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7.xml" ContentType="application/vnd.openxmlformats-officedocument.drawingml.chart+xml"/>
  <Override PartName="/xl/drawings/drawing12.xml" ContentType="application/vnd.openxmlformats-officedocument.drawing+xml"/>
  <Override PartName="/xl/drawings/drawing1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4.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Reports\output\"/>
    </mc:Choice>
  </mc:AlternateContent>
  <xr:revisionPtr revIDLastSave="0" documentId="13_ncr:1_{DB829070-4279-448F-9759-01333855C9DE}" xr6:coauthVersionLast="47" xr6:coauthVersionMax="47" xr10:uidLastSave="{00000000-0000-0000-0000-000000000000}"/>
  <bookViews>
    <workbookView xWindow="1080" yWindow="1410" windowWidth="21600" windowHeight="11385" xr2:uid="{00000000-000D-0000-FFFF-FFFF00000000}"/>
  </bookViews>
  <sheets>
    <sheet name="Formulas_Overview" sheetId="1" r:id="rId1"/>
    <sheet name="Formulas_Consumption Summary" sheetId="2" r:id="rId2"/>
    <sheet name="Formulas_Carbon Footprint" sheetId="3" r:id="rId3"/>
    <sheet name="Formulas_Progressive Report" sheetId="4" r:id="rId4"/>
    <sheet name="Formulas_Past" sheetId="5" state="hidden" r:id="rId5"/>
    <sheet name="DAta 123" sheetId="6" state="hidden" r:id="rId6"/>
    <sheet name="123" sheetId="7" state="hidden" r:id="rId7"/>
    <sheet name="Sheet1" sheetId="8" state="hidden" r:id="rId8"/>
    <sheet name="Formulas_DG" sheetId="9" r:id="rId9"/>
    <sheet name="Formulas_Departments Summary" sheetId="10" r:id="rId10"/>
    <sheet name="Formulas_TODwise Consumption Re" sheetId="11" r:id="rId11"/>
    <sheet name="PF &amp; Demand" sheetId="12" state="hidden" r:id="rId12"/>
    <sheet name="Formulas_66KV CR panel" sheetId="13" state="hidden" r:id="rId13"/>
    <sheet name="TOD" sheetId="14" state="hidden" r:id="rId14"/>
    <sheet name="Morning peak" sheetId="15" state="hidden" r:id="rId15"/>
    <sheet name="Normal time" sheetId="16" state="hidden" r:id="rId16"/>
    <sheet name="night" sheetId="17" state="hidden" r:id="rId17"/>
    <sheet name="Evening Peak" sheetId="18" state="hidden" r:id="rId18"/>
    <sheet name="Formulas_Solar" sheetId="19" r:id="rId19"/>
    <sheet name="Formulas_Graphs" sheetId="20" r:id="rId20"/>
    <sheet name="shiftdata 24hours" sheetId="21" state="hidden" r:id="rId21"/>
    <sheet name="meta_sheet" sheetId="22" state="hidden" r:id="rId22"/>
    <sheet name="Raw-sheet" sheetId="23" state="hidden" r:id="rId23"/>
    <sheet name="Sheet27" sheetId="24" state="hidden" r:id="rId24"/>
    <sheet name="Sheet24" sheetId="25" state="hidden" r:id="rId25"/>
    <sheet name="Sheet17" sheetId="26" state="hidden" r:id="rId26"/>
    <sheet name="Environmental Chamber" sheetId="27" state="hidden" r:id="rId27"/>
    <sheet name="Data" sheetId="28" state="hidden" r:id="rId28"/>
  </sheets>
  <calcPr calcId="191029" calcMode="manual"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20" l="1"/>
  <c r="F29" i="20" s="1"/>
  <c r="F30" i="20" s="1"/>
  <c r="F31" i="20" s="1"/>
  <c r="F32" i="20" s="1"/>
  <c r="F33" i="20" s="1"/>
  <c r="F34" i="20" s="1"/>
  <c r="F35" i="20" s="1"/>
  <c r="F36" i="20" s="1"/>
  <c r="F37" i="20" s="1"/>
  <c r="F38" i="20" s="1"/>
  <c r="F39" i="20" s="1"/>
  <c r="F40" i="20" s="1"/>
  <c r="F41" i="20" s="1"/>
  <c r="F42" i="20" s="1"/>
  <c r="F43" i="20" s="1"/>
  <c r="F44" i="20" s="1"/>
  <c r="F45" i="20" s="1"/>
  <c r="F46" i="20" s="1"/>
  <c r="F47" i="20" s="1"/>
  <c r="F48" i="20" s="1"/>
  <c r="F49" i="20" s="1"/>
  <c r="F50" i="20" s="1"/>
  <c r="F51" i="20" s="1"/>
  <c r="F52" i="20" s="1"/>
  <c r="F53" i="20" s="1"/>
  <c r="F54" i="20" s="1"/>
  <c r="F55" i="20" s="1"/>
  <c r="F56" i="20" s="1"/>
  <c r="F57" i="20" s="1"/>
  <c r="F58" i="20" s="1"/>
  <c r="Z11" i="20"/>
  <c r="Z12" i="20" s="1"/>
  <c r="Z13" i="20" s="1"/>
  <c r="Z14" i="20" s="1"/>
  <c r="Z15" i="20" s="1"/>
  <c r="Z16" i="20" s="1"/>
  <c r="Z17" i="20" s="1"/>
  <c r="Z18" i="20" s="1"/>
  <c r="Z19" i="20" s="1"/>
  <c r="Z20" i="20" s="1"/>
  <c r="Z21" i="20" s="1"/>
  <c r="Z22" i="20" s="1"/>
  <c r="Z23" i="20" s="1"/>
  <c r="Z24" i="20" s="1"/>
  <c r="Z25" i="20" s="1"/>
  <c r="Z26" i="20" s="1"/>
  <c r="Z27" i="20" s="1"/>
  <c r="Z28" i="20" s="1"/>
  <c r="Z29" i="20" s="1"/>
  <c r="Z30" i="20" s="1"/>
  <c r="Z31" i="20" s="1"/>
  <c r="Z32" i="20" s="1"/>
  <c r="Z33" i="20" s="1"/>
  <c r="Z34" i="20" s="1"/>
  <c r="Z35" i="20" s="1"/>
  <c r="Z36" i="20" s="1"/>
  <c r="Z37" i="20" s="1"/>
  <c r="Z38" i="20" s="1"/>
  <c r="Z39" i="20" s="1"/>
  <c r="Z40" i="20" s="1"/>
  <c r="Z41" i="20" s="1"/>
  <c r="D3" i="20"/>
  <c r="AI13" i="19"/>
  <c r="AH13" i="19"/>
  <c r="AG13" i="19"/>
  <c r="AF13" i="19"/>
  <c r="AE13" i="19"/>
  <c r="AD13" i="19"/>
  <c r="AC13" i="19"/>
  <c r="AB13" i="19"/>
  <c r="AA13" i="19"/>
  <c r="Z13" i="19"/>
  <c r="Y13" i="19"/>
  <c r="X13" i="19"/>
  <c r="W13" i="19"/>
  <c r="V13" i="19"/>
  <c r="U13" i="19"/>
  <c r="T13" i="19"/>
  <c r="S13" i="19"/>
  <c r="R13" i="19"/>
  <c r="Q13" i="19"/>
  <c r="P13" i="19"/>
  <c r="O13" i="19"/>
  <c r="N13" i="19"/>
  <c r="M13" i="19"/>
  <c r="L13" i="19"/>
  <c r="K13" i="19"/>
  <c r="J13" i="19"/>
  <c r="I13" i="19"/>
  <c r="H13" i="19"/>
  <c r="G13" i="19"/>
  <c r="F13" i="19"/>
  <c r="E13" i="19"/>
  <c r="AI12" i="19"/>
  <c r="AH12" i="19"/>
  <c r="AG12" i="19"/>
  <c r="AF12" i="19"/>
  <c r="AE12" i="19"/>
  <c r="AD12" i="19"/>
  <c r="AC12" i="19"/>
  <c r="AB12" i="19"/>
  <c r="AA12" i="19"/>
  <c r="Z12" i="19"/>
  <c r="Y12" i="19"/>
  <c r="X12" i="19"/>
  <c r="W12" i="19"/>
  <c r="V12" i="19"/>
  <c r="U12" i="19"/>
  <c r="T12" i="19"/>
  <c r="S12" i="19"/>
  <c r="R12" i="19"/>
  <c r="Q12" i="19"/>
  <c r="P12" i="19"/>
  <c r="O12" i="19"/>
  <c r="N12" i="19"/>
  <c r="M12" i="19"/>
  <c r="L12" i="19"/>
  <c r="K12" i="19"/>
  <c r="J12" i="19"/>
  <c r="I12" i="19"/>
  <c r="H12" i="19"/>
  <c r="G12" i="19"/>
  <c r="F12" i="19"/>
  <c r="E12" i="19"/>
  <c r="AI11" i="19"/>
  <c r="AH11" i="19"/>
  <c r="AG11" i="19"/>
  <c r="AF11" i="19"/>
  <c r="AE11" i="19"/>
  <c r="AD11" i="19"/>
  <c r="AC11" i="19"/>
  <c r="AB11" i="19"/>
  <c r="AA11" i="19"/>
  <c r="Z11" i="19"/>
  <c r="Y11" i="19"/>
  <c r="X11" i="19"/>
  <c r="W11" i="19"/>
  <c r="V11" i="19"/>
  <c r="U11" i="19"/>
  <c r="T11" i="19"/>
  <c r="S11" i="19"/>
  <c r="R11" i="19"/>
  <c r="Q11" i="19"/>
  <c r="P11" i="19"/>
  <c r="O11" i="19"/>
  <c r="N11" i="19"/>
  <c r="M11" i="19"/>
  <c r="L11" i="19"/>
  <c r="K11" i="19"/>
  <c r="J11" i="19"/>
  <c r="I11" i="19"/>
  <c r="H11" i="19"/>
  <c r="G11" i="19"/>
  <c r="F11" i="19"/>
  <c r="E11" i="19"/>
  <c r="AI10" i="19"/>
  <c r="AH10" i="19"/>
  <c r="AG10" i="19"/>
  <c r="AF10" i="19"/>
  <c r="AE10" i="19"/>
  <c r="AD10" i="19"/>
  <c r="AC10" i="19"/>
  <c r="AB10" i="19"/>
  <c r="AA10" i="19"/>
  <c r="Z10" i="19"/>
  <c r="Y10" i="19"/>
  <c r="X10" i="19"/>
  <c r="W10" i="19"/>
  <c r="V10" i="19"/>
  <c r="U10" i="19"/>
  <c r="T10" i="19"/>
  <c r="S10" i="19"/>
  <c r="R10" i="19"/>
  <c r="Q10" i="19"/>
  <c r="P10" i="19"/>
  <c r="O10" i="19"/>
  <c r="N10" i="19"/>
  <c r="M10" i="19"/>
  <c r="L10" i="19"/>
  <c r="K10" i="19"/>
  <c r="J10" i="19"/>
  <c r="I10" i="19"/>
  <c r="H10" i="19"/>
  <c r="G10" i="19"/>
  <c r="F10" i="19"/>
  <c r="E10" i="19"/>
  <c r="AI9" i="19"/>
  <c r="AH9" i="19"/>
  <c r="AG9" i="19"/>
  <c r="AF9" i="19"/>
  <c r="AE9" i="19"/>
  <c r="AD9" i="19"/>
  <c r="AC9" i="19"/>
  <c r="AB9" i="19"/>
  <c r="AA9" i="19"/>
  <c r="Z9" i="19"/>
  <c r="Y9" i="19"/>
  <c r="X9" i="19"/>
  <c r="W9" i="19"/>
  <c r="V9" i="19"/>
  <c r="U9" i="19"/>
  <c r="T9" i="19"/>
  <c r="S9" i="19"/>
  <c r="R9" i="19"/>
  <c r="Q9" i="19"/>
  <c r="P9" i="19"/>
  <c r="O9" i="19"/>
  <c r="N9" i="19"/>
  <c r="M9" i="19"/>
  <c r="L9" i="19"/>
  <c r="K9" i="19"/>
  <c r="J9" i="19"/>
  <c r="I9" i="19"/>
  <c r="H9" i="19"/>
  <c r="G9" i="19"/>
  <c r="F9" i="19"/>
  <c r="E9" i="19"/>
  <c r="AI8" i="19"/>
  <c r="AH8" i="19"/>
  <c r="AG8" i="19"/>
  <c r="AF8" i="19"/>
  <c r="AE8" i="19"/>
  <c r="AD8" i="19"/>
  <c r="AC8" i="19"/>
  <c r="AB8" i="19"/>
  <c r="AA8" i="19"/>
  <c r="Z8" i="19"/>
  <c r="Y8" i="19"/>
  <c r="X8" i="19"/>
  <c r="W8" i="19"/>
  <c r="V8" i="19"/>
  <c r="U8" i="19"/>
  <c r="T8" i="19"/>
  <c r="S8" i="19"/>
  <c r="R8" i="19"/>
  <c r="Q8" i="19"/>
  <c r="P8" i="19"/>
  <c r="O8" i="19"/>
  <c r="N8" i="19"/>
  <c r="M8" i="19"/>
  <c r="L8" i="19"/>
  <c r="K8" i="19"/>
  <c r="J8" i="19"/>
  <c r="I8" i="19"/>
  <c r="H8" i="19"/>
  <c r="G8" i="19"/>
  <c r="F8" i="19"/>
  <c r="E8" i="19"/>
  <c r="AI7" i="19"/>
  <c r="AH7" i="19"/>
  <c r="AG7" i="19"/>
  <c r="AF7" i="19"/>
  <c r="AE7" i="19"/>
  <c r="AD7" i="19"/>
  <c r="AC7" i="19"/>
  <c r="AB7" i="19"/>
  <c r="AA7" i="19"/>
  <c r="Z7" i="19"/>
  <c r="Y7" i="19"/>
  <c r="X7" i="19"/>
  <c r="W7" i="19"/>
  <c r="V7" i="19"/>
  <c r="U7" i="19"/>
  <c r="T7" i="19"/>
  <c r="S7" i="19"/>
  <c r="R7" i="19"/>
  <c r="Q7" i="19"/>
  <c r="P7" i="19"/>
  <c r="O7" i="19"/>
  <c r="N7" i="19"/>
  <c r="M7" i="19"/>
  <c r="L7" i="19"/>
  <c r="K7" i="19"/>
  <c r="J7" i="19"/>
  <c r="I7" i="19"/>
  <c r="H7" i="19"/>
  <c r="G7" i="19"/>
  <c r="F7" i="19"/>
  <c r="E7" i="19"/>
  <c r="AI6" i="19"/>
  <c r="AH6" i="19"/>
  <c r="AG6" i="19"/>
  <c r="AF6" i="19"/>
  <c r="AE6" i="19"/>
  <c r="AD6" i="19"/>
  <c r="AC6" i="19"/>
  <c r="AB6" i="19"/>
  <c r="AA6" i="19"/>
  <c r="Z6" i="19"/>
  <c r="Y6" i="19"/>
  <c r="X6" i="19"/>
  <c r="W6" i="19"/>
  <c r="V6" i="19"/>
  <c r="U6" i="19"/>
  <c r="T6" i="19"/>
  <c r="S6" i="19"/>
  <c r="R6" i="19"/>
  <c r="Q6" i="19"/>
  <c r="P6" i="19"/>
  <c r="O6" i="19"/>
  <c r="N6" i="19"/>
  <c r="M6" i="19"/>
  <c r="L6" i="19"/>
  <c r="K6" i="19"/>
  <c r="J6" i="19"/>
  <c r="I6" i="19"/>
  <c r="H6" i="19"/>
  <c r="G6" i="19"/>
  <c r="F6" i="19"/>
  <c r="E6" i="19"/>
  <c r="AI5" i="19"/>
  <c r="AI15" i="19" s="1"/>
  <c r="AH5" i="19"/>
  <c r="AH15" i="19" s="1"/>
  <c r="AG5" i="19"/>
  <c r="AG15" i="19" s="1"/>
  <c r="AF5" i="19"/>
  <c r="AF15" i="19" s="1"/>
  <c r="AE5" i="19"/>
  <c r="AE15" i="19" s="1"/>
  <c r="AD5" i="19"/>
  <c r="AD15" i="19" s="1"/>
  <c r="AC5" i="19"/>
  <c r="AC15" i="19" s="1"/>
  <c r="AB5" i="19"/>
  <c r="AB15" i="19" s="1"/>
  <c r="AA5" i="19"/>
  <c r="AA15" i="19" s="1"/>
  <c r="Z5" i="19"/>
  <c r="Z15" i="19" s="1"/>
  <c r="Y5" i="19"/>
  <c r="Y15" i="19" s="1"/>
  <c r="X5" i="19"/>
  <c r="X15" i="19" s="1"/>
  <c r="W5" i="19"/>
  <c r="W15" i="19" s="1"/>
  <c r="V5" i="19"/>
  <c r="V15" i="19" s="1"/>
  <c r="U5" i="19"/>
  <c r="U15" i="19" s="1"/>
  <c r="T5" i="19"/>
  <c r="T15" i="19" s="1"/>
  <c r="S5" i="19"/>
  <c r="S15" i="19" s="1"/>
  <c r="R5" i="19"/>
  <c r="R15" i="19" s="1"/>
  <c r="Q5" i="19"/>
  <c r="Q15" i="19" s="1"/>
  <c r="P5" i="19"/>
  <c r="P15" i="19" s="1"/>
  <c r="O5" i="19"/>
  <c r="O15" i="19" s="1"/>
  <c r="N5" i="19"/>
  <c r="N15" i="19" s="1"/>
  <c r="M5" i="19"/>
  <c r="M15" i="19" s="1"/>
  <c r="L5" i="19"/>
  <c r="L15" i="19" s="1"/>
  <c r="K5" i="19"/>
  <c r="K15" i="19" s="1"/>
  <c r="J5" i="19"/>
  <c r="J15" i="19" s="1"/>
  <c r="I5" i="19"/>
  <c r="I15" i="19" s="1"/>
  <c r="H5" i="19"/>
  <c r="H15" i="19" s="1"/>
  <c r="G5" i="19"/>
  <c r="G15" i="19" s="1"/>
  <c r="F5" i="19"/>
  <c r="F15" i="19" s="1"/>
  <c r="E4" i="19"/>
  <c r="F4" i="19" s="1"/>
  <c r="G4" i="19" s="1"/>
  <c r="H4" i="19" s="1"/>
  <c r="I4" i="19" s="1"/>
  <c r="J4" i="19" s="1"/>
  <c r="K4" i="19" s="1"/>
  <c r="L4" i="19" s="1"/>
  <c r="M4" i="19" s="1"/>
  <c r="N4" i="19" s="1"/>
  <c r="O4" i="19" s="1"/>
  <c r="P4" i="19" s="1"/>
  <c r="Q4" i="19" s="1"/>
  <c r="R4" i="19" s="1"/>
  <c r="S4" i="19" s="1"/>
  <c r="T4" i="19" s="1"/>
  <c r="U4" i="19" s="1"/>
  <c r="V4" i="19" s="1"/>
  <c r="W4" i="19" s="1"/>
  <c r="X4" i="19" s="1"/>
  <c r="Y4" i="19" s="1"/>
  <c r="Z4" i="19" s="1"/>
  <c r="AA4" i="19" s="1"/>
  <c r="AB4" i="19" s="1"/>
  <c r="AC4" i="19" s="1"/>
  <c r="AD4" i="19" s="1"/>
  <c r="AE4" i="19" s="1"/>
  <c r="AF4" i="19" s="1"/>
  <c r="AG4" i="19" s="1"/>
  <c r="AH4" i="19" s="1"/>
  <c r="AI4" i="19" s="1"/>
  <c r="E8" i="13"/>
  <c r="D8" i="13"/>
  <c r="I7" i="13"/>
  <c r="H7" i="13"/>
  <c r="G7" i="13"/>
  <c r="F7" i="13"/>
  <c r="E7" i="13"/>
  <c r="D7" i="13"/>
  <c r="I6" i="13"/>
  <c r="H6" i="13"/>
  <c r="G6" i="13"/>
  <c r="F6" i="13"/>
  <c r="E6" i="13"/>
  <c r="D6" i="13"/>
  <c r="I5" i="13"/>
  <c r="H5" i="13"/>
  <c r="G5" i="13"/>
  <c r="F5" i="13"/>
  <c r="E5" i="13"/>
  <c r="D5" i="13"/>
  <c r="I3" i="13"/>
  <c r="H3" i="13"/>
  <c r="C3" i="13"/>
  <c r="K18" i="2"/>
  <c r="K7" i="2"/>
  <c r="E8" i="2"/>
  <c r="K17" i="2"/>
  <c r="K6" i="2"/>
  <c r="E7" i="2"/>
  <c r="C7" i="11"/>
  <c r="C6" i="11"/>
  <c r="C5" i="11"/>
  <c r="C4" i="11"/>
  <c r="E3" i="11"/>
  <c r="D3" i="10"/>
  <c r="B10" i="9"/>
  <c r="B11" i="9" s="1"/>
  <c r="B12" i="9" s="1"/>
  <c r="B13" i="9" s="1"/>
  <c r="D3" i="9"/>
  <c r="E3" i="9" s="1"/>
  <c r="F3" i="9" s="1"/>
  <c r="G3" i="9" s="1"/>
  <c r="H3" i="9" s="1"/>
  <c r="I3" i="9" s="1"/>
  <c r="J3" i="9" s="1"/>
  <c r="K3" i="9" s="1"/>
  <c r="L3" i="9" s="1"/>
  <c r="M3" i="9" s="1"/>
  <c r="N3" i="9" s="1"/>
  <c r="O3" i="9" s="1"/>
  <c r="P3" i="9" s="1"/>
  <c r="Q3" i="9" s="1"/>
  <c r="R3" i="9" s="1"/>
  <c r="S3" i="9" s="1"/>
  <c r="T3" i="9" s="1"/>
  <c r="U3" i="9" s="1"/>
  <c r="V3" i="9" s="1"/>
  <c r="W3" i="9" s="1"/>
  <c r="X3" i="9" s="1"/>
  <c r="Y3" i="9" s="1"/>
  <c r="Z3" i="9" s="1"/>
  <c r="AA3" i="9" s="1"/>
  <c r="AB3" i="9" s="1"/>
  <c r="AC3" i="9" s="1"/>
  <c r="AD3" i="9" s="1"/>
  <c r="AE3" i="9" s="1"/>
  <c r="AF3" i="9" s="1"/>
  <c r="AG3" i="9" s="1"/>
  <c r="AH3" i="9" s="1"/>
  <c r="D52" i="4"/>
  <c r="D5" i="4"/>
  <c r="AH79" i="5"/>
  <c r="AG79" i="5"/>
  <c r="AF79" i="5"/>
  <c r="AE79" i="5"/>
  <c r="AD79" i="5"/>
  <c r="AC79" i="5"/>
  <c r="AB79" i="5"/>
  <c r="AA79" i="5"/>
  <c r="Z79" i="5"/>
  <c r="Y79" i="5"/>
  <c r="X79" i="5"/>
  <c r="W79" i="5"/>
  <c r="V79" i="5"/>
  <c r="U79" i="5"/>
  <c r="T79" i="5"/>
  <c r="S79" i="5"/>
  <c r="R79" i="5"/>
  <c r="Q79" i="5"/>
  <c r="P79" i="5"/>
  <c r="O79" i="5"/>
  <c r="N79" i="5"/>
  <c r="M79" i="5"/>
  <c r="L79" i="5"/>
  <c r="K79" i="5"/>
  <c r="J79" i="5"/>
  <c r="I79" i="5"/>
  <c r="H79" i="5"/>
  <c r="G79" i="5"/>
  <c r="F79" i="5"/>
  <c r="E79" i="5"/>
  <c r="D79" i="5"/>
  <c r="AH78" i="5"/>
  <c r="AG78" i="5"/>
  <c r="AF78" i="5"/>
  <c r="AE78" i="5"/>
  <c r="AD78" i="5"/>
  <c r="AC78" i="5"/>
  <c r="AB78" i="5"/>
  <c r="AA78" i="5"/>
  <c r="Z78" i="5"/>
  <c r="Y78" i="5"/>
  <c r="X78" i="5"/>
  <c r="W78" i="5"/>
  <c r="V78" i="5"/>
  <c r="U78" i="5"/>
  <c r="T78" i="5"/>
  <c r="S78" i="5"/>
  <c r="R78" i="5"/>
  <c r="Q78" i="5"/>
  <c r="P78" i="5"/>
  <c r="O78" i="5"/>
  <c r="N78" i="5"/>
  <c r="M78" i="5"/>
  <c r="L78" i="5"/>
  <c r="K78" i="5"/>
  <c r="J78" i="5"/>
  <c r="I78" i="5"/>
  <c r="H78" i="5"/>
  <c r="G78" i="5"/>
  <c r="F78" i="5"/>
  <c r="E78" i="5"/>
  <c r="D78" i="5"/>
  <c r="AH77" i="5"/>
  <c r="AG77" i="5"/>
  <c r="AF77" i="5"/>
  <c r="AE77" i="5"/>
  <c r="AD77" i="5"/>
  <c r="AC77" i="5"/>
  <c r="AB77" i="5"/>
  <c r="AA77" i="5"/>
  <c r="Z77" i="5"/>
  <c r="Y77" i="5"/>
  <c r="X77" i="5"/>
  <c r="W77" i="5"/>
  <c r="V77" i="5"/>
  <c r="U77" i="5"/>
  <c r="T77" i="5"/>
  <c r="S77" i="5"/>
  <c r="R77" i="5"/>
  <c r="Q77" i="5"/>
  <c r="P77" i="5"/>
  <c r="O77" i="5"/>
  <c r="N77" i="5"/>
  <c r="M77" i="5"/>
  <c r="L77" i="5"/>
  <c r="K77" i="5"/>
  <c r="J77" i="5"/>
  <c r="I77" i="5"/>
  <c r="H77" i="5"/>
  <c r="G77" i="5"/>
  <c r="F77" i="5"/>
  <c r="E77" i="5"/>
  <c r="D77" i="5"/>
  <c r="AH76" i="5"/>
  <c r="AG76" i="5"/>
  <c r="AF76" i="5"/>
  <c r="AE76" i="5"/>
  <c r="AD76" i="5"/>
  <c r="AC76" i="5"/>
  <c r="AB76" i="5"/>
  <c r="AA76" i="5"/>
  <c r="Z76" i="5"/>
  <c r="Y76" i="5"/>
  <c r="X76" i="5"/>
  <c r="W76" i="5"/>
  <c r="V76" i="5"/>
  <c r="U76" i="5"/>
  <c r="T76" i="5"/>
  <c r="S76" i="5"/>
  <c r="R76" i="5"/>
  <c r="Q76" i="5"/>
  <c r="P76" i="5"/>
  <c r="O76" i="5"/>
  <c r="N76" i="5"/>
  <c r="M76" i="5"/>
  <c r="L76" i="5"/>
  <c r="K76" i="5"/>
  <c r="J76" i="5"/>
  <c r="I76" i="5"/>
  <c r="H76" i="5"/>
  <c r="G76" i="5"/>
  <c r="F76" i="5"/>
  <c r="E76" i="5"/>
  <c r="D76" i="5"/>
  <c r="AH75" i="5"/>
  <c r="AG75" i="5"/>
  <c r="AF75" i="5"/>
  <c r="AE75" i="5"/>
  <c r="AD75" i="5"/>
  <c r="AC75" i="5"/>
  <c r="AB75" i="5"/>
  <c r="AA75" i="5"/>
  <c r="Z75" i="5"/>
  <c r="Y75" i="5"/>
  <c r="X75" i="5"/>
  <c r="W75" i="5"/>
  <c r="V75" i="5"/>
  <c r="U75" i="5"/>
  <c r="T75" i="5"/>
  <c r="S75" i="5"/>
  <c r="R75" i="5"/>
  <c r="Q75" i="5"/>
  <c r="P75" i="5"/>
  <c r="O75" i="5"/>
  <c r="N75" i="5"/>
  <c r="M75" i="5"/>
  <c r="L75" i="5"/>
  <c r="K75" i="5"/>
  <c r="J75" i="5"/>
  <c r="I75" i="5"/>
  <c r="H75" i="5"/>
  <c r="G75" i="5"/>
  <c r="F75" i="5"/>
  <c r="E75" i="5"/>
  <c r="D75" i="5"/>
  <c r="AH74" i="5"/>
  <c r="AG74" i="5"/>
  <c r="AF74" i="5"/>
  <c r="AE74" i="5"/>
  <c r="AD74" i="5"/>
  <c r="AC74" i="5"/>
  <c r="AB74" i="5"/>
  <c r="AA74" i="5"/>
  <c r="Z74" i="5"/>
  <c r="Y74" i="5"/>
  <c r="X74" i="5"/>
  <c r="W74" i="5"/>
  <c r="V74" i="5"/>
  <c r="U74" i="5"/>
  <c r="T74" i="5"/>
  <c r="S74" i="5"/>
  <c r="R74" i="5"/>
  <c r="Q74" i="5"/>
  <c r="P74" i="5"/>
  <c r="O74" i="5"/>
  <c r="N74" i="5"/>
  <c r="M74" i="5"/>
  <c r="L74" i="5"/>
  <c r="K74" i="5"/>
  <c r="J74" i="5"/>
  <c r="I74" i="5"/>
  <c r="H74" i="5"/>
  <c r="G74" i="5"/>
  <c r="F74" i="5"/>
  <c r="E74" i="5"/>
  <c r="D74" i="5"/>
  <c r="AH73" i="5"/>
  <c r="AG73" i="5"/>
  <c r="AF73" i="5"/>
  <c r="AE73" i="5"/>
  <c r="AD73" i="5"/>
  <c r="AC73" i="5"/>
  <c r="AB73" i="5"/>
  <c r="AA73" i="5"/>
  <c r="Z73" i="5"/>
  <c r="Y73" i="5"/>
  <c r="X73" i="5"/>
  <c r="W73" i="5"/>
  <c r="V73" i="5"/>
  <c r="U73" i="5"/>
  <c r="T73" i="5"/>
  <c r="S73" i="5"/>
  <c r="R73" i="5"/>
  <c r="Q73" i="5"/>
  <c r="P73" i="5"/>
  <c r="O73" i="5"/>
  <c r="N73" i="5"/>
  <c r="M73" i="5"/>
  <c r="L73" i="5"/>
  <c r="K73" i="5"/>
  <c r="J73" i="5"/>
  <c r="I73" i="5"/>
  <c r="H73" i="5"/>
  <c r="G73" i="5"/>
  <c r="F73" i="5"/>
  <c r="E73" i="5"/>
  <c r="D73" i="5"/>
  <c r="AH72" i="5"/>
  <c r="AG72" i="5"/>
  <c r="AF72" i="5"/>
  <c r="AE72" i="5"/>
  <c r="AD72" i="5"/>
  <c r="AC72" i="5"/>
  <c r="AB72" i="5"/>
  <c r="AA72" i="5"/>
  <c r="Z72" i="5"/>
  <c r="Y72" i="5"/>
  <c r="X72" i="5"/>
  <c r="W72" i="5"/>
  <c r="V72" i="5"/>
  <c r="U72" i="5"/>
  <c r="T72" i="5"/>
  <c r="S72" i="5"/>
  <c r="R72" i="5"/>
  <c r="Q72" i="5"/>
  <c r="P72" i="5"/>
  <c r="O72" i="5"/>
  <c r="N72" i="5"/>
  <c r="M72" i="5"/>
  <c r="L72" i="5"/>
  <c r="K72" i="5"/>
  <c r="J72" i="5"/>
  <c r="I72" i="5"/>
  <c r="H72" i="5"/>
  <c r="G72" i="5"/>
  <c r="F72" i="5"/>
  <c r="E72" i="5"/>
  <c r="D72" i="5"/>
  <c r="AH71" i="5"/>
  <c r="AG71" i="5"/>
  <c r="AF71" i="5"/>
  <c r="AE71" i="5"/>
  <c r="AD71" i="5"/>
  <c r="AC71" i="5"/>
  <c r="AB71" i="5"/>
  <c r="AA71" i="5"/>
  <c r="Z71" i="5"/>
  <c r="Y71" i="5"/>
  <c r="X71" i="5"/>
  <c r="W71" i="5"/>
  <c r="V71" i="5"/>
  <c r="U71" i="5"/>
  <c r="T71" i="5"/>
  <c r="S71" i="5"/>
  <c r="R71" i="5"/>
  <c r="Q71" i="5"/>
  <c r="P71" i="5"/>
  <c r="O71" i="5"/>
  <c r="N71" i="5"/>
  <c r="M71" i="5"/>
  <c r="L71" i="5"/>
  <c r="K71" i="5"/>
  <c r="J71" i="5"/>
  <c r="I71" i="5"/>
  <c r="H71" i="5"/>
  <c r="G71" i="5"/>
  <c r="F71" i="5"/>
  <c r="E71" i="5"/>
  <c r="D71" i="5"/>
  <c r="AH70" i="5"/>
  <c r="AG70" i="5"/>
  <c r="AF70" i="5"/>
  <c r="AE70" i="5"/>
  <c r="AD70" i="5"/>
  <c r="AC70" i="5"/>
  <c r="AB70" i="5"/>
  <c r="AA70" i="5"/>
  <c r="Z70" i="5"/>
  <c r="Y70" i="5"/>
  <c r="X70" i="5"/>
  <c r="W70" i="5"/>
  <c r="V70" i="5"/>
  <c r="U70" i="5"/>
  <c r="T70" i="5"/>
  <c r="S70" i="5"/>
  <c r="R70" i="5"/>
  <c r="Q70" i="5"/>
  <c r="P70" i="5"/>
  <c r="O70" i="5"/>
  <c r="N70" i="5"/>
  <c r="M70" i="5"/>
  <c r="L70" i="5"/>
  <c r="K70" i="5"/>
  <c r="J70" i="5"/>
  <c r="I70" i="5"/>
  <c r="H70" i="5"/>
  <c r="G70" i="5"/>
  <c r="F70" i="5"/>
  <c r="E70" i="5"/>
  <c r="D70" i="5"/>
  <c r="AH69" i="5"/>
  <c r="AG69" i="5"/>
  <c r="AF69" i="5"/>
  <c r="AE69" i="5"/>
  <c r="AD69" i="5"/>
  <c r="AC69" i="5"/>
  <c r="AB69" i="5"/>
  <c r="AA69" i="5"/>
  <c r="Z69" i="5"/>
  <c r="Y69" i="5"/>
  <c r="X69" i="5"/>
  <c r="W69" i="5"/>
  <c r="V69" i="5"/>
  <c r="U69" i="5"/>
  <c r="T69" i="5"/>
  <c r="S69" i="5"/>
  <c r="R69" i="5"/>
  <c r="Q69" i="5"/>
  <c r="P69" i="5"/>
  <c r="O69" i="5"/>
  <c r="N69" i="5"/>
  <c r="M69" i="5"/>
  <c r="L69" i="5"/>
  <c r="K69" i="5"/>
  <c r="J69" i="5"/>
  <c r="I69" i="5"/>
  <c r="H69" i="5"/>
  <c r="G69" i="5"/>
  <c r="F69" i="5"/>
  <c r="E69" i="5"/>
  <c r="D69" i="5"/>
  <c r="AH68" i="5"/>
  <c r="AG68" i="5"/>
  <c r="AF68" i="5"/>
  <c r="AE68" i="5"/>
  <c r="AD68" i="5"/>
  <c r="AC68" i="5"/>
  <c r="AB68" i="5"/>
  <c r="AA68" i="5"/>
  <c r="Z68" i="5"/>
  <c r="Y68" i="5"/>
  <c r="X68" i="5"/>
  <c r="W68" i="5"/>
  <c r="V68" i="5"/>
  <c r="U68" i="5"/>
  <c r="T68" i="5"/>
  <c r="S68" i="5"/>
  <c r="R68" i="5"/>
  <c r="Q68" i="5"/>
  <c r="P68" i="5"/>
  <c r="O68" i="5"/>
  <c r="N68" i="5"/>
  <c r="M68" i="5"/>
  <c r="L68" i="5"/>
  <c r="K68" i="5"/>
  <c r="J68" i="5"/>
  <c r="I68" i="5"/>
  <c r="H68" i="5"/>
  <c r="G68" i="5"/>
  <c r="F68" i="5"/>
  <c r="E68" i="5"/>
  <c r="D68" i="5"/>
  <c r="AH67" i="5"/>
  <c r="AG67" i="5"/>
  <c r="AF67" i="5"/>
  <c r="AE67" i="5"/>
  <c r="AD67" i="5"/>
  <c r="AC67" i="5"/>
  <c r="AB67" i="5"/>
  <c r="AA67" i="5"/>
  <c r="Z67" i="5"/>
  <c r="Y67" i="5"/>
  <c r="X67" i="5"/>
  <c r="W67" i="5"/>
  <c r="V67" i="5"/>
  <c r="U67" i="5"/>
  <c r="T67" i="5"/>
  <c r="S67" i="5"/>
  <c r="R67" i="5"/>
  <c r="Q67" i="5"/>
  <c r="P67" i="5"/>
  <c r="O67" i="5"/>
  <c r="N67" i="5"/>
  <c r="M67" i="5"/>
  <c r="L67" i="5"/>
  <c r="K67" i="5"/>
  <c r="J67" i="5"/>
  <c r="I67" i="5"/>
  <c r="H67" i="5"/>
  <c r="G67" i="5"/>
  <c r="F67" i="5"/>
  <c r="E67" i="5"/>
  <c r="D67" i="5"/>
  <c r="AH66" i="5"/>
  <c r="AG66" i="5"/>
  <c r="AF66" i="5"/>
  <c r="AE66" i="5"/>
  <c r="AD66" i="5"/>
  <c r="AC66" i="5"/>
  <c r="AB66" i="5"/>
  <c r="AA66" i="5"/>
  <c r="Z66" i="5"/>
  <c r="Y66" i="5"/>
  <c r="X66" i="5"/>
  <c r="W66" i="5"/>
  <c r="V66" i="5"/>
  <c r="U66" i="5"/>
  <c r="T66" i="5"/>
  <c r="S66" i="5"/>
  <c r="R66" i="5"/>
  <c r="Q66" i="5"/>
  <c r="P66" i="5"/>
  <c r="O66" i="5"/>
  <c r="N66" i="5"/>
  <c r="M66" i="5"/>
  <c r="L66" i="5"/>
  <c r="K66" i="5"/>
  <c r="J66" i="5"/>
  <c r="I66" i="5"/>
  <c r="H66" i="5"/>
  <c r="G66" i="5"/>
  <c r="F66" i="5"/>
  <c r="E66" i="5"/>
  <c r="D66" i="5"/>
  <c r="AH65" i="5"/>
  <c r="AG65" i="5"/>
  <c r="AF65" i="5"/>
  <c r="AE65" i="5"/>
  <c r="AD65" i="5"/>
  <c r="AC65" i="5"/>
  <c r="AB65" i="5"/>
  <c r="AA65" i="5"/>
  <c r="Z65" i="5"/>
  <c r="Y65" i="5"/>
  <c r="X65" i="5"/>
  <c r="W65" i="5"/>
  <c r="V65" i="5"/>
  <c r="U65" i="5"/>
  <c r="T65" i="5"/>
  <c r="S65" i="5"/>
  <c r="R65" i="5"/>
  <c r="Q65" i="5"/>
  <c r="P65" i="5"/>
  <c r="O65" i="5"/>
  <c r="N65" i="5"/>
  <c r="M65" i="5"/>
  <c r="L65" i="5"/>
  <c r="K65" i="5"/>
  <c r="J65" i="5"/>
  <c r="I65" i="5"/>
  <c r="H65" i="5"/>
  <c r="G65" i="5"/>
  <c r="F65" i="5"/>
  <c r="E65" i="5"/>
  <c r="D65" i="5"/>
  <c r="AH64" i="5"/>
  <c r="AG64" i="5"/>
  <c r="AF64" i="5"/>
  <c r="AE64" i="5"/>
  <c r="AD64" i="5"/>
  <c r="AC64" i="5"/>
  <c r="AB64" i="5"/>
  <c r="AA64" i="5"/>
  <c r="Z64" i="5"/>
  <c r="Y64" i="5"/>
  <c r="X64" i="5"/>
  <c r="W64" i="5"/>
  <c r="V64" i="5"/>
  <c r="U64" i="5"/>
  <c r="T64" i="5"/>
  <c r="S64" i="5"/>
  <c r="R64" i="5"/>
  <c r="Q64" i="5"/>
  <c r="P64" i="5"/>
  <c r="O64" i="5"/>
  <c r="N64" i="5"/>
  <c r="M64" i="5"/>
  <c r="L64" i="5"/>
  <c r="K64" i="5"/>
  <c r="J64" i="5"/>
  <c r="I64" i="5"/>
  <c r="H64" i="5"/>
  <c r="G64" i="5"/>
  <c r="F64" i="5"/>
  <c r="E64" i="5"/>
  <c r="D64" i="5"/>
  <c r="AH63" i="5"/>
  <c r="AG63" i="5"/>
  <c r="AF63" i="5"/>
  <c r="AE63" i="5"/>
  <c r="AD63" i="5"/>
  <c r="AC63" i="5"/>
  <c r="AB63" i="5"/>
  <c r="AA63" i="5"/>
  <c r="Z63" i="5"/>
  <c r="Y63" i="5"/>
  <c r="X63" i="5"/>
  <c r="W63" i="5"/>
  <c r="V63" i="5"/>
  <c r="U63" i="5"/>
  <c r="T63" i="5"/>
  <c r="S63" i="5"/>
  <c r="R63" i="5"/>
  <c r="Q63" i="5"/>
  <c r="P63" i="5"/>
  <c r="O63" i="5"/>
  <c r="N63" i="5"/>
  <c r="M63" i="5"/>
  <c r="L63" i="5"/>
  <c r="K63" i="5"/>
  <c r="J63" i="5"/>
  <c r="I63" i="5"/>
  <c r="H63" i="5"/>
  <c r="G63" i="5"/>
  <c r="F63" i="5"/>
  <c r="E63" i="5"/>
  <c r="D63" i="5"/>
  <c r="AH62" i="5"/>
  <c r="AG62" i="5"/>
  <c r="AF62" i="5"/>
  <c r="AE62" i="5"/>
  <c r="AD62" i="5"/>
  <c r="AC62" i="5"/>
  <c r="AB62" i="5"/>
  <c r="AA62" i="5"/>
  <c r="Z62" i="5"/>
  <c r="Y62" i="5"/>
  <c r="X62" i="5"/>
  <c r="W62" i="5"/>
  <c r="V62" i="5"/>
  <c r="U62" i="5"/>
  <c r="T62" i="5"/>
  <c r="S62" i="5"/>
  <c r="R62" i="5"/>
  <c r="Q62" i="5"/>
  <c r="P62" i="5"/>
  <c r="O62" i="5"/>
  <c r="N62" i="5"/>
  <c r="M62" i="5"/>
  <c r="L62" i="5"/>
  <c r="K62" i="5"/>
  <c r="J62" i="5"/>
  <c r="I62" i="5"/>
  <c r="H62" i="5"/>
  <c r="G62" i="5"/>
  <c r="F62" i="5"/>
  <c r="E62" i="5"/>
  <c r="D62" i="5"/>
  <c r="AH61" i="5"/>
  <c r="AG61" i="5"/>
  <c r="AF61" i="5"/>
  <c r="AE61" i="5"/>
  <c r="AD61" i="5"/>
  <c r="AC61" i="5"/>
  <c r="AB61" i="5"/>
  <c r="AA61" i="5"/>
  <c r="Z61" i="5"/>
  <c r="Y61" i="5"/>
  <c r="X61" i="5"/>
  <c r="W61" i="5"/>
  <c r="V61" i="5"/>
  <c r="U61" i="5"/>
  <c r="T61" i="5"/>
  <c r="S61" i="5"/>
  <c r="R61" i="5"/>
  <c r="Q61" i="5"/>
  <c r="P61" i="5"/>
  <c r="O61" i="5"/>
  <c r="N61" i="5"/>
  <c r="M61" i="5"/>
  <c r="L61" i="5"/>
  <c r="K61" i="5"/>
  <c r="J61" i="5"/>
  <c r="I61" i="5"/>
  <c r="H61" i="5"/>
  <c r="G61" i="5"/>
  <c r="F61" i="5"/>
  <c r="E61" i="5"/>
  <c r="D61" i="5"/>
  <c r="AH60" i="5"/>
  <c r="AG60" i="5"/>
  <c r="AF60" i="5"/>
  <c r="AE60" i="5"/>
  <c r="AD60" i="5"/>
  <c r="AC60" i="5"/>
  <c r="AB60" i="5"/>
  <c r="AA60" i="5"/>
  <c r="Z60" i="5"/>
  <c r="Y60" i="5"/>
  <c r="X60" i="5"/>
  <c r="W60" i="5"/>
  <c r="V60" i="5"/>
  <c r="U60" i="5"/>
  <c r="T60" i="5"/>
  <c r="S60" i="5"/>
  <c r="R60" i="5"/>
  <c r="Q60" i="5"/>
  <c r="P60" i="5"/>
  <c r="O60" i="5"/>
  <c r="N60" i="5"/>
  <c r="M60" i="5"/>
  <c r="L60" i="5"/>
  <c r="K60" i="5"/>
  <c r="J60" i="5"/>
  <c r="I60" i="5"/>
  <c r="H60" i="5"/>
  <c r="G60" i="5"/>
  <c r="F60" i="5"/>
  <c r="E60" i="5"/>
  <c r="D60" i="5"/>
  <c r="AH59" i="5"/>
  <c r="AG59" i="5"/>
  <c r="AF59" i="5"/>
  <c r="AE59" i="5"/>
  <c r="AD59" i="5"/>
  <c r="AC59" i="5"/>
  <c r="AB59" i="5"/>
  <c r="AA59" i="5"/>
  <c r="Z59" i="5"/>
  <c r="Y59" i="5"/>
  <c r="X59" i="5"/>
  <c r="W59" i="5"/>
  <c r="V59" i="5"/>
  <c r="U59" i="5"/>
  <c r="T59" i="5"/>
  <c r="S59" i="5"/>
  <c r="R59" i="5"/>
  <c r="Q59" i="5"/>
  <c r="P59" i="5"/>
  <c r="O59" i="5"/>
  <c r="N59" i="5"/>
  <c r="M59" i="5"/>
  <c r="L59" i="5"/>
  <c r="K59" i="5"/>
  <c r="J59" i="5"/>
  <c r="I59" i="5"/>
  <c r="H59" i="5"/>
  <c r="G59" i="5"/>
  <c r="F59" i="5"/>
  <c r="E59" i="5"/>
  <c r="D59" i="5"/>
  <c r="AH58" i="5"/>
  <c r="AG58" i="5"/>
  <c r="AF58" i="5"/>
  <c r="AE58" i="5"/>
  <c r="AD58" i="5"/>
  <c r="AC58" i="5"/>
  <c r="AB58" i="5"/>
  <c r="AA58" i="5"/>
  <c r="Z58" i="5"/>
  <c r="Y58" i="5"/>
  <c r="X58" i="5"/>
  <c r="W58" i="5"/>
  <c r="V58" i="5"/>
  <c r="U58" i="5"/>
  <c r="T58" i="5"/>
  <c r="S58" i="5"/>
  <c r="R58" i="5"/>
  <c r="Q58" i="5"/>
  <c r="P58" i="5"/>
  <c r="O58" i="5"/>
  <c r="N58" i="5"/>
  <c r="M58" i="5"/>
  <c r="L58" i="5"/>
  <c r="K58" i="5"/>
  <c r="J58" i="5"/>
  <c r="I58" i="5"/>
  <c r="H58" i="5"/>
  <c r="G58" i="5"/>
  <c r="F58" i="5"/>
  <c r="E58" i="5"/>
  <c r="D58" i="5"/>
  <c r="AH57" i="5"/>
  <c r="AG57" i="5"/>
  <c r="AF57" i="5"/>
  <c r="AE57" i="5"/>
  <c r="AD57" i="5"/>
  <c r="AC57" i="5"/>
  <c r="AB57" i="5"/>
  <c r="AA57" i="5"/>
  <c r="Z57" i="5"/>
  <c r="Y57" i="5"/>
  <c r="X57" i="5"/>
  <c r="W57" i="5"/>
  <c r="V57" i="5"/>
  <c r="U57" i="5"/>
  <c r="T57" i="5"/>
  <c r="S57" i="5"/>
  <c r="R57" i="5"/>
  <c r="Q57" i="5"/>
  <c r="P57" i="5"/>
  <c r="O57" i="5"/>
  <c r="N57" i="5"/>
  <c r="M57" i="5"/>
  <c r="L57" i="5"/>
  <c r="K57" i="5"/>
  <c r="J57" i="5"/>
  <c r="I57" i="5"/>
  <c r="H57" i="5"/>
  <c r="G57" i="5"/>
  <c r="F57" i="5"/>
  <c r="E57" i="5"/>
  <c r="D57" i="5"/>
  <c r="AH56" i="5"/>
  <c r="AG56" i="5"/>
  <c r="AF56" i="5"/>
  <c r="AE56" i="5"/>
  <c r="AD56" i="5"/>
  <c r="AC56" i="5"/>
  <c r="AB56" i="5"/>
  <c r="AA56" i="5"/>
  <c r="Z56" i="5"/>
  <c r="Y56" i="5"/>
  <c r="X56" i="5"/>
  <c r="W56" i="5"/>
  <c r="V56" i="5"/>
  <c r="U56" i="5"/>
  <c r="T56" i="5"/>
  <c r="S56" i="5"/>
  <c r="R56" i="5"/>
  <c r="Q56" i="5"/>
  <c r="P56" i="5"/>
  <c r="O56" i="5"/>
  <c r="N56" i="5"/>
  <c r="M56" i="5"/>
  <c r="L56" i="5"/>
  <c r="K56" i="5"/>
  <c r="J56" i="5"/>
  <c r="I56" i="5"/>
  <c r="H56" i="5"/>
  <c r="G56" i="5"/>
  <c r="F56" i="5"/>
  <c r="E56" i="5"/>
  <c r="D56" i="5"/>
  <c r="AH55" i="5"/>
  <c r="AG55" i="5"/>
  <c r="AF55" i="5"/>
  <c r="AE55" i="5"/>
  <c r="AD55" i="5"/>
  <c r="AC55" i="5"/>
  <c r="AB55" i="5"/>
  <c r="AA55" i="5"/>
  <c r="Z55" i="5"/>
  <c r="Y55" i="5"/>
  <c r="X55" i="5"/>
  <c r="W55" i="5"/>
  <c r="V55" i="5"/>
  <c r="U55" i="5"/>
  <c r="T55" i="5"/>
  <c r="S55" i="5"/>
  <c r="R55" i="5"/>
  <c r="Q55" i="5"/>
  <c r="P55" i="5"/>
  <c r="O55" i="5"/>
  <c r="N55" i="5"/>
  <c r="M55" i="5"/>
  <c r="L55" i="5"/>
  <c r="K55" i="5"/>
  <c r="J55" i="5"/>
  <c r="I55" i="5"/>
  <c r="H55" i="5"/>
  <c r="G55" i="5"/>
  <c r="F55" i="5"/>
  <c r="E55" i="5"/>
  <c r="D55" i="5"/>
  <c r="AH54" i="5"/>
  <c r="AG54" i="5"/>
  <c r="AF54" i="5"/>
  <c r="AE54" i="5"/>
  <c r="AD54" i="5"/>
  <c r="AC54" i="5"/>
  <c r="AB54" i="5"/>
  <c r="AA54" i="5"/>
  <c r="Z54" i="5"/>
  <c r="Y54" i="5"/>
  <c r="X54" i="5"/>
  <c r="W54" i="5"/>
  <c r="V54" i="5"/>
  <c r="U54" i="5"/>
  <c r="T54" i="5"/>
  <c r="S54" i="5"/>
  <c r="R54" i="5"/>
  <c r="Q54" i="5"/>
  <c r="P54" i="5"/>
  <c r="O54" i="5"/>
  <c r="N54" i="5"/>
  <c r="M54" i="5"/>
  <c r="L54" i="5"/>
  <c r="K54" i="5"/>
  <c r="J54" i="5"/>
  <c r="I54" i="5"/>
  <c r="H54" i="5"/>
  <c r="G54" i="5"/>
  <c r="F54" i="5"/>
  <c r="E54" i="5"/>
  <c r="D54" i="5"/>
  <c r="AH53" i="5"/>
  <c r="AG53" i="5"/>
  <c r="AF53" i="5"/>
  <c r="AE53" i="5"/>
  <c r="AD53" i="5"/>
  <c r="AC53" i="5"/>
  <c r="AB53" i="5"/>
  <c r="AA53" i="5"/>
  <c r="Z53" i="5"/>
  <c r="Y53" i="5"/>
  <c r="X53" i="5"/>
  <c r="W53" i="5"/>
  <c r="V53" i="5"/>
  <c r="U53" i="5"/>
  <c r="T53" i="5"/>
  <c r="S53" i="5"/>
  <c r="R53" i="5"/>
  <c r="Q53" i="5"/>
  <c r="P53" i="5"/>
  <c r="O53" i="5"/>
  <c r="N53" i="5"/>
  <c r="M53" i="5"/>
  <c r="L53" i="5"/>
  <c r="K53" i="5"/>
  <c r="J53" i="5"/>
  <c r="I53" i="5"/>
  <c r="H53" i="5"/>
  <c r="G53" i="5"/>
  <c r="F53" i="5"/>
  <c r="E53" i="5"/>
  <c r="D53" i="5"/>
  <c r="AH52" i="5"/>
  <c r="AG52" i="5"/>
  <c r="AF52" i="5"/>
  <c r="AE52" i="5"/>
  <c r="AD52" i="5"/>
  <c r="AC52" i="5"/>
  <c r="AB52" i="5"/>
  <c r="AA52" i="5"/>
  <c r="Z52" i="5"/>
  <c r="Y52" i="5"/>
  <c r="X52" i="5"/>
  <c r="W52" i="5"/>
  <c r="V52" i="5"/>
  <c r="U52" i="5"/>
  <c r="T52" i="5"/>
  <c r="S52" i="5"/>
  <c r="R52" i="5"/>
  <c r="Q52" i="5"/>
  <c r="P52" i="5"/>
  <c r="O52" i="5"/>
  <c r="N52" i="5"/>
  <c r="M52" i="5"/>
  <c r="L52" i="5"/>
  <c r="K52" i="5"/>
  <c r="J52" i="5"/>
  <c r="I52" i="5"/>
  <c r="H52" i="5"/>
  <c r="G52" i="5"/>
  <c r="F52" i="5"/>
  <c r="E52" i="5"/>
  <c r="AH51" i="5"/>
  <c r="AG51" i="5"/>
  <c r="AF51" i="5"/>
  <c r="AE51" i="5"/>
  <c r="AD51" i="5"/>
  <c r="AC51" i="5"/>
  <c r="AB51" i="5"/>
  <c r="AA51" i="5"/>
  <c r="Z51" i="5"/>
  <c r="Y51" i="5"/>
  <c r="X51" i="5"/>
  <c r="W51" i="5"/>
  <c r="V51" i="5"/>
  <c r="U51" i="5"/>
  <c r="T51" i="5"/>
  <c r="S51" i="5"/>
  <c r="R51" i="5"/>
  <c r="Q51" i="5"/>
  <c r="P51" i="5"/>
  <c r="O51" i="5"/>
  <c r="N51" i="5"/>
  <c r="M51" i="5"/>
  <c r="L51" i="5"/>
  <c r="K51" i="5"/>
  <c r="J51" i="5"/>
  <c r="I51" i="5"/>
  <c r="H51" i="5"/>
  <c r="G51" i="5"/>
  <c r="F51" i="5"/>
  <c r="E51" i="5"/>
  <c r="D51" i="5"/>
  <c r="AH50" i="5"/>
  <c r="AG50" i="5"/>
  <c r="AF50" i="5"/>
  <c r="AE50" i="5"/>
  <c r="AD50" i="5"/>
  <c r="AC50" i="5"/>
  <c r="AB50" i="5"/>
  <c r="AA50" i="5"/>
  <c r="Z50" i="5"/>
  <c r="Y50" i="5"/>
  <c r="X50" i="5"/>
  <c r="W50" i="5"/>
  <c r="V50" i="5"/>
  <c r="U50" i="5"/>
  <c r="T50" i="5"/>
  <c r="S50" i="5"/>
  <c r="R50" i="5"/>
  <c r="Q50" i="5"/>
  <c r="P50" i="5"/>
  <c r="O50" i="5"/>
  <c r="N50" i="5"/>
  <c r="M50" i="5"/>
  <c r="L50" i="5"/>
  <c r="K50" i="5"/>
  <c r="J50" i="5"/>
  <c r="I50" i="5"/>
  <c r="H50" i="5"/>
  <c r="G50" i="5"/>
  <c r="F50" i="5"/>
  <c r="E50" i="5"/>
  <c r="D50" i="5"/>
  <c r="AH49" i="5"/>
  <c r="AG49" i="5"/>
  <c r="AF49" i="5"/>
  <c r="AE49" i="5"/>
  <c r="AD49" i="5"/>
  <c r="AC49" i="5"/>
  <c r="AB49" i="5"/>
  <c r="AA49" i="5"/>
  <c r="Z49" i="5"/>
  <c r="Y49" i="5"/>
  <c r="X49" i="5"/>
  <c r="W49" i="5"/>
  <c r="V49" i="5"/>
  <c r="U49" i="5"/>
  <c r="T49" i="5"/>
  <c r="S49" i="5"/>
  <c r="R49" i="5"/>
  <c r="Q49" i="5"/>
  <c r="P49" i="5"/>
  <c r="O49" i="5"/>
  <c r="N49" i="5"/>
  <c r="M49" i="5"/>
  <c r="L49" i="5"/>
  <c r="K49" i="5"/>
  <c r="J49" i="5"/>
  <c r="I49" i="5"/>
  <c r="H49" i="5"/>
  <c r="G49" i="5"/>
  <c r="F49" i="5"/>
  <c r="E49" i="5"/>
  <c r="D49" i="5"/>
  <c r="AH48" i="5"/>
  <c r="AG48" i="5"/>
  <c r="AF48" i="5"/>
  <c r="AE48" i="5"/>
  <c r="AD48" i="5"/>
  <c r="AC48" i="5"/>
  <c r="AB48" i="5"/>
  <c r="AA48" i="5"/>
  <c r="Z48" i="5"/>
  <c r="Y48" i="5"/>
  <c r="X48" i="5"/>
  <c r="W48" i="5"/>
  <c r="V48" i="5"/>
  <c r="U48" i="5"/>
  <c r="T48" i="5"/>
  <c r="S48" i="5"/>
  <c r="R48" i="5"/>
  <c r="Q48" i="5"/>
  <c r="P48" i="5"/>
  <c r="O48" i="5"/>
  <c r="N48" i="5"/>
  <c r="M48" i="5"/>
  <c r="L48" i="5"/>
  <c r="K48" i="5"/>
  <c r="J48" i="5"/>
  <c r="I48" i="5"/>
  <c r="H48" i="5"/>
  <c r="G48" i="5"/>
  <c r="F48" i="5"/>
  <c r="E48" i="5"/>
  <c r="D48" i="5"/>
  <c r="AH47" i="5"/>
  <c r="AG47" i="5"/>
  <c r="AF47" i="5"/>
  <c r="AE47" i="5"/>
  <c r="AD47" i="5"/>
  <c r="AC47" i="5"/>
  <c r="AB47" i="5"/>
  <c r="AA47" i="5"/>
  <c r="Z47" i="5"/>
  <c r="Y47" i="5"/>
  <c r="X47" i="5"/>
  <c r="W47" i="5"/>
  <c r="V47" i="5"/>
  <c r="U47" i="5"/>
  <c r="T47" i="5"/>
  <c r="S47" i="5"/>
  <c r="R47" i="5"/>
  <c r="Q47" i="5"/>
  <c r="P47" i="5"/>
  <c r="O47" i="5"/>
  <c r="N47" i="5"/>
  <c r="M47" i="5"/>
  <c r="L47" i="5"/>
  <c r="K47" i="5"/>
  <c r="J47" i="5"/>
  <c r="I47" i="5"/>
  <c r="H47" i="5"/>
  <c r="G47" i="5"/>
  <c r="F47" i="5"/>
  <c r="E47" i="5"/>
  <c r="D47" i="5"/>
  <c r="AH46" i="5"/>
  <c r="AG46" i="5"/>
  <c r="AF46" i="5"/>
  <c r="AE46" i="5"/>
  <c r="AD46" i="5"/>
  <c r="AC46" i="5"/>
  <c r="AB46" i="5"/>
  <c r="AA46" i="5"/>
  <c r="Z46" i="5"/>
  <c r="Y46" i="5"/>
  <c r="X46" i="5"/>
  <c r="W46" i="5"/>
  <c r="V46" i="5"/>
  <c r="U46" i="5"/>
  <c r="T46" i="5"/>
  <c r="S46" i="5"/>
  <c r="R46" i="5"/>
  <c r="Q46" i="5"/>
  <c r="P46" i="5"/>
  <c r="O46" i="5"/>
  <c r="N46" i="5"/>
  <c r="M46" i="5"/>
  <c r="L46" i="5"/>
  <c r="K46" i="5"/>
  <c r="J46" i="5"/>
  <c r="I46" i="5"/>
  <c r="H46" i="5"/>
  <c r="G46" i="5"/>
  <c r="F46" i="5"/>
  <c r="E46" i="5"/>
  <c r="D46" i="5"/>
  <c r="AH45" i="5"/>
  <c r="AG45" i="5"/>
  <c r="AF45" i="5"/>
  <c r="AE45" i="5"/>
  <c r="AD45" i="5"/>
  <c r="AC45" i="5"/>
  <c r="AB45" i="5"/>
  <c r="AA45" i="5"/>
  <c r="Z45" i="5"/>
  <c r="Y45" i="5"/>
  <c r="X45" i="5"/>
  <c r="W45" i="5"/>
  <c r="V45" i="5"/>
  <c r="U45" i="5"/>
  <c r="T45" i="5"/>
  <c r="S45" i="5"/>
  <c r="R45" i="5"/>
  <c r="Q45" i="5"/>
  <c r="P45" i="5"/>
  <c r="O45" i="5"/>
  <c r="N45" i="5"/>
  <c r="M45" i="5"/>
  <c r="L45" i="5"/>
  <c r="K45" i="5"/>
  <c r="J45" i="5"/>
  <c r="I45" i="5"/>
  <c r="H45" i="5"/>
  <c r="G45" i="5"/>
  <c r="F45" i="5"/>
  <c r="E45" i="5"/>
  <c r="D45" i="5"/>
  <c r="AH44" i="5"/>
  <c r="AG44" i="5"/>
  <c r="AF44" i="5"/>
  <c r="AE44" i="5"/>
  <c r="AD44" i="5"/>
  <c r="AC44" i="5"/>
  <c r="AB44" i="5"/>
  <c r="AA44" i="5"/>
  <c r="Z44" i="5"/>
  <c r="Y44" i="5"/>
  <c r="X44" i="5"/>
  <c r="W44" i="5"/>
  <c r="V44" i="5"/>
  <c r="U44" i="5"/>
  <c r="T44" i="5"/>
  <c r="S44" i="5"/>
  <c r="R44" i="5"/>
  <c r="Q44" i="5"/>
  <c r="P44" i="5"/>
  <c r="O44" i="5"/>
  <c r="N44" i="5"/>
  <c r="M44" i="5"/>
  <c r="L44" i="5"/>
  <c r="K44" i="5"/>
  <c r="J44" i="5"/>
  <c r="I44" i="5"/>
  <c r="H44" i="5"/>
  <c r="G44" i="5"/>
  <c r="F44" i="5"/>
  <c r="E44" i="5"/>
  <c r="D44" i="5"/>
  <c r="AH43" i="5"/>
  <c r="AG43" i="5"/>
  <c r="AF43" i="5"/>
  <c r="AE43" i="5"/>
  <c r="AD43" i="5"/>
  <c r="AC43" i="5"/>
  <c r="AB43" i="5"/>
  <c r="AA43" i="5"/>
  <c r="Z43" i="5"/>
  <c r="Y43" i="5"/>
  <c r="X43" i="5"/>
  <c r="W43" i="5"/>
  <c r="V43" i="5"/>
  <c r="U43" i="5"/>
  <c r="T43" i="5"/>
  <c r="S43" i="5"/>
  <c r="R43" i="5"/>
  <c r="Q43" i="5"/>
  <c r="P43" i="5"/>
  <c r="O43" i="5"/>
  <c r="N43" i="5"/>
  <c r="M43" i="5"/>
  <c r="L43" i="5"/>
  <c r="K43" i="5"/>
  <c r="J43" i="5"/>
  <c r="I43" i="5"/>
  <c r="H43" i="5"/>
  <c r="G43" i="5"/>
  <c r="F43" i="5"/>
  <c r="E43" i="5"/>
  <c r="D43" i="5"/>
  <c r="AH42" i="5"/>
  <c r="AG42" i="5"/>
  <c r="AF42" i="5"/>
  <c r="AE42" i="5"/>
  <c r="AD42" i="5"/>
  <c r="AC42" i="5"/>
  <c r="AB42" i="5"/>
  <c r="AA42" i="5"/>
  <c r="Z42" i="5"/>
  <c r="Y42" i="5"/>
  <c r="X42" i="5"/>
  <c r="W42" i="5"/>
  <c r="V42" i="5"/>
  <c r="U42" i="5"/>
  <c r="T42" i="5"/>
  <c r="S42" i="5"/>
  <c r="R42" i="5"/>
  <c r="Q42" i="5"/>
  <c r="P42" i="5"/>
  <c r="O42" i="5"/>
  <c r="N42" i="5"/>
  <c r="M42" i="5"/>
  <c r="L42" i="5"/>
  <c r="K42" i="5"/>
  <c r="J42" i="5"/>
  <c r="I42" i="5"/>
  <c r="H42" i="5"/>
  <c r="G42" i="5"/>
  <c r="F42" i="5"/>
  <c r="E42" i="5"/>
  <c r="D42" i="5"/>
  <c r="AH41" i="5"/>
  <c r="AG41" i="5"/>
  <c r="AF41" i="5"/>
  <c r="AE41" i="5"/>
  <c r="AD41" i="5"/>
  <c r="AC41" i="5"/>
  <c r="AB41" i="5"/>
  <c r="AA41" i="5"/>
  <c r="Z41" i="5"/>
  <c r="Y41" i="5"/>
  <c r="X41" i="5"/>
  <c r="W41" i="5"/>
  <c r="V41" i="5"/>
  <c r="U41" i="5"/>
  <c r="T41" i="5"/>
  <c r="S41" i="5"/>
  <c r="R41" i="5"/>
  <c r="Q41" i="5"/>
  <c r="P41" i="5"/>
  <c r="O41" i="5"/>
  <c r="N41" i="5"/>
  <c r="M41" i="5"/>
  <c r="L41" i="5"/>
  <c r="K41" i="5"/>
  <c r="J41" i="5"/>
  <c r="I41" i="5"/>
  <c r="H41" i="5"/>
  <c r="G41" i="5"/>
  <c r="F41" i="5"/>
  <c r="E41" i="5"/>
  <c r="D41" i="5"/>
  <c r="AH40" i="5"/>
  <c r="AG40" i="5"/>
  <c r="AF40" i="5"/>
  <c r="AE40" i="5"/>
  <c r="AD40" i="5"/>
  <c r="AC40" i="5"/>
  <c r="AB40" i="5"/>
  <c r="AA40" i="5"/>
  <c r="Z40" i="5"/>
  <c r="Y40" i="5"/>
  <c r="X40" i="5"/>
  <c r="W40" i="5"/>
  <c r="V40" i="5"/>
  <c r="U40" i="5"/>
  <c r="T40" i="5"/>
  <c r="S40" i="5"/>
  <c r="R40" i="5"/>
  <c r="Q40" i="5"/>
  <c r="P40" i="5"/>
  <c r="O40" i="5"/>
  <c r="N40" i="5"/>
  <c r="M40" i="5"/>
  <c r="L40" i="5"/>
  <c r="K40" i="5"/>
  <c r="J40" i="5"/>
  <c r="I40" i="5"/>
  <c r="H40" i="5"/>
  <c r="G40" i="5"/>
  <c r="F40" i="5"/>
  <c r="E40" i="5"/>
  <c r="D40" i="5"/>
  <c r="AH39" i="5"/>
  <c r="AG39" i="5"/>
  <c r="AF39" i="5"/>
  <c r="AE39" i="5"/>
  <c r="AD39" i="5"/>
  <c r="AC39" i="5"/>
  <c r="AB39" i="5"/>
  <c r="AA39" i="5"/>
  <c r="Z39" i="5"/>
  <c r="Y39" i="5"/>
  <c r="X39" i="5"/>
  <c r="W39" i="5"/>
  <c r="V39" i="5"/>
  <c r="U39" i="5"/>
  <c r="T39" i="5"/>
  <c r="S39" i="5"/>
  <c r="R39" i="5"/>
  <c r="Q39" i="5"/>
  <c r="P39" i="5"/>
  <c r="O39" i="5"/>
  <c r="N39" i="5"/>
  <c r="M39" i="5"/>
  <c r="L39" i="5"/>
  <c r="K39" i="5"/>
  <c r="J39" i="5"/>
  <c r="I39" i="5"/>
  <c r="H39" i="5"/>
  <c r="G39" i="5"/>
  <c r="F39" i="5"/>
  <c r="E39" i="5"/>
  <c r="D39" i="5"/>
  <c r="AH38" i="5"/>
  <c r="AG38" i="5"/>
  <c r="AF38" i="5"/>
  <c r="AE38" i="5"/>
  <c r="AD38" i="5"/>
  <c r="AC38" i="5"/>
  <c r="AB38" i="5"/>
  <c r="AA38" i="5"/>
  <c r="Z38" i="5"/>
  <c r="Y38" i="5"/>
  <c r="X38" i="5"/>
  <c r="W38" i="5"/>
  <c r="V38" i="5"/>
  <c r="U38" i="5"/>
  <c r="T38" i="5"/>
  <c r="S38" i="5"/>
  <c r="R38" i="5"/>
  <c r="Q38" i="5"/>
  <c r="P38" i="5"/>
  <c r="O38" i="5"/>
  <c r="N38" i="5"/>
  <c r="M38" i="5"/>
  <c r="L38" i="5"/>
  <c r="K38" i="5"/>
  <c r="J38" i="5"/>
  <c r="I38" i="5"/>
  <c r="H38" i="5"/>
  <c r="G38" i="5"/>
  <c r="F38" i="5"/>
  <c r="E38" i="5"/>
  <c r="D38" i="5"/>
  <c r="AH37" i="5"/>
  <c r="AG37" i="5"/>
  <c r="AF37" i="5"/>
  <c r="AE37" i="5"/>
  <c r="AD37" i="5"/>
  <c r="AC37" i="5"/>
  <c r="AB37" i="5"/>
  <c r="AA37" i="5"/>
  <c r="Z37" i="5"/>
  <c r="Y37" i="5"/>
  <c r="X37" i="5"/>
  <c r="W37" i="5"/>
  <c r="V37" i="5"/>
  <c r="U37" i="5"/>
  <c r="T37" i="5"/>
  <c r="S37" i="5"/>
  <c r="R37" i="5"/>
  <c r="Q37" i="5"/>
  <c r="P37" i="5"/>
  <c r="O37" i="5"/>
  <c r="N37" i="5"/>
  <c r="M37" i="5"/>
  <c r="L37" i="5"/>
  <c r="K37" i="5"/>
  <c r="J37" i="5"/>
  <c r="I37" i="5"/>
  <c r="H37" i="5"/>
  <c r="G37" i="5"/>
  <c r="F37" i="5"/>
  <c r="E37" i="5"/>
  <c r="D37" i="5"/>
  <c r="AH36" i="5"/>
  <c r="AG36" i="5"/>
  <c r="AF36" i="5"/>
  <c r="AE36" i="5"/>
  <c r="AD36" i="5"/>
  <c r="AC36" i="5"/>
  <c r="AB36" i="5"/>
  <c r="AA36" i="5"/>
  <c r="Z36" i="5"/>
  <c r="Y36" i="5"/>
  <c r="X36" i="5"/>
  <c r="W36" i="5"/>
  <c r="V36" i="5"/>
  <c r="U36" i="5"/>
  <c r="T36" i="5"/>
  <c r="S36" i="5"/>
  <c r="R36" i="5"/>
  <c r="Q36" i="5"/>
  <c r="P36" i="5"/>
  <c r="O36" i="5"/>
  <c r="N36" i="5"/>
  <c r="M36" i="5"/>
  <c r="L36" i="5"/>
  <c r="K36" i="5"/>
  <c r="J36" i="5"/>
  <c r="I36" i="5"/>
  <c r="H36" i="5"/>
  <c r="G36" i="5"/>
  <c r="F36" i="5"/>
  <c r="E36" i="5"/>
  <c r="D36" i="5"/>
  <c r="AH35" i="5"/>
  <c r="AG35" i="5"/>
  <c r="AF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AH34" i="5"/>
  <c r="AG34" i="5"/>
  <c r="AF34" i="5"/>
  <c r="AE34" i="5"/>
  <c r="AD34" i="5"/>
  <c r="AC34" i="5"/>
  <c r="AB34" i="5"/>
  <c r="AA34" i="5"/>
  <c r="Z34" i="5"/>
  <c r="Y34" i="5"/>
  <c r="X34" i="5"/>
  <c r="W34" i="5"/>
  <c r="V34" i="5"/>
  <c r="U34" i="5"/>
  <c r="T34" i="5"/>
  <c r="S34" i="5"/>
  <c r="R34" i="5"/>
  <c r="Q34" i="5"/>
  <c r="P34" i="5"/>
  <c r="O34" i="5"/>
  <c r="N34" i="5"/>
  <c r="M34" i="5"/>
  <c r="L34" i="5"/>
  <c r="K34" i="5"/>
  <c r="J34" i="5"/>
  <c r="I34" i="5"/>
  <c r="H34" i="5"/>
  <c r="G34" i="5"/>
  <c r="F34" i="5"/>
  <c r="E34" i="5"/>
  <c r="D34" i="5"/>
  <c r="AH33" i="5"/>
  <c r="AG33" i="5"/>
  <c r="AF33" i="5"/>
  <c r="AE33" i="5"/>
  <c r="AD33" i="5"/>
  <c r="AC33" i="5"/>
  <c r="AB33" i="5"/>
  <c r="AA33" i="5"/>
  <c r="Z33" i="5"/>
  <c r="Y33" i="5"/>
  <c r="X33" i="5"/>
  <c r="W33" i="5"/>
  <c r="V33" i="5"/>
  <c r="U33" i="5"/>
  <c r="T33" i="5"/>
  <c r="S33" i="5"/>
  <c r="R33" i="5"/>
  <c r="Q33" i="5"/>
  <c r="P33" i="5"/>
  <c r="O33" i="5"/>
  <c r="N33" i="5"/>
  <c r="M33" i="5"/>
  <c r="L33" i="5"/>
  <c r="K33" i="5"/>
  <c r="J33" i="5"/>
  <c r="I33" i="5"/>
  <c r="H33" i="5"/>
  <c r="G33" i="5"/>
  <c r="F33" i="5"/>
  <c r="E33" i="5"/>
  <c r="D33" i="5"/>
  <c r="AH32" i="5"/>
  <c r="AG32" i="5"/>
  <c r="AF32" i="5"/>
  <c r="AE32" i="5"/>
  <c r="AD32" i="5"/>
  <c r="AC32" i="5"/>
  <c r="AB32" i="5"/>
  <c r="AA32" i="5"/>
  <c r="Z32" i="5"/>
  <c r="Y32" i="5"/>
  <c r="X32" i="5"/>
  <c r="W32" i="5"/>
  <c r="V32" i="5"/>
  <c r="U32" i="5"/>
  <c r="T32" i="5"/>
  <c r="S32" i="5"/>
  <c r="R32" i="5"/>
  <c r="Q32" i="5"/>
  <c r="P32" i="5"/>
  <c r="O32" i="5"/>
  <c r="N32" i="5"/>
  <c r="M32" i="5"/>
  <c r="L32" i="5"/>
  <c r="K32" i="5"/>
  <c r="J32" i="5"/>
  <c r="I32" i="5"/>
  <c r="H32" i="5"/>
  <c r="G32" i="5"/>
  <c r="F32" i="5"/>
  <c r="E32" i="5"/>
  <c r="D32" i="5"/>
  <c r="AH31" i="5"/>
  <c r="AG31" i="5"/>
  <c r="AF31" i="5"/>
  <c r="AE31" i="5"/>
  <c r="AD31" i="5"/>
  <c r="AC31" i="5"/>
  <c r="AB31" i="5"/>
  <c r="AA31" i="5"/>
  <c r="Z31" i="5"/>
  <c r="Y31" i="5"/>
  <c r="X31" i="5"/>
  <c r="W31" i="5"/>
  <c r="V31" i="5"/>
  <c r="U31" i="5"/>
  <c r="T31" i="5"/>
  <c r="S31" i="5"/>
  <c r="R31" i="5"/>
  <c r="Q31" i="5"/>
  <c r="P31" i="5"/>
  <c r="O31" i="5"/>
  <c r="N31" i="5"/>
  <c r="M31" i="5"/>
  <c r="L31" i="5"/>
  <c r="K31" i="5"/>
  <c r="J31" i="5"/>
  <c r="I31" i="5"/>
  <c r="H31" i="5"/>
  <c r="G31" i="5"/>
  <c r="F31" i="5"/>
  <c r="E31" i="5"/>
  <c r="D31" i="5"/>
  <c r="AH30" i="5"/>
  <c r="AG30" i="5"/>
  <c r="AF30" i="5"/>
  <c r="AE30" i="5"/>
  <c r="AD30" i="5"/>
  <c r="AC30" i="5"/>
  <c r="AB30" i="5"/>
  <c r="AA30" i="5"/>
  <c r="Z30" i="5"/>
  <c r="Y30" i="5"/>
  <c r="X30" i="5"/>
  <c r="W30" i="5"/>
  <c r="V30" i="5"/>
  <c r="U30" i="5"/>
  <c r="T30" i="5"/>
  <c r="S30" i="5"/>
  <c r="R30" i="5"/>
  <c r="Q30" i="5"/>
  <c r="P30" i="5"/>
  <c r="O30" i="5"/>
  <c r="N30" i="5"/>
  <c r="M30" i="5"/>
  <c r="L30" i="5"/>
  <c r="K30" i="5"/>
  <c r="J30" i="5"/>
  <c r="I30" i="5"/>
  <c r="H30" i="5"/>
  <c r="G30" i="5"/>
  <c r="F30" i="5"/>
  <c r="E30" i="5"/>
  <c r="D30" i="5"/>
  <c r="AH29" i="5"/>
  <c r="AG29" i="5"/>
  <c r="AF29" i="5"/>
  <c r="AE29" i="5"/>
  <c r="AD29" i="5"/>
  <c r="AC29" i="5"/>
  <c r="AB29" i="5"/>
  <c r="AA29" i="5"/>
  <c r="Z29" i="5"/>
  <c r="Y29" i="5"/>
  <c r="X29" i="5"/>
  <c r="W29" i="5"/>
  <c r="V29" i="5"/>
  <c r="U29" i="5"/>
  <c r="T29" i="5"/>
  <c r="S29" i="5"/>
  <c r="R29" i="5"/>
  <c r="Q29" i="5"/>
  <c r="P29" i="5"/>
  <c r="O29" i="5"/>
  <c r="N29" i="5"/>
  <c r="M29" i="5"/>
  <c r="L29" i="5"/>
  <c r="K29" i="5"/>
  <c r="J29" i="5"/>
  <c r="I29" i="5"/>
  <c r="H29" i="5"/>
  <c r="G29" i="5"/>
  <c r="F29" i="5"/>
  <c r="E29" i="5"/>
  <c r="D29" i="5"/>
  <c r="AH28" i="5"/>
  <c r="AG28" i="5"/>
  <c r="AF28" i="5"/>
  <c r="AE28" i="5"/>
  <c r="AD28" i="5"/>
  <c r="AC28" i="5"/>
  <c r="AB28" i="5"/>
  <c r="AA28" i="5"/>
  <c r="Z28" i="5"/>
  <c r="Y28" i="5"/>
  <c r="X28" i="5"/>
  <c r="W28" i="5"/>
  <c r="V28" i="5"/>
  <c r="U28" i="5"/>
  <c r="T28" i="5"/>
  <c r="S28" i="5"/>
  <c r="R28" i="5"/>
  <c r="Q28" i="5"/>
  <c r="P28" i="5"/>
  <c r="O28" i="5"/>
  <c r="N28" i="5"/>
  <c r="M28" i="5"/>
  <c r="L28" i="5"/>
  <c r="K28" i="5"/>
  <c r="J28" i="5"/>
  <c r="I28" i="5"/>
  <c r="H28" i="5"/>
  <c r="G28" i="5"/>
  <c r="F28" i="5"/>
  <c r="E28" i="5"/>
  <c r="D28" i="5"/>
  <c r="AH27" i="5"/>
  <c r="AG27" i="5"/>
  <c r="AF27" i="5"/>
  <c r="AE27" i="5"/>
  <c r="AD27" i="5"/>
  <c r="AC27" i="5"/>
  <c r="AB27" i="5"/>
  <c r="AA27" i="5"/>
  <c r="Z27" i="5"/>
  <c r="Y27" i="5"/>
  <c r="X27" i="5"/>
  <c r="W27" i="5"/>
  <c r="V27" i="5"/>
  <c r="U27" i="5"/>
  <c r="T27" i="5"/>
  <c r="S27" i="5"/>
  <c r="R27" i="5"/>
  <c r="Q27" i="5"/>
  <c r="P27" i="5"/>
  <c r="O27" i="5"/>
  <c r="N27" i="5"/>
  <c r="M27" i="5"/>
  <c r="L27" i="5"/>
  <c r="K27" i="5"/>
  <c r="J27" i="5"/>
  <c r="I27" i="5"/>
  <c r="H27" i="5"/>
  <c r="G27" i="5"/>
  <c r="F27" i="5"/>
  <c r="E27" i="5"/>
  <c r="D27" i="5"/>
  <c r="AH26" i="5"/>
  <c r="AG26" i="5"/>
  <c r="AF26" i="5"/>
  <c r="AE26" i="5"/>
  <c r="AD26" i="5"/>
  <c r="AC26" i="5"/>
  <c r="AB26" i="5"/>
  <c r="AA26" i="5"/>
  <c r="Z26" i="5"/>
  <c r="Y26" i="5"/>
  <c r="X26" i="5"/>
  <c r="W26" i="5"/>
  <c r="V26" i="5"/>
  <c r="U26" i="5"/>
  <c r="T26" i="5"/>
  <c r="S26" i="5"/>
  <c r="R26" i="5"/>
  <c r="Q26" i="5"/>
  <c r="P26" i="5"/>
  <c r="O26" i="5"/>
  <c r="N26" i="5"/>
  <c r="M26" i="5"/>
  <c r="L26" i="5"/>
  <c r="K26" i="5"/>
  <c r="J26" i="5"/>
  <c r="I26" i="5"/>
  <c r="H26" i="5"/>
  <c r="G26" i="5"/>
  <c r="F26" i="5"/>
  <c r="E26" i="5"/>
  <c r="D26" i="5"/>
  <c r="AH25" i="5"/>
  <c r="AG25" i="5"/>
  <c r="AF25" i="5"/>
  <c r="AE25" i="5"/>
  <c r="AD25" i="5"/>
  <c r="AC25" i="5"/>
  <c r="AB25" i="5"/>
  <c r="AA25" i="5"/>
  <c r="Z25" i="5"/>
  <c r="Y25" i="5"/>
  <c r="X25" i="5"/>
  <c r="W25" i="5"/>
  <c r="V25" i="5"/>
  <c r="U25" i="5"/>
  <c r="T25" i="5"/>
  <c r="S25" i="5"/>
  <c r="R25" i="5"/>
  <c r="Q25" i="5"/>
  <c r="P25" i="5"/>
  <c r="O25" i="5"/>
  <c r="N25" i="5"/>
  <c r="M25" i="5"/>
  <c r="L25" i="5"/>
  <c r="K25" i="5"/>
  <c r="J25" i="5"/>
  <c r="I25" i="5"/>
  <c r="H25" i="5"/>
  <c r="G25" i="5"/>
  <c r="F25" i="5"/>
  <c r="E25" i="5"/>
  <c r="D25" i="5"/>
  <c r="AH24" i="5"/>
  <c r="AG24" i="5"/>
  <c r="AF24" i="5"/>
  <c r="AE24" i="5"/>
  <c r="AD24" i="5"/>
  <c r="AC24" i="5"/>
  <c r="AB24" i="5"/>
  <c r="AA24" i="5"/>
  <c r="Z24" i="5"/>
  <c r="Y24" i="5"/>
  <c r="X24" i="5"/>
  <c r="W24" i="5"/>
  <c r="V24" i="5"/>
  <c r="U24" i="5"/>
  <c r="T24" i="5"/>
  <c r="S24" i="5"/>
  <c r="R24" i="5"/>
  <c r="Q24" i="5"/>
  <c r="P24" i="5"/>
  <c r="O24" i="5"/>
  <c r="N24" i="5"/>
  <c r="M24" i="5"/>
  <c r="L24" i="5"/>
  <c r="K24" i="5"/>
  <c r="J24" i="5"/>
  <c r="I24" i="5"/>
  <c r="H24" i="5"/>
  <c r="G24" i="5"/>
  <c r="F24" i="5"/>
  <c r="E24" i="5"/>
  <c r="D24" i="5"/>
  <c r="AH23" i="5"/>
  <c r="AG23" i="5"/>
  <c r="AF23" i="5"/>
  <c r="AE23" i="5"/>
  <c r="AD23" i="5"/>
  <c r="AC23" i="5"/>
  <c r="AB23" i="5"/>
  <c r="AA23" i="5"/>
  <c r="Z23" i="5"/>
  <c r="Y23" i="5"/>
  <c r="X23" i="5"/>
  <c r="W23" i="5"/>
  <c r="V23" i="5"/>
  <c r="U23" i="5"/>
  <c r="T23" i="5"/>
  <c r="S23" i="5"/>
  <c r="R23" i="5"/>
  <c r="Q23" i="5"/>
  <c r="P23" i="5"/>
  <c r="O23" i="5"/>
  <c r="N23" i="5"/>
  <c r="M23" i="5"/>
  <c r="L23" i="5"/>
  <c r="K23" i="5"/>
  <c r="J23" i="5"/>
  <c r="I23" i="5"/>
  <c r="H23" i="5"/>
  <c r="G23" i="5"/>
  <c r="F23" i="5"/>
  <c r="E23" i="5"/>
  <c r="D23" i="5"/>
  <c r="AH22" i="5"/>
  <c r="AG22" i="5"/>
  <c r="AF22" i="5"/>
  <c r="AE22" i="5"/>
  <c r="AD22" i="5"/>
  <c r="AC22" i="5"/>
  <c r="AB22" i="5"/>
  <c r="AA22" i="5"/>
  <c r="Z22" i="5"/>
  <c r="Y22" i="5"/>
  <c r="X22" i="5"/>
  <c r="W22" i="5"/>
  <c r="V22" i="5"/>
  <c r="U22" i="5"/>
  <c r="T22" i="5"/>
  <c r="S22" i="5"/>
  <c r="R22" i="5"/>
  <c r="Q22" i="5"/>
  <c r="P22" i="5"/>
  <c r="O22" i="5"/>
  <c r="N22" i="5"/>
  <c r="M22" i="5"/>
  <c r="L22" i="5"/>
  <c r="K22" i="5"/>
  <c r="J22" i="5"/>
  <c r="I22" i="5"/>
  <c r="H22" i="5"/>
  <c r="G22" i="5"/>
  <c r="F22" i="5"/>
  <c r="E22" i="5"/>
  <c r="D22" i="5"/>
  <c r="AH21" i="5"/>
  <c r="AG21" i="5"/>
  <c r="AF21" i="5"/>
  <c r="AE21" i="5"/>
  <c r="AD21" i="5"/>
  <c r="AC21" i="5"/>
  <c r="AB21" i="5"/>
  <c r="AA21" i="5"/>
  <c r="Z21" i="5"/>
  <c r="Y21" i="5"/>
  <c r="X21" i="5"/>
  <c r="W21" i="5"/>
  <c r="V21" i="5"/>
  <c r="U21" i="5"/>
  <c r="T21" i="5"/>
  <c r="S21" i="5"/>
  <c r="R21" i="5"/>
  <c r="Q21" i="5"/>
  <c r="P21" i="5"/>
  <c r="O21" i="5"/>
  <c r="N21" i="5"/>
  <c r="M21" i="5"/>
  <c r="L21" i="5"/>
  <c r="K21" i="5"/>
  <c r="J21" i="5"/>
  <c r="I21" i="5"/>
  <c r="H21" i="5"/>
  <c r="G21" i="5"/>
  <c r="F21" i="5"/>
  <c r="E21" i="5"/>
  <c r="D21" i="5"/>
  <c r="AH20" i="5"/>
  <c r="AG20" i="5"/>
  <c r="AF20" i="5"/>
  <c r="AE20" i="5"/>
  <c r="AD20" i="5"/>
  <c r="AC20" i="5"/>
  <c r="AB20" i="5"/>
  <c r="AA20" i="5"/>
  <c r="Z20" i="5"/>
  <c r="Y20" i="5"/>
  <c r="X20" i="5"/>
  <c r="W20" i="5"/>
  <c r="V20" i="5"/>
  <c r="U20" i="5"/>
  <c r="T20" i="5"/>
  <c r="S20" i="5"/>
  <c r="R20" i="5"/>
  <c r="Q20" i="5"/>
  <c r="P20" i="5"/>
  <c r="O20" i="5"/>
  <c r="N20" i="5"/>
  <c r="M20" i="5"/>
  <c r="L20" i="5"/>
  <c r="K20" i="5"/>
  <c r="J20" i="5"/>
  <c r="I20" i="5"/>
  <c r="H20" i="5"/>
  <c r="G20" i="5"/>
  <c r="F20" i="5"/>
  <c r="E20" i="5"/>
  <c r="D20" i="5"/>
  <c r="AH19" i="5"/>
  <c r="AG19" i="5"/>
  <c r="AF19" i="5"/>
  <c r="AE19" i="5"/>
  <c r="AD19" i="5"/>
  <c r="AC19" i="5"/>
  <c r="AB19" i="5"/>
  <c r="AA19" i="5"/>
  <c r="Z19" i="5"/>
  <c r="Y19" i="5"/>
  <c r="X19" i="5"/>
  <c r="W19" i="5"/>
  <c r="V19" i="5"/>
  <c r="U19" i="5"/>
  <c r="T19" i="5"/>
  <c r="S19" i="5"/>
  <c r="R19" i="5"/>
  <c r="Q19" i="5"/>
  <c r="P19" i="5"/>
  <c r="O19" i="5"/>
  <c r="N19" i="5"/>
  <c r="M19" i="5"/>
  <c r="L19" i="5"/>
  <c r="K19" i="5"/>
  <c r="J19" i="5"/>
  <c r="I19" i="5"/>
  <c r="H19" i="5"/>
  <c r="G19" i="5"/>
  <c r="F19" i="5"/>
  <c r="E19" i="5"/>
  <c r="D19" i="5"/>
  <c r="AH18" i="5"/>
  <c r="AG18" i="5"/>
  <c r="AF18" i="5"/>
  <c r="AE18" i="5"/>
  <c r="AD18" i="5"/>
  <c r="AC18" i="5"/>
  <c r="AB18" i="5"/>
  <c r="AA18" i="5"/>
  <c r="Z18" i="5"/>
  <c r="Y18" i="5"/>
  <c r="X18" i="5"/>
  <c r="W18" i="5"/>
  <c r="V18" i="5"/>
  <c r="U18" i="5"/>
  <c r="T18" i="5"/>
  <c r="S18" i="5"/>
  <c r="R18" i="5"/>
  <c r="Q18" i="5"/>
  <c r="P18" i="5"/>
  <c r="O18" i="5"/>
  <c r="N18" i="5"/>
  <c r="M18" i="5"/>
  <c r="L18" i="5"/>
  <c r="K18" i="5"/>
  <c r="J18" i="5"/>
  <c r="I18" i="5"/>
  <c r="H18" i="5"/>
  <c r="G18" i="5"/>
  <c r="F18" i="5"/>
  <c r="E18" i="5"/>
  <c r="D18" i="5"/>
  <c r="AH16" i="5"/>
  <c r="AG16" i="5"/>
  <c r="AF16" i="5"/>
  <c r="AE16" i="5"/>
  <c r="AD16" i="5"/>
  <c r="AC16" i="5"/>
  <c r="AB16" i="5"/>
  <c r="AA16" i="5"/>
  <c r="Z16" i="5"/>
  <c r="Y16" i="5"/>
  <c r="X16" i="5"/>
  <c r="W16" i="5"/>
  <c r="V16" i="5"/>
  <c r="U16" i="5"/>
  <c r="T16" i="5"/>
  <c r="S16" i="5"/>
  <c r="R16" i="5"/>
  <c r="Q16" i="5"/>
  <c r="P16" i="5"/>
  <c r="O16" i="5"/>
  <c r="N16" i="5"/>
  <c r="M16" i="5"/>
  <c r="L16" i="5"/>
  <c r="K16" i="5"/>
  <c r="J16" i="5"/>
  <c r="I16" i="5"/>
  <c r="H16" i="5"/>
  <c r="G16" i="5"/>
  <c r="F16" i="5"/>
  <c r="E16" i="5"/>
  <c r="D16" i="5"/>
  <c r="AH15" i="5"/>
  <c r="AG15" i="5"/>
  <c r="AF15" i="5"/>
  <c r="AE15" i="5"/>
  <c r="AD15" i="5"/>
  <c r="AC15" i="5"/>
  <c r="AB15" i="5"/>
  <c r="AA15" i="5"/>
  <c r="Z15" i="5"/>
  <c r="Y15" i="5"/>
  <c r="X15" i="5"/>
  <c r="W15" i="5"/>
  <c r="V15" i="5"/>
  <c r="U15" i="5"/>
  <c r="T15" i="5"/>
  <c r="S15" i="5"/>
  <c r="R15" i="5"/>
  <c r="Q15" i="5"/>
  <c r="P15" i="5"/>
  <c r="O15" i="5"/>
  <c r="N15" i="5"/>
  <c r="M15" i="5"/>
  <c r="L15" i="5"/>
  <c r="K15" i="5"/>
  <c r="J15" i="5"/>
  <c r="I15" i="5"/>
  <c r="H15" i="5"/>
  <c r="G15" i="5"/>
  <c r="F15" i="5"/>
  <c r="E15" i="5"/>
  <c r="D15" i="5"/>
  <c r="AH14" i="5"/>
  <c r="AH17" i="5" s="1"/>
  <c r="AG14" i="5"/>
  <c r="AG17" i="5" s="1"/>
  <c r="AF14" i="5"/>
  <c r="AF17" i="5" s="1"/>
  <c r="AE14" i="5"/>
  <c r="AE17" i="5" s="1"/>
  <c r="AD14" i="5"/>
  <c r="AD17" i="5" s="1"/>
  <c r="AC14" i="5"/>
  <c r="AC17" i="5" s="1"/>
  <c r="AB14" i="5"/>
  <c r="AB17" i="5" s="1"/>
  <c r="AA14" i="5"/>
  <c r="AA17" i="5" s="1"/>
  <c r="Z14" i="5"/>
  <c r="Z17" i="5" s="1"/>
  <c r="Y14" i="5"/>
  <c r="Y17" i="5" s="1"/>
  <c r="X14" i="5"/>
  <c r="X17" i="5" s="1"/>
  <c r="W14" i="5"/>
  <c r="W17" i="5" s="1"/>
  <c r="V14" i="5"/>
  <c r="V17" i="5" s="1"/>
  <c r="U14" i="5"/>
  <c r="U17" i="5" s="1"/>
  <c r="T14" i="5"/>
  <c r="T17" i="5" s="1"/>
  <c r="S14" i="5"/>
  <c r="S17" i="5" s="1"/>
  <c r="R14" i="5"/>
  <c r="R17" i="5" s="1"/>
  <c r="Q14" i="5"/>
  <c r="Q17" i="5" s="1"/>
  <c r="P14" i="5"/>
  <c r="P17" i="5" s="1"/>
  <c r="O14" i="5"/>
  <c r="O17" i="5" s="1"/>
  <c r="N14" i="5"/>
  <c r="N17" i="5" s="1"/>
  <c r="M14" i="5"/>
  <c r="M17" i="5" s="1"/>
  <c r="L14" i="5"/>
  <c r="L17" i="5" s="1"/>
  <c r="K14" i="5"/>
  <c r="K17" i="5" s="1"/>
  <c r="J14" i="5"/>
  <c r="J17" i="5" s="1"/>
  <c r="I14" i="5"/>
  <c r="I17" i="5" s="1"/>
  <c r="H14" i="5"/>
  <c r="H17" i="5" s="1"/>
  <c r="G14" i="5"/>
  <c r="G17" i="5" s="1"/>
  <c r="F14" i="5"/>
  <c r="F17" i="5" s="1"/>
  <c r="E14" i="5"/>
  <c r="E17" i="5" s="1"/>
  <c r="D14" i="5"/>
  <c r="D17" i="5" s="1"/>
  <c r="AH13" i="5"/>
  <c r="AG13" i="5"/>
  <c r="AF13" i="5"/>
  <c r="AE13" i="5"/>
  <c r="AD13" i="5"/>
  <c r="AC13" i="5"/>
  <c r="AB13" i="5"/>
  <c r="AA13" i="5"/>
  <c r="Z13" i="5"/>
  <c r="Y13" i="5"/>
  <c r="X13" i="5"/>
  <c r="W13" i="5"/>
  <c r="V13" i="5"/>
  <c r="U13" i="5"/>
  <c r="T13" i="5"/>
  <c r="S13" i="5"/>
  <c r="R13" i="5"/>
  <c r="Q13" i="5"/>
  <c r="P13" i="5"/>
  <c r="O13" i="5"/>
  <c r="N13" i="5"/>
  <c r="M13" i="5"/>
  <c r="L13" i="5"/>
  <c r="K13" i="5"/>
  <c r="J13" i="5"/>
  <c r="I13" i="5"/>
  <c r="H13" i="5"/>
  <c r="G13" i="5"/>
  <c r="F13" i="5"/>
  <c r="E13" i="5"/>
  <c r="D13" i="5"/>
  <c r="AH12" i="5"/>
  <c r="AG12" i="5"/>
  <c r="AF12" i="5"/>
  <c r="AE12" i="5"/>
  <c r="AD12" i="5"/>
  <c r="AC12" i="5"/>
  <c r="AB12" i="5"/>
  <c r="AA12" i="5"/>
  <c r="Z12" i="5"/>
  <c r="Y12" i="5"/>
  <c r="X12" i="5"/>
  <c r="W12" i="5"/>
  <c r="V12" i="5"/>
  <c r="U12" i="5"/>
  <c r="T12" i="5"/>
  <c r="S12" i="5"/>
  <c r="R12" i="5"/>
  <c r="Q12" i="5"/>
  <c r="P12" i="5"/>
  <c r="O12" i="5"/>
  <c r="N12" i="5"/>
  <c r="M12" i="5"/>
  <c r="L12" i="5"/>
  <c r="K12" i="5"/>
  <c r="J12" i="5"/>
  <c r="I12" i="5"/>
  <c r="H12" i="5"/>
  <c r="G12" i="5"/>
  <c r="F12" i="5"/>
  <c r="E12" i="5"/>
  <c r="D12" i="5"/>
  <c r="AH11" i="5"/>
  <c r="AG11" i="5"/>
  <c r="AF11" i="5"/>
  <c r="AE11" i="5"/>
  <c r="AD11" i="5"/>
  <c r="AC11" i="5"/>
  <c r="AB11" i="5"/>
  <c r="AA11" i="5"/>
  <c r="Z11" i="5"/>
  <c r="Y11" i="5"/>
  <c r="X11" i="5"/>
  <c r="W11" i="5"/>
  <c r="V11" i="5"/>
  <c r="U11" i="5"/>
  <c r="T11" i="5"/>
  <c r="S11" i="5"/>
  <c r="R11" i="5"/>
  <c r="Q11" i="5"/>
  <c r="P11" i="5"/>
  <c r="O11" i="5"/>
  <c r="N11" i="5"/>
  <c r="M11" i="5"/>
  <c r="L11" i="5"/>
  <c r="K11" i="5"/>
  <c r="J11" i="5"/>
  <c r="I11" i="5"/>
  <c r="H11" i="5"/>
  <c r="G11" i="5"/>
  <c r="F11" i="5"/>
  <c r="E11" i="5"/>
  <c r="D11" i="5"/>
  <c r="AH10" i="5"/>
  <c r="AG10" i="5"/>
  <c r="AF10" i="5"/>
  <c r="AE10" i="5"/>
  <c r="AD10" i="5"/>
  <c r="AC10" i="5"/>
  <c r="AB10" i="5"/>
  <c r="AA10" i="5"/>
  <c r="Z10" i="5"/>
  <c r="Y10" i="5"/>
  <c r="X10" i="5"/>
  <c r="W10" i="5"/>
  <c r="V10" i="5"/>
  <c r="U10" i="5"/>
  <c r="T10" i="5"/>
  <c r="S10" i="5"/>
  <c r="R10" i="5"/>
  <c r="Q10" i="5"/>
  <c r="P10" i="5"/>
  <c r="O10" i="5"/>
  <c r="N10" i="5"/>
  <c r="M10" i="5"/>
  <c r="L10" i="5"/>
  <c r="K10" i="5"/>
  <c r="J10" i="5"/>
  <c r="I10" i="5"/>
  <c r="H10" i="5"/>
  <c r="G10" i="5"/>
  <c r="F10" i="5"/>
  <c r="E10" i="5"/>
  <c r="D10" i="5"/>
  <c r="AH9" i="5"/>
  <c r="AG9" i="5"/>
  <c r="AF9" i="5"/>
  <c r="AE9" i="5"/>
  <c r="AD9" i="5"/>
  <c r="AC9" i="5"/>
  <c r="AB9" i="5"/>
  <c r="AA9" i="5"/>
  <c r="Z9" i="5"/>
  <c r="Y9" i="5"/>
  <c r="X9" i="5"/>
  <c r="W9" i="5"/>
  <c r="V9" i="5"/>
  <c r="U9" i="5"/>
  <c r="T9" i="5"/>
  <c r="S9" i="5"/>
  <c r="R9" i="5"/>
  <c r="Q9" i="5"/>
  <c r="P9" i="5"/>
  <c r="O9" i="5"/>
  <c r="N9" i="5"/>
  <c r="M9" i="5"/>
  <c r="L9" i="5"/>
  <c r="K9" i="5"/>
  <c r="J9" i="5"/>
  <c r="I9" i="5"/>
  <c r="H9" i="5"/>
  <c r="G9" i="5"/>
  <c r="F9" i="5"/>
  <c r="E9" i="5"/>
  <c r="D9" i="5"/>
  <c r="AH8" i="5"/>
  <c r="AG8" i="5"/>
  <c r="AF8" i="5"/>
  <c r="AE8" i="5"/>
  <c r="AD8" i="5"/>
  <c r="AC8" i="5"/>
  <c r="AB8" i="5"/>
  <c r="AA8" i="5"/>
  <c r="Z8" i="5"/>
  <c r="Y8" i="5"/>
  <c r="X8" i="5"/>
  <c r="W8" i="5"/>
  <c r="V8" i="5"/>
  <c r="U8" i="5"/>
  <c r="T8" i="5"/>
  <c r="S8" i="5"/>
  <c r="R8" i="5"/>
  <c r="Q8" i="5"/>
  <c r="P8" i="5"/>
  <c r="O8" i="5"/>
  <c r="N8" i="5"/>
  <c r="M8" i="5"/>
  <c r="L8" i="5"/>
  <c r="K8" i="5"/>
  <c r="J8" i="5"/>
  <c r="I8" i="5"/>
  <c r="H8" i="5"/>
  <c r="G8" i="5"/>
  <c r="F8" i="5"/>
  <c r="E8" i="5"/>
  <c r="D8" i="5"/>
  <c r="AH7" i="5"/>
  <c r="AG7" i="5"/>
  <c r="AF7" i="5"/>
  <c r="AE7" i="5"/>
  <c r="AD7" i="5"/>
  <c r="AC7" i="5"/>
  <c r="AB7" i="5"/>
  <c r="AA7" i="5"/>
  <c r="Z7" i="5"/>
  <c r="Y7" i="5"/>
  <c r="X7" i="5"/>
  <c r="W7" i="5"/>
  <c r="V7" i="5"/>
  <c r="U7" i="5"/>
  <c r="T7" i="5"/>
  <c r="S7" i="5"/>
  <c r="R7" i="5"/>
  <c r="Q7" i="5"/>
  <c r="P7" i="5"/>
  <c r="O7" i="5"/>
  <c r="N7" i="5"/>
  <c r="M7" i="5"/>
  <c r="L7" i="5"/>
  <c r="K7" i="5"/>
  <c r="J7" i="5"/>
  <c r="I7" i="5"/>
  <c r="H7" i="5"/>
  <c r="G7" i="5"/>
  <c r="F7" i="5"/>
  <c r="E7" i="5"/>
  <c r="D7" i="5"/>
  <c r="AH6" i="5"/>
  <c r="AG6" i="5"/>
  <c r="AF6" i="5"/>
  <c r="AE6" i="5"/>
  <c r="AD6" i="5"/>
  <c r="AC6" i="5"/>
  <c r="AB6" i="5"/>
  <c r="AA6" i="5"/>
  <c r="Z6" i="5"/>
  <c r="Y6" i="5"/>
  <c r="X6" i="5"/>
  <c r="W6" i="5"/>
  <c r="V6" i="5"/>
  <c r="U6" i="5"/>
  <c r="T6" i="5"/>
  <c r="S6" i="5"/>
  <c r="R6" i="5"/>
  <c r="Q6" i="5"/>
  <c r="P6" i="5"/>
  <c r="O6" i="5"/>
  <c r="N6" i="5"/>
  <c r="M6" i="5"/>
  <c r="L6" i="5"/>
  <c r="K6" i="5"/>
  <c r="J6" i="5"/>
  <c r="I6" i="5"/>
  <c r="H6" i="5"/>
  <c r="G6" i="5"/>
  <c r="F6" i="5"/>
  <c r="E6" i="5"/>
  <c r="D6" i="5"/>
  <c r="B6" i="5"/>
  <c r="B7" i="5" s="1"/>
  <c r="B8" i="5" s="1"/>
  <c r="B9" i="5" s="1"/>
  <c r="B10" i="5" s="1"/>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 r="B40" i="5" s="1"/>
  <c r="B41" i="5" s="1"/>
  <c r="B42" i="5" s="1"/>
  <c r="B43" i="5" s="1"/>
  <c r="B44" i="5" s="1"/>
  <c r="B45" i="5" s="1"/>
  <c r="B46" i="5" s="1"/>
  <c r="B47" i="5" s="1"/>
  <c r="B48" i="5" s="1"/>
  <c r="B49" i="5" s="1"/>
  <c r="B50" i="5" s="1"/>
  <c r="B51" i="5" s="1"/>
  <c r="B52" i="5" s="1"/>
  <c r="B53" i="5" s="1"/>
  <c r="B54" i="5" s="1"/>
  <c r="B55" i="5" s="1"/>
  <c r="B56" i="5" s="1"/>
  <c r="B57" i="5" s="1"/>
  <c r="B58" i="5" s="1"/>
  <c r="B59" i="5" s="1"/>
  <c r="B60" i="5" s="1"/>
  <c r="B61" i="5" s="1"/>
  <c r="B62" i="5" s="1"/>
  <c r="B63" i="5" s="1"/>
  <c r="B64" i="5" s="1"/>
  <c r="B65" i="5" s="1"/>
  <c r="B66" i="5" s="1"/>
  <c r="B67" i="5" s="1"/>
  <c r="B68" i="5" s="1"/>
  <c r="B69" i="5" s="1"/>
  <c r="B70" i="5" s="1"/>
  <c r="B71" i="5" s="1"/>
  <c r="B72" i="5" s="1"/>
  <c r="B73" i="5" s="1"/>
  <c r="B74" i="5" s="1"/>
  <c r="B75" i="5" s="1"/>
  <c r="B76" i="5" s="1"/>
  <c r="B77" i="5" s="1"/>
  <c r="B78" i="5" s="1"/>
  <c r="B79" i="5" s="1"/>
  <c r="AH5" i="5"/>
  <c r="AG5" i="5"/>
  <c r="AF5" i="5"/>
  <c r="AE5" i="5"/>
  <c r="AD5" i="5"/>
  <c r="AC5" i="5"/>
  <c r="AB5" i="5"/>
  <c r="AA5" i="5"/>
  <c r="Z5" i="5"/>
  <c r="Y5" i="5"/>
  <c r="X5" i="5"/>
  <c r="W5" i="5"/>
  <c r="V5" i="5"/>
  <c r="U5" i="5"/>
  <c r="T5" i="5"/>
  <c r="S5" i="5"/>
  <c r="R5" i="5"/>
  <c r="Q5" i="5"/>
  <c r="P5" i="5"/>
  <c r="O5" i="5"/>
  <c r="N5" i="5"/>
  <c r="M5" i="5"/>
  <c r="L5" i="5"/>
  <c r="K5" i="5"/>
  <c r="J5" i="5"/>
  <c r="I5" i="5"/>
  <c r="H5" i="5"/>
  <c r="G5" i="5"/>
  <c r="F5" i="5"/>
  <c r="E5" i="5"/>
  <c r="AO4" i="5"/>
  <c r="AN4" i="5"/>
  <c r="AH79" i="4"/>
  <c r="AG79" i="4"/>
  <c r="AF79" i="4"/>
  <c r="AE79" i="4"/>
  <c r="AD79" i="4"/>
  <c r="AC79" i="4"/>
  <c r="AB79" i="4"/>
  <c r="AA79" i="4"/>
  <c r="Z79" i="4"/>
  <c r="Y79" i="4"/>
  <c r="X79" i="4"/>
  <c r="W79" i="4"/>
  <c r="V79" i="4"/>
  <c r="U79" i="4"/>
  <c r="T79" i="4"/>
  <c r="S79" i="4"/>
  <c r="R79" i="4"/>
  <c r="Q79" i="4"/>
  <c r="P79" i="4"/>
  <c r="O79" i="4"/>
  <c r="N79" i="4"/>
  <c r="M79" i="4"/>
  <c r="L79" i="4"/>
  <c r="K79" i="4"/>
  <c r="J79" i="4"/>
  <c r="I79" i="4"/>
  <c r="H79" i="4"/>
  <c r="G79" i="4"/>
  <c r="F79" i="4"/>
  <c r="E79" i="4"/>
  <c r="D79" i="4"/>
  <c r="AH78" i="4"/>
  <c r="AH10" i="9" s="1"/>
  <c r="AG78" i="4"/>
  <c r="AG10" i="9" s="1"/>
  <c r="AF78" i="4"/>
  <c r="AF10" i="9" s="1"/>
  <c r="AE78" i="4"/>
  <c r="AE10" i="9" s="1"/>
  <c r="AD78" i="4"/>
  <c r="AD10" i="9" s="1"/>
  <c r="AC78" i="4"/>
  <c r="AC10" i="9" s="1"/>
  <c r="AB78" i="4"/>
  <c r="AB10" i="9" s="1"/>
  <c r="AA78" i="4"/>
  <c r="AA10" i="9" s="1"/>
  <c r="Z78" i="4"/>
  <c r="Z10" i="9" s="1"/>
  <c r="Y78" i="4"/>
  <c r="Y10" i="9" s="1"/>
  <c r="X78" i="4"/>
  <c r="X10" i="9" s="1"/>
  <c r="W78" i="4"/>
  <c r="W10" i="9" s="1"/>
  <c r="V78" i="4"/>
  <c r="V10" i="9" s="1"/>
  <c r="U78" i="4"/>
  <c r="U10" i="9" s="1"/>
  <c r="T78" i="4"/>
  <c r="T10" i="9" s="1"/>
  <c r="S78" i="4"/>
  <c r="S10" i="9" s="1"/>
  <c r="R78" i="4"/>
  <c r="R10" i="9" s="1"/>
  <c r="Q78" i="4"/>
  <c r="Q10" i="9" s="1"/>
  <c r="P78" i="4"/>
  <c r="P10" i="9" s="1"/>
  <c r="O78" i="4"/>
  <c r="O10" i="9" s="1"/>
  <c r="N78" i="4"/>
  <c r="N10" i="9" s="1"/>
  <c r="M78" i="4"/>
  <c r="M10" i="9" s="1"/>
  <c r="L78" i="4"/>
  <c r="L10" i="9" s="1"/>
  <c r="K78" i="4"/>
  <c r="K10" i="9" s="1"/>
  <c r="J78" i="4"/>
  <c r="J10" i="9" s="1"/>
  <c r="I78" i="4"/>
  <c r="I10" i="9" s="1"/>
  <c r="H78" i="4"/>
  <c r="H10" i="9" s="1"/>
  <c r="G78" i="4"/>
  <c r="G10" i="9" s="1"/>
  <c r="F78" i="4"/>
  <c r="F10" i="9" s="1"/>
  <c r="E78" i="4"/>
  <c r="E10" i="9" s="1"/>
  <c r="D78" i="4"/>
  <c r="D10" i="9" s="1"/>
  <c r="E20" i="1" s="1"/>
  <c r="E16" i="2" s="1"/>
  <c r="E15" i="3" s="1"/>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E77" i="4"/>
  <c r="D77" i="4"/>
  <c r="AH76" i="4"/>
  <c r="AG76" i="4"/>
  <c r="AF76" i="4"/>
  <c r="AE76" i="4"/>
  <c r="AD76" i="4"/>
  <c r="AC76" i="4"/>
  <c r="AB76" i="4"/>
  <c r="AA76" i="4"/>
  <c r="Z76" i="4"/>
  <c r="Y76" i="4"/>
  <c r="X76" i="4"/>
  <c r="W76" i="4"/>
  <c r="V76" i="4"/>
  <c r="U76" i="4"/>
  <c r="T76" i="4"/>
  <c r="S76" i="4"/>
  <c r="R76" i="4"/>
  <c r="Q76" i="4"/>
  <c r="P76" i="4"/>
  <c r="O76" i="4"/>
  <c r="N76" i="4"/>
  <c r="M76" i="4"/>
  <c r="L76" i="4"/>
  <c r="K76" i="4"/>
  <c r="J76" i="4"/>
  <c r="I76" i="4"/>
  <c r="H76" i="4"/>
  <c r="G76" i="4"/>
  <c r="F76" i="4"/>
  <c r="E76" i="4"/>
  <c r="D76" i="4"/>
  <c r="AH75" i="4"/>
  <c r="AG75" i="4"/>
  <c r="AF75" i="4"/>
  <c r="AE75" i="4"/>
  <c r="AD75" i="4"/>
  <c r="AC75" i="4"/>
  <c r="AB75" i="4"/>
  <c r="AA75" i="4"/>
  <c r="Z75" i="4"/>
  <c r="Y75" i="4"/>
  <c r="X75" i="4"/>
  <c r="W75" i="4"/>
  <c r="V75" i="4"/>
  <c r="U75" i="4"/>
  <c r="T75" i="4"/>
  <c r="S75" i="4"/>
  <c r="R75" i="4"/>
  <c r="Q75" i="4"/>
  <c r="P75" i="4"/>
  <c r="O75" i="4"/>
  <c r="N75" i="4"/>
  <c r="M75" i="4"/>
  <c r="L75" i="4"/>
  <c r="K75" i="4"/>
  <c r="J75" i="4"/>
  <c r="I75" i="4"/>
  <c r="H75" i="4"/>
  <c r="G75" i="4"/>
  <c r="F75" i="4"/>
  <c r="E75" i="4"/>
  <c r="D75" i="4"/>
  <c r="AH74" i="4"/>
  <c r="AG74" i="4"/>
  <c r="AF74" i="4"/>
  <c r="AE74" i="4"/>
  <c r="AD74" i="4"/>
  <c r="AC74" i="4"/>
  <c r="AB74" i="4"/>
  <c r="AA74" i="4"/>
  <c r="Z74" i="4"/>
  <c r="Y74" i="4"/>
  <c r="X74" i="4"/>
  <c r="W74" i="4"/>
  <c r="V74" i="4"/>
  <c r="U74" i="4"/>
  <c r="T74" i="4"/>
  <c r="S74" i="4"/>
  <c r="R74" i="4"/>
  <c r="Q74" i="4"/>
  <c r="P74" i="4"/>
  <c r="O74" i="4"/>
  <c r="N74" i="4"/>
  <c r="M74" i="4"/>
  <c r="L74" i="4"/>
  <c r="K74" i="4"/>
  <c r="J74" i="4"/>
  <c r="I74" i="4"/>
  <c r="H74" i="4"/>
  <c r="G74" i="4"/>
  <c r="F74" i="4"/>
  <c r="E74" i="4"/>
  <c r="D74" i="4"/>
  <c r="AH73" i="4"/>
  <c r="AG73" i="4"/>
  <c r="AF73" i="4"/>
  <c r="AE73" i="4"/>
  <c r="AD73" i="4"/>
  <c r="AC73" i="4"/>
  <c r="AB73" i="4"/>
  <c r="AA73" i="4"/>
  <c r="Z73" i="4"/>
  <c r="Y73" i="4"/>
  <c r="X73" i="4"/>
  <c r="W73" i="4"/>
  <c r="V73" i="4"/>
  <c r="U73" i="4"/>
  <c r="T73" i="4"/>
  <c r="S73" i="4"/>
  <c r="R73" i="4"/>
  <c r="Q73" i="4"/>
  <c r="P73" i="4"/>
  <c r="O73" i="4"/>
  <c r="N73" i="4"/>
  <c r="M73" i="4"/>
  <c r="L73" i="4"/>
  <c r="K73" i="4"/>
  <c r="J73" i="4"/>
  <c r="I73" i="4"/>
  <c r="H73" i="4"/>
  <c r="G73" i="4"/>
  <c r="F73" i="4"/>
  <c r="E73" i="4"/>
  <c r="D73" i="4"/>
  <c r="AH72" i="4"/>
  <c r="AG72" i="4"/>
  <c r="AF72" i="4"/>
  <c r="AE72" i="4"/>
  <c r="AD72" i="4"/>
  <c r="AC72" i="4"/>
  <c r="AB72" i="4"/>
  <c r="AA72" i="4"/>
  <c r="Z72" i="4"/>
  <c r="Y72" i="4"/>
  <c r="X72" i="4"/>
  <c r="W72" i="4"/>
  <c r="V72" i="4"/>
  <c r="U72" i="4"/>
  <c r="T72" i="4"/>
  <c r="S72" i="4"/>
  <c r="R72" i="4"/>
  <c r="Q72" i="4"/>
  <c r="P72" i="4"/>
  <c r="O72" i="4"/>
  <c r="N72" i="4"/>
  <c r="M72" i="4"/>
  <c r="L72" i="4"/>
  <c r="K72" i="4"/>
  <c r="J72" i="4"/>
  <c r="I72" i="4"/>
  <c r="H72" i="4"/>
  <c r="G72" i="4"/>
  <c r="F72" i="4"/>
  <c r="E72" i="4"/>
  <c r="D72" i="4"/>
  <c r="AH71" i="4"/>
  <c r="AG71"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E71" i="4"/>
  <c r="D71" i="4"/>
  <c r="AH70" i="4"/>
  <c r="AG70" i="4"/>
  <c r="AF70" i="4"/>
  <c r="AE70" i="4"/>
  <c r="AD70" i="4"/>
  <c r="AC70" i="4"/>
  <c r="AB70" i="4"/>
  <c r="AA70" i="4"/>
  <c r="Z70" i="4"/>
  <c r="Y70" i="4"/>
  <c r="X70" i="4"/>
  <c r="W70" i="4"/>
  <c r="V70" i="4"/>
  <c r="U70" i="4"/>
  <c r="T70" i="4"/>
  <c r="S70" i="4"/>
  <c r="R70" i="4"/>
  <c r="Q70" i="4"/>
  <c r="P70" i="4"/>
  <c r="O70" i="4"/>
  <c r="N70" i="4"/>
  <c r="M70" i="4"/>
  <c r="L70" i="4"/>
  <c r="K70" i="4"/>
  <c r="J70" i="4"/>
  <c r="I70" i="4"/>
  <c r="H70" i="4"/>
  <c r="G70" i="4"/>
  <c r="F70" i="4"/>
  <c r="E70" i="4"/>
  <c r="D70" i="4"/>
  <c r="AH69" i="4"/>
  <c r="AG69" i="4"/>
  <c r="AF69" i="4"/>
  <c r="AE69" i="4"/>
  <c r="AD69" i="4"/>
  <c r="AC69" i="4"/>
  <c r="AB69" i="4"/>
  <c r="AA69" i="4"/>
  <c r="Z69" i="4"/>
  <c r="Y69" i="4"/>
  <c r="X69" i="4"/>
  <c r="W69" i="4"/>
  <c r="V69" i="4"/>
  <c r="U69" i="4"/>
  <c r="T69" i="4"/>
  <c r="S69" i="4"/>
  <c r="R69" i="4"/>
  <c r="Q69" i="4"/>
  <c r="P69" i="4"/>
  <c r="O69" i="4"/>
  <c r="N69" i="4"/>
  <c r="M69" i="4"/>
  <c r="L69" i="4"/>
  <c r="K69" i="4"/>
  <c r="J69" i="4"/>
  <c r="I69" i="4"/>
  <c r="H69" i="4"/>
  <c r="G69" i="4"/>
  <c r="F69" i="4"/>
  <c r="E69" i="4"/>
  <c r="D69" i="4"/>
  <c r="AH68" i="4"/>
  <c r="AG68" i="4"/>
  <c r="AF68" i="4"/>
  <c r="AE68" i="4"/>
  <c r="AD68" i="4"/>
  <c r="AC68" i="4"/>
  <c r="AB68" i="4"/>
  <c r="AA68" i="4"/>
  <c r="Z68" i="4"/>
  <c r="Y68" i="4"/>
  <c r="X68" i="4"/>
  <c r="W68" i="4"/>
  <c r="V68" i="4"/>
  <c r="U68" i="4"/>
  <c r="T68" i="4"/>
  <c r="S68" i="4"/>
  <c r="R68" i="4"/>
  <c r="Q68" i="4"/>
  <c r="P68" i="4"/>
  <c r="O68" i="4"/>
  <c r="N68" i="4"/>
  <c r="M68" i="4"/>
  <c r="L68" i="4"/>
  <c r="K68" i="4"/>
  <c r="J68" i="4"/>
  <c r="I68" i="4"/>
  <c r="H68" i="4"/>
  <c r="G68" i="4"/>
  <c r="F68" i="4"/>
  <c r="E68" i="4"/>
  <c r="D68" i="4"/>
  <c r="AH67" i="4"/>
  <c r="AG67" i="4"/>
  <c r="AF67" i="4"/>
  <c r="AE67" i="4"/>
  <c r="AD67" i="4"/>
  <c r="AC67" i="4"/>
  <c r="AB67" i="4"/>
  <c r="AA67" i="4"/>
  <c r="Z67" i="4"/>
  <c r="Y67" i="4"/>
  <c r="X67" i="4"/>
  <c r="W67" i="4"/>
  <c r="V67" i="4"/>
  <c r="U67" i="4"/>
  <c r="T67" i="4"/>
  <c r="S67" i="4"/>
  <c r="R67" i="4"/>
  <c r="Q67" i="4"/>
  <c r="P67" i="4"/>
  <c r="O67" i="4"/>
  <c r="N67" i="4"/>
  <c r="M67" i="4"/>
  <c r="L67" i="4"/>
  <c r="K67" i="4"/>
  <c r="J67" i="4"/>
  <c r="I67" i="4"/>
  <c r="H67" i="4"/>
  <c r="G67" i="4"/>
  <c r="F67" i="4"/>
  <c r="E67" i="4"/>
  <c r="D67" i="4"/>
  <c r="AH66" i="4"/>
  <c r="AH13" i="9" s="1"/>
  <c r="AG66" i="4"/>
  <c r="AG13" i="9" s="1"/>
  <c r="AF66" i="4"/>
  <c r="AF13" i="9" s="1"/>
  <c r="AE66" i="4"/>
  <c r="AE13" i="9" s="1"/>
  <c r="AD66" i="4"/>
  <c r="AD13" i="9" s="1"/>
  <c r="AC66" i="4"/>
  <c r="AC13" i="9" s="1"/>
  <c r="AB66" i="4"/>
  <c r="AB13" i="9" s="1"/>
  <c r="AA66" i="4"/>
  <c r="AA13" i="9" s="1"/>
  <c r="Z66" i="4"/>
  <c r="Z13" i="9" s="1"/>
  <c r="Y66" i="4"/>
  <c r="Y13" i="9" s="1"/>
  <c r="X66" i="4"/>
  <c r="X13" i="9" s="1"/>
  <c r="W66" i="4"/>
  <c r="W13" i="9" s="1"/>
  <c r="V66" i="4"/>
  <c r="V13" i="9" s="1"/>
  <c r="U66" i="4"/>
  <c r="U13" i="9" s="1"/>
  <c r="T66" i="4"/>
  <c r="T13" i="9" s="1"/>
  <c r="S66" i="4"/>
  <c r="S13" i="9" s="1"/>
  <c r="R66" i="4"/>
  <c r="R13" i="9" s="1"/>
  <c r="Q66" i="4"/>
  <c r="Q13" i="9" s="1"/>
  <c r="P66" i="4"/>
  <c r="P13" i="9" s="1"/>
  <c r="O66" i="4"/>
  <c r="O13" i="9" s="1"/>
  <c r="N66" i="4"/>
  <c r="N13" i="9" s="1"/>
  <c r="M66" i="4"/>
  <c r="M13" i="9" s="1"/>
  <c r="L66" i="4"/>
  <c r="L13" i="9" s="1"/>
  <c r="K66" i="4"/>
  <c r="K13" i="9" s="1"/>
  <c r="J66" i="4"/>
  <c r="J13" i="9" s="1"/>
  <c r="I66" i="4"/>
  <c r="I13" i="9" s="1"/>
  <c r="H66" i="4"/>
  <c r="H13" i="9" s="1"/>
  <c r="G66" i="4"/>
  <c r="G13" i="9" s="1"/>
  <c r="F66" i="4"/>
  <c r="F13" i="9" s="1"/>
  <c r="E66" i="4"/>
  <c r="E13" i="9" s="1"/>
  <c r="D66" i="4"/>
  <c r="D13" i="9" s="1"/>
  <c r="K20" i="2" s="1"/>
  <c r="AH65" i="4"/>
  <c r="AG65"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E65" i="4"/>
  <c r="D65" i="4"/>
  <c r="AH64" i="4"/>
  <c r="AG64" i="4"/>
  <c r="AF64" i="4"/>
  <c r="AE64" i="4"/>
  <c r="AD64" i="4"/>
  <c r="AC64" i="4"/>
  <c r="AB64" i="4"/>
  <c r="AA64" i="4"/>
  <c r="Z64" i="4"/>
  <c r="Y64" i="4"/>
  <c r="X64" i="4"/>
  <c r="W64" i="4"/>
  <c r="V64" i="4"/>
  <c r="U64" i="4"/>
  <c r="T64" i="4"/>
  <c r="S64" i="4"/>
  <c r="R64" i="4"/>
  <c r="Q64" i="4"/>
  <c r="P64" i="4"/>
  <c r="O64" i="4"/>
  <c r="N64" i="4"/>
  <c r="M64" i="4"/>
  <c r="L64" i="4"/>
  <c r="K64" i="4"/>
  <c r="J64" i="4"/>
  <c r="I64" i="4"/>
  <c r="H64" i="4"/>
  <c r="G64" i="4"/>
  <c r="F64" i="4"/>
  <c r="E64" i="4"/>
  <c r="D64" i="4"/>
  <c r="AH63" i="4"/>
  <c r="AG63"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E63" i="4"/>
  <c r="D63" i="4"/>
  <c r="AH62" i="4"/>
  <c r="AH12" i="9" s="1"/>
  <c r="AG62" i="4"/>
  <c r="AG12" i="9" s="1"/>
  <c r="AF62" i="4"/>
  <c r="AF12" i="9" s="1"/>
  <c r="AE62" i="4"/>
  <c r="AE12" i="9" s="1"/>
  <c r="AD62" i="4"/>
  <c r="AD12" i="9" s="1"/>
  <c r="AC62" i="4"/>
  <c r="AC12" i="9" s="1"/>
  <c r="AB62" i="4"/>
  <c r="AB12" i="9" s="1"/>
  <c r="AA62" i="4"/>
  <c r="AA12" i="9" s="1"/>
  <c r="Z62" i="4"/>
  <c r="Z12" i="9" s="1"/>
  <c r="Y62" i="4"/>
  <c r="Y12" i="9" s="1"/>
  <c r="X62" i="4"/>
  <c r="X12" i="9" s="1"/>
  <c r="W62" i="4"/>
  <c r="W12" i="9" s="1"/>
  <c r="V62" i="4"/>
  <c r="V12" i="9" s="1"/>
  <c r="U62" i="4"/>
  <c r="U12" i="9" s="1"/>
  <c r="T62" i="4"/>
  <c r="T12" i="9" s="1"/>
  <c r="S62" i="4"/>
  <c r="S12" i="9" s="1"/>
  <c r="R62" i="4"/>
  <c r="R12" i="9" s="1"/>
  <c r="Q62" i="4"/>
  <c r="Q12" i="9" s="1"/>
  <c r="P62" i="4"/>
  <c r="P12" i="9" s="1"/>
  <c r="O62" i="4"/>
  <c r="O12" i="9" s="1"/>
  <c r="N62" i="4"/>
  <c r="N12" i="9" s="1"/>
  <c r="M62" i="4"/>
  <c r="M12" i="9" s="1"/>
  <c r="L62" i="4"/>
  <c r="L12" i="9" s="1"/>
  <c r="K62" i="4"/>
  <c r="K12" i="9" s="1"/>
  <c r="J62" i="4"/>
  <c r="J12" i="9" s="1"/>
  <c r="I62" i="4"/>
  <c r="I12" i="9" s="1"/>
  <c r="H62" i="4"/>
  <c r="H12" i="9" s="1"/>
  <c r="G62" i="4"/>
  <c r="G12" i="9" s="1"/>
  <c r="F62" i="4"/>
  <c r="F12" i="9" s="1"/>
  <c r="E62" i="4"/>
  <c r="E12" i="9" s="1"/>
  <c r="D62" i="4"/>
  <c r="D12" i="9" s="1"/>
  <c r="AH61" i="4"/>
  <c r="AH11" i="9" s="1"/>
  <c r="AG61" i="4"/>
  <c r="AG11" i="9" s="1"/>
  <c r="AF61" i="4"/>
  <c r="AF11" i="9" s="1"/>
  <c r="AE61" i="4"/>
  <c r="AE11" i="9" s="1"/>
  <c r="AD61" i="4"/>
  <c r="AD11" i="9" s="1"/>
  <c r="AC61" i="4"/>
  <c r="AC11" i="9" s="1"/>
  <c r="AB61" i="4"/>
  <c r="AB11" i="9" s="1"/>
  <c r="AA61" i="4"/>
  <c r="AA11" i="9" s="1"/>
  <c r="Z61" i="4"/>
  <c r="Z11" i="9" s="1"/>
  <c r="Y61" i="4"/>
  <c r="Y11" i="9" s="1"/>
  <c r="X61" i="4"/>
  <c r="X11" i="9" s="1"/>
  <c r="W61" i="4"/>
  <c r="W11" i="9" s="1"/>
  <c r="V61" i="4"/>
  <c r="V11" i="9" s="1"/>
  <c r="U61" i="4"/>
  <c r="U11" i="9" s="1"/>
  <c r="T61" i="4"/>
  <c r="T11" i="9" s="1"/>
  <c r="S61" i="4"/>
  <c r="S11" i="9" s="1"/>
  <c r="R61" i="4"/>
  <c r="R11" i="9" s="1"/>
  <c r="Q61" i="4"/>
  <c r="Q11" i="9" s="1"/>
  <c r="P61" i="4"/>
  <c r="P11" i="9" s="1"/>
  <c r="O61" i="4"/>
  <c r="O11" i="9" s="1"/>
  <c r="N61" i="4"/>
  <c r="N11" i="9" s="1"/>
  <c r="M61" i="4"/>
  <c r="M11" i="9" s="1"/>
  <c r="L61" i="4"/>
  <c r="L11" i="9" s="1"/>
  <c r="K61" i="4"/>
  <c r="K11" i="9" s="1"/>
  <c r="J61" i="4"/>
  <c r="J11" i="9" s="1"/>
  <c r="I61" i="4"/>
  <c r="I11" i="9" s="1"/>
  <c r="H61" i="4"/>
  <c r="H11" i="9" s="1"/>
  <c r="G61" i="4"/>
  <c r="G11" i="9" s="1"/>
  <c r="F61" i="4"/>
  <c r="F11" i="9" s="1"/>
  <c r="E61" i="4"/>
  <c r="E11" i="9" s="1"/>
  <c r="D61" i="4"/>
  <c r="D11" i="9" s="1"/>
  <c r="AH60"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E60" i="4"/>
  <c r="D60" i="4"/>
  <c r="AH59" i="4"/>
  <c r="AG59" i="4"/>
  <c r="AF59" i="4"/>
  <c r="AE59" i="4"/>
  <c r="AD59" i="4"/>
  <c r="AC59" i="4"/>
  <c r="AB59" i="4"/>
  <c r="AA59" i="4"/>
  <c r="Z59" i="4"/>
  <c r="Y59" i="4"/>
  <c r="X59" i="4"/>
  <c r="W59" i="4"/>
  <c r="V59" i="4"/>
  <c r="U59" i="4"/>
  <c r="T59" i="4"/>
  <c r="S59" i="4"/>
  <c r="R59" i="4"/>
  <c r="Q59" i="4"/>
  <c r="P59" i="4"/>
  <c r="O59" i="4"/>
  <c r="N59" i="4"/>
  <c r="M59" i="4"/>
  <c r="L59" i="4"/>
  <c r="K59" i="4"/>
  <c r="J59" i="4"/>
  <c r="I59" i="4"/>
  <c r="H59" i="4"/>
  <c r="G59" i="4"/>
  <c r="F59" i="4"/>
  <c r="E59" i="4"/>
  <c r="D59" i="4"/>
  <c r="AH58" i="4"/>
  <c r="AG58"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D58" i="4"/>
  <c r="AH57" i="4"/>
  <c r="AG57" i="4"/>
  <c r="AF57" i="4"/>
  <c r="AE57" i="4"/>
  <c r="AD57" i="4"/>
  <c r="AC57" i="4"/>
  <c r="AB57" i="4"/>
  <c r="AA57" i="4"/>
  <c r="Z57" i="4"/>
  <c r="Y57" i="4"/>
  <c r="X57" i="4"/>
  <c r="W57" i="4"/>
  <c r="V57" i="4"/>
  <c r="U57" i="4"/>
  <c r="T57" i="4"/>
  <c r="S57" i="4"/>
  <c r="R57" i="4"/>
  <c r="Q57" i="4"/>
  <c r="P57" i="4"/>
  <c r="O57" i="4"/>
  <c r="N57" i="4"/>
  <c r="M57" i="4"/>
  <c r="L57" i="4"/>
  <c r="K57" i="4"/>
  <c r="J57" i="4"/>
  <c r="I57" i="4"/>
  <c r="H57" i="4"/>
  <c r="G57" i="4"/>
  <c r="F57" i="4"/>
  <c r="E57" i="4"/>
  <c r="D57" i="4"/>
  <c r="AH56" i="4"/>
  <c r="AG56" i="4"/>
  <c r="AF56" i="4"/>
  <c r="AE56" i="4"/>
  <c r="AD56" i="4"/>
  <c r="AC56" i="4"/>
  <c r="AB56" i="4"/>
  <c r="AA56" i="4"/>
  <c r="Z56" i="4"/>
  <c r="Y56" i="4"/>
  <c r="X56" i="4"/>
  <c r="W56" i="4"/>
  <c r="V56" i="4"/>
  <c r="U56" i="4"/>
  <c r="T56" i="4"/>
  <c r="S56" i="4"/>
  <c r="R56" i="4"/>
  <c r="Q56" i="4"/>
  <c r="P56" i="4"/>
  <c r="O56" i="4"/>
  <c r="N56" i="4"/>
  <c r="M56" i="4"/>
  <c r="L56" i="4"/>
  <c r="K56" i="4"/>
  <c r="J56" i="4"/>
  <c r="I56" i="4"/>
  <c r="H56" i="4"/>
  <c r="G56" i="4"/>
  <c r="F56" i="4"/>
  <c r="E56" i="4"/>
  <c r="D56" i="4"/>
  <c r="AH55" i="4"/>
  <c r="AH11" i="10" s="1"/>
  <c r="AG55" i="4"/>
  <c r="AG11" i="10" s="1"/>
  <c r="AF55" i="4"/>
  <c r="AF11" i="10" s="1"/>
  <c r="AE55" i="4"/>
  <c r="AE11" i="10" s="1"/>
  <c r="AD55" i="4"/>
  <c r="AD11" i="10" s="1"/>
  <c r="AC55" i="4"/>
  <c r="AC11" i="10" s="1"/>
  <c r="AB55" i="4"/>
  <c r="AB11" i="10" s="1"/>
  <c r="AA55" i="4"/>
  <c r="AA11" i="10" s="1"/>
  <c r="Z55" i="4"/>
  <c r="Z11" i="10" s="1"/>
  <c r="Y55" i="4"/>
  <c r="Y11" i="10" s="1"/>
  <c r="X55" i="4"/>
  <c r="X11" i="10" s="1"/>
  <c r="W55" i="4"/>
  <c r="W11" i="10" s="1"/>
  <c r="V55" i="4"/>
  <c r="V11" i="10" s="1"/>
  <c r="U55" i="4"/>
  <c r="U11" i="10" s="1"/>
  <c r="T55" i="4"/>
  <c r="S55" i="4"/>
  <c r="R55" i="4"/>
  <c r="Q55" i="4"/>
  <c r="P55" i="4"/>
  <c r="O55" i="4"/>
  <c r="N55" i="4"/>
  <c r="M55" i="4"/>
  <c r="L55" i="4"/>
  <c r="K55" i="4"/>
  <c r="J55" i="4"/>
  <c r="I55" i="4"/>
  <c r="H55" i="4"/>
  <c r="G55" i="4"/>
  <c r="F55" i="4"/>
  <c r="E55" i="4"/>
  <c r="D55" i="4"/>
  <c r="AH54" i="4"/>
  <c r="AG54" i="4"/>
  <c r="AF54" i="4"/>
  <c r="AE54" i="4"/>
  <c r="AD54" i="4"/>
  <c r="AC54" i="4"/>
  <c r="AB54" i="4"/>
  <c r="AA54" i="4"/>
  <c r="Z54" i="4"/>
  <c r="Y54" i="4"/>
  <c r="X54" i="4"/>
  <c r="W54" i="4"/>
  <c r="V54" i="4"/>
  <c r="U54" i="4"/>
  <c r="T54" i="4"/>
  <c r="S54" i="4"/>
  <c r="R54" i="4"/>
  <c r="Q54" i="4"/>
  <c r="P54" i="4"/>
  <c r="O54" i="4"/>
  <c r="N54" i="4"/>
  <c r="M54" i="4"/>
  <c r="L54" i="4"/>
  <c r="K54" i="4"/>
  <c r="J54" i="4"/>
  <c r="I54" i="4"/>
  <c r="H54" i="4"/>
  <c r="G54" i="4"/>
  <c r="F54" i="4"/>
  <c r="E54" i="4"/>
  <c r="D54" i="4"/>
  <c r="AH53"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E53" i="4"/>
  <c r="D53" i="4"/>
  <c r="AH52" i="4"/>
  <c r="AG52" i="4"/>
  <c r="AF52" i="4"/>
  <c r="AE52" i="4"/>
  <c r="AD52" i="4"/>
  <c r="AC52" i="4"/>
  <c r="AB52" i="4"/>
  <c r="AA52" i="4"/>
  <c r="Z52" i="4"/>
  <c r="Y52" i="4"/>
  <c r="X52" i="4"/>
  <c r="W52" i="4"/>
  <c r="V52" i="4"/>
  <c r="U52" i="4"/>
  <c r="T52" i="4"/>
  <c r="S52" i="4"/>
  <c r="R52" i="4"/>
  <c r="Q52" i="4"/>
  <c r="P52" i="4"/>
  <c r="O52" i="4"/>
  <c r="N52" i="4"/>
  <c r="M52" i="4"/>
  <c r="L52" i="4"/>
  <c r="K52" i="4"/>
  <c r="J52" i="4"/>
  <c r="I52" i="4"/>
  <c r="H52" i="4"/>
  <c r="G52" i="4"/>
  <c r="F52" i="4"/>
  <c r="E52" i="4"/>
  <c r="AH51" i="4"/>
  <c r="AG51" i="4"/>
  <c r="AF51" i="4"/>
  <c r="AE51" i="4"/>
  <c r="AD51" i="4"/>
  <c r="AC51" i="4"/>
  <c r="AB51" i="4"/>
  <c r="AA51" i="4"/>
  <c r="Z51" i="4"/>
  <c r="Y51" i="4"/>
  <c r="X51" i="4"/>
  <c r="W51" i="4"/>
  <c r="V51" i="4"/>
  <c r="U51" i="4"/>
  <c r="T51" i="4"/>
  <c r="S51" i="4"/>
  <c r="R51" i="4"/>
  <c r="Q51" i="4"/>
  <c r="P51" i="4"/>
  <c r="O51" i="4"/>
  <c r="N51" i="4"/>
  <c r="M51" i="4"/>
  <c r="L51" i="4"/>
  <c r="K51" i="4"/>
  <c r="J51" i="4"/>
  <c r="I51" i="4"/>
  <c r="H51" i="4"/>
  <c r="G51" i="4"/>
  <c r="F51" i="4"/>
  <c r="E51" i="4"/>
  <c r="D51" i="4"/>
  <c r="AH50" i="4"/>
  <c r="AG50" i="4"/>
  <c r="AF50" i="4"/>
  <c r="AE50" i="4"/>
  <c r="AD50" i="4"/>
  <c r="AC50" i="4"/>
  <c r="AB50" i="4"/>
  <c r="AA50" i="4"/>
  <c r="Z50" i="4"/>
  <c r="Y50" i="4"/>
  <c r="X50" i="4"/>
  <c r="W50" i="4"/>
  <c r="V50" i="4"/>
  <c r="U50" i="4"/>
  <c r="T50" i="4"/>
  <c r="S50" i="4"/>
  <c r="R50" i="4"/>
  <c r="Q50" i="4"/>
  <c r="P50" i="4"/>
  <c r="O50" i="4"/>
  <c r="N50" i="4"/>
  <c r="M50" i="4"/>
  <c r="L50" i="4"/>
  <c r="K50" i="4"/>
  <c r="J50" i="4"/>
  <c r="I50" i="4"/>
  <c r="H50" i="4"/>
  <c r="G50" i="4"/>
  <c r="F50" i="4"/>
  <c r="E50" i="4"/>
  <c r="D50" i="4"/>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AH48" i="4"/>
  <c r="AH7" i="10" s="1"/>
  <c r="AG48" i="4"/>
  <c r="AG7" i="10" s="1"/>
  <c r="AF48" i="4"/>
  <c r="AF7" i="10" s="1"/>
  <c r="AE48" i="4"/>
  <c r="AE7" i="10" s="1"/>
  <c r="AD48" i="4"/>
  <c r="AD7" i="10" s="1"/>
  <c r="AC48" i="4"/>
  <c r="AC7" i="10" s="1"/>
  <c r="AB48" i="4"/>
  <c r="AB7" i="10" s="1"/>
  <c r="AA48" i="4"/>
  <c r="AA7" i="10" s="1"/>
  <c r="Z48" i="4"/>
  <c r="Z7" i="10" s="1"/>
  <c r="Y48" i="4"/>
  <c r="Y7" i="10" s="1"/>
  <c r="X48" i="4"/>
  <c r="X7" i="10" s="1"/>
  <c r="W48" i="4"/>
  <c r="W7" i="10" s="1"/>
  <c r="V48" i="4"/>
  <c r="V7" i="10" s="1"/>
  <c r="U48" i="4"/>
  <c r="U7" i="10" s="1"/>
  <c r="T48" i="4"/>
  <c r="T7" i="10" s="1"/>
  <c r="S48" i="4"/>
  <c r="S7" i="10" s="1"/>
  <c r="R48" i="4"/>
  <c r="R7" i="10" s="1"/>
  <c r="Q48" i="4"/>
  <c r="Q7" i="10" s="1"/>
  <c r="P48" i="4"/>
  <c r="P7" i="10" s="1"/>
  <c r="O48" i="4"/>
  <c r="O7" i="10" s="1"/>
  <c r="N48" i="4"/>
  <c r="N7" i="10" s="1"/>
  <c r="M48" i="4"/>
  <c r="M7" i="10" s="1"/>
  <c r="L48" i="4"/>
  <c r="L7" i="10" s="1"/>
  <c r="K48" i="4"/>
  <c r="K7" i="10" s="1"/>
  <c r="J48" i="4"/>
  <c r="J7" i="10" s="1"/>
  <c r="I48" i="4"/>
  <c r="I7" i="10" s="1"/>
  <c r="H48" i="4"/>
  <c r="H7" i="10" s="1"/>
  <c r="G48" i="4"/>
  <c r="G7" i="10" s="1"/>
  <c r="F48" i="4"/>
  <c r="F7" i="10" s="1"/>
  <c r="E48" i="4"/>
  <c r="E7" i="10" s="1"/>
  <c r="D48" i="4"/>
  <c r="D7" i="10" s="1"/>
  <c r="E39" i="2" s="1"/>
  <c r="AH47" i="4"/>
  <c r="AG47" i="4"/>
  <c r="AF47" i="4"/>
  <c r="AE47" i="4"/>
  <c r="AD47" i="4"/>
  <c r="AC47" i="4"/>
  <c r="AB47" i="4"/>
  <c r="AA47" i="4"/>
  <c r="Z47" i="4"/>
  <c r="Y47" i="4"/>
  <c r="X47" i="4"/>
  <c r="W47" i="4"/>
  <c r="V47" i="4"/>
  <c r="U47" i="4"/>
  <c r="T47" i="4"/>
  <c r="S47" i="4"/>
  <c r="R47" i="4"/>
  <c r="Q47" i="4"/>
  <c r="P47" i="4"/>
  <c r="O47" i="4"/>
  <c r="N47" i="4"/>
  <c r="M47" i="4"/>
  <c r="L47" i="4"/>
  <c r="K47" i="4"/>
  <c r="J47" i="4"/>
  <c r="I47" i="4"/>
  <c r="H47" i="4"/>
  <c r="G47" i="4"/>
  <c r="F47" i="4"/>
  <c r="E47" i="4"/>
  <c r="D47" i="4"/>
  <c r="AH46" i="4"/>
  <c r="AH14" i="10" s="1"/>
  <c r="AG46" i="4"/>
  <c r="AG14" i="10" s="1"/>
  <c r="AF46" i="4"/>
  <c r="AF14" i="10" s="1"/>
  <c r="AE46" i="4"/>
  <c r="AE14" i="10" s="1"/>
  <c r="AD46" i="4"/>
  <c r="AD14" i="10" s="1"/>
  <c r="AC46" i="4"/>
  <c r="AC14" i="10" s="1"/>
  <c r="AB46" i="4"/>
  <c r="AB14" i="10" s="1"/>
  <c r="AA46" i="4"/>
  <c r="AA14" i="10" s="1"/>
  <c r="Z46" i="4"/>
  <c r="Z14" i="10" s="1"/>
  <c r="Y46" i="4"/>
  <c r="Y14" i="10" s="1"/>
  <c r="X46" i="4"/>
  <c r="X14" i="10" s="1"/>
  <c r="W46" i="4"/>
  <c r="W14" i="10" s="1"/>
  <c r="V46" i="4"/>
  <c r="V14" i="10" s="1"/>
  <c r="U46" i="4"/>
  <c r="U14" i="10" s="1"/>
  <c r="T46" i="4"/>
  <c r="T14" i="10" s="1"/>
  <c r="S46" i="4"/>
  <c r="S14" i="10" s="1"/>
  <c r="R46" i="4"/>
  <c r="R14" i="10" s="1"/>
  <c r="Q46" i="4"/>
  <c r="Q14" i="10" s="1"/>
  <c r="P46" i="4"/>
  <c r="P14" i="10" s="1"/>
  <c r="O46" i="4"/>
  <c r="O14" i="10" s="1"/>
  <c r="N46" i="4"/>
  <c r="N14" i="10" s="1"/>
  <c r="M46" i="4"/>
  <c r="M14" i="10" s="1"/>
  <c r="L46" i="4"/>
  <c r="L14" i="10" s="1"/>
  <c r="K46" i="4"/>
  <c r="K14" i="10" s="1"/>
  <c r="J46" i="4"/>
  <c r="J14" i="10" s="1"/>
  <c r="I46" i="4"/>
  <c r="I14" i="10" s="1"/>
  <c r="H46" i="4"/>
  <c r="H14" i="10" s="1"/>
  <c r="G46" i="4"/>
  <c r="G14" i="10" s="1"/>
  <c r="F46" i="4"/>
  <c r="F14" i="10" s="1"/>
  <c r="E46" i="4"/>
  <c r="E14" i="10" s="1"/>
  <c r="D46" i="4"/>
  <c r="D14" i="10" s="1"/>
  <c r="E46" i="2" s="1"/>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D45"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44" i="4"/>
  <c r="AH43" i="4"/>
  <c r="AH5" i="9" s="1"/>
  <c r="AG43" i="4"/>
  <c r="AG5" i="9" s="1"/>
  <c r="AF43" i="4"/>
  <c r="AF5" i="9" s="1"/>
  <c r="AE43" i="4"/>
  <c r="AE5" i="9" s="1"/>
  <c r="AD43" i="4"/>
  <c r="AD5" i="9" s="1"/>
  <c r="AC43" i="4"/>
  <c r="AC5" i="9" s="1"/>
  <c r="AB43" i="4"/>
  <c r="AB5" i="9" s="1"/>
  <c r="AA43" i="4"/>
  <c r="AA5" i="9" s="1"/>
  <c r="Z43" i="4"/>
  <c r="Z5" i="9" s="1"/>
  <c r="Y43" i="4"/>
  <c r="Y5" i="9" s="1"/>
  <c r="X43" i="4"/>
  <c r="X5" i="9" s="1"/>
  <c r="W43" i="4"/>
  <c r="W5" i="9" s="1"/>
  <c r="V43" i="4"/>
  <c r="V5" i="9" s="1"/>
  <c r="U43" i="4"/>
  <c r="U5" i="9" s="1"/>
  <c r="T43" i="4"/>
  <c r="T5" i="9" s="1"/>
  <c r="S43" i="4"/>
  <c r="S5" i="9" s="1"/>
  <c r="R43" i="4"/>
  <c r="R5" i="9" s="1"/>
  <c r="Q43" i="4"/>
  <c r="Q5" i="9" s="1"/>
  <c r="P43" i="4"/>
  <c r="P5" i="9" s="1"/>
  <c r="O43" i="4"/>
  <c r="O5" i="9" s="1"/>
  <c r="N43" i="4"/>
  <c r="N5" i="9" s="1"/>
  <c r="M43" i="4"/>
  <c r="M5" i="9" s="1"/>
  <c r="L43" i="4"/>
  <c r="L5" i="9" s="1"/>
  <c r="K43" i="4"/>
  <c r="K5" i="9" s="1"/>
  <c r="J43" i="4"/>
  <c r="J5" i="9" s="1"/>
  <c r="I43" i="4"/>
  <c r="I5" i="9" s="1"/>
  <c r="H43" i="4"/>
  <c r="H5" i="9" s="1"/>
  <c r="G43" i="4"/>
  <c r="G5" i="9" s="1"/>
  <c r="F43" i="4"/>
  <c r="F5" i="9" s="1"/>
  <c r="E43" i="4"/>
  <c r="E5" i="9" s="1"/>
  <c r="D43" i="4"/>
  <c r="D5" i="9" s="1"/>
  <c r="E15" i="1" s="1"/>
  <c r="E11" i="2" s="1"/>
  <c r="E10" i="3" s="1"/>
  <c r="AH42" i="4"/>
  <c r="AH6" i="9" s="1"/>
  <c r="AG42" i="4"/>
  <c r="AG6" i="9" s="1"/>
  <c r="AF42" i="4"/>
  <c r="AF6" i="9" s="1"/>
  <c r="AE42" i="4"/>
  <c r="AE6" i="9" s="1"/>
  <c r="AD42" i="4"/>
  <c r="AD6" i="9" s="1"/>
  <c r="AC42" i="4"/>
  <c r="AC6" i="9" s="1"/>
  <c r="AB42" i="4"/>
  <c r="AB6" i="9" s="1"/>
  <c r="AA42" i="4"/>
  <c r="AA6" i="9" s="1"/>
  <c r="Z42" i="4"/>
  <c r="Z6" i="9" s="1"/>
  <c r="Y42" i="4"/>
  <c r="Y6" i="9" s="1"/>
  <c r="X42" i="4"/>
  <c r="X6" i="9" s="1"/>
  <c r="W42" i="4"/>
  <c r="W6" i="9" s="1"/>
  <c r="V42" i="4"/>
  <c r="V6" i="9" s="1"/>
  <c r="U42" i="4"/>
  <c r="U6" i="9" s="1"/>
  <c r="T42" i="4"/>
  <c r="T6" i="9" s="1"/>
  <c r="S42" i="4"/>
  <c r="S6" i="9" s="1"/>
  <c r="R42" i="4"/>
  <c r="R6" i="9" s="1"/>
  <c r="Q42" i="4"/>
  <c r="Q6" i="9" s="1"/>
  <c r="P42" i="4"/>
  <c r="P6" i="9" s="1"/>
  <c r="O42" i="4"/>
  <c r="O6" i="9" s="1"/>
  <c r="N42" i="4"/>
  <c r="N6" i="9" s="1"/>
  <c r="M42" i="4"/>
  <c r="M6" i="9" s="1"/>
  <c r="L42" i="4"/>
  <c r="L6" i="9" s="1"/>
  <c r="K42" i="4"/>
  <c r="K6" i="9" s="1"/>
  <c r="J42" i="4"/>
  <c r="J6" i="9" s="1"/>
  <c r="I42" i="4"/>
  <c r="I6" i="9" s="1"/>
  <c r="H42" i="4"/>
  <c r="H6" i="9" s="1"/>
  <c r="G42" i="4"/>
  <c r="G6" i="9" s="1"/>
  <c r="F42" i="4"/>
  <c r="F6" i="9" s="1"/>
  <c r="E42" i="4"/>
  <c r="E6" i="9" s="1"/>
  <c r="D42" i="4"/>
  <c r="D6" i="9" s="1"/>
  <c r="E16" i="1" s="1"/>
  <c r="E12" i="2" s="1"/>
  <c r="E11" i="3" s="1"/>
  <c r="AH41" i="4"/>
  <c r="AH4" i="9" s="1"/>
  <c r="AG41" i="4"/>
  <c r="AG4" i="9" s="1"/>
  <c r="AF41" i="4"/>
  <c r="AF4" i="9" s="1"/>
  <c r="AE41" i="4"/>
  <c r="AE4" i="9" s="1"/>
  <c r="AD41" i="4"/>
  <c r="AD4" i="9" s="1"/>
  <c r="AC41" i="4"/>
  <c r="AC4" i="9" s="1"/>
  <c r="AB41" i="4"/>
  <c r="AB4" i="9" s="1"/>
  <c r="AA41" i="4"/>
  <c r="AA4" i="9" s="1"/>
  <c r="Z41" i="4"/>
  <c r="Z4" i="9" s="1"/>
  <c r="Y41" i="4"/>
  <c r="Y4" i="9" s="1"/>
  <c r="X41" i="4"/>
  <c r="X4" i="9" s="1"/>
  <c r="W41" i="4"/>
  <c r="W4" i="9" s="1"/>
  <c r="V41" i="4"/>
  <c r="V4" i="9" s="1"/>
  <c r="U41" i="4"/>
  <c r="U4" i="9" s="1"/>
  <c r="T41" i="4"/>
  <c r="T4" i="9" s="1"/>
  <c r="S41" i="4"/>
  <c r="S4" i="9" s="1"/>
  <c r="R41" i="4"/>
  <c r="R4" i="9" s="1"/>
  <c r="Q41" i="4"/>
  <c r="Q4" i="9" s="1"/>
  <c r="P41" i="4"/>
  <c r="P4" i="9" s="1"/>
  <c r="O41" i="4"/>
  <c r="O4" i="9" s="1"/>
  <c r="N41" i="4"/>
  <c r="N4" i="9" s="1"/>
  <c r="M41" i="4"/>
  <c r="M4" i="9" s="1"/>
  <c r="L41" i="4"/>
  <c r="L4" i="9" s="1"/>
  <c r="K41" i="4"/>
  <c r="K4" i="9" s="1"/>
  <c r="J41" i="4"/>
  <c r="J4" i="9" s="1"/>
  <c r="I41" i="4"/>
  <c r="I4" i="9" s="1"/>
  <c r="H41" i="4"/>
  <c r="H4" i="9" s="1"/>
  <c r="G41" i="4"/>
  <c r="G4" i="9" s="1"/>
  <c r="F41" i="4"/>
  <c r="F4" i="9" s="1"/>
  <c r="E41" i="4"/>
  <c r="E4" i="9" s="1"/>
  <c r="D41" i="4"/>
  <c r="D4" i="9" s="1"/>
  <c r="AH40" i="4"/>
  <c r="AG40" i="4"/>
  <c r="AF40" i="4"/>
  <c r="AE40" i="4"/>
  <c r="AD40" i="4"/>
  <c r="AC40" i="4"/>
  <c r="AB40" i="4"/>
  <c r="AA40" i="4"/>
  <c r="Z40" i="4"/>
  <c r="Y40" i="4"/>
  <c r="X40" i="4"/>
  <c r="W40" i="4"/>
  <c r="V40" i="4"/>
  <c r="U40" i="4"/>
  <c r="T40" i="4"/>
  <c r="S40" i="4"/>
  <c r="R40" i="4"/>
  <c r="Q40" i="4"/>
  <c r="P40" i="4"/>
  <c r="O40" i="4"/>
  <c r="N40" i="4"/>
  <c r="M40" i="4"/>
  <c r="L40" i="4"/>
  <c r="K40" i="4"/>
  <c r="J40" i="4"/>
  <c r="I40" i="4"/>
  <c r="H40" i="4"/>
  <c r="G40" i="4"/>
  <c r="F40" i="4"/>
  <c r="E40" i="4"/>
  <c r="D40" i="4"/>
  <c r="AH39" i="4"/>
  <c r="AH5" i="10" s="1"/>
  <c r="AG39" i="4"/>
  <c r="AG5" i="10" s="1"/>
  <c r="AF39" i="4"/>
  <c r="AF5" i="10" s="1"/>
  <c r="AE39" i="4"/>
  <c r="AE5" i="10" s="1"/>
  <c r="AD39" i="4"/>
  <c r="AD5" i="10" s="1"/>
  <c r="AC39" i="4"/>
  <c r="AC5" i="10" s="1"/>
  <c r="AB39" i="4"/>
  <c r="AB5" i="10" s="1"/>
  <c r="AA39" i="4"/>
  <c r="AA5" i="10" s="1"/>
  <c r="Z39" i="4"/>
  <c r="Z5" i="10" s="1"/>
  <c r="Y39" i="4"/>
  <c r="Y5" i="10" s="1"/>
  <c r="X39" i="4"/>
  <c r="X5" i="10" s="1"/>
  <c r="W39" i="4"/>
  <c r="W5" i="10" s="1"/>
  <c r="V39" i="4"/>
  <c r="V5" i="10" s="1"/>
  <c r="U39" i="4"/>
  <c r="U5" i="10" s="1"/>
  <c r="T39" i="4"/>
  <c r="S39" i="4"/>
  <c r="R39" i="4"/>
  <c r="Q39" i="4"/>
  <c r="P39" i="4"/>
  <c r="O39" i="4"/>
  <c r="N39" i="4"/>
  <c r="M39" i="4"/>
  <c r="L39" i="4"/>
  <c r="K39" i="4"/>
  <c r="J39" i="4"/>
  <c r="I39" i="4"/>
  <c r="H39" i="4"/>
  <c r="G39" i="4"/>
  <c r="F39" i="4"/>
  <c r="E39" i="4"/>
  <c r="D39" i="4"/>
  <c r="AH38" i="4"/>
  <c r="AH18" i="10" s="1"/>
  <c r="AG38" i="4"/>
  <c r="AG18" i="10" s="1"/>
  <c r="AF38" i="4"/>
  <c r="AF18" i="10" s="1"/>
  <c r="AE38" i="4"/>
  <c r="AE18" i="10" s="1"/>
  <c r="AD38" i="4"/>
  <c r="AD18" i="10" s="1"/>
  <c r="AC38" i="4"/>
  <c r="AC18" i="10" s="1"/>
  <c r="AB38" i="4"/>
  <c r="AB18" i="10" s="1"/>
  <c r="AA38" i="4"/>
  <c r="AA18" i="10" s="1"/>
  <c r="Z38" i="4"/>
  <c r="Z18" i="10" s="1"/>
  <c r="Y38" i="4"/>
  <c r="Y18" i="10" s="1"/>
  <c r="X38" i="4"/>
  <c r="X18" i="10" s="1"/>
  <c r="W38" i="4"/>
  <c r="W18" i="10" s="1"/>
  <c r="V38" i="4"/>
  <c r="V18" i="10" s="1"/>
  <c r="U38" i="4"/>
  <c r="U18" i="10" s="1"/>
  <c r="T38" i="4"/>
  <c r="S38" i="4"/>
  <c r="R38" i="4"/>
  <c r="Q38" i="4"/>
  <c r="P38" i="4"/>
  <c r="O38" i="4"/>
  <c r="N38" i="4"/>
  <c r="M38" i="4"/>
  <c r="L38" i="4"/>
  <c r="K38" i="4"/>
  <c r="J38" i="4"/>
  <c r="I38" i="4"/>
  <c r="H38" i="4"/>
  <c r="G38" i="4"/>
  <c r="F38" i="4"/>
  <c r="E38" i="4"/>
  <c r="D38" i="4"/>
  <c r="AH37" i="4"/>
  <c r="AG37" i="4"/>
  <c r="AF37" i="4"/>
  <c r="AE37" i="4"/>
  <c r="AD37" i="4"/>
  <c r="AC37" i="4"/>
  <c r="AB37" i="4"/>
  <c r="AA37" i="4"/>
  <c r="Z37" i="4"/>
  <c r="Y37" i="4"/>
  <c r="X37" i="4"/>
  <c r="W37" i="4"/>
  <c r="V37" i="4"/>
  <c r="U37" i="4"/>
  <c r="T37" i="4"/>
  <c r="S37" i="4"/>
  <c r="R37" i="4"/>
  <c r="Q37" i="4"/>
  <c r="P37" i="4"/>
  <c r="O37" i="4"/>
  <c r="N37" i="4"/>
  <c r="M37" i="4"/>
  <c r="L37" i="4"/>
  <c r="K37" i="4"/>
  <c r="J37" i="4"/>
  <c r="I37" i="4"/>
  <c r="H37" i="4"/>
  <c r="G37" i="4"/>
  <c r="F37" i="4"/>
  <c r="E37" i="4"/>
  <c r="D37" i="4"/>
  <c r="AH36" i="4"/>
  <c r="AG36" i="4"/>
  <c r="AF36" i="4"/>
  <c r="AE36" i="4"/>
  <c r="AD36" i="4"/>
  <c r="AC36" i="4"/>
  <c r="AB36" i="4"/>
  <c r="AA36" i="4"/>
  <c r="Z36" i="4"/>
  <c r="Y36" i="4"/>
  <c r="X36" i="4"/>
  <c r="W36" i="4"/>
  <c r="V36" i="4"/>
  <c r="U36" i="4"/>
  <c r="T36" i="4"/>
  <c r="S36" i="4"/>
  <c r="R36" i="4"/>
  <c r="Q36" i="4"/>
  <c r="P36" i="4"/>
  <c r="O36" i="4"/>
  <c r="N36" i="4"/>
  <c r="M36" i="4"/>
  <c r="L36" i="4"/>
  <c r="K36" i="4"/>
  <c r="J36" i="4"/>
  <c r="I36" i="4"/>
  <c r="H36" i="4"/>
  <c r="G36" i="4"/>
  <c r="F36" i="4"/>
  <c r="E36" i="4"/>
  <c r="D36"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35" i="4"/>
  <c r="AH34" i="4"/>
  <c r="AG34" i="4"/>
  <c r="AF34" i="4"/>
  <c r="AE34" i="4"/>
  <c r="AD34" i="4"/>
  <c r="AC34" i="4"/>
  <c r="AB34" i="4"/>
  <c r="AA34" i="4"/>
  <c r="Z34" i="4"/>
  <c r="Y34" i="4"/>
  <c r="X34" i="4"/>
  <c r="W34" i="4"/>
  <c r="V34" i="4"/>
  <c r="U34" i="4"/>
  <c r="T34" i="4"/>
  <c r="S34" i="4"/>
  <c r="R34" i="4"/>
  <c r="Q34" i="4"/>
  <c r="P34" i="4"/>
  <c r="O34" i="4"/>
  <c r="N34" i="4"/>
  <c r="M34" i="4"/>
  <c r="L34" i="4"/>
  <c r="K34" i="4"/>
  <c r="J34" i="4"/>
  <c r="I34" i="4"/>
  <c r="H34" i="4"/>
  <c r="G34" i="4"/>
  <c r="F34" i="4"/>
  <c r="E34" i="4"/>
  <c r="D34" i="4"/>
  <c r="AH33" i="4"/>
  <c r="AG33" i="4"/>
  <c r="AF33" i="4"/>
  <c r="AE33" i="4"/>
  <c r="AD33" i="4"/>
  <c r="AC33" i="4"/>
  <c r="AB33" i="4"/>
  <c r="AA33" i="4"/>
  <c r="Z33" i="4"/>
  <c r="Y33" i="4"/>
  <c r="X33" i="4"/>
  <c r="W33" i="4"/>
  <c r="V33" i="4"/>
  <c r="U33" i="4"/>
  <c r="T33" i="4"/>
  <c r="S33" i="4"/>
  <c r="R33" i="4"/>
  <c r="Q33" i="4"/>
  <c r="P33" i="4"/>
  <c r="O33" i="4"/>
  <c r="N33" i="4"/>
  <c r="M33" i="4"/>
  <c r="L33" i="4"/>
  <c r="K33" i="4"/>
  <c r="J33" i="4"/>
  <c r="I33" i="4"/>
  <c r="H33" i="4"/>
  <c r="G33" i="4"/>
  <c r="F33" i="4"/>
  <c r="E33" i="4"/>
  <c r="D33" i="4"/>
  <c r="AH32" i="4"/>
  <c r="AG32" i="4"/>
  <c r="AF32" i="4"/>
  <c r="AE32" i="4"/>
  <c r="AD32" i="4"/>
  <c r="AC32" i="4"/>
  <c r="AB32" i="4"/>
  <c r="AA32" i="4"/>
  <c r="Z32" i="4"/>
  <c r="Y32" i="4"/>
  <c r="X32" i="4"/>
  <c r="W32" i="4"/>
  <c r="V32" i="4"/>
  <c r="U32" i="4"/>
  <c r="T32" i="4"/>
  <c r="S32" i="4"/>
  <c r="R32" i="4"/>
  <c r="Q32" i="4"/>
  <c r="P32" i="4"/>
  <c r="O32" i="4"/>
  <c r="N32" i="4"/>
  <c r="M32" i="4"/>
  <c r="L32" i="4"/>
  <c r="K32" i="4"/>
  <c r="J32" i="4"/>
  <c r="I32" i="4"/>
  <c r="H32" i="4"/>
  <c r="G32" i="4"/>
  <c r="F32" i="4"/>
  <c r="E32" i="4"/>
  <c r="D32"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D31" i="4"/>
  <c r="AH30" i="4"/>
  <c r="AG30" i="4"/>
  <c r="AF30" i="4"/>
  <c r="AE30" i="4"/>
  <c r="AD30" i="4"/>
  <c r="AC30" i="4"/>
  <c r="AB30" i="4"/>
  <c r="AA30" i="4"/>
  <c r="Z30" i="4"/>
  <c r="Y30" i="4"/>
  <c r="X30" i="4"/>
  <c r="W30" i="4"/>
  <c r="V30" i="4"/>
  <c r="U30" i="4"/>
  <c r="T30" i="4"/>
  <c r="S30" i="4"/>
  <c r="R30" i="4"/>
  <c r="Q30" i="4"/>
  <c r="P30" i="4"/>
  <c r="O30" i="4"/>
  <c r="N30" i="4"/>
  <c r="M30" i="4"/>
  <c r="L30" i="4"/>
  <c r="K30" i="4"/>
  <c r="J30" i="4"/>
  <c r="I30" i="4"/>
  <c r="H30" i="4"/>
  <c r="G30" i="4"/>
  <c r="F30" i="4"/>
  <c r="E30" i="4"/>
  <c r="D30"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29" i="4"/>
  <c r="AH28" i="4"/>
  <c r="AH17" i="10" s="1"/>
  <c r="AG28" i="4"/>
  <c r="AG17" i="10" s="1"/>
  <c r="AF28" i="4"/>
  <c r="AF17" i="10" s="1"/>
  <c r="AE28" i="4"/>
  <c r="AE17" i="10" s="1"/>
  <c r="AD28" i="4"/>
  <c r="AD17" i="10" s="1"/>
  <c r="AC28" i="4"/>
  <c r="AC17" i="10" s="1"/>
  <c r="AB28" i="4"/>
  <c r="AB17" i="10" s="1"/>
  <c r="AA28" i="4"/>
  <c r="AA17" i="10" s="1"/>
  <c r="Z28" i="4"/>
  <c r="Z17" i="10" s="1"/>
  <c r="Y28" i="4"/>
  <c r="Y17" i="10" s="1"/>
  <c r="X28" i="4"/>
  <c r="X17" i="10" s="1"/>
  <c r="W28" i="4"/>
  <c r="W17" i="10" s="1"/>
  <c r="V28" i="4"/>
  <c r="V17" i="10" s="1"/>
  <c r="U28" i="4"/>
  <c r="U17" i="10" s="1"/>
  <c r="T28" i="4"/>
  <c r="T17" i="10" s="1"/>
  <c r="S28" i="4"/>
  <c r="S17" i="10" s="1"/>
  <c r="R28" i="4"/>
  <c r="R17" i="10" s="1"/>
  <c r="Q28" i="4"/>
  <c r="Q17" i="10" s="1"/>
  <c r="P28" i="4"/>
  <c r="P17" i="10" s="1"/>
  <c r="O28" i="4"/>
  <c r="O17" i="10" s="1"/>
  <c r="N28" i="4"/>
  <c r="N17" i="10" s="1"/>
  <c r="M28" i="4"/>
  <c r="M17" i="10" s="1"/>
  <c r="L28" i="4"/>
  <c r="L17" i="10" s="1"/>
  <c r="K28" i="4"/>
  <c r="K17" i="10" s="1"/>
  <c r="J28" i="4"/>
  <c r="J17" i="10" s="1"/>
  <c r="I28" i="4"/>
  <c r="I17" i="10" s="1"/>
  <c r="H28" i="4"/>
  <c r="H17" i="10" s="1"/>
  <c r="G28" i="4"/>
  <c r="G17" i="10" s="1"/>
  <c r="F28" i="4"/>
  <c r="F17" i="10" s="1"/>
  <c r="E28" i="4"/>
  <c r="E17" i="10" s="1"/>
  <c r="D28" i="4"/>
  <c r="D17" i="10" s="1"/>
  <c r="AH27"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E26" i="4"/>
  <c r="D26" i="4"/>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E25" i="4"/>
  <c r="D25"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E24" i="4"/>
  <c r="D24"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E23" i="4"/>
  <c r="D23"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AH21" i="4"/>
  <c r="AH12" i="10" s="1"/>
  <c r="AG21" i="4"/>
  <c r="AG12" i="10" s="1"/>
  <c r="AF21" i="4"/>
  <c r="AF12" i="10" s="1"/>
  <c r="AE21" i="4"/>
  <c r="AE12" i="10" s="1"/>
  <c r="AD21" i="4"/>
  <c r="AD12" i="10" s="1"/>
  <c r="AC21" i="4"/>
  <c r="AC12" i="10" s="1"/>
  <c r="AB21" i="4"/>
  <c r="AB12" i="10" s="1"/>
  <c r="AA21" i="4"/>
  <c r="AA12" i="10" s="1"/>
  <c r="Z21" i="4"/>
  <c r="Z12" i="10" s="1"/>
  <c r="Y21" i="4"/>
  <c r="Y12" i="10" s="1"/>
  <c r="X21" i="4"/>
  <c r="X12" i="10" s="1"/>
  <c r="W21" i="4"/>
  <c r="W12" i="10" s="1"/>
  <c r="V21" i="4"/>
  <c r="V12" i="10" s="1"/>
  <c r="U21" i="4"/>
  <c r="U12" i="10" s="1"/>
  <c r="T21" i="4"/>
  <c r="T12" i="10" s="1"/>
  <c r="S21" i="4"/>
  <c r="S12" i="10" s="1"/>
  <c r="R21" i="4"/>
  <c r="R12" i="10" s="1"/>
  <c r="Q21" i="4"/>
  <c r="Q12" i="10" s="1"/>
  <c r="P21" i="4"/>
  <c r="P12" i="10" s="1"/>
  <c r="O21" i="4"/>
  <c r="O12" i="10" s="1"/>
  <c r="N21" i="4"/>
  <c r="N12" i="10" s="1"/>
  <c r="M21" i="4"/>
  <c r="M12" i="10" s="1"/>
  <c r="L21" i="4"/>
  <c r="L12" i="10" s="1"/>
  <c r="K21" i="4"/>
  <c r="K12" i="10" s="1"/>
  <c r="J21" i="4"/>
  <c r="J12" i="10" s="1"/>
  <c r="I21" i="4"/>
  <c r="I12" i="10" s="1"/>
  <c r="H21" i="4"/>
  <c r="H12" i="10" s="1"/>
  <c r="G21" i="4"/>
  <c r="G12" i="10" s="1"/>
  <c r="F21" i="4"/>
  <c r="F12" i="10" s="1"/>
  <c r="E21" i="4"/>
  <c r="E12" i="10" s="1"/>
  <c r="D21" i="4"/>
  <c r="D12" i="10" s="1"/>
  <c r="E44" i="2" s="1"/>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AH19" i="4"/>
  <c r="AH10" i="10" s="1"/>
  <c r="AG19" i="4"/>
  <c r="AG10" i="10" s="1"/>
  <c r="AF19" i="4"/>
  <c r="AF10" i="10" s="1"/>
  <c r="AE19" i="4"/>
  <c r="AE10" i="10" s="1"/>
  <c r="AD19" i="4"/>
  <c r="AD10" i="10" s="1"/>
  <c r="AC19" i="4"/>
  <c r="AC10" i="10" s="1"/>
  <c r="AB19" i="4"/>
  <c r="AB10" i="10" s="1"/>
  <c r="AA19" i="4"/>
  <c r="AA10" i="10" s="1"/>
  <c r="Z19" i="4"/>
  <c r="Z10" i="10" s="1"/>
  <c r="Y19" i="4"/>
  <c r="Y10" i="10" s="1"/>
  <c r="X19" i="4"/>
  <c r="X10" i="10" s="1"/>
  <c r="W19" i="4"/>
  <c r="W10" i="10" s="1"/>
  <c r="V19" i="4"/>
  <c r="V10" i="10" s="1"/>
  <c r="U19" i="4"/>
  <c r="U10" i="10" s="1"/>
  <c r="T19" i="4"/>
  <c r="T10" i="10" s="1"/>
  <c r="S19" i="4"/>
  <c r="S10" i="10" s="1"/>
  <c r="R19" i="4"/>
  <c r="R10" i="10" s="1"/>
  <c r="Q19" i="4"/>
  <c r="Q10" i="10" s="1"/>
  <c r="P19" i="4"/>
  <c r="P10" i="10" s="1"/>
  <c r="O19" i="4"/>
  <c r="O10" i="10" s="1"/>
  <c r="N19" i="4"/>
  <c r="N10" i="10" s="1"/>
  <c r="M19" i="4"/>
  <c r="M10" i="10" s="1"/>
  <c r="L19" i="4"/>
  <c r="L10" i="10" s="1"/>
  <c r="K19" i="4"/>
  <c r="K10" i="10" s="1"/>
  <c r="J19" i="4"/>
  <c r="J10" i="10" s="1"/>
  <c r="I19" i="4"/>
  <c r="I10" i="10" s="1"/>
  <c r="H19" i="4"/>
  <c r="H10" i="10" s="1"/>
  <c r="G19" i="4"/>
  <c r="G10" i="10" s="1"/>
  <c r="F19" i="4"/>
  <c r="F10" i="10" s="1"/>
  <c r="E19" i="4"/>
  <c r="E10" i="10" s="1"/>
  <c r="D19" i="4"/>
  <c r="D10" i="10" s="1"/>
  <c r="E43" i="2" s="1"/>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AH16" i="4"/>
  <c r="AH9" i="9" s="1"/>
  <c r="AG16" i="4"/>
  <c r="AG9" i="9" s="1"/>
  <c r="AF16" i="4"/>
  <c r="AF9" i="9" s="1"/>
  <c r="AE16" i="4"/>
  <c r="AE9" i="9" s="1"/>
  <c r="AD16" i="4"/>
  <c r="AD9" i="9" s="1"/>
  <c r="AC16" i="4"/>
  <c r="AC9" i="9" s="1"/>
  <c r="AB16" i="4"/>
  <c r="AB9" i="9" s="1"/>
  <c r="AA16" i="4"/>
  <c r="AA9" i="9" s="1"/>
  <c r="Z16" i="4"/>
  <c r="Z9" i="9" s="1"/>
  <c r="Y16" i="4"/>
  <c r="Y9" i="9" s="1"/>
  <c r="X16" i="4"/>
  <c r="X9" i="9" s="1"/>
  <c r="W16" i="4"/>
  <c r="W9" i="9" s="1"/>
  <c r="V16" i="4"/>
  <c r="V9" i="9" s="1"/>
  <c r="U16" i="4"/>
  <c r="U9" i="9" s="1"/>
  <c r="T16" i="4"/>
  <c r="T9" i="9" s="1"/>
  <c r="S16" i="4"/>
  <c r="S9" i="9" s="1"/>
  <c r="R16" i="4"/>
  <c r="R9" i="9" s="1"/>
  <c r="Q16" i="4"/>
  <c r="Q9" i="9" s="1"/>
  <c r="P16" i="4"/>
  <c r="P9" i="9" s="1"/>
  <c r="O16" i="4"/>
  <c r="O9" i="9" s="1"/>
  <c r="N16" i="4"/>
  <c r="N9" i="9" s="1"/>
  <c r="M16" i="4"/>
  <c r="M9" i="9" s="1"/>
  <c r="L16" i="4"/>
  <c r="L9" i="9" s="1"/>
  <c r="K16" i="4"/>
  <c r="K9" i="9" s="1"/>
  <c r="J16" i="4"/>
  <c r="J9" i="9" s="1"/>
  <c r="I16" i="4"/>
  <c r="I9" i="9" s="1"/>
  <c r="H16" i="4"/>
  <c r="H9" i="9" s="1"/>
  <c r="G16" i="4"/>
  <c r="G9" i="9" s="1"/>
  <c r="F16" i="4"/>
  <c r="F9" i="9" s="1"/>
  <c r="E16" i="4"/>
  <c r="E9" i="9" s="1"/>
  <c r="D16" i="4"/>
  <c r="D9" i="9" s="1"/>
  <c r="E19" i="1" s="1"/>
  <c r="E15" i="2" s="1"/>
  <c r="E14" i="3" s="1"/>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AH12"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AH7" i="4"/>
  <c r="AH4" i="10" s="1"/>
  <c r="AG7" i="4"/>
  <c r="AG4" i="10" s="1"/>
  <c r="AF7" i="4"/>
  <c r="AF4" i="10" s="1"/>
  <c r="AE7" i="4"/>
  <c r="AE4" i="10" s="1"/>
  <c r="AD7" i="4"/>
  <c r="AD4" i="10" s="1"/>
  <c r="AC7" i="4"/>
  <c r="AC4" i="10" s="1"/>
  <c r="AB7" i="4"/>
  <c r="AB4" i="10" s="1"/>
  <c r="AA7" i="4"/>
  <c r="AA4" i="10" s="1"/>
  <c r="Z7" i="4"/>
  <c r="Z4" i="10" s="1"/>
  <c r="Y7" i="4"/>
  <c r="Y4" i="10" s="1"/>
  <c r="X7" i="4"/>
  <c r="X4" i="10" s="1"/>
  <c r="W7" i="4"/>
  <c r="W4" i="10" s="1"/>
  <c r="V7" i="4"/>
  <c r="V4" i="10" s="1"/>
  <c r="U7" i="4"/>
  <c r="U4" i="10" s="1"/>
  <c r="T7" i="4"/>
  <c r="T4" i="10" s="1"/>
  <c r="S7" i="4"/>
  <c r="S4" i="10" s="1"/>
  <c r="R7" i="4"/>
  <c r="R4" i="10" s="1"/>
  <c r="Q7" i="4"/>
  <c r="Q4" i="10" s="1"/>
  <c r="P7" i="4"/>
  <c r="P4" i="10" s="1"/>
  <c r="O7" i="4"/>
  <c r="O4" i="10" s="1"/>
  <c r="N7" i="4"/>
  <c r="N4" i="10" s="1"/>
  <c r="M7" i="4"/>
  <c r="M4" i="10" s="1"/>
  <c r="L7" i="4"/>
  <c r="L4" i="10" s="1"/>
  <c r="K7" i="4"/>
  <c r="K4" i="10" s="1"/>
  <c r="J7" i="4"/>
  <c r="J4" i="10" s="1"/>
  <c r="I7" i="4"/>
  <c r="I4" i="10" s="1"/>
  <c r="H7" i="4"/>
  <c r="H4" i="10" s="1"/>
  <c r="G7" i="4"/>
  <c r="G4" i="10" s="1"/>
  <c r="F7" i="4"/>
  <c r="F4" i="10" s="1"/>
  <c r="E7" i="4"/>
  <c r="E4" i="10" s="1"/>
  <c r="D7" i="4"/>
  <c r="D4" i="10" s="1"/>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B6" i="4"/>
  <c r="B7" i="4" s="1"/>
  <c r="B8" i="4" s="1"/>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AL4" i="4"/>
  <c r="AK4" i="4"/>
  <c r="B27" i="3"/>
  <c r="O22" i="3"/>
  <c r="N22" i="3"/>
  <c r="J22" i="3"/>
  <c r="I22" i="3"/>
  <c r="O9" i="3"/>
  <c r="N9" i="3"/>
  <c r="O8" i="3"/>
  <c r="O16" i="3" s="1"/>
  <c r="N8" i="3"/>
  <c r="N16" i="3" s="1"/>
  <c r="E31" i="2"/>
  <c r="B16" i="2"/>
  <c r="B15" i="3" s="1"/>
  <c r="B15" i="2"/>
  <c r="B14" i="3" s="1"/>
  <c r="K14" i="2"/>
  <c r="O6" i="3" s="1"/>
  <c r="O7" i="3" s="1"/>
  <c r="O23" i="3" s="1"/>
  <c r="B14" i="2"/>
  <c r="B13" i="3" s="1"/>
  <c r="B13" i="2"/>
  <c r="B12" i="3" s="1"/>
  <c r="B12" i="2"/>
  <c r="B11" i="3" s="1"/>
  <c r="B11" i="2"/>
  <c r="B10" i="3" s="1"/>
  <c r="B10" i="2"/>
  <c r="B9" i="3" s="1"/>
  <c r="K5" i="2"/>
  <c r="J6" i="3" s="1"/>
  <c r="J7" i="3" s="1"/>
  <c r="AI114" i="1"/>
  <c r="AH114" i="1"/>
  <c r="AG114" i="1"/>
  <c r="AF114" i="1"/>
  <c r="AE114" i="1"/>
  <c r="AD114" i="1"/>
  <c r="AC114" i="1"/>
  <c r="AB114" i="1"/>
  <c r="AA114" i="1"/>
  <c r="Z114" i="1"/>
  <c r="Y114" i="1"/>
  <c r="X114" i="1"/>
  <c r="W114" i="1"/>
  <c r="V114" i="1"/>
  <c r="U114" i="1"/>
  <c r="T114" i="1"/>
  <c r="S114" i="1"/>
  <c r="R114" i="1"/>
  <c r="Q114" i="1"/>
  <c r="P114" i="1"/>
  <c r="O114" i="1"/>
  <c r="N114" i="1"/>
  <c r="M114" i="1"/>
  <c r="L114" i="1"/>
  <c r="K114" i="1"/>
  <c r="J114" i="1"/>
  <c r="I114" i="1"/>
  <c r="H114" i="1"/>
  <c r="G114" i="1"/>
  <c r="F114" i="1"/>
  <c r="AJ113" i="1"/>
  <c r="AJ112" i="1"/>
  <c r="AJ111" i="1"/>
  <c r="AJ110" i="1"/>
  <c r="AJ109" i="1"/>
  <c r="AJ108" i="1"/>
  <c r="AJ107" i="1"/>
  <c r="AJ106" i="1"/>
  <c r="E102" i="1"/>
  <c r="E32" i="1"/>
  <c r="E26" i="2" s="1"/>
  <c r="E26" i="3" s="1"/>
  <c r="E31" i="1"/>
  <c r="E25" i="2" s="1"/>
  <c r="E25" i="3" s="1"/>
  <c r="E30" i="1"/>
  <c r="E24" i="2" s="1"/>
  <c r="E24" i="3" s="1"/>
  <c r="E29" i="1"/>
  <c r="E23" i="2" s="1"/>
  <c r="E23" i="3" s="1"/>
  <c r="E28" i="1"/>
  <c r="E22" i="2" s="1"/>
  <c r="E22" i="3" s="1"/>
  <c r="E27" i="1"/>
  <c r="E21" i="2" s="1"/>
  <c r="E21" i="3" s="1"/>
  <c r="E26" i="1"/>
  <c r="E20" i="2" s="1"/>
  <c r="E20" i="3" s="1"/>
  <c r="E25" i="1"/>
  <c r="E19" i="2" s="1"/>
  <c r="E19" i="3" s="1"/>
  <c r="E12" i="1"/>
  <c r="E29" i="2" s="1"/>
  <c r="E11" i="1"/>
  <c r="E10" i="1"/>
  <c r="E9" i="1"/>
  <c r="E8" i="1"/>
  <c r="E13" i="1" s="1"/>
  <c r="T11" i="10" l="1"/>
  <c r="S11" i="10"/>
  <c r="R11" i="10"/>
  <c r="Q11" i="10"/>
  <c r="P11" i="10"/>
  <c r="O11" i="10"/>
  <c r="N11" i="10"/>
  <c r="M11" i="10"/>
  <c r="L11" i="10"/>
  <c r="K11" i="10"/>
  <c r="J11" i="10"/>
  <c r="I11" i="10"/>
  <c r="H11" i="10"/>
  <c r="G11" i="10"/>
  <c r="F11" i="10"/>
  <c r="E11" i="10"/>
  <c r="D11" i="10"/>
  <c r="T5" i="10"/>
  <c r="S5" i="10"/>
  <c r="R5" i="10"/>
  <c r="Q5" i="10"/>
  <c r="P5" i="10"/>
  <c r="O5" i="10"/>
  <c r="N5" i="10"/>
  <c r="M5" i="10"/>
  <c r="L5" i="10"/>
  <c r="K5" i="10"/>
  <c r="J5" i="10"/>
  <c r="I5" i="10"/>
  <c r="H5" i="10"/>
  <c r="G5" i="10"/>
  <c r="F5" i="10"/>
  <c r="E5" i="10"/>
  <c r="D5" i="10"/>
  <c r="T18" i="10"/>
  <c r="S18" i="10"/>
  <c r="R18" i="10"/>
  <c r="Q18" i="10"/>
  <c r="P18" i="10"/>
  <c r="O18" i="10"/>
  <c r="N18" i="10"/>
  <c r="M18" i="10"/>
  <c r="L18" i="10"/>
  <c r="K18" i="10"/>
  <c r="J18" i="10"/>
  <c r="I18" i="10"/>
  <c r="H18" i="10"/>
  <c r="G18" i="10"/>
  <c r="F18" i="10"/>
  <c r="E18" i="10"/>
  <c r="D18" i="10"/>
  <c r="E3" i="2"/>
  <c r="D102" i="1"/>
  <c r="A23" i="1"/>
  <c r="E3" i="1"/>
  <c r="D4" i="5"/>
  <c r="E4" i="5" s="1"/>
  <c r="F4" i="5" s="1"/>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H4" i="5" s="1"/>
  <c r="D4" i="4"/>
  <c r="C102" i="1"/>
  <c r="E3" i="10"/>
  <c r="F3" i="10" s="1"/>
  <c r="G3" i="10" s="1"/>
  <c r="H3" i="10" s="1"/>
  <c r="I3" i="10" s="1"/>
  <c r="J3" i="10" s="1"/>
  <c r="K3" i="10" s="1"/>
  <c r="L3" i="10" s="1"/>
  <c r="M3" i="10" s="1"/>
  <c r="N3" i="10" s="1"/>
  <c r="O3" i="10" s="1"/>
  <c r="P3" i="10" s="1"/>
  <c r="Q3" i="10" s="1"/>
  <c r="R3" i="10" s="1"/>
  <c r="S3" i="10" s="1"/>
  <c r="T3" i="10" s="1"/>
  <c r="U3" i="10" s="1"/>
  <c r="V3" i="10" s="1"/>
  <c r="W3" i="10" s="1"/>
  <c r="X3" i="10" s="1"/>
  <c r="Y3" i="10" s="1"/>
  <c r="Z3" i="10" s="1"/>
  <c r="AA3" i="10" s="1"/>
  <c r="AB3" i="10" s="1"/>
  <c r="AC3" i="10" s="1"/>
  <c r="AD3" i="10" s="1"/>
  <c r="AE3" i="10" s="1"/>
  <c r="AF3" i="10" s="1"/>
  <c r="AG3" i="10" s="1"/>
  <c r="AH3" i="10" s="1"/>
  <c r="C3" i="2"/>
  <c r="E5" i="1"/>
  <c r="E6" i="2"/>
  <c r="E6" i="3" s="1"/>
  <c r="E7" i="3" s="1"/>
  <c r="AD8" i="20"/>
  <c r="J26" i="20" s="1"/>
  <c r="AC8" i="20"/>
  <c r="I26" i="20" s="1"/>
  <c r="AB8" i="20"/>
  <c r="H26" i="20" s="1"/>
  <c r="AA8" i="20"/>
  <c r="G26" i="20" s="1"/>
  <c r="E332" i="11"/>
  <c r="F3" i="11"/>
  <c r="E327" i="11"/>
  <c r="AO76" i="5"/>
  <c r="AL76" i="4" s="1"/>
  <c r="AN76" i="5"/>
  <c r="AK76" i="4" s="1"/>
  <c r="AO74" i="5"/>
  <c r="AL74" i="4" s="1"/>
  <c r="AN74" i="5"/>
  <c r="AK74" i="4" s="1"/>
  <c r="AN71" i="5"/>
  <c r="AK71" i="4" s="1"/>
  <c r="AO71" i="5"/>
  <c r="AL71" i="4" s="1"/>
  <c r="AO70" i="5"/>
  <c r="AL70" i="4" s="1"/>
  <c r="AN70" i="5"/>
  <c r="AK70" i="4" s="1"/>
  <c r="AN69" i="5"/>
  <c r="AK69" i="4" s="1"/>
  <c r="AO69" i="5"/>
  <c r="AL69" i="4" s="1"/>
  <c r="AN68" i="5"/>
  <c r="AK68" i="4" s="1"/>
  <c r="AO68" i="5"/>
  <c r="AL68" i="4" s="1"/>
  <c r="AO67" i="5"/>
  <c r="AL67" i="4" s="1"/>
  <c r="AN67" i="5"/>
  <c r="AK67" i="4" s="1"/>
  <c r="AN66" i="5"/>
  <c r="AK66" i="4" s="1"/>
  <c r="AO66" i="5"/>
  <c r="AL66" i="4" s="1"/>
  <c r="AN65" i="5"/>
  <c r="AK65" i="4" s="1"/>
  <c r="AO65" i="5"/>
  <c r="AL65" i="4" s="1"/>
  <c r="AN63" i="5"/>
  <c r="AK63" i="4" s="1"/>
  <c r="AO63" i="5"/>
  <c r="AL63" i="4" s="1"/>
  <c r="AN60" i="5"/>
  <c r="AK60" i="4" s="1"/>
  <c r="AO60" i="5"/>
  <c r="AL60" i="4" s="1"/>
  <c r="AN57" i="5"/>
  <c r="AK57" i="4" s="1"/>
  <c r="AO57" i="5"/>
  <c r="AL57" i="4" s="1"/>
  <c r="AN54" i="5"/>
  <c r="AK54" i="4" s="1"/>
  <c r="AO54" i="5"/>
  <c r="AL54" i="4" s="1"/>
  <c r="AO51" i="5"/>
  <c r="AL51" i="4" s="1"/>
  <c r="AN51" i="5"/>
  <c r="AK51" i="4" s="1"/>
  <c r="AO50" i="5"/>
  <c r="AL50" i="4" s="1"/>
  <c r="AN50" i="5"/>
  <c r="AK50" i="4" s="1"/>
  <c r="AO49" i="5"/>
  <c r="AL49" i="4" s="1"/>
  <c r="AN49" i="5"/>
  <c r="AK49" i="4" s="1"/>
  <c r="AN44" i="5"/>
  <c r="AK44" i="4" s="1"/>
  <c r="AO44" i="5"/>
  <c r="AL44" i="4" s="1"/>
  <c r="AN43" i="5"/>
  <c r="AK43" i="4" s="1"/>
  <c r="AO43" i="5"/>
  <c r="AL43" i="4" s="1"/>
  <c r="AN42" i="5"/>
  <c r="AK42" i="4" s="1"/>
  <c r="AO42" i="5"/>
  <c r="AL42" i="4" s="1"/>
  <c r="AN40" i="5"/>
  <c r="AK40" i="4" s="1"/>
  <c r="AO40" i="5"/>
  <c r="AL40" i="4" s="1"/>
  <c r="AO39" i="5"/>
  <c r="AL39" i="4" s="1"/>
  <c r="AN39" i="5"/>
  <c r="AK39" i="4" s="1"/>
  <c r="AN37" i="5"/>
  <c r="AK37" i="4" s="1"/>
  <c r="AO37" i="5"/>
  <c r="AL37" i="4" s="1"/>
  <c r="AN36" i="5"/>
  <c r="AK36" i="4" s="1"/>
  <c r="AO36" i="5"/>
  <c r="AL36" i="4" s="1"/>
  <c r="AN35" i="5"/>
  <c r="AK35" i="4" s="1"/>
  <c r="AO35" i="5"/>
  <c r="AL35" i="4" s="1"/>
  <c r="AO34" i="5"/>
  <c r="AL34" i="4" s="1"/>
  <c r="AN34" i="5"/>
  <c r="AK34" i="4" s="1"/>
  <c r="AO33" i="5"/>
  <c r="AL33" i="4" s="1"/>
  <c r="AN33" i="5"/>
  <c r="AK33" i="4" s="1"/>
  <c r="AO28" i="5"/>
  <c r="AL28" i="4" s="1"/>
  <c r="AN28" i="5"/>
  <c r="AK28" i="4" s="1"/>
  <c r="AO26" i="5"/>
  <c r="AL26" i="4" s="1"/>
  <c r="AN26" i="5"/>
  <c r="AK26" i="4" s="1"/>
  <c r="AO24" i="5"/>
  <c r="AL24" i="4" s="1"/>
  <c r="AN24" i="5"/>
  <c r="AK24" i="4" s="1"/>
  <c r="AO19" i="5"/>
  <c r="AL19" i="4" s="1"/>
  <c r="AN19" i="5"/>
  <c r="AK19" i="4" s="1"/>
  <c r="AN18" i="5"/>
  <c r="AK18" i="4" s="1"/>
  <c r="AO18" i="5"/>
  <c r="AL18" i="4" s="1"/>
  <c r="AN16" i="5"/>
  <c r="AK16" i="4" s="1"/>
  <c r="AO16" i="5"/>
  <c r="AL16" i="4" s="1"/>
  <c r="AO13" i="5"/>
  <c r="AL13" i="4" s="1"/>
  <c r="AN13" i="5"/>
  <c r="AK13" i="4" s="1"/>
  <c r="AO12" i="5"/>
  <c r="AL12" i="4" s="1"/>
  <c r="AN12" i="5"/>
  <c r="AK12" i="4" s="1"/>
  <c r="AO11" i="5"/>
  <c r="AL11" i="4" s="1"/>
  <c r="AN11" i="5"/>
  <c r="AK11" i="4" s="1"/>
  <c r="AO10" i="5"/>
  <c r="AL10" i="4" s="1"/>
  <c r="AN10" i="5"/>
  <c r="AK10" i="4" s="1"/>
  <c r="AO9" i="5"/>
  <c r="AL9" i="4" s="1"/>
  <c r="AN9" i="5"/>
  <c r="AK9" i="4" s="1"/>
  <c r="AO6" i="5"/>
  <c r="AL6" i="4" s="1"/>
  <c r="AN6" i="5"/>
  <c r="AK6" i="4" s="1"/>
  <c r="E22" i="1"/>
  <c r="K10" i="2"/>
  <c r="J10" i="3" s="1"/>
  <c r="E21" i="1"/>
  <c r="K9" i="2"/>
  <c r="E14" i="1"/>
  <c r="AH9" i="10"/>
  <c r="AH16" i="10"/>
  <c r="AG9" i="10"/>
  <c r="AG16" i="10"/>
  <c r="AF9" i="10"/>
  <c r="AF16" i="10"/>
  <c r="AE9" i="10"/>
  <c r="AE16" i="10"/>
  <c r="AD9" i="10"/>
  <c r="AD16" i="10"/>
  <c r="AC9" i="10"/>
  <c r="AC16" i="10"/>
  <c r="AB9" i="10"/>
  <c r="AB16" i="10"/>
  <c r="AA9" i="10"/>
  <c r="AA16" i="10"/>
  <c r="Z9" i="10"/>
  <c r="Z16" i="10"/>
  <c r="Y16" i="10"/>
  <c r="Y9" i="10"/>
  <c r="X9" i="10"/>
  <c r="X16" i="10"/>
  <c r="W9" i="10"/>
  <c r="W16" i="10"/>
  <c r="V9" i="10"/>
  <c r="V16" i="10"/>
  <c r="U9" i="10"/>
  <c r="U16" i="10"/>
  <c r="T9" i="10"/>
  <c r="T16" i="10"/>
  <c r="S9" i="10"/>
  <c r="S16" i="10"/>
  <c r="R9" i="10"/>
  <c r="R16" i="10"/>
  <c r="Q9" i="10"/>
  <c r="Q16" i="10"/>
  <c r="P9" i="10"/>
  <c r="P16" i="10"/>
  <c r="O9" i="10"/>
  <c r="O16" i="10"/>
  <c r="N9" i="10"/>
  <c r="N16" i="10"/>
  <c r="M9" i="10"/>
  <c r="M16" i="10"/>
  <c r="L9" i="10"/>
  <c r="L16" i="10"/>
  <c r="K9" i="10"/>
  <c r="K16" i="10"/>
  <c r="J9" i="10"/>
  <c r="J16" i="10"/>
  <c r="I16" i="10"/>
  <c r="I9" i="10"/>
  <c r="H16" i="10"/>
  <c r="H9" i="10"/>
  <c r="G9" i="10"/>
  <c r="G16" i="10"/>
  <c r="F9" i="10"/>
  <c r="F16" i="10"/>
  <c r="E9" i="10"/>
  <c r="E16" i="10"/>
  <c r="D9" i="10"/>
  <c r="E42" i="2" s="1"/>
  <c r="D16" i="10"/>
  <c r="E47" i="2" s="1"/>
  <c r="E7" i="1"/>
  <c r="E36" i="2"/>
  <c r="AH8" i="9"/>
  <c r="AH6" i="10"/>
  <c r="AG6" i="10"/>
  <c r="AG8" i="9"/>
  <c r="AF8" i="9"/>
  <c r="AF6" i="10"/>
  <c r="AE6" i="10"/>
  <c r="AE8" i="9"/>
  <c r="AD6" i="10"/>
  <c r="AD8" i="9"/>
  <c r="AC6" i="10"/>
  <c r="AC8" i="9"/>
  <c r="AB6" i="10"/>
  <c r="AB8" i="9"/>
  <c r="AA6" i="10"/>
  <c r="AA8" i="9"/>
  <c r="Z8" i="9"/>
  <c r="Z6" i="10"/>
  <c r="Y6" i="10"/>
  <c r="Y8" i="9"/>
  <c r="X8" i="9"/>
  <c r="X6" i="10"/>
  <c r="W6" i="10"/>
  <c r="W8" i="9"/>
  <c r="V6" i="10"/>
  <c r="V8" i="9"/>
  <c r="U6" i="10"/>
  <c r="U8" i="9"/>
  <c r="T6" i="10"/>
  <c r="T8" i="9"/>
  <c r="S6" i="10"/>
  <c r="S8" i="9"/>
  <c r="R6" i="10"/>
  <c r="R8" i="9"/>
  <c r="Q6" i="10"/>
  <c r="Q8" i="9"/>
  <c r="P8" i="9"/>
  <c r="P6" i="10"/>
  <c r="O6" i="10"/>
  <c r="O8" i="9"/>
  <c r="N6" i="10"/>
  <c r="N8" i="9"/>
  <c r="M6" i="10"/>
  <c r="M8" i="9"/>
  <c r="L8" i="9"/>
  <c r="L6" i="10"/>
  <c r="K6" i="10"/>
  <c r="K8" i="9"/>
  <c r="J8" i="9"/>
  <c r="J6" i="10"/>
  <c r="I8" i="9"/>
  <c r="I6" i="10"/>
  <c r="H8" i="9"/>
  <c r="H6" i="10"/>
  <c r="G8" i="9"/>
  <c r="G6" i="10"/>
  <c r="F8" i="9"/>
  <c r="F6" i="10"/>
  <c r="E6" i="10"/>
  <c r="E8" i="9"/>
  <c r="D8" i="9"/>
  <c r="E18" i="1" s="1"/>
  <c r="E14" i="2" s="1"/>
  <c r="E13" i="3" s="1"/>
  <c r="D6" i="10"/>
  <c r="E38" i="2" s="1"/>
  <c r="AH7" i="9"/>
  <c r="AH14" i="9" s="1"/>
  <c r="AH17" i="4"/>
  <c r="AG17" i="4"/>
  <c r="AG7" i="9"/>
  <c r="AG14" i="9" s="1"/>
  <c r="AF7" i="9"/>
  <c r="AF14" i="9" s="1"/>
  <c r="AF17" i="4"/>
  <c r="AE17" i="4"/>
  <c r="AE7" i="9"/>
  <c r="AE14" i="9" s="1"/>
  <c r="AD7" i="9"/>
  <c r="AD14" i="9" s="1"/>
  <c r="AD17" i="4"/>
  <c r="AC7" i="9"/>
  <c r="AC14" i="9" s="1"/>
  <c r="AC17" i="4"/>
  <c r="AB7" i="9"/>
  <c r="AB14" i="9" s="1"/>
  <c r="AB17" i="4"/>
  <c r="AA7" i="9"/>
  <c r="AA14" i="9" s="1"/>
  <c r="AA17" i="4"/>
  <c r="Z7" i="9"/>
  <c r="Z14" i="9" s="1"/>
  <c r="Z17" i="4"/>
  <c r="Y7" i="9"/>
  <c r="Y14" i="9" s="1"/>
  <c r="Y17" i="4"/>
  <c r="X7" i="9"/>
  <c r="X14" i="9" s="1"/>
  <c r="X17" i="4"/>
  <c r="W7" i="9"/>
  <c r="W14" i="9" s="1"/>
  <c r="W17" i="4"/>
  <c r="V7" i="9"/>
  <c r="V14" i="9" s="1"/>
  <c r="V17" i="4"/>
  <c r="U7" i="9"/>
  <c r="U14" i="9" s="1"/>
  <c r="U17" i="4"/>
  <c r="T7" i="9"/>
  <c r="T14" i="9" s="1"/>
  <c r="T17" i="4"/>
  <c r="S7" i="9"/>
  <c r="S14" i="9" s="1"/>
  <c r="S17" i="4"/>
  <c r="R7" i="9"/>
  <c r="R14" i="9" s="1"/>
  <c r="R17" i="4"/>
  <c r="Q7" i="9"/>
  <c r="Q14" i="9" s="1"/>
  <c r="Q17" i="4"/>
  <c r="P17" i="4"/>
  <c r="P7" i="9"/>
  <c r="P14" i="9" s="1"/>
  <c r="O7" i="9"/>
  <c r="O14" i="9" s="1"/>
  <c r="O17" i="4"/>
  <c r="N7" i="9"/>
  <c r="N14" i="9" s="1"/>
  <c r="N17" i="4"/>
  <c r="M7" i="9"/>
  <c r="M14" i="9" s="1"/>
  <c r="M17" i="4"/>
  <c r="L7" i="9"/>
  <c r="L14" i="9" s="1"/>
  <c r="L17" i="4"/>
  <c r="K7" i="9"/>
  <c r="K14" i="9" s="1"/>
  <c r="K17" i="4"/>
  <c r="J7" i="9"/>
  <c r="J14" i="9" s="1"/>
  <c r="J17" i="4"/>
  <c r="I7" i="9"/>
  <c r="I14" i="9" s="1"/>
  <c r="I17" i="4"/>
  <c r="H7" i="9"/>
  <c r="H14" i="9" s="1"/>
  <c r="H17" i="4"/>
  <c r="G17" i="4"/>
  <c r="G7" i="9"/>
  <c r="G14" i="9" s="1"/>
  <c r="F17" i="4"/>
  <c r="F7" i="9"/>
  <c r="F14" i="9" s="1"/>
  <c r="E17" i="4"/>
  <c r="E7" i="9"/>
  <c r="E14" i="9" s="1"/>
  <c r="D17" i="4"/>
  <c r="D7" i="9"/>
  <c r="AH8" i="10"/>
  <c r="AH13" i="10"/>
  <c r="AG8" i="10"/>
  <c r="AG13" i="10"/>
  <c r="AF8" i="10"/>
  <c r="AF13" i="10"/>
  <c r="AE8" i="10"/>
  <c r="AE13" i="10"/>
  <c r="AD8" i="10"/>
  <c r="AD13" i="10"/>
  <c r="AC8" i="10"/>
  <c r="AC13" i="10"/>
  <c r="AB8" i="10"/>
  <c r="AB13" i="10"/>
  <c r="AA8" i="10"/>
  <c r="AA13" i="10"/>
  <c r="Z8" i="10"/>
  <c r="Z13" i="10"/>
  <c r="Y8" i="10"/>
  <c r="Y13" i="10"/>
  <c r="X8" i="10"/>
  <c r="X13" i="10"/>
  <c r="W8" i="10"/>
  <c r="W13" i="10"/>
  <c r="V13" i="10"/>
  <c r="V8" i="10"/>
  <c r="U8" i="10"/>
  <c r="U13" i="10"/>
  <c r="T13" i="10"/>
  <c r="T8" i="10"/>
  <c r="S8" i="10"/>
  <c r="S13" i="10"/>
  <c r="R13" i="10"/>
  <c r="R8" i="10"/>
  <c r="Q8" i="10"/>
  <c r="Q13" i="10"/>
  <c r="P8" i="10"/>
  <c r="P13" i="10"/>
  <c r="O8" i="10"/>
  <c r="O13" i="10"/>
  <c r="N8" i="10"/>
  <c r="N13" i="10"/>
  <c r="M8" i="10"/>
  <c r="M13" i="10"/>
  <c r="L8" i="10"/>
  <c r="L13" i="10"/>
  <c r="K8" i="10"/>
  <c r="K13" i="10"/>
  <c r="J8" i="10"/>
  <c r="J13" i="10"/>
  <c r="I8" i="10"/>
  <c r="I13" i="10"/>
  <c r="H8" i="10"/>
  <c r="H13" i="10"/>
  <c r="G8" i="10"/>
  <c r="G13" i="10"/>
  <c r="F8" i="10"/>
  <c r="F13" i="10"/>
  <c r="E8" i="10"/>
  <c r="E13" i="10"/>
  <c r="E6" i="1"/>
  <c r="D8" i="10"/>
  <c r="E41" i="2" s="1"/>
  <c r="D13" i="10"/>
  <c r="E45" i="2" s="1"/>
  <c r="E35" i="2"/>
  <c r="D35" i="2"/>
  <c r="J18" i="2"/>
  <c r="J17" i="2"/>
  <c r="J7" i="2"/>
  <c r="J6" i="2"/>
  <c r="D7" i="2"/>
  <c r="D8" i="2"/>
  <c r="J9" i="2"/>
  <c r="J10" i="2"/>
  <c r="I10" i="3" s="1"/>
  <c r="J20" i="2"/>
  <c r="D36" i="2"/>
  <c r="D39" i="2"/>
  <c r="D42" i="2"/>
  <c r="D44" i="2"/>
  <c r="D47" i="2"/>
  <c r="D46" i="2"/>
  <c r="D45" i="2"/>
  <c r="D43" i="2"/>
  <c r="D41" i="2"/>
  <c r="D38" i="2"/>
  <c r="E104" i="1"/>
  <c r="F104" i="1" s="1"/>
  <c r="G104" i="1" s="1"/>
  <c r="H104" i="1" s="1"/>
  <c r="I104" i="1" s="1"/>
  <c r="J104" i="1" s="1"/>
  <c r="K104" i="1" s="1"/>
  <c r="L104" i="1" s="1"/>
  <c r="M104" i="1" s="1"/>
  <c r="N104" i="1" s="1"/>
  <c r="O104" i="1" s="1"/>
  <c r="P104" i="1" s="1"/>
  <c r="Q104" i="1" s="1"/>
  <c r="R104" i="1" s="1"/>
  <c r="S104" i="1" s="1"/>
  <c r="T104" i="1" s="1"/>
  <c r="U104" i="1" s="1"/>
  <c r="V104" i="1" s="1"/>
  <c r="W104" i="1" s="1"/>
  <c r="X104" i="1" s="1"/>
  <c r="Y104" i="1" s="1"/>
  <c r="Z104" i="1" s="1"/>
  <c r="AA104" i="1" s="1"/>
  <c r="AB104" i="1" s="1"/>
  <c r="AC104" i="1" s="1"/>
  <c r="AD104" i="1" s="1"/>
  <c r="AE104" i="1" s="1"/>
  <c r="AF104" i="1" s="1"/>
  <c r="AG104" i="1" s="1"/>
  <c r="AH104" i="1" s="1"/>
  <c r="AI104" i="1" s="1"/>
  <c r="D27" i="1"/>
  <c r="D21" i="2" s="1"/>
  <c r="D21" i="3" s="1"/>
  <c r="D26" i="1"/>
  <c r="D20" i="2" s="1"/>
  <c r="D20" i="3" s="1"/>
  <c r="D32" i="1"/>
  <c r="D26" i="2" s="1"/>
  <c r="D26" i="3" s="1"/>
  <c r="D31" i="1"/>
  <c r="D25" i="2" s="1"/>
  <c r="D25" i="3" s="1"/>
  <c r="D30" i="1"/>
  <c r="D24" i="2" s="1"/>
  <c r="D24" i="3" s="1"/>
  <c r="D29" i="1"/>
  <c r="D23" i="2" s="1"/>
  <c r="D23" i="3" s="1"/>
  <c r="D28" i="1"/>
  <c r="D22" i="2" s="1"/>
  <c r="D22" i="3" s="1"/>
  <c r="D25" i="1"/>
  <c r="D19" i="2" s="1"/>
  <c r="D19" i="3" s="1"/>
  <c r="D24" i="1"/>
  <c r="D6" i="1"/>
  <c r="D7" i="1"/>
  <c r="D17" i="1"/>
  <c r="D13" i="2" s="1"/>
  <c r="D12" i="3" s="1"/>
  <c r="D15" i="1"/>
  <c r="D11" i="2" s="1"/>
  <c r="D10" i="3" s="1"/>
  <c r="D22" i="1"/>
  <c r="D21" i="1"/>
  <c r="D20" i="1"/>
  <c r="D16" i="2" s="1"/>
  <c r="D15" i="3" s="1"/>
  <c r="D18" i="1"/>
  <c r="D14" i="2" s="1"/>
  <c r="D13" i="3" s="1"/>
  <c r="D16" i="1"/>
  <c r="D12" i="2" s="1"/>
  <c r="D11" i="3" s="1"/>
  <c r="D14" i="1"/>
  <c r="D19" i="1"/>
  <c r="D15" i="2" s="1"/>
  <c r="D14" i="3" s="1"/>
  <c r="C3" i="1" l="1"/>
  <c r="E4" i="4"/>
  <c r="D5" i="5"/>
  <c r="D52" i="5"/>
  <c r="G3" i="11"/>
  <c r="F327" i="11"/>
  <c r="F332" i="11"/>
  <c r="J9" i="3"/>
  <c r="K8" i="2"/>
  <c r="J8" i="3" s="1"/>
  <c r="J16" i="3" s="1"/>
  <c r="J23" i="3" s="1"/>
  <c r="E23" i="1"/>
  <c r="E10" i="2"/>
  <c r="I9" i="3"/>
  <c r="J8" i="2"/>
  <c r="I8" i="3" s="1"/>
  <c r="I16" i="3" s="1"/>
  <c r="E114" i="1"/>
  <c r="AJ105" i="1"/>
  <c r="E5" i="19"/>
  <c r="E15" i="19" s="1"/>
  <c r="D33" i="1"/>
  <c r="D18" i="2"/>
  <c r="D23" i="1"/>
  <c r="D10" i="2"/>
  <c r="AN79" i="5"/>
  <c r="AK79" i="4" s="1"/>
  <c r="AO79" i="5"/>
  <c r="AL79" i="4" s="1"/>
  <c r="AO78" i="5"/>
  <c r="AL78" i="4" s="1"/>
  <c r="AN78" i="5"/>
  <c r="AK78" i="4" s="1"/>
  <c r="AN77" i="5"/>
  <c r="AK77" i="4" s="1"/>
  <c r="AO77" i="5"/>
  <c r="AL77" i="4" s="1"/>
  <c r="AN75" i="5"/>
  <c r="AK75" i="4" s="1"/>
  <c r="AO75" i="5"/>
  <c r="AL75" i="4" s="1"/>
  <c r="AO73" i="5"/>
  <c r="AL73" i="4" s="1"/>
  <c r="AN73" i="5"/>
  <c r="AK73" i="4" s="1"/>
  <c r="AO72" i="5"/>
  <c r="AL72" i="4" s="1"/>
  <c r="AN72" i="5"/>
  <c r="AK72" i="4" s="1"/>
  <c r="AO64" i="5"/>
  <c r="AL64" i="4" s="1"/>
  <c r="AN64" i="5"/>
  <c r="AK64" i="4" s="1"/>
  <c r="AO62" i="5"/>
  <c r="AL62" i="4" s="1"/>
  <c r="AN62" i="5"/>
  <c r="AK62" i="4" s="1"/>
  <c r="AO61" i="5"/>
  <c r="AL61" i="4" s="1"/>
  <c r="AN61" i="5"/>
  <c r="AK61" i="4" s="1"/>
  <c r="AO56" i="5"/>
  <c r="AL56" i="4" s="1"/>
  <c r="AN56" i="5"/>
  <c r="AK56" i="4" s="1"/>
  <c r="AN55" i="5"/>
  <c r="AK55" i="4" s="1"/>
  <c r="AO55" i="5"/>
  <c r="AL55" i="4" s="1"/>
  <c r="AO53" i="5"/>
  <c r="AL53" i="4" s="1"/>
  <c r="AN53" i="5"/>
  <c r="AK53" i="4" s="1"/>
  <c r="AO48" i="5"/>
  <c r="AL48" i="4" s="1"/>
  <c r="AN48" i="5"/>
  <c r="AK48" i="4" s="1"/>
  <c r="AO47" i="5"/>
  <c r="AL47" i="4" s="1"/>
  <c r="AN47" i="5"/>
  <c r="AK47" i="4" s="1"/>
  <c r="AO46" i="5"/>
  <c r="AL46" i="4" s="1"/>
  <c r="AN46" i="5"/>
  <c r="AK46" i="4" s="1"/>
  <c r="AO45" i="5"/>
  <c r="AL45" i="4" s="1"/>
  <c r="AN45" i="5"/>
  <c r="AK45" i="4" s="1"/>
  <c r="AN41" i="5"/>
  <c r="AK41" i="4" s="1"/>
  <c r="AO41" i="5"/>
  <c r="AL41" i="4" s="1"/>
  <c r="AN38" i="5"/>
  <c r="AK38" i="4" s="1"/>
  <c r="AO38" i="5"/>
  <c r="AL38" i="4" s="1"/>
  <c r="AO32" i="5"/>
  <c r="AL32" i="4" s="1"/>
  <c r="AN32" i="5"/>
  <c r="AK32" i="4" s="1"/>
  <c r="AO31" i="5"/>
  <c r="AL31" i="4" s="1"/>
  <c r="AN31" i="5"/>
  <c r="AK31" i="4" s="1"/>
  <c r="AO30" i="5"/>
  <c r="AL30" i="4" s="1"/>
  <c r="AN30" i="5"/>
  <c r="AK30" i="4" s="1"/>
  <c r="AO29" i="5"/>
  <c r="AL29" i="4" s="1"/>
  <c r="AN29" i="5"/>
  <c r="AK29" i="4" s="1"/>
  <c r="AN27" i="5"/>
  <c r="AK27" i="4" s="1"/>
  <c r="AO27" i="5"/>
  <c r="AL27" i="4" s="1"/>
  <c r="AO25" i="5"/>
  <c r="AL25" i="4" s="1"/>
  <c r="AN25" i="5"/>
  <c r="AK25" i="4" s="1"/>
  <c r="AO23" i="5"/>
  <c r="AL23" i="4" s="1"/>
  <c r="AN23" i="5"/>
  <c r="AK23" i="4" s="1"/>
  <c r="AO22" i="5"/>
  <c r="AL22" i="4" s="1"/>
  <c r="AN22" i="5"/>
  <c r="AK22" i="4" s="1"/>
  <c r="AO21" i="5"/>
  <c r="AL21" i="4" s="1"/>
  <c r="AN21" i="5"/>
  <c r="AK21" i="4" s="1"/>
  <c r="AN20" i="5"/>
  <c r="AK20" i="4" s="1"/>
  <c r="AO20" i="5"/>
  <c r="AL20" i="4" s="1"/>
  <c r="AO15" i="5"/>
  <c r="AL15" i="4" s="1"/>
  <c r="AN15" i="5"/>
  <c r="AK15" i="4" s="1"/>
  <c r="AN14" i="5"/>
  <c r="AO14" i="5"/>
  <c r="AO8" i="5"/>
  <c r="AL8" i="4" s="1"/>
  <c r="AN8" i="5"/>
  <c r="AK8" i="4" s="1"/>
  <c r="AO7" i="5"/>
  <c r="AL7" i="4" s="1"/>
  <c r="AN7" i="5"/>
  <c r="AK7" i="4" s="1"/>
  <c r="E17" i="1"/>
  <c r="E13" i="2" s="1"/>
  <c r="E12" i="3" s="1"/>
  <c r="D14" i="9"/>
  <c r="F4" i="4" l="1"/>
  <c r="AN5" i="5"/>
  <c r="AK5" i="4" s="1"/>
  <c r="AO5" i="5"/>
  <c r="AL5" i="4" s="1"/>
  <c r="AN52" i="5"/>
  <c r="AK52" i="4" s="1"/>
  <c r="AO52" i="5"/>
  <c r="AL52" i="4" s="1"/>
  <c r="H3" i="11"/>
  <c r="G327" i="11"/>
  <c r="G332" i="11"/>
  <c r="E9" i="3"/>
  <c r="E9" i="2"/>
  <c r="AJ114" i="1"/>
  <c r="E24" i="1"/>
  <c r="D27" i="2"/>
  <c r="D27" i="3" s="1"/>
  <c r="D18" i="3"/>
  <c r="D17" i="2"/>
  <c r="D17" i="3" s="1"/>
  <c r="D28" i="3" s="1"/>
  <c r="D9" i="3"/>
  <c r="D9" i="2"/>
  <c r="AO59" i="5"/>
  <c r="AL59" i="4" s="1"/>
  <c r="AO58" i="5"/>
  <c r="AL58" i="4" s="1"/>
  <c r="AN58" i="5"/>
  <c r="AK58" i="4" s="1"/>
  <c r="AN59" i="5"/>
  <c r="AK59" i="4" s="1"/>
  <c r="AK14" i="4"/>
  <c r="AN17" i="5"/>
  <c r="AK17" i="4" s="1"/>
  <c r="AL14" i="4"/>
  <c r="AO17" i="5"/>
  <c r="AL17" i="4" s="1"/>
  <c r="G4" i="4" l="1"/>
  <c r="H4" i="4" s="1"/>
  <c r="I4" i="4" s="1"/>
  <c r="J4" i="4" s="1"/>
  <c r="K4" i="4" s="1"/>
  <c r="L4" i="4" s="1"/>
  <c r="M4" i="4" s="1"/>
  <c r="N4" i="4" s="1"/>
  <c r="O4" i="4" s="1"/>
  <c r="P4" i="4" s="1"/>
  <c r="Q4" i="4" s="1"/>
  <c r="R4" i="4" s="1"/>
  <c r="S4" i="4" s="1"/>
  <c r="T4" i="4" s="1"/>
  <c r="U4" i="4" s="1"/>
  <c r="V4" i="4" s="1"/>
  <c r="W4" i="4" s="1"/>
  <c r="X4" i="4" s="1"/>
  <c r="Y4" i="4" s="1"/>
  <c r="Z4" i="4" s="1"/>
  <c r="AA4" i="4" s="1"/>
  <c r="AB4" i="4" s="1"/>
  <c r="AC4" i="4" s="1"/>
  <c r="AD4" i="4" s="1"/>
  <c r="AE4" i="4" s="1"/>
  <c r="AF4" i="4" s="1"/>
  <c r="AG4" i="4" s="1"/>
  <c r="AH4" i="4" s="1"/>
  <c r="D5" i="1"/>
  <c r="D10" i="1"/>
  <c r="D11" i="1"/>
  <c r="D12" i="1"/>
  <c r="D29" i="2" s="1"/>
  <c r="D9" i="1"/>
  <c r="D8" i="1"/>
  <c r="D13" i="1" s="1"/>
  <c r="J14" i="2"/>
  <c r="N6" i="3" s="1"/>
  <c r="N7" i="3" s="1"/>
  <c r="N23" i="3" s="1"/>
  <c r="D6" i="2"/>
  <c r="D6" i="3" s="1"/>
  <c r="D7" i="3" s="1"/>
  <c r="J5" i="2"/>
  <c r="I6" i="3" s="1"/>
  <c r="I7" i="3" s="1"/>
  <c r="I23" i="3" s="1"/>
  <c r="D31" i="2"/>
  <c r="E4" i="11"/>
  <c r="E9" i="11"/>
  <c r="E24" i="11"/>
  <c r="E29" i="11"/>
  <c r="E34" i="11"/>
  <c r="E39" i="11"/>
  <c r="E44" i="11"/>
  <c r="E49" i="11"/>
  <c r="E54" i="11"/>
  <c r="E59" i="11"/>
  <c r="E64" i="11"/>
  <c r="E69" i="11"/>
  <c r="E74" i="11"/>
  <c r="E79" i="11"/>
  <c r="E84" i="11"/>
  <c r="E89" i="11"/>
  <c r="E94" i="11"/>
  <c r="E99" i="11"/>
  <c r="E104" i="11"/>
  <c r="E109" i="11"/>
  <c r="E114" i="11"/>
  <c r="E119" i="11"/>
  <c r="E124" i="11"/>
  <c r="E129" i="11"/>
  <c r="E134" i="11"/>
  <c r="E139" i="11"/>
  <c r="E144" i="11"/>
  <c r="E149" i="11"/>
  <c r="E154" i="11"/>
  <c r="E159" i="11"/>
  <c r="E164" i="11"/>
  <c r="E169" i="11"/>
  <c r="E174" i="11"/>
  <c r="E179" i="11"/>
  <c r="E184" i="11"/>
  <c r="E189" i="11"/>
  <c r="E194" i="11"/>
  <c r="E199" i="11"/>
  <c r="E204" i="11"/>
  <c r="E209" i="11"/>
  <c r="E214" i="11"/>
  <c r="E219" i="11"/>
  <c r="E224" i="11"/>
  <c r="E229" i="11"/>
  <c r="E234" i="11"/>
  <c r="E239" i="11"/>
  <c r="E244" i="11"/>
  <c r="E249" i="11"/>
  <c r="E254" i="11"/>
  <c r="E259" i="11"/>
  <c r="E264" i="11"/>
  <c r="E269" i="11"/>
  <c r="E274" i="11"/>
  <c r="E279" i="11"/>
  <c r="E284" i="11"/>
  <c r="E289" i="11"/>
  <c r="E294" i="11"/>
  <c r="E299" i="11"/>
  <c r="E304" i="11"/>
  <c r="E309" i="11"/>
  <c r="E314" i="11"/>
  <c r="E319" i="11"/>
  <c r="E324" i="11"/>
  <c r="E329" i="11"/>
  <c r="I3" i="11"/>
  <c r="H327" i="11"/>
  <c r="H332" i="11"/>
  <c r="E8" i="3"/>
  <c r="E16" i="3" s="1"/>
  <c r="E33" i="1"/>
  <c r="E18" i="2"/>
  <c r="D32" i="2"/>
  <c r="D8" i="3"/>
  <c r="D16" i="3" s="1"/>
  <c r="D29" i="3" s="1"/>
  <c r="AA11" i="20" l="1"/>
  <c r="G28" i="20" s="1"/>
  <c r="E14" i="11"/>
  <c r="E19" i="11"/>
  <c r="J3" i="11"/>
  <c r="I327" i="11"/>
  <c r="I332" i="11"/>
  <c r="E27" i="2"/>
  <c r="E27" i="3" s="1"/>
  <c r="E18" i="3"/>
  <c r="E17" i="2"/>
  <c r="K3" i="11" l="1"/>
  <c r="J327" i="11"/>
  <c r="J332" i="11"/>
  <c r="E32" i="2"/>
  <c r="E17" i="3"/>
  <c r="E28" i="3" s="1"/>
  <c r="E29" i="3" s="1"/>
  <c r="L3" i="11" l="1"/>
  <c r="K327" i="11"/>
  <c r="K332" i="11"/>
  <c r="M3" i="11" l="1"/>
  <c r="L327" i="11"/>
  <c r="L332" i="11"/>
  <c r="N3" i="11" l="1"/>
  <c r="M327" i="11"/>
  <c r="M332" i="11"/>
  <c r="O3" i="11" l="1"/>
  <c r="N327" i="11"/>
  <c r="N332" i="11"/>
  <c r="P3" i="11" l="1"/>
  <c r="O327" i="11"/>
  <c r="O332" i="11"/>
  <c r="E5" i="11" l="1"/>
  <c r="E10" i="11"/>
  <c r="E15" i="11"/>
  <c r="E30" i="11"/>
  <c r="E35" i="11"/>
  <c r="E40" i="11"/>
  <c r="E45" i="11"/>
  <c r="E50" i="11"/>
  <c r="E55" i="11"/>
  <c r="E60" i="11"/>
  <c r="E65" i="11"/>
  <c r="E70" i="11"/>
  <c r="E75" i="11"/>
  <c r="E80" i="11"/>
  <c r="E85" i="11"/>
  <c r="E90" i="11"/>
  <c r="E95" i="11"/>
  <c r="E100" i="11"/>
  <c r="E105" i="11"/>
  <c r="E110" i="11"/>
  <c r="E115" i="11"/>
  <c r="E120" i="11"/>
  <c r="E125" i="11"/>
  <c r="E130" i="11"/>
  <c r="E135" i="11"/>
  <c r="E140" i="11"/>
  <c r="E145" i="11"/>
  <c r="E150" i="11"/>
  <c r="E155" i="11"/>
  <c r="E160" i="11"/>
  <c r="E165" i="11"/>
  <c r="E170" i="11"/>
  <c r="E175" i="11"/>
  <c r="E180" i="11"/>
  <c r="E185" i="11"/>
  <c r="E190" i="11"/>
  <c r="E195" i="11"/>
  <c r="E200" i="11"/>
  <c r="E205" i="11"/>
  <c r="E210" i="11"/>
  <c r="E215" i="11"/>
  <c r="E220" i="11"/>
  <c r="E225" i="11"/>
  <c r="E230" i="11"/>
  <c r="E235" i="11"/>
  <c r="E240" i="11"/>
  <c r="E245" i="11"/>
  <c r="E250" i="11"/>
  <c r="E255" i="11"/>
  <c r="E260" i="11"/>
  <c r="E265" i="11"/>
  <c r="E270" i="11"/>
  <c r="E275" i="11"/>
  <c r="E280" i="11"/>
  <c r="E285" i="11"/>
  <c r="E290" i="11"/>
  <c r="E295" i="11"/>
  <c r="E300" i="11"/>
  <c r="E305" i="11"/>
  <c r="E310" i="11"/>
  <c r="E315" i="11"/>
  <c r="E320" i="11"/>
  <c r="E325" i="11"/>
  <c r="E330" i="11"/>
  <c r="Q3" i="11"/>
  <c r="P327" i="11"/>
  <c r="P332" i="11"/>
  <c r="AB11" i="20" l="1"/>
  <c r="H28" i="20" s="1"/>
  <c r="E20" i="11"/>
  <c r="E25" i="11"/>
  <c r="R3" i="11"/>
  <c r="Q327" i="11"/>
  <c r="Q332" i="11"/>
  <c r="S3" i="11" l="1"/>
  <c r="R327" i="11"/>
  <c r="R332" i="11"/>
  <c r="T3" i="11" l="1"/>
  <c r="S327" i="11"/>
  <c r="S332" i="11"/>
  <c r="U3" i="11" l="1"/>
  <c r="T327" i="11"/>
  <c r="T332" i="11"/>
  <c r="V3" i="11" l="1"/>
  <c r="U327" i="11"/>
  <c r="U332" i="11"/>
  <c r="W3" i="11" l="1"/>
  <c r="V327" i="11"/>
  <c r="V332" i="11"/>
  <c r="X3" i="11" l="1"/>
  <c r="W327" i="11"/>
  <c r="W332" i="11"/>
  <c r="Y3" i="11" l="1"/>
  <c r="X327" i="11"/>
  <c r="X332" i="11"/>
  <c r="Z3" i="11" l="1"/>
  <c r="Y327" i="11"/>
  <c r="Y332" i="11"/>
  <c r="AA3" i="11" l="1"/>
  <c r="Z327" i="11"/>
  <c r="Z332" i="11"/>
  <c r="AB3" i="11" l="1"/>
  <c r="AA327" i="11"/>
  <c r="AA332" i="11"/>
  <c r="AC3" i="11" l="1"/>
  <c r="AB327" i="11"/>
  <c r="AB332" i="11"/>
  <c r="AD3" i="11" l="1"/>
  <c r="AC327" i="11"/>
  <c r="AC332" i="11"/>
  <c r="AE3" i="11" l="1"/>
  <c r="AD327" i="11"/>
  <c r="AD332" i="11"/>
  <c r="AF3" i="11" l="1"/>
  <c r="AE327" i="11"/>
  <c r="AE332" i="11"/>
  <c r="AG3" i="11" l="1"/>
  <c r="AF327" i="11"/>
  <c r="AF332" i="11"/>
  <c r="AH3" i="11" l="1"/>
  <c r="AG327" i="11"/>
  <c r="AG332" i="11"/>
  <c r="AI3" i="11" l="1"/>
  <c r="AH327" i="11"/>
  <c r="AH332" i="11"/>
  <c r="AI327" i="11" l="1"/>
  <c r="AJ327" i="11" s="1"/>
  <c r="AI332" i="11"/>
  <c r="AJ332" i="11" s="1"/>
  <c r="AI5" i="11" l="1"/>
  <c r="AB41" i="20" s="1"/>
  <c r="H58" i="20" s="1"/>
  <c r="AI10" i="11"/>
  <c r="AI15" i="11"/>
  <c r="AI30" i="11"/>
  <c r="AI35" i="11"/>
  <c r="AI40" i="11"/>
  <c r="AI45" i="11"/>
  <c r="AI50" i="11"/>
  <c r="AI55" i="11"/>
  <c r="AI60" i="11"/>
  <c r="AI65" i="11"/>
  <c r="AI70" i="11"/>
  <c r="AI75" i="11"/>
  <c r="AI80" i="11"/>
  <c r="AI85" i="11"/>
  <c r="AI90" i="11"/>
  <c r="AI95" i="11"/>
  <c r="AI100" i="11"/>
  <c r="AI105" i="11"/>
  <c r="AI110" i="11"/>
  <c r="AI115" i="11"/>
  <c r="AI120" i="11"/>
  <c r="AI125" i="11"/>
  <c r="AI130" i="11"/>
  <c r="AI135" i="11"/>
  <c r="AI140" i="11"/>
  <c r="AI145" i="11"/>
  <c r="AI150" i="11"/>
  <c r="AI155" i="11"/>
  <c r="AI160" i="11"/>
  <c r="AI165" i="11"/>
  <c r="AI170" i="11"/>
  <c r="AI175" i="11"/>
  <c r="AI180" i="11"/>
  <c r="AI185" i="11"/>
  <c r="AI190" i="11"/>
  <c r="AI195" i="11"/>
  <c r="AI200" i="11"/>
  <c r="AI205" i="11"/>
  <c r="AI210" i="11"/>
  <c r="AI215" i="11"/>
  <c r="AI220" i="11"/>
  <c r="AI225" i="11"/>
  <c r="AI230" i="11"/>
  <c r="AI235" i="11"/>
  <c r="AI240" i="11"/>
  <c r="AI245" i="11"/>
  <c r="AI250" i="11"/>
  <c r="AI255" i="11"/>
  <c r="AI260" i="11"/>
  <c r="AI265" i="11"/>
  <c r="AI270" i="11"/>
  <c r="AI275" i="11"/>
  <c r="AI280" i="11"/>
  <c r="AI285" i="11"/>
  <c r="AI290" i="11"/>
  <c r="AI295" i="11"/>
  <c r="AI300" i="11"/>
  <c r="AI305" i="11"/>
  <c r="AI310" i="11"/>
  <c r="AI315" i="11"/>
  <c r="AI320" i="11"/>
  <c r="AI325" i="11"/>
  <c r="AI330" i="11"/>
  <c r="AH5" i="11"/>
  <c r="AB40" i="20" s="1"/>
  <c r="H57" i="20" s="1"/>
  <c r="AH10" i="11"/>
  <c r="AH15" i="11"/>
  <c r="AH30" i="11"/>
  <c r="AH35" i="11"/>
  <c r="AH40" i="11"/>
  <c r="AH45" i="11"/>
  <c r="AH50" i="11"/>
  <c r="AH55" i="11"/>
  <c r="AH60" i="11"/>
  <c r="AH65" i="11"/>
  <c r="AH70" i="11"/>
  <c r="AH75" i="11"/>
  <c r="AH80" i="11"/>
  <c r="AH85" i="11"/>
  <c r="AH90" i="11"/>
  <c r="AH95" i="11"/>
  <c r="AH100" i="11"/>
  <c r="AH105" i="11"/>
  <c r="AH110" i="11"/>
  <c r="AH115" i="11"/>
  <c r="AH120" i="11"/>
  <c r="AH125" i="11"/>
  <c r="AH130" i="11"/>
  <c r="AH135" i="11"/>
  <c r="AH140" i="11"/>
  <c r="AH145" i="11"/>
  <c r="AH150" i="11"/>
  <c r="AH155" i="11"/>
  <c r="AH160" i="11"/>
  <c r="AH165" i="11"/>
  <c r="AH170" i="11"/>
  <c r="AH175" i="11"/>
  <c r="AH180" i="11"/>
  <c r="AH185" i="11"/>
  <c r="AH190" i="11"/>
  <c r="AH195" i="11"/>
  <c r="AH200" i="11"/>
  <c r="AH205" i="11"/>
  <c r="AH210" i="11"/>
  <c r="AH215" i="11"/>
  <c r="AH220" i="11"/>
  <c r="AH225" i="11"/>
  <c r="AH230" i="11"/>
  <c r="AH235" i="11"/>
  <c r="AH240" i="11"/>
  <c r="AH245" i="11"/>
  <c r="AH250" i="11"/>
  <c r="AH255" i="11"/>
  <c r="AH260" i="11"/>
  <c r="AH265" i="11"/>
  <c r="AH270" i="11"/>
  <c r="AH275" i="11"/>
  <c r="AH280" i="11"/>
  <c r="AH285" i="11"/>
  <c r="AH290" i="11"/>
  <c r="AH295" i="11"/>
  <c r="AH300" i="11"/>
  <c r="AH305" i="11"/>
  <c r="AH310" i="11"/>
  <c r="AH315" i="11"/>
  <c r="AH320" i="11"/>
  <c r="AH325" i="11"/>
  <c r="AH330" i="11"/>
  <c r="AG5" i="11"/>
  <c r="AB39" i="20" s="1"/>
  <c r="H56" i="20" s="1"/>
  <c r="AG10" i="11"/>
  <c r="AG15" i="11"/>
  <c r="AG30" i="11"/>
  <c r="AG35" i="11"/>
  <c r="AG40" i="11"/>
  <c r="AG45" i="11"/>
  <c r="AG50" i="11"/>
  <c r="AG55" i="11"/>
  <c r="AG60" i="11"/>
  <c r="AG65" i="11"/>
  <c r="AG70" i="11"/>
  <c r="AG75" i="11"/>
  <c r="AG80" i="11"/>
  <c r="AG85" i="11"/>
  <c r="AG90" i="11"/>
  <c r="AG95" i="11"/>
  <c r="AG100" i="11"/>
  <c r="AG105" i="11"/>
  <c r="AG110" i="11"/>
  <c r="AG115" i="11"/>
  <c r="AG120" i="11"/>
  <c r="AG125" i="11"/>
  <c r="AG130" i="11"/>
  <c r="AG135" i="11"/>
  <c r="AG140" i="11"/>
  <c r="AG145" i="11"/>
  <c r="AG150" i="11"/>
  <c r="AG155" i="11"/>
  <c r="AG160" i="11"/>
  <c r="AG165" i="11"/>
  <c r="AG170" i="11"/>
  <c r="AG175" i="11"/>
  <c r="AG180" i="11"/>
  <c r="AG185" i="11"/>
  <c r="AG190" i="11"/>
  <c r="AG195" i="11"/>
  <c r="AG200" i="11"/>
  <c r="AG205" i="11"/>
  <c r="AG210" i="11"/>
  <c r="AG215" i="11"/>
  <c r="AG220" i="11"/>
  <c r="AG225" i="11"/>
  <c r="AG230" i="11"/>
  <c r="AG235" i="11"/>
  <c r="AG240" i="11"/>
  <c r="AG245" i="11"/>
  <c r="AG250" i="11"/>
  <c r="AG255" i="11"/>
  <c r="AG260" i="11"/>
  <c r="AG265" i="11"/>
  <c r="AG270" i="11"/>
  <c r="AG275" i="11"/>
  <c r="AG280" i="11"/>
  <c r="AG285" i="11"/>
  <c r="AG290" i="11"/>
  <c r="AG295" i="11"/>
  <c r="AG300" i="11"/>
  <c r="AG305" i="11"/>
  <c r="AG310" i="11"/>
  <c r="AG315" i="11"/>
  <c r="AG320" i="11"/>
  <c r="AG325" i="11"/>
  <c r="AG330" i="11"/>
  <c r="AF5" i="11"/>
  <c r="AB38" i="20" s="1"/>
  <c r="H55" i="20" s="1"/>
  <c r="AF10" i="11"/>
  <c r="AF15" i="11"/>
  <c r="AF30" i="11"/>
  <c r="AF35" i="11"/>
  <c r="AF40" i="11"/>
  <c r="AF45" i="11"/>
  <c r="AF50" i="11"/>
  <c r="AF55" i="11"/>
  <c r="AF60" i="11"/>
  <c r="AF65" i="11"/>
  <c r="AF70" i="11"/>
  <c r="AF75" i="11"/>
  <c r="AF80" i="11"/>
  <c r="AF85" i="11"/>
  <c r="AF90" i="11"/>
  <c r="AF95" i="11"/>
  <c r="AF100" i="11"/>
  <c r="AF105" i="11"/>
  <c r="AF110" i="11"/>
  <c r="AF115" i="11"/>
  <c r="AF120" i="11"/>
  <c r="AF125" i="11"/>
  <c r="AF130" i="11"/>
  <c r="AF135" i="11"/>
  <c r="AF140" i="11"/>
  <c r="AF145" i="11"/>
  <c r="AF150" i="11"/>
  <c r="AF155" i="11"/>
  <c r="AF160" i="11"/>
  <c r="AF165" i="11"/>
  <c r="AF170" i="11"/>
  <c r="AF175" i="11"/>
  <c r="AF180" i="11"/>
  <c r="AF185" i="11"/>
  <c r="AF190" i="11"/>
  <c r="AF195" i="11"/>
  <c r="AF200" i="11"/>
  <c r="AF205" i="11"/>
  <c r="AF210" i="11"/>
  <c r="AF215" i="11"/>
  <c r="AF220" i="11"/>
  <c r="AF225" i="11"/>
  <c r="AF230" i="11"/>
  <c r="AF235" i="11"/>
  <c r="AF240" i="11"/>
  <c r="AF245" i="11"/>
  <c r="AF250" i="11"/>
  <c r="AF255" i="11"/>
  <c r="AF260" i="11"/>
  <c r="AF265" i="11"/>
  <c r="AF270" i="11"/>
  <c r="AF275" i="11"/>
  <c r="AF280" i="11"/>
  <c r="AF285" i="11"/>
  <c r="AF290" i="11"/>
  <c r="AF295" i="11"/>
  <c r="AF300" i="11"/>
  <c r="AF305" i="11"/>
  <c r="AF310" i="11"/>
  <c r="AF315" i="11"/>
  <c r="AF320" i="11"/>
  <c r="AF325" i="11"/>
  <c r="AF330" i="11"/>
  <c r="AE5" i="11"/>
  <c r="AB37" i="20" s="1"/>
  <c r="H54" i="20" s="1"/>
  <c r="AE10" i="11"/>
  <c r="AE15" i="11"/>
  <c r="AE30" i="11"/>
  <c r="AE35" i="11"/>
  <c r="AE40" i="11"/>
  <c r="AE45" i="11"/>
  <c r="AE50" i="11"/>
  <c r="AE55" i="11"/>
  <c r="AE60" i="11"/>
  <c r="AE65" i="11"/>
  <c r="AE70" i="11"/>
  <c r="AE75" i="11"/>
  <c r="AE80" i="11"/>
  <c r="AE85" i="11"/>
  <c r="AE90" i="11"/>
  <c r="AE95" i="11"/>
  <c r="AE100" i="11"/>
  <c r="AE105" i="11"/>
  <c r="AE110" i="11"/>
  <c r="AE115" i="11"/>
  <c r="AE120" i="11"/>
  <c r="AE125" i="11"/>
  <c r="AE130" i="11"/>
  <c r="AE135" i="11"/>
  <c r="AE140" i="11"/>
  <c r="AE145" i="11"/>
  <c r="AE150" i="11"/>
  <c r="AE155" i="11"/>
  <c r="AE160" i="11"/>
  <c r="AE165" i="11"/>
  <c r="AE170" i="11"/>
  <c r="AE175" i="11"/>
  <c r="AE180" i="11"/>
  <c r="AE185" i="11"/>
  <c r="AE190" i="11"/>
  <c r="AE195" i="11"/>
  <c r="AE200" i="11"/>
  <c r="AE205" i="11"/>
  <c r="AE210" i="11"/>
  <c r="AE215" i="11"/>
  <c r="AE220" i="11"/>
  <c r="AE225" i="11"/>
  <c r="AE230" i="11"/>
  <c r="AE235" i="11"/>
  <c r="AE240" i="11"/>
  <c r="AE245" i="11"/>
  <c r="AE250" i="11"/>
  <c r="AE255" i="11"/>
  <c r="AE260" i="11"/>
  <c r="AE265" i="11"/>
  <c r="AE270" i="11"/>
  <c r="AE275" i="11"/>
  <c r="AE280" i="11"/>
  <c r="AE285" i="11"/>
  <c r="AE290" i="11"/>
  <c r="AE295" i="11"/>
  <c r="AE300" i="11"/>
  <c r="AE305" i="11"/>
  <c r="AE310" i="11"/>
  <c r="AE315" i="11"/>
  <c r="AE320" i="11"/>
  <c r="AE325" i="11"/>
  <c r="AE330" i="11"/>
  <c r="AD5" i="11"/>
  <c r="AB36" i="20" s="1"/>
  <c r="H53" i="20" s="1"/>
  <c r="AD10" i="11"/>
  <c r="AD15" i="11"/>
  <c r="AD30" i="11"/>
  <c r="AD35" i="11"/>
  <c r="AD40" i="11"/>
  <c r="AD45" i="11"/>
  <c r="AD50" i="11"/>
  <c r="AD55" i="11"/>
  <c r="AD60" i="11"/>
  <c r="AD65" i="11"/>
  <c r="AD70" i="11"/>
  <c r="AD75" i="11"/>
  <c r="AD80" i="11"/>
  <c r="AD85" i="11"/>
  <c r="AD90" i="11"/>
  <c r="AD95" i="11"/>
  <c r="AD100" i="11"/>
  <c r="AD105" i="11"/>
  <c r="AD110" i="11"/>
  <c r="AD115" i="11"/>
  <c r="AD120" i="11"/>
  <c r="AD125" i="11"/>
  <c r="AD130" i="11"/>
  <c r="AD135" i="11"/>
  <c r="AD140" i="11"/>
  <c r="AD145" i="11"/>
  <c r="AD150" i="11"/>
  <c r="AD155" i="11"/>
  <c r="AD160" i="11"/>
  <c r="AD165" i="11"/>
  <c r="AD170" i="11"/>
  <c r="AD175" i="11"/>
  <c r="AD180" i="11"/>
  <c r="AD185" i="11"/>
  <c r="AD190" i="11"/>
  <c r="AD195" i="11"/>
  <c r="AD200" i="11"/>
  <c r="AD205" i="11"/>
  <c r="AD210" i="11"/>
  <c r="AD215" i="11"/>
  <c r="AD220" i="11"/>
  <c r="AD225" i="11"/>
  <c r="AD230" i="11"/>
  <c r="AD235" i="11"/>
  <c r="AD240" i="11"/>
  <c r="AD245" i="11"/>
  <c r="AD250" i="11"/>
  <c r="AD255" i="11"/>
  <c r="AD260" i="11"/>
  <c r="AD265" i="11"/>
  <c r="AD270" i="11"/>
  <c r="AD275" i="11"/>
  <c r="AD280" i="11"/>
  <c r="AD285" i="11"/>
  <c r="AD290" i="11"/>
  <c r="AD295" i="11"/>
  <c r="AD300" i="11"/>
  <c r="AD305" i="11"/>
  <c r="AD310" i="11"/>
  <c r="AD315" i="11"/>
  <c r="AD320" i="11"/>
  <c r="AD325" i="11"/>
  <c r="AD330" i="11"/>
  <c r="AC5" i="11"/>
  <c r="AB35" i="20" s="1"/>
  <c r="H52" i="20" s="1"/>
  <c r="AC10" i="11"/>
  <c r="AC15" i="11"/>
  <c r="AC30" i="11"/>
  <c r="AC35" i="11"/>
  <c r="AC40" i="11"/>
  <c r="AC45" i="11"/>
  <c r="AC50" i="11"/>
  <c r="AC55" i="11"/>
  <c r="AC60" i="11"/>
  <c r="AC65" i="11"/>
  <c r="AC70" i="11"/>
  <c r="AC75" i="11"/>
  <c r="AC80" i="11"/>
  <c r="AC85" i="11"/>
  <c r="AC90" i="11"/>
  <c r="AC95" i="11"/>
  <c r="AC100" i="11"/>
  <c r="AC105" i="11"/>
  <c r="AC110" i="11"/>
  <c r="AC115" i="11"/>
  <c r="AC120" i="11"/>
  <c r="AC125" i="11"/>
  <c r="AC130" i="11"/>
  <c r="AC135" i="11"/>
  <c r="AC140" i="11"/>
  <c r="AC145" i="11"/>
  <c r="AC150" i="11"/>
  <c r="AC155" i="11"/>
  <c r="AC160" i="11"/>
  <c r="AC165" i="11"/>
  <c r="AC170" i="11"/>
  <c r="AC175" i="11"/>
  <c r="AC180" i="11"/>
  <c r="AC185" i="11"/>
  <c r="AC190" i="11"/>
  <c r="AC195" i="11"/>
  <c r="AC200" i="11"/>
  <c r="AC205" i="11"/>
  <c r="AC210" i="11"/>
  <c r="AC215" i="11"/>
  <c r="AC220" i="11"/>
  <c r="AC225" i="11"/>
  <c r="AC230" i="11"/>
  <c r="AC235" i="11"/>
  <c r="AC240" i="11"/>
  <c r="AC245" i="11"/>
  <c r="AC250" i="11"/>
  <c r="AC255" i="11"/>
  <c r="AC260" i="11"/>
  <c r="AC265" i="11"/>
  <c r="AC270" i="11"/>
  <c r="AC275" i="11"/>
  <c r="AC280" i="11"/>
  <c r="AC285" i="11"/>
  <c r="AC290" i="11"/>
  <c r="AC295" i="11"/>
  <c r="AC300" i="11"/>
  <c r="AC305" i="11"/>
  <c r="AC310" i="11"/>
  <c r="AC315" i="11"/>
  <c r="AC320" i="11"/>
  <c r="AC325" i="11"/>
  <c r="AC330" i="11"/>
  <c r="AB5" i="11"/>
  <c r="AB34" i="20" s="1"/>
  <c r="H51" i="20" s="1"/>
  <c r="AB10" i="11"/>
  <c r="AB15" i="11"/>
  <c r="AB30" i="11"/>
  <c r="AB35" i="11"/>
  <c r="AB40" i="11"/>
  <c r="AB45" i="11"/>
  <c r="AB50" i="11"/>
  <c r="AB55" i="11"/>
  <c r="AB60" i="11"/>
  <c r="AB65" i="11"/>
  <c r="AB70" i="11"/>
  <c r="AB75" i="11"/>
  <c r="AB80" i="11"/>
  <c r="AB85" i="11"/>
  <c r="AB90" i="11"/>
  <c r="AB95" i="11"/>
  <c r="AB100" i="11"/>
  <c r="AB105" i="11"/>
  <c r="AB110" i="11"/>
  <c r="AB115" i="11"/>
  <c r="AB120" i="11"/>
  <c r="AB125" i="11"/>
  <c r="AB130" i="11"/>
  <c r="AB135" i="11"/>
  <c r="AB140" i="11"/>
  <c r="AB145" i="11"/>
  <c r="AB150" i="11"/>
  <c r="AB155" i="11"/>
  <c r="AB160" i="11"/>
  <c r="AB165" i="11"/>
  <c r="AB170" i="11"/>
  <c r="AB175" i="11"/>
  <c r="AB180" i="11"/>
  <c r="AB185" i="11"/>
  <c r="AB190" i="11"/>
  <c r="AB195" i="11"/>
  <c r="AB200" i="11"/>
  <c r="AB205" i="11"/>
  <c r="AB210" i="11"/>
  <c r="AB215" i="11"/>
  <c r="AB220" i="11"/>
  <c r="AB225" i="11"/>
  <c r="AB230" i="11"/>
  <c r="AB235" i="11"/>
  <c r="AB240" i="11"/>
  <c r="AB245" i="11"/>
  <c r="AB250" i="11"/>
  <c r="AB255" i="11"/>
  <c r="AB260" i="11"/>
  <c r="AB265" i="11"/>
  <c r="AB270" i="11"/>
  <c r="AB275" i="11"/>
  <c r="AB280" i="11"/>
  <c r="AB285" i="11"/>
  <c r="AB290" i="11"/>
  <c r="AB295" i="11"/>
  <c r="AB300" i="11"/>
  <c r="AB305" i="11"/>
  <c r="AB310" i="11"/>
  <c r="AB315" i="11"/>
  <c r="AB320" i="11"/>
  <c r="AB325" i="11"/>
  <c r="AB330" i="11"/>
  <c r="AA35" i="11"/>
  <c r="AA40" i="11"/>
  <c r="AA45" i="11"/>
  <c r="AA50" i="11"/>
  <c r="AA55" i="11"/>
  <c r="AA60" i="11"/>
  <c r="AA65" i="11"/>
  <c r="AA70" i="11"/>
  <c r="AA75" i="11"/>
  <c r="AA80" i="11"/>
  <c r="AA85" i="11"/>
  <c r="AA90" i="11"/>
  <c r="AA95" i="11"/>
  <c r="AA100" i="11"/>
  <c r="AA105" i="11"/>
  <c r="AA110" i="11"/>
  <c r="AA115" i="11"/>
  <c r="AA120" i="11"/>
  <c r="AA125" i="11"/>
  <c r="AA130" i="11"/>
  <c r="AA135" i="11"/>
  <c r="AA140" i="11"/>
  <c r="AA145" i="11"/>
  <c r="AA150" i="11"/>
  <c r="AA155" i="11"/>
  <c r="AA160" i="11"/>
  <c r="AA165" i="11"/>
  <c r="AA170" i="11"/>
  <c r="AA175" i="11"/>
  <c r="AA180" i="11"/>
  <c r="AA185" i="11"/>
  <c r="AA190" i="11"/>
  <c r="AA195" i="11"/>
  <c r="AA200" i="11"/>
  <c r="AA205" i="11"/>
  <c r="AA210" i="11"/>
  <c r="AA215" i="11"/>
  <c r="AA220" i="11"/>
  <c r="AA225" i="11"/>
  <c r="AA230" i="11"/>
  <c r="AA235" i="11"/>
  <c r="AA240" i="11"/>
  <c r="AA245" i="11"/>
  <c r="AA250" i="11"/>
  <c r="AA255" i="11"/>
  <c r="AA260" i="11"/>
  <c r="AA265" i="11"/>
  <c r="AA270" i="11"/>
  <c r="AA275" i="11"/>
  <c r="AA280" i="11"/>
  <c r="AA285" i="11"/>
  <c r="AA290" i="11"/>
  <c r="AA295" i="11"/>
  <c r="AA300" i="11"/>
  <c r="AA305" i="11"/>
  <c r="AA310" i="11"/>
  <c r="AA315" i="11"/>
  <c r="AA320" i="11"/>
  <c r="AA325" i="11"/>
  <c r="AA330" i="11"/>
  <c r="AA5" i="11"/>
  <c r="AB33" i="20" s="1"/>
  <c r="H50" i="20" s="1"/>
  <c r="AA10" i="11"/>
  <c r="AA15" i="11"/>
  <c r="AA30" i="11"/>
  <c r="Z5" i="11"/>
  <c r="AB32" i="20" s="1"/>
  <c r="H49" i="20" s="1"/>
  <c r="Z10" i="11"/>
  <c r="Z15" i="11"/>
  <c r="Z30" i="11"/>
  <c r="Z35" i="11"/>
  <c r="Z40" i="11"/>
  <c r="Z45" i="11"/>
  <c r="Z50" i="11"/>
  <c r="Z55" i="11"/>
  <c r="Z60" i="11"/>
  <c r="Z65" i="11"/>
  <c r="Z70" i="11"/>
  <c r="Z75" i="11"/>
  <c r="Z80" i="11"/>
  <c r="Z85" i="11"/>
  <c r="Z90" i="11"/>
  <c r="Z95" i="11"/>
  <c r="Z100" i="11"/>
  <c r="Z105" i="11"/>
  <c r="Z110" i="11"/>
  <c r="Z115" i="11"/>
  <c r="Z120" i="11"/>
  <c r="Z125" i="11"/>
  <c r="Z130" i="11"/>
  <c r="Z135" i="11"/>
  <c r="Z140" i="11"/>
  <c r="Z145" i="11"/>
  <c r="Z150" i="11"/>
  <c r="Z155" i="11"/>
  <c r="Z160" i="11"/>
  <c r="Z165" i="11"/>
  <c r="Z170" i="11"/>
  <c r="Z175" i="11"/>
  <c r="Z180" i="11"/>
  <c r="Z185" i="11"/>
  <c r="Z190" i="11"/>
  <c r="Z195" i="11"/>
  <c r="Z200" i="11"/>
  <c r="Z205" i="11"/>
  <c r="Z210" i="11"/>
  <c r="Z215" i="11"/>
  <c r="Z220" i="11"/>
  <c r="Z225" i="11"/>
  <c r="Z230" i="11"/>
  <c r="Z235" i="11"/>
  <c r="Z240" i="11"/>
  <c r="Z245" i="11"/>
  <c r="Z250" i="11"/>
  <c r="Z255" i="11"/>
  <c r="Z260" i="11"/>
  <c r="Z265" i="11"/>
  <c r="Z270" i="11"/>
  <c r="Z275" i="11"/>
  <c r="Z280" i="11"/>
  <c r="Z285" i="11"/>
  <c r="Z290" i="11"/>
  <c r="Z295" i="11"/>
  <c r="Z300" i="11"/>
  <c r="Z305" i="11"/>
  <c r="Z310" i="11"/>
  <c r="Z315" i="11"/>
  <c r="Z320" i="11"/>
  <c r="Z325" i="11"/>
  <c r="Z330" i="11"/>
  <c r="Y5" i="11"/>
  <c r="AB31" i="20" s="1"/>
  <c r="H48" i="20" s="1"/>
  <c r="Y10" i="11"/>
  <c r="Y15" i="11"/>
  <c r="Y30" i="11"/>
  <c r="Y35" i="11"/>
  <c r="Y40" i="11"/>
  <c r="Y45" i="11"/>
  <c r="Y50" i="11"/>
  <c r="Y55" i="11"/>
  <c r="Y60" i="11"/>
  <c r="Y65" i="11"/>
  <c r="Y70" i="11"/>
  <c r="Y75" i="11"/>
  <c r="Y80" i="11"/>
  <c r="Y85" i="11"/>
  <c r="Y90" i="11"/>
  <c r="Y95" i="11"/>
  <c r="Y100" i="11"/>
  <c r="Y105" i="11"/>
  <c r="Y110" i="11"/>
  <c r="Y115" i="11"/>
  <c r="Y120" i="11"/>
  <c r="Y125" i="11"/>
  <c r="Y130" i="11"/>
  <c r="Y135" i="11"/>
  <c r="Y140" i="11"/>
  <c r="Y145" i="11"/>
  <c r="Y150" i="11"/>
  <c r="Y155" i="11"/>
  <c r="Y160" i="11"/>
  <c r="Y165" i="11"/>
  <c r="Y170" i="11"/>
  <c r="Y175" i="11"/>
  <c r="Y180" i="11"/>
  <c r="Y185" i="11"/>
  <c r="Y190" i="11"/>
  <c r="Y195" i="11"/>
  <c r="Y200" i="11"/>
  <c r="Y205" i="11"/>
  <c r="Y210" i="11"/>
  <c r="Y215" i="11"/>
  <c r="Y220" i="11"/>
  <c r="Y225" i="11"/>
  <c r="Y230" i="11"/>
  <c r="Y235" i="11"/>
  <c r="Y240" i="11"/>
  <c r="Y245" i="11"/>
  <c r="Y250" i="11"/>
  <c r="Y255" i="11"/>
  <c r="Y260" i="11"/>
  <c r="Y265" i="11"/>
  <c r="Y270" i="11"/>
  <c r="Y275" i="11"/>
  <c r="Y280" i="11"/>
  <c r="Y285" i="11"/>
  <c r="Y290" i="11"/>
  <c r="Y295" i="11"/>
  <c r="Y300" i="11"/>
  <c r="Y305" i="11"/>
  <c r="Y310" i="11"/>
  <c r="Y315" i="11"/>
  <c r="Y320" i="11"/>
  <c r="Y325" i="11"/>
  <c r="Y330" i="11"/>
  <c r="X5" i="11"/>
  <c r="AB30" i="20" s="1"/>
  <c r="H47" i="20" s="1"/>
  <c r="X10" i="11"/>
  <c r="X15" i="11"/>
  <c r="X30" i="11"/>
  <c r="X35" i="11"/>
  <c r="X40" i="11"/>
  <c r="X45" i="11"/>
  <c r="X50" i="11"/>
  <c r="X55" i="11"/>
  <c r="X60" i="11"/>
  <c r="X65" i="11"/>
  <c r="X70" i="11"/>
  <c r="X75" i="11"/>
  <c r="X80" i="11"/>
  <c r="X85" i="11"/>
  <c r="X90" i="11"/>
  <c r="X95" i="11"/>
  <c r="X100" i="11"/>
  <c r="X105" i="11"/>
  <c r="X110" i="11"/>
  <c r="X115" i="11"/>
  <c r="X120" i="11"/>
  <c r="X125" i="11"/>
  <c r="X130" i="11"/>
  <c r="X135" i="11"/>
  <c r="X140" i="11"/>
  <c r="X145" i="11"/>
  <c r="X150" i="11"/>
  <c r="X155" i="11"/>
  <c r="X160" i="11"/>
  <c r="X165" i="11"/>
  <c r="X170" i="11"/>
  <c r="X175" i="11"/>
  <c r="X180" i="11"/>
  <c r="X185" i="11"/>
  <c r="X190" i="11"/>
  <c r="X195" i="11"/>
  <c r="X200" i="11"/>
  <c r="X205" i="11"/>
  <c r="X210" i="11"/>
  <c r="X215" i="11"/>
  <c r="X220" i="11"/>
  <c r="X225" i="11"/>
  <c r="X230" i="11"/>
  <c r="X235" i="11"/>
  <c r="X240" i="11"/>
  <c r="X245" i="11"/>
  <c r="X250" i="11"/>
  <c r="X255" i="11"/>
  <c r="X260" i="11"/>
  <c r="X265" i="11"/>
  <c r="X270" i="11"/>
  <c r="X275" i="11"/>
  <c r="X280" i="11"/>
  <c r="X285" i="11"/>
  <c r="X290" i="11"/>
  <c r="X295" i="11"/>
  <c r="X300" i="11"/>
  <c r="X305" i="11"/>
  <c r="X310" i="11"/>
  <c r="X315" i="11"/>
  <c r="X320" i="11"/>
  <c r="X325" i="11"/>
  <c r="X330" i="11"/>
  <c r="W5" i="11"/>
  <c r="AB29" i="20" s="1"/>
  <c r="H46" i="20" s="1"/>
  <c r="W10" i="11"/>
  <c r="W15" i="11"/>
  <c r="W30" i="11"/>
  <c r="W35" i="11"/>
  <c r="W40" i="11"/>
  <c r="W45" i="11"/>
  <c r="W50" i="11"/>
  <c r="W55" i="11"/>
  <c r="W60" i="11"/>
  <c r="W65" i="11"/>
  <c r="W70" i="11"/>
  <c r="W75" i="11"/>
  <c r="W80" i="11"/>
  <c r="W85" i="11"/>
  <c r="W90" i="11"/>
  <c r="W95" i="11"/>
  <c r="W100" i="11"/>
  <c r="W105" i="11"/>
  <c r="W110" i="11"/>
  <c r="W115" i="11"/>
  <c r="W120" i="11"/>
  <c r="W125" i="11"/>
  <c r="W130" i="11"/>
  <c r="W135" i="11"/>
  <c r="W140" i="11"/>
  <c r="W145" i="11"/>
  <c r="W150" i="11"/>
  <c r="W155" i="11"/>
  <c r="W160" i="11"/>
  <c r="W165" i="11"/>
  <c r="W170" i="11"/>
  <c r="W175" i="11"/>
  <c r="W180" i="11"/>
  <c r="W185" i="11"/>
  <c r="W190" i="11"/>
  <c r="W195" i="11"/>
  <c r="W200" i="11"/>
  <c r="W205" i="11"/>
  <c r="W210" i="11"/>
  <c r="W215" i="11"/>
  <c r="W220" i="11"/>
  <c r="W225" i="11"/>
  <c r="W230" i="11"/>
  <c r="W235" i="11"/>
  <c r="W240" i="11"/>
  <c r="W245" i="11"/>
  <c r="W250" i="11"/>
  <c r="W255" i="11"/>
  <c r="W260" i="11"/>
  <c r="W265" i="11"/>
  <c r="W270" i="11"/>
  <c r="W275" i="11"/>
  <c r="W280" i="11"/>
  <c r="W285" i="11"/>
  <c r="W290" i="11"/>
  <c r="W295" i="11"/>
  <c r="W300" i="11"/>
  <c r="W305" i="11"/>
  <c r="W310" i="11"/>
  <c r="W315" i="11"/>
  <c r="W320" i="11"/>
  <c r="W325" i="11"/>
  <c r="W330" i="11"/>
  <c r="V330" i="11"/>
  <c r="V325" i="11"/>
  <c r="V320" i="11"/>
  <c r="V315" i="11"/>
  <c r="V310" i="11"/>
  <c r="V305" i="11"/>
  <c r="V300" i="11"/>
  <c r="V295" i="11"/>
  <c r="V290" i="11"/>
  <c r="V285" i="11"/>
  <c r="V280" i="11"/>
  <c r="V275" i="11"/>
  <c r="V270" i="11"/>
  <c r="V265" i="11"/>
  <c r="V260" i="11"/>
  <c r="V255" i="11"/>
  <c r="V250" i="11"/>
  <c r="V245" i="11"/>
  <c r="V240" i="11"/>
  <c r="V235" i="11"/>
  <c r="V230" i="11"/>
  <c r="V225" i="11"/>
  <c r="V220" i="11"/>
  <c r="V215" i="11"/>
  <c r="V210" i="11"/>
  <c r="V205" i="11"/>
  <c r="V200" i="11"/>
  <c r="V195" i="11"/>
  <c r="V190" i="11"/>
  <c r="V185" i="11"/>
  <c r="V180" i="11"/>
  <c r="V175" i="11"/>
  <c r="V170" i="11"/>
  <c r="V165" i="11"/>
  <c r="V160" i="11"/>
  <c r="V155" i="11"/>
  <c r="V150" i="11"/>
  <c r="V145" i="11"/>
  <c r="V140" i="11"/>
  <c r="V135" i="11"/>
  <c r="V130" i="11"/>
  <c r="V125" i="11"/>
  <c r="V120" i="11"/>
  <c r="V115" i="11"/>
  <c r="V110" i="11"/>
  <c r="V105" i="11"/>
  <c r="V100" i="11"/>
  <c r="V95" i="11"/>
  <c r="V90" i="11"/>
  <c r="V85" i="11"/>
  <c r="V80" i="11"/>
  <c r="V75" i="11"/>
  <c r="V70" i="11"/>
  <c r="V65" i="11"/>
  <c r="V60" i="11"/>
  <c r="V55" i="11"/>
  <c r="V50" i="11"/>
  <c r="V45" i="11"/>
  <c r="V40" i="11"/>
  <c r="V35" i="11"/>
  <c r="V30" i="11"/>
  <c r="V15" i="11"/>
  <c r="V10" i="11"/>
  <c r="V5" i="11"/>
  <c r="AB28" i="20" s="1"/>
  <c r="H45" i="20" s="1"/>
  <c r="U5" i="11"/>
  <c r="AB27" i="20" s="1"/>
  <c r="H44" i="20" s="1"/>
  <c r="U10" i="11"/>
  <c r="U15" i="11"/>
  <c r="U30" i="11"/>
  <c r="U35" i="11"/>
  <c r="U40" i="11"/>
  <c r="U45" i="11"/>
  <c r="U50" i="11"/>
  <c r="U55" i="11"/>
  <c r="U60" i="11"/>
  <c r="U65" i="11"/>
  <c r="U70" i="11"/>
  <c r="U75" i="11"/>
  <c r="U80" i="11"/>
  <c r="U85" i="11"/>
  <c r="U90" i="11"/>
  <c r="U95" i="11"/>
  <c r="U100" i="11"/>
  <c r="U105" i="11"/>
  <c r="U110" i="11"/>
  <c r="U115" i="11"/>
  <c r="U120" i="11"/>
  <c r="U125" i="11"/>
  <c r="U130" i="11"/>
  <c r="U135" i="11"/>
  <c r="U140" i="11"/>
  <c r="U145" i="11"/>
  <c r="U150" i="11"/>
  <c r="U155" i="11"/>
  <c r="U160" i="11"/>
  <c r="U165" i="11"/>
  <c r="U170" i="11"/>
  <c r="U175" i="11"/>
  <c r="U180" i="11"/>
  <c r="U185" i="11"/>
  <c r="U190" i="11"/>
  <c r="U195" i="11"/>
  <c r="U200" i="11"/>
  <c r="U205" i="11"/>
  <c r="U210" i="11"/>
  <c r="U215" i="11"/>
  <c r="U220" i="11"/>
  <c r="U225" i="11"/>
  <c r="U230" i="11"/>
  <c r="U235" i="11"/>
  <c r="U240" i="11"/>
  <c r="U245" i="11"/>
  <c r="U250" i="11"/>
  <c r="U255" i="11"/>
  <c r="U260" i="11"/>
  <c r="U265" i="11"/>
  <c r="U270" i="11"/>
  <c r="U275" i="11"/>
  <c r="U280" i="11"/>
  <c r="U285" i="11"/>
  <c r="U290" i="11"/>
  <c r="U295" i="11"/>
  <c r="U300" i="11"/>
  <c r="U305" i="11"/>
  <c r="U310" i="11"/>
  <c r="U315" i="11"/>
  <c r="U320" i="11"/>
  <c r="U325" i="11"/>
  <c r="U330" i="11"/>
  <c r="AI6" i="11"/>
  <c r="AC41" i="20" s="1"/>
  <c r="I58" i="20" s="1"/>
  <c r="AI11" i="11"/>
  <c r="AI16" i="11"/>
  <c r="AI31" i="11"/>
  <c r="AI36" i="11"/>
  <c r="AI41" i="11"/>
  <c r="AI46" i="11"/>
  <c r="AI51" i="11"/>
  <c r="AI56" i="11"/>
  <c r="AI61" i="11"/>
  <c r="AI66" i="11"/>
  <c r="AI71" i="11"/>
  <c r="AI76" i="11"/>
  <c r="AI81" i="11"/>
  <c r="AI86" i="11"/>
  <c r="AI91" i="11"/>
  <c r="AI96" i="11"/>
  <c r="AI101" i="11"/>
  <c r="AI106" i="11"/>
  <c r="AI111" i="11"/>
  <c r="AI116" i="11"/>
  <c r="AI121" i="11"/>
  <c r="AI126" i="11"/>
  <c r="AI131" i="11"/>
  <c r="AI136" i="11"/>
  <c r="AI141" i="11"/>
  <c r="AI146" i="11"/>
  <c r="AI151" i="11"/>
  <c r="AI156" i="11"/>
  <c r="AI161" i="11"/>
  <c r="AI166" i="11"/>
  <c r="AI171" i="11"/>
  <c r="AI176" i="11"/>
  <c r="AI181" i="11"/>
  <c r="AI186" i="11"/>
  <c r="AI191" i="11"/>
  <c r="AI196" i="11"/>
  <c r="AI201" i="11"/>
  <c r="AI206" i="11"/>
  <c r="AI211" i="11"/>
  <c r="AI216" i="11"/>
  <c r="AI221" i="11"/>
  <c r="AI226" i="11"/>
  <c r="AI231" i="11"/>
  <c r="AI236" i="11"/>
  <c r="AI241" i="11"/>
  <c r="AI246" i="11"/>
  <c r="AI251" i="11"/>
  <c r="AI256" i="11"/>
  <c r="AI261" i="11"/>
  <c r="AI266" i="11"/>
  <c r="AI271" i="11"/>
  <c r="AI276" i="11"/>
  <c r="AI281" i="11"/>
  <c r="AI286" i="11"/>
  <c r="AI291" i="11"/>
  <c r="AI296" i="11"/>
  <c r="AI301" i="11"/>
  <c r="AI306" i="11"/>
  <c r="AI311" i="11"/>
  <c r="AI316" i="11"/>
  <c r="AI326" i="11"/>
  <c r="T5" i="11"/>
  <c r="AB26" i="20" s="1"/>
  <c r="H43" i="20" s="1"/>
  <c r="T10" i="11"/>
  <c r="T15" i="11"/>
  <c r="T30" i="11"/>
  <c r="T35" i="11"/>
  <c r="T40" i="11"/>
  <c r="T45" i="11"/>
  <c r="T50" i="11"/>
  <c r="T55" i="11"/>
  <c r="T60" i="11"/>
  <c r="T65" i="11"/>
  <c r="T70" i="11"/>
  <c r="T75" i="11"/>
  <c r="T80" i="11"/>
  <c r="T85" i="11"/>
  <c r="T90" i="11"/>
  <c r="T95" i="11"/>
  <c r="T100" i="11"/>
  <c r="T105" i="11"/>
  <c r="T110" i="11"/>
  <c r="T115" i="11"/>
  <c r="T120" i="11"/>
  <c r="T125" i="11"/>
  <c r="T130" i="11"/>
  <c r="T135" i="11"/>
  <c r="T140" i="11"/>
  <c r="T145" i="11"/>
  <c r="T150" i="11"/>
  <c r="T155" i="11"/>
  <c r="T160" i="11"/>
  <c r="T165" i="11"/>
  <c r="T170" i="11"/>
  <c r="T175" i="11"/>
  <c r="T180" i="11"/>
  <c r="T185" i="11"/>
  <c r="T190" i="11"/>
  <c r="T195" i="11"/>
  <c r="T200" i="11"/>
  <c r="T205" i="11"/>
  <c r="T210" i="11"/>
  <c r="T215" i="11"/>
  <c r="T220" i="11"/>
  <c r="T225" i="11"/>
  <c r="T230" i="11"/>
  <c r="T235" i="11"/>
  <c r="T240" i="11"/>
  <c r="T245" i="11"/>
  <c r="T250" i="11"/>
  <c r="T255" i="11"/>
  <c r="T260" i="11"/>
  <c r="T265" i="11"/>
  <c r="T270" i="11"/>
  <c r="T275" i="11"/>
  <c r="T280" i="11"/>
  <c r="T285" i="11"/>
  <c r="T290" i="11"/>
  <c r="T295" i="11"/>
  <c r="T300" i="11"/>
  <c r="T305" i="11"/>
  <c r="T310" i="11"/>
  <c r="T315" i="11"/>
  <c r="T320" i="11"/>
  <c r="T325" i="11"/>
  <c r="T330" i="11"/>
  <c r="AI4" i="11"/>
  <c r="AI29" i="11"/>
  <c r="AI34" i="11"/>
  <c r="AI39" i="11"/>
  <c r="AI44" i="11"/>
  <c r="AI49" i="11"/>
  <c r="AI54" i="11"/>
  <c r="AI59" i="11"/>
  <c r="AI64" i="11"/>
  <c r="AI69" i="11"/>
  <c r="AI74" i="11"/>
  <c r="AI79" i="11"/>
  <c r="AI84" i="11"/>
  <c r="AI89" i="11"/>
  <c r="AI94" i="11"/>
  <c r="AI99" i="11"/>
  <c r="AI104" i="11"/>
  <c r="AI109" i="11"/>
  <c r="AI114" i="11"/>
  <c r="AI119" i="11"/>
  <c r="AI124" i="11"/>
  <c r="AI129" i="11"/>
  <c r="AI134" i="11"/>
  <c r="AI139" i="11"/>
  <c r="AI144" i="11"/>
  <c r="AI149" i="11"/>
  <c r="AI154" i="11"/>
  <c r="AI159" i="11"/>
  <c r="AI164" i="11"/>
  <c r="AI169" i="11"/>
  <c r="AI174" i="11"/>
  <c r="AI179" i="11"/>
  <c r="AI184" i="11"/>
  <c r="AI189" i="11"/>
  <c r="AI194" i="11"/>
  <c r="AI199" i="11"/>
  <c r="AI204" i="11"/>
  <c r="AI209" i="11"/>
  <c r="AI214" i="11"/>
  <c r="AI219" i="11"/>
  <c r="AI224" i="11"/>
  <c r="AI229" i="11"/>
  <c r="AI234" i="11"/>
  <c r="AI239" i="11"/>
  <c r="AI244" i="11"/>
  <c r="AI249" i="11"/>
  <c r="AI254" i="11"/>
  <c r="AI259" i="11"/>
  <c r="AI264" i="11"/>
  <c r="AI269" i="11"/>
  <c r="AI274" i="11"/>
  <c r="AI279" i="11"/>
  <c r="AI284" i="11"/>
  <c r="AI289" i="11"/>
  <c r="AI294" i="11"/>
  <c r="AI299" i="11"/>
  <c r="AI304" i="11"/>
  <c r="AI309" i="11"/>
  <c r="AI314" i="11"/>
  <c r="AI319" i="11"/>
  <c r="AI324" i="11"/>
  <c r="AI328" i="11" s="1"/>
  <c r="AI329" i="11"/>
  <c r="AI321" i="11"/>
  <c r="AI331" i="11"/>
  <c r="AH6" i="11"/>
  <c r="AC40" i="20" s="1"/>
  <c r="I57" i="20" s="1"/>
  <c r="AH41" i="11"/>
  <c r="AH46" i="11"/>
  <c r="AH61" i="11"/>
  <c r="AH66" i="11"/>
  <c r="AH81" i="11"/>
  <c r="AH86" i="11"/>
  <c r="AH101" i="11"/>
  <c r="AH106" i="11"/>
  <c r="AH121" i="11"/>
  <c r="AH126" i="11"/>
  <c r="AH141" i="11"/>
  <c r="AH146" i="11"/>
  <c r="AH161" i="11"/>
  <c r="AH166" i="11"/>
  <c r="AH176" i="11"/>
  <c r="AH196" i="11"/>
  <c r="AH211" i="11"/>
  <c r="AH216" i="11"/>
  <c r="AH226" i="11"/>
  <c r="AH241" i="11"/>
  <c r="AH246" i="11"/>
  <c r="AH261" i="11"/>
  <c r="AH266" i="11"/>
  <c r="AH276" i="11"/>
  <c r="AH291" i="11"/>
  <c r="AH296" i="11"/>
  <c r="AH311" i="11"/>
  <c r="AH316" i="11"/>
  <c r="AH326" i="11"/>
  <c r="AH4" i="11"/>
  <c r="AH9" i="11"/>
  <c r="AH29" i="11"/>
  <c r="AH44" i="11"/>
  <c r="AH49" i="11"/>
  <c r="AH64" i="11"/>
  <c r="AH69" i="11"/>
  <c r="AH84" i="11"/>
  <c r="AH94" i="11"/>
  <c r="AH99" i="11"/>
  <c r="AH114" i="11"/>
  <c r="AH119" i="11"/>
  <c r="AH134" i="11"/>
  <c r="AH139" i="11"/>
  <c r="AH154" i="11"/>
  <c r="AH159" i="11"/>
  <c r="AH174" i="11"/>
  <c r="AH179" i="11"/>
  <c r="AH189" i="11"/>
  <c r="AH199" i="11"/>
  <c r="AH214" i="11"/>
  <c r="AH219" i="11"/>
  <c r="AH234" i="11"/>
  <c r="AH239" i="11"/>
  <c r="AH11" i="11"/>
  <c r="AH16" i="11"/>
  <c r="AH31" i="11"/>
  <c r="AH36" i="11"/>
  <c r="AH51" i="11"/>
  <c r="AH56" i="11"/>
  <c r="AH71" i="11"/>
  <c r="AH76" i="11"/>
  <c r="AH91" i="11"/>
  <c r="AH96" i="11"/>
  <c r="AH111" i="11"/>
  <c r="AH116" i="11"/>
  <c r="AH131" i="11"/>
  <c r="AH136" i="11"/>
  <c r="AH151" i="11"/>
  <c r="AH156" i="11"/>
  <c r="AH171" i="11"/>
  <c r="AH181" i="11"/>
  <c r="AH186" i="11"/>
  <c r="AH201" i="11"/>
  <c r="AH206" i="11"/>
  <c r="AH221" i="11"/>
  <c r="AH231" i="11"/>
  <c r="AH236" i="11"/>
  <c r="AH251" i="11"/>
  <c r="AH256" i="11"/>
  <c r="AH271" i="11"/>
  <c r="AH281" i="11"/>
  <c r="AH286" i="11"/>
  <c r="AH301" i="11"/>
  <c r="AH306" i="11"/>
  <c r="AH321" i="11"/>
  <c r="AH331" i="11"/>
  <c r="AH34" i="11"/>
  <c r="AH39" i="11"/>
  <c r="AH54" i="11"/>
  <c r="AH59" i="11"/>
  <c r="AH74" i="11"/>
  <c r="AH79" i="11"/>
  <c r="AH89" i="11"/>
  <c r="AH104" i="11"/>
  <c r="AH109" i="11"/>
  <c r="AH124" i="11"/>
  <c r="AH129" i="11"/>
  <c r="AH144" i="11"/>
  <c r="AH149" i="11"/>
  <c r="AH164" i="11"/>
  <c r="AH169" i="11"/>
  <c r="AH184" i="11"/>
  <c r="AH194" i="11"/>
  <c r="AH204" i="11"/>
  <c r="AH209" i="11"/>
  <c r="AH224" i="11"/>
  <c r="AH229" i="11"/>
  <c r="AH244" i="11"/>
  <c r="AH249" i="11"/>
  <c r="AH329" i="11"/>
  <c r="AH333" i="11" s="1"/>
  <c r="AH324" i="11"/>
  <c r="AH328" i="11" s="1"/>
  <c r="AH319" i="11"/>
  <c r="AH314" i="11"/>
  <c r="AH309" i="11"/>
  <c r="AH304" i="11"/>
  <c r="AH299" i="11"/>
  <c r="AH294" i="11"/>
  <c r="AH289" i="11"/>
  <c r="AH284" i="11"/>
  <c r="AH279" i="11"/>
  <c r="AH274" i="11"/>
  <c r="AH269" i="11"/>
  <c r="AH264" i="11"/>
  <c r="AH259" i="11"/>
  <c r="AH254" i="11"/>
  <c r="AG6" i="11"/>
  <c r="AC39" i="20" s="1"/>
  <c r="I56" i="20" s="1"/>
  <c r="AG11" i="11"/>
  <c r="AG16" i="11"/>
  <c r="AG31" i="11"/>
  <c r="AG36" i="11"/>
  <c r="AG41" i="11"/>
  <c r="AG46" i="11"/>
  <c r="AG51" i="11"/>
  <c r="AG56" i="11"/>
  <c r="AG61" i="11"/>
  <c r="AG66" i="11"/>
  <c r="AG71" i="11"/>
  <c r="AG76" i="11"/>
  <c r="AG81" i="11"/>
  <c r="AG86" i="11"/>
  <c r="AG91" i="11"/>
  <c r="AG96" i="11"/>
  <c r="AG101" i="11"/>
  <c r="AG106" i="11"/>
  <c r="AG111" i="11"/>
  <c r="AG116" i="11"/>
  <c r="AG121" i="11"/>
  <c r="AG126" i="11"/>
  <c r="AG131" i="11"/>
  <c r="AG136" i="11"/>
  <c r="AG141" i="11"/>
  <c r="AG146" i="11"/>
  <c r="AG151" i="11"/>
  <c r="AG156" i="11"/>
  <c r="AG161" i="11"/>
  <c r="AG166" i="11"/>
  <c r="AG171" i="11"/>
  <c r="AG176" i="11"/>
  <c r="AG181" i="11"/>
  <c r="AG186" i="11"/>
  <c r="AG191" i="11"/>
  <c r="AG196" i="11"/>
  <c r="AG201" i="11"/>
  <c r="AG206" i="11"/>
  <c r="AG211" i="11"/>
  <c r="AG216" i="11"/>
  <c r="AG221" i="11"/>
  <c r="AG226" i="11"/>
  <c r="AG231" i="11"/>
  <c r="AG236" i="11"/>
  <c r="AG241" i="11"/>
  <c r="AG246" i="11"/>
  <c r="AG251" i="11"/>
  <c r="AG256" i="11"/>
  <c r="AG261" i="11"/>
  <c r="AG266" i="11"/>
  <c r="AG271" i="11"/>
  <c r="AG276" i="11"/>
  <c r="AG281" i="11"/>
  <c r="AG286" i="11"/>
  <c r="AG291" i="11"/>
  <c r="AG301" i="11"/>
  <c r="AG311" i="11"/>
  <c r="AG321" i="11"/>
  <c r="AG331" i="11"/>
  <c r="S10" i="11"/>
  <c r="S15" i="11"/>
  <c r="S40" i="11"/>
  <c r="S45" i="11"/>
  <c r="S60" i="11"/>
  <c r="S65" i="11"/>
  <c r="S80" i="11"/>
  <c r="S90" i="11"/>
  <c r="S95" i="11"/>
  <c r="S110" i="11"/>
  <c r="S120" i="11"/>
  <c r="S130" i="11"/>
  <c r="S140" i="11"/>
  <c r="S145" i="11"/>
  <c r="S160" i="11"/>
  <c r="S170" i="11"/>
  <c r="S175" i="11"/>
  <c r="S185" i="11"/>
  <c r="S220" i="11"/>
  <c r="S225" i="11"/>
  <c r="S230" i="11"/>
  <c r="S235" i="11"/>
  <c r="S240" i="11"/>
  <c r="S245" i="11"/>
  <c r="S250" i="11"/>
  <c r="S255" i="11"/>
  <c r="S260" i="11"/>
  <c r="S265" i="11"/>
  <c r="S270" i="11"/>
  <c r="S275" i="11"/>
  <c r="S280" i="11"/>
  <c r="S285" i="11"/>
  <c r="S290" i="11"/>
  <c r="S295" i="11"/>
  <c r="S300" i="11"/>
  <c r="S305" i="11"/>
  <c r="S310" i="11"/>
  <c r="S315" i="11"/>
  <c r="S320" i="11"/>
  <c r="S325" i="11"/>
  <c r="S330" i="11"/>
  <c r="AG4" i="11"/>
  <c r="AG9" i="11"/>
  <c r="AG29" i="11"/>
  <c r="AG34" i="11"/>
  <c r="AG39" i="11"/>
  <c r="AG44" i="11"/>
  <c r="AG49" i="11"/>
  <c r="AG54" i="11"/>
  <c r="AG59" i="11"/>
  <c r="AG64" i="11"/>
  <c r="AG69" i="11"/>
  <c r="AG74" i="11"/>
  <c r="AG79" i="11"/>
  <c r="AG84" i="11"/>
  <c r="AG89" i="11"/>
  <c r="AG94" i="11"/>
  <c r="AG99" i="11"/>
  <c r="AG104" i="11"/>
  <c r="AG109" i="11"/>
  <c r="AG114" i="11"/>
  <c r="AG119" i="11"/>
  <c r="AG124" i="11"/>
  <c r="AG129" i="11"/>
  <c r="AG134" i="11"/>
  <c r="AG139" i="11"/>
  <c r="AG144" i="11"/>
  <c r="AG149" i="11"/>
  <c r="AG154" i="11"/>
  <c r="AG159" i="11"/>
  <c r="AG164" i="11"/>
  <c r="AG169" i="11"/>
  <c r="AG174" i="11"/>
  <c r="AG179" i="11"/>
  <c r="AG184" i="11"/>
  <c r="AG189" i="11"/>
  <c r="AG194" i="11"/>
  <c r="AG199" i="11"/>
  <c r="AG204" i="11"/>
  <c r="AG209" i="11"/>
  <c r="AG214" i="11"/>
  <c r="AG219" i="11"/>
  <c r="AG224" i="11"/>
  <c r="AG229" i="11"/>
  <c r="AG234" i="11"/>
  <c r="AG239" i="11"/>
  <c r="AG244" i="11"/>
  <c r="AG249" i="11"/>
  <c r="AG254" i="11"/>
  <c r="AG259" i="11"/>
  <c r="AG264" i="11"/>
  <c r="AG269" i="11"/>
  <c r="AG274" i="11"/>
  <c r="AG279" i="11"/>
  <c r="AG284" i="11"/>
  <c r="AG289" i="11"/>
  <c r="AG294" i="11"/>
  <c r="AG299" i="11"/>
  <c r="AG304" i="11"/>
  <c r="AG309" i="11"/>
  <c r="AG314" i="11"/>
  <c r="AG319" i="11"/>
  <c r="AG324" i="11"/>
  <c r="AG329" i="11"/>
  <c r="AG333" i="11" s="1"/>
  <c r="AG296" i="11"/>
  <c r="AG306" i="11"/>
  <c r="AG316" i="11"/>
  <c r="AG326" i="11"/>
  <c r="S5" i="11"/>
  <c r="AB25" i="20" s="1"/>
  <c r="H42" i="20" s="1"/>
  <c r="S30" i="11"/>
  <c r="S35" i="11"/>
  <c r="S50" i="11"/>
  <c r="S55" i="11"/>
  <c r="S70" i="11"/>
  <c r="S75" i="11"/>
  <c r="S85" i="11"/>
  <c r="S100" i="11"/>
  <c r="S105" i="11"/>
  <c r="S115" i="11"/>
  <c r="S125" i="11"/>
  <c r="S135" i="11"/>
  <c r="S150" i="11"/>
  <c r="S155" i="11"/>
  <c r="S165" i="11"/>
  <c r="S180" i="11"/>
  <c r="S190" i="11"/>
  <c r="S195" i="11"/>
  <c r="S215" i="11"/>
  <c r="S210" i="11"/>
  <c r="S205" i="11"/>
  <c r="S200" i="11"/>
  <c r="AF6" i="11"/>
  <c r="AC38" i="20" s="1"/>
  <c r="I55" i="20" s="1"/>
  <c r="AF41" i="11"/>
  <c r="AF46" i="11"/>
  <c r="AF61" i="11"/>
  <c r="AF66" i="11"/>
  <c r="AF81" i="11"/>
  <c r="AF86" i="11"/>
  <c r="AF101" i="11"/>
  <c r="AF106" i="11"/>
  <c r="AF116" i="11"/>
  <c r="AF126" i="11"/>
  <c r="AF141" i="11"/>
  <c r="AF151" i="11"/>
  <c r="AF156" i="11"/>
  <c r="AF171" i="11"/>
  <c r="AF176" i="11"/>
  <c r="AF186" i="11"/>
  <c r="AF201" i="11"/>
  <c r="AF211" i="11"/>
  <c r="AF216" i="11"/>
  <c r="AF231" i="11"/>
  <c r="AF241" i="11"/>
  <c r="AF251" i="11"/>
  <c r="AF261" i="11"/>
  <c r="AF271" i="11"/>
  <c r="AF276" i="11"/>
  <c r="AF291" i="11"/>
  <c r="AF301" i="11"/>
  <c r="AF306" i="11"/>
  <c r="AF321" i="11"/>
  <c r="AF331" i="11"/>
  <c r="AF4" i="11"/>
  <c r="AF34" i="11"/>
  <c r="AF44" i="11"/>
  <c r="AF54" i="11"/>
  <c r="AF64" i="11"/>
  <c r="AF74" i="11"/>
  <c r="AF84" i="11"/>
  <c r="AF94" i="11"/>
  <c r="AF104" i="11"/>
  <c r="AF114" i="11"/>
  <c r="AF124" i="11"/>
  <c r="AF134" i="11"/>
  <c r="AF144" i="11"/>
  <c r="AF154" i="11"/>
  <c r="AF164" i="11"/>
  <c r="AF174" i="11"/>
  <c r="AF184" i="11"/>
  <c r="AF194" i="11"/>
  <c r="AF204" i="11"/>
  <c r="AF214" i="11"/>
  <c r="AF224" i="11"/>
  <c r="AF234" i="11"/>
  <c r="AF244" i="11"/>
  <c r="AF254" i="11"/>
  <c r="AF259" i="11"/>
  <c r="AF264" i="11"/>
  <c r="AF269" i="11"/>
  <c r="AF274" i="11"/>
  <c r="AF279" i="11"/>
  <c r="AF284" i="11"/>
  <c r="AF289" i="11"/>
  <c r="AF294" i="11"/>
  <c r="AF299" i="11"/>
  <c r="AF304" i="11"/>
  <c r="AF309" i="11"/>
  <c r="AF314" i="11"/>
  <c r="AF319" i="11"/>
  <c r="AF324" i="11"/>
  <c r="AF329" i="11"/>
  <c r="AF333" i="11" s="1"/>
  <c r="AF11" i="11"/>
  <c r="AF16" i="11"/>
  <c r="AF31" i="11"/>
  <c r="AF36" i="11"/>
  <c r="AF51" i="11"/>
  <c r="AF56" i="11"/>
  <c r="AF71" i="11"/>
  <c r="AF76" i="11"/>
  <c r="AF91" i="11"/>
  <c r="AF96" i="11"/>
  <c r="AF111" i="11"/>
  <c r="AF121" i="11"/>
  <c r="AF131" i="11"/>
  <c r="AF136" i="11"/>
  <c r="AF146" i="11"/>
  <c r="AF161" i="11"/>
  <c r="AF166" i="11"/>
  <c r="AF181" i="11"/>
  <c r="AF191" i="11"/>
  <c r="AF196" i="11"/>
  <c r="AF206" i="11"/>
  <c r="AF221" i="11"/>
  <c r="AF226" i="11"/>
  <c r="AF236" i="11"/>
  <c r="AF246" i="11"/>
  <c r="AF256" i="11"/>
  <c r="AF266" i="11"/>
  <c r="AF281" i="11"/>
  <c r="AF286" i="11"/>
  <c r="AF296" i="11"/>
  <c r="AF311" i="11"/>
  <c r="AF316" i="11"/>
  <c r="AF326" i="11"/>
  <c r="AF9" i="11"/>
  <c r="AF29" i="11"/>
  <c r="AF39" i="11"/>
  <c r="AF49" i="11"/>
  <c r="AF59" i="11"/>
  <c r="AF69" i="11"/>
  <c r="AF79" i="11"/>
  <c r="AF89" i="11"/>
  <c r="AF99" i="11"/>
  <c r="AF109" i="11"/>
  <c r="AF119" i="11"/>
  <c r="AF129" i="11"/>
  <c r="AF139" i="11"/>
  <c r="AF149" i="11"/>
  <c r="AF159" i="11"/>
  <c r="AF169" i="11"/>
  <c r="AF179" i="11"/>
  <c r="AF189" i="11"/>
  <c r="AF199" i="11"/>
  <c r="AF209" i="11"/>
  <c r="AF219" i="11"/>
  <c r="AF229" i="11"/>
  <c r="AF239" i="11"/>
  <c r="AF249" i="11"/>
  <c r="AE6" i="11"/>
  <c r="AC37" i="20" s="1"/>
  <c r="I54" i="20" s="1"/>
  <c r="AE11" i="11"/>
  <c r="AE16" i="11"/>
  <c r="AE31" i="11"/>
  <c r="AE36" i="11"/>
  <c r="AE41" i="11"/>
  <c r="AE46" i="11"/>
  <c r="AE51" i="11"/>
  <c r="AE56" i="11"/>
  <c r="AE61" i="11"/>
  <c r="AE66" i="11"/>
  <c r="AE71" i="11"/>
  <c r="AE76" i="11"/>
  <c r="AE81" i="11"/>
  <c r="AE86" i="11"/>
  <c r="AE91" i="11"/>
  <c r="AE96" i="11"/>
  <c r="AE101" i="11"/>
  <c r="AE106" i="11"/>
  <c r="AE111" i="11"/>
  <c r="AE116" i="11"/>
  <c r="AE121" i="11"/>
  <c r="AE126" i="11"/>
  <c r="AE131" i="11"/>
  <c r="AE136" i="11"/>
  <c r="AE141" i="11"/>
  <c r="AE146" i="11"/>
  <c r="AE151" i="11"/>
  <c r="AE156" i="11"/>
  <c r="AE161" i="11"/>
  <c r="AE166" i="11"/>
  <c r="AE171" i="11"/>
  <c r="AE176" i="11"/>
  <c r="AE181" i="11"/>
  <c r="AE186" i="11"/>
  <c r="AE191" i="11"/>
  <c r="AE196" i="11"/>
  <c r="AE201" i="11"/>
  <c r="AE206" i="11"/>
  <c r="AE211" i="11"/>
  <c r="AE216" i="11"/>
  <c r="AE221" i="11"/>
  <c r="AE226" i="11"/>
  <c r="AE231" i="11"/>
  <c r="AE236" i="11"/>
  <c r="AE241" i="11"/>
  <c r="AE246" i="11"/>
  <c r="AE251" i="11"/>
  <c r="AE256" i="11"/>
  <c r="AE261" i="11"/>
  <c r="AE266" i="11"/>
  <c r="AE271" i="11"/>
  <c r="AE276" i="11"/>
  <c r="AE281" i="11"/>
  <c r="AE291" i="11"/>
  <c r="AE301" i="11"/>
  <c r="AE311" i="11"/>
  <c r="AE321" i="11"/>
  <c r="AE331" i="11"/>
  <c r="R5" i="11"/>
  <c r="AB24" i="20" s="1"/>
  <c r="H41" i="20" s="1"/>
  <c r="R40" i="11"/>
  <c r="R50" i="11"/>
  <c r="R55" i="11"/>
  <c r="R70" i="11"/>
  <c r="R75" i="11"/>
  <c r="R85" i="11"/>
  <c r="R100" i="11"/>
  <c r="R105" i="11"/>
  <c r="R120" i="11"/>
  <c r="R130" i="11"/>
  <c r="R135" i="11"/>
  <c r="R150" i="11"/>
  <c r="R155" i="11"/>
  <c r="R170" i="11"/>
  <c r="R180" i="11"/>
  <c r="R185" i="11"/>
  <c r="R190" i="11"/>
  <c r="R195" i="11"/>
  <c r="R200" i="11"/>
  <c r="R205" i="11"/>
  <c r="R210" i="11"/>
  <c r="R215" i="11"/>
  <c r="R220" i="11"/>
  <c r="R225" i="11"/>
  <c r="R230" i="11"/>
  <c r="R235" i="11"/>
  <c r="R240" i="11"/>
  <c r="R245" i="11"/>
  <c r="R250" i="11"/>
  <c r="R255" i="11"/>
  <c r="R260" i="11"/>
  <c r="R265" i="11"/>
  <c r="R270" i="11"/>
  <c r="R275" i="11"/>
  <c r="R280" i="11"/>
  <c r="R285" i="11"/>
  <c r="R290" i="11"/>
  <c r="R295" i="11"/>
  <c r="R300" i="11"/>
  <c r="R305" i="11"/>
  <c r="R310" i="11"/>
  <c r="R315" i="11"/>
  <c r="R320" i="11"/>
  <c r="R325" i="11"/>
  <c r="R330" i="11"/>
  <c r="AE4" i="11"/>
  <c r="AE9" i="11"/>
  <c r="AE29" i="11"/>
  <c r="AE34" i="11"/>
  <c r="AE39" i="11"/>
  <c r="AE44" i="11"/>
  <c r="AE49" i="11"/>
  <c r="AE54" i="11"/>
  <c r="AE59" i="11"/>
  <c r="AE64" i="11"/>
  <c r="AE69" i="11"/>
  <c r="AE74" i="11"/>
  <c r="AE79" i="11"/>
  <c r="AE84" i="11"/>
  <c r="AE89" i="11"/>
  <c r="AE94" i="11"/>
  <c r="AE99" i="11"/>
  <c r="AE104" i="11"/>
  <c r="AE109" i="11"/>
  <c r="AE114" i="11"/>
  <c r="AE119" i="11"/>
  <c r="AE124" i="11"/>
  <c r="AE129" i="11"/>
  <c r="AE134" i="11"/>
  <c r="AE139" i="11"/>
  <c r="AE144" i="11"/>
  <c r="AE149" i="11"/>
  <c r="AE154" i="11"/>
  <c r="AE159" i="11"/>
  <c r="AE164" i="11"/>
  <c r="AE169" i="11"/>
  <c r="AE174" i="11"/>
  <c r="AE179" i="11"/>
  <c r="AE184" i="11"/>
  <c r="AE189" i="11"/>
  <c r="AE194" i="11"/>
  <c r="AE199" i="11"/>
  <c r="AE204" i="11"/>
  <c r="AE209" i="11"/>
  <c r="AE214" i="11"/>
  <c r="AE219" i="11"/>
  <c r="AE224" i="11"/>
  <c r="AE229" i="11"/>
  <c r="AE234" i="11"/>
  <c r="AE239" i="11"/>
  <c r="AE244" i="11"/>
  <c r="AE249" i="11"/>
  <c r="AE254" i="11"/>
  <c r="AE259" i="11"/>
  <c r="AE264" i="11"/>
  <c r="AE269" i="11"/>
  <c r="AE274" i="11"/>
  <c r="AE279" i="11"/>
  <c r="AE284" i="11"/>
  <c r="AE289" i="11"/>
  <c r="AE294" i="11"/>
  <c r="AE299" i="11"/>
  <c r="AE304" i="11"/>
  <c r="AE309" i="11"/>
  <c r="AE314" i="11"/>
  <c r="AE319" i="11"/>
  <c r="AE324" i="11"/>
  <c r="AE329" i="11"/>
  <c r="AE333" i="11" s="1"/>
  <c r="AE286" i="11"/>
  <c r="AE296" i="11"/>
  <c r="AE306" i="11"/>
  <c r="AE316" i="11"/>
  <c r="AE326" i="11"/>
  <c r="R10" i="11"/>
  <c r="R15" i="11"/>
  <c r="R30" i="11"/>
  <c r="R35" i="11"/>
  <c r="R45" i="11"/>
  <c r="R60" i="11"/>
  <c r="R65" i="11"/>
  <c r="R80" i="11"/>
  <c r="R90" i="11"/>
  <c r="R95" i="11"/>
  <c r="R110" i="11"/>
  <c r="R115" i="11"/>
  <c r="R125" i="11"/>
  <c r="R140" i="11"/>
  <c r="R145" i="11"/>
  <c r="R160" i="11"/>
  <c r="R165" i="11"/>
  <c r="R175" i="11"/>
  <c r="AD11" i="11"/>
  <c r="AD16" i="11"/>
  <c r="AD31" i="11"/>
  <c r="AD36" i="11"/>
  <c r="AD51" i="11"/>
  <c r="AD56" i="11"/>
  <c r="AD71" i="11"/>
  <c r="AD81" i="11"/>
  <c r="AD86" i="11"/>
  <c r="AD96" i="11"/>
  <c r="AD111" i="11"/>
  <c r="AD121" i="11"/>
  <c r="AD126" i="11"/>
  <c r="AD141" i="11"/>
  <c r="AD146" i="11"/>
  <c r="AD161" i="11"/>
  <c r="AD166" i="11"/>
  <c r="AD181" i="11"/>
  <c r="AD186" i="11"/>
  <c r="AD196" i="11"/>
  <c r="AD211" i="11"/>
  <c r="AD221" i="11"/>
  <c r="AD226" i="11"/>
  <c r="AD241" i="11"/>
  <c r="AD246" i="11"/>
  <c r="AD261" i="11"/>
  <c r="AD266" i="11"/>
  <c r="AD281" i="11"/>
  <c r="AD291" i="11"/>
  <c r="AD301" i="11"/>
  <c r="AD311" i="11"/>
  <c r="AD321" i="11"/>
  <c r="AD326" i="11"/>
  <c r="AD34" i="11"/>
  <c r="AD44" i="11"/>
  <c r="AD59" i="11"/>
  <c r="AD64" i="11"/>
  <c r="AD79" i="11"/>
  <c r="AD84" i="11"/>
  <c r="AD99" i="11"/>
  <c r="AD109" i="11"/>
  <c r="AD114" i="11"/>
  <c r="AD129" i="11"/>
  <c r="AD134" i="11"/>
  <c r="AD149" i="11"/>
  <c r="AD154" i="11"/>
  <c r="AD169" i="11"/>
  <c r="AD174" i="11"/>
  <c r="AD189" i="11"/>
  <c r="AD194" i="11"/>
  <c r="AD209" i="11"/>
  <c r="AD219" i="11"/>
  <c r="AD224" i="11"/>
  <c r="AD239" i="11"/>
  <c r="AD244" i="11"/>
  <c r="AD254" i="11"/>
  <c r="AD259" i="11"/>
  <c r="AD264" i="11"/>
  <c r="AD269" i="11"/>
  <c r="AD274" i="11"/>
  <c r="AD279" i="11"/>
  <c r="AD284" i="11"/>
  <c r="AD289" i="11"/>
  <c r="AD294" i="11"/>
  <c r="AD299" i="11"/>
  <c r="AD304" i="11"/>
  <c r="AD309" i="11"/>
  <c r="AD314" i="11"/>
  <c r="AD319" i="11"/>
  <c r="AD324" i="11"/>
  <c r="AD328" i="11" s="1"/>
  <c r="AD329" i="11"/>
  <c r="AD6" i="11"/>
  <c r="AC36" i="20" s="1"/>
  <c r="I53" i="20" s="1"/>
  <c r="AD41" i="11"/>
  <c r="AD46" i="11"/>
  <c r="AD61" i="11"/>
  <c r="AD66" i="11"/>
  <c r="AD76" i="11"/>
  <c r="AD91" i="11"/>
  <c r="AD101" i="11"/>
  <c r="AD106" i="11"/>
  <c r="AD116" i="11"/>
  <c r="AD131" i="11"/>
  <c r="AD136" i="11"/>
  <c r="AD151" i="11"/>
  <c r="AD156" i="11"/>
  <c r="AD171" i="11"/>
  <c r="AD176" i="11"/>
  <c r="AD191" i="11"/>
  <c r="AD201" i="11"/>
  <c r="AD206" i="11"/>
  <c r="AD216" i="11"/>
  <c r="AD231" i="11"/>
  <c r="AD236" i="11"/>
  <c r="AD251" i="11"/>
  <c r="AD256" i="11"/>
  <c r="AD271" i="11"/>
  <c r="AD276" i="11"/>
  <c r="AD286" i="11"/>
  <c r="AD296" i="11"/>
  <c r="AD306" i="11"/>
  <c r="AD316" i="11"/>
  <c r="AD331" i="11"/>
  <c r="AD4" i="11"/>
  <c r="AD9" i="11"/>
  <c r="AD29" i="11"/>
  <c r="AD39" i="11"/>
  <c r="AD49" i="11"/>
  <c r="AD54" i="11"/>
  <c r="AD69" i="11"/>
  <c r="AD74" i="11"/>
  <c r="AD89" i="11"/>
  <c r="AD94" i="11"/>
  <c r="AD104" i="11"/>
  <c r="AD119" i="11"/>
  <c r="AD124" i="11"/>
  <c r="AD139" i="11"/>
  <c r="AD144" i="11"/>
  <c r="AD159" i="11"/>
  <c r="AD164" i="11"/>
  <c r="AD179" i="11"/>
  <c r="AD184" i="11"/>
  <c r="AD199" i="11"/>
  <c r="AD204" i="11"/>
  <c r="AD214" i="11"/>
  <c r="AD229" i="11"/>
  <c r="AD234" i="11"/>
  <c r="AD249" i="11"/>
  <c r="AC6" i="11"/>
  <c r="AC35" i="20" s="1"/>
  <c r="I52" i="20" s="1"/>
  <c r="AC11" i="11"/>
  <c r="AC16" i="11"/>
  <c r="AC31" i="11"/>
  <c r="AC36" i="11"/>
  <c r="AC41" i="11"/>
  <c r="AC46" i="11"/>
  <c r="AC51" i="11"/>
  <c r="AC56" i="11"/>
  <c r="AC61" i="11"/>
  <c r="AC66" i="11"/>
  <c r="AC71" i="11"/>
  <c r="AC76" i="11"/>
  <c r="AC81" i="11"/>
  <c r="AC86" i="11"/>
  <c r="AC91" i="11"/>
  <c r="AC96" i="11"/>
  <c r="AC101" i="11"/>
  <c r="AC106" i="11"/>
  <c r="AC111" i="11"/>
  <c r="AC116" i="11"/>
  <c r="AC121" i="11"/>
  <c r="AC126" i="11"/>
  <c r="AC131" i="11"/>
  <c r="AC136" i="11"/>
  <c r="AC141" i="11"/>
  <c r="AC146" i="11"/>
  <c r="AC151" i="11"/>
  <c r="AC156" i="11"/>
  <c r="AC161" i="11"/>
  <c r="AC166" i="11"/>
  <c r="AC171" i="11"/>
  <c r="AC176" i="11"/>
  <c r="AC181" i="11"/>
  <c r="AC186" i="11"/>
  <c r="AC191" i="11"/>
  <c r="AC196" i="11"/>
  <c r="AC201" i="11"/>
  <c r="AC206" i="11"/>
  <c r="AC211" i="11"/>
  <c r="AC216" i="11"/>
  <c r="AC221" i="11"/>
  <c r="AC226" i="11"/>
  <c r="AC231" i="11"/>
  <c r="AC236" i="11"/>
  <c r="AC241" i="11"/>
  <c r="AC246" i="11"/>
  <c r="AC251" i="11"/>
  <c r="AC256" i="11"/>
  <c r="AC261" i="11"/>
  <c r="AC266" i="11"/>
  <c r="AC276" i="11"/>
  <c r="AC286" i="11"/>
  <c r="AC301" i="11"/>
  <c r="AC311" i="11"/>
  <c r="AC321" i="11"/>
  <c r="AC331" i="11"/>
  <c r="Q5" i="11"/>
  <c r="AB23" i="20" s="1"/>
  <c r="H40" i="20" s="1"/>
  <c r="Q15" i="11"/>
  <c r="Q35" i="11"/>
  <c r="Q45" i="11"/>
  <c r="Q55" i="11"/>
  <c r="Q65" i="11"/>
  <c r="Q75" i="11"/>
  <c r="Q85" i="11"/>
  <c r="Q95" i="11"/>
  <c r="Q105" i="11"/>
  <c r="Q115" i="11"/>
  <c r="Q125" i="11"/>
  <c r="Q135" i="11"/>
  <c r="Q145" i="11"/>
  <c r="Q155" i="11"/>
  <c r="Q165" i="11"/>
  <c r="Q175" i="11"/>
  <c r="Q185" i="11"/>
  <c r="Q195" i="11"/>
  <c r="Q210" i="11"/>
  <c r="Q215" i="11"/>
  <c r="Q220" i="11"/>
  <c r="Q225" i="11"/>
  <c r="Q230" i="11"/>
  <c r="Q235" i="11"/>
  <c r="Q240" i="11"/>
  <c r="Q245" i="11"/>
  <c r="Q250" i="11"/>
  <c r="Q255" i="11"/>
  <c r="Q260" i="11"/>
  <c r="Q265" i="11"/>
  <c r="Q270" i="11"/>
  <c r="Q275" i="11"/>
  <c r="Q280" i="11"/>
  <c r="Q285" i="11"/>
  <c r="Q290" i="11"/>
  <c r="Q295" i="11"/>
  <c r="Q300" i="11"/>
  <c r="Q305" i="11"/>
  <c r="Q310" i="11"/>
  <c r="Q315" i="11"/>
  <c r="Q320" i="11"/>
  <c r="Q325" i="11"/>
  <c r="Q330" i="11"/>
  <c r="AC4" i="11"/>
  <c r="AC9" i="11"/>
  <c r="AC29" i="11"/>
  <c r="AC34" i="11"/>
  <c r="AC39" i="11"/>
  <c r="AC44" i="11"/>
  <c r="AC49" i="11"/>
  <c r="AC54" i="11"/>
  <c r="AC59" i="11"/>
  <c r="AC64" i="11"/>
  <c r="AC69" i="11"/>
  <c r="AC74" i="11"/>
  <c r="AC79" i="11"/>
  <c r="AC84" i="11"/>
  <c r="AC89" i="11"/>
  <c r="AC94" i="11"/>
  <c r="AC99" i="11"/>
  <c r="AC104" i="11"/>
  <c r="AC109" i="11"/>
  <c r="AC114" i="11"/>
  <c r="AC119" i="11"/>
  <c r="AC124" i="11"/>
  <c r="AC129" i="11"/>
  <c r="AC134" i="11"/>
  <c r="AC139" i="11"/>
  <c r="AC144" i="11"/>
  <c r="AC149" i="11"/>
  <c r="AC154" i="11"/>
  <c r="AC159" i="11"/>
  <c r="AC164" i="11"/>
  <c r="AC169" i="11"/>
  <c r="AC174" i="11"/>
  <c r="AC179" i="11"/>
  <c r="AC184" i="11"/>
  <c r="AC189" i="11"/>
  <c r="AC194" i="11"/>
  <c r="AC199" i="11"/>
  <c r="AC204" i="11"/>
  <c r="AC209" i="11"/>
  <c r="AC214" i="11"/>
  <c r="AC219" i="11"/>
  <c r="AC224" i="11"/>
  <c r="AC229" i="11"/>
  <c r="AC234" i="11"/>
  <c r="AC239" i="11"/>
  <c r="AC244" i="11"/>
  <c r="AC249" i="11"/>
  <c r="AC254" i="11"/>
  <c r="AC259" i="11"/>
  <c r="AC264" i="11"/>
  <c r="AC269" i="11"/>
  <c r="AC274" i="11"/>
  <c r="AC279" i="11"/>
  <c r="AC284" i="11"/>
  <c r="AC289" i="11"/>
  <c r="AC294" i="11"/>
  <c r="AC299" i="11"/>
  <c r="AC304" i="11"/>
  <c r="AC309" i="11"/>
  <c r="AC314" i="11"/>
  <c r="AC319" i="11"/>
  <c r="AC324" i="11"/>
  <c r="AC329" i="11"/>
  <c r="AC333" i="11" s="1"/>
  <c r="AC271" i="11"/>
  <c r="AC281" i="11"/>
  <c r="AC296" i="11"/>
  <c r="AC306" i="11"/>
  <c r="AC316" i="11"/>
  <c r="AC326" i="11"/>
  <c r="Q10" i="11"/>
  <c r="Q30" i="11"/>
  <c r="Q40" i="11"/>
  <c r="Q50" i="11"/>
  <c r="Q60" i="11"/>
  <c r="Q70" i="11"/>
  <c r="Q80" i="11"/>
  <c r="Q90" i="11"/>
  <c r="Q100" i="11"/>
  <c r="Q110" i="11"/>
  <c r="Q120" i="11"/>
  <c r="Q130" i="11"/>
  <c r="Q140" i="11"/>
  <c r="Q150" i="11"/>
  <c r="Q160" i="11"/>
  <c r="Q170" i="11"/>
  <c r="Q180" i="11"/>
  <c r="Q190" i="11"/>
  <c r="Q200" i="11"/>
  <c r="Q205" i="11"/>
  <c r="AC291" i="11"/>
  <c r="AB11" i="11"/>
  <c r="AB31" i="11"/>
  <c r="AB41" i="11"/>
  <c r="AB51" i="11"/>
  <c r="AB61" i="11"/>
  <c r="AB71" i="11"/>
  <c r="AB81" i="11"/>
  <c r="AB91" i="11"/>
  <c r="AB101" i="11"/>
  <c r="AB111" i="11"/>
  <c r="AB121" i="11"/>
  <c r="AB131" i="11"/>
  <c r="AB141" i="11"/>
  <c r="AB151" i="11"/>
  <c r="AB161" i="11"/>
  <c r="AB171" i="11"/>
  <c r="AB181" i="11"/>
  <c r="AB191" i="11"/>
  <c r="AB201" i="11"/>
  <c r="AB211" i="11"/>
  <c r="AB221" i="11"/>
  <c r="AB231" i="11"/>
  <c r="AB241" i="11"/>
  <c r="AB251" i="11"/>
  <c r="AB261" i="11"/>
  <c r="AB271" i="11"/>
  <c r="AB281" i="11"/>
  <c r="AB291" i="11"/>
  <c r="AB301" i="11"/>
  <c r="AB311" i="11"/>
  <c r="AB321" i="11"/>
  <c r="AB331" i="11"/>
  <c r="AB9" i="11"/>
  <c r="AB39" i="11"/>
  <c r="AB49" i="11"/>
  <c r="AB54" i="11"/>
  <c r="AB69" i="11"/>
  <c r="AB74" i="11"/>
  <c r="AB89" i="11"/>
  <c r="AB99" i="11"/>
  <c r="AB104" i="11"/>
  <c r="AB119" i="11"/>
  <c r="AB124" i="11"/>
  <c r="AB139" i="11"/>
  <c r="AB144" i="11"/>
  <c r="AB159" i="11"/>
  <c r="AB164" i="11"/>
  <c r="AB179" i="11"/>
  <c r="AB184" i="11"/>
  <c r="AB199" i="11"/>
  <c r="AB204" i="11"/>
  <c r="AB219" i="11"/>
  <c r="AB224" i="11"/>
  <c r="AB239" i="11"/>
  <c r="AB249" i="11"/>
  <c r="AB254" i="11"/>
  <c r="AB259" i="11"/>
  <c r="AB264" i="11"/>
  <c r="AB269" i="11"/>
  <c r="AB274" i="11"/>
  <c r="AB279" i="11"/>
  <c r="AB284" i="11"/>
  <c r="AB289" i="11"/>
  <c r="AB294" i="11"/>
  <c r="AB299" i="11"/>
  <c r="AB304" i="11"/>
  <c r="AB309" i="11"/>
  <c r="AB314" i="11"/>
  <c r="AB319" i="11"/>
  <c r="AB324" i="11"/>
  <c r="AB329" i="11"/>
  <c r="AB333" i="11" s="1"/>
  <c r="AB6" i="11"/>
  <c r="AC34" i="20" s="1"/>
  <c r="I51" i="20" s="1"/>
  <c r="AB16" i="11"/>
  <c r="AB36" i="11"/>
  <c r="AB46" i="11"/>
  <c r="AB56" i="11"/>
  <c r="AB66" i="11"/>
  <c r="AB76" i="11"/>
  <c r="AB86" i="11"/>
  <c r="AB96" i="11"/>
  <c r="AB106" i="11"/>
  <c r="AB116" i="11"/>
  <c r="AB126" i="11"/>
  <c r="AB136" i="11"/>
  <c r="AB146" i="11"/>
  <c r="AB156" i="11"/>
  <c r="AB166" i="11"/>
  <c r="AB176" i="11"/>
  <c r="AB186" i="11"/>
  <c r="AB196" i="11"/>
  <c r="AB206" i="11"/>
  <c r="AB216" i="11"/>
  <c r="AB226" i="11"/>
  <c r="AB236" i="11"/>
  <c r="AB246" i="11"/>
  <c r="AB256" i="11"/>
  <c r="AB266" i="11"/>
  <c r="AB276" i="11"/>
  <c r="AB286" i="11"/>
  <c r="AB296" i="11"/>
  <c r="AB306" i="11"/>
  <c r="AB316" i="11"/>
  <c r="AB326" i="11"/>
  <c r="AB4" i="11"/>
  <c r="AB29" i="11"/>
  <c r="AB34" i="11"/>
  <c r="AB44" i="11"/>
  <c r="AB59" i="11"/>
  <c r="AB64" i="11"/>
  <c r="AB79" i="11"/>
  <c r="AB84" i="11"/>
  <c r="AB94" i="11"/>
  <c r="AB109" i="11"/>
  <c r="AB114" i="11"/>
  <c r="AB129" i="11"/>
  <c r="AB134" i="11"/>
  <c r="AB149" i="11"/>
  <c r="AB154" i="11"/>
  <c r="AB169" i="11"/>
  <c r="AB174" i="11"/>
  <c r="AB189" i="11"/>
  <c r="AB194" i="11"/>
  <c r="AB209" i="11"/>
  <c r="AB214" i="11"/>
  <c r="AB229" i="11"/>
  <c r="AB234" i="11"/>
  <c r="AB244" i="11"/>
  <c r="AA6" i="11"/>
  <c r="AC33" i="20" s="1"/>
  <c r="I50" i="20" s="1"/>
  <c r="AA11" i="11"/>
  <c r="AA16" i="11"/>
  <c r="AA31" i="11"/>
  <c r="AA36" i="11"/>
  <c r="AA41" i="11"/>
  <c r="AA46" i="11"/>
  <c r="AA51" i="11"/>
  <c r="AA56" i="11"/>
  <c r="AA61" i="11"/>
  <c r="AA66" i="11"/>
  <c r="AA71" i="11"/>
  <c r="AA76" i="11"/>
  <c r="AA81" i="11"/>
  <c r="AA86" i="11"/>
  <c r="AA91" i="11"/>
  <c r="AA96" i="11"/>
  <c r="AA101" i="11"/>
  <c r="AA106" i="11"/>
  <c r="AA111" i="11"/>
  <c r="AA116" i="11"/>
  <c r="AA121" i="11"/>
  <c r="AA126" i="11"/>
  <c r="AA131" i="11"/>
  <c r="AA136" i="11"/>
  <c r="AA141" i="11"/>
  <c r="AA146" i="11"/>
  <c r="AA151" i="11"/>
  <c r="AA156" i="11"/>
  <c r="AA161" i="11"/>
  <c r="AA166" i="11"/>
  <c r="AA171" i="11"/>
  <c r="AA176" i="11"/>
  <c r="AA181" i="11"/>
  <c r="AA186" i="11"/>
  <c r="AA191" i="11"/>
  <c r="AA196" i="11"/>
  <c r="AA201" i="11"/>
  <c r="AA206" i="11"/>
  <c r="AA211" i="11"/>
  <c r="AA216" i="11"/>
  <c r="AA221" i="11"/>
  <c r="AA226" i="11"/>
  <c r="AA231" i="11"/>
  <c r="AA236" i="11"/>
  <c r="AA241" i="11"/>
  <c r="AA246" i="11"/>
  <c r="AA251" i="11"/>
  <c r="AA256" i="11"/>
  <c r="AA261" i="11"/>
  <c r="AA266" i="11"/>
  <c r="AA271" i="11"/>
  <c r="AA276" i="11"/>
  <c r="AA286" i="11"/>
  <c r="AA296" i="11"/>
  <c r="AA306" i="11"/>
  <c r="AA316" i="11"/>
  <c r="AA326" i="11"/>
  <c r="P10" i="11"/>
  <c r="P30" i="11"/>
  <c r="P40" i="11"/>
  <c r="P50" i="11"/>
  <c r="P60" i="11"/>
  <c r="P70" i="11"/>
  <c r="P80" i="11"/>
  <c r="P90" i="11"/>
  <c r="P100" i="11"/>
  <c r="P110" i="11"/>
  <c r="P120" i="11"/>
  <c r="P130" i="11"/>
  <c r="P140" i="11"/>
  <c r="P150" i="11"/>
  <c r="P160" i="11"/>
  <c r="P170" i="11"/>
  <c r="P180" i="11"/>
  <c r="P190" i="11"/>
  <c r="P200" i="11"/>
  <c r="P215" i="11"/>
  <c r="P220" i="11"/>
  <c r="P225" i="11"/>
  <c r="P230" i="11"/>
  <c r="P235" i="11"/>
  <c r="P240" i="11"/>
  <c r="P245" i="11"/>
  <c r="P250" i="11"/>
  <c r="P255" i="11"/>
  <c r="P260" i="11"/>
  <c r="P265" i="11"/>
  <c r="P270" i="11"/>
  <c r="P275" i="11"/>
  <c r="P280" i="11"/>
  <c r="P285" i="11"/>
  <c r="P290" i="11"/>
  <c r="P295" i="11"/>
  <c r="P300" i="11"/>
  <c r="P305" i="11"/>
  <c r="P310" i="11"/>
  <c r="P315" i="11"/>
  <c r="P320" i="11"/>
  <c r="P325" i="11"/>
  <c r="P330" i="11"/>
  <c r="AA4" i="11"/>
  <c r="AA9" i="11"/>
  <c r="AA29" i="11"/>
  <c r="AA34" i="11"/>
  <c r="AA39" i="11"/>
  <c r="AA44" i="11"/>
  <c r="AA49" i="11"/>
  <c r="AA54" i="11"/>
  <c r="AA59" i="11"/>
  <c r="AA64" i="11"/>
  <c r="AA69" i="11"/>
  <c r="AA74" i="11"/>
  <c r="AA79" i="11"/>
  <c r="AA84" i="11"/>
  <c r="AA89" i="11"/>
  <c r="AA94" i="11"/>
  <c r="AA99" i="11"/>
  <c r="AA104" i="11"/>
  <c r="AA109" i="11"/>
  <c r="AA114" i="11"/>
  <c r="AA119" i="11"/>
  <c r="AA124" i="11"/>
  <c r="AA129" i="11"/>
  <c r="AA134" i="11"/>
  <c r="AA139" i="11"/>
  <c r="AA144" i="11"/>
  <c r="AA149" i="11"/>
  <c r="AA154" i="11"/>
  <c r="AA159" i="11"/>
  <c r="AA164" i="11"/>
  <c r="AA169" i="11"/>
  <c r="AA174" i="11"/>
  <c r="AA179" i="11"/>
  <c r="AA184" i="11"/>
  <c r="AA189" i="11"/>
  <c r="AA194" i="11"/>
  <c r="AA199" i="11"/>
  <c r="AA204" i="11"/>
  <c r="AA209" i="11"/>
  <c r="AA214" i="11"/>
  <c r="AA219" i="11"/>
  <c r="AA224" i="11"/>
  <c r="AA229" i="11"/>
  <c r="AA234" i="11"/>
  <c r="AA239" i="11"/>
  <c r="AA244" i="11"/>
  <c r="AA249" i="11"/>
  <c r="AA254" i="11"/>
  <c r="AA259" i="11"/>
  <c r="AA264" i="11"/>
  <c r="AA269" i="11"/>
  <c r="AA274" i="11"/>
  <c r="AA279" i="11"/>
  <c r="AA284" i="11"/>
  <c r="AA289" i="11"/>
  <c r="AA294" i="11"/>
  <c r="AA299" i="11"/>
  <c r="AA304" i="11"/>
  <c r="AA309" i="11"/>
  <c r="AA314" i="11"/>
  <c r="AA319" i="11"/>
  <c r="AA324" i="11"/>
  <c r="AA328" i="11" s="1"/>
  <c r="AA329" i="11"/>
  <c r="AA291" i="11"/>
  <c r="AA301" i="11"/>
  <c r="AA311" i="11"/>
  <c r="AA321" i="11"/>
  <c r="AA331" i="11"/>
  <c r="P5" i="11"/>
  <c r="AB22" i="20" s="1"/>
  <c r="H39" i="20" s="1"/>
  <c r="P15" i="11"/>
  <c r="P35" i="11"/>
  <c r="P45" i="11"/>
  <c r="P55" i="11"/>
  <c r="P65" i="11"/>
  <c r="P75" i="11"/>
  <c r="P85" i="11"/>
  <c r="P95" i="11"/>
  <c r="P105" i="11"/>
  <c r="P115" i="11"/>
  <c r="P125" i="11"/>
  <c r="P135" i="11"/>
  <c r="P145" i="11"/>
  <c r="P155" i="11"/>
  <c r="P165" i="11"/>
  <c r="P175" i="11"/>
  <c r="P185" i="11"/>
  <c r="P195" i="11"/>
  <c r="P210" i="11"/>
  <c r="P205" i="11"/>
  <c r="AA281" i="11"/>
  <c r="Z6" i="11"/>
  <c r="AC32" i="20" s="1"/>
  <c r="I49" i="20" s="1"/>
  <c r="Z16" i="11"/>
  <c r="Z36" i="11"/>
  <c r="Z46" i="11"/>
  <c r="Z56" i="11"/>
  <c r="Z66" i="11"/>
  <c r="Z76" i="11"/>
  <c r="Z86" i="11"/>
  <c r="Z96" i="11"/>
  <c r="Z106" i="11"/>
  <c r="Z116" i="11"/>
  <c r="Z126" i="11"/>
  <c r="Z136" i="11"/>
  <c r="Z146" i="11"/>
  <c r="Z156" i="11"/>
  <c r="Z166" i="11"/>
  <c r="Z176" i="11"/>
  <c r="Z191" i="11"/>
  <c r="Z201" i="11"/>
  <c r="Z206" i="11"/>
  <c r="Z216" i="11"/>
  <c r="Z231" i="11"/>
  <c r="Z241" i="11"/>
  <c r="Z246" i="11"/>
  <c r="Z261" i="11"/>
  <c r="Z271" i="11"/>
  <c r="Z281" i="11"/>
  <c r="Z291" i="11"/>
  <c r="Z301" i="11"/>
  <c r="Z306" i="11"/>
  <c r="Z321" i="11"/>
  <c r="Z331" i="11"/>
  <c r="Z9" i="11"/>
  <c r="Z29" i="11"/>
  <c r="Z39" i="11"/>
  <c r="Z49" i="11"/>
  <c r="Z59" i="11"/>
  <c r="Z69" i="11"/>
  <c r="Z79" i="11"/>
  <c r="Z89" i="11"/>
  <c r="Z99" i="11"/>
  <c r="Z109" i="11"/>
  <c r="Z119" i="11"/>
  <c r="Z129" i="11"/>
  <c r="Z139" i="11"/>
  <c r="Z149" i="11"/>
  <c r="Z159" i="11"/>
  <c r="Z169" i="11"/>
  <c r="Z179" i="11"/>
  <c r="Z189" i="11"/>
  <c r="Z199" i="11"/>
  <c r="Z209" i="11"/>
  <c r="Z219" i="11"/>
  <c r="Z229" i="11"/>
  <c r="Z239" i="11"/>
  <c r="Z249" i="11"/>
  <c r="Z254" i="11"/>
  <c r="Z259" i="11"/>
  <c r="Z264" i="11"/>
  <c r="Z269" i="11"/>
  <c r="Z274" i="11"/>
  <c r="Z279" i="11"/>
  <c r="Z284" i="11"/>
  <c r="Z289" i="11"/>
  <c r="Z294" i="11"/>
  <c r="Z299" i="11"/>
  <c r="Z304" i="11"/>
  <c r="Z309" i="11"/>
  <c r="Z314" i="11"/>
  <c r="Z319" i="11"/>
  <c r="Z324" i="11"/>
  <c r="Z329" i="11"/>
  <c r="Z333" i="11" s="1"/>
  <c r="Z11" i="11"/>
  <c r="Z31" i="11"/>
  <c r="Z41" i="11"/>
  <c r="Z51" i="11"/>
  <c r="Z61" i="11"/>
  <c r="Z71" i="11"/>
  <c r="Z81" i="11"/>
  <c r="Z91" i="11"/>
  <c r="Z101" i="11"/>
  <c r="Z111" i="11"/>
  <c r="Z121" i="11"/>
  <c r="Z131" i="11"/>
  <c r="Z141" i="11"/>
  <c r="Z151" i="11"/>
  <c r="Z161" i="11"/>
  <c r="Z171" i="11"/>
  <c r="Z181" i="11"/>
  <c r="Z186" i="11"/>
  <c r="Z196" i="11"/>
  <c r="Z211" i="11"/>
  <c r="Z221" i="11"/>
  <c r="Z226" i="11"/>
  <c r="Z236" i="11"/>
  <c r="Z251" i="11"/>
  <c r="Z256" i="11"/>
  <c r="Z266" i="11"/>
  <c r="Z276" i="11"/>
  <c r="Z286" i="11"/>
  <c r="Z296" i="11"/>
  <c r="Z311" i="11"/>
  <c r="Z316" i="11"/>
  <c r="X6" i="11"/>
  <c r="AC30" i="20" s="1"/>
  <c r="I47" i="20" s="1"/>
  <c r="X41" i="11"/>
  <c r="X46" i="11"/>
  <c r="X61" i="11"/>
  <c r="X71" i="11"/>
  <c r="X76" i="11"/>
  <c r="X91" i="11"/>
  <c r="X96" i="11"/>
  <c r="X111" i="11"/>
  <c r="X116" i="11"/>
  <c r="X131" i="11"/>
  <c r="X136" i="11"/>
  <c r="X151" i="11"/>
  <c r="X156" i="11"/>
  <c r="X171" i="11"/>
  <c r="X176" i="11"/>
  <c r="X191" i="11"/>
  <c r="X201" i="11"/>
  <c r="X206" i="11"/>
  <c r="X221" i="11"/>
  <c r="X226" i="11"/>
  <c r="X241" i="11"/>
  <c r="X246" i="11"/>
  <c r="X261" i="11"/>
  <c r="X266" i="11"/>
  <c r="X281" i="11"/>
  <c r="X286" i="11"/>
  <c r="X301" i="11"/>
  <c r="X306" i="11"/>
  <c r="X316" i="11"/>
  <c r="X331" i="11"/>
  <c r="X9" i="11"/>
  <c r="X29" i="11"/>
  <c r="X39" i="11"/>
  <c r="X49" i="11"/>
  <c r="X59" i="11"/>
  <c r="X69" i="11"/>
  <c r="X79" i="11"/>
  <c r="X89" i="11"/>
  <c r="X99" i="11"/>
  <c r="X109" i="11"/>
  <c r="X119" i="11"/>
  <c r="X129" i="11"/>
  <c r="X139" i="11"/>
  <c r="X149" i="11"/>
  <c r="X159" i="11"/>
  <c r="X169" i="11"/>
  <c r="X179" i="11"/>
  <c r="X189" i="11"/>
  <c r="X199" i="11"/>
  <c r="X209" i="11"/>
  <c r="X219" i="11"/>
  <c r="X229" i="11"/>
  <c r="X239" i="11"/>
  <c r="X249" i="11"/>
  <c r="X259" i="11"/>
  <c r="X264" i="11"/>
  <c r="X269" i="11"/>
  <c r="X274" i="11"/>
  <c r="X279" i="11"/>
  <c r="X284" i="11"/>
  <c r="X289" i="11"/>
  <c r="X294" i="11"/>
  <c r="X299" i="11"/>
  <c r="X304" i="11"/>
  <c r="X309" i="11"/>
  <c r="X314" i="11"/>
  <c r="X319" i="11"/>
  <c r="X324" i="11"/>
  <c r="X329" i="11"/>
  <c r="X11" i="11"/>
  <c r="X16" i="11"/>
  <c r="X31" i="11"/>
  <c r="X36" i="11"/>
  <c r="X51" i="11"/>
  <c r="X56" i="11"/>
  <c r="X66" i="11"/>
  <c r="X81" i="11"/>
  <c r="X86" i="11"/>
  <c r="X101" i="11"/>
  <c r="X106" i="11"/>
  <c r="X121" i="11"/>
  <c r="X126" i="11"/>
  <c r="X141" i="11"/>
  <c r="X146" i="11"/>
  <c r="X161" i="11"/>
  <c r="X166" i="11"/>
  <c r="X181" i="11"/>
  <c r="X186" i="11"/>
  <c r="X196" i="11"/>
  <c r="X211" i="11"/>
  <c r="X216" i="11"/>
  <c r="X231" i="11"/>
  <c r="X236" i="11"/>
  <c r="X251" i="11"/>
  <c r="X256" i="11"/>
  <c r="X271" i="11"/>
  <c r="X276" i="11"/>
  <c r="X291" i="11"/>
  <c r="X296" i="11"/>
  <c r="X311" i="11"/>
  <c r="X321" i="11"/>
  <c r="X326" i="11"/>
  <c r="X4" i="11"/>
  <c r="X34" i="11"/>
  <c r="X44" i="11"/>
  <c r="X54" i="11"/>
  <c r="X64" i="11"/>
  <c r="X74" i="11"/>
  <c r="X84" i="11"/>
  <c r="X94" i="11"/>
  <c r="X104" i="11"/>
  <c r="X114" i="11"/>
  <c r="X124" i="11"/>
  <c r="X134" i="11"/>
  <c r="X144" i="11"/>
  <c r="X154" i="11"/>
  <c r="X164" i="11"/>
  <c r="X174" i="11"/>
  <c r="X184" i="11"/>
  <c r="X194" i="11"/>
  <c r="X204" i="11"/>
  <c r="X214" i="11"/>
  <c r="X224" i="11"/>
  <c r="X234" i="11"/>
  <c r="X244" i="11"/>
  <c r="X254" i="11"/>
  <c r="W6" i="11"/>
  <c r="AC29" i="20" s="1"/>
  <c r="I46" i="20" s="1"/>
  <c r="W11" i="11"/>
  <c r="W16" i="11"/>
  <c r="W31" i="11"/>
  <c r="W36" i="11"/>
  <c r="W41" i="11"/>
  <c r="W46" i="11"/>
  <c r="W51" i="11"/>
  <c r="W56" i="11"/>
  <c r="W61" i="11"/>
  <c r="W66" i="11"/>
  <c r="W71" i="11"/>
  <c r="W76" i="11"/>
  <c r="W81" i="11"/>
  <c r="W86" i="11"/>
  <c r="W91" i="11"/>
  <c r="W96" i="11"/>
  <c r="W101" i="11"/>
  <c r="W106" i="11"/>
  <c r="W111" i="11"/>
  <c r="W156" i="11"/>
  <c r="W166" i="11"/>
  <c r="W176" i="11"/>
  <c r="W186" i="11"/>
  <c r="W196" i="11"/>
  <c r="W206" i="11"/>
  <c r="W216" i="11"/>
  <c r="W226" i="11"/>
  <c r="W236" i="11"/>
  <c r="W251" i="11"/>
  <c r="W261" i="11"/>
  <c r="W266" i="11"/>
  <c r="W276" i="11"/>
  <c r="W291" i="11"/>
  <c r="W296" i="11"/>
  <c r="W301" i="11"/>
  <c r="W306" i="11"/>
  <c r="W316" i="11"/>
  <c r="W326" i="11"/>
  <c r="N5" i="11"/>
  <c r="AB20" i="20" s="1"/>
  <c r="H37" i="20" s="1"/>
  <c r="N10" i="11"/>
  <c r="N35" i="11"/>
  <c r="N40" i="11"/>
  <c r="N55" i="11"/>
  <c r="N60" i="11"/>
  <c r="N75" i="11"/>
  <c r="N80" i="11"/>
  <c r="N95" i="11"/>
  <c r="N105" i="11"/>
  <c r="N110" i="11"/>
  <c r="N125" i="11"/>
  <c r="N135" i="11"/>
  <c r="N140" i="11"/>
  <c r="N155" i="11"/>
  <c r="N160" i="11"/>
  <c r="N175" i="11"/>
  <c r="N185" i="11"/>
  <c r="N190" i="11"/>
  <c r="N205" i="11"/>
  <c r="N210" i="11"/>
  <c r="N215" i="11"/>
  <c r="N220" i="11"/>
  <c r="N225" i="11"/>
  <c r="N230" i="11"/>
  <c r="N235" i="11"/>
  <c r="N240" i="11"/>
  <c r="N245" i="11"/>
  <c r="N250" i="11"/>
  <c r="N255" i="11"/>
  <c r="N260" i="11"/>
  <c r="N265" i="11"/>
  <c r="N270" i="11"/>
  <c r="N275" i="11"/>
  <c r="N280" i="11"/>
  <c r="N285" i="11"/>
  <c r="N290" i="11"/>
  <c r="N295" i="11"/>
  <c r="N300" i="11"/>
  <c r="N305" i="11"/>
  <c r="N310" i="11"/>
  <c r="N315" i="11"/>
  <c r="N320" i="11"/>
  <c r="N325" i="11"/>
  <c r="N330" i="11"/>
  <c r="W4" i="11"/>
  <c r="W9" i="11"/>
  <c r="W29" i="11"/>
  <c r="W34" i="11"/>
  <c r="W39" i="11"/>
  <c r="W44" i="11"/>
  <c r="W49" i="11"/>
  <c r="W54" i="11"/>
  <c r="W59" i="11"/>
  <c r="W64" i="11"/>
  <c r="W69" i="11"/>
  <c r="W74" i="11"/>
  <c r="W79" i="11"/>
  <c r="W84" i="11"/>
  <c r="W89" i="11"/>
  <c r="W94" i="11"/>
  <c r="W99" i="11"/>
  <c r="W104" i="11"/>
  <c r="W109" i="11"/>
  <c r="W114" i="11"/>
  <c r="W119" i="11"/>
  <c r="W124" i="11"/>
  <c r="W129" i="11"/>
  <c r="W134" i="11"/>
  <c r="W139" i="11"/>
  <c r="W144" i="11"/>
  <c r="W149" i="11"/>
  <c r="W154" i="11"/>
  <c r="W159" i="11"/>
  <c r="W164" i="11"/>
  <c r="W169" i="11"/>
  <c r="W174" i="11"/>
  <c r="W179" i="11"/>
  <c r="W184" i="11"/>
  <c r="W189" i="11"/>
  <c r="W194" i="11"/>
  <c r="W199" i="11"/>
  <c r="W204" i="11"/>
  <c r="W209" i="11"/>
  <c r="W214" i="11"/>
  <c r="W219" i="11"/>
  <c r="W224" i="11"/>
  <c r="W229" i="11"/>
  <c r="W234" i="11"/>
  <c r="W239" i="11"/>
  <c r="W244" i="11"/>
  <c r="W249" i="11"/>
  <c r="W254" i="11"/>
  <c r="W259" i="11"/>
  <c r="W264" i="11"/>
  <c r="W269" i="11"/>
  <c r="W274" i="11"/>
  <c r="W279" i="11"/>
  <c r="W284" i="11"/>
  <c r="W289" i="11"/>
  <c r="W294" i="11"/>
  <c r="W299" i="11"/>
  <c r="W304" i="11"/>
  <c r="W309" i="11"/>
  <c r="W314" i="11"/>
  <c r="W319" i="11"/>
  <c r="W324" i="11"/>
  <c r="W329" i="11"/>
  <c r="W116" i="11"/>
  <c r="W121" i="11"/>
  <c r="W126" i="11"/>
  <c r="W131" i="11"/>
  <c r="W136" i="11"/>
  <c r="W141" i="11"/>
  <c r="W146" i="11"/>
  <c r="W151" i="11"/>
  <c r="W161" i="11"/>
  <c r="W171" i="11"/>
  <c r="W181" i="11"/>
  <c r="W191" i="11"/>
  <c r="W201" i="11"/>
  <c r="W211" i="11"/>
  <c r="W221" i="11"/>
  <c r="W231" i="11"/>
  <c r="W241" i="11"/>
  <c r="W246" i="11"/>
  <c r="W256" i="11"/>
  <c r="W271" i="11"/>
  <c r="W281" i="11"/>
  <c r="W286" i="11"/>
  <c r="W311" i="11"/>
  <c r="W321" i="11"/>
  <c r="W331" i="11"/>
  <c r="N15" i="11"/>
  <c r="N30" i="11"/>
  <c r="N45" i="11"/>
  <c r="N50" i="11"/>
  <c r="N65" i="11"/>
  <c r="N70" i="11"/>
  <c r="N85" i="11"/>
  <c r="N90" i="11"/>
  <c r="N100" i="11"/>
  <c r="N115" i="11"/>
  <c r="N120" i="11"/>
  <c r="N130" i="11"/>
  <c r="N145" i="11"/>
  <c r="N150" i="11"/>
  <c r="N165" i="11"/>
  <c r="N170" i="11"/>
  <c r="N180" i="11"/>
  <c r="N195" i="11"/>
  <c r="N200" i="11"/>
  <c r="V6" i="11"/>
  <c r="AC28" i="20" s="1"/>
  <c r="I45" i="20" s="1"/>
  <c r="V16" i="11"/>
  <c r="V36" i="11"/>
  <c r="V46" i="11"/>
  <c r="V56" i="11"/>
  <c r="V66" i="11"/>
  <c r="V76" i="11"/>
  <c r="V86" i="11"/>
  <c r="V96" i="11"/>
  <c r="V106" i="11"/>
  <c r="V116" i="11"/>
  <c r="V126" i="11"/>
  <c r="V136" i="11"/>
  <c r="V146" i="11"/>
  <c r="V156" i="11"/>
  <c r="V166" i="11"/>
  <c r="V176" i="11"/>
  <c r="V186" i="11"/>
  <c r="V196" i="11"/>
  <c r="V206" i="11"/>
  <c r="V216" i="11"/>
  <c r="V226" i="11"/>
  <c r="V236" i="11"/>
  <c r="V246" i="11"/>
  <c r="V256" i="11"/>
  <c r="V266" i="11"/>
  <c r="V276" i="11"/>
  <c r="V286" i="11"/>
  <c r="V296" i="11"/>
  <c r="V306" i="11"/>
  <c r="V316" i="11"/>
  <c r="V326" i="11"/>
  <c r="V4" i="11"/>
  <c r="V39" i="11"/>
  <c r="V44" i="11"/>
  <c r="V59" i="11"/>
  <c r="V69" i="11"/>
  <c r="V74" i="11"/>
  <c r="V89" i="11"/>
  <c r="V94" i="11"/>
  <c r="V109" i="11"/>
  <c r="V114" i="11"/>
  <c r="V129" i="11"/>
  <c r="V134" i="11"/>
  <c r="V149" i="11"/>
  <c r="V154" i="11"/>
  <c r="V169" i="11"/>
  <c r="V174" i="11"/>
  <c r="V189" i="11"/>
  <c r="V194" i="11"/>
  <c r="V209" i="11"/>
  <c r="V214" i="11"/>
  <c r="V229" i="11"/>
  <c r="V234" i="11"/>
  <c r="V249" i="11"/>
  <c r="V264" i="11"/>
  <c r="V269" i="11"/>
  <c r="V274" i="11"/>
  <c r="V279" i="11"/>
  <c r="V284" i="11"/>
  <c r="V289" i="11"/>
  <c r="V294" i="11"/>
  <c r="V299" i="11"/>
  <c r="V304" i="11"/>
  <c r="V309" i="11"/>
  <c r="V314" i="11"/>
  <c r="V319" i="11"/>
  <c r="V324" i="11"/>
  <c r="V329" i="11"/>
  <c r="V11" i="11"/>
  <c r="V31" i="11"/>
  <c r="V41" i="11"/>
  <c r="V51" i="11"/>
  <c r="V61" i="11"/>
  <c r="V71" i="11"/>
  <c r="V81" i="11"/>
  <c r="V91" i="11"/>
  <c r="V101" i="11"/>
  <c r="V111" i="11"/>
  <c r="V121" i="11"/>
  <c r="V131" i="11"/>
  <c r="V141" i="11"/>
  <c r="V151" i="11"/>
  <c r="V161" i="11"/>
  <c r="V171" i="11"/>
  <c r="V181" i="11"/>
  <c r="V191" i="11"/>
  <c r="V201" i="11"/>
  <c r="V211" i="11"/>
  <c r="V221" i="11"/>
  <c r="V231" i="11"/>
  <c r="V241" i="11"/>
  <c r="V251" i="11"/>
  <c r="V261" i="11"/>
  <c r="V271" i="11"/>
  <c r="V281" i="11"/>
  <c r="V291" i="11"/>
  <c r="V301" i="11"/>
  <c r="V311" i="11"/>
  <c r="V321" i="11"/>
  <c r="V331" i="11"/>
  <c r="V9" i="11"/>
  <c r="V29" i="11"/>
  <c r="V34" i="11"/>
  <c r="V49" i="11"/>
  <c r="V54" i="11"/>
  <c r="V64" i="11"/>
  <c r="V79" i="11"/>
  <c r="V84" i="11"/>
  <c r="V99" i="11"/>
  <c r="V104" i="11"/>
  <c r="V119" i="11"/>
  <c r="V124" i="11"/>
  <c r="V139" i="11"/>
  <c r="V144" i="11"/>
  <c r="V159" i="11"/>
  <c r="V164" i="11"/>
  <c r="V179" i="11"/>
  <c r="V184" i="11"/>
  <c r="V199" i="11"/>
  <c r="V204" i="11"/>
  <c r="V219" i="11"/>
  <c r="V224" i="11"/>
  <c r="V239" i="11"/>
  <c r="V244" i="11"/>
  <c r="V259" i="11"/>
  <c r="V254" i="11"/>
  <c r="U6" i="11"/>
  <c r="AC27" i="20" s="1"/>
  <c r="I44" i="20" s="1"/>
  <c r="U11" i="11"/>
  <c r="U16" i="11"/>
  <c r="U31" i="11"/>
  <c r="U36" i="11"/>
  <c r="U41" i="11"/>
  <c r="U46" i="11"/>
  <c r="U51" i="11"/>
  <c r="U56" i="11"/>
  <c r="U61" i="11"/>
  <c r="U66" i="11"/>
  <c r="U71" i="11"/>
  <c r="U76" i="11"/>
  <c r="U81" i="11"/>
  <c r="U86" i="11"/>
  <c r="U91" i="11"/>
  <c r="U96" i="11"/>
  <c r="U101" i="11"/>
  <c r="U106" i="11"/>
  <c r="U111" i="11"/>
  <c r="U116" i="11"/>
  <c r="U121" i="11"/>
  <c r="U126" i="11"/>
  <c r="U131" i="11"/>
  <c r="U136" i="11"/>
  <c r="U141" i="11"/>
  <c r="U146" i="11"/>
  <c r="U151" i="11"/>
  <c r="U156" i="11"/>
  <c r="U161" i="11"/>
  <c r="U166" i="11"/>
  <c r="U171" i="11"/>
  <c r="U176" i="11"/>
  <c r="U181" i="11"/>
  <c r="U186" i="11"/>
  <c r="U191" i="11"/>
  <c r="U196" i="11"/>
  <c r="U201" i="11"/>
  <c r="U206" i="11"/>
  <c r="U211" i="11"/>
  <c r="U216" i="11"/>
  <c r="U221" i="11"/>
  <c r="U226" i="11"/>
  <c r="U231" i="11"/>
  <c r="U236" i="11"/>
  <c r="U241" i="11"/>
  <c r="U246" i="11"/>
  <c r="U251" i="11"/>
  <c r="U256" i="11"/>
  <c r="U261" i="11"/>
  <c r="U266" i="11"/>
  <c r="U276" i="11"/>
  <c r="U281" i="11"/>
  <c r="U286" i="11"/>
  <c r="U296" i="11"/>
  <c r="U311" i="11"/>
  <c r="U316" i="11"/>
  <c r="U331" i="11"/>
  <c r="M5" i="11"/>
  <c r="AB19" i="20" s="1"/>
  <c r="H36" i="20" s="1"/>
  <c r="M15" i="11"/>
  <c r="M35" i="11"/>
  <c r="M40" i="11"/>
  <c r="M55" i="11"/>
  <c r="M60" i="11"/>
  <c r="M75" i="11"/>
  <c r="M80" i="11"/>
  <c r="M95" i="11"/>
  <c r="M100" i="11"/>
  <c r="M115" i="11"/>
  <c r="M120" i="11"/>
  <c r="M135" i="11"/>
  <c r="M140" i="11"/>
  <c r="M155" i="11"/>
  <c r="M160" i="11"/>
  <c r="M175" i="11"/>
  <c r="M180" i="11"/>
  <c r="M200" i="11"/>
  <c r="M205" i="11"/>
  <c r="M210" i="11"/>
  <c r="M215" i="11"/>
  <c r="M220" i="11"/>
  <c r="M225" i="11"/>
  <c r="M230" i="11"/>
  <c r="M235" i="11"/>
  <c r="M240" i="11"/>
  <c r="M245" i="11"/>
  <c r="M250" i="11"/>
  <c r="M255" i="11"/>
  <c r="M260" i="11"/>
  <c r="M265" i="11"/>
  <c r="M270" i="11"/>
  <c r="M275" i="11"/>
  <c r="M280" i="11"/>
  <c r="M285" i="11"/>
  <c r="M290" i="11"/>
  <c r="M295" i="11"/>
  <c r="M300" i="11"/>
  <c r="M305" i="11"/>
  <c r="M310" i="11"/>
  <c r="M315" i="11"/>
  <c r="M320" i="11"/>
  <c r="M325" i="11"/>
  <c r="M330" i="11"/>
  <c r="U4" i="11"/>
  <c r="U9" i="11"/>
  <c r="U29" i="11"/>
  <c r="U34" i="11"/>
  <c r="U39" i="11"/>
  <c r="U44" i="11"/>
  <c r="U49" i="11"/>
  <c r="U54" i="11"/>
  <c r="U59" i="11"/>
  <c r="U64" i="11"/>
  <c r="U69" i="11"/>
  <c r="U74" i="11"/>
  <c r="U79" i="11"/>
  <c r="U84" i="11"/>
  <c r="U89" i="11"/>
  <c r="U94" i="11"/>
  <c r="U99" i="11"/>
  <c r="U104" i="11"/>
  <c r="U109" i="11"/>
  <c r="U114" i="11"/>
  <c r="U119" i="11"/>
  <c r="U124" i="11"/>
  <c r="U129" i="11"/>
  <c r="U134" i="11"/>
  <c r="U139" i="11"/>
  <c r="U144" i="11"/>
  <c r="U149" i="11"/>
  <c r="U154" i="11"/>
  <c r="U159" i="11"/>
  <c r="U164" i="11"/>
  <c r="U169" i="11"/>
  <c r="U174" i="11"/>
  <c r="U179" i="11"/>
  <c r="U184" i="11"/>
  <c r="U189" i="11"/>
  <c r="U194" i="11"/>
  <c r="U199" i="11"/>
  <c r="U204" i="11"/>
  <c r="U209" i="11"/>
  <c r="U214" i="11"/>
  <c r="U219" i="11"/>
  <c r="U224" i="11"/>
  <c r="U229" i="11"/>
  <c r="U234" i="11"/>
  <c r="U239" i="11"/>
  <c r="U244" i="11"/>
  <c r="U249" i="11"/>
  <c r="U254" i="11"/>
  <c r="U259" i="11"/>
  <c r="U264" i="11"/>
  <c r="U269" i="11"/>
  <c r="U274" i="11"/>
  <c r="U279" i="11"/>
  <c r="U284" i="11"/>
  <c r="U289" i="11"/>
  <c r="U294" i="11"/>
  <c r="U299" i="11"/>
  <c r="U304" i="11"/>
  <c r="U309" i="11"/>
  <c r="U314" i="11"/>
  <c r="U319" i="11"/>
  <c r="U324" i="11"/>
  <c r="U329" i="11"/>
  <c r="U271" i="11"/>
  <c r="U291" i="11"/>
  <c r="U301" i="11"/>
  <c r="U306" i="11"/>
  <c r="U321" i="11"/>
  <c r="U326" i="11"/>
  <c r="M10" i="11"/>
  <c r="M30" i="11"/>
  <c r="M45" i="11"/>
  <c r="M50" i="11"/>
  <c r="M65" i="11"/>
  <c r="M70" i="11"/>
  <c r="M85" i="11"/>
  <c r="M90" i="11"/>
  <c r="M105" i="11"/>
  <c r="M110" i="11"/>
  <c r="M125" i="11"/>
  <c r="M130" i="11"/>
  <c r="M145" i="11"/>
  <c r="M150" i="11"/>
  <c r="M165" i="11"/>
  <c r="M170" i="11"/>
  <c r="M185" i="11"/>
  <c r="M195" i="11"/>
  <c r="M190" i="11"/>
  <c r="T11" i="11"/>
  <c r="T16" i="11"/>
  <c r="T31" i="11"/>
  <c r="T36" i="11"/>
  <c r="T51" i="11"/>
  <c r="T56" i="11"/>
  <c r="T71" i="11"/>
  <c r="T76" i="11"/>
  <c r="T91" i="11"/>
  <c r="T101" i="11"/>
  <c r="T106" i="11"/>
  <c r="T121" i="11"/>
  <c r="T126" i="11"/>
  <c r="T141" i="11"/>
  <c r="T151" i="11"/>
  <c r="T156" i="11"/>
  <c r="T166" i="11"/>
  <c r="T181" i="11"/>
  <c r="T186" i="11"/>
  <c r="T196" i="11"/>
  <c r="T211" i="11"/>
  <c r="T216" i="11"/>
  <c r="T226" i="11"/>
  <c r="T241" i="11"/>
  <c r="T251" i="11"/>
  <c r="T256" i="11"/>
  <c r="T266" i="11"/>
  <c r="T276" i="11"/>
  <c r="T291" i="11"/>
  <c r="T296" i="11"/>
  <c r="T311" i="11"/>
  <c r="T316" i="11"/>
  <c r="T331" i="11"/>
  <c r="T4" i="11"/>
  <c r="T34" i="11"/>
  <c r="T44" i="11"/>
  <c r="T54" i="11"/>
  <c r="T64" i="11"/>
  <c r="T74" i="11"/>
  <c r="T84" i="11"/>
  <c r="T94" i="11"/>
  <c r="T104" i="11"/>
  <c r="T109" i="11"/>
  <c r="T119" i="11"/>
  <c r="T134" i="11"/>
  <c r="T139" i="11"/>
  <c r="T149" i="11"/>
  <c r="T159" i="11"/>
  <c r="T174" i="11"/>
  <c r="T184" i="11"/>
  <c r="T194" i="11"/>
  <c r="T199" i="11"/>
  <c r="T209" i="11"/>
  <c r="T224" i="11"/>
  <c r="T229" i="11"/>
  <c r="T239" i="11"/>
  <c r="T254" i="11"/>
  <c r="T259" i="11"/>
  <c r="T264" i="11"/>
  <c r="T269" i="11"/>
  <c r="T274" i="11"/>
  <c r="T279" i="11"/>
  <c r="T284" i="11"/>
  <c r="T289" i="11"/>
  <c r="T294" i="11"/>
  <c r="T299" i="11"/>
  <c r="T304" i="11"/>
  <c r="T309" i="11"/>
  <c r="T314" i="11"/>
  <c r="T319" i="11"/>
  <c r="T324" i="11"/>
  <c r="T329" i="11"/>
  <c r="T6" i="11"/>
  <c r="AC26" i="20" s="1"/>
  <c r="I43" i="20" s="1"/>
  <c r="T41" i="11"/>
  <c r="T46" i="11"/>
  <c r="T61" i="11"/>
  <c r="T66" i="11"/>
  <c r="T81" i="11"/>
  <c r="T86" i="11"/>
  <c r="T96" i="11"/>
  <c r="T111" i="11"/>
  <c r="T116" i="11"/>
  <c r="T131" i="11"/>
  <c r="T136" i="11"/>
  <c r="T146" i="11"/>
  <c r="T161" i="11"/>
  <c r="T171" i="11"/>
  <c r="T176" i="11"/>
  <c r="T191" i="11"/>
  <c r="T201" i="11"/>
  <c r="T206" i="11"/>
  <c r="T221" i="11"/>
  <c r="T231" i="11"/>
  <c r="T236" i="11"/>
  <c r="T246" i="11"/>
  <c r="T261" i="11"/>
  <c r="T271" i="11"/>
  <c r="T281" i="11"/>
  <c r="T286" i="11"/>
  <c r="T301" i="11"/>
  <c r="T306" i="11"/>
  <c r="T321" i="11"/>
  <c r="T326" i="11"/>
  <c r="T9" i="11"/>
  <c r="T29" i="11"/>
  <c r="T39" i="11"/>
  <c r="T49" i="11"/>
  <c r="T59" i="11"/>
  <c r="T69" i="11"/>
  <c r="T79" i="11"/>
  <c r="T89" i="11"/>
  <c r="T99" i="11"/>
  <c r="T114" i="11"/>
  <c r="T124" i="11"/>
  <c r="T129" i="11"/>
  <c r="T144" i="11"/>
  <c r="T154" i="11"/>
  <c r="T164" i="11"/>
  <c r="T169" i="11"/>
  <c r="T179" i="11"/>
  <c r="T189" i="11"/>
  <c r="T204" i="11"/>
  <c r="T214" i="11"/>
  <c r="T219" i="11"/>
  <c r="T234" i="11"/>
  <c r="T244" i="11"/>
  <c r="T249" i="11"/>
  <c r="S6" i="11"/>
  <c r="AC25" i="20" s="1"/>
  <c r="I42" i="20" s="1"/>
  <c r="S11" i="11"/>
  <c r="S16" i="11"/>
  <c r="S31" i="11"/>
  <c r="S36" i="11"/>
  <c r="S41" i="11"/>
  <c r="S46" i="11"/>
  <c r="S51" i="11"/>
  <c r="S56" i="11"/>
  <c r="S61" i="11"/>
  <c r="S66" i="11"/>
  <c r="S76" i="11"/>
  <c r="S86" i="11"/>
  <c r="S96" i="11"/>
  <c r="S106" i="11"/>
  <c r="S116" i="11"/>
  <c r="S126" i="11"/>
  <c r="S136" i="11"/>
  <c r="S146" i="11"/>
  <c r="S156" i="11"/>
  <c r="S166" i="11"/>
  <c r="S176" i="11"/>
  <c r="S186" i="11"/>
  <c r="S196" i="11"/>
  <c r="S206" i="11"/>
  <c r="S216" i="11"/>
  <c r="S226" i="11"/>
  <c r="S236" i="11"/>
  <c r="S241" i="11"/>
  <c r="S256" i="11"/>
  <c r="S261" i="11"/>
  <c r="S286" i="11"/>
  <c r="S296" i="11"/>
  <c r="S306" i="11"/>
  <c r="S316" i="11"/>
  <c r="S326" i="11"/>
  <c r="L5" i="11"/>
  <c r="AB18" i="20" s="1"/>
  <c r="H35" i="20" s="1"/>
  <c r="L40" i="11"/>
  <c r="L50" i="11"/>
  <c r="L55" i="11"/>
  <c r="L70" i="11"/>
  <c r="L75" i="11"/>
  <c r="L85" i="11"/>
  <c r="L95" i="11"/>
  <c r="L105" i="11"/>
  <c r="L115" i="11"/>
  <c r="L125" i="11"/>
  <c r="L130" i="11"/>
  <c r="L135" i="11"/>
  <c r="L140" i="11"/>
  <c r="L145" i="11"/>
  <c r="L150" i="11"/>
  <c r="L155" i="11"/>
  <c r="L160" i="11"/>
  <c r="L165" i="11"/>
  <c r="L170" i="11"/>
  <c r="L175" i="11"/>
  <c r="L180" i="11"/>
  <c r="L185" i="11"/>
  <c r="L190" i="11"/>
  <c r="L195" i="11"/>
  <c r="L200" i="11"/>
  <c r="L205" i="11"/>
  <c r="L210" i="11"/>
  <c r="L215" i="11"/>
  <c r="L220" i="11"/>
  <c r="L225" i="11"/>
  <c r="L230" i="11"/>
  <c r="L235" i="11"/>
  <c r="L240" i="11"/>
  <c r="L245" i="11"/>
  <c r="L250" i="11"/>
  <c r="L255" i="11"/>
  <c r="L260" i="11"/>
  <c r="L265" i="11"/>
  <c r="L270" i="11"/>
  <c r="L275" i="11"/>
  <c r="L280" i="11"/>
  <c r="L285" i="11"/>
  <c r="L290" i="11"/>
  <c r="L295" i="11"/>
  <c r="L300" i="11"/>
  <c r="L305" i="11"/>
  <c r="L310" i="11"/>
  <c r="L315" i="11"/>
  <c r="L320" i="11"/>
  <c r="L325" i="11"/>
  <c r="L330" i="11"/>
  <c r="S4" i="11"/>
  <c r="S9" i="11"/>
  <c r="S29" i="11"/>
  <c r="S34" i="11"/>
  <c r="S39" i="11"/>
  <c r="S44" i="11"/>
  <c r="S49" i="11"/>
  <c r="S54" i="11"/>
  <c r="S59" i="11"/>
  <c r="S64" i="11"/>
  <c r="S69" i="11"/>
  <c r="S74" i="11"/>
  <c r="S79" i="11"/>
  <c r="S84" i="11"/>
  <c r="S89" i="11"/>
  <c r="S94" i="11"/>
  <c r="S99" i="11"/>
  <c r="S104" i="11"/>
  <c r="S109" i="11"/>
  <c r="S114" i="11"/>
  <c r="S119" i="11"/>
  <c r="S124" i="11"/>
  <c r="S129" i="11"/>
  <c r="S134" i="11"/>
  <c r="S139" i="11"/>
  <c r="S144" i="11"/>
  <c r="S149" i="11"/>
  <c r="S154" i="11"/>
  <c r="S159" i="11"/>
  <c r="S164" i="11"/>
  <c r="S169" i="11"/>
  <c r="S174" i="11"/>
  <c r="S179" i="11"/>
  <c r="S184" i="11"/>
  <c r="S189" i="11"/>
  <c r="S194" i="11"/>
  <c r="S199" i="11"/>
  <c r="S204" i="11"/>
  <c r="S209" i="11"/>
  <c r="S214" i="11"/>
  <c r="S219" i="11"/>
  <c r="S224" i="11"/>
  <c r="S229" i="11"/>
  <c r="S234" i="11"/>
  <c r="S239" i="11"/>
  <c r="S244" i="11"/>
  <c r="S249" i="11"/>
  <c r="S254" i="11"/>
  <c r="S259" i="11"/>
  <c r="S264" i="11"/>
  <c r="S269" i="11"/>
  <c r="S274" i="11"/>
  <c r="S279" i="11"/>
  <c r="S284" i="11"/>
  <c r="S289" i="11"/>
  <c r="S294" i="11"/>
  <c r="S299" i="11"/>
  <c r="S304" i="11"/>
  <c r="S309" i="11"/>
  <c r="S314" i="11"/>
  <c r="S319" i="11"/>
  <c r="S324" i="11"/>
  <c r="S329" i="11"/>
  <c r="S71" i="11"/>
  <c r="S81" i="11"/>
  <c r="S91" i="11"/>
  <c r="S101" i="11"/>
  <c r="S111" i="11"/>
  <c r="S121" i="11"/>
  <c r="S131" i="11"/>
  <c r="S141" i="11"/>
  <c r="S151" i="11"/>
  <c r="S161" i="11"/>
  <c r="S171" i="11"/>
  <c r="S181" i="11"/>
  <c r="S191" i="11"/>
  <c r="S201" i="11"/>
  <c r="S211" i="11"/>
  <c r="S221" i="11"/>
  <c r="S231" i="11"/>
  <c r="S246" i="11"/>
  <c r="S251" i="11"/>
  <c r="S266" i="11"/>
  <c r="S271" i="11"/>
  <c r="S276" i="11"/>
  <c r="S281" i="11"/>
  <c r="S291" i="11"/>
  <c r="S301" i="11"/>
  <c r="S311" i="11"/>
  <c r="S321" i="11"/>
  <c r="S331" i="11"/>
  <c r="L10" i="11"/>
  <c r="L15" i="11"/>
  <c r="L30" i="11"/>
  <c r="L35" i="11"/>
  <c r="L45" i="11"/>
  <c r="L60" i="11"/>
  <c r="L65" i="11"/>
  <c r="L80" i="11"/>
  <c r="L90" i="11"/>
  <c r="L100" i="11"/>
  <c r="L110" i="11"/>
  <c r="L120" i="11"/>
  <c r="R11" i="11"/>
  <c r="R31" i="11"/>
  <c r="R41" i="11"/>
  <c r="R51" i="11"/>
  <c r="R61" i="11"/>
  <c r="R71" i="11"/>
  <c r="R81" i="11"/>
  <c r="R91" i="11"/>
  <c r="R101" i="11"/>
  <c r="R111" i="11"/>
  <c r="R121" i="11"/>
  <c r="R131" i="11"/>
  <c r="R141" i="11"/>
  <c r="R151" i="11"/>
  <c r="R161" i="11"/>
  <c r="R171" i="11"/>
  <c r="R181" i="11"/>
  <c r="R191" i="11"/>
  <c r="R201" i="11"/>
  <c r="R211" i="11"/>
  <c r="R221" i="11"/>
  <c r="R231" i="11"/>
  <c r="R241" i="11"/>
  <c r="R251" i="11"/>
  <c r="R261" i="11"/>
  <c r="R271" i="11"/>
  <c r="R281" i="11"/>
  <c r="R291" i="11"/>
  <c r="R301" i="11"/>
  <c r="R311" i="11"/>
  <c r="R321" i="11"/>
  <c r="R331" i="11"/>
  <c r="R4" i="11"/>
  <c r="R34" i="11"/>
  <c r="R44" i="11"/>
  <c r="R54" i="11"/>
  <c r="R64" i="11"/>
  <c r="R74" i="11"/>
  <c r="R84" i="11"/>
  <c r="R99" i="11"/>
  <c r="R109" i="11"/>
  <c r="R114" i="11"/>
  <c r="R124" i="11"/>
  <c r="R139" i="11"/>
  <c r="R144" i="11"/>
  <c r="R159" i="11"/>
  <c r="R169" i="11"/>
  <c r="R179" i="11"/>
  <c r="R184" i="11"/>
  <c r="R199" i="11"/>
  <c r="R204" i="11"/>
  <c r="R214" i="11"/>
  <c r="R229" i="11"/>
  <c r="R239" i="11"/>
  <c r="R249" i="11"/>
  <c r="R254" i="11"/>
  <c r="R259" i="11"/>
  <c r="R264" i="11"/>
  <c r="R269" i="11"/>
  <c r="R274" i="11"/>
  <c r="R279" i="11"/>
  <c r="R284" i="11"/>
  <c r="R289" i="11"/>
  <c r="R294" i="11"/>
  <c r="R299" i="11"/>
  <c r="R304" i="11"/>
  <c r="R309" i="11"/>
  <c r="R314" i="11"/>
  <c r="R319" i="11"/>
  <c r="R324" i="11"/>
  <c r="R329" i="11"/>
  <c r="R6" i="11"/>
  <c r="AC24" i="20" s="1"/>
  <c r="I41" i="20" s="1"/>
  <c r="R16" i="11"/>
  <c r="R36" i="11"/>
  <c r="R46" i="11"/>
  <c r="R56" i="11"/>
  <c r="R66" i="11"/>
  <c r="R76" i="11"/>
  <c r="R86" i="11"/>
  <c r="R96" i="11"/>
  <c r="R106" i="11"/>
  <c r="R116" i="11"/>
  <c r="R126" i="11"/>
  <c r="R136" i="11"/>
  <c r="R146" i="11"/>
  <c r="R156" i="11"/>
  <c r="R166" i="11"/>
  <c r="R176" i="11"/>
  <c r="R186" i="11"/>
  <c r="R196" i="11"/>
  <c r="R206" i="11"/>
  <c r="R216" i="11"/>
  <c r="R226" i="11"/>
  <c r="R236" i="11"/>
  <c r="R246" i="11"/>
  <c r="R256" i="11"/>
  <c r="R266" i="11"/>
  <c r="R276" i="11"/>
  <c r="R286" i="11"/>
  <c r="R296" i="11"/>
  <c r="R306" i="11"/>
  <c r="R316" i="11"/>
  <c r="R326" i="11"/>
  <c r="R9" i="11"/>
  <c r="R29" i="11"/>
  <c r="R39" i="11"/>
  <c r="R49" i="11"/>
  <c r="R59" i="11"/>
  <c r="R69" i="11"/>
  <c r="R79" i="11"/>
  <c r="R89" i="11"/>
  <c r="R94" i="11"/>
  <c r="R104" i="11"/>
  <c r="R119" i="11"/>
  <c r="R129" i="11"/>
  <c r="R134" i="11"/>
  <c r="R149" i="11"/>
  <c r="R154" i="11"/>
  <c r="R164" i="11"/>
  <c r="R174" i="11"/>
  <c r="R189" i="11"/>
  <c r="R194" i="11"/>
  <c r="R209" i="11"/>
  <c r="R219" i="11"/>
  <c r="R224" i="11"/>
  <c r="R234" i="11"/>
  <c r="R244" i="11"/>
  <c r="Q11" i="11"/>
  <c r="Q16" i="11"/>
  <c r="Q31" i="11"/>
  <c r="Q36" i="11"/>
  <c r="Q41" i="11"/>
  <c r="Q46" i="11"/>
  <c r="Q51" i="11"/>
  <c r="Q56" i="11"/>
  <c r="Q61" i="11"/>
  <c r="Q66" i="11"/>
  <c r="Q71" i="11"/>
  <c r="Q76" i="11"/>
  <c r="Q81" i="11"/>
  <c r="Q86" i="11"/>
  <c r="Q91" i="11"/>
  <c r="Q96" i="11"/>
  <c r="Q101" i="11"/>
  <c r="Q106" i="11"/>
  <c r="Q111" i="11"/>
  <c r="Q116" i="11"/>
  <c r="Q121" i="11"/>
  <c r="Q126" i="11"/>
  <c r="Q131" i="11"/>
  <c r="Q136" i="11"/>
  <c r="Q141" i="11"/>
  <c r="Q146" i="11"/>
  <c r="Q151" i="11"/>
  <c r="Q156" i="11"/>
  <c r="Q161" i="11"/>
  <c r="Q166" i="11"/>
  <c r="Q171" i="11"/>
  <c r="Q176" i="11"/>
  <c r="Q181" i="11"/>
  <c r="Q186" i="11"/>
  <c r="Q191" i="11"/>
  <c r="Q196" i="11"/>
  <c r="Q201" i="11"/>
  <c r="Q206" i="11"/>
  <c r="Q211" i="11"/>
  <c r="Q216" i="11"/>
  <c r="Q221" i="11"/>
  <c r="Q226" i="11"/>
  <c r="Q231" i="11"/>
  <c r="Q236" i="11"/>
  <c r="Q241" i="11"/>
  <c r="Q246" i="11"/>
  <c r="Q251" i="11"/>
  <c r="Q256" i="11"/>
  <c r="Q261" i="11"/>
  <c r="Q266" i="11"/>
  <c r="Q271" i="11"/>
  <c r="Q276" i="11"/>
  <c r="Q281" i="11"/>
  <c r="Q286" i="11"/>
  <c r="Q291" i="11"/>
  <c r="Q296" i="11"/>
  <c r="Q306" i="11"/>
  <c r="Q316" i="11"/>
  <c r="Q326" i="11"/>
  <c r="K10" i="11"/>
  <c r="K30" i="11"/>
  <c r="K45" i="11"/>
  <c r="K55" i="11"/>
  <c r="K60" i="11"/>
  <c r="K75" i="11"/>
  <c r="K80" i="11"/>
  <c r="K95" i="11"/>
  <c r="K105" i="11"/>
  <c r="K115" i="11"/>
  <c r="K120" i="11"/>
  <c r="K135" i="11"/>
  <c r="K145" i="11"/>
  <c r="K150" i="11"/>
  <c r="K165" i="11"/>
  <c r="K170" i="11"/>
  <c r="K180" i="11"/>
  <c r="K195" i="11"/>
  <c r="K200" i="11"/>
  <c r="K205" i="11"/>
  <c r="K210" i="11"/>
  <c r="K215" i="11"/>
  <c r="K220" i="11"/>
  <c r="K225" i="11"/>
  <c r="K230" i="11"/>
  <c r="K235" i="11"/>
  <c r="K240" i="11"/>
  <c r="K245" i="11"/>
  <c r="K250" i="11"/>
  <c r="K255" i="11"/>
  <c r="K260" i="11"/>
  <c r="K265" i="11"/>
  <c r="K270" i="11"/>
  <c r="K275" i="11"/>
  <c r="K280" i="11"/>
  <c r="K285" i="11"/>
  <c r="K290" i="11"/>
  <c r="K295" i="11"/>
  <c r="K300" i="11"/>
  <c r="K305" i="11"/>
  <c r="K310" i="11"/>
  <c r="K315" i="11"/>
  <c r="K320" i="11"/>
  <c r="K325" i="11"/>
  <c r="K330" i="11"/>
  <c r="Q4" i="11"/>
  <c r="Q9" i="11"/>
  <c r="Q29" i="11"/>
  <c r="Q34" i="11"/>
  <c r="Q39" i="11"/>
  <c r="Q44" i="11"/>
  <c r="Q49" i="11"/>
  <c r="Q54" i="11"/>
  <c r="Q59" i="11"/>
  <c r="Q64" i="11"/>
  <c r="Q69" i="11"/>
  <c r="Q74" i="11"/>
  <c r="Q79" i="11"/>
  <c r="Q84" i="11"/>
  <c r="Q89" i="11"/>
  <c r="Q94" i="11"/>
  <c r="Q99" i="11"/>
  <c r="Q104" i="11"/>
  <c r="Q109" i="11"/>
  <c r="Q114" i="11"/>
  <c r="Q119" i="11"/>
  <c r="Q124" i="11"/>
  <c r="Q129" i="11"/>
  <c r="Q134" i="11"/>
  <c r="Q139" i="11"/>
  <c r="Q144" i="11"/>
  <c r="Q149" i="11"/>
  <c r="Q154" i="11"/>
  <c r="Q159" i="11"/>
  <c r="Q164" i="11"/>
  <c r="Q169" i="11"/>
  <c r="Q174" i="11"/>
  <c r="Q179" i="11"/>
  <c r="Q184" i="11"/>
  <c r="Q189" i="11"/>
  <c r="Q194" i="11"/>
  <c r="Q199" i="11"/>
  <c r="Q204" i="11"/>
  <c r="Q209" i="11"/>
  <c r="Q214" i="11"/>
  <c r="Q219" i="11"/>
  <c r="Q224" i="11"/>
  <c r="Q229" i="11"/>
  <c r="Q234" i="11"/>
  <c r="Q239" i="11"/>
  <c r="Q244" i="11"/>
  <c r="Q249" i="11"/>
  <c r="Q254" i="11"/>
  <c r="Q259" i="11"/>
  <c r="Q264" i="11"/>
  <c r="Q269" i="11"/>
  <c r="Q274" i="11"/>
  <c r="Q279" i="11"/>
  <c r="Q284" i="11"/>
  <c r="Q289" i="11"/>
  <c r="Q294" i="11"/>
  <c r="Q299" i="11"/>
  <c r="Q304" i="11"/>
  <c r="Q309" i="11"/>
  <c r="Q314" i="11"/>
  <c r="Q319" i="11"/>
  <c r="Q324" i="11"/>
  <c r="Q329" i="11"/>
  <c r="Q301" i="11"/>
  <c r="Q311" i="11"/>
  <c r="Q321" i="11"/>
  <c r="Q331" i="11"/>
  <c r="K5" i="11"/>
  <c r="AB17" i="20" s="1"/>
  <c r="H34" i="20" s="1"/>
  <c r="K15" i="11"/>
  <c r="K35" i="11"/>
  <c r="K40" i="11"/>
  <c r="K50" i="11"/>
  <c r="K65" i="11"/>
  <c r="K70" i="11"/>
  <c r="K85" i="11"/>
  <c r="K90" i="11"/>
  <c r="K100" i="11"/>
  <c r="K110" i="11"/>
  <c r="K125" i="11"/>
  <c r="K130" i="11"/>
  <c r="K140" i="11"/>
  <c r="K155" i="11"/>
  <c r="K160" i="11"/>
  <c r="K175" i="11"/>
  <c r="K185" i="11"/>
  <c r="K190" i="11"/>
  <c r="P6" i="11"/>
  <c r="AC22" i="20" s="1"/>
  <c r="I39" i="20" s="1"/>
  <c r="P36" i="11"/>
  <c r="P41" i="11"/>
  <c r="P56" i="11"/>
  <c r="P61" i="11"/>
  <c r="P76" i="11"/>
  <c r="P86" i="11"/>
  <c r="P96" i="11"/>
  <c r="P101" i="11"/>
  <c r="P111" i="11"/>
  <c r="P126" i="11"/>
  <c r="P131" i="11"/>
  <c r="P146" i="11"/>
  <c r="P151" i="11"/>
  <c r="P161" i="11"/>
  <c r="P171" i="11"/>
  <c r="P186" i="11"/>
  <c r="P196" i="11"/>
  <c r="P201" i="11"/>
  <c r="P216" i="11"/>
  <c r="P221" i="11"/>
  <c r="P231" i="11"/>
  <c r="P246" i="11"/>
  <c r="P256" i="11"/>
  <c r="P261" i="11"/>
  <c r="P286" i="11"/>
  <c r="P291" i="11"/>
  <c r="P306" i="11"/>
  <c r="P316" i="11"/>
  <c r="P326" i="11"/>
  <c r="P331" i="11"/>
  <c r="P4" i="11"/>
  <c r="P39" i="11"/>
  <c r="P44" i="11"/>
  <c r="P59" i="11"/>
  <c r="P64" i="11"/>
  <c r="P79" i="11"/>
  <c r="P84" i="11"/>
  <c r="P99" i="11"/>
  <c r="P104" i="11"/>
  <c r="P119" i="11"/>
  <c r="P124" i="11"/>
  <c r="P139" i="11"/>
  <c r="P144" i="11"/>
  <c r="P159" i="11"/>
  <c r="P164" i="11"/>
  <c r="P179" i="11"/>
  <c r="P184" i="11"/>
  <c r="P199" i="11"/>
  <c r="P209" i="11"/>
  <c r="P219" i="11"/>
  <c r="P224" i="11"/>
  <c r="P239" i="11"/>
  <c r="P244" i="11"/>
  <c r="P254" i="11"/>
  <c r="P259" i="11"/>
  <c r="P264" i="11"/>
  <c r="P269" i="11"/>
  <c r="P274" i="11"/>
  <c r="P279" i="11"/>
  <c r="P284" i="11"/>
  <c r="P289" i="11"/>
  <c r="P294" i="11"/>
  <c r="P299" i="11"/>
  <c r="P304" i="11"/>
  <c r="P309" i="11"/>
  <c r="P314" i="11"/>
  <c r="P319" i="11"/>
  <c r="P324" i="11"/>
  <c r="P329" i="11"/>
  <c r="P11" i="11"/>
  <c r="P31" i="11"/>
  <c r="P46" i="11"/>
  <c r="P51" i="11"/>
  <c r="P66" i="11"/>
  <c r="P71" i="11"/>
  <c r="P81" i="11"/>
  <c r="P91" i="11"/>
  <c r="P106" i="11"/>
  <c r="P116" i="11"/>
  <c r="P121" i="11"/>
  <c r="P136" i="11"/>
  <c r="P141" i="11"/>
  <c r="P156" i="11"/>
  <c r="P166" i="11"/>
  <c r="P176" i="11"/>
  <c r="P181" i="11"/>
  <c r="P191" i="11"/>
  <c r="P206" i="11"/>
  <c r="P211" i="11"/>
  <c r="P226" i="11"/>
  <c r="P236" i="11"/>
  <c r="P241" i="11"/>
  <c r="P251" i="11"/>
  <c r="P266" i="11"/>
  <c r="P271" i="11"/>
  <c r="P276" i="11"/>
  <c r="P281" i="11"/>
  <c r="P296" i="11"/>
  <c r="P301" i="11"/>
  <c r="P311" i="11"/>
  <c r="P321" i="11"/>
  <c r="P9" i="11"/>
  <c r="P29" i="11"/>
  <c r="P34" i="11"/>
  <c r="P49" i="11"/>
  <c r="P54" i="11"/>
  <c r="P69" i="11"/>
  <c r="P74" i="11"/>
  <c r="P89" i="11"/>
  <c r="P94" i="11"/>
  <c r="P109" i="11"/>
  <c r="P114" i="11"/>
  <c r="P129" i="11"/>
  <c r="P134" i="11"/>
  <c r="P149" i="11"/>
  <c r="P154" i="11"/>
  <c r="P169" i="11"/>
  <c r="P174" i="11"/>
  <c r="P189" i="11"/>
  <c r="P194" i="11"/>
  <c r="P204" i="11"/>
  <c r="P214" i="11"/>
  <c r="P229" i="11"/>
  <c r="P234" i="11"/>
  <c r="P249" i="11"/>
  <c r="O6" i="11"/>
  <c r="AC21" i="20" s="1"/>
  <c r="I38" i="20" s="1"/>
  <c r="O11" i="11"/>
  <c r="O16" i="11"/>
  <c r="O31" i="11"/>
  <c r="O36" i="11"/>
  <c r="O41" i="11"/>
  <c r="O46" i="11"/>
  <c r="O51" i="11"/>
  <c r="O56" i="11"/>
  <c r="O61" i="11"/>
  <c r="O66" i="11"/>
  <c r="O71" i="11"/>
  <c r="O76" i="11"/>
  <c r="O81" i="11"/>
  <c r="O86" i="11"/>
  <c r="O91" i="11"/>
  <c r="O96" i="11"/>
  <c r="O101" i="11"/>
  <c r="O106" i="11"/>
  <c r="O111" i="11"/>
  <c r="O116" i="11"/>
  <c r="O121" i="11"/>
  <c r="O126" i="11"/>
  <c r="O131" i="11"/>
  <c r="O136" i="11"/>
  <c r="O141" i="11"/>
  <c r="O146" i="11"/>
  <c r="O151" i="11"/>
  <c r="O156" i="11"/>
  <c r="O161" i="11"/>
  <c r="O166" i="11"/>
  <c r="O171" i="11"/>
  <c r="O176" i="11"/>
  <c r="O181" i="11"/>
  <c r="O186" i="11"/>
  <c r="O191" i="11"/>
  <c r="O196" i="11"/>
  <c r="O201" i="11"/>
  <c r="O206" i="11"/>
  <c r="O211" i="11"/>
  <c r="O216" i="11"/>
  <c r="O221" i="11"/>
  <c r="O226" i="11"/>
  <c r="O231" i="11"/>
  <c r="O236" i="11"/>
  <c r="O241" i="11"/>
  <c r="O246" i="11"/>
  <c r="O251" i="11"/>
  <c r="O256" i="11"/>
  <c r="O261" i="11"/>
  <c r="O266" i="11"/>
  <c r="O271" i="11"/>
  <c r="O296" i="11"/>
  <c r="O306" i="11"/>
  <c r="O316" i="11"/>
  <c r="O326" i="11"/>
  <c r="J10" i="11"/>
  <c r="J30" i="11"/>
  <c r="J40" i="11"/>
  <c r="J50" i="11"/>
  <c r="J60" i="11"/>
  <c r="J70" i="11"/>
  <c r="J80" i="11"/>
  <c r="J90" i="11"/>
  <c r="J100" i="11"/>
  <c r="J110" i="11"/>
  <c r="J120" i="11"/>
  <c r="J130" i="11"/>
  <c r="J140" i="11"/>
  <c r="J150" i="11"/>
  <c r="J160" i="11"/>
  <c r="J170" i="11"/>
  <c r="J180" i="11"/>
  <c r="J190" i="11"/>
  <c r="J200" i="11"/>
  <c r="J210" i="11"/>
  <c r="J215" i="11"/>
  <c r="J220" i="11"/>
  <c r="J225" i="11"/>
  <c r="J230" i="11"/>
  <c r="J235" i="11"/>
  <c r="J240" i="11"/>
  <c r="J245" i="11"/>
  <c r="J250" i="11"/>
  <c r="J255" i="11"/>
  <c r="J260" i="11"/>
  <c r="J265" i="11"/>
  <c r="J270" i="11"/>
  <c r="J275" i="11"/>
  <c r="J280" i="11"/>
  <c r="J285" i="11"/>
  <c r="J290" i="11"/>
  <c r="J295" i="11"/>
  <c r="J300" i="11"/>
  <c r="J305" i="11"/>
  <c r="J310" i="11"/>
  <c r="J315" i="11"/>
  <c r="J320" i="11"/>
  <c r="J325" i="11"/>
  <c r="J330" i="11"/>
  <c r="O4" i="11"/>
  <c r="O9" i="11"/>
  <c r="O29" i="11"/>
  <c r="O34" i="11"/>
  <c r="O39" i="11"/>
  <c r="O44" i="11"/>
  <c r="O49" i="11"/>
  <c r="O54" i="11"/>
  <c r="O59" i="11"/>
  <c r="O64" i="11"/>
  <c r="O69" i="11"/>
  <c r="O74" i="11"/>
  <c r="O79" i="11"/>
  <c r="O84" i="11"/>
  <c r="O89" i="11"/>
  <c r="O94" i="11"/>
  <c r="O99" i="11"/>
  <c r="O104" i="11"/>
  <c r="O109" i="11"/>
  <c r="O114" i="11"/>
  <c r="O119" i="11"/>
  <c r="O124" i="11"/>
  <c r="O129" i="11"/>
  <c r="O134" i="11"/>
  <c r="O139" i="11"/>
  <c r="O144" i="11"/>
  <c r="O149" i="11"/>
  <c r="O154" i="11"/>
  <c r="O159" i="11"/>
  <c r="O164" i="11"/>
  <c r="O169" i="11"/>
  <c r="O174" i="11"/>
  <c r="O179" i="11"/>
  <c r="O184" i="11"/>
  <c r="O189" i="11"/>
  <c r="O194" i="11"/>
  <c r="O199" i="11"/>
  <c r="O204" i="11"/>
  <c r="O209" i="11"/>
  <c r="O214" i="11"/>
  <c r="O219" i="11"/>
  <c r="O224" i="11"/>
  <c r="O229" i="11"/>
  <c r="O234" i="11"/>
  <c r="O239" i="11"/>
  <c r="O244" i="11"/>
  <c r="O249" i="11"/>
  <c r="O254" i="11"/>
  <c r="O259" i="11"/>
  <c r="O264" i="11"/>
  <c r="O269" i="11"/>
  <c r="O274" i="11"/>
  <c r="O279" i="11"/>
  <c r="O284" i="11"/>
  <c r="O289" i="11"/>
  <c r="O294" i="11"/>
  <c r="O299" i="11"/>
  <c r="O304" i="11"/>
  <c r="O309" i="11"/>
  <c r="O314" i="11"/>
  <c r="O319" i="11"/>
  <c r="O324" i="11"/>
  <c r="O329" i="11"/>
  <c r="O291" i="11"/>
  <c r="O301" i="11"/>
  <c r="O311" i="11"/>
  <c r="O321" i="11"/>
  <c r="O331" i="11"/>
  <c r="J5" i="11"/>
  <c r="AB16" i="20" s="1"/>
  <c r="H33" i="20" s="1"/>
  <c r="J15" i="11"/>
  <c r="J35" i="11"/>
  <c r="J45" i="11"/>
  <c r="J55" i="11"/>
  <c r="J65" i="11"/>
  <c r="J75" i="11"/>
  <c r="J85" i="11"/>
  <c r="J95" i="11"/>
  <c r="J105" i="11"/>
  <c r="J115" i="11"/>
  <c r="J125" i="11"/>
  <c r="J135" i="11"/>
  <c r="J145" i="11"/>
  <c r="J155" i="11"/>
  <c r="J165" i="11"/>
  <c r="J175" i="11"/>
  <c r="J185" i="11"/>
  <c r="J195" i="11"/>
  <c r="J205" i="11"/>
  <c r="O286" i="11"/>
  <c r="O281" i="11"/>
  <c r="O276" i="11"/>
  <c r="N6" i="11"/>
  <c r="AC20" i="20" s="1"/>
  <c r="I37" i="20" s="1"/>
  <c r="N16" i="11"/>
  <c r="N36" i="11"/>
  <c r="N46" i="11"/>
  <c r="N56" i="11"/>
  <c r="N66" i="11"/>
  <c r="N76" i="11"/>
  <c r="N86" i="11"/>
  <c r="N96" i="11"/>
  <c r="N106" i="11"/>
  <c r="N116" i="11"/>
  <c r="N126" i="11"/>
  <c r="N136" i="11"/>
  <c r="N146" i="11"/>
  <c r="N156" i="11"/>
  <c r="N166" i="11"/>
  <c r="N176" i="11"/>
  <c r="N186" i="11"/>
  <c r="N196" i="11"/>
  <c r="N206" i="11"/>
  <c r="N216" i="11"/>
  <c r="N226" i="11"/>
  <c r="N236" i="11"/>
  <c r="N246" i="11"/>
  <c r="N256" i="11"/>
  <c r="N266" i="11"/>
  <c r="N276" i="11"/>
  <c r="N286" i="11"/>
  <c r="N296" i="11"/>
  <c r="N306" i="11"/>
  <c r="N316" i="11"/>
  <c r="N326" i="11"/>
  <c r="N9" i="11"/>
  <c r="N29" i="11"/>
  <c r="N39" i="11"/>
  <c r="N49" i="11"/>
  <c r="N59" i="11"/>
  <c r="N69" i="11"/>
  <c r="N79" i="11"/>
  <c r="N89" i="11"/>
  <c r="N99" i="11"/>
  <c r="N109" i="11"/>
  <c r="N119" i="11"/>
  <c r="N129" i="11"/>
  <c r="N139" i="11"/>
  <c r="N149" i="11"/>
  <c r="N159" i="11"/>
  <c r="N169" i="11"/>
  <c r="N179" i="11"/>
  <c r="N189" i="11"/>
  <c r="N199" i="11"/>
  <c r="N209" i="11"/>
  <c r="N219" i="11"/>
  <c r="N229" i="11"/>
  <c r="N239" i="11"/>
  <c r="N249" i="11"/>
  <c r="N254" i="11"/>
  <c r="N259" i="11"/>
  <c r="N264" i="11"/>
  <c r="N269" i="11"/>
  <c r="N274" i="11"/>
  <c r="N279" i="11"/>
  <c r="N284" i="11"/>
  <c r="N289" i="11"/>
  <c r="N294" i="11"/>
  <c r="N299" i="11"/>
  <c r="N304" i="11"/>
  <c r="N309" i="11"/>
  <c r="N314" i="11"/>
  <c r="N319" i="11"/>
  <c r="N324" i="11"/>
  <c r="N328" i="11" s="1"/>
  <c r="N329" i="11"/>
  <c r="N11" i="11"/>
  <c r="N31" i="11"/>
  <c r="N41" i="11"/>
  <c r="N51" i="11"/>
  <c r="N61" i="11"/>
  <c r="N71" i="11"/>
  <c r="N81" i="11"/>
  <c r="N91" i="11"/>
  <c r="N101" i="11"/>
  <c r="N111" i="11"/>
  <c r="N121" i="11"/>
  <c r="N131" i="11"/>
  <c r="N141" i="11"/>
  <c r="N151" i="11"/>
  <c r="N161" i="11"/>
  <c r="N171" i="11"/>
  <c r="N181" i="11"/>
  <c r="N191" i="11"/>
  <c r="N201" i="11"/>
  <c r="N211" i="11"/>
  <c r="N221" i="11"/>
  <c r="N231" i="11"/>
  <c r="N241" i="11"/>
  <c r="N251" i="11"/>
  <c r="N261" i="11"/>
  <c r="N271" i="11"/>
  <c r="N281" i="11"/>
  <c r="N291" i="11"/>
  <c r="N301" i="11"/>
  <c r="N311" i="11"/>
  <c r="N321" i="11"/>
  <c r="N331" i="11"/>
  <c r="N4" i="11"/>
  <c r="N34" i="11"/>
  <c r="N44" i="11"/>
  <c r="N54" i="11"/>
  <c r="N64" i="11"/>
  <c r="N74" i="11"/>
  <c r="N84" i="11"/>
  <c r="N94" i="11"/>
  <c r="N104" i="11"/>
  <c r="N114" i="11"/>
  <c r="N124" i="11"/>
  <c r="N134" i="11"/>
  <c r="N144" i="11"/>
  <c r="N154" i="11"/>
  <c r="N164" i="11"/>
  <c r="N174" i="11"/>
  <c r="N184" i="11"/>
  <c r="N194" i="11"/>
  <c r="N204" i="11"/>
  <c r="N214" i="11"/>
  <c r="N224" i="11"/>
  <c r="N234" i="11"/>
  <c r="N244" i="11"/>
  <c r="M11" i="11"/>
  <c r="M16" i="11"/>
  <c r="M31" i="11"/>
  <c r="M36" i="11"/>
  <c r="M41" i="11"/>
  <c r="M46" i="11"/>
  <c r="M51" i="11"/>
  <c r="M56" i="11"/>
  <c r="M61" i="11"/>
  <c r="M66" i="11"/>
  <c r="M71" i="11"/>
  <c r="M76" i="11"/>
  <c r="M81" i="11"/>
  <c r="M86" i="11"/>
  <c r="M91" i="11"/>
  <c r="M96" i="11"/>
  <c r="M101" i="11"/>
  <c r="M106" i="11"/>
  <c r="M111" i="11"/>
  <c r="M116" i="11"/>
  <c r="M121" i="11"/>
  <c r="M126" i="11"/>
  <c r="M131" i="11"/>
  <c r="M136" i="11"/>
  <c r="M141" i="11"/>
  <c r="M146" i="11"/>
  <c r="M151" i="11"/>
  <c r="M156" i="11"/>
  <c r="M161" i="11"/>
  <c r="M166" i="11"/>
  <c r="M171" i="11"/>
  <c r="M176" i="11"/>
  <c r="M181" i="11"/>
  <c r="M186" i="11"/>
  <c r="M191" i="11"/>
  <c r="M196" i="11"/>
  <c r="M201" i="11"/>
  <c r="M206" i="11"/>
  <c r="M211" i="11"/>
  <c r="M216" i="11"/>
  <c r="M221" i="11"/>
  <c r="M226" i="11"/>
  <c r="M231" i="11"/>
  <c r="M236" i="11"/>
  <c r="M241" i="11"/>
  <c r="M251" i="11"/>
  <c r="M261" i="11"/>
  <c r="M286" i="11"/>
  <c r="M291" i="11"/>
  <c r="M306" i="11"/>
  <c r="M311" i="11"/>
  <c r="M326" i="11"/>
  <c r="M331" i="11"/>
  <c r="I5" i="11"/>
  <c r="AB15" i="20" s="1"/>
  <c r="H32" i="20" s="1"/>
  <c r="I40" i="11"/>
  <c r="I45" i="11"/>
  <c r="I55" i="11"/>
  <c r="I70" i="11"/>
  <c r="I75" i="11"/>
  <c r="I90" i="11"/>
  <c r="I100" i="11"/>
  <c r="I105" i="11"/>
  <c r="I120" i="11"/>
  <c r="I125" i="11"/>
  <c r="I140" i="11"/>
  <c r="I145" i="11"/>
  <c r="I160" i="11"/>
  <c r="I165" i="11"/>
  <c r="I180" i="11"/>
  <c r="I185" i="11"/>
  <c r="I190" i="11"/>
  <c r="I195" i="11"/>
  <c r="I200" i="11"/>
  <c r="I205" i="11"/>
  <c r="I210" i="11"/>
  <c r="I215" i="11"/>
  <c r="I220" i="11"/>
  <c r="I225" i="11"/>
  <c r="I230" i="11"/>
  <c r="I235" i="11"/>
  <c r="I240" i="11"/>
  <c r="I245" i="11"/>
  <c r="I250" i="11"/>
  <c r="I255" i="11"/>
  <c r="I260" i="11"/>
  <c r="I265" i="11"/>
  <c r="I270" i="11"/>
  <c r="I275" i="11"/>
  <c r="I280" i="11"/>
  <c r="I285" i="11"/>
  <c r="I290" i="11"/>
  <c r="I295" i="11"/>
  <c r="I300" i="11"/>
  <c r="I305" i="11"/>
  <c r="I310" i="11"/>
  <c r="I315" i="11"/>
  <c r="I320" i="11"/>
  <c r="I325" i="11"/>
  <c r="I330" i="11"/>
  <c r="M4" i="11"/>
  <c r="M9" i="11"/>
  <c r="M29" i="11"/>
  <c r="M34" i="11"/>
  <c r="M39" i="11"/>
  <c r="M44" i="11"/>
  <c r="M49" i="11"/>
  <c r="M54" i="11"/>
  <c r="M59" i="11"/>
  <c r="M64" i="11"/>
  <c r="M69" i="11"/>
  <c r="M74" i="11"/>
  <c r="M79" i="11"/>
  <c r="M84" i="11"/>
  <c r="M89" i="11"/>
  <c r="M94" i="11"/>
  <c r="M99" i="11"/>
  <c r="M104" i="11"/>
  <c r="M109" i="11"/>
  <c r="M114" i="11"/>
  <c r="M119" i="11"/>
  <c r="M124" i="11"/>
  <c r="M129" i="11"/>
  <c r="M134" i="11"/>
  <c r="M139" i="11"/>
  <c r="M144" i="11"/>
  <c r="M149" i="11"/>
  <c r="M154" i="11"/>
  <c r="M159" i="11"/>
  <c r="M164" i="11"/>
  <c r="M169" i="11"/>
  <c r="M174" i="11"/>
  <c r="M179" i="11"/>
  <c r="M184" i="11"/>
  <c r="M189" i="11"/>
  <c r="M194" i="11"/>
  <c r="M199" i="11"/>
  <c r="M204" i="11"/>
  <c r="M209" i="11"/>
  <c r="M214" i="11"/>
  <c r="M219" i="11"/>
  <c r="M224" i="11"/>
  <c r="M229" i="11"/>
  <c r="M234" i="11"/>
  <c r="M239" i="11"/>
  <c r="M244" i="11"/>
  <c r="M249" i="11"/>
  <c r="M254" i="11"/>
  <c r="M259" i="11"/>
  <c r="M264" i="11"/>
  <c r="M269" i="11"/>
  <c r="M274" i="11"/>
  <c r="M279" i="11"/>
  <c r="M284" i="11"/>
  <c r="M289" i="11"/>
  <c r="M294" i="11"/>
  <c r="M299" i="11"/>
  <c r="M304" i="11"/>
  <c r="M309" i="11"/>
  <c r="M314" i="11"/>
  <c r="M319" i="11"/>
  <c r="M324" i="11"/>
  <c r="M328" i="11" s="1"/>
  <c r="M329" i="11"/>
  <c r="M333" i="11" s="1"/>
  <c r="M246" i="11"/>
  <c r="M256" i="11"/>
  <c r="M266" i="11"/>
  <c r="M271" i="11"/>
  <c r="M276" i="11"/>
  <c r="M281" i="11"/>
  <c r="M296" i="11"/>
  <c r="M301" i="11"/>
  <c r="M316" i="11"/>
  <c r="M321" i="11"/>
  <c r="I10" i="11"/>
  <c r="I15" i="11"/>
  <c r="I30" i="11"/>
  <c r="I35" i="11"/>
  <c r="I50" i="11"/>
  <c r="I60" i="11"/>
  <c r="I65" i="11"/>
  <c r="I80" i="11"/>
  <c r="I85" i="11"/>
  <c r="I95" i="11"/>
  <c r="I110" i="11"/>
  <c r="I115" i="11"/>
  <c r="I130" i="11"/>
  <c r="I135" i="11"/>
  <c r="I150" i="11"/>
  <c r="I155" i="11"/>
  <c r="I170" i="11"/>
  <c r="I175" i="11"/>
  <c r="L11" i="11"/>
  <c r="L16" i="11"/>
  <c r="L31" i="11"/>
  <c r="L36" i="11"/>
  <c r="L46" i="11"/>
  <c r="L61" i="11"/>
  <c r="L66" i="11"/>
  <c r="L81" i="11"/>
  <c r="L86" i="11"/>
  <c r="L101" i="11"/>
  <c r="L106" i="11"/>
  <c r="L121" i="11"/>
  <c r="L126" i="11"/>
  <c r="L141" i="11"/>
  <c r="L146" i="11"/>
  <c r="L156" i="11"/>
  <c r="L166" i="11"/>
  <c r="L176" i="11"/>
  <c r="L181" i="11"/>
  <c r="L196" i="11"/>
  <c r="L206" i="11"/>
  <c r="L216" i="11"/>
  <c r="L226" i="11"/>
  <c r="L236" i="11"/>
  <c r="L241" i="11"/>
  <c r="L251" i="11"/>
  <c r="L261" i="11"/>
  <c r="L271" i="11"/>
  <c r="L276" i="11"/>
  <c r="L281" i="11"/>
  <c r="L296" i="11"/>
  <c r="L301" i="11"/>
  <c r="L311" i="11"/>
  <c r="L326" i="11"/>
  <c r="L4" i="11"/>
  <c r="L39" i="11"/>
  <c r="L44" i="11"/>
  <c r="L59" i="11"/>
  <c r="L64" i="11"/>
  <c r="L79" i="11"/>
  <c r="L84" i="11"/>
  <c r="L99" i="11"/>
  <c r="L104" i="11"/>
  <c r="L119" i="11"/>
  <c r="L124" i="11"/>
  <c r="L139" i="11"/>
  <c r="L144" i="11"/>
  <c r="L159" i="11"/>
  <c r="L164" i="11"/>
  <c r="L174" i="11"/>
  <c r="L179" i="11"/>
  <c r="L184" i="11"/>
  <c r="L189" i="11"/>
  <c r="L194" i="11"/>
  <c r="L199" i="11"/>
  <c r="L204" i="11"/>
  <c r="L209" i="11"/>
  <c r="L214" i="11"/>
  <c r="L219" i="11"/>
  <c r="L224" i="11"/>
  <c r="L229" i="11"/>
  <c r="L234" i="11"/>
  <c r="L239" i="11"/>
  <c r="L244" i="11"/>
  <c r="L249" i="11"/>
  <c r="L254" i="11"/>
  <c r="L259" i="11"/>
  <c r="L264" i="11"/>
  <c r="L269" i="11"/>
  <c r="L274" i="11"/>
  <c r="L279" i="11"/>
  <c r="L284" i="11"/>
  <c r="L289" i="11"/>
  <c r="L294" i="11"/>
  <c r="L299" i="11"/>
  <c r="L304" i="11"/>
  <c r="L309" i="11"/>
  <c r="L314" i="11"/>
  <c r="L319" i="11"/>
  <c r="L324" i="11"/>
  <c r="L328" i="11" s="1"/>
  <c r="L329" i="11"/>
  <c r="L6" i="11"/>
  <c r="AC18" i="20" s="1"/>
  <c r="I35" i="20" s="1"/>
  <c r="L41" i="11"/>
  <c r="L51" i="11"/>
  <c r="L56" i="11"/>
  <c r="L71" i="11"/>
  <c r="L76" i="11"/>
  <c r="L91" i="11"/>
  <c r="L96" i="11"/>
  <c r="L111" i="11"/>
  <c r="L116" i="11"/>
  <c r="L131" i="11"/>
  <c r="L136" i="11"/>
  <c r="L151" i="11"/>
  <c r="L161" i="11"/>
  <c r="L171" i="11"/>
  <c r="L186" i="11"/>
  <c r="L191" i="11"/>
  <c r="L201" i="11"/>
  <c r="L211" i="11"/>
  <c r="L221" i="11"/>
  <c r="L231" i="11"/>
  <c r="L246" i="11"/>
  <c r="L256" i="11"/>
  <c r="L266" i="11"/>
  <c r="L286" i="11"/>
  <c r="L291" i="11"/>
  <c r="L306" i="11"/>
  <c r="L316" i="11"/>
  <c r="L321" i="11"/>
  <c r="L331" i="11"/>
  <c r="L9" i="11"/>
  <c r="L29" i="11"/>
  <c r="L34" i="11"/>
  <c r="L49" i="11"/>
  <c r="L54" i="11"/>
  <c r="L69" i="11"/>
  <c r="L74" i="11"/>
  <c r="L89" i="11"/>
  <c r="L94" i="11"/>
  <c r="L109" i="11"/>
  <c r="L114" i="11"/>
  <c r="L129" i="11"/>
  <c r="L134" i="11"/>
  <c r="L149" i="11"/>
  <c r="L154" i="11"/>
  <c r="L169" i="11"/>
  <c r="K11" i="11"/>
  <c r="K31" i="11"/>
  <c r="K41" i="11"/>
  <c r="K51" i="11"/>
  <c r="K61" i="11"/>
  <c r="K66" i="11"/>
  <c r="K71" i="11"/>
  <c r="K76" i="11"/>
  <c r="K81" i="11"/>
  <c r="K86" i="11"/>
  <c r="K91" i="11"/>
  <c r="K96" i="11"/>
  <c r="K101" i="11"/>
  <c r="K106" i="11"/>
  <c r="K111" i="11"/>
  <c r="K131" i="11"/>
  <c r="K136" i="11"/>
  <c r="K141" i="11"/>
  <c r="K146" i="11"/>
  <c r="K151" i="11"/>
  <c r="K156" i="11"/>
  <c r="K161" i="11"/>
  <c r="K166" i="11"/>
  <c r="K171" i="11"/>
  <c r="K176" i="11"/>
  <c r="K181" i="11"/>
  <c r="K186" i="11"/>
  <c r="K191" i="11"/>
  <c r="K196" i="11"/>
  <c r="K201" i="11"/>
  <c r="K206" i="11"/>
  <c r="K211" i="11"/>
  <c r="K216" i="11"/>
  <c r="K221" i="11"/>
  <c r="K226" i="11"/>
  <c r="K231" i="11"/>
  <c r="K236" i="11"/>
  <c r="K241" i="11"/>
  <c r="K246" i="11"/>
  <c r="K251" i="11"/>
  <c r="K256" i="11"/>
  <c r="K261" i="11"/>
  <c r="K266" i="11"/>
  <c r="K271" i="11"/>
  <c r="K276" i="11"/>
  <c r="K281" i="11"/>
  <c r="K286" i="11"/>
  <c r="K291" i="11"/>
  <c r="K296" i="11"/>
  <c r="K301" i="11"/>
  <c r="K306" i="11"/>
  <c r="K311" i="11"/>
  <c r="K316" i="11"/>
  <c r="K321" i="11"/>
  <c r="K326" i="11"/>
  <c r="K331" i="11"/>
  <c r="H5" i="11"/>
  <c r="AB14" i="20" s="1"/>
  <c r="H31" i="20" s="1"/>
  <c r="H30" i="11"/>
  <c r="H35" i="11"/>
  <c r="H50" i="11"/>
  <c r="H55" i="11"/>
  <c r="H70" i="11"/>
  <c r="H80" i="11"/>
  <c r="H90" i="11"/>
  <c r="H95" i="11"/>
  <c r="H110" i="11"/>
  <c r="H120" i="11"/>
  <c r="H130" i="11"/>
  <c r="H135" i="11"/>
  <c r="H150" i="11"/>
  <c r="H160" i="11"/>
  <c r="H170" i="11"/>
  <c r="H180" i="11"/>
  <c r="H190" i="11"/>
  <c r="H195" i="11"/>
  <c r="H210" i="11"/>
  <c r="H215" i="11"/>
  <c r="H230" i="11"/>
  <c r="H240" i="11"/>
  <c r="H245" i="11"/>
  <c r="H260" i="11"/>
  <c r="H265" i="11"/>
  <c r="H275" i="11"/>
  <c r="H285" i="11"/>
  <c r="H300" i="11"/>
  <c r="H310" i="11"/>
  <c r="H315" i="11"/>
  <c r="H330" i="11"/>
  <c r="K4" i="11"/>
  <c r="K29" i="11"/>
  <c r="K39" i="11"/>
  <c r="K44" i="11"/>
  <c r="K59" i="11"/>
  <c r="K69" i="11"/>
  <c r="K74" i="11"/>
  <c r="K89" i="11"/>
  <c r="K94" i="11"/>
  <c r="K109" i="11"/>
  <c r="K114" i="11"/>
  <c r="K129" i="11"/>
  <c r="K134" i="11"/>
  <c r="K149" i="11"/>
  <c r="K154" i="11"/>
  <c r="K164" i="11"/>
  <c r="K169" i="11"/>
  <c r="K174" i="11"/>
  <c r="K179" i="11"/>
  <c r="K184" i="11"/>
  <c r="K189" i="11"/>
  <c r="K194" i="11"/>
  <c r="K199" i="11"/>
  <c r="K204" i="11"/>
  <c r="K209" i="11"/>
  <c r="K214" i="11"/>
  <c r="K219" i="11"/>
  <c r="K224" i="11"/>
  <c r="K229" i="11"/>
  <c r="K234" i="11"/>
  <c r="K239" i="11"/>
  <c r="K244" i="11"/>
  <c r="K249" i="11"/>
  <c r="K254" i="11"/>
  <c r="K259" i="11"/>
  <c r="K264" i="11"/>
  <c r="K269" i="11"/>
  <c r="K274" i="11"/>
  <c r="K279" i="11"/>
  <c r="K284" i="11"/>
  <c r="K289" i="11"/>
  <c r="K294" i="11"/>
  <c r="K299" i="11"/>
  <c r="K304" i="11"/>
  <c r="K309" i="11"/>
  <c r="K314" i="11"/>
  <c r="K319" i="11"/>
  <c r="K324" i="11"/>
  <c r="K328" i="11" s="1"/>
  <c r="K329" i="11"/>
  <c r="K333" i="11" s="1"/>
  <c r="K6" i="11"/>
  <c r="AC17" i="20" s="1"/>
  <c r="I34" i="20" s="1"/>
  <c r="K16" i="11"/>
  <c r="K36" i="11"/>
  <c r="K46" i="11"/>
  <c r="K56" i="11"/>
  <c r="H10" i="11"/>
  <c r="H15" i="11"/>
  <c r="H40" i="11"/>
  <c r="H45" i="11"/>
  <c r="H60" i="11"/>
  <c r="H65" i="11"/>
  <c r="H75" i="11"/>
  <c r="H85" i="11"/>
  <c r="H100" i="11"/>
  <c r="H105" i="11"/>
  <c r="H115" i="11"/>
  <c r="H125" i="11"/>
  <c r="H140" i="11"/>
  <c r="H145" i="11"/>
  <c r="H155" i="11"/>
  <c r="H165" i="11"/>
  <c r="H175" i="11"/>
  <c r="H185" i="11"/>
  <c r="H200" i="11"/>
  <c r="H205" i="11"/>
  <c r="H220" i="11"/>
  <c r="H225" i="11"/>
  <c r="H235" i="11"/>
  <c r="H250" i="11"/>
  <c r="H255" i="11"/>
  <c r="H270" i="11"/>
  <c r="H280" i="11"/>
  <c r="H290" i="11"/>
  <c r="H295" i="11"/>
  <c r="H305" i="11"/>
  <c r="H320" i="11"/>
  <c r="H325" i="11"/>
  <c r="K9" i="11"/>
  <c r="K34" i="11"/>
  <c r="K49" i="11"/>
  <c r="K54" i="11"/>
  <c r="K64" i="11"/>
  <c r="K79" i="11"/>
  <c r="K84" i="11"/>
  <c r="K99" i="11"/>
  <c r="K104" i="11"/>
  <c r="K119" i="11"/>
  <c r="K124" i="11"/>
  <c r="K139" i="11"/>
  <c r="K144" i="11"/>
  <c r="K159" i="11"/>
  <c r="K126" i="11"/>
  <c r="K121" i="11"/>
  <c r="K116" i="11"/>
  <c r="J11" i="11"/>
  <c r="J16" i="11"/>
  <c r="J31" i="11"/>
  <c r="J36" i="11"/>
  <c r="J51" i="11"/>
  <c r="J56" i="11"/>
  <c r="J71" i="11"/>
  <c r="J76" i="11"/>
  <c r="J91" i="11"/>
  <c r="J96" i="11"/>
  <c r="J111" i="11"/>
  <c r="J121" i="11"/>
  <c r="J126" i="11"/>
  <c r="J141" i="11"/>
  <c r="J146" i="11"/>
  <c r="J156" i="11"/>
  <c r="J171" i="11"/>
  <c r="J176" i="11"/>
  <c r="J191" i="11"/>
  <c r="J201" i="11"/>
  <c r="J211" i="11"/>
  <c r="J216" i="11"/>
  <c r="J226" i="11"/>
  <c r="J241" i="11"/>
  <c r="J246" i="11"/>
  <c r="J261" i="11"/>
  <c r="J271" i="11"/>
  <c r="J276" i="11"/>
  <c r="J291" i="11"/>
  <c r="J301" i="11"/>
  <c r="J306" i="11"/>
  <c r="J321" i="11"/>
  <c r="J326" i="11"/>
  <c r="J34" i="11"/>
  <c r="J39" i="11"/>
  <c r="J54" i="11"/>
  <c r="J64" i="11"/>
  <c r="J69" i="11"/>
  <c r="J84" i="11"/>
  <c r="J89" i="11"/>
  <c r="J104" i="11"/>
  <c r="J109" i="11"/>
  <c r="J124" i="11"/>
  <c r="J129" i="11"/>
  <c r="J144" i="11"/>
  <c r="J149" i="11"/>
  <c r="J164" i="11"/>
  <c r="J169" i="11"/>
  <c r="J184" i="11"/>
  <c r="J194" i="11"/>
  <c r="J199" i="11"/>
  <c r="J214" i="11"/>
  <c r="J219" i="11"/>
  <c r="J234" i="11"/>
  <c r="J239" i="11"/>
  <c r="J254" i="11"/>
  <c r="J259" i="11"/>
  <c r="J284" i="11"/>
  <c r="J289" i="11"/>
  <c r="J304" i="11"/>
  <c r="J309" i="11"/>
  <c r="J324" i="11"/>
  <c r="J328" i="11" s="1"/>
  <c r="J329" i="11"/>
  <c r="J6" i="11"/>
  <c r="AC16" i="20" s="1"/>
  <c r="I33" i="20" s="1"/>
  <c r="J41" i="11"/>
  <c r="J46" i="11"/>
  <c r="J61" i="11"/>
  <c r="J66" i="11"/>
  <c r="J81" i="11"/>
  <c r="J86" i="11"/>
  <c r="J101" i="11"/>
  <c r="J106" i="11"/>
  <c r="J116" i="11"/>
  <c r="J131" i="11"/>
  <c r="J136" i="11"/>
  <c r="J151" i="11"/>
  <c r="J161" i="11"/>
  <c r="J166" i="11"/>
  <c r="J181" i="11"/>
  <c r="J186" i="11"/>
  <c r="J196" i="11"/>
  <c r="J206" i="11"/>
  <c r="J221" i="11"/>
  <c r="J231" i="11"/>
  <c r="J236" i="11"/>
  <c r="J251" i="11"/>
  <c r="J256" i="11"/>
  <c r="J266" i="11"/>
  <c r="J281" i="11"/>
  <c r="J286" i="11"/>
  <c r="J296" i="11"/>
  <c r="J311" i="11"/>
  <c r="J316" i="11"/>
  <c r="J331" i="11"/>
  <c r="J4" i="11"/>
  <c r="J9" i="11"/>
  <c r="J29" i="11"/>
  <c r="J44" i="11"/>
  <c r="J49" i="11"/>
  <c r="J59" i="11"/>
  <c r="J74" i="11"/>
  <c r="J79" i="11"/>
  <c r="J94" i="11"/>
  <c r="J99" i="11"/>
  <c r="J114" i="11"/>
  <c r="J119" i="11"/>
  <c r="J134" i="11"/>
  <c r="J139" i="11"/>
  <c r="J154" i="11"/>
  <c r="J159" i="11"/>
  <c r="J174" i="11"/>
  <c r="J179" i="11"/>
  <c r="J189" i="11"/>
  <c r="J204" i="11"/>
  <c r="J209" i="11"/>
  <c r="J224" i="11"/>
  <c r="J229" i="11"/>
  <c r="J244" i="11"/>
  <c r="J249" i="11"/>
  <c r="J264" i="11"/>
  <c r="J269" i="11"/>
  <c r="J274" i="11"/>
  <c r="J279" i="11"/>
  <c r="J294" i="11"/>
  <c r="J299" i="11"/>
  <c r="J314" i="11"/>
  <c r="J319" i="11"/>
  <c r="I11" i="11"/>
  <c r="I16" i="11"/>
  <c r="I31" i="11"/>
  <c r="I36" i="11"/>
  <c r="I46" i="11"/>
  <c r="I86" i="11"/>
  <c r="I91" i="11"/>
  <c r="I96" i="11"/>
  <c r="I101" i="11"/>
  <c r="I106" i="11"/>
  <c r="I111" i="11"/>
  <c r="I116" i="11"/>
  <c r="I121" i="11"/>
  <c r="I126" i="11"/>
  <c r="I131" i="11"/>
  <c r="I136" i="11"/>
  <c r="I141" i="11"/>
  <c r="I151" i="11"/>
  <c r="I161" i="11"/>
  <c r="I171" i="11"/>
  <c r="I181" i="11"/>
  <c r="I191" i="11"/>
  <c r="I201" i="11"/>
  <c r="I211" i="11"/>
  <c r="I221" i="11"/>
  <c r="I231" i="11"/>
  <c r="I241" i="11"/>
  <c r="I251" i="11"/>
  <c r="I261" i="11"/>
  <c r="I271" i="11"/>
  <c r="I281" i="11"/>
  <c r="I291" i="11"/>
  <c r="I301" i="11"/>
  <c r="I311" i="11"/>
  <c r="I321" i="11"/>
  <c r="I331" i="11"/>
  <c r="G5" i="11"/>
  <c r="AB13" i="20" s="1"/>
  <c r="H30" i="20" s="1"/>
  <c r="G15" i="11"/>
  <c r="G35" i="11"/>
  <c r="G45" i="11"/>
  <c r="G55" i="11"/>
  <c r="G65" i="11"/>
  <c r="G75" i="11"/>
  <c r="G85" i="11"/>
  <c r="G95" i="11"/>
  <c r="G105" i="11"/>
  <c r="G115" i="11"/>
  <c r="G125" i="11"/>
  <c r="G135" i="11"/>
  <c r="G145" i="11"/>
  <c r="G155" i="11"/>
  <c r="G165" i="11"/>
  <c r="G175" i="11"/>
  <c r="G185" i="11"/>
  <c r="G195" i="11"/>
  <c r="G205" i="11"/>
  <c r="G215" i="11"/>
  <c r="G225" i="11"/>
  <c r="G235" i="11"/>
  <c r="G245" i="11"/>
  <c r="G255" i="11"/>
  <c r="G265" i="11"/>
  <c r="G275" i="11"/>
  <c r="G285" i="11"/>
  <c r="G295" i="11"/>
  <c r="G305" i="11"/>
  <c r="G315" i="11"/>
  <c r="G325" i="11"/>
  <c r="I4" i="11"/>
  <c r="I34" i="11"/>
  <c r="I44" i="11"/>
  <c r="I54" i="11"/>
  <c r="I64" i="11"/>
  <c r="I74" i="11"/>
  <c r="I84" i="11"/>
  <c r="I94" i="11"/>
  <c r="I104" i="11"/>
  <c r="I114" i="11"/>
  <c r="I124" i="11"/>
  <c r="I134" i="11"/>
  <c r="I144" i="11"/>
  <c r="I154" i="11"/>
  <c r="I164" i="11"/>
  <c r="I169" i="11"/>
  <c r="I174" i="11"/>
  <c r="I179" i="11"/>
  <c r="I184" i="11"/>
  <c r="I189" i="11"/>
  <c r="I194" i="11"/>
  <c r="I199" i="11"/>
  <c r="I204" i="11"/>
  <c r="I209" i="11"/>
  <c r="I214" i="11"/>
  <c r="I219" i="11"/>
  <c r="I224" i="11"/>
  <c r="I229" i="11"/>
  <c r="I234" i="11"/>
  <c r="I239" i="11"/>
  <c r="I244" i="11"/>
  <c r="I249" i="11"/>
  <c r="I254" i="11"/>
  <c r="I259" i="11"/>
  <c r="I264" i="11"/>
  <c r="I269" i="11"/>
  <c r="I274" i="11"/>
  <c r="I279" i="11"/>
  <c r="I284" i="11"/>
  <c r="I289" i="11"/>
  <c r="I294" i="11"/>
  <c r="I299" i="11"/>
  <c r="I304" i="11"/>
  <c r="I309" i="11"/>
  <c r="I314" i="11"/>
  <c r="I319" i="11"/>
  <c r="I324" i="11"/>
  <c r="I329" i="11"/>
  <c r="I333" i="11" s="1"/>
  <c r="I6" i="11"/>
  <c r="AC15" i="20" s="1"/>
  <c r="I32" i="20" s="1"/>
  <c r="I41" i="11"/>
  <c r="I51" i="11"/>
  <c r="I146" i="11"/>
  <c r="I156" i="11"/>
  <c r="I166" i="11"/>
  <c r="I176" i="11"/>
  <c r="I186" i="11"/>
  <c r="I196" i="11"/>
  <c r="I206" i="11"/>
  <c r="I216" i="11"/>
  <c r="I226" i="11"/>
  <c r="I236" i="11"/>
  <c r="I246" i="11"/>
  <c r="I256" i="11"/>
  <c r="I266" i="11"/>
  <c r="I276" i="11"/>
  <c r="I286" i="11"/>
  <c r="I296" i="11"/>
  <c r="I306" i="11"/>
  <c r="I316" i="11"/>
  <c r="I326" i="11"/>
  <c r="G10" i="11"/>
  <c r="G30" i="11"/>
  <c r="G40" i="11"/>
  <c r="G50" i="11"/>
  <c r="G60" i="11"/>
  <c r="G70" i="11"/>
  <c r="G80" i="11"/>
  <c r="G90" i="11"/>
  <c r="G100" i="11"/>
  <c r="G110" i="11"/>
  <c r="G120" i="11"/>
  <c r="G130" i="11"/>
  <c r="G140" i="11"/>
  <c r="G150" i="11"/>
  <c r="G160" i="11"/>
  <c r="G170" i="11"/>
  <c r="G180" i="11"/>
  <c r="G190" i="11"/>
  <c r="G200" i="11"/>
  <c r="G210" i="11"/>
  <c r="G220" i="11"/>
  <c r="G230" i="11"/>
  <c r="G240" i="11"/>
  <c r="G250" i="11"/>
  <c r="G260" i="11"/>
  <c r="G270" i="11"/>
  <c r="G280" i="11"/>
  <c r="G290" i="11"/>
  <c r="G300" i="11"/>
  <c r="G310" i="11"/>
  <c r="G320" i="11"/>
  <c r="G330" i="11"/>
  <c r="I9" i="11"/>
  <c r="I29" i="11"/>
  <c r="I39" i="11"/>
  <c r="I49" i="11"/>
  <c r="I59" i="11"/>
  <c r="I69" i="11"/>
  <c r="I79" i="11"/>
  <c r="I89" i="11"/>
  <c r="I99" i="11"/>
  <c r="I109" i="11"/>
  <c r="I119" i="11"/>
  <c r="I129" i="11"/>
  <c r="I139" i="11"/>
  <c r="I149" i="11"/>
  <c r="I159" i="11"/>
  <c r="I81" i="11"/>
  <c r="I76" i="11"/>
  <c r="I71" i="11"/>
  <c r="I66" i="11"/>
  <c r="I61" i="11"/>
  <c r="I56" i="11"/>
  <c r="H6" i="11"/>
  <c r="AC14" i="20" s="1"/>
  <c r="I31" i="20" s="1"/>
  <c r="H41" i="11"/>
  <c r="H46" i="11"/>
  <c r="H61" i="11"/>
  <c r="H66" i="11"/>
  <c r="H81" i="11"/>
  <c r="H86" i="11"/>
  <c r="H101" i="11"/>
  <c r="H106" i="11"/>
  <c r="H121" i="11"/>
  <c r="H126" i="11"/>
  <c r="H141" i="11"/>
  <c r="H146" i="11"/>
  <c r="H161" i="11"/>
  <c r="H171" i="11"/>
  <c r="H176" i="11"/>
  <c r="H191" i="11"/>
  <c r="H196" i="11"/>
  <c r="H211" i="11"/>
  <c r="H216" i="11"/>
  <c r="H231" i="11"/>
  <c r="H236" i="11"/>
  <c r="H251" i="11"/>
  <c r="H261" i="11"/>
  <c r="H266" i="11"/>
  <c r="H281" i="11"/>
  <c r="H291" i="11"/>
  <c r="H301" i="11"/>
  <c r="H311" i="11"/>
  <c r="H316" i="11"/>
  <c r="H326" i="11"/>
  <c r="H9" i="11"/>
  <c r="H34" i="11"/>
  <c r="H39" i="11"/>
  <c r="H49" i="11"/>
  <c r="H64" i="11"/>
  <c r="H74" i="11"/>
  <c r="H79" i="11"/>
  <c r="H89" i="11"/>
  <c r="H99" i="11"/>
  <c r="H114" i="11"/>
  <c r="H124" i="11"/>
  <c r="H134" i="11"/>
  <c r="H139" i="11"/>
  <c r="H154" i="11"/>
  <c r="H159" i="11"/>
  <c r="H174" i="11"/>
  <c r="H184" i="11"/>
  <c r="H189" i="11"/>
  <c r="H204" i="11"/>
  <c r="H214" i="11"/>
  <c r="H219" i="11"/>
  <c r="H234" i="11"/>
  <c r="H239" i="11"/>
  <c r="H254" i="11"/>
  <c r="H259" i="11"/>
  <c r="H284" i="11"/>
  <c r="H294" i="11"/>
  <c r="H304" i="11"/>
  <c r="H309" i="11"/>
  <c r="H319" i="11"/>
  <c r="H11" i="11"/>
  <c r="H16" i="11"/>
  <c r="H31" i="11"/>
  <c r="H36" i="11"/>
  <c r="H51" i="11"/>
  <c r="H56" i="11"/>
  <c r="H71" i="11"/>
  <c r="H76" i="11"/>
  <c r="H91" i="11"/>
  <c r="H96" i="11"/>
  <c r="H111" i="11"/>
  <c r="H116" i="11"/>
  <c r="H131" i="11"/>
  <c r="H136" i="11"/>
  <c r="H151" i="11"/>
  <c r="H156" i="11"/>
  <c r="H166" i="11"/>
  <c r="H181" i="11"/>
  <c r="H186" i="11"/>
  <c r="H201" i="11"/>
  <c r="H206" i="11"/>
  <c r="H221" i="11"/>
  <c r="H226" i="11"/>
  <c r="H241" i="11"/>
  <c r="H246" i="11"/>
  <c r="H256" i="11"/>
  <c r="H271" i="11"/>
  <c r="H276" i="11"/>
  <c r="H286" i="11"/>
  <c r="H296" i="11"/>
  <c r="H306" i="11"/>
  <c r="H321" i="11"/>
  <c r="H331" i="11"/>
  <c r="H4" i="11"/>
  <c r="H29" i="11"/>
  <c r="H44" i="11"/>
  <c r="H54" i="11"/>
  <c r="H59" i="11"/>
  <c r="H69" i="11"/>
  <c r="H84" i="11"/>
  <c r="H94" i="11"/>
  <c r="H104" i="11"/>
  <c r="H109" i="11"/>
  <c r="H119" i="11"/>
  <c r="H129" i="11"/>
  <c r="H144" i="11"/>
  <c r="H149" i="11"/>
  <c r="H164" i="11"/>
  <c r="H169" i="11"/>
  <c r="H179" i="11"/>
  <c r="H194" i="11"/>
  <c r="H199" i="11"/>
  <c r="H209" i="11"/>
  <c r="H224" i="11"/>
  <c r="H229" i="11"/>
  <c r="H244" i="11"/>
  <c r="H249" i="11"/>
  <c r="H264" i="11"/>
  <c r="H269" i="11"/>
  <c r="H274" i="11"/>
  <c r="H279" i="11"/>
  <c r="H289" i="11"/>
  <c r="H299" i="11"/>
  <c r="H314" i="11"/>
  <c r="H324" i="11"/>
  <c r="H328" i="11" s="1"/>
  <c r="H329" i="11"/>
  <c r="H333" i="11" s="1"/>
  <c r="G16" i="11"/>
  <c r="G31" i="11"/>
  <c r="G46" i="11"/>
  <c r="G56" i="11"/>
  <c r="G61" i="11"/>
  <c r="G76" i="11"/>
  <c r="G81" i="11"/>
  <c r="G96" i="11"/>
  <c r="G106" i="11"/>
  <c r="G111" i="11"/>
  <c r="G126" i="11"/>
  <c r="G136" i="11"/>
  <c r="G141" i="11"/>
  <c r="G151" i="11"/>
  <c r="G176" i="11"/>
  <c r="G196" i="11"/>
  <c r="G261" i="11"/>
  <c r="G271" i="11"/>
  <c r="G281" i="11"/>
  <c r="G291" i="11"/>
  <c r="G301" i="11"/>
  <c r="G311" i="11"/>
  <c r="G316" i="11"/>
  <c r="G331" i="11"/>
  <c r="F5" i="11"/>
  <c r="F15" i="11"/>
  <c r="F35" i="11"/>
  <c r="F40" i="11"/>
  <c r="F55" i="11"/>
  <c r="F60" i="11"/>
  <c r="F75" i="11"/>
  <c r="F80" i="11"/>
  <c r="F95" i="11"/>
  <c r="F100" i="11"/>
  <c r="F115" i="11"/>
  <c r="F125" i="11"/>
  <c r="F130" i="11"/>
  <c r="F145" i="11"/>
  <c r="F150" i="11"/>
  <c r="F165" i="11"/>
  <c r="F170" i="11"/>
  <c r="F185" i="11"/>
  <c r="F195" i="11"/>
  <c r="F200" i="11"/>
  <c r="F215" i="11"/>
  <c r="F220" i="11"/>
  <c r="F235" i="11"/>
  <c r="F240" i="11"/>
  <c r="F250" i="11"/>
  <c r="F265" i="11"/>
  <c r="F270" i="11"/>
  <c r="F275" i="11"/>
  <c r="F280" i="11"/>
  <c r="F295" i="11"/>
  <c r="F300" i="11"/>
  <c r="F315" i="11"/>
  <c r="F320" i="11"/>
  <c r="G4" i="11"/>
  <c r="G34" i="11"/>
  <c r="G39" i="11"/>
  <c r="G54" i="11"/>
  <c r="G59" i="11"/>
  <c r="G74" i="11"/>
  <c r="G79" i="11"/>
  <c r="G94" i="11"/>
  <c r="G104" i="11"/>
  <c r="G114" i="11"/>
  <c r="G124" i="11"/>
  <c r="G129" i="11"/>
  <c r="G134" i="11"/>
  <c r="G139" i="11"/>
  <c r="G144" i="11"/>
  <c r="G149" i="11"/>
  <c r="G154" i="11"/>
  <c r="G159" i="11"/>
  <c r="G164" i="11"/>
  <c r="G169" i="11"/>
  <c r="G174" i="11"/>
  <c r="G179" i="11"/>
  <c r="G184" i="11"/>
  <c r="G189" i="11"/>
  <c r="G194" i="11"/>
  <c r="G199" i="11"/>
  <c r="G204" i="11"/>
  <c r="G209" i="11"/>
  <c r="G214" i="11"/>
  <c r="G219" i="11"/>
  <c r="G224" i="11"/>
  <c r="G229" i="11"/>
  <c r="G234" i="11"/>
  <c r="G239" i="11"/>
  <c r="G244" i="11"/>
  <c r="G249" i="11"/>
  <c r="G254" i="11"/>
  <c r="G259" i="11"/>
  <c r="G264" i="11"/>
  <c r="G269" i="11"/>
  <c r="G274" i="11"/>
  <c r="G279" i="11"/>
  <c r="G284" i="11"/>
  <c r="G289" i="11"/>
  <c r="G294" i="11"/>
  <c r="G299" i="11"/>
  <c r="G304" i="11"/>
  <c r="G309" i="11"/>
  <c r="G314" i="11"/>
  <c r="G319" i="11"/>
  <c r="G324" i="11"/>
  <c r="G329" i="11"/>
  <c r="G333" i="11" s="1"/>
  <c r="G6" i="11"/>
  <c r="AC13" i="20" s="1"/>
  <c r="I30" i="20" s="1"/>
  <c r="G11" i="11"/>
  <c r="G36" i="11"/>
  <c r="G41" i="11"/>
  <c r="G51" i="11"/>
  <c r="G66" i="11"/>
  <c r="G71" i="11"/>
  <c r="G86" i="11"/>
  <c r="G91" i="11"/>
  <c r="G101" i="11"/>
  <c r="G116" i="11"/>
  <c r="G121" i="11"/>
  <c r="G131" i="11"/>
  <c r="G146" i="11"/>
  <c r="G156" i="11"/>
  <c r="G166" i="11"/>
  <c r="G171" i="11"/>
  <c r="G181" i="11"/>
  <c r="G191" i="11"/>
  <c r="G206" i="11"/>
  <c r="G211" i="11"/>
  <c r="G161" i="11"/>
  <c r="G186" i="11"/>
  <c r="G201" i="11"/>
  <c r="G266" i="11"/>
  <c r="G276" i="11"/>
  <c r="G286" i="11"/>
  <c r="G296" i="11"/>
  <c r="G306" i="11"/>
  <c r="G321" i="11"/>
  <c r="G326" i="11"/>
  <c r="F10" i="11"/>
  <c r="F30" i="11"/>
  <c r="F45" i="11"/>
  <c r="F50" i="11"/>
  <c r="F65" i="11"/>
  <c r="F70" i="11"/>
  <c r="F85" i="11"/>
  <c r="F90" i="11"/>
  <c r="F105" i="11"/>
  <c r="F110" i="11"/>
  <c r="F120" i="11"/>
  <c r="F135" i="11"/>
  <c r="F140" i="11"/>
  <c r="F155" i="11"/>
  <c r="F160" i="11"/>
  <c r="F175" i="11"/>
  <c r="F180" i="11"/>
  <c r="F190" i="11"/>
  <c r="F205" i="11"/>
  <c r="F210" i="11"/>
  <c r="F225" i="11"/>
  <c r="F230" i="11"/>
  <c r="F245" i="11"/>
  <c r="F255" i="11"/>
  <c r="F260" i="11"/>
  <c r="F285" i="11"/>
  <c r="F290" i="11"/>
  <c r="F305" i="11"/>
  <c r="F310" i="11"/>
  <c r="F325" i="11"/>
  <c r="F330" i="11"/>
  <c r="G9" i="11"/>
  <c r="G29" i="11"/>
  <c r="G44" i="11"/>
  <c r="G49" i="11"/>
  <c r="G64" i="11"/>
  <c r="G69" i="11"/>
  <c r="G84" i="11"/>
  <c r="G89" i="11"/>
  <c r="G99" i="11"/>
  <c r="G109" i="11"/>
  <c r="G119" i="11"/>
  <c r="G246" i="11"/>
  <c r="G241" i="11"/>
  <c r="G226" i="11"/>
  <c r="G221" i="11"/>
  <c r="G256" i="11"/>
  <c r="G251" i="11"/>
  <c r="G236" i="11"/>
  <c r="G231" i="11"/>
  <c r="G216" i="11"/>
  <c r="F11" i="11"/>
  <c r="F41" i="11"/>
  <c r="F46" i="11"/>
  <c r="F71" i="11"/>
  <c r="F76" i="11"/>
  <c r="F91" i="11"/>
  <c r="F96" i="11"/>
  <c r="F111" i="11"/>
  <c r="F116" i="11"/>
  <c r="F131" i="11"/>
  <c r="F136" i="11"/>
  <c r="F146" i="11"/>
  <c r="F161" i="11"/>
  <c r="F166" i="11"/>
  <c r="F181" i="11"/>
  <c r="F186" i="11"/>
  <c r="F201" i="11"/>
  <c r="F206" i="11"/>
  <c r="F221" i="11"/>
  <c r="F226" i="11"/>
  <c r="F241" i="11"/>
  <c r="F246" i="11"/>
  <c r="F256" i="11"/>
  <c r="F271" i="11"/>
  <c r="F281" i="11"/>
  <c r="F286" i="11"/>
  <c r="F301" i="11"/>
  <c r="F306" i="11"/>
  <c r="F321" i="11"/>
  <c r="F326" i="11"/>
  <c r="F14" i="11"/>
  <c r="F24" i="11"/>
  <c r="F29" i="11"/>
  <c r="F39" i="11"/>
  <c r="F54" i="11"/>
  <c r="F59" i="11"/>
  <c r="F69" i="11"/>
  <c r="F84" i="11"/>
  <c r="F89" i="11"/>
  <c r="F99" i="11"/>
  <c r="F114" i="11"/>
  <c r="F119" i="11"/>
  <c r="F134" i="11"/>
  <c r="F139" i="11"/>
  <c r="F154" i="11"/>
  <c r="F164" i="11"/>
  <c r="F169" i="11"/>
  <c r="F179" i="11"/>
  <c r="F189" i="11"/>
  <c r="F204" i="11"/>
  <c r="F214" i="11"/>
  <c r="F219" i="11"/>
  <c r="F234" i="11"/>
  <c r="F239" i="11"/>
  <c r="F249" i="11"/>
  <c r="F254" i="11"/>
  <c r="F259" i="11"/>
  <c r="F269" i="11"/>
  <c r="F279" i="11"/>
  <c r="F289" i="11"/>
  <c r="F299" i="11"/>
  <c r="F304" i="11"/>
  <c r="F314" i="11"/>
  <c r="F324" i="11"/>
  <c r="F6" i="11"/>
  <c r="AC12" i="20" s="1"/>
  <c r="I29" i="20" s="1"/>
  <c r="F36" i="11"/>
  <c r="F51" i="11"/>
  <c r="F31" i="11"/>
  <c r="F56" i="11"/>
  <c r="F66" i="11"/>
  <c r="F81" i="11"/>
  <c r="F86" i="11"/>
  <c r="F101" i="11"/>
  <c r="F106" i="11"/>
  <c r="F121" i="11"/>
  <c r="F126" i="11"/>
  <c r="F141" i="11"/>
  <c r="F151" i="11"/>
  <c r="F156" i="11"/>
  <c r="F171" i="11"/>
  <c r="F176" i="11"/>
  <c r="F191" i="11"/>
  <c r="F196" i="11"/>
  <c r="F211" i="11"/>
  <c r="F216" i="11"/>
  <c r="F231" i="11"/>
  <c r="F236" i="11"/>
  <c r="F251" i="11"/>
  <c r="F261" i="11"/>
  <c r="F266" i="11"/>
  <c r="F276" i="11"/>
  <c r="F291" i="11"/>
  <c r="F296" i="11"/>
  <c r="F311" i="11"/>
  <c r="F316" i="11"/>
  <c r="F331" i="11"/>
  <c r="F4" i="11"/>
  <c r="F9" i="11"/>
  <c r="F19" i="11"/>
  <c r="F34" i="11"/>
  <c r="F44" i="11"/>
  <c r="F49" i="11"/>
  <c r="F64" i="11"/>
  <c r="F74" i="11"/>
  <c r="F79" i="11"/>
  <c r="F94" i="11"/>
  <c r="F104" i="11"/>
  <c r="F109" i="11"/>
  <c r="F124" i="11"/>
  <c r="F129" i="11"/>
  <c r="F144" i="11"/>
  <c r="F149" i="11"/>
  <c r="F159" i="11"/>
  <c r="F174" i="11"/>
  <c r="F184" i="11"/>
  <c r="F194" i="11"/>
  <c r="F199" i="11"/>
  <c r="F209" i="11"/>
  <c r="F224" i="11"/>
  <c r="F229" i="11"/>
  <c r="F244" i="11"/>
  <c r="F264" i="11"/>
  <c r="F274" i="11"/>
  <c r="F284" i="11"/>
  <c r="F294" i="11"/>
  <c r="F309" i="11"/>
  <c r="F319" i="11"/>
  <c r="F329" i="11"/>
  <c r="F16" i="11"/>
  <c r="F61" i="11"/>
  <c r="E331" i="11"/>
  <c r="E326" i="11"/>
  <c r="E321" i="11"/>
  <c r="E316" i="11"/>
  <c r="E311" i="11"/>
  <c r="E306" i="11"/>
  <c r="E301" i="11"/>
  <c r="E296" i="11"/>
  <c r="E226" i="11"/>
  <c r="E221" i="11"/>
  <c r="E216" i="11"/>
  <c r="E211" i="11"/>
  <c r="E206" i="11"/>
  <c r="E201" i="11"/>
  <c r="E196" i="11"/>
  <c r="E191" i="11"/>
  <c r="E186" i="11"/>
  <c r="E181" i="11"/>
  <c r="E176" i="11"/>
  <c r="E171" i="11"/>
  <c r="E166" i="11"/>
  <c r="E161" i="11"/>
  <c r="E156" i="11"/>
  <c r="E151" i="11"/>
  <c r="E146" i="11"/>
  <c r="E141" i="11"/>
  <c r="E136" i="11"/>
  <c r="E131" i="11"/>
  <c r="E126" i="11"/>
  <c r="E121" i="11"/>
  <c r="E116" i="11"/>
  <c r="E111" i="11"/>
  <c r="E106" i="11"/>
  <c r="E101" i="11"/>
  <c r="E96" i="11"/>
  <c r="E91" i="11"/>
  <c r="E86" i="11"/>
  <c r="E81" i="11"/>
  <c r="E76" i="11"/>
  <c r="E71" i="11"/>
  <c r="E66" i="11"/>
  <c r="E61" i="11"/>
  <c r="E56" i="11"/>
  <c r="E51" i="11"/>
  <c r="E46" i="11"/>
  <c r="E41" i="11"/>
  <c r="E36" i="11"/>
  <c r="E31" i="11"/>
  <c r="E16" i="11"/>
  <c r="E11" i="11"/>
  <c r="E6" i="11"/>
  <c r="E231" i="11"/>
  <c r="E236" i="11"/>
  <c r="E241" i="11"/>
  <c r="E246" i="11"/>
  <c r="E251" i="11"/>
  <c r="E256" i="11"/>
  <c r="E261" i="11"/>
  <c r="E266" i="11"/>
  <c r="E271" i="11"/>
  <c r="E276" i="11"/>
  <c r="E281" i="11"/>
  <c r="E286" i="11"/>
  <c r="E291" i="11"/>
  <c r="Z326" i="11" l="1"/>
  <c r="X333" i="11"/>
  <c r="W328" i="11"/>
  <c r="V328" i="11"/>
  <c r="U333" i="11"/>
  <c r="T333" i="11"/>
  <c r="S328" i="11"/>
  <c r="R333" i="11"/>
  <c r="Q328" i="11"/>
  <c r="P328" i="11"/>
  <c r="P333" i="11"/>
  <c r="M6" i="11"/>
  <c r="AC19" i="20" s="1"/>
  <c r="I36" i="20" s="1"/>
  <c r="Z4" i="11"/>
  <c r="Z34" i="11"/>
  <c r="Z44" i="11"/>
  <c r="Z54" i="11"/>
  <c r="Z64" i="11"/>
  <c r="Z74" i="11"/>
  <c r="Z84" i="11"/>
  <c r="Z94" i="11"/>
  <c r="Z104" i="11"/>
  <c r="Z114" i="11"/>
  <c r="Z124" i="11"/>
  <c r="Z134" i="11"/>
  <c r="Z144" i="11"/>
  <c r="Z154" i="11"/>
  <c r="Z164" i="11"/>
  <c r="Z174" i="11"/>
  <c r="Z184" i="11"/>
  <c r="Z194" i="11"/>
  <c r="Z204" i="11"/>
  <c r="Z214" i="11"/>
  <c r="Z224" i="11"/>
  <c r="Z234" i="11"/>
  <c r="Z244" i="11"/>
  <c r="AI25" i="11"/>
  <c r="AI20" i="11"/>
  <c r="AH25" i="11"/>
  <c r="AH20" i="11"/>
  <c r="AG20" i="11"/>
  <c r="AG25" i="11"/>
  <c r="AF25" i="11"/>
  <c r="AF20" i="11"/>
  <c r="AE25" i="11"/>
  <c r="AE20" i="11"/>
  <c r="AD20" i="11"/>
  <c r="AD25" i="11"/>
  <c r="AC20" i="11"/>
  <c r="AC25" i="11"/>
  <c r="AB20" i="11"/>
  <c r="AB25" i="11"/>
  <c r="AA25" i="11"/>
  <c r="AA20" i="11"/>
  <c r="Z20" i="11"/>
  <c r="Z25" i="11"/>
  <c r="Y20" i="11"/>
  <c r="Y25" i="11"/>
  <c r="X20" i="11"/>
  <c r="X25" i="11"/>
  <c r="W25" i="11"/>
  <c r="W20" i="11"/>
  <c r="V20" i="11"/>
  <c r="V25" i="11"/>
  <c r="U20" i="11"/>
  <c r="U25" i="11"/>
  <c r="AI21" i="11"/>
  <c r="AI26" i="11"/>
  <c r="T20" i="11"/>
  <c r="T25" i="11"/>
  <c r="AA41" i="20"/>
  <c r="G58" i="20" s="1"/>
  <c r="AI24" i="11"/>
  <c r="AI14" i="11"/>
  <c r="AI19" i="11"/>
  <c r="AI9" i="11"/>
  <c r="AH26" i="11"/>
  <c r="AH21" i="11"/>
  <c r="AA40" i="20"/>
  <c r="G57" i="20" s="1"/>
  <c r="AH24" i="11"/>
  <c r="AH14" i="11"/>
  <c r="AH19" i="11"/>
  <c r="AG21" i="11"/>
  <c r="AG26" i="11"/>
  <c r="AA39" i="20"/>
  <c r="G56" i="20" s="1"/>
  <c r="AG19" i="11"/>
  <c r="AG24" i="11"/>
  <c r="AG14" i="11"/>
  <c r="S20" i="11"/>
  <c r="S25" i="11"/>
  <c r="AF26" i="11"/>
  <c r="AF21" i="11"/>
  <c r="AA38" i="20"/>
  <c r="G55" i="20" s="1"/>
  <c r="AF24" i="11"/>
  <c r="AF14" i="11"/>
  <c r="AF19" i="11"/>
  <c r="AE21" i="11"/>
  <c r="AE26" i="11"/>
  <c r="R20" i="11"/>
  <c r="R25" i="11"/>
  <c r="AA37" i="20"/>
  <c r="G54" i="20" s="1"/>
  <c r="AE19" i="11"/>
  <c r="AE24" i="11"/>
  <c r="AE14" i="11"/>
  <c r="AD21" i="11"/>
  <c r="AD26" i="11"/>
  <c r="AA36" i="20"/>
  <c r="G53" i="20" s="1"/>
  <c r="AD19" i="11"/>
  <c r="AD24" i="11"/>
  <c r="AD14" i="11"/>
  <c r="AA35" i="20"/>
  <c r="G52" i="20" s="1"/>
  <c r="AC19" i="11"/>
  <c r="AC24" i="11"/>
  <c r="AC14" i="11"/>
  <c r="Q20" i="11"/>
  <c r="Q25" i="11"/>
  <c r="AB21" i="11"/>
  <c r="AB26" i="11"/>
  <c r="AB19" i="11"/>
  <c r="AB24" i="11"/>
  <c r="AB14" i="11"/>
  <c r="AA34" i="20"/>
  <c r="G51" i="20" s="1"/>
  <c r="AA26" i="11"/>
  <c r="AA21" i="11"/>
  <c r="P20" i="11"/>
  <c r="P25" i="11"/>
  <c r="AA33" i="20"/>
  <c r="G50" i="20" s="1"/>
  <c r="AA19" i="11"/>
  <c r="AA14" i="11"/>
  <c r="AA24" i="11"/>
  <c r="Z21" i="11"/>
  <c r="Z26" i="11"/>
  <c r="AA32" i="20"/>
  <c r="G49" i="20" s="1"/>
  <c r="Z19" i="11"/>
  <c r="Z24" i="11"/>
  <c r="Z14" i="11"/>
  <c r="X21" i="11"/>
  <c r="X26" i="11"/>
  <c r="AA30" i="20"/>
  <c r="G47" i="20" s="1"/>
  <c r="X19" i="11"/>
  <c r="X24" i="11"/>
  <c r="X14" i="11"/>
  <c r="N25" i="11"/>
  <c r="N20" i="11"/>
  <c r="AA29" i="20"/>
  <c r="G46" i="20" s="1"/>
  <c r="W14" i="11"/>
  <c r="W19" i="11"/>
  <c r="W24" i="11"/>
  <c r="AA28" i="20"/>
  <c r="G45" i="20" s="1"/>
  <c r="V21" i="11"/>
  <c r="V26" i="11"/>
  <c r="V19" i="11"/>
  <c r="V24" i="11"/>
  <c r="V14" i="11"/>
  <c r="U21" i="11"/>
  <c r="U26" i="11"/>
  <c r="M20" i="11"/>
  <c r="M25" i="11"/>
  <c r="AA27" i="20"/>
  <c r="G44" i="20" s="1"/>
  <c r="U24" i="11"/>
  <c r="U19" i="11"/>
  <c r="U14" i="11"/>
  <c r="AA26" i="20"/>
  <c r="G43" i="20" s="1"/>
  <c r="T24" i="11"/>
  <c r="T19" i="11"/>
  <c r="T14" i="11"/>
  <c r="T26" i="11"/>
  <c r="T21" i="11"/>
  <c r="S21" i="11"/>
  <c r="S26" i="11"/>
  <c r="L25" i="11"/>
  <c r="L20" i="11"/>
  <c r="AA25" i="20"/>
  <c r="G42" i="20" s="1"/>
  <c r="S24" i="11"/>
  <c r="S19" i="11"/>
  <c r="S14" i="11"/>
  <c r="R26" i="11"/>
  <c r="R21" i="11"/>
  <c r="AA24" i="20"/>
  <c r="G41" i="20" s="1"/>
  <c r="R24" i="11"/>
  <c r="R19" i="11"/>
  <c r="R14" i="11"/>
  <c r="Q21" i="11"/>
  <c r="Q26" i="11"/>
  <c r="AA23" i="20"/>
  <c r="G40" i="20" s="1"/>
  <c r="Q24" i="11"/>
  <c r="Q19" i="11"/>
  <c r="Q14" i="11"/>
  <c r="K25" i="11"/>
  <c r="K20" i="11"/>
  <c r="P26" i="11"/>
  <c r="P21" i="11"/>
  <c r="AA22" i="20"/>
  <c r="G39" i="20" s="1"/>
  <c r="P24" i="11"/>
  <c r="P19" i="11"/>
  <c r="P14" i="11"/>
  <c r="O21" i="11"/>
  <c r="O26" i="11"/>
  <c r="J25" i="11"/>
  <c r="J20" i="11"/>
  <c r="AA21" i="20"/>
  <c r="G38" i="20" s="1"/>
  <c r="O14" i="11"/>
  <c r="O24" i="11"/>
  <c r="O19" i="11"/>
  <c r="N21" i="11"/>
  <c r="N26" i="11"/>
  <c r="AA20" i="20"/>
  <c r="G37" i="20" s="1"/>
  <c r="N24" i="11"/>
  <c r="N19" i="11"/>
  <c r="N14" i="11"/>
  <c r="M21" i="11"/>
  <c r="M26" i="11"/>
  <c r="I20" i="11"/>
  <c r="I25" i="11"/>
  <c r="AA19" i="20"/>
  <c r="G36" i="20" s="1"/>
  <c r="M24" i="11"/>
  <c r="M19" i="11"/>
  <c r="M14" i="11"/>
  <c r="AA18" i="20"/>
  <c r="G35" i="20" s="1"/>
  <c r="L21" i="11"/>
  <c r="L26" i="11"/>
  <c r="L24" i="11"/>
  <c r="L19" i="11"/>
  <c r="L14" i="11"/>
  <c r="K21" i="11"/>
  <c r="K26" i="11"/>
  <c r="H25" i="11"/>
  <c r="H20" i="11"/>
  <c r="AA17" i="20"/>
  <c r="G34" i="20" s="1"/>
  <c r="K14" i="11"/>
  <c r="K24" i="11"/>
  <c r="K19" i="11"/>
  <c r="J24" i="11"/>
  <c r="J19" i="11"/>
  <c r="J14" i="11"/>
  <c r="J21" i="11"/>
  <c r="J26" i="11"/>
  <c r="AA16" i="20"/>
  <c r="G33" i="20" s="1"/>
  <c r="AA15" i="20"/>
  <c r="G32" i="20" s="1"/>
  <c r="I24" i="11"/>
  <c r="I19" i="11"/>
  <c r="I14" i="11"/>
  <c r="I21" i="11"/>
  <c r="I26" i="11"/>
  <c r="G20" i="11"/>
  <c r="G25" i="11"/>
  <c r="H21" i="11"/>
  <c r="H26" i="11"/>
  <c r="AA14" i="20"/>
  <c r="G31" i="20" s="1"/>
  <c r="H24" i="11"/>
  <c r="H19" i="11"/>
  <c r="H14" i="11"/>
  <c r="AB12" i="20"/>
  <c r="H29" i="20" s="1"/>
  <c r="F25" i="11"/>
  <c r="F20" i="11"/>
  <c r="AA13" i="20"/>
  <c r="G30" i="20" s="1"/>
  <c r="G24" i="11"/>
  <c r="G19" i="11"/>
  <c r="G14" i="11"/>
  <c r="G26" i="11"/>
  <c r="G21" i="11"/>
  <c r="F328" i="11"/>
  <c r="F21" i="11"/>
  <c r="F26" i="11"/>
  <c r="AA12" i="20"/>
  <c r="G29" i="20" s="1"/>
  <c r="F333" i="11"/>
  <c r="E333" i="11"/>
  <c r="E328" i="11"/>
  <c r="E21" i="11"/>
  <c r="E26" i="11"/>
  <c r="AC11" i="20"/>
  <c r="I28" i="20" s="1"/>
  <c r="AI7" i="11"/>
  <c r="AI12" i="11"/>
  <c r="AI17" i="11"/>
  <c r="AI32" i="11"/>
  <c r="AI33" i="11" s="1"/>
  <c r="AI37" i="11"/>
  <c r="AI38" i="11" s="1"/>
  <c r="AI42" i="11"/>
  <c r="AI43" i="11" s="1"/>
  <c r="AI47" i="11"/>
  <c r="AI48" i="11" s="1"/>
  <c r="AI52" i="11"/>
  <c r="AI53" i="11" s="1"/>
  <c r="AI57" i="11"/>
  <c r="AI58" i="11" s="1"/>
  <c r="AI62" i="11"/>
  <c r="AI63" i="11" s="1"/>
  <c r="AI67" i="11"/>
  <c r="AI68" i="11" s="1"/>
  <c r="AI72" i="11"/>
  <c r="AI73" i="11" s="1"/>
  <c r="AI77" i="11"/>
  <c r="AI78" i="11" s="1"/>
  <c r="AI82" i="11"/>
  <c r="AI83" i="11" s="1"/>
  <c r="AI87" i="11"/>
  <c r="AI88" i="11" s="1"/>
  <c r="AI92" i="11"/>
  <c r="AI93" i="11" s="1"/>
  <c r="AI97" i="11"/>
  <c r="AI98" i="11" s="1"/>
  <c r="AI102" i="11"/>
  <c r="AI103" i="11" s="1"/>
  <c r="AI107" i="11"/>
  <c r="AI108" i="11" s="1"/>
  <c r="AI112" i="11"/>
  <c r="AI113" i="11" s="1"/>
  <c r="AI117" i="11"/>
  <c r="AI118" i="11" s="1"/>
  <c r="AI122" i="11"/>
  <c r="AI123" i="11" s="1"/>
  <c r="AI127" i="11"/>
  <c r="AI128" i="11" s="1"/>
  <c r="AI132" i="11"/>
  <c r="AI133" i="11" s="1"/>
  <c r="AI137" i="11"/>
  <c r="AI138" i="11" s="1"/>
  <c r="AI142" i="11"/>
  <c r="AI143" i="11" s="1"/>
  <c r="AI147" i="11"/>
  <c r="AI148" i="11" s="1"/>
  <c r="AI157" i="11"/>
  <c r="AI158" i="11" s="1"/>
  <c r="AI167" i="11"/>
  <c r="AI168" i="11" s="1"/>
  <c r="AI177" i="11"/>
  <c r="AI178" i="11" s="1"/>
  <c r="AI187" i="11"/>
  <c r="AI188" i="11" s="1"/>
  <c r="AI197" i="11"/>
  <c r="AI198" i="11" s="1"/>
  <c r="AI207" i="11"/>
  <c r="AI208" i="11" s="1"/>
  <c r="AI217" i="11"/>
  <c r="AI218" i="11" s="1"/>
  <c r="AI227" i="11"/>
  <c r="AI228" i="11" s="1"/>
  <c r="AI237" i="11"/>
  <c r="AI238" i="11" s="1"/>
  <c r="AI247" i="11"/>
  <c r="AI248" i="11" s="1"/>
  <c r="AI257" i="11"/>
  <c r="AI258" i="11" s="1"/>
  <c r="AI262" i="11"/>
  <c r="AI263" i="11" s="1"/>
  <c r="AI267" i="11"/>
  <c r="AI268" i="11" s="1"/>
  <c r="AI272" i="11"/>
  <c r="AI273" i="11" s="1"/>
  <c r="AI277" i="11"/>
  <c r="AI278" i="11" s="1"/>
  <c r="AI282" i="11"/>
  <c r="AI283" i="11" s="1"/>
  <c r="AI287" i="11"/>
  <c r="AI288" i="11" s="1"/>
  <c r="AI292" i="11"/>
  <c r="AI293" i="11" s="1"/>
  <c r="AI297" i="11"/>
  <c r="AI298" i="11" s="1"/>
  <c r="AI302" i="11"/>
  <c r="AI303" i="11" s="1"/>
  <c r="AI307" i="11"/>
  <c r="AI308" i="11" s="1"/>
  <c r="AI312" i="11"/>
  <c r="AI313" i="11" s="1"/>
  <c r="AI317" i="11"/>
  <c r="AI318" i="11" s="1"/>
  <c r="AI322" i="11"/>
  <c r="AI152" i="11"/>
  <c r="AI153" i="11" s="1"/>
  <c r="AI162" i="11"/>
  <c r="AI163" i="11" s="1"/>
  <c r="AI172" i="11"/>
  <c r="AI173" i="11" s="1"/>
  <c r="AI182" i="11"/>
  <c r="AI183" i="11" s="1"/>
  <c r="AI192" i="11"/>
  <c r="AI193" i="11" s="1"/>
  <c r="AI202" i="11"/>
  <c r="AI203" i="11" s="1"/>
  <c r="AI212" i="11"/>
  <c r="AI213" i="11" s="1"/>
  <c r="AI222" i="11"/>
  <c r="AI223" i="11" s="1"/>
  <c r="AI232" i="11"/>
  <c r="AI233" i="11" s="1"/>
  <c r="AI242" i="11"/>
  <c r="AI243" i="11" s="1"/>
  <c r="AI252" i="11"/>
  <c r="AI253" i="11" s="1"/>
  <c r="AH7" i="11"/>
  <c r="AH12" i="11"/>
  <c r="AH17" i="11"/>
  <c r="AH32" i="11"/>
  <c r="AH37" i="11"/>
  <c r="AH38" i="11" s="1"/>
  <c r="AH42" i="11"/>
  <c r="AH43" i="11" s="1"/>
  <c r="AH47" i="11"/>
  <c r="AH48" i="11" s="1"/>
  <c r="AH52" i="11"/>
  <c r="AH57" i="11"/>
  <c r="AH58" i="11" s="1"/>
  <c r="AH62" i="11"/>
  <c r="AH63" i="11" s="1"/>
  <c r="AH67" i="11"/>
  <c r="AH68" i="11" s="1"/>
  <c r="AH72" i="11"/>
  <c r="AH77" i="11"/>
  <c r="AH78" i="11" s="1"/>
  <c r="AH82" i="11"/>
  <c r="AH83" i="11" s="1"/>
  <c r="AH87" i="11"/>
  <c r="AH88" i="11" s="1"/>
  <c r="AH92" i="11"/>
  <c r="AH93" i="11" s="1"/>
  <c r="AH97" i="11"/>
  <c r="AH102" i="11"/>
  <c r="AH103" i="11" s="1"/>
  <c r="AH107" i="11"/>
  <c r="AH108" i="11" s="1"/>
  <c r="AH112" i="11"/>
  <c r="AH113" i="11" s="1"/>
  <c r="AH117" i="11"/>
  <c r="AH122" i="11"/>
  <c r="AH123" i="11" s="1"/>
  <c r="AH127" i="11"/>
  <c r="AH128" i="11" s="1"/>
  <c r="AH132" i="11"/>
  <c r="AH133" i="11" s="1"/>
  <c r="AH137" i="11"/>
  <c r="AH147" i="11"/>
  <c r="AH148" i="11" s="1"/>
  <c r="AH157" i="11"/>
  <c r="AH167" i="11"/>
  <c r="AH168" i="11" s="1"/>
  <c r="AH177" i="11"/>
  <c r="AH178" i="11" s="1"/>
  <c r="AH187" i="11"/>
  <c r="AH188" i="11" s="1"/>
  <c r="AH197" i="11"/>
  <c r="AH198" i="11" s="1"/>
  <c r="AH207" i="11"/>
  <c r="AH208" i="11" s="1"/>
  <c r="AH217" i="11"/>
  <c r="AH218" i="11" s="1"/>
  <c r="AH227" i="11"/>
  <c r="AH228" i="11" s="1"/>
  <c r="AH237" i="11"/>
  <c r="AH247" i="11"/>
  <c r="AH248" i="11" s="1"/>
  <c r="AH257" i="11"/>
  <c r="AH258" i="11" s="1"/>
  <c r="AH262" i="11"/>
  <c r="AH263" i="11" s="1"/>
  <c r="AH267" i="11"/>
  <c r="AH268" i="11" s="1"/>
  <c r="AH272" i="11"/>
  <c r="AH273" i="11" s="1"/>
  <c r="AH277" i="11"/>
  <c r="AH278" i="11" s="1"/>
  <c r="AH282" i="11"/>
  <c r="AH283" i="11" s="1"/>
  <c r="AH287" i="11"/>
  <c r="AH288" i="11" s="1"/>
  <c r="AH292" i="11"/>
  <c r="AH293" i="11" s="1"/>
  <c r="AH297" i="11"/>
  <c r="AH298" i="11" s="1"/>
  <c r="AH302" i="11"/>
  <c r="AH303" i="11" s="1"/>
  <c r="AH307" i="11"/>
  <c r="AH308" i="11" s="1"/>
  <c r="AH312" i="11"/>
  <c r="AH313" i="11" s="1"/>
  <c r="AH317" i="11"/>
  <c r="AH318" i="11" s="1"/>
  <c r="AH322" i="11"/>
  <c r="AH323" i="11" s="1"/>
  <c r="AH142" i="11"/>
  <c r="AH143" i="11" s="1"/>
  <c r="AH152" i="11"/>
  <c r="AH153" i="11" s="1"/>
  <c r="AH162" i="11"/>
  <c r="AH163" i="11" s="1"/>
  <c r="AH172" i="11"/>
  <c r="AH173" i="11" s="1"/>
  <c r="AH182" i="11"/>
  <c r="AH192" i="11"/>
  <c r="AH202" i="11"/>
  <c r="AH212" i="11"/>
  <c r="AH213" i="11" s="1"/>
  <c r="AH222" i="11"/>
  <c r="AH232" i="11"/>
  <c r="AH233" i="11" s="1"/>
  <c r="AH242" i="11"/>
  <c r="AH243" i="11" s="1"/>
  <c r="AH252" i="11"/>
  <c r="AH253" i="11" s="1"/>
  <c r="AG7" i="11"/>
  <c r="AG12" i="11"/>
  <c r="AG13" i="11" s="1"/>
  <c r="AG17" i="11"/>
  <c r="AG32" i="11"/>
  <c r="AG33" i="11" s="1"/>
  <c r="AG37" i="11"/>
  <c r="AG38" i="11" s="1"/>
  <c r="AG42" i="11"/>
  <c r="AG43" i="11" s="1"/>
  <c r="AG47" i="11"/>
  <c r="AG48" i="11" s="1"/>
  <c r="AG52" i="11"/>
  <c r="AG53" i="11" s="1"/>
  <c r="AG57" i="11"/>
  <c r="AG58" i="11" s="1"/>
  <c r="AG62" i="11"/>
  <c r="AG63" i="11" s="1"/>
  <c r="AG67" i="11"/>
  <c r="AG68" i="11" s="1"/>
  <c r="AG72" i="11"/>
  <c r="AG73" i="11" s="1"/>
  <c r="AG77" i="11"/>
  <c r="AG78" i="11" s="1"/>
  <c r="AG82" i="11"/>
  <c r="AG83" i="11" s="1"/>
  <c r="AG87" i="11"/>
  <c r="AG88" i="11" s="1"/>
  <c r="AG92" i="11"/>
  <c r="AG93" i="11" s="1"/>
  <c r="AG97" i="11"/>
  <c r="AG98" i="11" s="1"/>
  <c r="AG102" i="11"/>
  <c r="AG103" i="11" s="1"/>
  <c r="AG107" i="11"/>
  <c r="AG108" i="11" s="1"/>
  <c r="AG112" i="11"/>
  <c r="AG113" i="11" s="1"/>
  <c r="AG117" i="11"/>
  <c r="AG118" i="11" s="1"/>
  <c r="AG122" i="11"/>
  <c r="AG123" i="11" s="1"/>
  <c r="AG127" i="11"/>
  <c r="AG128" i="11" s="1"/>
  <c r="AG132" i="11"/>
  <c r="AG133" i="11" s="1"/>
  <c r="AG142" i="11"/>
  <c r="AG143" i="11" s="1"/>
  <c r="AG152" i="11"/>
  <c r="AG153" i="11" s="1"/>
  <c r="AG162" i="11"/>
  <c r="AG163" i="11" s="1"/>
  <c r="AG172" i="11"/>
  <c r="AG173" i="11" s="1"/>
  <c r="AG182" i="11"/>
  <c r="AG183" i="11" s="1"/>
  <c r="AG192" i="11"/>
  <c r="AG193" i="11" s="1"/>
  <c r="AG202" i="11"/>
  <c r="AG203" i="11" s="1"/>
  <c r="AG212" i="11"/>
  <c r="AG213" i="11" s="1"/>
  <c r="AG222" i="11"/>
  <c r="AG223" i="11" s="1"/>
  <c r="AG232" i="11"/>
  <c r="AG233" i="11" s="1"/>
  <c r="AG242" i="11"/>
  <c r="AG243" i="11" s="1"/>
  <c r="AG252" i="11"/>
  <c r="AG253" i="11" s="1"/>
  <c r="AG257" i="11"/>
  <c r="AG258" i="11" s="1"/>
  <c r="AG262" i="11"/>
  <c r="AG263" i="11" s="1"/>
  <c r="AG267" i="11"/>
  <c r="AG268" i="11" s="1"/>
  <c r="AG272" i="11"/>
  <c r="AG273" i="11" s="1"/>
  <c r="AG277" i="11"/>
  <c r="AG278" i="11" s="1"/>
  <c r="AG282" i="11"/>
  <c r="AG283" i="11" s="1"/>
  <c r="AG287" i="11"/>
  <c r="AG288" i="11" s="1"/>
  <c r="AG292" i="11"/>
  <c r="AG293" i="11" s="1"/>
  <c r="AG297" i="11"/>
  <c r="AG302" i="11"/>
  <c r="AG303" i="11" s="1"/>
  <c r="AG307" i="11"/>
  <c r="AG312" i="11"/>
  <c r="AG313" i="11" s="1"/>
  <c r="AG317" i="11"/>
  <c r="AG322" i="11"/>
  <c r="AG323" i="11" s="1"/>
  <c r="AG137" i="11"/>
  <c r="AG138" i="11" s="1"/>
  <c r="AG147" i="11"/>
  <c r="AG148" i="11" s="1"/>
  <c r="AG157" i="11"/>
  <c r="AG158" i="11" s="1"/>
  <c r="AG167" i="11"/>
  <c r="AG168" i="11" s="1"/>
  <c r="AG177" i="11"/>
  <c r="AG178" i="11" s="1"/>
  <c r="AG187" i="11"/>
  <c r="AG188" i="11" s="1"/>
  <c r="AG197" i="11"/>
  <c r="AG198" i="11" s="1"/>
  <c r="AG207" i="11"/>
  <c r="AG208" i="11" s="1"/>
  <c r="AG217" i="11"/>
  <c r="AG218" i="11" s="1"/>
  <c r="AG227" i="11"/>
  <c r="AG228" i="11" s="1"/>
  <c r="AG237" i="11"/>
  <c r="AG238" i="11" s="1"/>
  <c r="AG247" i="11"/>
  <c r="AG248" i="11" s="1"/>
  <c r="AF7" i="11"/>
  <c r="AF12" i="11"/>
  <c r="AF13" i="11" s="1"/>
  <c r="AF17" i="11"/>
  <c r="AF32" i="11"/>
  <c r="AF33" i="11" s="1"/>
  <c r="AF37" i="11"/>
  <c r="AF42" i="11"/>
  <c r="AF43" i="11" s="1"/>
  <c r="AF47" i="11"/>
  <c r="AF48" i="11" s="1"/>
  <c r="AF52" i="11"/>
  <c r="AF53" i="11" s="1"/>
  <c r="AF57" i="11"/>
  <c r="AF62" i="11"/>
  <c r="AF63" i="11" s="1"/>
  <c r="AF67" i="11"/>
  <c r="AF68" i="11" s="1"/>
  <c r="AF72" i="11"/>
  <c r="AF73" i="11" s="1"/>
  <c r="AF77" i="11"/>
  <c r="AF82" i="11"/>
  <c r="AF83" i="11" s="1"/>
  <c r="AF87" i="11"/>
  <c r="AF88" i="11" s="1"/>
  <c r="AF92" i="11"/>
  <c r="AF93" i="11" s="1"/>
  <c r="AF97" i="11"/>
  <c r="AF102" i="11"/>
  <c r="AF103" i="11" s="1"/>
  <c r="AF107" i="11"/>
  <c r="AF108" i="11" s="1"/>
  <c r="AF112" i="11"/>
  <c r="AF113" i="11" s="1"/>
  <c r="AF117" i="11"/>
  <c r="AF118" i="11" s="1"/>
  <c r="AF122" i="11"/>
  <c r="AF123" i="11" s="1"/>
  <c r="AF127" i="11"/>
  <c r="AF128" i="11" s="1"/>
  <c r="AF132" i="11"/>
  <c r="AF133" i="11" s="1"/>
  <c r="AF137" i="11"/>
  <c r="AF147" i="11"/>
  <c r="AF157" i="11"/>
  <c r="AF158" i="11" s="1"/>
  <c r="AF167" i="11"/>
  <c r="AF182" i="11"/>
  <c r="AF183" i="11" s="1"/>
  <c r="AF192" i="11"/>
  <c r="AF193" i="11" s="1"/>
  <c r="AF197" i="11"/>
  <c r="AF207" i="11"/>
  <c r="AF222" i="11"/>
  <c r="AF223" i="11" s="1"/>
  <c r="AF227" i="11"/>
  <c r="AF242" i="11"/>
  <c r="AF243" i="11" s="1"/>
  <c r="AF247" i="11"/>
  <c r="AF252" i="11"/>
  <c r="AF253" i="11" s="1"/>
  <c r="AF257" i="11"/>
  <c r="AF262" i="11"/>
  <c r="AF263" i="11" s="1"/>
  <c r="AF267" i="11"/>
  <c r="AF272" i="11"/>
  <c r="AF273" i="11" s="1"/>
  <c r="AF277" i="11"/>
  <c r="AF278" i="11" s="1"/>
  <c r="AF282" i="11"/>
  <c r="AF287" i="11"/>
  <c r="AF292" i="11"/>
  <c r="AF293" i="11" s="1"/>
  <c r="AF297" i="11"/>
  <c r="AF302" i="11"/>
  <c r="AF303" i="11" s="1"/>
  <c r="AF307" i="11"/>
  <c r="AF308" i="11" s="1"/>
  <c r="AF312" i="11"/>
  <c r="AF317" i="11"/>
  <c r="AF322" i="11"/>
  <c r="AF323" i="11" s="1"/>
  <c r="AF142" i="11"/>
  <c r="AF143" i="11" s="1"/>
  <c r="AF152" i="11"/>
  <c r="AF153" i="11" s="1"/>
  <c r="AF162" i="11"/>
  <c r="AF163" i="11" s="1"/>
  <c r="AF172" i="11"/>
  <c r="AF173" i="11" s="1"/>
  <c r="AF177" i="11"/>
  <c r="AF178" i="11" s="1"/>
  <c r="AF187" i="11"/>
  <c r="AF188" i="11" s="1"/>
  <c r="AF202" i="11"/>
  <c r="AF203" i="11" s="1"/>
  <c r="AF212" i="11"/>
  <c r="AF213" i="11" s="1"/>
  <c r="AF217" i="11"/>
  <c r="AF218" i="11" s="1"/>
  <c r="AF232" i="11"/>
  <c r="AF233" i="11" s="1"/>
  <c r="AF237" i="11"/>
  <c r="AE7" i="11"/>
  <c r="AE12" i="11"/>
  <c r="AE13" i="11" s="1"/>
  <c r="AE17" i="11"/>
  <c r="AE32" i="11"/>
  <c r="AE33" i="11" s="1"/>
  <c r="AE37" i="11"/>
  <c r="AE38" i="11" s="1"/>
  <c r="AE42" i="11"/>
  <c r="AE43" i="11" s="1"/>
  <c r="AE47" i="11"/>
  <c r="AE48" i="11" s="1"/>
  <c r="AE52" i="11"/>
  <c r="AE53" i="11" s="1"/>
  <c r="AE57" i="11"/>
  <c r="AE58" i="11" s="1"/>
  <c r="AE62" i="11"/>
  <c r="AE63" i="11" s="1"/>
  <c r="AE67" i="11"/>
  <c r="AE68" i="11" s="1"/>
  <c r="AE72" i="11"/>
  <c r="AE73" i="11" s="1"/>
  <c r="AE77" i="11"/>
  <c r="AE78" i="11" s="1"/>
  <c r="AE82" i="11"/>
  <c r="AE83" i="11" s="1"/>
  <c r="AE87" i="11"/>
  <c r="AE88" i="11" s="1"/>
  <c r="AE92" i="11"/>
  <c r="AE93" i="11" s="1"/>
  <c r="AE97" i="11"/>
  <c r="AE98" i="11" s="1"/>
  <c r="AE107" i="11"/>
  <c r="AE108" i="11" s="1"/>
  <c r="AE117" i="11"/>
  <c r="AE118" i="11" s="1"/>
  <c r="AE127" i="11"/>
  <c r="AE128" i="11" s="1"/>
  <c r="AE137" i="11"/>
  <c r="AE138" i="11" s="1"/>
  <c r="AE147" i="11"/>
  <c r="AE148" i="11" s="1"/>
  <c r="AE157" i="11"/>
  <c r="AE158" i="11" s="1"/>
  <c r="AE167" i="11"/>
  <c r="AE168" i="11" s="1"/>
  <c r="AE177" i="11"/>
  <c r="AE178" i="11" s="1"/>
  <c r="AE187" i="11"/>
  <c r="AE188" i="11" s="1"/>
  <c r="AE197" i="11"/>
  <c r="AE198" i="11" s="1"/>
  <c r="AE207" i="11"/>
  <c r="AE208" i="11" s="1"/>
  <c r="AE217" i="11"/>
  <c r="AE218" i="11" s="1"/>
  <c r="AE227" i="11"/>
  <c r="AE228" i="11" s="1"/>
  <c r="AE237" i="11"/>
  <c r="AE238" i="11" s="1"/>
  <c r="AE242" i="11"/>
  <c r="AE243" i="11" s="1"/>
  <c r="AE247" i="11"/>
  <c r="AE248" i="11" s="1"/>
  <c r="AE252" i="11"/>
  <c r="AE253" i="11" s="1"/>
  <c r="AE257" i="11"/>
  <c r="AE258" i="11" s="1"/>
  <c r="AE262" i="11"/>
  <c r="AE263" i="11" s="1"/>
  <c r="AE267" i="11"/>
  <c r="AE268" i="11" s="1"/>
  <c r="AE272" i="11"/>
  <c r="AE273" i="11" s="1"/>
  <c r="AE277" i="11"/>
  <c r="AE278" i="11" s="1"/>
  <c r="AE282" i="11"/>
  <c r="AE283" i="11" s="1"/>
  <c r="AE287" i="11"/>
  <c r="AE292" i="11"/>
  <c r="AE293" i="11" s="1"/>
  <c r="AE297" i="11"/>
  <c r="AE302" i="11"/>
  <c r="AE303" i="11" s="1"/>
  <c r="AE307" i="11"/>
  <c r="AE312" i="11"/>
  <c r="AE313" i="11" s="1"/>
  <c r="AE317" i="11"/>
  <c r="AE322" i="11"/>
  <c r="AE323" i="11" s="1"/>
  <c r="AE112" i="11"/>
  <c r="AE113" i="11" s="1"/>
  <c r="AE122" i="11"/>
  <c r="AE123" i="11" s="1"/>
  <c r="AE132" i="11"/>
  <c r="AE133" i="11" s="1"/>
  <c r="AE142" i="11"/>
  <c r="AE143" i="11" s="1"/>
  <c r="AE152" i="11"/>
  <c r="AE153" i="11" s="1"/>
  <c r="AE162" i="11"/>
  <c r="AE163" i="11" s="1"/>
  <c r="AE172" i="11"/>
  <c r="AE173" i="11" s="1"/>
  <c r="AE182" i="11"/>
  <c r="AE183" i="11" s="1"/>
  <c r="AE192" i="11"/>
  <c r="AE193" i="11" s="1"/>
  <c r="AE202" i="11"/>
  <c r="AE203" i="11" s="1"/>
  <c r="AE212" i="11"/>
  <c r="AE213" i="11" s="1"/>
  <c r="AE222" i="11"/>
  <c r="AE223" i="11" s="1"/>
  <c r="AE232" i="11"/>
  <c r="AE233" i="11" s="1"/>
  <c r="AE102" i="11"/>
  <c r="AE103" i="11" s="1"/>
  <c r="AD7" i="11"/>
  <c r="AD17" i="11"/>
  <c r="AD37" i="11"/>
  <c r="AD38" i="11" s="1"/>
  <c r="AD47" i="11"/>
  <c r="AD57" i="11"/>
  <c r="AD58" i="11" s="1"/>
  <c r="AD67" i="11"/>
  <c r="AD77" i="11"/>
  <c r="AD78" i="11" s="1"/>
  <c r="AD87" i="11"/>
  <c r="AD88" i="11" s="1"/>
  <c r="AD97" i="11"/>
  <c r="AD98" i="11" s="1"/>
  <c r="AD102" i="11"/>
  <c r="AD112" i="11"/>
  <c r="AD113" i="11" s="1"/>
  <c r="AD122" i="11"/>
  <c r="AD123" i="11" s="1"/>
  <c r="AD137" i="11"/>
  <c r="AD152" i="11"/>
  <c r="AD162" i="11"/>
  <c r="AD163" i="11" s="1"/>
  <c r="AD167" i="11"/>
  <c r="AD168" i="11" s="1"/>
  <c r="AD182" i="11"/>
  <c r="AD183" i="11" s="1"/>
  <c r="AD187" i="11"/>
  <c r="AD188" i="11" s="1"/>
  <c r="AD197" i="11"/>
  <c r="AD198" i="11" s="1"/>
  <c r="AD207" i="11"/>
  <c r="AD208" i="11" s="1"/>
  <c r="AD237" i="11"/>
  <c r="AD238" i="11" s="1"/>
  <c r="AD247" i="11"/>
  <c r="AD248" i="11" s="1"/>
  <c r="AD262" i="11"/>
  <c r="AD263" i="11" s="1"/>
  <c r="AD267" i="11"/>
  <c r="AD268" i="11" s="1"/>
  <c r="AD272" i="11"/>
  <c r="AD277" i="11"/>
  <c r="AD282" i="11"/>
  <c r="AD283" i="11" s="1"/>
  <c r="AD287" i="11"/>
  <c r="AD292" i="11"/>
  <c r="AD293" i="11" s="1"/>
  <c r="AD297" i="11"/>
  <c r="AD302" i="11"/>
  <c r="AD303" i="11" s="1"/>
  <c r="AD307" i="11"/>
  <c r="AD312" i="11"/>
  <c r="AD313" i="11" s="1"/>
  <c r="AD317" i="11"/>
  <c r="AD322" i="11"/>
  <c r="AD323" i="11" s="1"/>
  <c r="AD142" i="11"/>
  <c r="AD143" i="11" s="1"/>
  <c r="AD147" i="11"/>
  <c r="AD148" i="11" s="1"/>
  <c r="AD157" i="11"/>
  <c r="AD172" i="11"/>
  <c r="AD177" i="11"/>
  <c r="AD192" i="11"/>
  <c r="AD202" i="11"/>
  <c r="AD203" i="11" s="1"/>
  <c r="AD212" i="11"/>
  <c r="AD213" i="11" s="1"/>
  <c r="AD217" i="11"/>
  <c r="AD218" i="11" s="1"/>
  <c r="AD222" i="11"/>
  <c r="AD223" i="11" s="1"/>
  <c r="AD227" i="11"/>
  <c r="AD228" i="11" s="1"/>
  <c r="AD232" i="11"/>
  <c r="AD233" i="11" s="1"/>
  <c r="AD242" i="11"/>
  <c r="AD243" i="11" s="1"/>
  <c r="AD252" i="11"/>
  <c r="AD253" i="11" s="1"/>
  <c r="AD257" i="11"/>
  <c r="AD132" i="11"/>
  <c r="AC7" i="11"/>
  <c r="AC12" i="11"/>
  <c r="AC13" i="11" s="1"/>
  <c r="AC17" i="11"/>
  <c r="AC32" i="11"/>
  <c r="AC33" i="11" s="1"/>
  <c r="AC37" i="11"/>
  <c r="AC38" i="11" s="1"/>
  <c r="AC42" i="11"/>
  <c r="AC43" i="11" s="1"/>
  <c r="AC47" i="11"/>
  <c r="AC48" i="11" s="1"/>
  <c r="AC52" i="11"/>
  <c r="AC53" i="11" s="1"/>
  <c r="AC57" i="11"/>
  <c r="AC58" i="11" s="1"/>
  <c r="AC62" i="11"/>
  <c r="AC63" i="11" s="1"/>
  <c r="AC67" i="11"/>
  <c r="AC68" i="11" s="1"/>
  <c r="AC72" i="11"/>
  <c r="AC73" i="11" s="1"/>
  <c r="AC77" i="11"/>
  <c r="AC78" i="11" s="1"/>
  <c r="AC82" i="11"/>
  <c r="AC83" i="11" s="1"/>
  <c r="AC87" i="11"/>
  <c r="AC88" i="11" s="1"/>
  <c r="AC92" i="11"/>
  <c r="AC93" i="11" s="1"/>
  <c r="AC97" i="11"/>
  <c r="AC98" i="11" s="1"/>
  <c r="AC102" i="11"/>
  <c r="AC103" i="11" s="1"/>
  <c r="AC107" i="11"/>
  <c r="AC108" i="11" s="1"/>
  <c r="AC112" i="11"/>
  <c r="AC113" i="11" s="1"/>
  <c r="AC117" i="11"/>
  <c r="AC118" i="11" s="1"/>
  <c r="AC122" i="11"/>
  <c r="AC123" i="11" s="1"/>
  <c r="AC127" i="11"/>
  <c r="AC128" i="11" s="1"/>
  <c r="AC132" i="11"/>
  <c r="AC133" i="11" s="1"/>
  <c r="AC137" i="11"/>
  <c r="AC138" i="11" s="1"/>
  <c r="AC147" i="11"/>
  <c r="AC148" i="11" s="1"/>
  <c r="AC157" i="11"/>
  <c r="AC158" i="11" s="1"/>
  <c r="AC167" i="11"/>
  <c r="AC168" i="11" s="1"/>
  <c r="AC177" i="11"/>
  <c r="AC178" i="11" s="1"/>
  <c r="AC187" i="11"/>
  <c r="AC188" i="11" s="1"/>
  <c r="AC197" i="11"/>
  <c r="AC198" i="11" s="1"/>
  <c r="AC207" i="11"/>
  <c r="AC208" i="11" s="1"/>
  <c r="AC217" i="11"/>
  <c r="AC218" i="11" s="1"/>
  <c r="AC227" i="11"/>
  <c r="AC228" i="11" s="1"/>
  <c r="AC237" i="11"/>
  <c r="AC238" i="11" s="1"/>
  <c r="AC247" i="11"/>
  <c r="AC248" i="11" s="1"/>
  <c r="AC262" i="11"/>
  <c r="AC263" i="11" s="1"/>
  <c r="AC267" i="11"/>
  <c r="AC268" i="11" s="1"/>
  <c r="AC272" i="11"/>
  <c r="AC277" i="11"/>
  <c r="AC278" i="11" s="1"/>
  <c r="AC282" i="11"/>
  <c r="AC287" i="11"/>
  <c r="AC288" i="11" s="1"/>
  <c r="AC292" i="11"/>
  <c r="AC297" i="11"/>
  <c r="AC302" i="11"/>
  <c r="AC303" i="11" s="1"/>
  <c r="AC307" i="11"/>
  <c r="AC312" i="11"/>
  <c r="AC313" i="11" s="1"/>
  <c r="AC317" i="11"/>
  <c r="AC322" i="11"/>
  <c r="AC323" i="11" s="1"/>
  <c r="AC142" i="11"/>
  <c r="AC143" i="11" s="1"/>
  <c r="AC152" i="11"/>
  <c r="AC153" i="11" s="1"/>
  <c r="AC162" i="11"/>
  <c r="AC163" i="11" s="1"/>
  <c r="AC172" i="11"/>
  <c r="AC173" i="11" s="1"/>
  <c r="AC182" i="11"/>
  <c r="AC183" i="11" s="1"/>
  <c r="AC192" i="11"/>
  <c r="AC193" i="11" s="1"/>
  <c r="AC202" i="11"/>
  <c r="AC203" i="11" s="1"/>
  <c r="AC212" i="11"/>
  <c r="AC213" i="11" s="1"/>
  <c r="AC222" i="11"/>
  <c r="AC223" i="11" s="1"/>
  <c r="AC232" i="11"/>
  <c r="AC233" i="11" s="1"/>
  <c r="AC242" i="11"/>
  <c r="AC243" i="11" s="1"/>
  <c r="AC252" i="11"/>
  <c r="AC253" i="11" s="1"/>
  <c r="AC257" i="11"/>
  <c r="AC258" i="11" s="1"/>
  <c r="AB7" i="11"/>
  <c r="AB12" i="11"/>
  <c r="AB13" i="11" s="1"/>
  <c r="AB17" i="11"/>
  <c r="AB32" i="11"/>
  <c r="AB33" i="11" s="1"/>
  <c r="AB37" i="11"/>
  <c r="AB38" i="11" s="1"/>
  <c r="AB42" i="11"/>
  <c r="AB43" i="11" s="1"/>
  <c r="AB47" i="11"/>
  <c r="AB48" i="11" s="1"/>
  <c r="AB52" i="11"/>
  <c r="AB53" i="11" s="1"/>
  <c r="AB57" i="11"/>
  <c r="AB62" i="11"/>
  <c r="AB63" i="11" s="1"/>
  <c r="AB67" i="11"/>
  <c r="AB68" i="11" s="1"/>
  <c r="AB72" i="11"/>
  <c r="AB73" i="11" s="1"/>
  <c r="AB77" i="11"/>
  <c r="AB82" i="11"/>
  <c r="AB83" i="11" s="1"/>
  <c r="AB87" i="11"/>
  <c r="AB88" i="11" s="1"/>
  <c r="AB92" i="11"/>
  <c r="AB93" i="11" s="1"/>
  <c r="AB97" i="11"/>
  <c r="AB98" i="11" s="1"/>
  <c r="AB107" i="11"/>
  <c r="AB117" i="11"/>
  <c r="AB118" i="11" s="1"/>
  <c r="AB127" i="11"/>
  <c r="AB137" i="11"/>
  <c r="AB138" i="11" s="1"/>
  <c r="AB147" i="11"/>
  <c r="AB157" i="11"/>
  <c r="AB158" i="11" s="1"/>
  <c r="AB167" i="11"/>
  <c r="AB177" i="11"/>
  <c r="AB178" i="11" s="1"/>
  <c r="AB187" i="11"/>
  <c r="AB197" i="11"/>
  <c r="AB198" i="11" s="1"/>
  <c r="AB207" i="11"/>
  <c r="AB217" i="11"/>
  <c r="AB218" i="11" s="1"/>
  <c r="AB227" i="11"/>
  <c r="AB237" i="11"/>
  <c r="AB238" i="11" s="1"/>
  <c r="AB247" i="11"/>
  <c r="AB248" i="11" s="1"/>
  <c r="AB257" i="11"/>
  <c r="AB262" i="11"/>
  <c r="AB263" i="11" s="1"/>
  <c r="AB267" i="11"/>
  <c r="AB272" i="11"/>
  <c r="AB273" i="11" s="1"/>
  <c r="AB277" i="11"/>
  <c r="AB282" i="11"/>
  <c r="AB283" i="11" s="1"/>
  <c r="AB287" i="11"/>
  <c r="AB292" i="11"/>
  <c r="AB293" i="11" s="1"/>
  <c r="AB297" i="11"/>
  <c r="AB302" i="11"/>
  <c r="AB303" i="11" s="1"/>
  <c r="AB307" i="11"/>
  <c r="AB312" i="11"/>
  <c r="AB313" i="11" s="1"/>
  <c r="AB317" i="11"/>
  <c r="AB322" i="11"/>
  <c r="AB323" i="11" s="1"/>
  <c r="AB102" i="11"/>
  <c r="AB103" i="11" s="1"/>
  <c r="AB112" i="11"/>
  <c r="AB113" i="11" s="1"/>
  <c r="AB122" i="11"/>
  <c r="AB123" i="11" s="1"/>
  <c r="AB132" i="11"/>
  <c r="AB133" i="11" s="1"/>
  <c r="AB142" i="11"/>
  <c r="AB143" i="11" s="1"/>
  <c r="AB152" i="11"/>
  <c r="AB153" i="11" s="1"/>
  <c r="AB162" i="11"/>
  <c r="AB163" i="11" s="1"/>
  <c r="AB172" i="11"/>
  <c r="AB173" i="11" s="1"/>
  <c r="AB182" i="11"/>
  <c r="AB183" i="11" s="1"/>
  <c r="AB192" i="11"/>
  <c r="AB193" i="11" s="1"/>
  <c r="AB202" i="11"/>
  <c r="AB203" i="11" s="1"/>
  <c r="AB212" i="11"/>
  <c r="AB213" i="11" s="1"/>
  <c r="AB222" i="11"/>
  <c r="AB223" i="11" s="1"/>
  <c r="AB232" i="11"/>
  <c r="AB233" i="11" s="1"/>
  <c r="AB242" i="11"/>
  <c r="AB243" i="11" s="1"/>
  <c r="AB252" i="11"/>
  <c r="AB253" i="11" s="1"/>
  <c r="AA7" i="11"/>
  <c r="AA12" i="11"/>
  <c r="AA13" i="11" s="1"/>
  <c r="AA17" i="11"/>
  <c r="AA32" i="11"/>
  <c r="AA33" i="11" s="1"/>
  <c r="AA37" i="11"/>
  <c r="AA38" i="11" s="1"/>
  <c r="AA42" i="11"/>
  <c r="AA43" i="11" s="1"/>
  <c r="AA47" i="11"/>
  <c r="AA48" i="11" s="1"/>
  <c r="AA52" i="11"/>
  <c r="AA53" i="11" s="1"/>
  <c r="AA57" i="11"/>
  <c r="AA58" i="11" s="1"/>
  <c r="AA62" i="11"/>
  <c r="AA63" i="11" s="1"/>
  <c r="AA67" i="11"/>
  <c r="AA68" i="11" s="1"/>
  <c r="AA72" i="11"/>
  <c r="AA73" i="11" s="1"/>
  <c r="AA77" i="11"/>
  <c r="AA78" i="11" s="1"/>
  <c r="AA82" i="11"/>
  <c r="AA83" i="11" s="1"/>
  <c r="AA87" i="11"/>
  <c r="AA88" i="11" s="1"/>
  <c r="AA97" i="11"/>
  <c r="AA98" i="11" s="1"/>
  <c r="AA107" i="11"/>
  <c r="AA108" i="11" s="1"/>
  <c r="AA117" i="11"/>
  <c r="AA118" i="11" s="1"/>
  <c r="AA127" i="11"/>
  <c r="AA128" i="11" s="1"/>
  <c r="AA142" i="11"/>
  <c r="AA143" i="11" s="1"/>
  <c r="AA152" i="11"/>
  <c r="AA153" i="11" s="1"/>
  <c r="AA162" i="11"/>
  <c r="AA163" i="11" s="1"/>
  <c r="AA172" i="11"/>
  <c r="AA173" i="11" s="1"/>
  <c r="AA182" i="11"/>
  <c r="AA183" i="11" s="1"/>
  <c r="AA192" i="11"/>
  <c r="AA193" i="11" s="1"/>
  <c r="AA202" i="11"/>
  <c r="AA203" i="11" s="1"/>
  <c r="AA212" i="11"/>
  <c r="AA213" i="11" s="1"/>
  <c r="AA222" i="11"/>
  <c r="AA223" i="11" s="1"/>
  <c r="AA232" i="11"/>
  <c r="AA233" i="11" s="1"/>
  <c r="AA242" i="11"/>
  <c r="AA243" i="11" s="1"/>
  <c r="AA252" i="11"/>
  <c r="AA253" i="11" s="1"/>
  <c r="AA262" i="11"/>
  <c r="AA263" i="11" s="1"/>
  <c r="AA267" i="11"/>
  <c r="AA268" i="11" s="1"/>
  <c r="AA272" i="11"/>
  <c r="AA273" i="11" s="1"/>
  <c r="AA277" i="11"/>
  <c r="AA278" i="11" s="1"/>
  <c r="AA282" i="11"/>
  <c r="AA287" i="11"/>
  <c r="AA288" i="11" s="1"/>
  <c r="AA292" i="11"/>
  <c r="AA297" i="11"/>
  <c r="AA298" i="11" s="1"/>
  <c r="AA302" i="11"/>
  <c r="AA307" i="11"/>
  <c r="AA308" i="11" s="1"/>
  <c r="AA312" i="11"/>
  <c r="AA317" i="11"/>
  <c r="AA318" i="11" s="1"/>
  <c r="AA322" i="11"/>
  <c r="AA92" i="11"/>
  <c r="AA93" i="11" s="1"/>
  <c r="AA102" i="11"/>
  <c r="AA103" i="11" s="1"/>
  <c r="AA112" i="11"/>
  <c r="AA113" i="11" s="1"/>
  <c r="AA122" i="11"/>
  <c r="AA123" i="11" s="1"/>
  <c r="AA137" i="11"/>
  <c r="AA138" i="11" s="1"/>
  <c r="AA147" i="11"/>
  <c r="AA148" i="11" s="1"/>
  <c r="AA157" i="11"/>
  <c r="AA158" i="11" s="1"/>
  <c r="AA167" i="11"/>
  <c r="AA168" i="11" s="1"/>
  <c r="AA177" i="11"/>
  <c r="AA178" i="11" s="1"/>
  <c r="AA187" i="11"/>
  <c r="AA188" i="11" s="1"/>
  <c r="AA197" i="11"/>
  <c r="AA198" i="11" s="1"/>
  <c r="AA207" i="11"/>
  <c r="AA208" i="11" s="1"/>
  <c r="AA217" i="11"/>
  <c r="AA218" i="11" s="1"/>
  <c r="AA227" i="11"/>
  <c r="AA228" i="11" s="1"/>
  <c r="AA237" i="11"/>
  <c r="AA238" i="11" s="1"/>
  <c r="AA247" i="11"/>
  <c r="AA248" i="11" s="1"/>
  <c r="AA257" i="11"/>
  <c r="AA258" i="11" s="1"/>
  <c r="AA132" i="11"/>
  <c r="AA133" i="11" s="1"/>
  <c r="Z7" i="11"/>
  <c r="Z12" i="11"/>
  <c r="Z17" i="11"/>
  <c r="Z32" i="11"/>
  <c r="Z37" i="11"/>
  <c r="Z38" i="11" s="1"/>
  <c r="Z42" i="11"/>
  <c r="Z47" i="11"/>
  <c r="Z48" i="11" s="1"/>
  <c r="Z52" i="11"/>
  <c r="Z57" i="11"/>
  <c r="Z58" i="11" s="1"/>
  <c r="Z62" i="11"/>
  <c r="Z67" i="11"/>
  <c r="Z68" i="11" s="1"/>
  <c r="Z72" i="11"/>
  <c r="Z77" i="11"/>
  <c r="Z78" i="11" s="1"/>
  <c r="Z82" i="11"/>
  <c r="Z87" i="11"/>
  <c r="Z88" i="11" s="1"/>
  <c r="Z92" i="11"/>
  <c r="Z97" i="11"/>
  <c r="Z98" i="11" s="1"/>
  <c r="Z102" i="11"/>
  <c r="Z107" i="11"/>
  <c r="Z108" i="11" s="1"/>
  <c r="Z112" i="11"/>
  <c r="Z122" i="11"/>
  <c r="Z132" i="11"/>
  <c r="Z142" i="11"/>
  <c r="Z152" i="11"/>
  <c r="Z162" i="11"/>
  <c r="Z172" i="11"/>
  <c r="Z182" i="11"/>
  <c r="Z192" i="11"/>
  <c r="Z193" i="11" s="1"/>
  <c r="Z202" i="11"/>
  <c r="Z203" i="11" s="1"/>
  <c r="Z212" i="11"/>
  <c r="Z222" i="11"/>
  <c r="Z232" i="11"/>
  <c r="Z233" i="11" s="1"/>
  <c r="Z242" i="11"/>
  <c r="Z243" i="11" s="1"/>
  <c r="Z252" i="11"/>
  <c r="Z257" i="11"/>
  <c r="Z262" i="11"/>
  <c r="Z263" i="11" s="1"/>
  <c r="Z267" i="11"/>
  <c r="Z272" i="11"/>
  <c r="Z273" i="11" s="1"/>
  <c r="Z277" i="11"/>
  <c r="Z282" i="11"/>
  <c r="Z283" i="11" s="1"/>
  <c r="Z287" i="11"/>
  <c r="Z292" i="11"/>
  <c r="Z293" i="11" s="1"/>
  <c r="Z297" i="11"/>
  <c r="Z302" i="11"/>
  <c r="Z303" i="11" s="1"/>
  <c r="Z307" i="11"/>
  <c r="Z308" i="11" s="1"/>
  <c r="Z312" i="11"/>
  <c r="Z317" i="11"/>
  <c r="Z322" i="11"/>
  <c r="Z323" i="11" s="1"/>
  <c r="Z117" i="11"/>
  <c r="Z118" i="11" s="1"/>
  <c r="Z127" i="11"/>
  <c r="Z128" i="11" s="1"/>
  <c r="Z137" i="11"/>
  <c r="Z138" i="11" s="1"/>
  <c r="Z147" i="11"/>
  <c r="Z148" i="11" s="1"/>
  <c r="Z157" i="11"/>
  <c r="Z158" i="11" s="1"/>
  <c r="Z167" i="11"/>
  <c r="Z168" i="11" s="1"/>
  <c r="Z177" i="11"/>
  <c r="Z178" i="11" s="1"/>
  <c r="Z187" i="11"/>
  <c r="Z188" i="11" s="1"/>
  <c r="Z197" i="11"/>
  <c r="Z198" i="11" s="1"/>
  <c r="Z207" i="11"/>
  <c r="Z208" i="11" s="1"/>
  <c r="Z217" i="11"/>
  <c r="Z218" i="11" s="1"/>
  <c r="Z227" i="11"/>
  <c r="Z228" i="11" s="1"/>
  <c r="Z237" i="11"/>
  <c r="Z238" i="11" s="1"/>
  <c r="Z247" i="11"/>
  <c r="Z248" i="11" s="1"/>
  <c r="Y7" i="11"/>
  <c r="AD31" i="20" s="1"/>
  <c r="J48" i="20" s="1"/>
  <c r="Y12" i="11"/>
  <c r="Y17" i="11"/>
  <c r="Y32" i="11"/>
  <c r="Y37" i="11"/>
  <c r="Y42" i="11"/>
  <c r="Y47" i="11"/>
  <c r="Y52" i="11"/>
  <c r="Y57" i="11"/>
  <c r="Y62" i="11"/>
  <c r="Y67" i="11"/>
  <c r="Y72" i="11"/>
  <c r="Y77" i="11"/>
  <c r="Y82" i="11"/>
  <c r="Y87" i="11"/>
  <c r="Y92" i="11"/>
  <c r="Y97" i="11"/>
  <c r="Y102" i="11"/>
  <c r="Y107" i="11"/>
  <c r="Y112" i="11"/>
  <c r="Y117" i="11"/>
  <c r="Y122" i="11"/>
  <c r="Y127" i="11"/>
  <c r="Y132" i="11"/>
  <c r="Y137" i="11"/>
  <c r="Y147" i="11"/>
  <c r="Y157" i="11"/>
  <c r="Y167" i="11"/>
  <c r="Y177" i="11"/>
  <c r="Y187" i="11"/>
  <c r="Y197" i="11"/>
  <c r="Y207" i="11"/>
  <c r="Y217" i="11"/>
  <c r="Y227" i="11"/>
  <c r="Y237" i="11"/>
  <c r="Y247" i="11"/>
  <c r="Y262" i="11"/>
  <c r="Y267" i="11"/>
  <c r="Y272" i="11"/>
  <c r="Y277" i="11"/>
  <c r="Y282" i="11"/>
  <c r="Y287" i="11"/>
  <c r="Y292" i="11"/>
  <c r="Y297" i="11"/>
  <c r="Y302" i="11"/>
  <c r="Y307" i="11"/>
  <c r="Y312" i="11"/>
  <c r="Y317" i="11"/>
  <c r="Y322" i="11"/>
  <c r="Y142" i="11"/>
  <c r="Y152" i="11"/>
  <c r="Y162" i="11"/>
  <c r="Y172" i="11"/>
  <c r="Y182" i="11"/>
  <c r="Y192" i="11"/>
  <c r="Y202" i="11"/>
  <c r="Y212" i="11"/>
  <c r="Y222" i="11"/>
  <c r="Y232" i="11"/>
  <c r="Y242" i="11"/>
  <c r="Y252" i="11"/>
  <c r="Y257" i="11"/>
  <c r="X7" i="11"/>
  <c r="X12" i="11"/>
  <c r="X17" i="11"/>
  <c r="X32" i="11"/>
  <c r="X37" i="11"/>
  <c r="X38" i="11" s="1"/>
  <c r="X42" i="11"/>
  <c r="X43" i="11" s="1"/>
  <c r="X47" i="11"/>
  <c r="X48" i="11" s="1"/>
  <c r="X52" i="11"/>
  <c r="X57" i="11"/>
  <c r="X58" i="11" s="1"/>
  <c r="X62" i="11"/>
  <c r="X63" i="11" s="1"/>
  <c r="X67" i="11"/>
  <c r="X68" i="11" s="1"/>
  <c r="X72" i="11"/>
  <c r="X73" i="11" s="1"/>
  <c r="X77" i="11"/>
  <c r="X78" i="11" s="1"/>
  <c r="X82" i="11"/>
  <c r="X87" i="11"/>
  <c r="X88" i="11" s="1"/>
  <c r="X92" i="11"/>
  <c r="X93" i="11" s="1"/>
  <c r="X97" i="11"/>
  <c r="X98" i="11" s="1"/>
  <c r="X102" i="11"/>
  <c r="X107" i="11"/>
  <c r="X108" i="11" s="1"/>
  <c r="X112" i="11"/>
  <c r="X113" i="11" s="1"/>
  <c r="X117" i="11"/>
  <c r="X118" i="11" s="1"/>
  <c r="X122" i="11"/>
  <c r="X127" i="11"/>
  <c r="X128" i="11" s="1"/>
  <c r="X132" i="11"/>
  <c r="X133" i="11" s="1"/>
  <c r="X137" i="11"/>
  <c r="X138" i="11" s="1"/>
  <c r="X147" i="11"/>
  <c r="X148" i="11" s="1"/>
  <c r="X157" i="11"/>
  <c r="X158" i="11" s="1"/>
  <c r="X167" i="11"/>
  <c r="X168" i="11" s="1"/>
  <c r="X177" i="11"/>
  <c r="X178" i="11" s="1"/>
  <c r="X187" i="11"/>
  <c r="X188" i="11" s="1"/>
  <c r="X197" i="11"/>
  <c r="X198" i="11" s="1"/>
  <c r="X207" i="11"/>
  <c r="X208" i="11" s="1"/>
  <c r="X217" i="11"/>
  <c r="X218" i="11" s="1"/>
  <c r="X227" i="11"/>
  <c r="X228" i="11" s="1"/>
  <c r="X237" i="11"/>
  <c r="X238" i="11" s="1"/>
  <c r="X247" i="11"/>
  <c r="X248" i="11" s="1"/>
  <c r="X257" i="11"/>
  <c r="X258" i="11" s="1"/>
  <c r="X262" i="11"/>
  <c r="X263" i="11" s="1"/>
  <c r="X267" i="11"/>
  <c r="X268" i="11" s="1"/>
  <c r="X272" i="11"/>
  <c r="X277" i="11"/>
  <c r="X282" i="11"/>
  <c r="X283" i="11" s="1"/>
  <c r="X287" i="11"/>
  <c r="X288" i="11" s="1"/>
  <c r="X292" i="11"/>
  <c r="X297" i="11"/>
  <c r="X302" i="11"/>
  <c r="X303" i="11" s="1"/>
  <c r="X307" i="11"/>
  <c r="X308" i="11" s="1"/>
  <c r="X312" i="11"/>
  <c r="X317" i="11"/>
  <c r="X318" i="11" s="1"/>
  <c r="X322" i="11"/>
  <c r="X142" i="11"/>
  <c r="X152" i="11"/>
  <c r="X153" i="11" s="1"/>
  <c r="X162" i="11"/>
  <c r="X172" i="11"/>
  <c r="X173" i="11" s="1"/>
  <c r="X182" i="11"/>
  <c r="X192" i="11"/>
  <c r="X193" i="11" s="1"/>
  <c r="X202" i="11"/>
  <c r="X203" i="11" s="1"/>
  <c r="X212" i="11"/>
  <c r="X222" i="11"/>
  <c r="X223" i="11" s="1"/>
  <c r="X232" i="11"/>
  <c r="X242" i="11"/>
  <c r="X243" i="11" s="1"/>
  <c r="X252" i="11"/>
  <c r="W7" i="11"/>
  <c r="W17" i="11"/>
  <c r="W37" i="11"/>
  <c r="W38" i="11" s="1"/>
  <c r="W47" i="11"/>
  <c r="W48" i="11" s="1"/>
  <c r="W57" i="11"/>
  <c r="W58" i="11" s="1"/>
  <c r="W67" i="11"/>
  <c r="W68" i="11" s="1"/>
  <c r="W77" i="11"/>
  <c r="W78" i="11" s="1"/>
  <c r="W87" i="11"/>
  <c r="W88" i="11" s="1"/>
  <c r="W97" i="11"/>
  <c r="W98" i="11" s="1"/>
  <c r="W107" i="11"/>
  <c r="W108" i="11" s="1"/>
  <c r="W117" i="11"/>
  <c r="W122" i="11"/>
  <c r="W127" i="11"/>
  <c r="W132" i="11"/>
  <c r="W137" i="11"/>
  <c r="W142" i="11"/>
  <c r="W147" i="11"/>
  <c r="W152" i="11"/>
  <c r="W157" i="11"/>
  <c r="W158" i="11" s="1"/>
  <c r="W162" i="11"/>
  <c r="W167" i="11"/>
  <c r="W168" i="11" s="1"/>
  <c r="W172" i="11"/>
  <c r="W177" i="11"/>
  <c r="W178" i="11" s="1"/>
  <c r="W197" i="11"/>
  <c r="W198" i="11" s="1"/>
  <c r="W207" i="11"/>
  <c r="W208" i="11" s="1"/>
  <c r="W217" i="11"/>
  <c r="W218" i="11" s="1"/>
  <c r="W222" i="11"/>
  <c r="W237" i="11"/>
  <c r="W238" i="11" s="1"/>
  <c r="W242" i="11"/>
  <c r="W257" i="11"/>
  <c r="W262" i="11"/>
  <c r="W263" i="11" s="1"/>
  <c r="W287" i="11"/>
  <c r="W297" i="11"/>
  <c r="W298" i="11" s="1"/>
  <c r="W302" i="11"/>
  <c r="W303" i="11" s="1"/>
  <c r="W307" i="11"/>
  <c r="W308" i="11" s="1"/>
  <c r="W312" i="11"/>
  <c r="W317" i="11"/>
  <c r="W318" i="11" s="1"/>
  <c r="W322" i="11"/>
  <c r="W12" i="11"/>
  <c r="W13" i="11" s="1"/>
  <c r="W32" i="11"/>
  <c r="W33" i="11" s="1"/>
  <c r="W42" i="11"/>
  <c r="W43" i="11" s="1"/>
  <c r="W52" i="11"/>
  <c r="W53" i="11" s="1"/>
  <c r="W62" i="11"/>
  <c r="W63" i="11" s="1"/>
  <c r="W72" i="11"/>
  <c r="W73" i="11" s="1"/>
  <c r="W82" i="11"/>
  <c r="W83" i="11" s="1"/>
  <c r="W92" i="11"/>
  <c r="W93" i="11" s="1"/>
  <c r="W102" i="11"/>
  <c r="W103" i="11" s="1"/>
  <c r="W187" i="11"/>
  <c r="W188" i="11" s="1"/>
  <c r="W192" i="11"/>
  <c r="W202" i="11"/>
  <c r="W212" i="11"/>
  <c r="W227" i="11"/>
  <c r="W228" i="11" s="1"/>
  <c r="W232" i="11"/>
  <c r="W247" i="11"/>
  <c r="W252" i="11"/>
  <c r="W253" i="11" s="1"/>
  <c r="W267" i="11"/>
  <c r="W268" i="11" s="1"/>
  <c r="W272" i="11"/>
  <c r="W277" i="11"/>
  <c r="W278" i="11" s="1"/>
  <c r="W282" i="11"/>
  <c r="W292" i="11"/>
  <c r="W293" i="11" s="1"/>
  <c r="W112" i="11"/>
  <c r="W113" i="11" s="1"/>
  <c r="W182" i="11"/>
  <c r="V12" i="11"/>
  <c r="V13" i="11" s="1"/>
  <c r="V17" i="11"/>
  <c r="V32" i="11"/>
  <c r="V33" i="11" s="1"/>
  <c r="V37" i="11"/>
  <c r="V38" i="11" s="1"/>
  <c r="V52" i="11"/>
  <c r="V53" i="11" s="1"/>
  <c r="V57" i="11"/>
  <c r="V58" i="11" s="1"/>
  <c r="V72" i="11"/>
  <c r="V82" i="11"/>
  <c r="V83" i="11" s="1"/>
  <c r="V87" i="11"/>
  <c r="V88" i="11" s="1"/>
  <c r="V102" i="11"/>
  <c r="V103" i="11" s="1"/>
  <c r="V107" i="11"/>
  <c r="V108" i="11" s="1"/>
  <c r="V122" i="11"/>
  <c r="V123" i="11" s="1"/>
  <c r="V127" i="11"/>
  <c r="V128" i="11" s="1"/>
  <c r="V147" i="11"/>
  <c r="V148" i="11" s="1"/>
  <c r="V152" i="11"/>
  <c r="V167" i="11"/>
  <c r="V168" i="11" s="1"/>
  <c r="V172" i="11"/>
  <c r="V187" i="11"/>
  <c r="V188" i="11" s="1"/>
  <c r="V192" i="11"/>
  <c r="V207" i="11"/>
  <c r="V208" i="11" s="1"/>
  <c r="V212" i="11"/>
  <c r="V227" i="11"/>
  <c r="V228" i="11" s="1"/>
  <c r="V232" i="11"/>
  <c r="V247" i="11"/>
  <c r="V248" i="11" s="1"/>
  <c r="V252" i="11"/>
  <c r="V7" i="11"/>
  <c r="V42" i="11"/>
  <c r="V47" i="11"/>
  <c r="V48" i="11" s="1"/>
  <c r="V62" i="11"/>
  <c r="V67" i="11"/>
  <c r="V68" i="11" s="1"/>
  <c r="V77" i="11"/>
  <c r="V78" i="11" s="1"/>
  <c r="V92" i="11"/>
  <c r="V97" i="11"/>
  <c r="V98" i="11" s="1"/>
  <c r="V112" i="11"/>
  <c r="V117" i="11"/>
  <c r="V118" i="11" s="1"/>
  <c r="V132" i="11"/>
  <c r="V142" i="11"/>
  <c r="V143" i="11" s="1"/>
  <c r="V157" i="11"/>
  <c r="V158" i="11" s="1"/>
  <c r="V162" i="11"/>
  <c r="V163" i="11" s="1"/>
  <c r="V177" i="11"/>
  <c r="V178" i="11" s="1"/>
  <c r="V182" i="11"/>
  <c r="V183" i="11" s="1"/>
  <c r="V197" i="11"/>
  <c r="V198" i="11" s="1"/>
  <c r="V202" i="11"/>
  <c r="V203" i="11" s="1"/>
  <c r="V217" i="11"/>
  <c r="V218" i="11" s="1"/>
  <c r="V222" i="11"/>
  <c r="V223" i="11" s="1"/>
  <c r="V237" i="11"/>
  <c r="V238" i="11" s="1"/>
  <c r="V242" i="11"/>
  <c r="V243" i="11" s="1"/>
  <c r="V257" i="11"/>
  <c r="V258" i="11" s="1"/>
  <c r="V322" i="11"/>
  <c r="V317" i="11"/>
  <c r="V318" i="11" s="1"/>
  <c r="V312" i="11"/>
  <c r="V307" i="11"/>
  <c r="V308" i="11" s="1"/>
  <c r="V302" i="11"/>
  <c r="V297" i="11"/>
  <c r="V298" i="11" s="1"/>
  <c r="V292" i="11"/>
  <c r="V287" i="11"/>
  <c r="V288" i="11" s="1"/>
  <c r="V282" i="11"/>
  <c r="V277" i="11"/>
  <c r="V278" i="11" s="1"/>
  <c r="V272" i="11"/>
  <c r="V267" i="11"/>
  <c r="V268" i="11" s="1"/>
  <c r="V262" i="11"/>
  <c r="V263" i="11" s="1"/>
  <c r="V137" i="11"/>
  <c r="V138" i="11" s="1"/>
  <c r="U7" i="11"/>
  <c r="U12" i="11"/>
  <c r="U13" i="11" s="1"/>
  <c r="U17" i="11"/>
  <c r="U32" i="11"/>
  <c r="U33" i="11" s="1"/>
  <c r="U37" i="11"/>
  <c r="U38" i="11" s="1"/>
  <c r="U42" i="11"/>
  <c r="U43" i="11" s="1"/>
  <c r="U47" i="11"/>
  <c r="U48" i="11" s="1"/>
  <c r="U52" i="11"/>
  <c r="U53" i="11" s="1"/>
  <c r="U57" i="11"/>
  <c r="U58" i="11" s="1"/>
  <c r="U62" i="11"/>
  <c r="U63" i="11" s="1"/>
  <c r="U67" i="11"/>
  <c r="U68" i="11" s="1"/>
  <c r="U72" i="11"/>
  <c r="U73" i="11" s="1"/>
  <c r="U77" i="11"/>
  <c r="U78" i="11" s="1"/>
  <c r="U82" i="11"/>
  <c r="U83" i="11" s="1"/>
  <c r="U87" i="11"/>
  <c r="U88" i="11" s="1"/>
  <c r="U92" i="11"/>
  <c r="U93" i="11" s="1"/>
  <c r="U97" i="11"/>
  <c r="U98" i="11" s="1"/>
  <c r="U102" i="11"/>
  <c r="U103" i="11" s="1"/>
  <c r="U107" i="11"/>
  <c r="U108" i="11" s="1"/>
  <c r="U112" i="11"/>
  <c r="U113" i="11" s="1"/>
  <c r="U117" i="11"/>
  <c r="U118" i="11" s="1"/>
  <c r="U122" i="11"/>
  <c r="U123" i="11" s="1"/>
  <c r="U127" i="11"/>
  <c r="U128" i="11" s="1"/>
  <c r="U132" i="11"/>
  <c r="U133" i="11" s="1"/>
  <c r="U137" i="11"/>
  <c r="U138" i="11" s="1"/>
  <c r="U142" i="11"/>
  <c r="U143" i="11" s="1"/>
  <c r="U152" i="11"/>
  <c r="U153" i="11" s="1"/>
  <c r="U162" i="11"/>
  <c r="U163" i="11" s="1"/>
  <c r="U172" i="11"/>
  <c r="U173" i="11" s="1"/>
  <c r="U182" i="11"/>
  <c r="U183" i="11" s="1"/>
  <c r="U192" i="11"/>
  <c r="U193" i="11" s="1"/>
  <c r="U202" i="11"/>
  <c r="U203" i="11" s="1"/>
  <c r="U212" i="11"/>
  <c r="U213" i="11" s="1"/>
  <c r="U222" i="11"/>
  <c r="U223" i="11" s="1"/>
  <c r="U232" i="11"/>
  <c r="U233" i="11" s="1"/>
  <c r="U242" i="11"/>
  <c r="U243" i="11" s="1"/>
  <c r="U252" i="11"/>
  <c r="U253" i="11" s="1"/>
  <c r="U262" i="11"/>
  <c r="U263" i="11" s="1"/>
  <c r="U272" i="11"/>
  <c r="U273" i="11" s="1"/>
  <c r="U282" i="11"/>
  <c r="U283" i="11" s="1"/>
  <c r="U287" i="11"/>
  <c r="U288" i="11" s="1"/>
  <c r="U292" i="11"/>
  <c r="U293" i="11" s="1"/>
  <c r="U297" i="11"/>
  <c r="U298" i="11" s="1"/>
  <c r="U302" i="11"/>
  <c r="U303" i="11" s="1"/>
  <c r="U307" i="11"/>
  <c r="U308" i="11" s="1"/>
  <c r="U312" i="11"/>
  <c r="U313" i="11" s="1"/>
  <c r="U317" i="11"/>
  <c r="U318" i="11" s="1"/>
  <c r="U322" i="11"/>
  <c r="U323" i="11" s="1"/>
  <c r="U157" i="11"/>
  <c r="U158" i="11" s="1"/>
  <c r="U167" i="11"/>
  <c r="U168" i="11" s="1"/>
  <c r="U177" i="11"/>
  <c r="U178" i="11" s="1"/>
  <c r="U187" i="11"/>
  <c r="U188" i="11" s="1"/>
  <c r="U197" i="11"/>
  <c r="U198" i="11" s="1"/>
  <c r="U207" i="11"/>
  <c r="U208" i="11" s="1"/>
  <c r="U217" i="11"/>
  <c r="U218" i="11" s="1"/>
  <c r="U227" i="11"/>
  <c r="U228" i="11" s="1"/>
  <c r="U237" i="11"/>
  <c r="U238" i="11" s="1"/>
  <c r="U247" i="11"/>
  <c r="U248" i="11" s="1"/>
  <c r="U257" i="11"/>
  <c r="U258" i="11" s="1"/>
  <c r="U267" i="11"/>
  <c r="U268" i="11" s="1"/>
  <c r="U277" i="11"/>
  <c r="U278" i="11" s="1"/>
  <c r="U147" i="11"/>
  <c r="U148" i="11" s="1"/>
  <c r="S12" i="11"/>
  <c r="S13" i="11" s="1"/>
  <c r="S32" i="11"/>
  <c r="S33" i="11" s="1"/>
  <c r="S42" i="11"/>
  <c r="S43" i="11" s="1"/>
  <c r="S57" i="11"/>
  <c r="S58" i="11" s="1"/>
  <c r="S67" i="11"/>
  <c r="S68" i="11" s="1"/>
  <c r="S72" i="11"/>
  <c r="S87" i="11"/>
  <c r="S88" i="11" s="1"/>
  <c r="S97" i="11"/>
  <c r="S98" i="11" s="1"/>
  <c r="S102" i="11"/>
  <c r="S117" i="11"/>
  <c r="S118" i="11" s="1"/>
  <c r="S122" i="11"/>
  <c r="S132" i="11"/>
  <c r="S147" i="11"/>
  <c r="S148" i="11" s="1"/>
  <c r="S152" i="11"/>
  <c r="S167" i="11"/>
  <c r="S168" i="11" s="1"/>
  <c r="S177" i="11"/>
  <c r="S178" i="11" s="1"/>
  <c r="S187" i="11"/>
  <c r="S188" i="11" s="1"/>
  <c r="S197" i="11"/>
  <c r="S198" i="11" s="1"/>
  <c r="S202" i="11"/>
  <c r="S217" i="11"/>
  <c r="S218" i="11" s="1"/>
  <c r="S222" i="11"/>
  <c r="S237" i="11"/>
  <c r="S238" i="11" s="1"/>
  <c r="S247" i="11"/>
  <c r="S257" i="11"/>
  <c r="S258" i="11" s="1"/>
  <c r="S262" i="11"/>
  <c r="S263" i="11" s="1"/>
  <c r="S287" i="11"/>
  <c r="S288" i="11" s="1"/>
  <c r="S292" i="11"/>
  <c r="S307" i="11"/>
  <c r="S308" i="11" s="1"/>
  <c r="S317" i="11"/>
  <c r="S318" i="11" s="1"/>
  <c r="S322" i="11"/>
  <c r="S7" i="11"/>
  <c r="S17" i="11"/>
  <c r="S37" i="11"/>
  <c r="S38" i="11" s="1"/>
  <c r="S47" i="11"/>
  <c r="S48" i="11" s="1"/>
  <c r="S52" i="11"/>
  <c r="S53" i="11" s="1"/>
  <c r="S62" i="11"/>
  <c r="S63" i="11" s="1"/>
  <c r="S77" i="11"/>
  <c r="S78" i="11" s="1"/>
  <c r="S82" i="11"/>
  <c r="S92" i="11"/>
  <c r="S107" i="11"/>
  <c r="S108" i="11" s="1"/>
  <c r="S112" i="11"/>
  <c r="S127" i="11"/>
  <c r="S128" i="11" s="1"/>
  <c r="S137" i="11"/>
  <c r="S138" i="11" s="1"/>
  <c r="S142" i="11"/>
  <c r="S157" i="11"/>
  <c r="S158" i="11" s="1"/>
  <c r="S162" i="11"/>
  <c r="S172" i="11"/>
  <c r="S182" i="11"/>
  <c r="S192" i="11"/>
  <c r="S207" i="11"/>
  <c r="S208" i="11" s="1"/>
  <c r="S212" i="11"/>
  <c r="S227" i="11"/>
  <c r="S228" i="11" s="1"/>
  <c r="S232" i="11"/>
  <c r="S242" i="11"/>
  <c r="S243" i="11" s="1"/>
  <c r="S252" i="11"/>
  <c r="S267" i="11"/>
  <c r="S272" i="11"/>
  <c r="S277" i="11"/>
  <c r="S282" i="11"/>
  <c r="S297" i="11"/>
  <c r="S298" i="11" s="1"/>
  <c r="S302" i="11"/>
  <c r="S312" i="11"/>
  <c r="R12" i="11"/>
  <c r="R13" i="11" s="1"/>
  <c r="R32" i="11"/>
  <c r="R33" i="11" s="1"/>
  <c r="R42" i="11"/>
  <c r="R43" i="11" s="1"/>
  <c r="R52" i="11"/>
  <c r="R53" i="11" s="1"/>
  <c r="R62" i="11"/>
  <c r="R63" i="11" s="1"/>
  <c r="R72" i="11"/>
  <c r="R73" i="11" s="1"/>
  <c r="R82" i="11"/>
  <c r="R83" i="11" s="1"/>
  <c r="R92" i="11"/>
  <c r="R93" i="11" s="1"/>
  <c r="R102" i="11"/>
  <c r="R103" i="11" s="1"/>
  <c r="R112" i="11"/>
  <c r="R113" i="11" s="1"/>
  <c r="R122" i="11"/>
  <c r="R123" i="11" s="1"/>
  <c r="R132" i="11"/>
  <c r="R133" i="11" s="1"/>
  <c r="R142" i="11"/>
  <c r="R143" i="11" s="1"/>
  <c r="R152" i="11"/>
  <c r="R153" i="11" s="1"/>
  <c r="R167" i="11"/>
  <c r="R168" i="11" s="1"/>
  <c r="R177" i="11"/>
  <c r="R178" i="11" s="1"/>
  <c r="R182" i="11"/>
  <c r="R183" i="11" s="1"/>
  <c r="R197" i="11"/>
  <c r="R198" i="11" s="1"/>
  <c r="R202" i="11"/>
  <c r="R203" i="11" s="1"/>
  <c r="R217" i="11"/>
  <c r="R222" i="11"/>
  <c r="R223" i="11" s="1"/>
  <c r="R237" i="11"/>
  <c r="R238" i="11" s="1"/>
  <c r="R247" i="11"/>
  <c r="R248" i="11" s="1"/>
  <c r="R257" i="11"/>
  <c r="R267" i="11"/>
  <c r="R277" i="11"/>
  <c r="R287" i="11"/>
  <c r="R297" i="11"/>
  <c r="R307" i="11"/>
  <c r="R312" i="11"/>
  <c r="R313" i="11" s="1"/>
  <c r="R322" i="11"/>
  <c r="R323" i="11" s="1"/>
  <c r="R7" i="11"/>
  <c r="R17" i="11"/>
  <c r="R37" i="11"/>
  <c r="R47" i="11"/>
  <c r="R57" i="11"/>
  <c r="R67" i="11"/>
  <c r="R77" i="11"/>
  <c r="R87" i="11"/>
  <c r="R97" i="11"/>
  <c r="R98" i="11" s="1"/>
  <c r="R107" i="11"/>
  <c r="R108" i="11" s="1"/>
  <c r="R117" i="11"/>
  <c r="R127" i="11"/>
  <c r="R137" i="11"/>
  <c r="R138" i="11" s="1"/>
  <c r="R147" i="11"/>
  <c r="R157" i="11"/>
  <c r="R158" i="11" s="1"/>
  <c r="R162" i="11"/>
  <c r="R163" i="11" s="1"/>
  <c r="R172" i="11"/>
  <c r="R173" i="11" s="1"/>
  <c r="R187" i="11"/>
  <c r="R192" i="11"/>
  <c r="R193" i="11" s="1"/>
  <c r="R207" i="11"/>
  <c r="R212" i="11"/>
  <c r="R213" i="11" s="1"/>
  <c r="R227" i="11"/>
  <c r="R228" i="11" s="1"/>
  <c r="R232" i="11"/>
  <c r="R233" i="11" s="1"/>
  <c r="R242" i="11"/>
  <c r="R243" i="11" s="1"/>
  <c r="R252" i="11"/>
  <c r="R253" i="11" s="1"/>
  <c r="R262" i="11"/>
  <c r="R263" i="11" s="1"/>
  <c r="R272" i="11"/>
  <c r="R273" i="11" s="1"/>
  <c r="R282" i="11"/>
  <c r="R283" i="11" s="1"/>
  <c r="R292" i="11"/>
  <c r="R293" i="11" s="1"/>
  <c r="R302" i="11"/>
  <c r="R303" i="11" s="1"/>
  <c r="R317" i="11"/>
  <c r="Q12" i="11"/>
  <c r="Q13" i="11" s="1"/>
  <c r="Q32" i="11"/>
  <c r="Q33" i="11" s="1"/>
  <c r="Q42" i="11"/>
  <c r="Q43" i="11" s="1"/>
  <c r="Q52" i="11"/>
  <c r="Q53" i="11" s="1"/>
  <c r="Q62" i="11"/>
  <c r="Q63" i="11" s="1"/>
  <c r="Q72" i="11"/>
  <c r="Q73" i="11" s="1"/>
  <c r="Q82" i="11"/>
  <c r="Q83" i="11" s="1"/>
  <c r="Q92" i="11"/>
  <c r="Q93" i="11" s="1"/>
  <c r="Q102" i="11"/>
  <c r="Q103" i="11" s="1"/>
  <c r="Q112" i="11"/>
  <c r="Q113" i="11" s="1"/>
  <c r="Q122" i="11"/>
  <c r="Q123" i="11" s="1"/>
  <c r="Q132" i="11"/>
  <c r="Q133" i="11" s="1"/>
  <c r="Q142" i="11"/>
  <c r="Q143" i="11" s="1"/>
  <c r="Q152" i="11"/>
  <c r="Q153" i="11" s="1"/>
  <c r="Q162" i="11"/>
  <c r="Q163" i="11" s="1"/>
  <c r="Q172" i="11"/>
  <c r="Q173" i="11" s="1"/>
  <c r="Q182" i="11"/>
  <c r="Q183" i="11" s="1"/>
  <c r="Q192" i="11"/>
  <c r="Q193" i="11" s="1"/>
  <c r="Q202" i="11"/>
  <c r="Q203" i="11" s="1"/>
  <c r="Q212" i="11"/>
  <c r="Q213" i="11" s="1"/>
  <c r="Q222" i="11"/>
  <c r="Q223" i="11" s="1"/>
  <c r="Q232" i="11"/>
  <c r="Q233" i="11" s="1"/>
  <c r="Q242" i="11"/>
  <c r="Q243" i="11" s="1"/>
  <c r="Q252" i="11"/>
  <c r="Q253" i="11" s="1"/>
  <c r="Q262" i="11"/>
  <c r="Q263" i="11" s="1"/>
  <c r="Q272" i="11"/>
  <c r="Q273" i="11" s="1"/>
  <c r="Q282" i="11"/>
  <c r="Q283" i="11" s="1"/>
  <c r="Q292" i="11"/>
  <c r="Q293" i="11" s="1"/>
  <c r="Q302" i="11"/>
  <c r="Q312" i="11"/>
  <c r="Q322" i="11"/>
  <c r="Q7" i="11"/>
  <c r="AD23" i="20" s="1"/>
  <c r="J40" i="20" s="1"/>
  <c r="Q17" i="11"/>
  <c r="Q37" i="11"/>
  <c r="Q38" i="11" s="1"/>
  <c r="Q47" i="11"/>
  <c r="Q48" i="11" s="1"/>
  <c r="Q57" i="11"/>
  <c r="Q58" i="11" s="1"/>
  <c r="Q67" i="11"/>
  <c r="Q68" i="11" s="1"/>
  <c r="Q77" i="11"/>
  <c r="Q78" i="11" s="1"/>
  <c r="Q87" i="11"/>
  <c r="Q88" i="11" s="1"/>
  <c r="Q97" i="11"/>
  <c r="Q98" i="11" s="1"/>
  <c r="Q107" i="11"/>
  <c r="Q108" i="11" s="1"/>
  <c r="Q117" i="11"/>
  <c r="Q118" i="11" s="1"/>
  <c r="Q127" i="11"/>
  <c r="Q128" i="11" s="1"/>
  <c r="Q137" i="11"/>
  <c r="Q138" i="11" s="1"/>
  <c r="Q147" i="11"/>
  <c r="Q148" i="11" s="1"/>
  <c r="Q157" i="11"/>
  <c r="Q158" i="11" s="1"/>
  <c r="Q167" i="11"/>
  <c r="Q168" i="11" s="1"/>
  <c r="Q177" i="11"/>
  <c r="Q178" i="11" s="1"/>
  <c r="Q187" i="11"/>
  <c r="Q188" i="11" s="1"/>
  <c r="Q197" i="11"/>
  <c r="Q198" i="11" s="1"/>
  <c r="Q207" i="11"/>
  <c r="Q208" i="11" s="1"/>
  <c r="Q217" i="11"/>
  <c r="Q218" i="11" s="1"/>
  <c r="Q227" i="11"/>
  <c r="Q228" i="11" s="1"/>
  <c r="Q237" i="11"/>
  <c r="Q238" i="11" s="1"/>
  <c r="Q247" i="11"/>
  <c r="Q248" i="11" s="1"/>
  <c r="Q257" i="11"/>
  <c r="Q258" i="11" s="1"/>
  <c r="Q267" i="11"/>
  <c r="Q268" i="11" s="1"/>
  <c r="Q277" i="11"/>
  <c r="Q278" i="11" s="1"/>
  <c r="Q287" i="11"/>
  <c r="Q288" i="11" s="1"/>
  <c r="Q297" i="11"/>
  <c r="Q298" i="11" s="1"/>
  <c r="Q307" i="11"/>
  <c r="Q308" i="11" s="1"/>
  <c r="Q317" i="11"/>
  <c r="Q318" i="11" s="1"/>
  <c r="P7" i="11"/>
  <c r="P17" i="11"/>
  <c r="P37" i="11"/>
  <c r="P38" i="11" s="1"/>
  <c r="P47" i="11"/>
  <c r="P57" i="11"/>
  <c r="P58" i="11" s="1"/>
  <c r="P67" i="11"/>
  <c r="P77" i="11"/>
  <c r="P78" i="11" s="1"/>
  <c r="P87" i="11"/>
  <c r="P88" i="11" s="1"/>
  <c r="P97" i="11"/>
  <c r="P98" i="11" s="1"/>
  <c r="P107" i="11"/>
  <c r="P117" i="11"/>
  <c r="P118" i="11" s="1"/>
  <c r="P127" i="11"/>
  <c r="P128" i="11" s="1"/>
  <c r="P137" i="11"/>
  <c r="P138" i="11" s="1"/>
  <c r="P147" i="11"/>
  <c r="P148" i="11" s="1"/>
  <c r="P157" i="11"/>
  <c r="P158" i="11" s="1"/>
  <c r="P167" i="11"/>
  <c r="P177" i="11"/>
  <c r="P178" i="11" s="1"/>
  <c r="P187" i="11"/>
  <c r="P188" i="11" s="1"/>
  <c r="P197" i="11"/>
  <c r="P198" i="11" s="1"/>
  <c r="P207" i="11"/>
  <c r="P208" i="11" s="1"/>
  <c r="P217" i="11"/>
  <c r="P218" i="11" s="1"/>
  <c r="P227" i="11"/>
  <c r="P237" i="11"/>
  <c r="P238" i="11" s="1"/>
  <c r="P247" i="11"/>
  <c r="P248" i="11" s="1"/>
  <c r="P257" i="11"/>
  <c r="P258" i="11" s="1"/>
  <c r="P267" i="11"/>
  <c r="P277" i="11"/>
  <c r="P287" i="11"/>
  <c r="P288" i="11" s="1"/>
  <c r="P297" i="11"/>
  <c r="P307" i="11"/>
  <c r="P308" i="11" s="1"/>
  <c r="P317" i="11"/>
  <c r="P318" i="11" s="1"/>
  <c r="P12" i="11"/>
  <c r="P13" i="11" s="1"/>
  <c r="P32" i="11"/>
  <c r="P33" i="11" s="1"/>
  <c r="P42" i="11"/>
  <c r="P43" i="11" s="1"/>
  <c r="P52" i="11"/>
  <c r="P53" i="11" s="1"/>
  <c r="P62" i="11"/>
  <c r="P63" i="11" s="1"/>
  <c r="P72" i="11"/>
  <c r="P73" i="11" s="1"/>
  <c r="P82" i="11"/>
  <c r="P92" i="11"/>
  <c r="P93" i="11" s="1"/>
  <c r="P102" i="11"/>
  <c r="P103" i="11" s="1"/>
  <c r="P112" i="11"/>
  <c r="P113" i="11" s="1"/>
  <c r="P122" i="11"/>
  <c r="P132" i="11"/>
  <c r="P133" i="11" s="1"/>
  <c r="P142" i="11"/>
  <c r="P152" i="11"/>
  <c r="P153" i="11" s="1"/>
  <c r="P162" i="11"/>
  <c r="P163" i="11" s="1"/>
  <c r="P172" i="11"/>
  <c r="P173" i="11" s="1"/>
  <c r="P182" i="11"/>
  <c r="P192" i="11"/>
  <c r="P193" i="11" s="1"/>
  <c r="P202" i="11"/>
  <c r="P203" i="11" s="1"/>
  <c r="P212" i="11"/>
  <c r="P222" i="11"/>
  <c r="P223" i="11" s="1"/>
  <c r="P232" i="11"/>
  <c r="P233" i="11" s="1"/>
  <c r="P242" i="11"/>
  <c r="P252" i="11"/>
  <c r="P253" i="11" s="1"/>
  <c r="P262" i="11"/>
  <c r="P263" i="11" s="1"/>
  <c r="P272" i="11"/>
  <c r="P282" i="11"/>
  <c r="P292" i="11"/>
  <c r="P293" i="11" s="1"/>
  <c r="P302" i="11"/>
  <c r="P312" i="11"/>
  <c r="P322" i="11"/>
  <c r="O7" i="11"/>
  <c r="AD21" i="20" s="1"/>
  <c r="J38" i="20" s="1"/>
  <c r="O42" i="11"/>
  <c r="O47" i="11"/>
  <c r="O62" i="11"/>
  <c r="O67" i="11"/>
  <c r="O77" i="11"/>
  <c r="O92" i="11"/>
  <c r="O97" i="11"/>
  <c r="O112" i="11"/>
  <c r="O117" i="11"/>
  <c r="O127" i="11"/>
  <c r="O142" i="11"/>
  <c r="O147" i="11"/>
  <c r="O162" i="11"/>
  <c r="O167" i="11"/>
  <c r="O182" i="11"/>
  <c r="O187" i="11"/>
  <c r="O197" i="11"/>
  <c r="O212" i="11"/>
  <c r="O222" i="11"/>
  <c r="O227" i="11"/>
  <c r="O242" i="11"/>
  <c r="O247" i="11"/>
  <c r="O262" i="11"/>
  <c r="O267" i="11"/>
  <c r="O277" i="11"/>
  <c r="O292" i="11"/>
  <c r="O297" i="11"/>
  <c r="O312" i="11"/>
  <c r="O317" i="11"/>
  <c r="O12" i="11"/>
  <c r="O17" i="11"/>
  <c r="O32" i="11"/>
  <c r="O37" i="11"/>
  <c r="O52" i="11"/>
  <c r="O57" i="11"/>
  <c r="O72" i="11"/>
  <c r="O82" i="11"/>
  <c r="O87" i="11"/>
  <c r="O102" i="11"/>
  <c r="O107" i="11"/>
  <c r="O122" i="11"/>
  <c r="O132" i="11"/>
  <c r="O137" i="11"/>
  <c r="O152" i="11"/>
  <c r="O157" i="11"/>
  <c r="O172" i="11"/>
  <c r="O177" i="11"/>
  <c r="O192" i="11"/>
  <c r="O202" i="11"/>
  <c r="O207" i="11"/>
  <c r="O217" i="11"/>
  <c r="O232" i="11"/>
  <c r="O237" i="11"/>
  <c r="O252" i="11"/>
  <c r="O257" i="11"/>
  <c r="O272" i="11"/>
  <c r="O282" i="11"/>
  <c r="O287" i="11"/>
  <c r="O302" i="11"/>
  <c r="O307" i="11"/>
  <c r="O322" i="11"/>
  <c r="N12" i="11"/>
  <c r="N17" i="11"/>
  <c r="N42" i="11"/>
  <c r="N52" i="11"/>
  <c r="N62" i="11"/>
  <c r="N72" i="11"/>
  <c r="N82" i="11"/>
  <c r="N92" i="11"/>
  <c r="N102" i="11"/>
  <c r="N112" i="11"/>
  <c r="N117" i="11"/>
  <c r="N118" i="11" s="1"/>
  <c r="N132" i="11"/>
  <c r="N137" i="11"/>
  <c r="N138" i="11" s="1"/>
  <c r="N152" i="11"/>
  <c r="N162" i="11"/>
  <c r="N172" i="11"/>
  <c r="N177" i="11"/>
  <c r="N178" i="11" s="1"/>
  <c r="N192" i="11"/>
  <c r="N202" i="11"/>
  <c r="N212" i="11"/>
  <c r="N222" i="11"/>
  <c r="N227" i="11"/>
  <c r="N228" i="11" s="1"/>
  <c r="N237" i="11"/>
  <c r="N238" i="11" s="1"/>
  <c r="N247" i="11"/>
  <c r="N248" i="11" s="1"/>
  <c r="N257" i="11"/>
  <c r="N258" i="11" s="1"/>
  <c r="N267" i="11"/>
  <c r="N268" i="11" s="1"/>
  <c r="N282" i="11"/>
  <c r="N287" i="11"/>
  <c r="N288" i="11" s="1"/>
  <c r="N302" i="11"/>
  <c r="N312" i="11"/>
  <c r="N322" i="11"/>
  <c r="N7" i="11"/>
  <c r="N32" i="11"/>
  <c r="N37" i="11"/>
  <c r="N38" i="11" s="1"/>
  <c r="N47" i="11"/>
  <c r="N48" i="11" s="1"/>
  <c r="N57" i="11"/>
  <c r="N58" i="11" s="1"/>
  <c r="N67" i="11"/>
  <c r="N68" i="11" s="1"/>
  <c r="N77" i="11"/>
  <c r="N78" i="11" s="1"/>
  <c r="N87" i="11"/>
  <c r="N88" i="11" s="1"/>
  <c r="N97" i="11"/>
  <c r="N98" i="11" s="1"/>
  <c r="N107" i="11"/>
  <c r="N108" i="11" s="1"/>
  <c r="N122" i="11"/>
  <c r="N127" i="11"/>
  <c r="N128" i="11" s="1"/>
  <c r="N142" i="11"/>
  <c r="N147" i="11"/>
  <c r="N148" i="11" s="1"/>
  <c r="N157" i="11"/>
  <c r="N158" i="11" s="1"/>
  <c r="N167" i="11"/>
  <c r="N168" i="11" s="1"/>
  <c r="N182" i="11"/>
  <c r="N187" i="11"/>
  <c r="N188" i="11" s="1"/>
  <c r="N197" i="11"/>
  <c r="N198" i="11" s="1"/>
  <c r="N207" i="11"/>
  <c r="N208" i="11" s="1"/>
  <c r="N217" i="11"/>
  <c r="N218" i="11" s="1"/>
  <c r="N232" i="11"/>
  <c r="N242" i="11"/>
  <c r="N252" i="11"/>
  <c r="N262" i="11"/>
  <c r="N272" i="11"/>
  <c r="N277" i="11"/>
  <c r="N278" i="11" s="1"/>
  <c r="N292" i="11"/>
  <c r="N297" i="11"/>
  <c r="N298" i="11" s="1"/>
  <c r="N307" i="11"/>
  <c r="N308" i="11" s="1"/>
  <c r="N317" i="11"/>
  <c r="N318" i="11" s="1"/>
  <c r="M12" i="11"/>
  <c r="M13" i="11" s="1"/>
  <c r="M17" i="11"/>
  <c r="M32" i="11"/>
  <c r="M33" i="11" s="1"/>
  <c r="M37" i="11"/>
  <c r="M38" i="11" s="1"/>
  <c r="M52" i="11"/>
  <c r="M53" i="11" s="1"/>
  <c r="M57" i="11"/>
  <c r="M58" i="11" s="1"/>
  <c r="M72" i="11"/>
  <c r="M73" i="11" s="1"/>
  <c r="M77" i="11"/>
  <c r="M78" i="11" s="1"/>
  <c r="M92" i="11"/>
  <c r="M93" i="11" s="1"/>
  <c r="M97" i="11"/>
  <c r="M98" i="11" s="1"/>
  <c r="M112" i="11"/>
  <c r="M113" i="11" s="1"/>
  <c r="M122" i="11"/>
  <c r="M123" i="11" s="1"/>
  <c r="M127" i="11"/>
  <c r="M128" i="11" s="1"/>
  <c r="M142" i="11"/>
  <c r="M143" i="11" s="1"/>
  <c r="M147" i="11"/>
  <c r="M148" i="11" s="1"/>
  <c r="M162" i="11"/>
  <c r="M163" i="11" s="1"/>
  <c r="M167" i="11"/>
  <c r="M168" i="11" s="1"/>
  <c r="M182" i="11"/>
  <c r="M183" i="11" s="1"/>
  <c r="M187" i="11"/>
  <c r="M188" i="11" s="1"/>
  <c r="M202" i="11"/>
  <c r="M203" i="11" s="1"/>
  <c r="M207" i="11"/>
  <c r="M208" i="11" s="1"/>
  <c r="M222" i="11"/>
  <c r="M223" i="11" s="1"/>
  <c r="M227" i="11"/>
  <c r="M228" i="11" s="1"/>
  <c r="M242" i="11"/>
  <c r="M243" i="11" s="1"/>
  <c r="M247" i="11"/>
  <c r="M262" i="11"/>
  <c r="M263" i="11" s="1"/>
  <c r="M267" i="11"/>
  <c r="M277" i="11"/>
  <c r="M287" i="11"/>
  <c r="M288" i="11" s="1"/>
  <c r="M302" i="11"/>
  <c r="M312" i="11"/>
  <c r="M313" i="11" s="1"/>
  <c r="M317" i="11"/>
  <c r="M7" i="11"/>
  <c r="M42" i="11"/>
  <c r="M43" i="11" s="1"/>
  <c r="M47" i="11"/>
  <c r="M48" i="11" s="1"/>
  <c r="M62" i="11"/>
  <c r="M63" i="11" s="1"/>
  <c r="M67" i="11"/>
  <c r="M68" i="11" s="1"/>
  <c r="M82" i="11"/>
  <c r="M83" i="11" s="1"/>
  <c r="M87" i="11"/>
  <c r="M88" i="11" s="1"/>
  <c r="M102" i="11"/>
  <c r="M103" i="11" s="1"/>
  <c r="M107" i="11"/>
  <c r="M108" i="11" s="1"/>
  <c r="M117" i="11"/>
  <c r="M118" i="11" s="1"/>
  <c r="M132" i="11"/>
  <c r="M133" i="11" s="1"/>
  <c r="M137" i="11"/>
  <c r="M138" i="11" s="1"/>
  <c r="M152" i="11"/>
  <c r="M153" i="11" s="1"/>
  <c r="M157" i="11"/>
  <c r="M158" i="11" s="1"/>
  <c r="M172" i="11"/>
  <c r="M173" i="11" s="1"/>
  <c r="M177" i="11"/>
  <c r="M178" i="11" s="1"/>
  <c r="M192" i="11"/>
  <c r="M193" i="11" s="1"/>
  <c r="M197" i="11"/>
  <c r="M198" i="11" s="1"/>
  <c r="M212" i="11"/>
  <c r="M213" i="11" s="1"/>
  <c r="M217" i="11"/>
  <c r="M218" i="11" s="1"/>
  <c r="M232" i="11"/>
  <c r="M233" i="11" s="1"/>
  <c r="M237" i="11"/>
  <c r="M238" i="11" s="1"/>
  <c r="M252" i="11"/>
  <c r="M253" i="11" s="1"/>
  <c r="M257" i="11"/>
  <c r="M272" i="11"/>
  <c r="M282" i="11"/>
  <c r="M292" i="11"/>
  <c r="M293" i="11" s="1"/>
  <c r="M297" i="11"/>
  <c r="M307" i="11"/>
  <c r="M308" i="11" s="1"/>
  <c r="M322" i="11"/>
  <c r="L7" i="11"/>
  <c r="L17" i="11"/>
  <c r="L37" i="11"/>
  <c r="L38" i="11" s="1"/>
  <c r="L42" i="11"/>
  <c r="L57" i="11"/>
  <c r="L58" i="11" s="1"/>
  <c r="L67" i="11"/>
  <c r="L68" i="11" s="1"/>
  <c r="L72" i="11"/>
  <c r="L73" i="11" s="1"/>
  <c r="L82" i="11"/>
  <c r="L83" i="11" s="1"/>
  <c r="L92" i="11"/>
  <c r="L93" i="11" s="1"/>
  <c r="L107" i="11"/>
  <c r="L108" i="11" s="1"/>
  <c r="L117" i="11"/>
  <c r="L118" i="11" s="1"/>
  <c r="L127" i="11"/>
  <c r="L128" i="11" s="1"/>
  <c r="L132" i="11"/>
  <c r="L133" i="11" s="1"/>
  <c r="L147" i="11"/>
  <c r="L148" i="11" s="1"/>
  <c r="L152" i="11"/>
  <c r="L153" i="11" s="1"/>
  <c r="L162" i="11"/>
  <c r="L177" i="11"/>
  <c r="L178" i="11" s="1"/>
  <c r="L182" i="11"/>
  <c r="L183" i="11" s="1"/>
  <c r="L197" i="11"/>
  <c r="L198" i="11" s="1"/>
  <c r="L202" i="11"/>
  <c r="L217" i="11"/>
  <c r="L218" i="11" s="1"/>
  <c r="L222" i="11"/>
  <c r="L232" i="11"/>
  <c r="L242" i="11"/>
  <c r="L243" i="11" s="1"/>
  <c r="L257" i="11"/>
  <c r="L267" i="11"/>
  <c r="L277" i="11"/>
  <c r="L278" i="11" s="1"/>
  <c r="L282" i="11"/>
  <c r="L283" i="11" s="1"/>
  <c r="L292" i="11"/>
  <c r="L302" i="11"/>
  <c r="L303" i="11" s="1"/>
  <c r="L317" i="11"/>
  <c r="L12" i="11"/>
  <c r="L13" i="11" s="1"/>
  <c r="L32" i="11"/>
  <c r="L33" i="11" s="1"/>
  <c r="L47" i="11"/>
  <c r="L48" i="11" s="1"/>
  <c r="L52" i="11"/>
  <c r="L53" i="11" s="1"/>
  <c r="L62" i="11"/>
  <c r="L63" i="11" s="1"/>
  <c r="L77" i="11"/>
  <c r="L78" i="11" s="1"/>
  <c r="L87" i="11"/>
  <c r="L88" i="11" s="1"/>
  <c r="L97" i="11"/>
  <c r="L98" i="11" s="1"/>
  <c r="L102" i="11"/>
  <c r="L103" i="11" s="1"/>
  <c r="L112" i="11"/>
  <c r="L113" i="11" s="1"/>
  <c r="L122" i="11"/>
  <c r="L123" i="11" s="1"/>
  <c r="L137" i="11"/>
  <c r="L138" i="11" s="1"/>
  <c r="L142" i="11"/>
  <c r="L143" i="11" s="1"/>
  <c r="L157" i="11"/>
  <c r="L158" i="11" s="1"/>
  <c r="L167" i="11"/>
  <c r="L168" i="11" s="1"/>
  <c r="L172" i="11"/>
  <c r="L173" i="11" s="1"/>
  <c r="L187" i="11"/>
  <c r="L192" i="11"/>
  <c r="L207" i="11"/>
  <c r="L208" i="11" s="1"/>
  <c r="L212" i="11"/>
  <c r="L227" i="11"/>
  <c r="L228" i="11" s="1"/>
  <c r="L237" i="11"/>
  <c r="L238" i="11" s="1"/>
  <c r="L247" i="11"/>
  <c r="L252" i="11"/>
  <c r="L253" i="11" s="1"/>
  <c r="L262" i="11"/>
  <c r="L263" i="11" s="1"/>
  <c r="L272" i="11"/>
  <c r="L273" i="11" s="1"/>
  <c r="L287" i="11"/>
  <c r="L297" i="11"/>
  <c r="L298" i="11" s="1"/>
  <c r="L307" i="11"/>
  <c r="L312" i="11"/>
  <c r="L313" i="11" s="1"/>
  <c r="L322" i="11"/>
  <c r="K7" i="11"/>
  <c r="K17" i="11"/>
  <c r="K37" i="11"/>
  <c r="K38" i="11" s="1"/>
  <c r="K47" i="11"/>
  <c r="K57" i="11"/>
  <c r="K58" i="11" s="1"/>
  <c r="K67" i="11"/>
  <c r="K68" i="11" s="1"/>
  <c r="K77" i="11"/>
  <c r="K78" i="11" s="1"/>
  <c r="K87" i="11"/>
  <c r="K88" i="11" s="1"/>
  <c r="K97" i="11"/>
  <c r="K98" i="11" s="1"/>
  <c r="K107" i="11"/>
  <c r="K108" i="11" s="1"/>
  <c r="K112" i="11"/>
  <c r="K113" i="11" s="1"/>
  <c r="K117" i="11"/>
  <c r="K127" i="11"/>
  <c r="K137" i="11"/>
  <c r="K138" i="11" s="1"/>
  <c r="K147" i="11"/>
  <c r="K148" i="11" s="1"/>
  <c r="K157" i="11"/>
  <c r="K158" i="11" s="1"/>
  <c r="K167" i="11"/>
  <c r="K168" i="11" s="1"/>
  <c r="K177" i="11"/>
  <c r="K178" i="11" s="1"/>
  <c r="K192" i="11"/>
  <c r="K193" i="11" s="1"/>
  <c r="K202" i="11"/>
  <c r="K203" i="11" s="1"/>
  <c r="K212" i="11"/>
  <c r="K213" i="11" s="1"/>
  <c r="K222" i="11"/>
  <c r="K223" i="11" s="1"/>
  <c r="K227" i="11"/>
  <c r="K228" i="11" s="1"/>
  <c r="K242" i="11"/>
  <c r="K243" i="11" s="1"/>
  <c r="K247" i="11"/>
  <c r="K248" i="11" s="1"/>
  <c r="K262" i="11"/>
  <c r="K263" i="11" s="1"/>
  <c r="K272" i="11"/>
  <c r="K273" i="11" s="1"/>
  <c r="K277" i="11"/>
  <c r="K278" i="11" s="1"/>
  <c r="K292" i="11"/>
  <c r="K293" i="11" s="1"/>
  <c r="K302" i="11"/>
  <c r="K303" i="11" s="1"/>
  <c r="K307" i="11"/>
  <c r="K308" i="11" s="1"/>
  <c r="K322" i="11"/>
  <c r="K323" i="11" s="1"/>
  <c r="K12" i="11"/>
  <c r="K13" i="11" s="1"/>
  <c r="K32" i="11"/>
  <c r="K33" i="11" s="1"/>
  <c r="K42" i="11"/>
  <c r="K43" i="11" s="1"/>
  <c r="K52" i="11"/>
  <c r="K53" i="11" s="1"/>
  <c r="K62" i="11"/>
  <c r="K63" i="11" s="1"/>
  <c r="K72" i="11"/>
  <c r="K73" i="11" s="1"/>
  <c r="K82" i="11"/>
  <c r="K83" i="11" s="1"/>
  <c r="K92" i="11"/>
  <c r="K93" i="11" s="1"/>
  <c r="K102" i="11"/>
  <c r="K103" i="11" s="1"/>
  <c r="K122" i="11"/>
  <c r="K132" i="11"/>
  <c r="K133" i="11" s="1"/>
  <c r="K142" i="11"/>
  <c r="K143" i="11" s="1"/>
  <c r="K152" i="11"/>
  <c r="K153" i="11" s="1"/>
  <c r="K162" i="11"/>
  <c r="K163" i="11" s="1"/>
  <c r="K172" i="11"/>
  <c r="K173" i="11" s="1"/>
  <c r="K182" i="11"/>
  <c r="K183" i="11" s="1"/>
  <c r="K187" i="11"/>
  <c r="K188" i="11" s="1"/>
  <c r="K197" i="11"/>
  <c r="K198" i="11" s="1"/>
  <c r="K207" i="11"/>
  <c r="K208" i="11" s="1"/>
  <c r="K217" i="11"/>
  <c r="K218" i="11" s="1"/>
  <c r="K232" i="11"/>
  <c r="K233" i="11" s="1"/>
  <c r="K237" i="11"/>
  <c r="K238" i="11" s="1"/>
  <c r="K252" i="11"/>
  <c r="K253" i="11" s="1"/>
  <c r="K257" i="11"/>
  <c r="K258" i="11" s="1"/>
  <c r="K267" i="11"/>
  <c r="K268" i="11" s="1"/>
  <c r="K282" i="11"/>
  <c r="K283" i="11" s="1"/>
  <c r="K287" i="11"/>
  <c r="K288" i="11" s="1"/>
  <c r="K297" i="11"/>
  <c r="K298" i="11" s="1"/>
  <c r="K312" i="11"/>
  <c r="K313" i="11" s="1"/>
  <c r="K317" i="11"/>
  <c r="K318" i="11" s="1"/>
  <c r="J7" i="11"/>
  <c r="J17" i="11"/>
  <c r="J37" i="11"/>
  <c r="J38" i="11" s="1"/>
  <c r="J47" i="11"/>
  <c r="J48" i="11" s="1"/>
  <c r="J57" i="11"/>
  <c r="J58" i="11" s="1"/>
  <c r="J67" i="11"/>
  <c r="J77" i="11"/>
  <c r="J78" i="11" s="1"/>
  <c r="J87" i="11"/>
  <c r="J97" i="11"/>
  <c r="J98" i="11" s="1"/>
  <c r="J107" i="11"/>
  <c r="J117" i="11"/>
  <c r="J118" i="11" s="1"/>
  <c r="J127" i="11"/>
  <c r="J128" i="11" s="1"/>
  <c r="J137" i="11"/>
  <c r="J138" i="11" s="1"/>
  <c r="J147" i="11"/>
  <c r="J148" i="11" s="1"/>
  <c r="J157" i="11"/>
  <c r="J158" i="11" s="1"/>
  <c r="J167" i="11"/>
  <c r="J177" i="11"/>
  <c r="J178" i="11" s="1"/>
  <c r="J187" i="11"/>
  <c r="J197" i="11"/>
  <c r="J207" i="11"/>
  <c r="J208" i="11" s="1"/>
  <c r="J217" i="11"/>
  <c r="J218" i="11" s="1"/>
  <c r="J227" i="11"/>
  <c r="J228" i="11" s="1"/>
  <c r="J237" i="11"/>
  <c r="J247" i="11"/>
  <c r="J248" i="11" s="1"/>
  <c r="J257" i="11"/>
  <c r="J267" i="11"/>
  <c r="J268" i="11" s="1"/>
  <c r="J277" i="11"/>
  <c r="J278" i="11" s="1"/>
  <c r="J287" i="11"/>
  <c r="J297" i="11"/>
  <c r="J298" i="11" s="1"/>
  <c r="J307" i="11"/>
  <c r="J308" i="11" s="1"/>
  <c r="J317" i="11"/>
  <c r="J318" i="11" s="1"/>
  <c r="J12" i="11"/>
  <c r="J13" i="11" s="1"/>
  <c r="J32" i="11"/>
  <c r="J33" i="11" s="1"/>
  <c r="J42" i="11"/>
  <c r="J52" i="11"/>
  <c r="J53" i="11" s="1"/>
  <c r="J62" i="11"/>
  <c r="J63" i="11" s="1"/>
  <c r="J72" i="11"/>
  <c r="J73" i="11" s="1"/>
  <c r="J82" i="11"/>
  <c r="J83" i="11" s="1"/>
  <c r="J92" i="11"/>
  <c r="J93" i="11" s="1"/>
  <c r="J102" i="11"/>
  <c r="J103" i="11" s="1"/>
  <c r="J112" i="11"/>
  <c r="J113" i="11" s="1"/>
  <c r="J122" i="11"/>
  <c r="J123" i="11" s="1"/>
  <c r="J132" i="11"/>
  <c r="J142" i="11"/>
  <c r="J143" i="11" s="1"/>
  <c r="J152" i="11"/>
  <c r="J162" i="11"/>
  <c r="J163" i="11" s="1"/>
  <c r="J172" i="11"/>
  <c r="J173" i="11" s="1"/>
  <c r="J182" i="11"/>
  <c r="J183" i="11" s="1"/>
  <c r="J192" i="11"/>
  <c r="J193" i="11" s="1"/>
  <c r="J202" i="11"/>
  <c r="J203" i="11" s="1"/>
  <c r="J212" i="11"/>
  <c r="J213" i="11" s="1"/>
  <c r="J222" i="11"/>
  <c r="J232" i="11"/>
  <c r="J233" i="11" s="1"/>
  <c r="J242" i="11"/>
  <c r="J243" i="11" s="1"/>
  <c r="J252" i="11"/>
  <c r="J253" i="11" s="1"/>
  <c r="J262" i="11"/>
  <c r="J263" i="11" s="1"/>
  <c r="J272" i="11"/>
  <c r="J273" i="11" s="1"/>
  <c r="J282" i="11"/>
  <c r="J283" i="11" s="1"/>
  <c r="J292" i="11"/>
  <c r="J293" i="11" s="1"/>
  <c r="J302" i="11"/>
  <c r="J303" i="11" s="1"/>
  <c r="J312" i="11"/>
  <c r="J322" i="11"/>
  <c r="J323" i="11" s="1"/>
  <c r="I12" i="11"/>
  <c r="I13" i="11" s="1"/>
  <c r="I32" i="11"/>
  <c r="I33" i="11" s="1"/>
  <c r="I42" i="11"/>
  <c r="I43" i="11" s="1"/>
  <c r="I57" i="11"/>
  <c r="I67" i="11"/>
  <c r="I72" i="11"/>
  <c r="I87" i="11"/>
  <c r="I88" i="11" s="1"/>
  <c r="I92" i="11"/>
  <c r="I93" i="11" s="1"/>
  <c r="I102" i="11"/>
  <c r="I103" i="11" s="1"/>
  <c r="I117" i="11"/>
  <c r="I118" i="11" s="1"/>
  <c r="I122" i="11"/>
  <c r="I123" i="11" s="1"/>
  <c r="I137" i="11"/>
  <c r="I138" i="11" s="1"/>
  <c r="I142" i="11"/>
  <c r="I143" i="11" s="1"/>
  <c r="I157" i="11"/>
  <c r="I167" i="11"/>
  <c r="I177" i="11"/>
  <c r="I187" i="11"/>
  <c r="I197" i="11"/>
  <c r="I207" i="11"/>
  <c r="I217" i="11"/>
  <c r="I222" i="11"/>
  <c r="I223" i="11" s="1"/>
  <c r="I232" i="11"/>
  <c r="I233" i="11" s="1"/>
  <c r="I247" i="11"/>
  <c r="I252" i="11"/>
  <c r="I253" i="11" s="1"/>
  <c r="I267" i="11"/>
  <c r="I272" i="11"/>
  <c r="I273" i="11" s="1"/>
  <c r="I277" i="11"/>
  <c r="I282" i="11"/>
  <c r="I283" i="11" s="1"/>
  <c r="I297" i="11"/>
  <c r="I307" i="11"/>
  <c r="I317" i="11"/>
  <c r="I322" i="11"/>
  <c r="I323" i="11" s="1"/>
  <c r="I7" i="11"/>
  <c r="I17" i="11"/>
  <c r="I37" i="11"/>
  <c r="I38" i="11" s="1"/>
  <c r="I47" i="11"/>
  <c r="I48" i="11" s="1"/>
  <c r="I52" i="11"/>
  <c r="I53" i="11" s="1"/>
  <c r="I62" i="11"/>
  <c r="I77" i="11"/>
  <c r="I82" i="11"/>
  <c r="I97" i="11"/>
  <c r="I98" i="11" s="1"/>
  <c r="I107" i="11"/>
  <c r="I108" i="11" s="1"/>
  <c r="I112" i="11"/>
  <c r="I113" i="11" s="1"/>
  <c r="I127" i="11"/>
  <c r="I128" i="11" s="1"/>
  <c r="I132" i="11"/>
  <c r="I133" i="11" s="1"/>
  <c r="I147" i="11"/>
  <c r="I152" i="11"/>
  <c r="I153" i="11" s="1"/>
  <c r="I162" i="11"/>
  <c r="I163" i="11" s="1"/>
  <c r="I172" i="11"/>
  <c r="I173" i="11" s="1"/>
  <c r="I182" i="11"/>
  <c r="I183" i="11" s="1"/>
  <c r="I192" i="11"/>
  <c r="I193" i="11" s="1"/>
  <c r="I202" i="11"/>
  <c r="I203" i="11" s="1"/>
  <c r="I212" i="11"/>
  <c r="I213" i="11" s="1"/>
  <c r="I227" i="11"/>
  <c r="I237" i="11"/>
  <c r="I242" i="11"/>
  <c r="I243" i="11" s="1"/>
  <c r="I257" i="11"/>
  <c r="I262" i="11"/>
  <c r="I263" i="11" s="1"/>
  <c r="I287" i="11"/>
  <c r="I292" i="11"/>
  <c r="I293" i="11" s="1"/>
  <c r="I302" i="11"/>
  <c r="I303" i="11" s="1"/>
  <c r="I312" i="11"/>
  <c r="I313" i="11" s="1"/>
  <c r="H12" i="11"/>
  <c r="H32" i="11"/>
  <c r="H33" i="11" s="1"/>
  <c r="H42" i="11"/>
  <c r="H43" i="11" s="1"/>
  <c r="H52" i="11"/>
  <c r="H62" i="11"/>
  <c r="H63" i="11" s="1"/>
  <c r="H72" i="11"/>
  <c r="H73" i="11" s="1"/>
  <c r="H82" i="11"/>
  <c r="H83" i="11" s="1"/>
  <c r="H92" i="11"/>
  <c r="H102" i="11"/>
  <c r="H103" i="11" s="1"/>
  <c r="H112" i="11"/>
  <c r="H113" i="11" s="1"/>
  <c r="H122" i="11"/>
  <c r="H123" i="11" s="1"/>
  <c r="H132" i="11"/>
  <c r="H133" i="11" s="1"/>
  <c r="H142" i="11"/>
  <c r="H143" i="11" s="1"/>
  <c r="H152" i="11"/>
  <c r="H153" i="11" s="1"/>
  <c r="H162" i="11"/>
  <c r="H163" i="11" s="1"/>
  <c r="H172" i="11"/>
  <c r="H173" i="11" s="1"/>
  <c r="H182" i="11"/>
  <c r="H183" i="11" s="1"/>
  <c r="H197" i="11"/>
  <c r="H198" i="11" s="1"/>
  <c r="H202" i="11"/>
  <c r="H203" i="11" s="1"/>
  <c r="H217" i="11"/>
  <c r="H218" i="11" s="1"/>
  <c r="H222" i="11"/>
  <c r="H232" i="11"/>
  <c r="H233" i="11" s="1"/>
  <c r="H242" i="11"/>
  <c r="H252" i="11"/>
  <c r="H253" i="11" s="1"/>
  <c r="H262" i="11"/>
  <c r="H263" i="11" s="1"/>
  <c r="H287" i="11"/>
  <c r="H297" i="11"/>
  <c r="H302" i="11"/>
  <c r="H303" i="11" s="1"/>
  <c r="H317" i="11"/>
  <c r="H318" i="11" s="1"/>
  <c r="H7" i="11"/>
  <c r="H17" i="11"/>
  <c r="H37" i="11"/>
  <c r="H47" i="11"/>
  <c r="H48" i="11" s="1"/>
  <c r="H57" i="11"/>
  <c r="H58" i="11" s="1"/>
  <c r="H67" i="11"/>
  <c r="H68" i="11" s="1"/>
  <c r="H77" i="11"/>
  <c r="H87" i="11"/>
  <c r="H88" i="11" s="1"/>
  <c r="H97" i="11"/>
  <c r="H98" i="11" s="1"/>
  <c r="H107" i="11"/>
  <c r="H108" i="11" s="1"/>
  <c r="H117" i="11"/>
  <c r="H127" i="11"/>
  <c r="H128" i="11" s="1"/>
  <c r="H137" i="11"/>
  <c r="H147" i="11"/>
  <c r="H148" i="11" s="1"/>
  <c r="H157" i="11"/>
  <c r="H167" i="11"/>
  <c r="H168" i="11" s="1"/>
  <c r="H177" i="11"/>
  <c r="H178" i="11" s="1"/>
  <c r="H187" i="11"/>
  <c r="H192" i="11"/>
  <c r="H193" i="11" s="1"/>
  <c r="H207" i="11"/>
  <c r="H212" i="11"/>
  <c r="H213" i="11" s="1"/>
  <c r="H227" i="11"/>
  <c r="H228" i="11" s="1"/>
  <c r="H237" i="11"/>
  <c r="H238" i="11" s="1"/>
  <c r="H247" i="11"/>
  <c r="H248" i="11" s="1"/>
  <c r="H257" i="11"/>
  <c r="H267" i="11"/>
  <c r="H268" i="11" s="1"/>
  <c r="H272" i="11"/>
  <c r="H273" i="11" s="1"/>
  <c r="H277" i="11"/>
  <c r="H278" i="11" s="1"/>
  <c r="H282" i="11"/>
  <c r="H283" i="11" s="1"/>
  <c r="H292" i="11"/>
  <c r="H293" i="11" s="1"/>
  <c r="H307" i="11"/>
  <c r="H312" i="11"/>
  <c r="H313" i="11" s="1"/>
  <c r="H322" i="11"/>
  <c r="G12" i="11"/>
  <c r="G13" i="11" s="1"/>
  <c r="G32" i="11"/>
  <c r="G33" i="11" s="1"/>
  <c r="G42" i="11"/>
  <c r="G52" i="11"/>
  <c r="G53" i="11" s="1"/>
  <c r="G62" i="11"/>
  <c r="G63" i="11" s="1"/>
  <c r="G72" i="11"/>
  <c r="G73" i="11" s="1"/>
  <c r="G82" i="11"/>
  <c r="G83" i="11" s="1"/>
  <c r="G92" i="11"/>
  <c r="G93" i="11" s="1"/>
  <c r="G102" i="11"/>
  <c r="G103" i="11" s="1"/>
  <c r="G112" i="11"/>
  <c r="G113" i="11" s="1"/>
  <c r="G122" i="11"/>
  <c r="G123" i="11" s="1"/>
  <c r="G132" i="11"/>
  <c r="G142" i="11"/>
  <c r="G143" i="11" s="1"/>
  <c r="G152" i="11"/>
  <c r="G153" i="11" s="1"/>
  <c r="G162" i="11"/>
  <c r="G172" i="11"/>
  <c r="G182" i="11"/>
  <c r="G192" i="11"/>
  <c r="G202" i="11"/>
  <c r="G212" i="11"/>
  <c r="G222" i="11"/>
  <c r="G232" i="11"/>
  <c r="G242" i="11"/>
  <c r="G252" i="11"/>
  <c r="G262" i="11"/>
  <c r="G263" i="11" s="1"/>
  <c r="G272" i="11"/>
  <c r="G273" i="11" s="1"/>
  <c r="G282" i="11"/>
  <c r="G283" i="11" s="1"/>
  <c r="G292" i="11"/>
  <c r="G293" i="11" s="1"/>
  <c r="G302" i="11"/>
  <c r="G303" i="11" s="1"/>
  <c r="G312" i="11"/>
  <c r="G313" i="11" s="1"/>
  <c r="G322" i="11"/>
  <c r="G7" i="11"/>
  <c r="G17" i="11"/>
  <c r="G37" i="11"/>
  <c r="G47" i="11"/>
  <c r="G48" i="11" s="1"/>
  <c r="G57" i="11"/>
  <c r="G58" i="11" s="1"/>
  <c r="G67" i="11"/>
  <c r="G68" i="11" s="1"/>
  <c r="G77" i="11"/>
  <c r="G78" i="11" s="1"/>
  <c r="G87" i="11"/>
  <c r="G88" i="11" s="1"/>
  <c r="G97" i="11"/>
  <c r="G98" i="11" s="1"/>
  <c r="G107" i="11"/>
  <c r="G108" i="11" s="1"/>
  <c r="G117" i="11"/>
  <c r="G127" i="11"/>
  <c r="G128" i="11" s="1"/>
  <c r="G137" i="11"/>
  <c r="G138" i="11" s="1"/>
  <c r="G147" i="11"/>
  <c r="G157" i="11"/>
  <c r="G167" i="11"/>
  <c r="G177" i="11"/>
  <c r="G178" i="11" s="1"/>
  <c r="G187" i="11"/>
  <c r="G197" i="11"/>
  <c r="G198" i="11" s="1"/>
  <c r="G207" i="11"/>
  <c r="G217" i="11"/>
  <c r="G227" i="11"/>
  <c r="G237" i="11"/>
  <c r="G247" i="11"/>
  <c r="G257" i="11"/>
  <c r="G267" i="11"/>
  <c r="G277" i="11"/>
  <c r="G287" i="11"/>
  <c r="G297" i="11"/>
  <c r="G307" i="11"/>
  <c r="G317" i="11"/>
  <c r="G318" i="11" s="1"/>
  <c r="F12" i="11"/>
  <c r="F13" i="11" s="1"/>
  <c r="F17" i="11"/>
  <c r="F18" i="11" s="1"/>
  <c r="F32" i="11"/>
  <c r="F33" i="11" s="1"/>
  <c r="F37" i="11"/>
  <c r="F38" i="11" s="1"/>
  <c r="F52" i="11"/>
  <c r="F53" i="11" s="1"/>
  <c r="F57" i="11"/>
  <c r="F58" i="11" s="1"/>
  <c r="F67" i="11"/>
  <c r="F68" i="11" s="1"/>
  <c r="F82" i="11"/>
  <c r="F83" i="11" s="1"/>
  <c r="F87" i="11"/>
  <c r="F88" i="11" s="1"/>
  <c r="F97" i="11"/>
  <c r="F98" i="11" s="1"/>
  <c r="F112" i="11"/>
  <c r="F113" i="11" s="1"/>
  <c r="F117" i="11"/>
  <c r="F118" i="11" s="1"/>
  <c r="F132" i="11"/>
  <c r="F133" i="11" s="1"/>
  <c r="F142" i="11"/>
  <c r="F143" i="11" s="1"/>
  <c r="F147" i="11"/>
  <c r="F148" i="11" s="1"/>
  <c r="F162" i="11"/>
  <c r="F163" i="11" s="1"/>
  <c r="F167" i="11"/>
  <c r="F168" i="11" s="1"/>
  <c r="F177" i="11"/>
  <c r="F178" i="11" s="1"/>
  <c r="F192" i="11"/>
  <c r="F193" i="11" s="1"/>
  <c r="F197" i="11"/>
  <c r="F198" i="11" s="1"/>
  <c r="F212" i="11"/>
  <c r="F213" i="11" s="1"/>
  <c r="F222" i="11"/>
  <c r="F223" i="11" s="1"/>
  <c r="F232" i="11"/>
  <c r="F233" i="11" s="1"/>
  <c r="F242" i="11"/>
  <c r="F243" i="11" s="1"/>
  <c r="F252" i="11"/>
  <c r="F257" i="11"/>
  <c r="F258" i="11" s="1"/>
  <c r="F272" i="11"/>
  <c r="F273" i="11" s="1"/>
  <c r="F282" i="11"/>
  <c r="F283" i="11" s="1"/>
  <c r="F292" i="11"/>
  <c r="F293" i="11" s="1"/>
  <c r="F302" i="11"/>
  <c r="F303" i="11" s="1"/>
  <c r="F307" i="11"/>
  <c r="F308" i="11" s="1"/>
  <c r="F322" i="11"/>
  <c r="F323" i="11" s="1"/>
  <c r="F7" i="11"/>
  <c r="F42" i="11"/>
  <c r="F43" i="11" s="1"/>
  <c r="F47" i="11"/>
  <c r="F48" i="11" s="1"/>
  <c r="F62" i="11"/>
  <c r="F63" i="11" s="1"/>
  <c r="F72" i="11"/>
  <c r="F73" i="11" s="1"/>
  <c r="F77" i="11"/>
  <c r="F78" i="11" s="1"/>
  <c r="F92" i="11"/>
  <c r="F93" i="11" s="1"/>
  <c r="F102" i="11"/>
  <c r="F103" i="11" s="1"/>
  <c r="F107" i="11"/>
  <c r="F108" i="11" s="1"/>
  <c r="F122" i="11"/>
  <c r="F123" i="11" s="1"/>
  <c r="F127" i="11"/>
  <c r="F128" i="11" s="1"/>
  <c r="F137" i="11"/>
  <c r="F138" i="11" s="1"/>
  <c r="F152" i="11"/>
  <c r="F153" i="11" s="1"/>
  <c r="F157" i="11"/>
  <c r="F158" i="11" s="1"/>
  <c r="F172" i="11"/>
  <c r="F173" i="11" s="1"/>
  <c r="F182" i="11"/>
  <c r="F183" i="11" s="1"/>
  <c r="F187" i="11"/>
  <c r="F188" i="11" s="1"/>
  <c r="F202" i="11"/>
  <c r="F203" i="11" s="1"/>
  <c r="F207" i="11"/>
  <c r="F208" i="11" s="1"/>
  <c r="F217" i="11"/>
  <c r="F227" i="11"/>
  <c r="F228" i="11" s="1"/>
  <c r="F237" i="11"/>
  <c r="F238" i="11" s="1"/>
  <c r="F247" i="11"/>
  <c r="F248" i="11" s="1"/>
  <c r="F262" i="11"/>
  <c r="F263" i="11" s="1"/>
  <c r="F267" i="11"/>
  <c r="F268" i="11" s="1"/>
  <c r="F277" i="11"/>
  <c r="F278" i="11" s="1"/>
  <c r="F287" i="11"/>
  <c r="F288" i="11" s="1"/>
  <c r="F297" i="11"/>
  <c r="F298" i="11" s="1"/>
  <c r="F312" i="11"/>
  <c r="F313" i="11" s="1"/>
  <c r="F317" i="11"/>
  <c r="F318" i="11" s="1"/>
  <c r="E322" i="11"/>
  <c r="E317" i="11"/>
  <c r="E312" i="11"/>
  <c r="E313" i="11" s="1"/>
  <c r="E307" i="11"/>
  <c r="E302" i="11"/>
  <c r="E297" i="11"/>
  <c r="E292" i="11"/>
  <c r="E287" i="11"/>
  <c r="E282" i="11"/>
  <c r="E277" i="11"/>
  <c r="E278" i="11" s="1"/>
  <c r="E272" i="11"/>
  <c r="E267" i="11"/>
  <c r="E262" i="11"/>
  <c r="E257" i="11"/>
  <c r="E252" i="11"/>
  <c r="E253" i="11" s="1"/>
  <c r="E247" i="11"/>
  <c r="E242" i="11"/>
  <c r="E237" i="11"/>
  <c r="E232" i="11"/>
  <c r="E227" i="11"/>
  <c r="E222" i="11"/>
  <c r="E217" i="11"/>
  <c r="E218" i="11" s="1"/>
  <c r="E212" i="11"/>
  <c r="E207" i="11"/>
  <c r="E202" i="11"/>
  <c r="E197" i="11"/>
  <c r="E192" i="11"/>
  <c r="E187" i="11"/>
  <c r="E182" i="11"/>
  <c r="E183" i="11" s="1"/>
  <c r="E177" i="11"/>
  <c r="E172" i="11"/>
  <c r="E167" i="11"/>
  <c r="E162" i="11"/>
  <c r="E157" i="11"/>
  <c r="E152" i="11"/>
  <c r="E147" i="11"/>
  <c r="E148" i="11" s="1"/>
  <c r="E142" i="11"/>
  <c r="E137" i="11"/>
  <c r="E132" i="11"/>
  <c r="E127" i="11"/>
  <c r="E122" i="11"/>
  <c r="E117" i="11"/>
  <c r="E112" i="11"/>
  <c r="E113" i="11" s="1"/>
  <c r="E107" i="11"/>
  <c r="E102" i="11"/>
  <c r="E97" i="11"/>
  <c r="E92" i="11"/>
  <c r="E87" i="11"/>
  <c r="E82" i="11"/>
  <c r="E77" i="11"/>
  <c r="E78" i="11" s="1"/>
  <c r="E72" i="11"/>
  <c r="E67" i="11"/>
  <c r="E62" i="11"/>
  <c r="E57" i="11"/>
  <c r="E52" i="11"/>
  <c r="E47" i="11"/>
  <c r="E42" i="11"/>
  <c r="E43" i="11" s="1"/>
  <c r="E37" i="11"/>
  <c r="E32" i="11"/>
  <c r="E17" i="11"/>
  <c r="E18" i="11" s="1"/>
  <c r="E12" i="11"/>
  <c r="E7" i="11"/>
  <c r="E8" i="11" s="1"/>
  <c r="AI323" i="11"/>
  <c r="AI333" i="11"/>
  <c r="AH191" i="11"/>
  <c r="AH193" i="11" s="1"/>
  <c r="AH13" i="11"/>
  <c r="AH33" i="11"/>
  <c r="AH53" i="11"/>
  <c r="AH73" i="11"/>
  <c r="AH98" i="11"/>
  <c r="AH118" i="11"/>
  <c r="AH138" i="11"/>
  <c r="AH158" i="11"/>
  <c r="AH183" i="11"/>
  <c r="AH203" i="11"/>
  <c r="AH223" i="11"/>
  <c r="AH238" i="11"/>
  <c r="AG298" i="11"/>
  <c r="AG308" i="11"/>
  <c r="AG318" i="11"/>
  <c r="AG328" i="11"/>
  <c r="AF38" i="11"/>
  <c r="AF58" i="11"/>
  <c r="AF78" i="11"/>
  <c r="AF98" i="11"/>
  <c r="AF138" i="11"/>
  <c r="AF148" i="11"/>
  <c r="AF168" i="11"/>
  <c r="AF198" i="11"/>
  <c r="AF208" i="11"/>
  <c r="AF228" i="11"/>
  <c r="AF238" i="11"/>
  <c r="AF248" i="11"/>
  <c r="AF258" i="11"/>
  <c r="AF268" i="11"/>
  <c r="AF283" i="11"/>
  <c r="AF288" i="11"/>
  <c r="AF298" i="11"/>
  <c r="AF313" i="11"/>
  <c r="AF318" i="11"/>
  <c r="AF328" i="11"/>
  <c r="AE288" i="11"/>
  <c r="AE298" i="11"/>
  <c r="AE308" i="11"/>
  <c r="AE318" i="11"/>
  <c r="AE328" i="11"/>
  <c r="AD48" i="11"/>
  <c r="AD68" i="11"/>
  <c r="AD103" i="11"/>
  <c r="AD133" i="11"/>
  <c r="AD138" i="11"/>
  <c r="AD153" i="11"/>
  <c r="AD158" i="11"/>
  <c r="AD173" i="11"/>
  <c r="AD178" i="11"/>
  <c r="AD193" i="11"/>
  <c r="AD258" i="11"/>
  <c r="AD273" i="11"/>
  <c r="AD278" i="11"/>
  <c r="AD288" i="11"/>
  <c r="AD298" i="11"/>
  <c r="AD308" i="11"/>
  <c r="AD318" i="11"/>
  <c r="AD333" i="11"/>
  <c r="AC273" i="11"/>
  <c r="AC283" i="11"/>
  <c r="AC293" i="11"/>
  <c r="AC298" i="11"/>
  <c r="AC308" i="11"/>
  <c r="AC318" i="11"/>
  <c r="AC328" i="11"/>
  <c r="AB58" i="11"/>
  <c r="AB78" i="11"/>
  <c r="AB108" i="11"/>
  <c r="AB128" i="11"/>
  <c r="AB148" i="11"/>
  <c r="AB168" i="11"/>
  <c r="AB188" i="11"/>
  <c r="AB208" i="11"/>
  <c r="AB228" i="11"/>
  <c r="AB258" i="11"/>
  <c r="AB268" i="11"/>
  <c r="AB278" i="11"/>
  <c r="AB288" i="11"/>
  <c r="AB298" i="11"/>
  <c r="AB308" i="11"/>
  <c r="AB318" i="11"/>
  <c r="AB328" i="11"/>
  <c r="AA283" i="11"/>
  <c r="AA293" i="11"/>
  <c r="AA303" i="11"/>
  <c r="AA313" i="11"/>
  <c r="AA323" i="11"/>
  <c r="AA333" i="11"/>
  <c r="Z13" i="11"/>
  <c r="Z33" i="11"/>
  <c r="Z43" i="11"/>
  <c r="Z53" i="11"/>
  <c r="Z63" i="11"/>
  <c r="Z73" i="11"/>
  <c r="Z83" i="11"/>
  <c r="Z93" i="11"/>
  <c r="Z103" i="11"/>
  <c r="Z113" i="11"/>
  <c r="Z123" i="11"/>
  <c r="Z133" i="11"/>
  <c r="Z143" i="11"/>
  <c r="Z153" i="11"/>
  <c r="Z163" i="11"/>
  <c r="Z173" i="11"/>
  <c r="Z183" i="11"/>
  <c r="Z213" i="11"/>
  <c r="Z223" i="11"/>
  <c r="Z253" i="11"/>
  <c r="Z258" i="11"/>
  <c r="Z268" i="11"/>
  <c r="Z278" i="11"/>
  <c r="Z288" i="11"/>
  <c r="Z298" i="11"/>
  <c r="Z313" i="11"/>
  <c r="Z318" i="11"/>
  <c r="Z328" i="11"/>
  <c r="V43" i="11"/>
  <c r="V63" i="11"/>
  <c r="V73" i="11"/>
  <c r="V93" i="11"/>
  <c r="V113" i="11"/>
  <c r="V133" i="11"/>
  <c r="V153" i="11"/>
  <c r="V173" i="11"/>
  <c r="V193" i="11"/>
  <c r="V213" i="11"/>
  <c r="V233" i="11"/>
  <c r="V253" i="11"/>
  <c r="V283" i="11"/>
  <c r="V303" i="11"/>
  <c r="V313" i="11"/>
  <c r="V333" i="11"/>
  <c r="U328" i="11"/>
  <c r="T328" i="11"/>
  <c r="S73" i="11"/>
  <c r="S83" i="11"/>
  <c r="S93" i="11"/>
  <c r="S103" i="11"/>
  <c r="S113" i="11"/>
  <c r="S123" i="11"/>
  <c r="S133" i="11"/>
  <c r="S153" i="11"/>
  <c r="S163" i="11"/>
  <c r="S173" i="11"/>
  <c r="S183" i="11"/>
  <c r="S203" i="11"/>
  <c r="S223" i="11"/>
  <c r="S233" i="11"/>
  <c r="S248" i="11"/>
  <c r="S253" i="11"/>
  <c r="S273" i="11"/>
  <c r="S278" i="11"/>
  <c r="S293" i="11"/>
  <c r="S303" i="11"/>
  <c r="S313" i="11"/>
  <c r="S323" i="11"/>
  <c r="S333" i="11"/>
  <c r="R38" i="11"/>
  <c r="R48" i="11"/>
  <c r="R58" i="11"/>
  <c r="R78" i="11"/>
  <c r="R88" i="11"/>
  <c r="R128" i="11"/>
  <c r="R148" i="11"/>
  <c r="R188" i="11"/>
  <c r="R208" i="11"/>
  <c r="R258" i="11"/>
  <c r="R268" i="11"/>
  <c r="R288" i="11"/>
  <c r="R298" i="11"/>
  <c r="R308" i="11"/>
  <c r="R318" i="11"/>
  <c r="Q6" i="11"/>
  <c r="Q313" i="11"/>
  <c r="Q333" i="11"/>
  <c r="P16" i="11"/>
  <c r="P48" i="11"/>
  <c r="P68" i="11"/>
  <c r="P83" i="11"/>
  <c r="P123" i="11"/>
  <c r="P143" i="11"/>
  <c r="P168" i="11"/>
  <c r="P183" i="11"/>
  <c r="P213" i="11"/>
  <c r="P228" i="11"/>
  <c r="P268" i="11"/>
  <c r="P278" i="11"/>
  <c r="P283" i="11"/>
  <c r="P298" i="11"/>
  <c r="P303" i="11"/>
  <c r="P323" i="11"/>
  <c r="N13" i="11"/>
  <c r="N43" i="11"/>
  <c r="N53" i="11"/>
  <c r="N63" i="11"/>
  <c r="N83" i="11"/>
  <c r="N93" i="11"/>
  <c r="N103" i="11"/>
  <c r="N123" i="11"/>
  <c r="N133" i="11"/>
  <c r="N143" i="11"/>
  <c r="N163" i="11"/>
  <c r="N173" i="11"/>
  <c r="N183" i="11"/>
  <c r="N203" i="11"/>
  <c r="N213" i="11"/>
  <c r="N223" i="11"/>
  <c r="N243" i="11"/>
  <c r="N253" i="11"/>
  <c r="N273" i="11"/>
  <c r="N283" i="11"/>
  <c r="N303" i="11"/>
  <c r="N323" i="11"/>
  <c r="N333" i="11"/>
  <c r="M248" i="11"/>
  <c r="M258" i="11"/>
  <c r="M273" i="11"/>
  <c r="M278" i="11"/>
  <c r="M298" i="11"/>
  <c r="M323" i="11"/>
  <c r="L43" i="11"/>
  <c r="L193" i="11"/>
  <c r="L213" i="11"/>
  <c r="L233" i="11"/>
  <c r="L248" i="11"/>
  <c r="L258" i="11"/>
  <c r="L268" i="11"/>
  <c r="L288" i="11"/>
  <c r="L293" i="11"/>
  <c r="L308" i="11"/>
  <c r="L323" i="11"/>
  <c r="K48" i="11"/>
  <c r="K118" i="11"/>
  <c r="K128" i="11"/>
  <c r="J68" i="11"/>
  <c r="J88" i="11"/>
  <c r="J153" i="11"/>
  <c r="J188" i="11"/>
  <c r="J198" i="11"/>
  <c r="J223" i="11"/>
  <c r="J258" i="11"/>
  <c r="J333" i="11"/>
  <c r="I58" i="11"/>
  <c r="I68" i="11"/>
  <c r="I148" i="11"/>
  <c r="I158" i="11"/>
  <c r="I188" i="11"/>
  <c r="I198" i="11"/>
  <c r="I218" i="11"/>
  <c r="I228" i="11"/>
  <c r="I238" i="11"/>
  <c r="I258" i="11"/>
  <c r="I268" i="11"/>
  <c r="I278" i="11"/>
  <c r="I288" i="11"/>
  <c r="I298" i="11"/>
  <c r="I318" i="11"/>
  <c r="I328" i="11"/>
  <c r="I63" i="11"/>
  <c r="I73" i="11"/>
  <c r="H53" i="11"/>
  <c r="H78" i="11"/>
  <c r="H138" i="11"/>
  <c r="H158" i="11"/>
  <c r="H188" i="11"/>
  <c r="H208" i="11"/>
  <c r="H223" i="11"/>
  <c r="H258" i="11"/>
  <c r="H298" i="11"/>
  <c r="H308" i="11"/>
  <c r="H323" i="11"/>
  <c r="G43" i="11"/>
  <c r="G118" i="11"/>
  <c r="G133" i="11"/>
  <c r="G148" i="11"/>
  <c r="G158" i="11"/>
  <c r="G168" i="11"/>
  <c r="G173" i="11"/>
  <c r="G183" i="11"/>
  <c r="G193" i="11"/>
  <c r="G203" i="11"/>
  <c r="G213" i="11"/>
  <c r="G218" i="11"/>
  <c r="G228" i="11"/>
  <c r="G238" i="11"/>
  <c r="G248" i="11"/>
  <c r="G258" i="11"/>
  <c r="G298" i="11"/>
  <c r="G308" i="11"/>
  <c r="G328" i="11"/>
  <c r="F218" i="11"/>
  <c r="F253" i="11"/>
  <c r="Y6" i="11"/>
  <c r="AC31" i="20" s="1"/>
  <c r="I48" i="20" s="1"/>
  <c r="Y11" i="11"/>
  <c r="AJ11" i="11" s="1"/>
  <c r="Y16" i="11"/>
  <c r="Y31" i="11"/>
  <c r="AJ31" i="11" s="1"/>
  <c r="Y36" i="11"/>
  <c r="AJ36" i="11" s="1"/>
  <c r="Y41" i="11"/>
  <c r="AJ41" i="11" s="1"/>
  <c r="Y46" i="11"/>
  <c r="AJ46" i="11" s="1"/>
  <c r="Y51" i="11"/>
  <c r="AJ51" i="11" s="1"/>
  <c r="Y56" i="11"/>
  <c r="AJ56" i="11" s="1"/>
  <c r="Y61" i="11"/>
  <c r="AJ61" i="11" s="1"/>
  <c r="Y66" i="11"/>
  <c r="AJ66" i="11" s="1"/>
  <c r="Y71" i="11"/>
  <c r="AJ71" i="11" s="1"/>
  <c r="Y76" i="11"/>
  <c r="AJ76" i="11" s="1"/>
  <c r="Y81" i="11"/>
  <c r="AJ81" i="11" s="1"/>
  <c r="Y86" i="11"/>
  <c r="AJ86" i="11" s="1"/>
  <c r="Y91" i="11"/>
  <c r="AJ91" i="11" s="1"/>
  <c r="Y96" i="11"/>
  <c r="AJ96" i="11" s="1"/>
  <c r="Y101" i="11"/>
  <c r="AJ101" i="11" s="1"/>
  <c r="Y106" i="11"/>
  <c r="AJ106" i="11" s="1"/>
  <c r="Y111" i="11"/>
  <c r="AJ111" i="11" s="1"/>
  <c r="Y116" i="11"/>
  <c r="AJ116" i="11" s="1"/>
  <c r="Y121" i="11"/>
  <c r="AJ121" i="11" s="1"/>
  <c r="Y126" i="11"/>
  <c r="AJ126" i="11" s="1"/>
  <c r="Y131" i="11"/>
  <c r="AJ131" i="11" s="1"/>
  <c r="Y136" i="11"/>
  <c r="AJ136" i="11" s="1"/>
  <c r="Y141" i="11"/>
  <c r="AJ141" i="11" s="1"/>
  <c r="Y146" i="11"/>
  <c r="AJ146" i="11" s="1"/>
  <c r="Y151" i="11"/>
  <c r="AJ151" i="11" s="1"/>
  <c r="Y156" i="11"/>
  <c r="AJ156" i="11" s="1"/>
  <c r="Y161" i="11"/>
  <c r="AJ161" i="11" s="1"/>
  <c r="Y166" i="11"/>
  <c r="AJ166" i="11" s="1"/>
  <c r="Y171" i="11"/>
  <c r="AJ171" i="11" s="1"/>
  <c r="Y176" i="11"/>
  <c r="AJ176" i="11" s="1"/>
  <c r="Y181" i="11"/>
  <c r="AJ181" i="11" s="1"/>
  <c r="Y186" i="11"/>
  <c r="AJ186" i="11" s="1"/>
  <c r="Y191" i="11"/>
  <c r="AJ191" i="11" s="1"/>
  <c r="Y196" i="11"/>
  <c r="AJ196" i="11" s="1"/>
  <c r="Y201" i="11"/>
  <c r="AJ201" i="11" s="1"/>
  <c r="Y206" i="11"/>
  <c r="AJ206" i="11" s="1"/>
  <c r="Y211" i="11"/>
  <c r="AJ211" i="11" s="1"/>
  <c r="Y216" i="11"/>
  <c r="AJ216" i="11" s="1"/>
  <c r="Y221" i="11"/>
  <c r="AJ221" i="11" s="1"/>
  <c r="Y226" i="11"/>
  <c r="AJ226" i="11" s="1"/>
  <c r="Y231" i="11"/>
  <c r="AJ231" i="11" s="1"/>
  <c r="Y236" i="11"/>
  <c r="AJ236" i="11" s="1"/>
  <c r="Y241" i="11"/>
  <c r="AJ241" i="11" s="1"/>
  <c r="Y246" i="11"/>
  <c r="AJ246" i="11" s="1"/>
  <c r="Y251" i="11"/>
  <c r="AJ251" i="11" s="1"/>
  <c r="Y256" i="11"/>
  <c r="AJ256" i="11" s="1"/>
  <c r="Y261" i="11"/>
  <c r="AJ261" i="11" s="1"/>
  <c r="Y266" i="11"/>
  <c r="AJ266" i="11" s="1"/>
  <c r="Y271" i="11"/>
  <c r="AJ271" i="11" s="1"/>
  <c r="Y276" i="11"/>
  <c r="AJ276" i="11" s="1"/>
  <c r="Y281" i="11"/>
  <c r="AJ281" i="11" s="1"/>
  <c r="Y296" i="11"/>
  <c r="AJ296" i="11" s="1"/>
  <c r="Y311" i="11"/>
  <c r="AJ311" i="11" s="1"/>
  <c r="Y316" i="11"/>
  <c r="AJ316" i="11" s="1"/>
  <c r="Y331" i="11"/>
  <c r="AJ331" i="11" s="1"/>
  <c r="O5" i="11"/>
  <c r="O15" i="11"/>
  <c r="AJ15" i="11" s="1"/>
  <c r="O35" i="11"/>
  <c r="O40" i="11"/>
  <c r="O55" i="11"/>
  <c r="O60" i="11"/>
  <c r="O75" i="11"/>
  <c r="O80" i="11"/>
  <c r="O95" i="11"/>
  <c r="O100" i="11"/>
  <c r="O115" i="11"/>
  <c r="O120" i="11"/>
  <c r="O135" i="11"/>
  <c r="O145" i="11"/>
  <c r="O150" i="11"/>
  <c r="O165" i="11"/>
  <c r="O170" i="11"/>
  <c r="O185" i="11"/>
  <c r="O190" i="11"/>
  <c r="O205" i="11"/>
  <c r="O210" i="11"/>
  <c r="O215" i="11"/>
  <c r="O220" i="11"/>
  <c r="O225" i="11"/>
  <c r="O230" i="11"/>
  <c r="O235" i="11"/>
  <c r="O240" i="11"/>
  <c r="O245" i="11"/>
  <c r="O250" i="11"/>
  <c r="O255" i="11"/>
  <c r="O260" i="11"/>
  <c r="O265" i="11"/>
  <c r="O270" i="11"/>
  <c r="O275" i="11"/>
  <c r="O280" i="11"/>
  <c r="O285" i="11"/>
  <c r="O290" i="11"/>
  <c r="O295" i="11"/>
  <c r="O300" i="11"/>
  <c r="O305" i="11"/>
  <c r="O310" i="11"/>
  <c r="O315" i="11"/>
  <c r="O320" i="11"/>
  <c r="O325" i="11"/>
  <c r="O330" i="11"/>
  <c r="Y4" i="11"/>
  <c r="AJ4" i="11" s="1"/>
  <c r="Y9" i="11"/>
  <c r="Y29" i="11"/>
  <c r="Y34" i="11"/>
  <c r="Y39" i="11"/>
  <c r="Y44" i="11"/>
  <c r="Y49" i="11"/>
  <c r="Y54" i="11"/>
  <c r="Y59" i="11"/>
  <c r="Y64" i="11"/>
  <c r="Y69" i="11"/>
  <c r="Y74" i="11"/>
  <c r="Y79" i="11"/>
  <c r="Y84" i="11"/>
  <c r="Y89" i="11"/>
  <c r="Y94" i="11"/>
  <c r="Y99" i="11"/>
  <c r="Y104" i="11"/>
  <c r="Y109" i="11"/>
  <c r="Y114" i="11"/>
  <c r="Y119" i="11"/>
  <c r="Y124" i="11"/>
  <c r="Y129" i="11"/>
  <c r="Y134" i="11"/>
  <c r="Y139" i="11"/>
  <c r="Y144" i="11"/>
  <c r="Y149" i="11"/>
  <c r="Y154" i="11"/>
  <c r="Y159" i="11"/>
  <c r="Y164" i="11"/>
  <c r="Y169" i="11"/>
  <c r="Y174" i="11"/>
  <c r="Y179" i="11"/>
  <c r="Y184" i="11"/>
  <c r="Y189" i="11"/>
  <c r="Y194" i="11"/>
  <c r="Y199" i="11"/>
  <c r="Y204" i="11"/>
  <c r="Y209" i="11"/>
  <c r="Y214" i="11"/>
  <c r="Y219" i="11"/>
  <c r="Y224" i="11"/>
  <c r="Y229" i="11"/>
  <c r="Y234" i="11"/>
  <c r="Y239" i="11"/>
  <c r="Y244" i="11"/>
  <c r="Y249" i="11"/>
  <c r="Y254" i="11"/>
  <c r="Y259" i="11"/>
  <c r="Y264" i="11"/>
  <c r="Y269" i="11"/>
  <c r="Y274" i="11"/>
  <c r="Y279" i="11"/>
  <c r="Y284" i="11"/>
  <c r="AJ284" i="11" s="1"/>
  <c r="Y289" i="11"/>
  <c r="AJ289" i="11" s="1"/>
  <c r="Y294" i="11"/>
  <c r="Y299" i="11"/>
  <c r="AJ299" i="11" s="1"/>
  <c r="Y304" i="11"/>
  <c r="AJ304" i="11" s="1"/>
  <c r="Y309" i="11"/>
  <c r="Y314" i="11"/>
  <c r="Y319" i="11"/>
  <c r="AJ319" i="11" s="1"/>
  <c r="Y324" i="11"/>
  <c r="AJ324" i="11" s="1"/>
  <c r="Y329" i="11"/>
  <c r="Y301" i="11"/>
  <c r="AJ301" i="11" s="1"/>
  <c r="Y306" i="11"/>
  <c r="AJ306" i="11" s="1"/>
  <c r="Y321" i="11"/>
  <c r="AJ321" i="11" s="1"/>
  <c r="Y326" i="11"/>
  <c r="AJ326" i="11" s="1"/>
  <c r="O10" i="11"/>
  <c r="O30" i="11"/>
  <c r="O45" i="11"/>
  <c r="O50" i="11"/>
  <c r="O65" i="11"/>
  <c r="O70" i="11"/>
  <c r="O85" i="11"/>
  <c r="O90" i="11"/>
  <c r="O105" i="11"/>
  <c r="O110" i="11"/>
  <c r="O125" i="11"/>
  <c r="O130" i="11"/>
  <c r="O140" i="11"/>
  <c r="O155" i="11"/>
  <c r="O160" i="11"/>
  <c r="O175" i="11"/>
  <c r="O180" i="11"/>
  <c r="O195" i="11"/>
  <c r="O200" i="11"/>
  <c r="Y291" i="11"/>
  <c r="AJ291" i="11" s="1"/>
  <c r="Y286" i="11"/>
  <c r="AJ286" i="11" s="1"/>
  <c r="X13" i="11"/>
  <c r="X33" i="11"/>
  <c r="X53" i="11"/>
  <c r="X83" i="11"/>
  <c r="X103" i="11"/>
  <c r="X123" i="11"/>
  <c r="X143" i="11"/>
  <c r="X163" i="11"/>
  <c r="X183" i="11"/>
  <c r="X213" i="11"/>
  <c r="X233" i="11"/>
  <c r="X253" i="11"/>
  <c r="X273" i="11"/>
  <c r="X278" i="11"/>
  <c r="X293" i="11"/>
  <c r="X298" i="11"/>
  <c r="X313" i="11"/>
  <c r="X323" i="11"/>
  <c r="X328" i="11"/>
  <c r="W118" i="11"/>
  <c r="W123" i="11"/>
  <c r="W128" i="11"/>
  <c r="W133" i="11"/>
  <c r="W138" i="11"/>
  <c r="W143" i="11"/>
  <c r="W148" i="11"/>
  <c r="W153" i="11"/>
  <c r="W163" i="11"/>
  <c r="W173" i="11"/>
  <c r="W183" i="11"/>
  <c r="W193" i="11"/>
  <c r="W203" i="11"/>
  <c r="W213" i="11"/>
  <c r="W223" i="11"/>
  <c r="W233" i="11"/>
  <c r="W243" i="11"/>
  <c r="W248" i="11"/>
  <c r="W258" i="11"/>
  <c r="W273" i="11"/>
  <c r="W283" i="11"/>
  <c r="W288" i="11"/>
  <c r="W313" i="11"/>
  <c r="W323" i="11"/>
  <c r="W333" i="11"/>
  <c r="V273" i="11"/>
  <c r="V293" i="11"/>
  <c r="V323" i="11"/>
  <c r="S143" i="11"/>
  <c r="S193" i="11"/>
  <c r="S213" i="11"/>
  <c r="S268" i="11"/>
  <c r="S283" i="11"/>
  <c r="R68" i="11"/>
  <c r="R118" i="11"/>
  <c r="R218" i="11"/>
  <c r="R278" i="11"/>
  <c r="R328" i="11"/>
  <c r="Q303" i="11"/>
  <c r="Q323" i="11"/>
  <c r="P108" i="11"/>
  <c r="P243" i="11"/>
  <c r="P273" i="11"/>
  <c r="P313" i="11"/>
  <c r="N33" i="11"/>
  <c r="N73" i="11"/>
  <c r="N113" i="11"/>
  <c r="N153" i="11"/>
  <c r="N193" i="11"/>
  <c r="N233" i="11"/>
  <c r="N263" i="11"/>
  <c r="N293" i="11"/>
  <c r="N313" i="11"/>
  <c r="M268" i="11"/>
  <c r="M283" i="11"/>
  <c r="M303" i="11"/>
  <c r="M318" i="11"/>
  <c r="L163" i="11"/>
  <c r="L188" i="11"/>
  <c r="L203" i="11"/>
  <c r="L223" i="11"/>
  <c r="L318" i="11"/>
  <c r="L333" i="11"/>
  <c r="K123" i="11"/>
  <c r="J43" i="11"/>
  <c r="J108" i="11"/>
  <c r="J133" i="11"/>
  <c r="J168" i="11"/>
  <c r="J238" i="11"/>
  <c r="J288" i="11"/>
  <c r="J313" i="11"/>
  <c r="I78" i="11"/>
  <c r="I168" i="11"/>
  <c r="I178" i="11"/>
  <c r="I208" i="11"/>
  <c r="I248" i="11"/>
  <c r="I308" i="11"/>
  <c r="I83" i="11"/>
  <c r="H13" i="11"/>
  <c r="H38" i="11"/>
  <c r="H93" i="11"/>
  <c r="H118" i="11"/>
  <c r="H243" i="11"/>
  <c r="H288" i="11"/>
  <c r="G38" i="11"/>
  <c r="G163" i="11"/>
  <c r="G188" i="11"/>
  <c r="G208" i="11"/>
  <c r="G223" i="11"/>
  <c r="G233" i="11"/>
  <c r="G243" i="11"/>
  <c r="G253" i="11"/>
  <c r="G268" i="11"/>
  <c r="G278" i="11"/>
  <c r="G288" i="11"/>
  <c r="G323" i="11"/>
  <c r="AJ16" i="11" l="1"/>
  <c r="Y43" i="11"/>
  <c r="AJ39" i="11"/>
  <c r="Y78" i="11"/>
  <c r="AJ74" i="11"/>
  <c r="Y113" i="11"/>
  <c r="AJ109" i="11"/>
  <c r="Y148" i="11"/>
  <c r="AJ144" i="11"/>
  <c r="Y183" i="11"/>
  <c r="AJ179" i="11"/>
  <c r="Y218" i="11"/>
  <c r="AJ214" i="11"/>
  <c r="Y253" i="11"/>
  <c r="AJ249" i="11"/>
  <c r="Y278" i="11"/>
  <c r="AJ274" i="11"/>
  <c r="Y313" i="11"/>
  <c r="AJ309" i="11"/>
  <c r="AI27" i="11"/>
  <c r="AI28" i="11" s="1"/>
  <c r="AI22" i="11"/>
  <c r="AI23" i="11" s="1"/>
  <c r="AH27" i="11"/>
  <c r="AH28" i="11" s="1"/>
  <c r="AH22" i="11"/>
  <c r="AH23" i="11" s="1"/>
  <c r="AG22" i="11"/>
  <c r="AG23" i="11" s="1"/>
  <c r="AG27" i="11"/>
  <c r="AG28" i="11" s="1"/>
  <c r="AF27" i="11"/>
  <c r="AF28" i="11" s="1"/>
  <c r="AF22" i="11"/>
  <c r="AF23" i="11" s="1"/>
  <c r="AE27" i="11"/>
  <c r="AE28" i="11" s="1"/>
  <c r="AE22" i="11"/>
  <c r="AE23" i="11" s="1"/>
  <c r="AC22" i="11"/>
  <c r="AC27" i="11"/>
  <c r="AB22" i="11"/>
  <c r="AB23" i="11" s="1"/>
  <c r="AB27" i="11"/>
  <c r="AB28" i="11" s="1"/>
  <c r="AA22" i="11"/>
  <c r="AA23" i="11" s="1"/>
  <c r="AA27" i="11"/>
  <c r="AA28" i="11" s="1"/>
  <c r="Z22" i="11"/>
  <c r="Z23" i="11" s="1"/>
  <c r="Z27" i="11"/>
  <c r="Z28" i="11" s="1"/>
  <c r="Y22" i="11"/>
  <c r="Y27" i="11"/>
  <c r="X22" i="11"/>
  <c r="X23" i="11" s="1"/>
  <c r="X27" i="11"/>
  <c r="X28" i="11" s="1"/>
  <c r="W22" i="11"/>
  <c r="W27" i="11"/>
  <c r="V22" i="11"/>
  <c r="V23" i="11" s="1"/>
  <c r="V27" i="11"/>
  <c r="V28" i="11" s="1"/>
  <c r="U22" i="11"/>
  <c r="U23" i="11" s="1"/>
  <c r="U27" i="11"/>
  <c r="U28" i="11" s="1"/>
  <c r="S22" i="11"/>
  <c r="S23" i="11" s="1"/>
  <c r="S27" i="11"/>
  <c r="S28" i="11" s="1"/>
  <c r="R22" i="11"/>
  <c r="R23" i="11" s="1"/>
  <c r="R27" i="11"/>
  <c r="R28" i="11" s="1"/>
  <c r="Q22" i="11"/>
  <c r="Q23" i="11" s="1"/>
  <c r="Q27" i="11"/>
  <c r="Q28" i="11" s="1"/>
  <c r="P22" i="11"/>
  <c r="P23" i="11" s="1"/>
  <c r="P27" i="11"/>
  <c r="P28" i="11" s="1"/>
  <c r="O22" i="11"/>
  <c r="O27" i="11"/>
  <c r="N27" i="11"/>
  <c r="N28" i="11" s="1"/>
  <c r="N22" i="11"/>
  <c r="N23" i="11" s="1"/>
  <c r="M22" i="11"/>
  <c r="M23" i="11" s="1"/>
  <c r="M27" i="11"/>
  <c r="M28" i="11" s="1"/>
  <c r="L22" i="11"/>
  <c r="L23" i="11" s="1"/>
  <c r="L27" i="11"/>
  <c r="L28" i="11" s="1"/>
  <c r="K27" i="11"/>
  <c r="K28" i="11" s="1"/>
  <c r="K22" i="11"/>
  <c r="K23" i="11" s="1"/>
  <c r="J22" i="11"/>
  <c r="J27" i="11"/>
  <c r="I22" i="11"/>
  <c r="I27" i="11"/>
  <c r="H22" i="11"/>
  <c r="H23" i="11" s="1"/>
  <c r="H27" i="11"/>
  <c r="H28" i="11" s="1"/>
  <c r="G22" i="11"/>
  <c r="G27" i="11"/>
  <c r="F22" i="11"/>
  <c r="F23" i="11" s="1"/>
  <c r="F27" i="11"/>
  <c r="F28" i="11" s="1"/>
  <c r="E323" i="11"/>
  <c r="E318" i="11"/>
  <c r="E308" i="11"/>
  <c r="E303" i="11"/>
  <c r="E298" i="11"/>
  <c r="E293" i="11"/>
  <c r="E288" i="11"/>
  <c r="E283" i="11"/>
  <c r="E273" i="11"/>
  <c r="E268" i="11"/>
  <c r="E263" i="11"/>
  <c r="E258" i="11"/>
  <c r="E248" i="11"/>
  <c r="E243" i="11"/>
  <c r="E238" i="11"/>
  <c r="E233" i="11"/>
  <c r="E228" i="11"/>
  <c r="E223" i="11"/>
  <c r="E213" i="11"/>
  <c r="E208" i="11"/>
  <c r="E203" i="11"/>
  <c r="E198" i="11"/>
  <c r="E193" i="11"/>
  <c r="E188" i="11"/>
  <c r="E178" i="11"/>
  <c r="E173" i="11"/>
  <c r="E168" i="11"/>
  <c r="E163" i="11"/>
  <c r="E158" i="11"/>
  <c r="E153" i="11"/>
  <c r="E143" i="11"/>
  <c r="E138" i="11"/>
  <c r="E133" i="11"/>
  <c r="E128" i="11"/>
  <c r="E123" i="11"/>
  <c r="E118" i="11"/>
  <c r="E108" i="11"/>
  <c r="E103" i="11"/>
  <c r="E98" i="11"/>
  <c r="E93" i="11"/>
  <c r="E88" i="11"/>
  <c r="E83" i="11"/>
  <c r="E73" i="11"/>
  <c r="E68" i="11"/>
  <c r="E63" i="11"/>
  <c r="E58" i="11"/>
  <c r="E53" i="11"/>
  <c r="E48" i="11"/>
  <c r="E38" i="11"/>
  <c r="E33" i="11"/>
  <c r="E27" i="11"/>
  <c r="E28" i="11" s="1"/>
  <c r="E22" i="11"/>
  <c r="E23" i="11" s="1"/>
  <c r="E13" i="11"/>
  <c r="AD11" i="20"/>
  <c r="J28" i="20" s="1"/>
  <c r="K28" i="20" s="1"/>
  <c r="AC26" i="11"/>
  <c r="AC28" i="11" s="1"/>
  <c r="AC21" i="11"/>
  <c r="AC23" i="11" s="1"/>
  <c r="Y26" i="11"/>
  <c r="Y21" i="11"/>
  <c r="O20" i="11"/>
  <c r="O25" i="11"/>
  <c r="O38" i="11"/>
  <c r="AJ35" i="11"/>
  <c r="AJ40" i="11"/>
  <c r="O43" i="11"/>
  <c r="AJ55" i="11"/>
  <c r="O58" i="11"/>
  <c r="AJ60" i="11"/>
  <c r="O63" i="11"/>
  <c r="AJ75" i="11"/>
  <c r="O78" i="11"/>
  <c r="AJ80" i="11"/>
  <c r="O83" i="11"/>
  <c r="AJ95" i="11"/>
  <c r="O98" i="11"/>
  <c r="AJ100" i="11"/>
  <c r="O103" i="11"/>
  <c r="AJ115" i="11"/>
  <c r="O118" i="11"/>
  <c r="AJ120" i="11"/>
  <c r="O123" i="11"/>
  <c r="AJ135" i="11"/>
  <c r="O138" i="11"/>
  <c r="O148" i="11"/>
  <c r="AJ145" i="11"/>
  <c r="AJ150" i="11"/>
  <c r="O153" i="11"/>
  <c r="AJ165" i="11"/>
  <c r="O168" i="11"/>
  <c r="AJ170" i="11"/>
  <c r="O173" i="11"/>
  <c r="AJ185" i="11"/>
  <c r="O188" i="11"/>
  <c r="O193" i="11"/>
  <c r="AJ190" i="11"/>
  <c r="AJ205" i="11"/>
  <c r="O208" i="11"/>
  <c r="AJ210" i="11"/>
  <c r="O213" i="11"/>
  <c r="AJ215" i="11"/>
  <c r="O218" i="11"/>
  <c r="AJ220" i="11"/>
  <c r="O223" i="11"/>
  <c r="AJ225" i="11"/>
  <c r="O228" i="11"/>
  <c r="AJ230" i="11"/>
  <c r="O233" i="11"/>
  <c r="O238" i="11"/>
  <c r="AJ235" i="11"/>
  <c r="O243" i="11"/>
  <c r="AJ240" i="11"/>
  <c r="AJ245" i="11"/>
  <c r="O248" i="11"/>
  <c r="AJ250" i="11"/>
  <c r="O253" i="11"/>
  <c r="AJ255" i="11"/>
  <c r="O258" i="11"/>
  <c r="O263" i="11"/>
  <c r="AJ260" i="11"/>
  <c r="AJ265" i="11"/>
  <c r="O268" i="11"/>
  <c r="AJ270" i="11"/>
  <c r="O273" i="11"/>
  <c r="AJ275" i="11"/>
  <c r="O278" i="11"/>
  <c r="AJ280" i="11"/>
  <c r="O283" i="11"/>
  <c r="AJ285" i="11"/>
  <c r="O288" i="11"/>
  <c r="O293" i="11"/>
  <c r="AJ290" i="11"/>
  <c r="O298" i="11"/>
  <c r="AJ295" i="11"/>
  <c r="AJ300" i="11"/>
  <c r="O303" i="11"/>
  <c r="AJ305" i="11"/>
  <c r="O308" i="11"/>
  <c r="O313" i="11"/>
  <c r="AJ310" i="11"/>
  <c r="AJ315" i="11"/>
  <c r="O318" i="11"/>
  <c r="O323" i="11"/>
  <c r="AJ320" i="11"/>
  <c r="AJ325" i="11"/>
  <c r="O328" i="11"/>
  <c r="AJ330" i="11"/>
  <c r="O333" i="11"/>
  <c r="AA31" i="20"/>
  <c r="G48" i="20" s="1"/>
  <c r="Y8" i="11"/>
  <c r="Y14" i="11"/>
  <c r="Y24" i="11"/>
  <c r="Y19" i="11"/>
  <c r="AJ10" i="11"/>
  <c r="O13" i="11"/>
  <c r="O33" i="11"/>
  <c r="AJ30" i="11"/>
  <c r="AJ45" i="11"/>
  <c r="O48" i="11"/>
  <c r="AJ50" i="11"/>
  <c r="O53" i="11"/>
  <c r="O68" i="11"/>
  <c r="AJ65" i="11"/>
  <c r="O73" i="11"/>
  <c r="AJ70" i="11"/>
  <c r="AJ85" i="11"/>
  <c r="O88" i="11"/>
  <c r="AJ90" i="11"/>
  <c r="O93" i="11"/>
  <c r="O108" i="11"/>
  <c r="AJ105" i="11"/>
  <c r="AJ110" i="11"/>
  <c r="O113" i="11"/>
  <c r="O128" i="11"/>
  <c r="AJ125" i="11"/>
  <c r="AJ130" i="11"/>
  <c r="O133" i="11"/>
  <c r="AJ140" i="11"/>
  <c r="O143" i="11"/>
  <c r="O158" i="11"/>
  <c r="AJ155" i="11"/>
  <c r="AJ160" i="11"/>
  <c r="O163" i="11"/>
  <c r="AJ175" i="11"/>
  <c r="O178" i="11"/>
  <c r="O183" i="11"/>
  <c r="AJ180" i="11"/>
  <c r="AJ195" i="11"/>
  <c r="O198" i="11"/>
  <c r="O203" i="11"/>
  <c r="AJ200" i="11"/>
  <c r="W26" i="11"/>
  <c r="W21" i="11"/>
  <c r="AI18" i="11"/>
  <c r="AI13" i="11"/>
  <c r="AH18" i="11"/>
  <c r="AG18" i="11"/>
  <c r="AF18" i="11"/>
  <c r="AE18" i="11"/>
  <c r="AD18" i="11"/>
  <c r="AC18" i="11"/>
  <c r="AB18" i="11"/>
  <c r="AA18" i="11"/>
  <c r="Z18" i="11"/>
  <c r="X18" i="11"/>
  <c r="W18" i="11"/>
  <c r="V18" i="11"/>
  <c r="U18" i="11"/>
  <c r="S18" i="11"/>
  <c r="R18" i="11"/>
  <c r="Q18" i="11"/>
  <c r="P18" i="11"/>
  <c r="O18" i="11"/>
  <c r="N18" i="11"/>
  <c r="M18" i="11"/>
  <c r="L18" i="11"/>
  <c r="K18" i="11"/>
  <c r="J28" i="11"/>
  <c r="J23" i="11"/>
  <c r="J18" i="11"/>
  <c r="I28" i="11"/>
  <c r="I23" i="11"/>
  <c r="I18" i="11"/>
  <c r="H18" i="11"/>
  <c r="G28" i="11"/>
  <c r="G23" i="11"/>
  <c r="G18" i="11"/>
  <c r="AD12" i="11"/>
  <c r="AD13" i="11" s="1"/>
  <c r="AD32" i="11"/>
  <c r="AD33" i="11" s="1"/>
  <c r="AD42" i="11"/>
  <c r="AD43" i="11" s="1"/>
  <c r="AD52" i="11"/>
  <c r="AD53" i="11" s="1"/>
  <c r="AD62" i="11"/>
  <c r="AD63" i="11" s="1"/>
  <c r="AD72" i="11"/>
  <c r="AD73" i="11" s="1"/>
  <c r="AD82" i="11"/>
  <c r="AD83" i="11" s="1"/>
  <c r="AD92" i="11"/>
  <c r="AD93" i="11" s="1"/>
  <c r="AD107" i="11"/>
  <c r="AD108" i="11" s="1"/>
  <c r="AD117" i="11"/>
  <c r="AD118" i="11" s="1"/>
  <c r="AD127" i="11"/>
  <c r="AD128" i="11" s="1"/>
  <c r="Y288" i="11"/>
  <c r="Y308" i="11"/>
  <c r="Y328" i="11"/>
  <c r="T7" i="11"/>
  <c r="AJ7" i="11" s="1"/>
  <c r="T17" i="11"/>
  <c r="T37" i="11"/>
  <c r="T47" i="11"/>
  <c r="T57" i="11"/>
  <c r="T67" i="11"/>
  <c r="T77" i="11"/>
  <c r="T87" i="11"/>
  <c r="T97" i="11"/>
  <c r="T107" i="11"/>
  <c r="T112" i="11"/>
  <c r="T117" i="11"/>
  <c r="T122" i="11"/>
  <c r="T127" i="11"/>
  <c r="T132" i="11"/>
  <c r="T137" i="11"/>
  <c r="T142" i="11"/>
  <c r="T147" i="11"/>
  <c r="T152" i="11"/>
  <c r="T157" i="11"/>
  <c r="T162" i="11"/>
  <c r="T167" i="11"/>
  <c r="T172" i="11"/>
  <c r="T177" i="11"/>
  <c r="T182" i="11"/>
  <c r="T187" i="11"/>
  <c r="T192" i="11"/>
  <c r="T197" i="11"/>
  <c r="T202" i="11"/>
  <c r="T207" i="11"/>
  <c r="T212" i="11"/>
  <c r="T217" i="11"/>
  <c r="T222" i="11"/>
  <c r="T227" i="11"/>
  <c r="T232" i="11"/>
  <c r="T237" i="11"/>
  <c r="T242" i="11"/>
  <c r="T247" i="11"/>
  <c r="T252" i="11"/>
  <c r="T257" i="11"/>
  <c r="T262" i="11"/>
  <c r="T267" i="11"/>
  <c r="T272" i="11"/>
  <c r="T277" i="11"/>
  <c r="T282" i="11"/>
  <c r="T287" i="11"/>
  <c r="T292" i="11"/>
  <c r="T297" i="11"/>
  <c r="T302" i="11"/>
  <c r="T307" i="11"/>
  <c r="T312" i="11"/>
  <c r="T317" i="11"/>
  <c r="T322" i="11"/>
  <c r="T12" i="11"/>
  <c r="T32" i="11"/>
  <c r="T42" i="11"/>
  <c r="T52" i="11"/>
  <c r="T62" i="11"/>
  <c r="T72" i="11"/>
  <c r="T82" i="11"/>
  <c r="T92" i="11"/>
  <c r="T102" i="11"/>
  <c r="Y293" i="11"/>
  <c r="Y303" i="11"/>
  <c r="Y323" i="11"/>
  <c r="AD41" i="20"/>
  <c r="J58" i="20" s="1"/>
  <c r="K58" i="20" s="1"/>
  <c r="AI8" i="11"/>
  <c r="AD40" i="20"/>
  <c r="J57" i="20" s="1"/>
  <c r="K57" i="20" s="1"/>
  <c r="AH8" i="11"/>
  <c r="AD39" i="20"/>
  <c r="J56" i="20" s="1"/>
  <c r="K56" i="20" s="1"/>
  <c r="AG8" i="11"/>
  <c r="AD38" i="20"/>
  <c r="J55" i="20" s="1"/>
  <c r="K55" i="20" s="1"/>
  <c r="AF8" i="11"/>
  <c r="AD37" i="20"/>
  <c r="J54" i="20" s="1"/>
  <c r="K54" i="20" s="1"/>
  <c r="AE8" i="11"/>
  <c r="AD36" i="20"/>
  <c r="J53" i="20" s="1"/>
  <c r="K53" i="20" s="1"/>
  <c r="AD8" i="11"/>
  <c r="AD35" i="20"/>
  <c r="J52" i="20" s="1"/>
  <c r="K52" i="20" s="1"/>
  <c r="AC8" i="11"/>
  <c r="AD34" i="20"/>
  <c r="J51" i="20" s="1"/>
  <c r="K51" i="20" s="1"/>
  <c r="AB8" i="11"/>
  <c r="AD33" i="20"/>
  <c r="J50" i="20" s="1"/>
  <c r="K50" i="20" s="1"/>
  <c r="AA8" i="11"/>
  <c r="AD32" i="20"/>
  <c r="J49" i="20" s="1"/>
  <c r="K49" i="20" s="1"/>
  <c r="Z8" i="11"/>
  <c r="AD30" i="20"/>
  <c r="J47" i="20" s="1"/>
  <c r="K47" i="20" s="1"/>
  <c r="X8" i="11"/>
  <c r="AD29" i="20"/>
  <c r="J46" i="20" s="1"/>
  <c r="K46" i="20" s="1"/>
  <c r="W8" i="11"/>
  <c r="AD28" i="20"/>
  <c r="J45" i="20" s="1"/>
  <c r="K45" i="20" s="1"/>
  <c r="V8" i="11"/>
  <c r="AD27" i="20"/>
  <c r="J44" i="20" s="1"/>
  <c r="K44" i="20" s="1"/>
  <c r="U8" i="11"/>
  <c r="AD25" i="20"/>
  <c r="J42" i="20" s="1"/>
  <c r="K42" i="20" s="1"/>
  <c r="S8" i="11"/>
  <c r="AD24" i="20"/>
  <c r="J41" i="20" s="1"/>
  <c r="K41" i="20" s="1"/>
  <c r="R8" i="11"/>
  <c r="AD22" i="20"/>
  <c r="J39" i="20" s="1"/>
  <c r="K39" i="20" s="1"/>
  <c r="P8" i="11"/>
  <c r="AD20" i="20"/>
  <c r="J37" i="20" s="1"/>
  <c r="K37" i="20" s="1"/>
  <c r="N8" i="11"/>
  <c r="AD19" i="20"/>
  <c r="J36" i="20" s="1"/>
  <c r="K36" i="20" s="1"/>
  <c r="M8" i="11"/>
  <c r="AD18" i="20"/>
  <c r="J35" i="20" s="1"/>
  <c r="K35" i="20" s="1"/>
  <c r="L8" i="11"/>
  <c r="AD17" i="20"/>
  <c r="J34" i="20" s="1"/>
  <c r="K34" i="20" s="1"/>
  <c r="K8" i="11"/>
  <c r="AD16" i="20"/>
  <c r="J33" i="20" s="1"/>
  <c r="K33" i="20" s="1"/>
  <c r="J8" i="11"/>
  <c r="AD15" i="20"/>
  <c r="J32" i="20" s="1"/>
  <c r="K32" i="20" s="1"/>
  <c r="I8" i="11"/>
  <c r="AD14" i="20"/>
  <c r="J31" i="20" s="1"/>
  <c r="K31" i="20" s="1"/>
  <c r="H8" i="11"/>
  <c r="AD13" i="20"/>
  <c r="J30" i="20" s="1"/>
  <c r="K30" i="20" s="1"/>
  <c r="G8" i="11"/>
  <c r="AD12" i="20"/>
  <c r="J29" i="20" s="1"/>
  <c r="K29" i="20" s="1"/>
  <c r="F8" i="11"/>
  <c r="AC23" i="20"/>
  <c r="I40" i="20" s="1"/>
  <c r="Q8" i="11"/>
  <c r="AJ6" i="11"/>
  <c r="AB21" i="20"/>
  <c r="H38" i="20" s="1"/>
  <c r="AJ5" i="11"/>
  <c r="AJ8" i="11" s="1"/>
  <c r="O8" i="11"/>
  <c r="Y13" i="11"/>
  <c r="AJ9" i="11"/>
  <c r="Y33" i="11"/>
  <c r="AJ29" i="11"/>
  <c r="Y38" i="11"/>
  <c r="AJ34" i="11"/>
  <c r="Y48" i="11"/>
  <c r="AJ44" i="11"/>
  <c r="Y53" i="11"/>
  <c r="AJ49" i="11"/>
  <c r="Y58" i="11"/>
  <c r="AJ54" i="11"/>
  <c r="Y63" i="11"/>
  <c r="AJ59" i="11"/>
  <c r="Y68" i="11"/>
  <c r="AJ64" i="11"/>
  <c r="Y73" i="11"/>
  <c r="AJ69" i="11"/>
  <c r="Y83" i="11"/>
  <c r="AJ79" i="11"/>
  <c r="Y88" i="11"/>
  <c r="AJ84" i="11"/>
  <c r="Y93" i="11"/>
  <c r="AJ89" i="11"/>
  <c r="Y98" i="11"/>
  <c r="AJ94" i="11"/>
  <c r="Y103" i="11"/>
  <c r="AJ99" i="11"/>
  <c r="Y108" i="11"/>
  <c r="AJ104" i="11"/>
  <c r="Y118" i="11"/>
  <c r="AJ114" i="11"/>
  <c r="Y123" i="11"/>
  <c r="AJ119" i="11"/>
  <c r="Y128" i="11"/>
  <c r="AJ124" i="11"/>
  <c r="Y133" i="11"/>
  <c r="AJ129" i="11"/>
  <c r="Y138" i="11"/>
  <c r="AJ134" i="11"/>
  <c r="Y143" i="11"/>
  <c r="AJ139" i="11"/>
  <c r="Y153" i="11"/>
  <c r="AJ149" i="11"/>
  <c r="Y158" i="11"/>
  <c r="AJ154" i="11"/>
  <c r="Y163" i="11"/>
  <c r="AJ159" i="11"/>
  <c r="Y168" i="11"/>
  <c r="AJ164" i="11"/>
  <c r="Y173" i="11"/>
  <c r="AJ169" i="11"/>
  <c r="Y178" i="11"/>
  <c r="AJ174" i="11"/>
  <c r="Y188" i="11"/>
  <c r="AJ184" i="11"/>
  <c r="Y193" i="11"/>
  <c r="AJ189" i="11"/>
  <c r="Y198" i="11"/>
  <c r="AJ194" i="11"/>
  <c r="Y203" i="11"/>
  <c r="AJ199" i="11"/>
  <c r="Y208" i="11"/>
  <c r="AJ204" i="11"/>
  <c r="Y213" i="11"/>
  <c r="AJ209" i="11"/>
  <c r="Y223" i="11"/>
  <c r="AJ219" i="11"/>
  <c r="Y228" i="11"/>
  <c r="AJ224" i="11"/>
  <c r="Y233" i="11"/>
  <c r="AJ229" i="11"/>
  <c r="Y238" i="11"/>
  <c r="AJ234" i="11"/>
  <c r="Y243" i="11"/>
  <c r="AJ239" i="11"/>
  <c r="Y248" i="11"/>
  <c r="AJ244" i="11"/>
  <c r="Y258" i="11"/>
  <c r="AJ254" i="11"/>
  <c r="Y263" i="11"/>
  <c r="AJ259" i="11"/>
  <c r="Y268" i="11"/>
  <c r="AJ264" i="11"/>
  <c r="Y273" i="11"/>
  <c r="AJ269" i="11"/>
  <c r="Y283" i="11"/>
  <c r="AJ279" i="11"/>
  <c r="Y298" i="11"/>
  <c r="AJ294" i="11"/>
  <c r="Y318" i="11"/>
  <c r="AJ314" i="11"/>
  <c r="Y333" i="11"/>
  <c r="AJ329" i="11"/>
  <c r="AJ328" i="11" l="1"/>
  <c r="AJ333" i="11"/>
  <c r="AK329" i="11" s="1"/>
  <c r="K48" i="20"/>
  <c r="G27" i="20"/>
  <c r="AK4" i="11"/>
  <c r="AK5" i="11"/>
  <c r="AK6" i="11"/>
  <c r="AK7" i="11"/>
  <c r="AK8" i="11"/>
  <c r="AJ20" i="11"/>
  <c r="O23" i="11"/>
  <c r="AJ25" i="11"/>
  <c r="O28" i="11"/>
  <c r="AJ14" i="11"/>
  <c r="Y18" i="11"/>
  <c r="AJ24" i="11"/>
  <c r="Y28" i="11"/>
  <c r="AJ19" i="11"/>
  <c r="Y23" i="11"/>
  <c r="AK333" i="11"/>
  <c r="AK332" i="11"/>
  <c r="AK331" i="11"/>
  <c r="AK328" i="11"/>
  <c r="AK327" i="11"/>
  <c r="AK326" i="11"/>
  <c r="AK324" i="11"/>
  <c r="AD27" i="11"/>
  <c r="AD28" i="11" s="1"/>
  <c r="AD22" i="11"/>
  <c r="AD23" i="11" s="1"/>
  <c r="T8" i="11"/>
  <c r="AD26" i="20"/>
  <c r="J43" i="20" s="1"/>
  <c r="T18" i="11"/>
  <c r="AJ17" i="11"/>
  <c r="AJ77" i="11"/>
  <c r="T78" i="11"/>
  <c r="AJ78" i="11" s="1"/>
  <c r="AJ112" i="11"/>
  <c r="T113" i="11"/>
  <c r="AJ113" i="11" s="1"/>
  <c r="AJ147" i="11"/>
  <c r="T148" i="11"/>
  <c r="AJ148" i="11" s="1"/>
  <c r="AJ182" i="11"/>
  <c r="T183" i="11"/>
  <c r="AJ183" i="11" s="1"/>
  <c r="AJ217" i="11"/>
  <c r="T218" i="11"/>
  <c r="AJ218" i="11" s="1"/>
  <c r="AJ252" i="11"/>
  <c r="T253" i="11"/>
  <c r="AJ253" i="11" s="1"/>
  <c r="AJ277" i="11"/>
  <c r="T278" i="11"/>
  <c r="AJ278" i="11" s="1"/>
  <c r="AJ312" i="11"/>
  <c r="T313" i="11"/>
  <c r="AJ313" i="11" s="1"/>
  <c r="T27" i="11"/>
  <c r="T22" i="11"/>
  <c r="AJ42" i="11"/>
  <c r="T43" i="11"/>
  <c r="AJ43" i="11" s="1"/>
  <c r="I27" i="20"/>
  <c r="K40" i="20"/>
  <c r="H27" i="20"/>
  <c r="K38" i="20"/>
  <c r="AK325" i="11"/>
  <c r="AK330" i="11"/>
  <c r="W28" i="11"/>
  <c r="AJ26" i="11"/>
  <c r="W23" i="11"/>
  <c r="AJ21" i="11"/>
  <c r="T38" i="11"/>
  <c r="AJ38" i="11" s="1"/>
  <c r="AJ37" i="11"/>
  <c r="T48" i="11"/>
  <c r="AJ48" i="11" s="1"/>
  <c r="AJ47" i="11"/>
  <c r="T58" i="11"/>
  <c r="AJ58" i="11" s="1"/>
  <c r="AJ57" i="11"/>
  <c r="T68" i="11"/>
  <c r="AJ68" i="11" s="1"/>
  <c r="AJ67" i="11"/>
  <c r="T88" i="11"/>
  <c r="AJ88" i="11" s="1"/>
  <c r="AJ87" i="11"/>
  <c r="T98" i="11"/>
  <c r="AJ98" i="11" s="1"/>
  <c r="AJ97" i="11"/>
  <c r="T108" i="11"/>
  <c r="AJ108" i="11" s="1"/>
  <c r="AJ107" i="11"/>
  <c r="T118" i="11"/>
  <c r="AJ118" i="11" s="1"/>
  <c r="AJ117" i="11"/>
  <c r="T123" i="11"/>
  <c r="AJ123" i="11" s="1"/>
  <c r="AJ122" i="11"/>
  <c r="T128" i="11"/>
  <c r="AJ128" i="11" s="1"/>
  <c r="AJ127" i="11"/>
  <c r="T133" i="11"/>
  <c r="AJ133" i="11" s="1"/>
  <c r="AJ132" i="11"/>
  <c r="T138" i="11"/>
  <c r="AJ138" i="11" s="1"/>
  <c r="AJ137" i="11"/>
  <c r="T143" i="11"/>
  <c r="AJ143" i="11" s="1"/>
  <c r="AJ142" i="11"/>
  <c r="T153" i="11"/>
  <c r="AJ153" i="11" s="1"/>
  <c r="AJ152" i="11"/>
  <c r="T158" i="11"/>
  <c r="AJ158" i="11" s="1"/>
  <c r="AJ157" i="11"/>
  <c r="T163" i="11"/>
  <c r="AJ163" i="11" s="1"/>
  <c r="AJ162" i="11"/>
  <c r="T168" i="11"/>
  <c r="AJ168" i="11" s="1"/>
  <c r="AJ167" i="11"/>
  <c r="T173" i="11"/>
  <c r="AJ173" i="11" s="1"/>
  <c r="AJ172" i="11"/>
  <c r="T178" i="11"/>
  <c r="AJ178" i="11" s="1"/>
  <c r="AJ177" i="11"/>
  <c r="T188" i="11"/>
  <c r="AJ188" i="11" s="1"/>
  <c r="AJ187" i="11"/>
  <c r="T193" i="11"/>
  <c r="AJ193" i="11" s="1"/>
  <c r="AJ192" i="11"/>
  <c r="T198" i="11"/>
  <c r="AJ198" i="11" s="1"/>
  <c r="AJ197" i="11"/>
  <c r="T203" i="11"/>
  <c r="AJ203" i="11" s="1"/>
  <c r="AJ202" i="11"/>
  <c r="T208" i="11"/>
  <c r="AJ208" i="11" s="1"/>
  <c r="AJ207" i="11"/>
  <c r="T213" i="11"/>
  <c r="AJ213" i="11" s="1"/>
  <c r="AJ212" i="11"/>
  <c r="T223" i="11"/>
  <c r="AJ223" i="11" s="1"/>
  <c r="AJ222" i="11"/>
  <c r="T228" i="11"/>
  <c r="AJ228" i="11" s="1"/>
  <c r="AJ227" i="11"/>
  <c r="T233" i="11"/>
  <c r="AJ233" i="11" s="1"/>
  <c r="AJ232" i="11"/>
  <c r="T238" i="11"/>
  <c r="AJ238" i="11" s="1"/>
  <c r="AJ237" i="11"/>
  <c r="T243" i="11"/>
  <c r="AJ243" i="11" s="1"/>
  <c r="AJ242" i="11"/>
  <c r="T248" i="11"/>
  <c r="AJ248" i="11" s="1"/>
  <c r="AJ247" i="11"/>
  <c r="T258" i="11"/>
  <c r="AJ258" i="11" s="1"/>
  <c r="AJ257" i="11"/>
  <c r="T263" i="11"/>
  <c r="AJ263" i="11" s="1"/>
  <c r="AJ262" i="11"/>
  <c r="T268" i="11"/>
  <c r="AJ268" i="11" s="1"/>
  <c r="AJ267" i="11"/>
  <c r="T273" i="11"/>
  <c r="AJ273" i="11" s="1"/>
  <c r="AJ272" i="11"/>
  <c r="T283" i="11"/>
  <c r="AJ283" i="11" s="1"/>
  <c r="AJ282" i="11"/>
  <c r="T288" i="11"/>
  <c r="AJ288" i="11" s="1"/>
  <c r="AJ287" i="11"/>
  <c r="T293" i="11"/>
  <c r="AJ293" i="11" s="1"/>
  <c r="AJ292" i="11"/>
  <c r="T298" i="11"/>
  <c r="AJ298" i="11" s="1"/>
  <c r="AJ297" i="11"/>
  <c r="T303" i="11"/>
  <c r="AJ303" i="11" s="1"/>
  <c r="AJ302" i="11"/>
  <c r="T308" i="11"/>
  <c r="AJ308" i="11" s="1"/>
  <c r="AJ307" i="11"/>
  <c r="T318" i="11"/>
  <c r="AJ318" i="11" s="1"/>
  <c r="AJ317" i="11"/>
  <c r="T323" i="11"/>
  <c r="AJ323" i="11" s="1"/>
  <c r="AJ322" i="11"/>
  <c r="T13" i="11"/>
  <c r="AJ12" i="11"/>
  <c r="AJ13" i="11" s="1"/>
  <c r="AK9" i="11" s="1"/>
  <c r="T33" i="11"/>
  <c r="AJ33" i="11" s="1"/>
  <c r="AJ32" i="11"/>
  <c r="T53" i="11"/>
  <c r="AJ53" i="11" s="1"/>
  <c r="AJ52" i="11"/>
  <c r="T63" i="11"/>
  <c r="AJ63" i="11" s="1"/>
  <c r="AJ62" i="11"/>
  <c r="T73" i="11"/>
  <c r="AJ73" i="11" s="1"/>
  <c r="AJ72" i="11"/>
  <c r="T83" i="11"/>
  <c r="AJ83" i="11" s="1"/>
  <c r="AJ82" i="11"/>
  <c r="T93" i="11"/>
  <c r="AJ93" i="11" s="1"/>
  <c r="AJ92" i="11"/>
  <c r="T103" i="11"/>
  <c r="AJ103" i="11" s="1"/>
  <c r="AJ102" i="11"/>
  <c r="AK37" i="11" l="1"/>
  <c r="AK47" i="11"/>
  <c r="AK57" i="11"/>
  <c r="AK67" i="11"/>
  <c r="AK87" i="11"/>
  <c r="AK77" i="11"/>
  <c r="AK76" i="11"/>
  <c r="AK78" i="11"/>
  <c r="AK74" i="11"/>
  <c r="AK75" i="11"/>
  <c r="AK112" i="11"/>
  <c r="AK111" i="11"/>
  <c r="AK113" i="11"/>
  <c r="AK109" i="11"/>
  <c r="AK110" i="11"/>
  <c r="AK147" i="11"/>
  <c r="AK146" i="11"/>
  <c r="AK148" i="11"/>
  <c r="AK144" i="11"/>
  <c r="AK145" i="11"/>
  <c r="AK182" i="11"/>
  <c r="AK181" i="11"/>
  <c r="AK183" i="11"/>
  <c r="AK179" i="11"/>
  <c r="AK180" i="11"/>
  <c r="AK217" i="11"/>
  <c r="AK216" i="11"/>
  <c r="AK218" i="11"/>
  <c r="AK214" i="11"/>
  <c r="AK215" i="11"/>
  <c r="AK252" i="11"/>
  <c r="AK251" i="11"/>
  <c r="AK253" i="11"/>
  <c r="AK249" i="11"/>
  <c r="AK250" i="11"/>
  <c r="AK277" i="11"/>
  <c r="AK276" i="11"/>
  <c r="AK278" i="11"/>
  <c r="AK274" i="11"/>
  <c r="AK275" i="11"/>
  <c r="AK312" i="11"/>
  <c r="AK311" i="11"/>
  <c r="AK313" i="11"/>
  <c r="AK309" i="11"/>
  <c r="AK310" i="11"/>
  <c r="AK42" i="11"/>
  <c r="AK41" i="11"/>
  <c r="AK43" i="11"/>
  <c r="AK39" i="11"/>
  <c r="AK40" i="11"/>
  <c r="AJ18" i="11"/>
  <c r="AK14" i="11"/>
  <c r="J27" i="20"/>
  <c r="K43" i="20"/>
  <c r="T28" i="11"/>
  <c r="AJ28" i="11" s="1"/>
  <c r="AJ27" i="11"/>
  <c r="AK27" i="11" s="1"/>
  <c r="T23" i="11"/>
  <c r="AJ22" i="11"/>
  <c r="AJ23" i="11" s="1"/>
  <c r="AK10" i="11"/>
  <c r="AK11" i="11"/>
  <c r="AK13" i="11"/>
  <c r="AK323" i="11"/>
  <c r="AK321" i="11"/>
  <c r="AK319" i="11"/>
  <c r="AK320" i="11"/>
  <c r="AK318" i="11"/>
  <c r="AK316" i="11"/>
  <c r="AK314" i="11"/>
  <c r="AK315" i="11"/>
  <c r="AK308" i="11"/>
  <c r="AK306" i="11"/>
  <c r="AK304" i="11"/>
  <c r="AK305" i="11"/>
  <c r="AK303" i="11"/>
  <c r="AK301" i="11"/>
  <c r="AK299" i="11"/>
  <c r="AK300" i="11"/>
  <c r="AK298" i="11"/>
  <c r="AK296" i="11"/>
  <c r="AK294" i="11"/>
  <c r="AK295" i="11"/>
  <c r="AK293" i="11"/>
  <c r="AK291" i="11"/>
  <c r="AK289" i="11"/>
  <c r="AK290" i="11"/>
  <c r="AK288" i="11"/>
  <c r="AK286" i="11"/>
  <c r="AK284" i="11"/>
  <c r="AK285" i="11"/>
  <c r="AK283" i="11"/>
  <c r="AK281" i="11"/>
  <c r="AK279" i="11"/>
  <c r="AK280" i="11"/>
  <c r="AK273" i="11"/>
  <c r="AK271" i="11"/>
  <c r="AK269" i="11"/>
  <c r="AK270" i="11"/>
  <c r="AK268" i="11"/>
  <c r="AK266" i="11"/>
  <c r="AK264" i="11"/>
  <c r="AK265" i="11"/>
  <c r="AK263" i="11"/>
  <c r="AK261" i="11"/>
  <c r="AK259" i="11"/>
  <c r="AK260" i="11"/>
  <c r="AK258" i="11"/>
  <c r="AK256" i="11"/>
  <c r="AK254" i="11"/>
  <c r="AK255" i="11"/>
  <c r="AK248" i="11"/>
  <c r="AK246" i="11"/>
  <c r="AK244" i="11"/>
  <c r="AK245" i="11"/>
  <c r="AK243" i="11"/>
  <c r="AK241" i="11"/>
  <c r="AK239" i="11"/>
  <c r="AK240" i="11"/>
  <c r="AK238" i="11"/>
  <c r="AK236" i="11"/>
  <c r="AK234" i="11"/>
  <c r="AK235" i="11"/>
  <c r="AK233" i="11"/>
  <c r="AK231" i="11"/>
  <c r="AK229" i="11"/>
  <c r="AK230" i="11"/>
  <c r="AK228" i="11"/>
  <c r="AK226" i="11"/>
  <c r="AK224" i="11"/>
  <c r="AK225" i="11"/>
  <c r="AK223" i="11"/>
  <c r="AK221" i="11"/>
  <c r="AK219" i="11"/>
  <c r="AK220" i="11"/>
  <c r="AK213" i="11"/>
  <c r="AK211" i="11"/>
  <c r="AK209" i="11"/>
  <c r="AK210" i="11"/>
  <c r="AK208" i="11"/>
  <c r="AK206" i="11"/>
  <c r="AK204" i="11"/>
  <c r="AK205" i="11"/>
  <c r="AK203" i="11"/>
  <c r="AK201" i="11"/>
  <c r="AK200" i="11"/>
  <c r="AK199" i="11"/>
  <c r="AK198" i="11"/>
  <c r="AK196" i="11"/>
  <c r="AK194" i="11"/>
  <c r="AK195" i="11"/>
  <c r="AK193" i="11"/>
  <c r="AK191" i="11"/>
  <c r="AK189" i="11"/>
  <c r="AK190" i="11"/>
  <c r="AK188" i="11"/>
  <c r="AK186" i="11"/>
  <c r="AK184" i="11"/>
  <c r="AK185" i="11"/>
  <c r="AK178" i="11"/>
  <c r="AK176" i="11"/>
  <c r="AK174" i="11"/>
  <c r="AK175" i="11"/>
  <c r="AK173" i="11"/>
  <c r="AK171" i="11"/>
  <c r="AK169" i="11"/>
  <c r="AK170" i="11"/>
  <c r="AK168" i="11"/>
  <c r="AK166" i="11"/>
  <c r="AK164" i="11"/>
  <c r="AK165" i="11"/>
  <c r="AK163" i="11"/>
  <c r="AK161" i="11"/>
  <c r="AK159" i="11"/>
  <c r="AK160" i="11"/>
  <c r="AK158" i="11"/>
  <c r="AK156" i="11"/>
  <c r="AK154" i="11"/>
  <c r="AK155" i="11"/>
  <c r="AK153" i="11"/>
  <c r="AK151" i="11"/>
  <c r="AK149" i="11"/>
  <c r="AK150" i="11"/>
  <c r="AK143" i="11"/>
  <c r="AK141" i="11"/>
  <c r="AK139" i="11"/>
  <c r="AK140" i="11"/>
  <c r="AK138" i="11"/>
  <c r="AK136" i="11"/>
  <c r="AK134" i="11"/>
  <c r="AK135" i="11"/>
  <c r="AK133" i="11"/>
  <c r="AK131" i="11"/>
  <c r="AK129" i="11"/>
  <c r="AK130" i="11"/>
  <c r="AK128" i="11"/>
  <c r="AK126" i="11"/>
  <c r="AK124" i="11"/>
  <c r="AK125" i="11"/>
  <c r="AK123" i="11"/>
  <c r="AK121" i="11"/>
  <c r="AK119" i="11"/>
  <c r="AK120" i="11"/>
  <c r="AK118" i="11"/>
  <c r="AK116" i="11"/>
  <c r="AK114" i="11"/>
  <c r="AK115" i="11"/>
  <c r="AK108" i="11"/>
  <c r="AK106" i="11"/>
  <c r="AK104" i="11"/>
  <c r="AK105" i="11"/>
  <c r="AK103" i="11"/>
  <c r="AK101" i="11"/>
  <c r="AK99" i="11"/>
  <c r="AK100" i="11"/>
  <c r="AK98" i="11"/>
  <c r="AK96" i="11"/>
  <c r="AK94" i="11"/>
  <c r="AK95" i="11"/>
  <c r="AK93" i="11"/>
  <c r="AK91" i="11"/>
  <c r="AK89" i="11"/>
  <c r="AK90" i="11"/>
  <c r="AK88" i="11"/>
  <c r="AK86" i="11"/>
  <c r="AK84" i="11"/>
  <c r="AK85" i="11"/>
  <c r="AK83" i="11"/>
  <c r="AK81" i="11"/>
  <c r="AK79" i="11"/>
  <c r="AK80" i="11"/>
  <c r="AK73" i="11"/>
  <c r="AK71" i="11"/>
  <c r="AK69" i="11"/>
  <c r="AK70" i="11"/>
  <c r="AK68" i="11"/>
  <c r="AK66" i="11"/>
  <c r="AK64" i="11"/>
  <c r="AK65" i="11"/>
  <c r="AK63" i="11"/>
  <c r="AK61" i="11"/>
  <c r="AK59" i="11"/>
  <c r="AK60" i="11"/>
  <c r="AK58" i="11"/>
  <c r="AK56" i="11"/>
  <c r="AK54" i="11"/>
  <c r="AK55" i="11"/>
  <c r="AK53" i="11"/>
  <c r="AK51" i="11"/>
  <c r="AK49" i="11"/>
  <c r="AK50" i="11"/>
  <c r="AK48" i="11"/>
  <c r="AK46" i="11"/>
  <c r="AK44" i="11"/>
  <c r="AK45" i="11"/>
  <c r="AK38" i="11"/>
  <c r="AK36" i="11"/>
  <c r="AK34" i="11"/>
  <c r="AK35" i="11"/>
  <c r="AK33" i="11"/>
  <c r="AK31" i="11"/>
  <c r="AK29" i="11"/>
  <c r="AK30" i="11"/>
  <c r="AK25" i="11"/>
  <c r="AK97" i="11"/>
  <c r="AK107" i="11"/>
  <c r="AK117" i="11"/>
  <c r="AK122" i="11"/>
  <c r="AK127" i="11"/>
  <c r="AK132" i="11"/>
  <c r="AK137" i="11"/>
  <c r="AK142" i="11"/>
  <c r="AK152" i="11"/>
  <c r="AK157" i="11"/>
  <c r="AK162" i="11"/>
  <c r="AK167" i="11"/>
  <c r="AK172" i="11"/>
  <c r="AK177" i="11"/>
  <c r="AK187" i="11"/>
  <c r="AK192" i="11"/>
  <c r="AK197" i="11"/>
  <c r="AK202" i="11"/>
  <c r="AK207" i="11"/>
  <c r="AK212" i="11"/>
  <c r="AK222" i="11"/>
  <c r="AK227" i="11"/>
  <c r="AK232" i="11"/>
  <c r="AK237" i="11"/>
  <c r="AK242" i="11"/>
  <c r="AK247" i="11"/>
  <c r="AK257" i="11"/>
  <c r="AK262" i="11"/>
  <c r="AK267" i="11"/>
  <c r="AK272" i="11"/>
  <c r="AK282" i="11"/>
  <c r="AK287" i="11"/>
  <c r="AK292" i="11"/>
  <c r="AK297" i="11"/>
  <c r="AK302" i="11"/>
  <c r="AK307" i="11"/>
  <c r="AK317" i="11"/>
  <c r="AK322" i="11"/>
  <c r="AK12" i="11"/>
  <c r="AK32" i="11"/>
  <c r="AK52" i="11"/>
  <c r="AK62" i="11"/>
  <c r="AK72" i="11"/>
  <c r="AK82" i="11"/>
  <c r="AK92" i="11"/>
  <c r="AK102" i="11"/>
  <c r="AK17" i="11" l="1"/>
  <c r="AK16" i="11"/>
  <c r="AK15" i="11"/>
  <c r="AK18" i="11"/>
  <c r="AK21" i="11"/>
  <c r="AK20" i="11"/>
  <c r="AK23" i="11"/>
  <c r="AK26" i="11"/>
  <c r="AK24" i="11"/>
  <c r="AK28" i="11"/>
  <c r="AK19" i="11"/>
  <c r="AK22" i="11"/>
</calcChain>
</file>

<file path=xl/sharedStrings.xml><?xml version="1.0" encoding="utf-8"?>
<sst xmlns="http://schemas.openxmlformats.org/spreadsheetml/2006/main" count="6385" uniqueCount="1503">
  <si>
    <t>From:</t>
  </si>
  <si>
    <t>To:</t>
  </si>
  <si>
    <t>Locations</t>
  </si>
  <si>
    <t>Daily</t>
  </si>
  <si>
    <t>MTD</t>
  </si>
  <si>
    <t>66KV CR panel</t>
  </si>
  <si>
    <t>Cell Line Consumption</t>
  </si>
  <si>
    <t>Module line consumption</t>
  </si>
  <si>
    <t>Transformer - 1. O/G Breaker</t>
  </si>
  <si>
    <t>Transformer - 2. O/G Breaker</t>
  </si>
  <si>
    <t>Transformer - 3. O/G Breaker</t>
  </si>
  <si>
    <t>Transformer - 4. O/G Breaker</t>
  </si>
  <si>
    <t>Transformer - 5. O/G Breaker</t>
  </si>
  <si>
    <t>Total Transformer</t>
  </si>
  <si>
    <t>DG - 1 (825) KVA</t>
  </si>
  <si>
    <t>DG - 3 (1025) KVA</t>
  </si>
  <si>
    <t>DG - 4 (1025) KVA</t>
  </si>
  <si>
    <t>11KV DG Cummins-4</t>
  </si>
  <si>
    <t>11KV DG, MTU-5</t>
  </si>
  <si>
    <t>11KV DG, Cummins-6</t>
  </si>
  <si>
    <t>11KV DG, Cummins-7</t>
  </si>
  <si>
    <t>E &amp; P office DG 1 - 365KVA</t>
  </si>
  <si>
    <t>E &amp; P office DG 2 - 380KVA</t>
  </si>
  <si>
    <t>Total DG</t>
  </si>
  <si>
    <t>60KW Solar ( Above ATS)</t>
  </si>
  <si>
    <t>20KW Solar (Above Canteen )</t>
  </si>
  <si>
    <t>110kw Solar (LT Room)</t>
  </si>
  <si>
    <t>230KW Solar ( Chiller area 3 to 6)</t>
  </si>
  <si>
    <t>180KW Solar (Hexa AHU Area)</t>
  </si>
  <si>
    <t>40KW  solar (PECVD Pump Room)</t>
  </si>
  <si>
    <t>Solar Near STP</t>
  </si>
  <si>
    <t>Solar Near Gate-1 Pathway Staircase</t>
  </si>
  <si>
    <t>Solar Near Parking Area</t>
  </si>
  <si>
    <t>Total Solar</t>
  </si>
  <si>
    <t>Sr. No.</t>
  </si>
  <si>
    <t>Total</t>
  </si>
  <si>
    <t>110KW Solar (Above LT Room)</t>
  </si>
  <si>
    <t>230Kw Solar kit( chiller area 3to6)</t>
  </si>
  <si>
    <t/>
  </si>
  <si>
    <t>Locations - E &amp; P office</t>
  </si>
  <si>
    <t>Locations - Manufacturing</t>
  </si>
  <si>
    <t>Import energy from EB</t>
  </si>
  <si>
    <t>E &amp; P office EB Incomer</t>
  </si>
  <si>
    <t>MD recorded</t>
  </si>
  <si>
    <t>MD Recorded</t>
  </si>
  <si>
    <t>PF</t>
  </si>
  <si>
    <t>Captive Generation DG</t>
  </si>
  <si>
    <t>Locations - Ware house</t>
  </si>
  <si>
    <t>Ware house EB Incomer</t>
  </si>
  <si>
    <t>Generation Solar</t>
  </si>
  <si>
    <t>Ware house DG - 125KVA</t>
  </si>
  <si>
    <t>ETP Consumption</t>
  </si>
  <si>
    <t>STP Consumption</t>
  </si>
  <si>
    <t>MV - 1 New STP</t>
  </si>
  <si>
    <t>EB Consumption</t>
  </si>
  <si>
    <t>Module Line Consumption</t>
  </si>
  <si>
    <t>DG Consumption</t>
  </si>
  <si>
    <t>DG consumption for Cell line</t>
  </si>
  <si>
    <t>DG consumption for Module line</t>
  </si>
  <si>
    <t>EB+DG+Solar</t>
  </si>
  <si>
    <t>Total Cell line consumption</t>
  </si>
  <si>
    <t>Total Module line consumption</t>
  </si>
  <si>
    <t>Cell line CDA Consumption</t>
  </si>
  <si>
    <t>Module CDA cunsumption</t>
  </si>
  <si>
    <t>Cell line tools Consumption</t>
  </si>
  <si>
    <t>Module line AC Consumption</t>
  </si>
  <si>
    <t>Module line tools Consumption</t>
  </si>
  <si>
    <t>Locations -  Manufacturing</t>
  </si>
  <si>
    <t>Locations -  Ware house</t>
  </si>
  <si>
    <t>Carbon Emission 1</t>
  </si>
  <si>
    <t>Carbon Emission 2</t>
  </si>
  <si>
    <t>Generation Solar Roof top</t>
  </si>
  <si>
    <t>Carbon Emission 3</t>
  </si>
  <si>
    <t>Net Carbon Emission</t>
  </si>
  <si>
    <t>66 KV CR Panel</t>
  </si>
  <si>
    <t>11KV Incomer Breaker</t>
  </si>
  <si>
    <t>11KV ATS O-G Breaker</t>
  </si>
  <si>
    <t>11KV Module &amp; Cell O-G Breaker</t>
  </si>
  <si>
    <t>Transformer - 1. OG Breaker</t>
  </si>
  <si>
    <t>Transformer - 2. OG Breaker</t>
  </si>
  <si>
    <t>Transformer - 3. OG Breaker</t>
  </si>
  <si>
    <t>Transformer - 4. OG Breaker</t>
  </si>
  <si>
    <t>Transformer - 5. OG Breaker</t>
  </si>
  <si>
    <t>TOTAL HT  DG</t>
  </si>
  <si>
    <t>Chiller - 4</t>
  </si>
  <si>
    <t>CDA - 2</t>
  </si>
  <si>
    <t>CDA - 1</t>
  </si>
  <si>
    <t>PMCC HVAC High Side</t>
  </si>
  <si>
    <t>UPW Panel</t>
  </si>
  <si>
    <t>Chiller - 3</t>
  </si>
  <si>
    <t>Chiller - 2</t>
  </si>
  <si>
    <t>Chiller - 1</t>
  </si>
  <si>
    <t>CDA - 3</t>
  </si>
  <si>
    <t>Fire Pump</t>
  </si>
  <si>
    <t>CDA - 4</t>
  </si>
  <si>
    <t>HVAC Low Side</t>
  </si>
  <si>
    <t>Chiller - 5</t>
  </si>
  <si>
    <t>Module CDA</t>
  </si>
  <si>
    <t>Kaeser Compressor New Oil Free</t>
  </si>
  <si>
    <t>UPS 3(500KVA) Breaker</t>
  </si>
  <si>
    <t>PMCC Utilities</t>
  </si>
  <si>
    <t>Komax Line module</t>
  </si>
  <si>
    <t>I-C 3(500KVA) UPS - Nexa line</t>
  </si>
  <si>
    <t>O-G 3(500KVA) New UPS L5 - L6</t>
  </si>
  <si>
    <t>MV - 1. 11KV to 2000KVA TF</t>
  </si>
  <si>
    <t>MV - 2. 11KV to 2000KVA TF</t>
  </si>
  <si>
    <t>MV-1 3(200)KVA UPS Panel</t>
  </si>
  <si>
    <t>MV - 1 SSB - 2</t>
  </si>
  <si>
    <t>MV - 1 Module Plant A-C</t>
  </si>
  <si>
    <t>DG I-C from Synchronisation panel</t>
  </si>
  <si>
    <t>MV - 1 SSB - 3</t>
  </si>
  <si>
    <t>MV - 1 Essential Panel</t>
  </si>
  <si>
    <t>MV - 1 SSB - 4</t>
  </si>
  <si>
    <t>MV - 2 UPS 3-400KVA Cell 2</t>
  </si>
  <si>
    <t>MV - 2 Lighting-AC-AC LTG</t>
  </si>
  <si>
    <t>MV - 2 Raw Power</t>
  </si>
  <si>
    <t>MV - 2 Pure Air Plant - 1 &amp; 2</t>
  </si>
  <si>
    <t>Module UPS1</t>
  </si>
  <si>
    <t>Module UPS2</t>
  </si>
  <si>
    <t>Module UPS3</t>
  </si>
  <si>
    <t>MV-2 SMSB</t>
  </si>
  <si>
    <t>Unit 1 DG 1 - 365KVA</t>
  </si>
  <si>
    <t>Unit 1 DG 2 - 380KVA</t>
  </si>
  <si>
    <t>JINCHEN LAMINATOR 2</t>
  </si>
  <si>
    <t>Unit 1 EB Incomer</t>
  </si>
  <si>
    <t>Unit 5 EB Incomer</t>
  </si>
  <si>
    <t>Unit 5 DG Incomer</t>
  </si>
  <si>
    <t>90KW Solar (Above LT Room)</t>
  </si>
  <si>
    <t>120Kw Solar kit( chiller area 3to6)</t>
  </si>
  <si>
    <t>40 kW Solar (PECVD Pump Room)</t>
  </si>
  <si>
    <t>220Kw Solar(terrace)</t>
  </si>
  <si>
    <t>ETP-2(Wipro)</t>
  </si>
  <si>
    <t>Outgoing To ETP-1</t>
  </si>
  <si>
    <t>Outgoing To CDA 6,7,8</t>
  </si>
  <si>
    <t>Outgoing To CELL Line SMSB-3</t>
  </si>
  <si>
    <t>CELL HEXA Line SMSB-2</t>
  </si>
  <si>
    <t>Outgoing To HEXA CELL Line SMSB-1</t>
  </si>
  <si>
    <t>Avg. value ↓ vs last month</t>
  </si>
  <si>
    <t>Avg. value ↑ vs last month</t>
  </si>
  <si>
    <t>kWh</t>
  </si>
  <si>
    <t>40KW Solar ( Above ATS)</t>
  </si>
  <si>
    <t>Red</t>
  </si>
  <si>
    <t>Yell</t>
  </si>
  <si>
    <t xml:space="preserve"> +</t>
  </si>
  <si>
    <t xml:space="preserve"> -</t>
  </si>
  <si>
    <t>Ware house DG Incomer</t>
  </si>
  <si>
    <t>Department</t>
  </si>
  <si>
    <t>EB</t>
  </si>
  <si>
    <t>DG</t>
  </si>
  <si>
    <t>EB + DG + SOLAR</t>
  </si>
  <si>
    <t>Module line CDA consumption</t>
  </si>
  <si>
    <t>Cell line AC Consumption</t>
  </si>
  <si>
    <t>Module line CDA Consumption</t>
  </si>
  <si>
    <t>Solar Generation</t>
  </si>
  <si>
    <t>New 3 X 500KVA UPS Efficiency</t>
  </si>
  <si>
    <t>Time</t>
  </si>
  <si>
    <t>Total (%)</t>
  </si>
  <si>
    <t>06:00 to 10:00</t>
  </si>
  <si>
    <t>10:00 to 18:00</t>
  </si>
  <si>
    <t>18:00 to 22:00</t>
  </si>
  <si>
    <t>22:00 to 06:00</t>
  </si>
  <si>
    <t>11KV Incomer Breaker06:00 to 10:00</t>
  </si>
  <si>
    <t>11KV Incomer Breaker10:00 to 18:00</t>
  </si>
  <si>
    <t>11KV Incomer Breaker18:00 to 22:00</t>
  </si>
  <si>
    <t>11KV Incomer Breaker22:00 to 06:00</t>
  </si>
  <si>
    <t>11KV ATS O/G Breaker</t>
  </si>
  <si>
    <t>11KV ATS O/G Breaker06:00 to 10:00</t>
  </si>
  <si>
    <t>11KV ATS O/G Breaker10:00 to 18:00</t>
  </si>
  <si>
    <t>11KV ATS O/G Breaker18:00 to 22:00</t>
  </si>
  <si>
    <t>11KV ATS O/G Breaker22:00 to 06:00</t>
  </si>
  <si>
    <t>11KV Module &amp; Cell O/G Breaker</t>
  </si>
  <si>
    <t>11KV Module &amp; Cell O/G Breaker06:00 to 10:00</t>
  </si>
  <si>
    <t>11KV Module &amp; Cell O/G Breaker10:00 to 18:00</t>
  </si>
  <si>
    <t>11KV Module &amp; Cell O/G Breaker18:00 to 22:00</t>
  </si>
  <si>
    <t>11KV Module &amp; Cell O/G Breaker22:00 to 06:00</t>
  </si>
  <si>
    <t>Transformer - 1. O/G Breaker06:00 to 10:00</t>
  </si>
  <si>
    <t>Transformer - 1. O/G Breaker10:00 to 18:00</t>
  </si>
  <si>
    <t>Transformer - 1. O/G Breaker18:00 to 22:00</t>
  </si>
  <si>
    <t>Transformer - 1. O/G Breaker22:00 to 06:00</t>
  </si>
  <si>
    <t>Transformer - 2. O/G Breaker06:00 to 10:00</t>
  </si>
  <si>
    <t>Transformer - 2. O/G Breaker10:00 to 18:00</t>
  </si>
  <si>
    <t>Transformer - 2. O/G Breaker18:00 to 22:00</t>
  </si>
  <si>
    <t>Transformer - 2. O/G Breaker22:00 to 06:00</t>
  </si>
  <si>
    <t>Transformer - 3. O/G Breaker06:00 to 10:00</t>
  </si>
  <si>
    <t>Transformer - 3. O/G Breaker10:00 to 18:00</t>
  </si>
  <si>
    <t>Transformer - 3. O/G Breaker18:00 to 22:00</t>
  </si>
  <si>
    <t>Transformer - 3. O/G Breaker22:00 to 06:00</t>
  </si>
  <si>
    <t>Transformer - 4. O/G Breaker06:00 to 10:00</t>
  </si>
  <si>
    <t>Transformer - 4. O/G Breaker10:00 to 18:00</t>
  </si>
  <si>
    <t>Transformer - 4. O/G Breaker18:00 to 22:00</t>
  </si>
  <si>
    <t>Transformer - 4. O/G Breaker22:00 to 06:00</t>
  </si>
  <si>
    <t>Transformer - 5. O/G Breaker06:00 to 10:00</t>
  </si>
  <si>
    <t>Transformer - 5. O/G Breaker10:00 to 18:00</t>
  </si>
  <si>
    <t>Transformer - 5. O/G Breaker18:00 to 22:00</t>
  </si>
  <si>
    <t>Transformer - 5. O/G Breaker22:00 to 06:00</t>
  </si>
  <si>
    <t>11KV DG, Cummins-7 06:00 to 10:00</t>
  </si>
  <si>
    <t>11KV DG, Cummins-7 10:00 to 18:00</t>
  </si>
  <si>
    <t>11KV DG, Cummins-7 18:00 to 22:00</t>
  </si>
  <si>
    <t>11KV DG, Cummins-7 22:00 to 06:00</t>
  </si>
  <si>
    <t>11KV DG, Cummins-6 06:00 to 10:00</t>
  </si>
  <si>
    <t>11KV DG, Cummins-6 10:00 to 18:00</t>
  </si>
  <si>
    <t>11KV DG, Cummins-6 18:00 to 22:00</t>
  </si>
  <si>
    <t>11KV DG, Cummins-6 22:00 to 06:00</t>
  </si>
  <si>
    <t>11KV DG ControlPanel AMFPowerica</t>
  </si>
  <si>
    <t>11KV DG ControlPanel AMFPowerica06:00 to 10:00</t>
  </si>
  <si>
    <t>11KV DG ControlPanel AMFPowerica10:00 to 18:00</t>
  </si>
  <si>
    <t>11KV DG ControlPanel AMFPowerica18:00 to 22:00</t>
  </si>
  <si>
    <t>11KV DG ControlPanel AMFPowerica22:00 to 06:00</t>
  </si>
  <si>
    <t>Chiller - 406:00 to 10:00</t>
  </si>
  <si>
    <t>Chiller - 410:00 to 18:00</t>
  </si>
  <si>
    <t>Chiller - 418:00 to 22:00</t>
  </si>
  <si>
    <t>Chiller - 422:00 to 06:00</t>
  </si>
  <si>
    <t>CDA - 206:00 to 10:00</t>
  </si>
  <si>
    <t>CDA - 210:00 to 18:00</t>
  </si>
  <si>
    <t>CDA - 218:00 to 22:00</t>
  </si>
  <si>
    <t>CDA - 222:00 to 06:00</t>
  </si>
  <si>
    <t>CDA - 106:00 to 10:00</t>
  </si>
  <si>
    <t>CDA - 110:00 to 18:00</t>
  </si>
  <si>
    <t>CDA - 118:00 to 22:00</t>
  </si>
  <si>
    <t>CDA - 122:00 to 06:00</t>
  </si>
  <si>
    <t>PMCC HVAC High Side06:00 to 10:00</t>
  </si>
  <si>
    <t>PMCC HVAC High Side10:00 to 18:00</t>
  </si>
  <si>
    <t>PMCC HVAC High Side18:00 to 22:00</t>
  </si>
  <si>
    <t>PMCC HVAC High Side22:00 to 06:00</t>
  </si>
  <si>
    <t>UPW Panel06:00 to 10:00</t>
  </si>
  <si>
    <t>UPW Panel10:00 to 18:00</t>
  </si>
  <si>
    <t>UPW Panel18:00 to 22:00</t>
  </si>
  <si>
    <t>UPW Panel22:00 to 06:00</t>
  </si>
  <si>
    <t>Chiller - 306:00 to 10:00</t>
  </si>
  <si>
    <t>Chiller - 310:00 to 18:00</t>
  </si>
  <si>
    <t>Chiller - 318:00 to 22:00</t>
  </si>
  <si>
    <t>Chiller - 322:00 to 06:00</t>
  </si>
  <si>
    <t>Chiller - 206:00 to 10:00</t>
  </si>
  <si>
    <t>Chiller - 210:00 to 18:00</t>
  </si>
  <si>
    <t>Chiller - 218:00 to 22:00</t>
  </si>
  <si>
    <t>Chiller - 222:00 to 06:00</t>
  </si>
  <si>
    <t>Chiller - 106:00 to 10:00</t>
  </si>
  <si>
    <t>Chiller - 110:00 to 18:00</t>
  </si>
  <si>
    <t>Chiller - 118:00 to 22:00</t>
  </si>
  <si>
    <t>Chiller - 122:00 to 06:00</t>
  </si>
  <si>
    <t>CDA - 306:00 to 10:00</t>
  </si>
  <si>
    <t>CDA - 310:00 to 18:00</t>
  </si>
  <si>
    <t>CDA - 318:00 to 22:00</t>
  </si>
  <si>
    <t>CDA - 322:00 to 06:00</t>
  </si>
  <si>
    <t>Fire Pump06:00 to 10:00</t>
  </si>
  <si>
    <t>Fire Pump10:00 to 18:00</t>
  </si>
  <si>
    <t>Fire Pump18:00 to 22:00</t>
  </si>
  <si>
    <t>Fire Pump22:00 to 06:00</t>
  </si>
  <si>
    <t>60KW Solar ( Above ATS) 06:00 to 10:00</t>
  </si>
  <si>
    <t>60KW Solar ( Above ATS) 10:00 to 18:00</t>
  </si>
  <si>
    <t>60KW Solar ( Above ATS) 18:00 to 22:00</t>
  </si>
  <si>
    <t>60KW Solar ( Above ATS) 22:00 to 06:00</t>
  </si>
  <si>
    <t>CDA - 406:00 to 10:00</t>
  </si>
  <si>
    <t>CDA - 410:00 to 18:00</t>
  </si>
  <si>
    <t>CDA - 418:00 to 22:00</t>
  </si>
  <si>
    <t>CDA - 422:00 to 06:00</t>
  </si>
  <si>
    <t>HVAC Low Side06:00 to 10:00</t>
  </si>
  <si>
    <t>HVAC Low Side10:00 to 18:00</t>
  </si>
  <si>
    <t>HVAC Low Side18:00 to 22:00</t>
  </si>
  <si>
    <t>HVAC Low Side22:00 to 06:00</t>
  </si>
  <si>
    <t>Chiller - 506:00 to 10:00</t>
  </si>
  <si>
    <t>Chiller - 510:00 to 18:00</t>
  </si>
  <si>
    <t>Chiller - 518:00 to 22:00</t>
  </si>
  <si>
    <t>Chiller - 522:00 to 06:00</t>
  </si>
  <si>
    <t>Module CDA 6:00 to 10:00</t>
  </si>
  <si>
    <t>Module CDA 10:00 to 18:00</t>
  </si>
  <si>
    <t>Module CDA 18:00 to 22:00</t>
  </si>
  <si>
    <t>Module CDA 22:00 to 06:00</t>
  </si>
  <si>
    <t>Kaeser Compressor New Oil Free06:00 to 10:00</t>
  </si>
  <si>
    <t>Kaeser Compressor New Oil Free10:00 to 18:00</t>
  </si>
  <si>
    <t>Kaeser Compressor New Oil Free18:00 to 22:00</t>
  </si>
  <si>
    <t>Kaeser Compressor New Oil Free22:00 to 06:00</t>
  </si>
  <si>
    <t>UPS 3*500KVA - Nova line</t>
  </si>
  <si>
    <t>UPS 3*500KVA - Nova line06:00 to 10:00</t>
  </si>
  <si>
    <t>UPS 3*500KVA - Nova line10:00 to 18:00</t>
  </si>
  <si>
    <t>UPS 3*500KVA - Nova line18:00 to 22:00</t>
  </si>
  <si>
    <t>UPS 3*500KVA - Nova line22:00 to 06:00</t>
  </si>
  <si>
    <t>PMCC Utilities06:00 to 10:00</t>
  </si>
  <si>
    <t>PMCC Utilities10:00 to 18:00</t>
  </si>
  <si>
    <t>PMCC Utilities18:00 to 22:00</t>
  </si>
  <si>
    <t>PMCC Utilities22:00 to 06:00</t>
  </si>
  <si>
    <t>Komax Line module06:00 to 10:00</t>
  </si>
  <si>
    <t>Komax Line module10:00 to 18:00</t>
  </si>
  <si>
    <t>Komax Line module18:00 to 22:00</t>
  </si>
  <si>
    <t>Komax Line module22:00 to 06:00</t>
  </si>
  <si>
    <t>I/C 3*500KVA UPS - Nexa line</t>
  </si>
  <si>
    <t>I/C 3*500KVA UPS - Nexa line06:00 to 10:00</t>
  </si>
  <si>
    <t>I/C 3*500KVA UPS - Nexa line10:00 to 18:00</t>
  </si>
  <si>
    <t>I/C 3*500KVA UPS - Nexa line18:00 to 22:00</t>
  </si>
  <si>
    <t>I/C 3*500KVA UPS - Nexa line22:00 to 06:00</t>
  </si>
  <si>
    <t>O/G 3*500KVA UPS - Nexa line</t>
  </si>
  <si>
    <t>O/G 3*500KVA UPS - Nexa line06:00 to 10:00</t>
  </si>
  <si>
    <t>O/G 3*500KVA UPS - Nexa line10:00 to 18:00</t>
  </si>
  <si>
    <t>O/G 3*500KVA UPS - Nexa line18:00 to 22:00</t>
  </si>
  <si>
    <t>O/G 3*500KVA UPS - Nexa line22:00 to 06:00</t>
  </si>
  <si>
    <t>MV - 1. 11KV to 2000KVA T/F</t>
  </si>
  <si>
    <t>MV - 1. 11KV to 2000KVA T/F06:00 to 10:00</t>
  </si>
  <si>
    <t>MV - 1. 11KV to 2000KVA T/F10:00 to 18:00</t>
  </si>
  <si>
    <t>MV - 1. 11KV to 2000KVA T/F18:00 to 22:00</t>
  </si>
  <si>
    <t>MV - 1. 11KV to 2000KVA T/F22:00 to 06:00</t>
  </si>
  <si>
    <t>MV - 2. 11KV to 2000KVA T/F</t>
  </si>
  <si>
    <t>MV - 2. 11KV to 2000KVA T/F06:00 to 10:00</t>
  </si>
  <si>
    <t>MV - 2. 11KV to 2000KVA T/F10:00 to 18:00</t>
  </si>
  <si>
    <t>MV - 2. 11KV to 2000KVA T/F18:00 to 22:00</t>
  </si>
  <si>
    <t>MV - 2. 11KV to 2000KVA T/F22:00 to 06:00</t>
  </si>
  <si>
    <t>DG - 1 (825) KVA06:00 to 10:00</t>
  </si>
  <si>
    <t>DG - 1 (825) KVA10:00 to 18:00</t>
  </si>
  <si>
    <t>DG - 1 (825) KVA18:00 to 22:00</t>
  </si>
  <si>
    <t>DG - 1 (825) KVA22:00 to 06:00</t>
  </si>
  <si>
    <t>DG - 4 (1025) KVA06:00 to 10:00</t>
  </si>
  <si>
    <t>DG - 4 (1025) KVA10:00 to 18:00</t>
  </si>
  <si>
    <t>DG - 4 (1025) KVA18:00 to 22:00</t>
  </si>
  <si>
    <t>DG - 4 (1025) KVA22:00 to 06:00</t>
  </si>
  <si>
    <t>DG - 3 (1025) KVA06:00 to 10:00</t>
  </si>
  <si>
    <t>DG - 3 (1025) KVA10:00 to 18:00</t>
  </si>
  <si>
    <t>DG - 3 (1025) KVA18:00 to 22:00</t>
  </si>
  <si>
    <t>DG - 3 (1025) KVA22:00 to 06:00</t>
  </si>
  <si>
    <t>MV-1 3*200KVA UPS Panel</t>
  </si>
  <si>
    <t>MV-1 3*200KVA UPS Panel06:00 to 10:00</t>
  </si>
  <si>
    <t>MV-1 3*200KVA UPS Panel10:00 to 18:00</t>
  </si>
  <si>
    <t>MV-1 3*200KVA UPS Panel18:00 to 22:00</t>
  </si>
  <si>
    <t>MV-1 3*200KVA UPS Panel22:00 to 06:00</t>
  </si>
  <si>
    <t>MV - 1 SSB - 206:00 to 10:00</t>
  </si>
  <si>
    <t>MV - 1 SSB - 210:00 to 18:00</t>
  </si>
  <si>
    <t>MV - 1 SSB - 218:00 to 22:00</t>
  </si>
  <si>
    <t>MV - 1 SSB - 222:00 to 06:00</t>
  </si>
  <si>
    <t>MV - 1 Module Plant A/C</t>
  </si>
  <si>
    <t>MV - 1 Module Plant A/C06:00 to 10:00</t>
  </si>
  <si>
    <t>MV - 1 Module Plant A/C10:00 to 18:00</t>
  </si>
  <si>
    <t>MV - 1 Module Plant A/C18:00 to 22:00</t>
  </si>
  <si>
    <t>MV - 1 Module Plant A/C22:00 to 06:00</t>
  </si>
  <si>
    <t>MV - 1 New STP06:00 to 10:00</t>
  </si>
  <si>
    <t>MV - 1 New STP10:00 to 18:00</t>
  </si>
  <si>
    <t>MV - 1 New STP18:00 to 22:00</t>
  </si>
  <si>
    <t>MV - 1 New STP22:00 to 06:00</t>
  </si>
  <si>
    <t>DG I/C from Synchronisation panel</t>
  </si>
  <si>
    <t>DG I/C from Synchronisation panel06:00 to 10:00</t>
  </si>
  <si>
    <t>DG I/C from Synchronisation panel10:00 to 18:00</t>
  </si>
  <si>
    <t>DG I/C from Synchronisation panel18:00 to 22:00</t>
  </si>
  <si>
    <t>DG I/C from Synchronisation panel22:00 to 06:00</t>
  </si>
  <si>
    <t>MV - 1 SSB - 306:00 to 10:00</t>
  </si>
  <si>
    <t>MV - 1 SSB - 310:00 to 18:00</t>
  </si>
  <si>
    <t>MV - 1 SSB - 318:00 to 22:00</t>
  </si>
  <si>
    <t>MV - 1 SSB - 322:00 to 06:00</t>
  </si>
  <si>
    <t>MV - 1 Essential Panel06:00 to 10:00</t>
  </si>
  <si>
    <t>MV - 1 Essential Panel10:00 to 18:00</t>
  </si>
  <si>
    <t>MV - 1 Essential Panel18:00 to 22:00</t>
  </si>
  <si>
    <t>MV - 1 Essential Panel22:00 to 06:00</t>
  </si>
  <si>
    <t>MV - 1 SSB - 406:00 to 10:00</t>
  </si>
  <si>
    <t>MV - 1 SSB - 410:00 to 18:00</t>
  </si>
  <si>
    <t>MV - 1 SSB - 418:00 to 22:00</t>
  </si>
  <si>
    <t>MV - 1 SSB - 422:00 to 06:00</t>
  </si>
  <si>
    <t>MV - 2 UPS 3*400KVA HEXA LINE</t>
  </si>
  <si>
    <t>MV - 2 UPS 3*400KVA HEXA LINE 06:00 to 10:00</t>
  </si>
  <si>
    <t>MV - 2 UPS 3*400KVA HEXA LINE 10:00 to 18:00</t>
  </si>
  <si>
    <t>MV - 2 UPS 3*400KVA HEXA LINE 18:00 to 22:00</t>
  </si>
  <si>
    <t>MV - 2 UPS 3*400KVA HEXA LINE 22:00 to 06:00</t>
  </si>
  <si>
    <t>MV - 2 Lighting/AC/AC LTG</t>
  </si>
  <si>
    <t>MV - 2 Lighting/AC/AC LTG06:00 to 10:00</t>
  </si>
  <si>
    <t>MV - 2 Lighting/AC/AC LTG10:00 to 18:00</t>
  </si>
  <si>
    <t>MV - 2 Lighting/AC/AC LTG18:00 to 22:00</t>
  </si>
  <si>
    <t>MV - 2 Lighting/AC/AC LTG22:00 to 06:00</t>
  </si>
  <si>
    <t>MV - 2 Raw Power06:00 to 10:00</t>
  </si>
  <si>
    <t>MV - 2 Raw Power10:00 to 18:00</t>
  </si>
  <si>
    <t>MV - 2 Raw Power18:00 to 22:00</t>
  </si>
  <si>
    <t>MV - 2 Raw Power22:00 to 06:00</t>
  </si>
  <si>
    <t>MV - 2 Pure Air Plant - 1 &amp; 206:00 to 10:00</t>
  </si>
  <si>
    <t>MV - 2 Pure Air Plant - 1 &amp; 210:00 to 18:00</t>
  </si>
  <si>
    <t>MV - 2 Pure Air Plant - 1 &amp; 218:00 to 22:00</t>
  </si>
  <si>
    <t>MV - 2 Pure Air Plant - 1 &amp; 222:00 to 06:00</t>
  </si>
  <si>
    <t>Module UPS106:00 to 10:00</t>
  </si>
  <si>
    <t>Module UPS110:00 to 18:00</t>
  </si>
  <si>
    <t>Module UPS118:00 to 22:00</t>
  </si>
  <si>
    <t>Module UPS122:00 to 06:00</t>
  </si>
  <si>
    <t>Module UPS206:00 to 10:00</t>
  </si>
  <si>
    <t>Module UPS210:00 to 18:00</t>
  </si>
  <si>
    <t>Module UPS218:00 to 22:00</t>
  </si>
  <si>
    <t>Module UPS222:00 to 06:00</t>
  </si>
  <si>
    <t>Module UPS306:00 to 10:00</t>
  </si>
  <si>
    <t>Module UPS310:00 to 18:00</t>
  </si>
  <si>
    <t>Module UPS318:00 to 22:00</t>
  </si>
  <si>
    <t>Module UPS322:00 to 06:00</t>
  </si>
  <si>
    <t>CPC - 40 Compressor</t>
  </si>
  <si>
    <t>CPC - 40 Compressor06:00 to 10:00</t>
  </si>
  <si>
    <t>CPC - 40 Compressor10:00 to 18:00</t>
  </si>
  <si>
    <t>CPC - 40 Compressor18:00 to 22:00</t>
  </si>
  <si>
    <t>CPC - 40 Compressor22:00 to 06:00</t>
  </si>
  <si>
    <t>20KW Solar (Above Canteen ) 06:00 to 10:00</t>
  </si>
  <si>
    <t>20KW Solar (Above Canteen ) 10:00 to 18:00</t>
  </si>
  <si>
    <t>20KW Solar (Above Canteen ) 18:00 to 22:00</t>
  </si>
  <si>
    <t>20KW Solar (Above Canteen ) 22:00 to 06:00</t>
  </si>
  <si>
    <t>MV-2 SMSB06:00 to 10:00</t>
  </si>
  <si>
    <t>MV-2 SMSB10:00 to 18:00</t>
  </si>
  <si>
    <t>MV-2 SMSB18:00 to 22:00</t>
  </si>
  <si>
    <t>MV-2 SMSB22:00 to 06:00</t>
  </si>
  <si>
    <t>Environmental Chamber</t>
  </si>
  <si>
    <t>Environmental Chamber 06:00 to 10:00</t>
  </si>
  <si>
    <t>Environmental Chamber 10:00 to 18:00</t>
  </si>
  <si>
    <t>Environmental Chamber 18:00 to 22:00</t>
  </si>
  <si>
    <t>Environmental Chamber 22:00 to 06:00</t>
  </si>
  <si>
    <t>E &amp; P office DG 1 - 365KVA06:00 to 10:00</t>
  </si>
  <si>
    <t>E &amp; P office DG 1 - 365KVA10:00 to 18:00</t>
  </si>
  <si>
    <t>E &amp; P office DG 1 - 365KVA18:00 to 22:00</t>
  </si>
  <si>
    <t>E &amp; P office DG 1 - 365KVA22:00 to 06:00</t>
  </si>
  <si>
    <t>E &amp; P office DG 2 - 380KVA06:00 to 10:00</t>
  </si>
  <si>
    <t>E &amp; P office DG 2 - 380KVA10:00 to 18:00</t>
  </si>
  <si>
    <t>E &amp; P office DG 2 - 380KVA18:00 to 22:00</t>
  </si>
  <si>
    <t>E &amp; P office DG 2 - 380KVA22:00 to 06:00</t>
  </si>
  <si>
    <t>JINCHEN LAMINATOR 206:00 to 10:00</t>
  </si>
  <si>
    <t>JINCHEN LAMINATOR 210:00 to 18:00</t>
  </si>
  <si>
    <t>JINCHEN LAMINATOR 218:00 to 22:00</t>
  </si>
  <si>
    <t>JINCHEN LAMINATOR 222:00 to 06:00</t>
  </si>
  <si>
    <t>E &amp; P office EB Incomer06:00 to 10:00</t>
  </si>
  <si>
    <t>E &amp; P office EB Incomer10:00 to 18:00</t>
  </si>
  <si>
    <t>E &amp; P office EB Incomer18:00 to 22:00</t>
  </si>
  <si>
    <t>E &amp; P office EB Incomer22:00 to 06:00</t>
  </si>
  <si>
    <t>Ware house EB Incomer06:00 to 10:00</t>
  </si>
  <si>
    <t>Ware house EB Incomer10:00 to 18:00</t>
  </si>
  <si>
    <t>Ware house EB Incomer18:00 to 22:00</t>
  </si>
  <si>
    <t>Ware house EB Incomer22:00 to 06:00</t>
  </si>
  <si>
    <t>Ware house DG Incomer06:00 to 10:00</t>
  </si>
  <si>
    <t>Ware house DG Incomer10:00 to 18:00</t>
  </si>
  <si>
    <t>Ware house DG Incomer18:00 to 22:00</t>
  </si>
  <si>
    <t>Ware house DG Incomer22:00 to 06:00</t>
  </si>
  <si>
    <t>110KW Solar ( LT Room)</t>
  </si>
  <si>
    <t>110KW Solar ( LT Room)06:00 to 10:00</t>
  </si>
  <si>
    <t>110KW Solar ( LT Room)10:00 to 18:00</t>
  </si>
  <si>
    <t>110KW Solar ( LT Room)18:00 to 22:00</t>
  </si>
  <si>
    <t>110KW Solar ( LT Room)22:00 to 06:00</t>
  </si>
  <si>
    <t>230KW Solar ( Chiller area 3 to 6)06:00 to 10:00</t>
  </si>
  <si>
    <t>230KW Solar ( Chiller area 3 to 6)10:00 to 18:00</t>
  </si>
  <si>
    <t>230KW Solar ( Chiller area 3 to 6)18:00 to 22:00</t>
  </si>
  <si>
    <t>230KW Solar ( Chiller area 3 to 6)22:00 to 06:00</t>
  </si>
  <si>
    <t>180KW Solar (hexa AHU Area)</t>
  </si>
  <si>
    <t>180KW Solar (hexa AHU Area)06:00 to 10:00</t>
  </si>
  <si>
    <t>180KW Solar (hexa AHU Area)10:00 to 18:00</t>
  </si>
  <si>
    <t>180KW Solar (hexa AHU Area)18:00 to 22:00</t>
  </si>
  <si>
    <t>180KW Solar (hexa AHU Area)22:00 to 06:00</t>
  </si>
  <si>
    <t>pf</t>
  </si>
  <si>
    <t>kva</t>
  </si>
  <si>
    <t>Demand</t>
  </si>
  <si>
    <t>Daily Report</t>
  </si>
  <si>
    <t>Slot No.</t>
  </si>
  <si>
    <t>Timestamp</t>
  </si>
  <si>
    <t>kVAh</t>
  </si>
  <si>
    <t>kW</t>
  </si>
  <si>
    <t>kVA</t>
  </si>
  <si>
    <t>current</t>
  </si>
  <si>
    <t>P.F.</t>
  </si>
  <si>
    <t>Maximum</t>
  </si>
  <si>
    <t>-</t>
  </si>
  <si>
    <t>Minimum</t>
  </si>
  <si>
    <t>Average</t>
  </si>
  <si>
    <t>Peak (morning)</t>
  </si>
  <si>
    <t>11KV DG Incomer</t>
  </si>
  <si>
    <t>11KV DG, MTU</t>
  </si>
  <si>
    <t>11KV DG, Powerica</t>
  </si>
  <si>
    <t>20KW Solar ( Above ATS)</t>
  </si>
  <si>
    <t>Pure Air Plant - 3 &amp; 4</t>
  </si>
  <si>
    <t>MV - 2 UPS 3*400KVA Cell 2</t>
  </si>
  <si>
    <t>KAESER Compressor Old Module</t>
  </si>
  <si>
    <t>67KW Solar ( Above KIRBY )</t>
  </si>
  <si>
    <t>Normal time</t>
  </si>
  <si>
    <t>Peak (Evening)</t>
  </si>
  <si>
    <t>Night</t>
  </si>
  <si>
    <t>110KW Solar ( Above KIRBY )</t>
  </si>
  <si>
    <t>Choose Location No: (Between 1 to 66)</t>
  </si>
  <si>
    <t>Location Name:</t>
  </si>
  <si>
    <t>Morning Peak</t>
  </si>
  <si>
    <t>Normal</t>
  </si>
  <si>
    <t>Evening Peak</t>
  </si>
  <si>
    <t>Date</t>
  </si>
  <si>
    <t>Transformer - 2. O/G Breaker Total</t>
  </si>
  <si>
    <t>KWH</t>
  </si>
  <si>
    <t>6 TO 10</t>
  </si>
  <si>
    <t>Outgoing (250 MV MARS Line) SSB-1</t>
  </si>
  <si>
    <t>sensor_name</t>
  </si>
  <si>
    <t>sensor_id</t>
  </si>
  <si>
    <t>Fire Hydrant Line Pressure(U2)</t>
  </si>
  <si>
    <t>EVA Storage - Humidity</t>
  </si>
  <si>
    <t>EVA Storage - Temperature</t>
  </si>
  <si>
    <t>Coffee Lounge - Humidity</t>
  </si>
  <si>
    <t>Coffee Lounge- Temperature</t>
  </si>
  <si>
    <t>100MW Postlam - Humidity</t>
  </si>
  <si>
    <t>100MW Postlam - Temperature</t>
  </si>
  <si>
    <t>100MW Curing - Humidity</t>
  </si>
  <si>
    <t>100MW Curing - Temperature</t>
  </si>
  <si>
    <t>100MW Testing - Humidity</t>
  </si>
  <si>
    <t>100MW Testing - Temperature</t>
  </si>
  <si>
    <t>Prdn EVA Storage - Humidity</t>
  </si>
  <si>
    <t>Prdn EVA Storage - Temperature</t>
  </si>
  <si>
    <t>200MW Postlam- Humidity</t>
  </si>
  <si>
    <t>40Kw west side solar(terrace)</t>
  </si>
  <si>
    <t>200MW Postlam- Temperature</t>
  </si>
  <si>
    <t>200MW Curing- Humidity</t>
  </si>
  <si>
    <t>200MW Curing- Temperature</t>
  </si>
  <si>
    <t>200MW Testing- Humidity</t>
  </si>
  <si>
    <t>200MW Testing- Temperature</t>
  </si>
  <si>
    <t>Printing line Front Contact Printing - Humidity</t>
  </si>
  <si>
    <t>Printing line Front Contact Printing - Temperature</t>
  </si>
  <si>
    <t>Cell Finished Goods Storage - Humidity</t>
  </si>
  <si>
    <t>Cell Finished Goods Storage - Temperature</t>
  </si>
  <si>
    <t>Halm Cell Testing &amp; Cell Packing - Humidity</t>
  </si>
  <si>
    <t>Halm Cell Testing &amp; Cell Packing - Temperature</t>
  </si>
  <si>
    <t>NPC Cell Testing - Humidity</t>
  </si>
  <si>
    <t>NPC Cell Testing - Temperature</t>
  </si>
  <si>
    <t>BWSSB Inlet</t>
  </si>
  <si>
    <t>UPW First RO Reject Water Flow Meter</t>
  </si>
  <si>
    <t>UPW Raw Water In Flow Meter</t>
  </si>
  <si>
    <t>FAD Module Line</t>
  </si>
  <si>
    <t>FAD - Cell line</t>
  </si>
  <si>
    <t>ETP RO Permeate</t>
  </si>
  <si>
    <t>ETP MMF Feed</t>
  </si>
  <si>
    <t>SLV Water Supply</t>
  </si>
  <si>
    <t>Softner Output</t>
  </si>
  <si>
    <t>STP Output</t>
  </si>
  <si>
    <t>STP Input</t>
  </si>
  <si>
    <t>AC Storage in CDA Building - Humidity</t>
  </si>
  <si>
    <t>AC Storage in CDA Building - Temperature</t>
  </si>
  <si>
    <t>UPW RO Backwash Reject Inlet for ETP</t>
  </si>
  <si>
    <t>Tool Return</t>
  </si>
  <si>
    <t>Tool Inlet For Cell Plant</t>
  </si>
  <si>
    <t>ASRS Racking System</t>
  </si>
  <si>
    <t>Buffer Near</t>
  </si>
  <si>
    <t>Module Testing Room</t>
  </si>
  <si>
    <t>Post Lamp Cooling Champer</t>
  </si>
  <si>
    <t>Post Lamp Framing</t>
  </si>
  <si>
    <t>Pre Lamp Area ATW(Near)</t>
  </si>
  <si>
    <t>Cell Line Store</t>
  </si>
  <si>
    <t>NOVA line Tester</t>
  </si>
  <si>
    <t>PECVD (HEXA Line)</t>
  </si>
  <si>
    <t>Diffusion (HEXA Line)</t>
  </si>
  <si>
    <t>Tester (HEXA Line)</t>
  </si>
  <si>
    <t>Printer (HEXA Line)</t>
  </si>
  <si>
    <t>CDA Building</t>
  </si>
  <si>
    <t>12272 Sensor Ids don't belong to the specifid member!</t>
  </si>
  <si>
    <t>Tata Power Solar Systems Ltd.</t>
  </si>
  <si>
    <t>M28</t>
  </si>
  <si>
    <t>8175657f#1</t>
  </si>
  <si>
    <t>tata_Solar</t>
  </si>
  <si>
    <t>TPREL</t>
  </si>
  <si>
    <t>Bangalore</t>
  </si>
  <si>
    <t>mahadeva.prasad@tatapower.com</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</si>
  <si>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KVARh (INDUCTIVE RECEIVED), KVARh (CAPACITIVE RECEIVED), MAXIMUM DEMAND, KW (R PHASE), KW (Y PHASE), KW (B PHASE), KVAR (R PHASE), KVAR (Y PHASE), KVAR (B PHASE), KWh (DELIVERED), KVAh (DELIVERED), KVARh (INDUCTIVE DELIVERED), KVARh (CAPACITIVE DELIVERED), VOLTAGE THD, CURRENT THD, POWER FACTOR (R PHASE), POWER FACTOR (Y PHASE), POWER FACTOR (B PHASE), RISING DEMAND, PRESENT DEMAND, ON HOURS, INTERRUPTIONS, Total KWh data, Run Hours Import, Run Hours Export, RAW Power Factor, RAW POWER FACTOR (R PHASE), RAW POWER FACTOR (Y PHASE), RAW POWER FACTOR (B PHASE), Unit Operating Hours, Health Indicator, Scope 1 Emission</t>
  </si>
  <si>
    <t>M652</t>
  </si>
  <si>
    <t>8175657f#4</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</si>
  <si>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KW (R PHASE), KW (Y PHASE), KW (B PHASE), KVAR (R PHASE), KVAR (Y PHASE), KVAR (B PHASE), KWh (DELIVERED), KVAh (DELIVERED), VOLTAGE THD, POWER FACTOR (R PHASE), POWER FACTOR (Y PHASE), POWER FACTOR (B PHASE), CURRENT (NEUTRAL), LAST DEMAND kW, PRESENT DEMAND kW, PREDICTED DEMAND kW, PEAK DEMAND kW, LAST DEMAND kVA, PRESENT DEMAND kVA, PREDICTED DEMAND kVA, PEAK DEMAND kVA, WH DEL + REC, WH DEL - REC, VARH DEL, VARH REC, VARH DEL + REC, VARH DEL - REC, VAH DEL + REC, VAH DEL - REC, Voltage Unbal R Phase, Voltage Unbal Y Phase, Voltage Unbal B Phase, Current Unbal R Phase, Current Unbal Y Phase, Current Unbal B Phase, Pre_Demand_KVAr, Demand_KVAr, Total KWh data, Voltage Unbalance A-B, Voltage Unbalance B-C, Voltage Unbalance C-A, Last Demand(KVAr), Peak Demand(KVAr), Last Demand (A Avg), Present Demand(A Avg), Predicted Demand(A Avg), Peak Demand(A Avg), Total KWH, kWh Total, Total kw, Scope 2 Emission</t>
  </si>
  <si>
    <t>8175657f#3</t>
  </si>
  <si>
    <t>M142</t>
  </si>
  <si>
    <t>8175657f#2</t>
  </si>
  <si>
    <t>Current Imbalance, Voltage Imbalance, Chiller_COP, 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KW (R PHASE), KW (Y PHASE), KW (B PHASE), KVAR (R PHASE), KVAR (Y PHASE), KVAR (B PHASE), KWh (DELIVERED), KVAh (DELIVERED), VOLTAGE THD, CURRENT THD, POWER FACTOR (R PHASE), POWER FACTOR (Y PHASE), POWER FACTOR (B PHASE), CURRENT (NEUTRAL), LAST DEMAND kW, PRESENT DEMAND kW, PREDICTED DEMAND kW, PEAK DEMAND kW, LAST DEMAND kVA, PRESENT DEMAND kVA, PREDICTED DEMAND kVA, PEAK DEMAND kVA, WH DEL + REC, WH DEL - REC, VARH DEL, VARH REC, VARH DEL + REC, VARH DEL - REC, VAH DEL + REC, VAH DEL - REC, Voltage Unbal R Phase, Voltage Unbal Y Phase, Voltage Unbal B Phase, Current Unbal R Phase, Current Unbal Y Phase, Current Unbal B Phase, Pre_Demand_KVAr, Demand_KVAr, Total KWh data, Voltage Unbalance A-B, Voltage Unbalance B-C, Voltage Unbalance C-A, Last Demand(KVAr), Peak Demand(KVAr), Last Demand (A Avg), Present Demand(A Avg), Predicted Demand(A Avg), Peak Demand(A Avg), MD KVA, Total KWH, kWh Total, Total kw, Total_kWh_Data, kWh Total Value, Voltage Imbalance NEMA, Current Imbalance-I/P, V_Y_Ang_cal, V_B_Ang_cal, Angle_Y, Angle_B, V_R_B_Diff, V_R_Y_Diff, V_B_Y_Diff, I_R_B_Diff, I_R_Y_Diff, I_B_Y_Diff, PF_R_B_Diff, PF_R_Y_Diff, PF_B_Y_Diff, COP, Loading%, Scope 2, Total KW, Total chiller kW/TR, Avg Line_Current, IKW/TR comp</t>
  </si>
  <si>
    <t>M191</t>
  </si>
  <si>
    <t>862952027124923#2</t>
  </si>
  <si>
    <t>Flow Rate(m3/hr), Reverse Flow Totaliser, Volume (m3/h), Totaliser(m3)</t>
  </si>
  <si>
    <t>864524076934649#8</t>
  </si>
  <si>
    <t>MV -1 SSB 2</t>
  </si>
  <si>
    <t>868728038935125#3</t>
  </si>
  <si>
    <t>Vega Post Lamp Cooling Chamber</t>
  </si>
  <si>
    <t>M314</t>
  </si>
  <si>
    <t>868404044681497#3</t>
  </si>
  <si>
    <t>Temperature, Humidity, Dewpoint(Â°C)</t>
  </si>
  <si>
    <t>M206</t>
  </si>
  <si>
    <t>862952027124923#5</t>
  </si>
  <si>
    <t>Flow Rate(m3/hr), Totaliser(m3)</t>
  </si>
  <si>
    <t>862952027076446#2</t>
  </si>
  <si>
    <t>864524076934649#1</t>
  </si>
  <si>
    <t>864524076934649#5</t>
  </si>
  <si>
    <t>Outgoing (250MW Mars line)Â RPÂ Panel</t>
  </si>
  <si>
    <t>864524076934649#4</t>
  </si>
  <si>
    <t>864524076934649#3</t>
  </si>
  <si>
    <t>864524076934649#2</t>
  </si>
  <si>
    <t>864524076934649#9</t>
  </si>
  <si>
    <t>864524076934649#10</t>
  </si>
  <si>
    <t>862360079646746#6</t>
  </si>
  <si>
    <t>862360079646746#3</t>
  </si>
  <si>
    <t>862360079646746#1</t>
  </si>
  <si>
    <t>MV -1 ASRS</t>
  </si>
  <si>
    <t>868728038935125#2</t>
  </si>
  <si>
    <t>MV -1 Canteen SSB</t>
  </si>
  <si>
    <t>868728038935125#4</t>
  </si>
  <si>
    <t>MV -1 STP Panel</t>
  </si>
  <si>
    <t>868728038935125#5</t>
  </si>
  <si>
    <t>MV -1 Solar Grid</t>
  </si>
  <si>
    <t>868728038935125#7</t>
  </si>
  <si>
    <t>MV -1 Module Plant AC</t>
  </si>
  <si>
    <t>868728038935125#8</t>
  </si>
  <si>
    <t>MV -1 PAP Room</t>
  </si>
  <si>
    <t>868728038935125#6</t>
  </si>
  <si>
    <t>862360074015061#3</t>
  </si>
  <si>
    <t>862360074015061#4</t>
  </si>
  <si>
    <t>868404044680481#1</t>
  </si>
  <si>
    <t>New UPS panel (VEGA)</t>
  </si>
  <si>
    <t>868404044681497#6</t>
  </si>
  <si>
    <t>862360074039640#2</t>
  </si>
  <si>
    <t>862360074039640#4</t>
  </si>
  <si>
    <t>862360079653528#5</t>
  </si>
  <si>
    <t>862952027212009#2</t>
  </si>
  <si>
    <t>862360079653528#6</t>
  </si>
  <si>
    <t>862952027121614#1</t>
  </si>
  <si>
    <t>Hexa UPS 2</t>
  </si>
  <si>
    <t>862952027079192#10</t>
  </si>
  <si>
    <t>868728038960214#4</t>
  </si>
  <si>
    <t>862952027010924#3</t>
  </si>
  <si>
    <t>862952027124923#1</t>
  </si>
  <si>
    <t>862360074039640#1</t>
  </si>
  <si>
    <t>862360079653528#2</t>
  </si>
  <si>
    <t>862360079653528#8</t>
  </si>
  <si>
    <t>862952027010924#1</t>
  </si>
  <si>
    <t>862360079646746#4</t>
  </si>
  <si>
    <t>862360079646746#5</t>
  </si>
  <si>
    <t>862952027076321#1</t>
  </si>
  <si>
    <t>862952027076321#2</t>
  </si>
  <si>
    <t>M55</t>
  </si>
  <si>
    <t>862952026923077#1</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</si>
  <si>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VOLTAGE THD (R PHASE), VOLTAGE THD (Y PHASE), VOLTAGE THD (B PHASE), CURRENT THD (R PHASE), CURRENT THD (Y PHASE), CURRENT THD (B PHASE), KVARh (INDUCTIVE RECEIVED), KVARh (CAPACITIVE RECEIVED), MAXIMUM DEMAND, KW (R PHASE), KW (Y PHASE), KW (B PHASE), KVAR (R PHASE), KVAR (Y PHASE), KVAR (B PHASE), POWER FACTOR (DELIVERED), CURRENT(DELIVERED), KWh (DELIVERED), KVAh (DELIVERED), KVARh (INDUCTIVE DELIVERED), KVARh (CAPACITIVE DELIVERED), POWER FACTOR (RECEIVED), CURRENT (RECEIVED), POWER FACTOR (R PHASE), POWER FACTOR (Y PHASE), POWER FACTOR (B PHASE), CURRENT (NEUTRAL), RISING DEMAND, FORECAST DEMAND, LH, MOTOR_RPM, INTERRUPTIONS, Load Hours Delivered, Voltage Unbal R Phase, Voltage Unbal Y Phase, Voltage Unbal B Phase, Current Unbal R Phase, Current Unbal Y Phase, Current Unbal B Phase, K factor Voltage R phase, K factor Voltage Y phase, K factor Voltage B phase, K factor Current R phase, K factor Current Y phase, 3rd harmonics Voltage B phase, 3rd harmonics Current R phase, 3rd harmonics Current Y phase, 3rd harmonics Current B phase, 5th harmonics Voltage R phase, 5th harmonics Voltage Y phase, 5th harmonics Voltage B phase, 5th harmonics Current Y phase, 5th harmonics Current B phase, 7th harmonics Voltage R phase, 7th harmonics Voltage Y phase, 7th harmonics Voltage B phase, 7th harmonics Current R phase, 7th harmonics Current Y phase, 7th harmonics Current B phase, 9th harmonics Voltage R phase, 9th harmonics Voltage Y phase, 9th harmonics Voltage B phase, 9th harmonics Current R phase, 9th harmonics Current Y phase, 9th harmonics Current B phase, 11th harmonics Voltage R phase, 11th harmonics Voltage Y phase, 11th harmonics Voltage B phase, 11th harmonics Current R phase, 11th harmonics Current Y phase, 11th harmonics Current B phase, 13th harmonics Voltage R phase, 13th harmonics Voltage Y phase, 13th harmonics Voltage B phase, 13th harmonics Current R phase, 13th harmonics Current Y phase, 13th harmonics Current B phase, 15th harmonics Voltage R phase, 15th harmonics Voltage Y phase, 15th harmonics Voltage B phase, 15th harmonics Current R phase, 15th harmonics Current Y phase, 15th harmonics Current B phase, 17th harmonics Voltage R phase, 17th harmonics Voltage Y phase, 17th harmonics Voltage B phase, 17th harmonics Current R phase, 17th harmonics Current Y phase, 17th harmonics Current B phase, 19th harmonics Voltage R phase, 19th harmonics Voltage Y phase, 19th harmonics Voltage B phase, 19th harmonics Current R phase, 19th harmonics Current Y phase, 19th harmonics Current B phase, 21st harmonics Voltage R phase, 21st harmonics Voltage Y phase, 21st harmonics Voltage B phase, 21st harmonics Current R phase, 21st harmonics Current Y phase, 21st harmonics Current B phase, 23rd harmonics Voltage R phase, 23rd harmonics Voltage Y phase, 23rd harmonics Voltage B phase, 23rd harmonics Current R phase, 23rd harmonics Current Y phase, 23rd harmonics Current B phase, 25th harmonics Voltage R phase, 25th harmonics Voltage Y phase, 25th harmonics Voltage B phase, 25th harmonics Current R phase, 25th harmonics Current Y phase, 25th harmonics Current B phase, 27th harmonics Voltage R phase, 27th harmonics Voltage Y phase, 27th harmonics Voltage B phase, 27th harmonics Current R phase, 27th harmonics Current Y phase, 27th harmonics Current B phase, 29th harmonics Voltage R phase, 29th harmonics Voltage Y phase, 29th harmonics Voltage B phase, 29th harmonics Current R phase, 29th harmonics Current Y phase, 29th harmonics Current B phase, 31st harmonics Voltage R phase, 31st harmonics Voltage Y phase, 31st harmonics Voltage B phase, 31st harmonics Current R phase, 31st harmonics Current B phase, kW sum</t>
  </si>
  <si>
    <t>862952026923077#2</t>
  </si>
  <si>
    <t>A146</t>
  </si>
  <si>
    <t>862360074039640#5</t>
  </si>
  <si>
    <t>Temperature, Flow Rate(m3/hr), Pressure(Bar)</t>
  </si>
  <si>
    <t>MV-1 EB Incomer</t>
  </si>
  <si>
    <t>862952027079192#1</t>
  </si>
  <si>
    <t>869244049082625#1</t>
  </si>
  <si>
    <t>869244049082625#2</t>
  </si>
  <si>
    <t>862952027079192#5</t>
  </si>
  <si>
    <t>862952027093516#2</t>
  </si>
  <si>
    <t>A61</t>
  </si>
  <si>
    <t>862952027093516#L2</t>
  </si>
  <si>
    <t>FREQUENCY, Temperature, FLOW RATE., PRESSURE (kg/cm2), Water Flow, Humidity, PH Value, Screw Speed, Line Speed, Flow Rate(m3/hr), Up Running Status, Down Running Status, Energy Output, Vibration, Level, Vaccum Pressure, Pressure (bar), PH, Recycle Flow, Pressure(Pascal), Upper Tank Level (%), SUMP Level (%), Flow Rate(Gallon/min), Level (m), Tap Position</t>
  </si>
  <si>
    <t>MV - 1 DG Incomer</t>
  </si>
  <si>
    <t>862952027079192#9</t>
  </si>
  <si>
    <t>868728038960214#3</t>
  </si>
  <si>
    <t>868728038960214#1</t>
  </si>
  <si>
    <t>869668023211828#1</t>
  </si>
  <si>
    <t>MV - 1 Module Rework</t>
  </si>
  <si>
    <t>862952027079192#2</t>
  </si>
  <si>
    <t>MV - 1 SSB 4</t>
  </si>
  <si>
    <t>862952027079192#6</t>
  </si>
  <si>
    <t>862952027220994#2</t>
  </si>
  <si>
    <t>862952027220994#1</t>
  </si>
  <si>
    <t>New 11kv Panel IC</t>
  </si>
  <si>
    <t>862952027220994#3</t>
  </si>
  <si>
    <t>230kW Solar kit (Chiller Area 3to6)</t>
  </si>
  <si>
    <t>868728038960214#6</t>
  </si>
  <si>
    <t>180kw Solar (Hexa AHU Area)</t>
  </si>
  <si>
    <t>868728038960214#5</t>
  </si>
  <si>
    <t>M169</t>
  </si>
  <si>
    <t>862952027079655#2</t>
  </si>
  <si>
    <t>kWh, kW, VOLTAGE (LN), CURRENT, FREQUENCY, Power Factor, KVAR, KVA, KVA (R PHASE), KVA (Y PHASE), KVA (B PHASE), VOLTAGE (LL), VOLTAGE (LL RY Phase), VOLTAGE (LL YB Phase), VOLTAGE (LL BR Phase), VOLTAGE (LN R Phase), VOLTAGE (LN Y PHASE), VOLTAGE (LN B PHASE), CURRENT (R PHASE), CURRENT (Y PHASE), CURRENT (B PHASE), KVAh, KVARh (INDUCTIVE RECEIVED), KVARh (CAPACITIVE RECEIVED), KW (R PHASE), KW (Y PHASE), KW (B PHASE), KVAR (R PHASE), KVAR (Y PHASE), KVAR (B PHASE), KWh (DELIVERED), KVAh (DELIVERED), KVARh (INDUCTIVE DELIVERED), KVARh (CAPACITIVE DELIVERED), POWER FACTOR (R PHASE), POWER FACTOR (Y PHASE), POWER FACTOR (B PHASE), PRESENT DEMAND, PEAK DEMAND kW</t>
  </si>
  <si>
    <t>862952027010924#2</t>
  </si>
  <si>
    <t>862952027076321#8</t>
  </si>
  <si>
    <t>862360079653528#9</t>
  </si>
  <si>
    <t>868404044680952#1</t>
  </si>
  <si>
    <t>862360074015061#1</t>
  </si>
  <si>
    <t>862360074015061#2</t>
  </si>
  <si>
    <t>Vega Post Lamp Framing</t>
  </si>
  <si>
    <t>868404044681497#4</t>
  </si>
  <si>
    <t>862952027123123#1</t>
  </si>
  <si>
    <t>Prdn EVA Storage - RH+T</t>
  </si>
  <si>
    <t>M687</t>
  </si>
  <si>
    <t>862360079659400#7</t>
  </si>
  <si>
    <t>Temperature, Humidity</t>
  </si>
  <si>
    <t>862952027076446#3</t>
  </si>
  <si>
    <t>862952027076446#1</t>
  </si>
  <si>
    <t>MV - 1 SSB 3</t>
  </si>
  <si>
    <t>862952027079192#7</t>
  </si>
  <si>
    <t>MV - 1 SMSB</t>
  </si>
  <si>
    <t>862952027079192#8</t>
  </si>
  <si>
    <t>MV - 1 SSB 5</t>
  </si>
  <si>
    <t>862952027079192#4</t>
  </si>
  <si>
    <t>MV - 1 SSB 6</t>
  </si>
  <si>
    <t>862952027079192#3</t>
  </si>
  <si>
    <t>862952027079655#3</t>
  </si>
  <si>
    <t>862952027079655#1</t>
  </si>
  <si>
    <t>862952027076321#7</t>
  </si>
  <si>
    <t>862952027076321#6</t>
  </si>
  <si>
    <t>862952027076321#5</t>
  </si>
  <si>
    <t>862952027076321#4</t>
  </si>
  <si>
    <t>862952027076321#3</t>
  </si>
  <si>
    <t>862360079646746#7</t>
  </si>
  <si>
    <t>862360079646746#2</t>
  </si>
  <si>
    <t>862360079653528#7</t>
  </si>
  <si>
    <t>862360079653528#4</t>
  </si>
  <si>
    <t>862360079653528#3</t>
  </si>
  <si>
    <t>862360079653528#1</t>
  </si>
  <si>
    <t>862360074039640#3</t>
  </si>
  <si>
    <t>Hexa UPS 1</t>
  </si>
  <si>
    <t>865904022200908#1</t>
  </si>
  <si>
    <t>862952027212009#1</t>
  </si>
  <si>
    <t>868404044680952#3</t>
  </si>
  <si>
    <t>868404044680952#2</t>
  </si>
  <si>
    <t>Vega ATW Pre&amp;post lam Control panel</t>
  </si>
  <si>
    <t>868404044681497#7</t>
  </si>
  <si>
    <t>862952027174837#4</t>
  </si>
  <si>
    <t>862952027174837#3</t>
  </si>
  <si>
    <t>862952027174837#1</t>
  </si>
  <si>
    <t>862952027174837#2</t>
  </si>
  <si>
    <t>MMF &amp; ACF Back Wash Water Flow Meter</t>
  </si>
  <si>
    <t>M651</t>
  </si>
  <si>
    <t>862952027124923#3</t>
  </si>
  <si>
    <t>862952027124923#4</t>
  </si>
  <si>
    <t>Vega Buffer Near</t>
  </si>
  <si>
    <t>868404044681497#1</t>
  </si>
  <si>
    <t>Vega Testing</t>
  </si>
  <si>
    <t>868404044681497#2</t>
  </si>
  <si>
    <t>Vega Pre Lamp Area ATW(Near)</t>
  </si>
  <si>
    <t>868404044681497#5</t>
  </si>
  <si>
    <t>EVA Storage - RH+T</t>
  </si>
  <si>
    <t>862360079659400#8</t>
  </si>
  <si>
    <t>868440031506776#1</t>
  </si>
  <si>
    <t>Hexa UPS 3</t>
  </si>
  <si>
    <t>862952027220101#2</t>
  </si>
  <si>
    <t>862952027174837#5</t>
  </si>
  <si>
    <t>MV -1 3X200 KVA UPS</t>
  </si>
  <si>
    <t>868728038935125#1</t>
  </si>
  <si>
    <t>Server Room</t>
  </si>
  <si>
    <t>M319</t>
  </si>
  <si>
    <t>862360079659400#1</t>
  </si>
  <si>
    <t>FAD - Modula line</t>
  </si>
  <si>
    <t>M466</t>
  </si>
  <si>
    <t>862952027093516#1</t>
  </si>
  <si>
    <t>Totaliser(Kg), Flow Rate(Kg/hr)</t>
  </si>
  <si>
    <t>11909,11910,11911 Sensor Ids don't belong to the specifid member!</t>
  </si>
  <si>
    <t>0</t>
  </si>
  <si>
    <t>66KV CR panel06:00 to 10:00</t>
  </si>
  <si>
    <t>11KV DG Incomer06:00 to 10:00</t>
  </si>
  <si>
    <t>11KV DG, MTU06:00 to 10:00</t>
  </si>
  <si>
    <t>11KV DG, Powerica06:00 to 10:00</t>
  </si>
  <si>
    <t>20KW Solar ( Above ATS)06:00 to 10:00</t>
  </si>
  <si>
    <t>Pure Air Plant - 3 &amp; 406:00 to 10:00</t>
  </si>
  <si>
    <t>MV - 2 UPS 3*400KVA Cell 206:00 to 10:00</t>
  </si>
  <si>
    <t>KAESER Compressor Old Module06:00 to 10:00</t>
  </si>
  <si>
    <t>67KW Solar ( Above KIRBY )06:00 to 10:00</t>
  </si>
  <si>
    <t>20KW Solar (Above Canteen )06:00 to 10:00</t>
  </si>
  <si>
    <t>Environmental Chamber06:00 to 10:00</t>
  </si>
  <si>
    <t>90KW Solar (Above LT Room)06:00 to 10:00</t>
  </si>
  <si>
    <t>462350.25</t>
  </si>
  <si>
    <t>462350.291666666666667</t>
  </si>
  <si>
    <t>462350.333333333333333</t>
  </si>
  <si>
    <t>462350.375</t>
  </si>
  <si>
    <t>462360.25</t>
  </si>
  <si>
    <t>462360.291666666666667</t>
  </si>
  <si>
    <t>462360.333333333333333</t>
  </si>
  <si>
    <t>462360.375</t>
  </si>
  <si>
    <t>462370.25</t>
  </si>
  <si>
    <t>462370.291666666666667</t>
  </si>
  <si>
    <t>462370.333333333333333</t>
  </si>
  <si>
    <t>462370.375</t>
  </si>
  <si>
    <t>462380.25</t>
  </si>
  <si>
    <t>462380.291666666666667</t>
  </si>
  <si>
    <t>462380.333333333333333</t>
  </si>
  <si>
    <t>462380.375</t>
  </si>
  <si>
    <t>462390.25</t>
  </si>
  <si>
    <t>462390.291666666666667</t>
  </si>
  <si>
    <t>462390.333333333333333</t>
  </si>
  <si>
    <t>462390.375</t>
  </si>
  <si>
    <t>462400.25</t>
  </si>
  <si>
    <t>462400.291666666666667</t>
  </si>
  <si>
    <t>462400.333333333333333</t>
  </si>
  <si>
    <t>462400.375</t>
  </si>
  <si>
    <t>462410.25</t>
  </si>
  <si>
    <t>462410.291666666666667</t>
  </si>
  <si>
    <t>462410.333333333333333</t>
  </si>
  <si>
    <t>462410.375</t>
  </si>
  <si>
    <t>462420.25</t>
  </si>
  <si>
    <t>462420.291666666666667</t>
  </si>
  <si>
    <t>462420.333333333333333</t>
  </si>
  <si>
    <t>462420.375</t>
  </si>
  <si>
    <t>462430.25</t>
  </si>
  <si>
    <t>462430.291666666666667</t>
  </si>
  <si>
    <t>462430.333333333333333</t>
  </si>
  <si>
    <t>462430.375</t>
  </si>
  <si>
    <t>462440.25</t>
  </si>
  <si>
    <t>462440.291666666666667</t>
  </si>
  <si>
    <t>462440.333333333333333</t>
  </si>
  <si>
    <t>462440.375</t>
  </si>
  <si>
    <t>462450.25</t>
  </si>
  <si>
    <t>462450.291666666666667</t>
  </si>
  <si>
    <t>462450.333333333333333</t>
  </si>
  <si>
    <t>462450.375</t>
  </si>
  <si>
    <t>462460.25</t>
  </si>
  <si>
    <t>462460.291666666666667</t>
  </si>
  <si>
    <t>462460.333333333333333</t>
  </si>
  <si>
    <t>462460.375</t>
  </si>
  <si>
    <t>462470.25</t>
  </si>
  <si>
    <t>462470.291666666666667</t>
  </si>
  <si>
    <t>462470.333333333333333</t>
  </si>
  <si>
    <t>462470.375</t>
  </si>
  <si>
    <t>462480.25</t>
  </si>
  <si>
    <t>462480.291666666666667</t>
  </si>
  <si>
    <t>462480.333333333333333</t>
  </si>
  <si>
    <t>462480.375</t>
  </si>
  <si>
    <t>462490.25</t>
  </si>
  <si>
    <t>462490.291666666666667</t>
  </si>
  <si>
    <t>462490.333333333333333</t>
  </si>
  <si>
    <t>462490.375</t>
  </si>
  <si>
    <t>462500.25</t>
  </si>
  <si>
    <t>462500.291666666666667</t>
  </si>
  <si>
    <t>462500.333333333333333</t>
  </si>
  <si>
    <t>462500.375</t>
  </si>
  <si>
    <t>462510.25</t>
  </si>
  <si>
    <t>462510.291666666666667</t>
  </si>
  <si>
    <t>462510.333333333333333</t>
  </si>
  <si>
    <t>462510.375</t>
  </si>
  <si>
    <t>462520.25</t>
  </si>
  <si>
    <t>462520.291666666666667</t>
  </si>
  <si>
    <t>462520.333333333333333</t>
  </si>
  <si>
    <t>462520.375</t>
  </si>
  <si>
    <t>462530.25</t>
  </si>
  <si>
    <t>462530.291666666666667</t>
  </si>
  <si>
    <t>462530.333333333333333</t>
  </si>
  <si>
    <t>462530.375</t>
  </si>
  <si>
    <t>462540.25</t>
  </si>
  <si>
    <t>462540.291666666666667</t>
  </si>
  <si>
    <t>462540.333333333333333</t>
  </si>
  <si>
    <t>462540.375</t>
  </si>
  <si>
    <t>462550.25</t>
  </si>
  <si>
    <t>462550.291666666666667</t>
  </si>
  <si>
    <t>462550.333333333333333</t>
  </si>
  <si>
    <t>462550.375</t>
  </si>
  <si>
    <t>462560.25</t>
  </si>
  <si>
    <t>462560.291666666666667</t>
  </si>
  <si>
    <t>462560.333333333333333</t>
  </si>
  <si>
    <t>462560.375</t>
  </si>
  <si>
    <t>462570.25</t>
  </si>
  <si>
    <t>462570.291666666666667</t>
  </si>
  <si>
    <t>462570.333333333333333</t>
  </si>
  <si>
    <t>462570.375</t>
  </si>
  <si>
    <t>462580.25</t>
  </si>
  <si>
    <t>462580.291666666666667</t>
  </si>
  <si>
    <t>462580.333333333333333</t>
  </si>
  <si>
    <t>462580.375</t>
  </si>
  <si>
    <t>462590.25</t>
  </si>
  <si>
    <t>462590.291666666666667</t>
  </si>
  <si>
    <t>462590.333333333333333</t>
  </si>
  <si>
    <t>462590.375</t>
  </si>
  <si>
    <t>462600.25</t>
  </si>
  <si>
    <t>462600.291666666666667</t>
  </si>
  <si>
    <t>462600.333333333333333</t>
  </si>
  <si>
    <t>462600.375</t>
  </si>
  <si>
    <t>462610.25</t>
  </si>
  <si>
    <t>462610.291666666666667</t>
  </si>
  <si>
    <t>462610.333333333333333</t>
  </si>
  <si>
    <t>462610.375</t>
  </si>
  <si>
    <t>462620.25</t>
  </si>
  <si>
    <t>462620.291666666666667</t>
  </si>
  <si>
    <t>462620.333333333333333</t>
  </si>
  <si>
    <t>462620.375</t>
  </si>
  <si>
    <t>462630.25</t>
  </si>
  <si>
    <t>462630.291666666666667</t>
  </si>
  <si>
    <t>462630.333333333333333</t>
  </si>
  <si>
    <t>462630.375</t>
  </si>
  <si>
    <t>462640.25</t>
  </si>
  <si>
    <t>462640.291666666666667</t>
  </si>
  <si>
    <t>462640.333333333333333</t>
  </si>
  <si>
    <t>462640.375</t>
  </si>
  <si>
    <t>462650.25</t>
  </si>
  <si>
    <t>462650.291666666666667</t>
  </si>
  <si>
    <t>462650.333333333333333</t>
  </si>
  <si>
    <t>462650.375</t>
  </si>
  <si>
    <t>462350.416666666666667</t>
  </si>
  <si>
    <t>462350.458333333333333</t>
  </si>
  <si>
    <t>462350.5</t>
  </si>
  <si>
    <t>462350.541666666666667</t>
  </si>
  <si>
    <t>462350.583333333333333</t>
  </si>
  <si>
    <t>462350.625</t>
  </si>
  <si>
    <t>462350.666666666666667</t>
  </si>
  <si>
    <t>462350.708333333333333</t>
  </si>
  <si>
    <t>462360.416666666666667</t>
  </si>
  <si>
    <t>462360.458333333333333</t>
  </si>
  <si>
    <t>462360.5</t>
  </si>
  <si>
    <t>462360.541666666666667</t>
  </si>
  <si>
    <t>462360.583333333333333</t>
  </si>
  <si>
    <t>462360.625</t>
  </si>
  <si>
    <t>462360.666666666666667</t>
  </si>
  <si>
    <t>462360.708333333333333</t>
  </si>
  <si>
    <t>462370.416666666666667</t>
  </si>
  <si>
    <t>462370.458333333333333</t>
  </si>
  <si>
    <t>462370.5</t>
  </si>
  <si>
    <t>462370.541666666666667</t>
  </si>
  <si>
    <t>462370.583333333333333</t>
  </si>
  <si>
    <t>462370.625</t>
  </si>
  <si>
    <t>462370.666666666666667</t>
  </si>
  <si>
    <t>462370.708333333333333</t>
  </si>
  <si>
    <t>462380.416666666666667</t>
  </si>
  <si>
    <t>462380.458333333333333</t>
  </si>
  <si>
    <t>462380.5</t>
  </si>
  <si>
    <t>462380.541666666666667</t>
  </si>
  <si>
    <t>462380.583333333333333</t>
  </si>
  <si>
    <t>462380.625</t>
  </si>
  <si>
    <t>462380.666666666666667</t>
  </si>
  <si>
    <t>462380.708333333333333</t>
  </si>
  <si>
    <t>462390.416666666666667</t>
  </si>
  <si>
    <t>462390.458333333333333</t>
  </si>
  <si>
    <t>462390.5</t>
  </si>
  <si>
    <t>462390.541666666666667</t>
  </si>
  <si>
    <t>462390.583333333333333</t>
  </si>
  <si>
    <t>462390.625</t>
  </si>
  <si>
    <t>462390.666666666666667</t>
  </si>
  <si>
    <t>462390.708333333333333</t>
  </si>
  <si>
    <t>462400.416666666666667</t>
  </si>
  <si>
    <t>462400.458333333333333</t>
  </si>
  <si>
    <t>462400.5</t>
  </si>
  <si>
    <t>462400.541666666666667</t>
  </si>
  <si>
    <t>462400.583333333333333</t>
  </si>
  <si>
    <t>462400.625</t>
  </si>
  <si>
    <t>462400.666666666666667</t>
  </si>
  <si>
    <t>462400.708333333333333</t>
  </si>
  <si>
    <t>462410.416666666666667</t>
  </si>
  <si>
    <t>462410.458333333333333</t>
  </si>
  <si>
    <t>462410.5</t>
  </si>
  <si>
    <t>462410.541666666666667</t>
  </si>
  <si>
    <t>462410.583333333333333</t>
  </si>
  <si>
    <t>462410.625</t>
  </si>
  <si>
    <t>462410.666666666666667</t>
  </si>
  <si>
    <t>462410.708333333333333</t>
  </si>
  <si>
    <t>462420.416666666666667</t>
  </si>
  <si>
    <t>462420.458333333333333</t>
  </si>
  <si>
    <t>462420.5</t>
  </si>
  <si>
    <t>462420.541666666666667</t>
  </si>
  <si>
    <t>462420.583333333333333</t>
  </si>
  <si>
    <t>462420.625</t>
  </si>
  <si>
    <t>462420.666666666666667</t>
  </si>
  <si>
    <t>462420.708333333333333</t>
  </si>
  <si>
    <t>462430.416666666666667</t>
  </si>
  <si>
    <t>462430.458333333333333</t>
  </si>
  <si>
    <t>462430.5</t>
  </si>
  <si>
    <t>462430.541666666666667</t>
  </si>
  <si>
    <t>462430.583333333333333</t>
  </si>
  <si>
    <t>462430.625</t>
  </si>
  <si>
    <t>462430.666666666666667</t>
  </si>
  <si>
    <t>462430.708333333333333</t>
  </si>
  <si>
    <t>462440.416666666666667</t>
  </si>
  <si>
    <t>462440.458333333333333</t>
  </si>
  <si>
    <t>462440.5</t>
  </si>
  <si>
    <t>462440.541666666666667</t>
  </si>
  <si>
    <t>462440.583333333333333</t>
  </si>
  <si>
    <t>462440.625</t>
  </si>
  <si>
    <t>462440.666666666666667</t>
  </si>
  <si>
    <t>462440.708333333333333</t>
  </si>
  <si>
    <t>462450.416666666666667</t>
  </si>
  <si>
    <t>462450.458333333333333</t>
  </si>
  <si>
    <t>462450.5</t>
  </si>
  <si>
    <t>462450.541666666666667</t>
  </si>
  <si>
    <t>462450.583333333333333</t>
  </si>
  <si>
    <t>462450.625</t>
  </si>
  <si>
    <t>462450.666666666666667</t>
  </si>
  <si>
    <t>462450.708333333333333</t>
  </si>
  <si>
    <t>462460.416666666666667</t>
  </si>
  <si>
    <t>462460.458333333333333</t>
  </si>
  <si>
    <t>462460.5</t>
  </si>
  <si>
    <t>462460.541666666666667</t>
  </si>
  <si>
    <t>462460.583333333333333</t>
  </si>
  <si>
    <t>462460.625</t>
  </si>
  <si>
    <t>462460.666666666666667</t>
  </si>
  <si>
    <t>462460.708333333333333</t>
  </si>
  <si>
    <t>462470.416666666666667</t>
  </si>
  <si>
    <t>462470.458333333333333</t>
  </si>
  <si>
    <t>462470.5</t>
  </si>
  <si>
    <t>462470.541666666666667</t>
  </si>
  <si>
    <t>462470.583333333333333</t>
  </si>
  <si>
    <t>462470.625</t>
  </si>
  <si>
    <t>462470.666666666666667</t>
  </si>
  <si>
    <t>462470.708333333333333</t>
  </si>
  <si>
    <t>462480.416666666666667</t>
  </si>
  <si>
    <t>462480.458333333333333</t>
  </si>
  <si>
    <t>462480.5</t>
  </si>
  <si>
    <t>462480.541666666666667</t>
  </si>
  <si>
    <t>462480.583333333333333</t>
  </si>
  <si>
    <t>462480.625</t>
  </si>
  <si>
    <t>462480.666666666666667</t>
  </si>
  <si>
    <t>462480.708333333333333</t>
  </si>
  <si>
    <t>462490.416666666666667</t>
  </si>
  <si>
    <t>462490.458333333333333</t>
  </si>
  <si>
    <t>462490.5</t>
  </si>
  <si>
    <t>462490.541666666666667</t>
  </si>
  <si>
    <t>462490.583333333333333</t>
  </si>
  <si>
    <t>462490.625</t>
  </si>
  <si>
    <t>462490.666666666666667</t>
  </si>
  <si>
    <t>462490.708333333333333</t>
  </si>
  <si>
    <t>462500.416666666666667</t>
  </si>
  <si>
    <t>462500.458333333333333</t>
  </si>
  <si>
    <t>462500.5</t>
  </si>
  <si>
    <t>462500.541666666666667</t>
  </si>
  <si>
    <t>462500.583333333333333</t>
  </si>
  <si>
    <t>462500.625</t>
  </si>
  <si>
    <t>462500.666666666666667</t>
  </si>
  <si>
    <t>462500.708333333333333</t>
  </si>
  <si>
    <t>462510.416666666666667</t>
  </si>
  <si>
    <t>462510.458333333333333</t>
  </si>
  <si>
    <t>462510.5</t>
  </si>
  <si>
    <t>462510.541666666666667</t>
  </si>
  <si>
    <t>462510.583333333333333</t>
  </si>
  <si>
    <t>462510.625</t>
  </si>
  <si>
    <t>462510.666666666666667</t>
  </si>
  <si>
    <t>462510.708333333333333</t>
  </si>
  <si>
    <t>462520.416666666666667</t>
  </si>
  <si>
    <t>462520.458333333333333</t>
  </si>
  <si>
    <t>462520.5</t>
  </si>
  <si>
    <t>462520.541666666666667</t>
  </si>
  <si>
    <t>462520.583333333333333</t>
  </si>
  <si>
    <t>462520.625</t>
  </si>
  <si>
    <t>462520.666666666666667</t>
  </si>
  <si>
    <t>462520.708333333333333</t>
  </si>
  <si>
    <t>462530.416666666666667</t>
  </si>
  <si>
    <t>462530.458333333333333</t>
  </si>
  <si>
    <t>462530.5</t>
  </si>
  <si>
    <t>462530.541666666666667</t>
  </si>
  <si>
    <t>462530.583333333333333</t>
  </si>
  <si>
    <t>462530.625</t>
  </si>
  <si>
    <t>462530.666666666666667</t>
  </si>
  <si>
    <t>462530.708333333333333</t>
  </si>
  <si>
    <t>462540.416666666666667</t>
  </si>
  <si>
    <t>462540.458333333333333</t>
  </si>
  <si>
    <t>462540.5</t>
  </si>
  <si>
    <t>462540.541666666666667</t>
  </si>
  <si>
    <t>462540.583333333333333</t>
  </si>
  <si>
    <t>462540.625</t>
  </si>
  <si>
    <t>462540.666666666666667</t>
  </si>
  <si>
    <t>462540.708333333333333</t>
  </si>
  <si>
    <t>462550.416666666666667</t>
  </si>
  <si>
    <t>462550.458333333333333</t>
  </si>
  <si>
    <t>462550.5</t>
  </si>
  <si>
    <t>462550.541666666666667</t>
  </si>
  <si>
    <t>462550.583333333333333</t>
  </si>
  <si>
    <t>462550.625</t>
  </si>
  <si>
    <t>462550.666666666666667</t>
  </si>
  <si>
    <t>462550.708333333333333</t>
  </si>
  <si>
    <t>462560.416666666666667</t>
  </si>
  <si>
    <t>462560.458333333333333</t>
  </si>
  <si>
    <t>462560.5</t>
  </si>
  <si>
    <t>462560.541666666666667</t>
  </si>
  <si>
    <t>462560.583333333333333</t>
  </si>
  <si>
    <t>462560.625</t>
  </si>
  <si>
    <t>462560.666666666666667</t>
  </si>
  <si>
    <t>462560.708333333333333</t>
  </si>
  <si>
    <t>462570.416666666666667</t>
  </si>
  <si>
    <t>462570.458333333333333</t>
  </si>
  <si>
    <t>462570.5</t>
  </si>
  <si>
    <t>462570.541666666666667</t>
  </si>
  <si>
    <t>462570.583333333333333</t>
  </si>
  <si>
    <t>462570.625</t>
  </si>
  <si>
    <t>462570.666666666666667</t>
  </si>
  <si>
    <t>462570.708333333333333</t>
  </si>
  <si>
    <t>462580.416666666666667</t>
  </si>
  <si>
    <t>462580.458333333333333</t>
  </si>
  <si>
    <t>462580.5</t>
  </si>
  <si>
    <t>462580.541666666666667</t>
  </si>
  <si>
    <t>462580.583333333333333</t>
  </si>
  <si>
    <t>462580.625</t>
  </si>
  <si>
    <t>462580.666666666666667</t>
  </si>
  <si>
    <t>462580.708333333333333</t>
  </si>
  <si>
    <t>462590.416666666666667</t>
  </si>
  <si>
    <t>462590.458333333333333</t>
  </si>
  <si>
    <t>462590.5</t>
  </si>
  <si>
    <t>462590.541666666666667</t>
  </si>
  <si>
    <t>462590.583333333333333</t>
  </si>
  <si>
    <t>462590.625</t>
  </si>
  <si>
    <t>462590.666666666666667</t>
  </si>
  <si>
    <t>462590.708333333333333</t>
  </si>
  <si>
    <t>462600.416666666666667</t>
  </si>
  <si>
    <t>462600.458333333333333</t>
  </si>
  <si>
    <t>462600.5</t>
  </si>
  <si>
    <t>462600.541666666666667</t>
  </si>
  <si>
    <t>462600.583333333333333</t>
  </si>
  <si>
    <t>462600.625</t>
  </si>
  <si>
    <t>462600.666666666666667</t>
  </si>
  <si>
    <t>462600.708333333333333</t>
  </si>
  <si>
    <t>462610.416666666666667</t>
  </si>
  <si>
    <t>462610.458333333333333</t>
  </si>
  <si>
    <t>462610.5</t>
  </si>
  <si>
    <t>462610.541666666666667</t>
  </si>
  <si>
    <t>462610.583333333333333</t>
  </si>
  <si>
    <t>462610.625</t>
  </si>
  <si>
    <t>462610.666666666666667</t>
  </si>
  <si>
    <t>462610.708333333333333</t>
  </si>
  <si>
    <t>462620.416666666666667</t>
  </si>
  <si>
    <t>462620.458333333333333</t>
  </si>
  <si>
    <t>462620.5</t>
  </si>
  <si>
    <t>462620.541666666666667</t>
  </si>
  <si>
    <t>462620.583333333333333</t>
  </si>
  <si>
    <t>462620.625</t>
  </si>
  <si>
    <t>462620.666666666666667</t>
  </si>
  <si>
    <t>462620.708333333333333</t>
  </si>
  <si>
    <t>462630.416666666666667</t>
  </si>
  <si>
    <t>462630.458333333333333</t>
  </si>
  <si>
    <t>462630.5</t>
  </si>
  <si>
    <t>462630.541666666666667</t>
  </si>
  <si>
    <t>462630.583333333333333</t>
  </si>
  <si>
    <t>462630.625</t>
  </si>
  <si>
    <t>462630.666666666666667</t>
  </si>
  <si>
    <t>462630.708333333333333</t>
  </si>
  <si>
    <t>462640.416666666666667</t>
  </si>
  <si>
    <t>462640.458333333333333</t>
  </si>
  <si>
    <t>462640.5</t>
  </si>
  <si>
    <t>462640.541666666666667</t>
  </si>
  <si>
    <t>462640.583333333333333</t>
  </si>
  <si>
    <t>462640.625</t>
  </si>
  <si>
    <t>462640.666666666666667</t>
  </si>
  <si>
    <t>462640.708333333333333</t>
  </si>
  <si>
    <t>462650.416666666666667</t>
  </si>
  <si>
    <t>462650.458333333333333</t>
  </si>
  <si>
    <t>462650.5</t>
  </si>
  <si>
    <t>462650.541666666666667</t>
  </si>
  <si>
    <t>462650.583333333333333</t>
  </si>
  <si>
    <t>462650.625</t>
  </si>
  <si>
    <t>462650.666666666666667</t>
  </si>
  <si>
    <t>462650.708333333333333</t>
  </si>
  <si>
    <t>462660.416666666666667</t>
  </si>
  <si>
    <t>462660.458333333333333</t>
  </si>
  <si>
    <t>462660.5</t>
  </si>
  <si>
    <t>462660.541666666666667</t>
  </si>
  <si>
    <t>462660.583333333333333</t>
  </si>
  <si>
    <t>462660.625</t>
  </si>
  <si>
    <t>462660.666666666666667</t>
  </si>
  <si>
    <t>462660.708333333333333</t>
  </si>
  <si>
    <t>462350.916666666666667</t>
  </si>
  <si>
    <t>462350.958333333333333</t>
  </si>
  <si>
    <t>462350</t>
  </si>
  <si>
    <t>462350.0416666666666667</t>
  </si>
  <si>
    <t>462350.0833333333333333</t>
  </si>
  <si>
    <t>462350.125</t>
  </si>
  <si>
    <t>462350.166666666666667</t>
  </si>
  <si>
    <t>462350.208333333333333</t>
  </si>
  <si>
    <t>462360.916666666666667</t>
  </si>
  <si>
    <t>462360.958333333333333</t>
  </si>
  <si>
    <t>462360</t>
  </si>
  <si>
    <t>462360.0416666666666667</t>
  </si>
  <si>
    <t>462360.0833333333333333</t>
  </si>
  <si>
    <t>462360.125</t>
  </si>
  <si>
    <t>462360.166666666666667</t>
  </si>
  <si>
    <t>462360.208333333333333</t>
  </si>
  <si>
    <t>462370.916666666666667</t>
  </si>
  <si>
    <t>462370.958333333333333</t>
  </si>
  <si>
    <t>462370</t>
  </si>
  <si>
    <t>462370.0416666666666667</t>
  </si>
  <si>
    <t>462370.0833333333333333</t>
  </si>
  <si>
    <t>462370.125</t>
  </si>
  <si>
    <t>462370.166666666666667</t>
  </si>
  <si>
    <t>462370.208333333333333</t>
  </si>
  <si>
    <t>462380.916666666666667</t>
  </si>
  <si>
    <t>462380.958333333333333</t>
  </si>
  <si>
    <t>462380</t>
  </si>
  <si>
    <t>462380.0416666666666667</t>
  </si>
  <si>
    <t>462380.0833333333333333</t>
  </si>
  <si>
    <t>462380.125</t>
  </si>
  <si>
    <t>462380.166666666666667</t>
  </si>
  <si>
    <t>462380.208333333333333</t>
  </si>
  <si>
    <t>462390.916666666666667</t>
  </si>
  <si>
    <t>462390.958333333333333</t>
  </si>
  <si>
    <t>462390</t>
  </si>
  <si>
    <t>462390.0416666666666667</t>
  </si>
  <si>
    <t>462390.0833333333333333</t>
  </si>
  <si>
    <t>462390.125</t>
  </si>
  <si>
    <t>462390.166666666666667</t>
  </si>
  <si>
    <t>462390.208333333333333</t>
  </si>
  <si>
    <t>462400.916666666666667</t>
  </si>
  <si>
    <t>462400.958333333333333</t>
  </si>
  <si>
    <t>462400</t>
  </si>
  <si>
    <t>462400.0416666666666667</t>
  </si>
  <si>
    <t>462400.0833333333333333</t>
  </si>
  <si>
    <t>462400.125</t>
  </si>
  <si>
    <t>462400.166666666666667</t>
  </si>
  <si>
    <t>462400.208333333333333</t>
  </si>
  <si>
    <t>462410.916666666666667</t>
  </si>
  <si>
    <t>462410.958333333333333</t>
  </si>
  <si>
    <t>462410</t>
  </si>
  <si>
    <t>462410.0416666666666667</t>
  </si>
  <si>
    <t>462410.0833333333333333</t>
  </si>
  <si>
    <t>462410.125</t>
  </si>
  <si>
    <t>462410.166666666666667</t>
  </si>
  <si>
    <t>462410.208333333333333</t>
  </si>
  <si>
    <t>462420.916666666666667</t>
  </si>
  <si>
    <t>462420.958333333333333</t>
  </si>
  <si>
    <t>462420</t>
  </si>
  <si>
    <t>462420.0416666666666667</t>
  </si>
  <si>
    <t>462420.0833333333333333</t>
  </si>
  <si>
    <t>462420.125</t>
  </si>
  <si>
    <t>462420.166666666666667</t>
  </si>
  <si>
    <t>462420.208333333333333</t>
  </si>
  <si>
    <t>462430.916666666666667</t>
  </si>
  <si>
    <t>462430.958333333333333</t>
  </si>
  <si>
    <t>462430</t>
  </si>
  <si>
    <t>462430.0416666666666667</t>
  </si>
  <si>
    <t>462430.0833333333333333</t>
  </si>
  <si>
    <t>462430.125</t>
  </si>
  <si>
    <t>462430.166666666666667</t>
  </si>
  <si>
    <t>462430.208333333333333</t>
  </si>
  <si>
    <t>462440.916666666666667</t>
  </si>
  <si>
    <t>462440.958333333333333</t>
  </si>
  <si>
    <t>462440</t>
  </si>
  <si>
    <t>462440.0416666666666667</t>
  </si>
  <si>
    <t>462440.0833333333333333</t>
  </si>
  <si>
    <t>462440.125</t>
  </si>
  <si>
    <t>462440.166666666666667</t>
  </si>
  <si>
    <t>462440.208333333333333</t>
  </si>
  <si>
    <t>462450.916666666666667</t>
  </si>
  <si>
    <t>462450.958333333333333</t>
  </si>
  <si>
    <t>462450</t>
  </si>
  <si>
    <t>462450.0416666666666667</t>
  </si>
  <si>
    <t>462450.0833333333333333</t>
  </si>
  <si>
    <t>462450.125</t>
  </si>
  <si>
    <t>462450.166666666666667</t>
  </si>
  <si>
    <t>462450.208333333333333</t>
  </si>
  <si>
    <t>462460.916666666666667</t>
  </si>
  <si>
    <t>462460.958333333333333</t>
  </si>
  <si>
    <t>462460</t>
  </si>
  <si>
    <t>462460.0416666666666667</t>
  </si>
  <si>
    <t>462460.0833333333333333</t>
  </si>
  <si>
    <t>462460.125</t>
  </si>
  <si>
    <t>462460.166666666666667</t>
  </si>
  <si>
    <t>462460.208333333333333</t>
  </si>
  <si>
    <t>462470.916666666666667</t>
  </si>
  <si>
    <t>462470.958333333333333</t>
  </si>
  <si>
    <t>462470</t>
  </si>
  <si>
    <t>462470.0416666666666667</t>
  </si>
  <si>
    <t>462470.0833333333333333</t>
  </si>
  <si>
    <t>462470.125</t>
  </si>
  <si>
    <t>462470.166666666666667</t>
  </si>
  <si>
    <t>462470.208333333333333</t>
  </si>
  <si>
    <t>462480.916666666666667</t>
  </si>
  <si>
    <t>462480.958333333333333</t>
  </si>
  <si>
    <t>462480</t>
  </si>
  <si>
    <t>462480.0416666666666667</t>
  </si>
  <si>
    <t>462480.0833333333333333</t>
  </si>
  <si>
    <t>462480.125</t>
  </si>
  <si>
    <t>462480.166666666666667</t>
  </si>
  <si>
    <t>462480.208333333333333</t>
  </si>
  <si>
    <t>462490.916666666666667</t>
  </si>
  <si>
    <t>462490.958333333333333</t>
  </si>
  <si>
    <t>462490</t>
  </si>
  <si>
    <t>462490.0416666666666667</t>
  </si>
  <si>
    <t>462490.0833333333333333</t>
  </si>
  <si>
    <t>462490.125</t>
  </si>
  <si>
    <t>462490.166666666666667</t>
  </si>
  <si>
    <t>462490.208333333333333</t>
  </si>
  <si>
    <t>462500.916666666666667</t>
  </si>
  <si>
    <t>462500.958333333333333</t>
  </si>
  <si>
    <t>462500</t>
  </si>
  <si>
    <t>462500.0416666666666667</t>
  </si>
  <si>
    <t>462500.0833333333333333</t>
  </si>
  <si>
    <t>462500.125</t>
  </si>
  <si>
    <t>462500.166666666666667</t>
  </si>
  <si>
    <t>462500.208333333333333</t>
  </si>
  <si>
    <t>462510.916666666666667</t>
  </si>
  <si>
    <t>462510.958333333333333</t>
  </si>
  <si>
    <t>462510</t>
  </si>
  <si>
    <t>462510.0416666666666667</t>
  </si>
  <si>
    <t>462510.0833333333333333</t>
  </si>
  <si>
    <t>462510.125</t>
  </si>
  <si>
    <t>462510.166666666666667</t>
  </si>
  <si>
    <t>462510.208333333333333</t>
  </si>
  <si>
    <t>462520.916666666666667</t>
  </si>
  <si>
    <t>462520.958333333333333</t>
  </si>
  <si>
    <t>462520</t>
  </si>
  <si>
    <t>462520.0416666666666667</t>
  </si>
  <si>
    <t>462520.0833333333333333</t>
  </si>
  <si>
    <t>462520.125</t>
  </si>
  <si>
    <t>462520.166666666666667</t>
  </si>
  <si>
    <t>462520.208333333333333</t>
  </si>
  <si>
    <t>462530.916666666666667</t>
  </si>
  <si>
    <t>462530.958333333333333</t>
  </si>
  <si>
    <t>462530</t>
  </si>
  <si>
    <t>462530.0416666666666667</t>
  </si>
  <si>
    <t>462530.0833333333333333</t>
  </si>
  <si>
    <t>462530.125</t>
  </si>
  <si>
    <t>462530.166666666666667</t>
  </si>
  <si>
    <t>462530.208333333333333</t>
  </si>
  <si>
    <t>462540.916666666666667</t>
  </si>
  <si>
    <t>462540.958333333333333</t>
  </si>
  <si>
    <t>462540</t>
  </si>
  <si>
    <t>462540.0416666666666667</t>
  </si>
  <si>
    <t>462540.0833333333333333</t>
  </si>
  <si>
    <t>462540.125</t>
  </si>
  <si>
    <t>462540.166666666666667</t>
  </si>
  <si>
    <t>462540.208333333333333</t>
  </si>
  <si>
    <t>462550.916666666666667</t>
  </si>
  <si>
    <t>462550.958333333333333</t>
  </si>
  <si>
    <t>462550</t>
  </si>
  <si>
    <t>462550.0416666666666667</t>
  </si>
  <si>
    <t>462550.0833333333333333</t>
  </si>
  <si>
    <t>462550.125</t>
  </si>
  <si>
    <t>462550.166666666666667</t>
  </si>
  <si>
    <t>462550.208333333333333</t>
  </si>
  <si>
    <t>462560.916666666666667</t>
  </si>
  <si>
    <t>462560.958333333333333</t>
  </si>
  <si>
    <t>462560</t>
  </si>
  <si>
    <t>462560.0416666666666667</t>
  </si>
  <si>
    <t>462560.0833333333333333</t>
  </si>
  <si>
    <t>462560.125</t>
  </si>
  <si>
    <t>462560.166666666666667</t>
  </si>
  <si>
    <t>462560.208333333333333</t>
  </si>
  <si>
    <t>462570.916666666666667</t>
  </si>
  <si>
    <t>462570.958333333333333</t>
  </si>
  <si>
    <t>462570</t>
  </si>
  <si>
    <t>462570.0416666666666667</t>
  </si>
  <si>
    <t>462570.0833333333333333</t>
  </si>
  <si>
    <t>462570.125</t>
  </si>
  <si>
    <t>462570.166666666666667</t>
  </si>
  <si>
    <t>462570.208333333333333</t>
  </si>
  <si>
    <t>462580.916666666666667</t>
  </si>
  <si>
    <t>462580.958333333333333</t>
  </si>
  <si>
    <t>462580</t>
  </si>
  <si>
    <t>462580.0416666666666667</t>
  </si>
  <si>
    <t>462580.0833333333333333</t>
  </si>
  <si>
    <t>462580.125</t>
  </si>
  <si>
    <t>462580.166666666666667</t>
  </si>
  <si>
    <t>462580.208333333333333</t>
  </si>
  <si>
    <t>462590.916666666666667</t>
  </si>
  <si>
    <t>462590.958333333333333</t>
  </si>
  <si>
    <t>462590</t>
  </si>
  <si>
    <t>462590.0416666666666667</t>
  </si>
  <si>
    <t>462590.0833333333333333</t>
  </si>
  <si>
    <t>462590.125</t>
  </si>
  <si>
    <t>462590.166666666666667</t>
  </si>
  <si>
    <t>462590.208333333333333</t>
  </si>
  <si>
    <t>462600.916666666666667</t>
  </si>
  <si>
    <t>462600.958333333333333</t>
  </si>
  <si>
    <t>462600</t>
  </si>
  <si>
    <t>462600.0416666666666667</t>
  </si>
  <si>
    <t>462600.0833333333333333</t>
  </si>
  <si>
    <t>462600.125</t>
  </si>
  <si>
    <t>462600.166666666666667</t>
  </si>
  <si>
    <t>462600.208333333333333</t>
  </si>
  <si>
    <t>462610.916666666666667</t>
  </si>
  <si>
    <t>462610.958333333333333</t>
  </si>
  <si>
    <t>462610</t>
  </si>
  <si>
    <t>462610.0416666666666667</t>
  </si>
  <si>
    <t>462610.0833333333333333</t>
  </si>
  <si>
    <t>462610.125</t>
  </si>
  <si>
    <t>462610.166666666666667</t>
  </si>
  <si>
    <t>462610.208333333333333</t>
  </si>
  <si>
    <t>462620.916666666666667</t>
  </si>
  <si>
    <t>462620.958333333333333</t>
  </si>
  <si>
    <t>462620</t>
  </si>
  <si>
    <t>462620.0416666666666667</t>
  </si>
  <si>
    <t>462620.0833333333333333</t>
  </si>
  <si>
    <t>462620.125</t>
  </si>
  <si>
    <t>462620.166666666666667</t>
  </si>
  <si>
    <t>462620.208333333333333</t>
  </si>
  <si>
    <t>462630.916666666666667</t>
  </si>
  <si>
    <t>462630.958333333333333</t>
  </si>
  <si>
    <t>462630</t>
  </si>
  <si>
    <t>462630.0416666666666667</t>
  </si>
  <si>
    <t>462630.0833333333333333</t>
  </si>
  <si>
    <t>462630.125</t>
  </si>
  <si>
    <t>462630.166666666666667</t>
  </si>
  <si>
    <t>462630.208333333333333</t>
  </si>
  <si>
    <t>462640.916666666666667</t>
  </si>
  <si>
    <t>462640.958333333333333</t>
  </si>
  <si>
    <t>462640</t>
  </si>
  <si>
    <t>462640.0416666666666667</t>
  </si>
  <si>
    <t>462640.0833333333333333</t>
  </si>
  <si>
    <t>462640.125</t>
  </si>
  <si>
    <t>462640.166666666666667</t>
  </si>
  <si>
    <t>462640.208333333333333</t>
  </si>
  <si>
    <t>462650.916666666666667</t>
  </si>
  <si>
    <t>462650.958333333333333</t>
  </si>
  <si>
    <t>462650</t>
  </si>
  <si>
    <t>462650.0416666666666667</t>
  </si>
  <si>
    <t>462650.0833333333333333</t>
  </si>
  <si>
    <t>462650.125</t>
  </si>
  <si>
    <t>462650.166666666666667</t>
  </si>
  <si>
    <t>462650.208333333333333</t>
  </si>
  <si>
    <t>462660.916666666666667</t>
  </si>
  <si>
    <t>462660.958333333333333</t>
  </si>
  <si>
    <t>462350.75</t>
  </si>
  <si>
    <t>462350.791666666666667</t>
  </si>
  <si>
    <t>462350.833333333333333</t>
  </si>
  <si>
    <t>462350.875</t>
  </si>
  <si>
    <t>462360.75</t>
  </si>
  <si>
    <t>462360.791666666666667</t>
  </si>
  <si>
    <t>462360.833333333333333</t>
  </si>
  <si>
    <t>462360.875</t>
  </si>
  <si>
    <t>462370.75</t>
  </si>
  <si>
    <t>462370.791666666666667</t>
  </si>
  <si>
    <t>462370.833333333333333</t>
  </si>
  <si>
    <t>462370.875</t>
  </si>
  <si>
    <t>462380.75</t>
  </si>
  <si>
    <t>462380.791666666666667</t>
  </si>
  <si>
    <t>462380.833333333333333</t>
  </si>
  <si>
    <t>462380.875</t>
  </si>
  <si>
    <t>462390.75</t>
  </si>
  <si>
    <t>462390.791666666666667</t>
  </si>
  <si>
    <t>462390.833333333333333</t>
  </si>
  <si>
    <t>462390.875</t>
  </si>
  <si>
    <t>462400.75</t>
  </si>
  <si>
    <t>462400.791666666666667</t>
  </si>
  <si>
    <t>462400.833333333333333</t>
  </si>
  <si>
    <t>462400.875</t>
  </si>
  <si>
    <t>462410.75</t>
  </si>
  <si>
    <t>462410.791666666666667</t>
  </si>
  <si>
    <t>462410.833333333333333</t>
  </si>
  <si>
    <t>462410.875</t>
  </si>
  <si>
    <t>462420.75</t>
  </si>
  <si>
    <t>462420.791666666666667</t>
  </si>
  <si>
    <t>462420.833333333333333</t>
  </si>
  <si>
    <t>462420.875</t>
  </si>
  <si>
    <t>462430.75</t>
  </si>
  <si>
    <t>462430.791666666666667</t>
  </si>
  <si>
    <t>462430.833333333333333</t>
  </si>
  <si>
    <t>462430.875</t>
  </si>
  <si>
    <t>462440.75</t>
  </si>
  <si>
    <t>462440.791666666666667</t>
  </si>
  <si>
    <t>462440.833333333333333</t>
  </si>
  <si>
    <t>462440.875</t>
  </si>
  <si>
    <t>462450.75</t>
  </si>
  <si>
    <t>462450.791666666666667</t>
  </si>
  <si>
    <t>462450.833333333333333</t>
  </si>
  <si>
    <t>462450.875</t>
  </si>
  <si>
    <t>462460.75</t>
  </si>
  <si>
    <t>462460.791666666666667</t>
  </si>
  <si>
    <t>462460.833333333333333</t>
  </si>
  <si>
    <t>462460.875</t>
  </si>
  <si>
    <t>462470.75</t>
  </si>
  <si>
    <t>462470.791666666666667</t>
  </si>
  <si>
    <t>462470.833333333333333</t>
  </si>
  <si>
    <t>462470.875</t>
  </si>
  <si>
    <t>462480.75</t>
  </si>
  <si>
    <t>462480.791666666666667</t>
  </si>
  <si>
    <t>462480.833333333333333</t>
  </si>
  <si>
    <t>462480.875</t>
  </si>
  <si>
    <t>462490.75</t>
  </si>
  <si>
    <t>462490.791666666666667</t>
  </si>
  <si>
    <t>462490.833333333333333</t>
  </si>
  <si>
    <t>462490.875</t>
  </si>
  <si>
    <t>462500.75</t>
  </si>
  <si>
    <t>462500.791666666666667</t>
  </si>
  <si>
    <t>462500.833333333333333</t>
  </si>
  <si>
    <t>462500.875</t>
  </si>
  <si>
    <t>462510.75</t>
  </si>
  <si>
    <t>462510.791666666666667</t>
  </si>
  <si>
    <t>462510.833333333333333</t>
  </si>
  <si>
    <t>462510.875</t>
  </si>
  <si>
    <t>462520.75</t>
  </si>
  <si>
    <t>462520.791666666666667</t>
  </si>
  <si>
    <t>462520.833333333333333</t>
  </si>
  <si>
    <t>462520.875</t>
  </si>
  <si>
    <t>462530.75</t>
  </si>
  <si>
    <t>462530.791666666666667</t>
  </si>
  <si>
    <t>462530.833333333333333</t>
  </si>
  <si>
    <t>462530.875</t>
  </si>
  <si>
    <t>462540.75</t>
  </si>
  <si>
    <t>462540.791666666666667</t>
  </si>
  <si>
    <t>462540.833333333333333</t>
  </si>
  <si>
    <t>462540.875</t>
  </si>
  <si>
    <t>462550.75</t>
  </si>
  <si>
    <t>462550.791666666666667</t>
  </si>
  <si>
    <t>462550.833333333333333</t>
  </si>
  <si>
    <t>462550.875</t>
  </si>
  <si>
    <t>462560.75</t>
  </si>
  <si>
    <t>462560.791666666666667</t>
  </si>
  <si>
    <t>462560.833333333333333</t>
  </si>
  <si>
    <t>462560.875</t>
  </si>
  <si>
    <t>462570.75</t>
  </si>
  <si>
    <t>462570.791666666666667</t>
  </si>
  <si>
    <t>462570.833333333333333</t>
  </si>
  <si>
    <t>462570.875</t>
  </si>
  <si>
    <t>462580.75</t>
  </si>
  <si>
    <t>462580.791666666666667</t>
  </si>
  <si>
    <t>462580.833333333333333</t>
  </si>
  <si>
    <t>462580.875</t>
  </si>
  <si>
    <t>462590.75</t>
  </si>
  <si>
    <t>462590.791666666666667</t>
  </si>
  <si>
    <t>462590.833333333333333</t>
  </si>
  <si>
    <t>462590.875</t>
  </si>
  <si>
    <t>462600.75</t>
  </si>
  <si>
    <t>462600.791666666666667</t>
  </si>
  <si>
    <t>462600.833333333333333</t>
  </si>
  <si>
    <t>462600.875</t>
  </si>
  <si>
    <t>462610.75</t>
  </si>
  <si>
    <t>462610.791666666666667</t>
  </si>
  <si>
    <t>462610.833333333333333</t>
  </si>
  <si>
    <t>462610.875</t>
  </si>
  <si>
    <t>462620.75</t>
  </si>
  <si>
    <t>462620.791666666666667</t>
  </si>
  <si>
    <t>462620.833333333333333</t>
  </si>
  <si>
    <t>462620.875</t>
  </si>
  <si>
    <t>462630.75</t>
  </si>
  <si>
    <t>462630.791666666666667</t>
  </si>
  <si>
    <t>462630.833333333333333</t>
  </si>
  <si>
    <t>462630.875</t>
  </si>
  <si>
    <t>462640.75</t>
  </si>
  <si>
    <t>462640.791666666666667</t>
  </si>
  <si>
    <t>462640.833333333333333</t>
  </si>
  <si>
    <t>462640.875</t>
  </si>
  <si>
    <t>462650.75</t>
  </si>
  <si>
    <t>462650.791666666666667</t>
  </si>
  <si>
    <t>462650.833333333333333</t>
  </si>
  <si>
    <t>462650.875</t>
  </si>
  <si>
    <t>462660.25</t>
  </si>
  <si>
    <t>462660.291666666666667</t>
  </si>
  <si>
    <t>462660.333333333333333</t>
  </si>
  <si>
    <t>462660.375</t>
  </si>
  <si>
    <t>462660.75</t>
  </si>
  <si>
    <t>462660.791666666666667</t>
  </si>
  <si>
    <t>462660.833333333333333</t>
  </si>
  <si>
    <t>462660.875</t>
  </si>
  <si>
    <t>462660</t>
  </si>
  <si>
    <t>462660.0416666666666667</t>
  </si>
  <si>
    <t>462660.0833333333333333</t>
  </si>
  <si>
    <t>462660.125</t>
  </si>
  <si>
    <t>462660.166666666666667</t>
  </si>
  <si>
    <t>462660.208333333333333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</si>
</sst>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dd\-mmm\-yy"/>
    <numFmt numFmtId="165" formatCode="0.0"/>
    <numFmt numFmtId="166" formatCode="#,##0.0"/>
    <numFmt numFmtId="167" formatCode="0.000"/>
    <numFmt numFmtId="168" formatCode="#,##0.000"/>
    <numFmt numFmtId="169" formatCode="m/d/yyyy\ h:mm:ss"/>
    <numFmt numFmtId="170" formatCode="dd&quot;/&quot;mm&quot;/&quot;yyyy&quot; &quot;hh&quot;:&quot;mm&quot;:&quot;ss"/>
    <numFmt numFmtId="171" formatCode="mm/dd/yyyy"/>
    <numFmt numFmtId="172" formatCode="d&quot;-&quot;mmm&quot;-&quot;yyyy"/>
    <numFmt numFmtId="173" formatCode="d&quot;-&quot;mmm&quot;-&quot;yy"/>
  </numFmts>
  <fonts count="23" x14ac:knownFonts="1">
    <font>
      <sz val="10"/>
      <color rgb="FF000000"/>
      <name val="Arial"/>
      <scheme val="minor"/>
    </font>
    <font>
      <sz val="11"/>
      <color rgb="FF000000"/>
      <name val="Calibri"/>
    </font>
    <font>
      <b/>
      <sz val="12"/>
      <color rgb="FFFFFFFF"/>
      <name val="Calibri"/>
    </font>
    <font>
      <sz val="10"/>
      <color theme="1"/>
      <name val="Arial"/>
    </font>
    <font>
      <b/>
      <sz val="12"/>
      <color rgb="FF000000"/>
      <name val="Calibri"/>
    </font>
    <font>
      <sz val="10"/>
      <name val="Arial"/>
    </font>
    <font>
      <b/>
      <sz val="11"/>
      <color rgb="FF000000"/>
      <name val="Calibri"/>
    </font>
    <font>
      <b/>
      <sz val="11"/>
      <color rgb="FFFFFFFF"/>
      <name val="Calibri"/>
    </font>
    <font>
      <sz val="11"/>
      <color rgb="FF000000"/>
      <name val="Inconsolata"/>
    </font>
    <font>
      <sz val="10"/>
      <color theme="1"/>
      <name val="Arial"/>
      <scheme val="minor"/>
    </font>
    <font>
      <b/>
      <sz val="11"/>
      <color theme="1"/>
      <name val="Calibri"/>
    </font>
    <font>
      <sz val="12"/>
      <color theme="1"/>
      <name val="Arial"/>
      <scheme val="minor"/>
    </font>
    <font>
      <sz val="11"/>
      <color theme="1"/>
      <name val="Calibri"/>
    </font>
    <font>
      <b/>
      <sz val="10"/>
      <color theme="1"/>
      <name val="Arial"/>
      <scheme val="minor"/>
    </font>
    <font>
      <sz val="10"/>
      <color rgb="FF000000"/>
      <name val="Arial"/>
      <scheme val="minor"/>
    </font>
    <font>
      <sz val="10"/>
      <color rgb="FF000000"/>
      <name val="Arial"/>
    </font>
    <font>
      <sz val="11"/>
      <color rgb="FF333333"/>
      <name val="Arial"/>
    </font>
    <font>
      <sz val="10"/>
      <color rgb="FFFFFFFF"/>
      <name val="Arial"/>
    </font>
    <font>
      <sz val="10"/>
      <color rgb="FFFFFFFF"/>
      <name val="Arial"/>
      <scheme val="minor"/>
    </font>
    <font>
      <b/>
      <sz val="11"/>
      <color rgb="FF44546A"/>
      <name val="Calibri"/>
    </font>
    <font>
      <sz val="10"/>
      <color rgb="FF000000"/>
      <name val="Calibri"/>
    </font>
    <font>
      <sz val="11"/>
      <color rgb="FFFFFFFF"/>
      <name val="Calibri"/>
    </font>
    <font>
      <sz val="10"/>
      <color rgb="FF333333"/>
      <name val="Roboto"/>
    </font>
  </fonts>
  <fills count="28">
    <fill>
      <patternFill patternType="none"/>
    </fill>
    <fill>
      <patternFill patternType="gray125"/>
    </fill>
    <fill>
      <patternFill patternType="solid">
        <fgColor rgb="FF16365C"/>
        <bgColor rgb="FF16365C"/>
      </patternFill>
    </fill>
    <fill>
      <patternFill patternType="solid">
        <fgColor rgb="FFFFFFFF"/>
        <bgColor rgb="FFFFFFFF"/>
      </patternFill>
    </fill>
    <fill>
      <patternFill patternType="solid">
        <fgColor rgb="FF92D050"/>
        <bgColor rgb="FF92D050"/>
      </patternFill>
    </fill>
    <fill>
      <patternFill patternType="solid">
        <fgColor rgb="FFDCE6F1"/>
        <bgColor rgb="FFDCE6F1"/>
      </patternFill>
    </fill>
    <fill>
      <patternFill patternType="solid">
        <fgColor rgb="FF95B3D7"/>
        <bgColor rgb="FF95B3D7"/>
      </patternFill>
    </fill>
    <fill>
      <patternFill patternType="solid">
        <fgColor rgb="FFFCE5CD"/>
        <bgColor rgb="FFFCE5CD"/>
      </patternFill>
    </fill>
    <fill>
      <patternFill patternType="solid">
        <fgColor rgb="FFA4C2F4"/>
        <bgColor rgb="FFA4C2F4"/>
      </patternFill>
    </fill>
    <fill>
      <patternFill patternType="solid">
        <fgColor rgb="FFF2F2F2"/>
        <bgColor rgb="FFF2F2F2"/>
      </patternFill>
    </fill>
    <fill>
      <patternFill patternType="solid">
        <fgColor rgb="FFFFFF00"/>
        <bgColor rgb="FFFFFF00"/>
      </patternFill>
    </fill>
    <fill>
      <patternFill patternType="solid">
        <fgColor rgb="FFF79646"/>
        <bgColor rgb="FFF79646"/>
      </patternFill>
    </fill>
    <fill>
      <patternFill patternType="solid">
        <fgColor rgb="FFA2C4C9"/>
        <bgColor rgb="FFA2C4C9"/>
      </patternFill>
    </fill>
    <fill>
      <patternFill patternType="solid">
        <fgColor rgb="FFFFC000"/>
        <bgColor rgb="FFFFC000"/>
      </patternFill>
    </fill>
    <fill>
      <patternFill patternType="solid">
        <fgColor rgb="FFA6A6A6"/>
        <bgColor rgb="FFA6A6A6"/>
      </patternFill>
    </fill>
    <fill>
      <patternFill patternType="solid">
        <fgColor rgb="FFC4BD97"/>
        <bgColor rgb="FFC4BD97"/>
      </patternFill>
    </fill>
    <fill>
      <patternFill patternType="solid">
        <fgColor rgb="FF8DB4E2"/>
        <bgColor rgb="FF8DB4E2"/>
      </patternFill>
    </fill>
    <fill>
      <patternFill patternType="solid">
        <fgColor rgb="FF1F497D"/>
        <bgColor rgb="FF1F497D"/>
      </patternFill>
    </fill>
    <fill>
      <patternFill patternType="solid">
        <fgColor rgb="FF262626"/>
        <bgColor rgb="FF262626"/>
      </patternFill>
    </fill>
    <fill>
      <patternFill patternType="solid">
        <fgColor rgb="FFFFF2CC"/>
        <bgColor rgb="FFFFF2CC"/>
      </patternFill>
    </fill>
    <fill>
      <patternFill patternType="solid">
        <fgColor rgb="FFF4CCCC"/>
        <bgColor rgb="FFF4CCCC"/>
      </patternFill>
    </fill>
    <fill>
      <patternFill patternType="solid">
        <fgColor rgb="FF00FF00"/>
        <bgColor rgb="FF00FF00"/>
      </patternFill>
    </fill>
    <fill>
      <patternFill patternType="solid">
        <fgColor rgb="FF00FFFF"/>
        <bgColor rgb="FF00FFFF"/>
      </patternFill>
    </fill>
    <fill>
      <patternFill patternType="solid">
        <fgColor rgb="FF93C47D"/>
        <bgColor rgb="FF93C47D"/>
      </patternFill>
    </fill>
    <fill>
      <patternFill patternType="solid">
        <fgColor rgb="FF6984BF"/>
        <bgColor rgb="FF6984BF"/>
      </patternFill>
    </fill>
    <fill>
      <patternFill patternType="solid">
        <fgColor rgb="FFD0CECE"/>
        <bgColor rgb="FFD0CECE"/>
      </patternFill>
    </fill>
    <fill>
      <patternFill patternType="solid">
        <fgColor rgb="FF3C78D8"/>
        <bgColor rgb="FF3C78D8"/>
      </patternFill>
    </fill>
    <fill>
      <patternFill patternType="solid">
        <fgColor rgb="FFFF0000"/>
        <bgColor rgb="FFFF0000"/>
      </patternFill>
    </fill>
  </fills>
  <borders count="102">
    <border>
      <left/>
      <right/>
      <top/>
      <bottom/>
      <diagonal/>
    </border>
    <border>
      <left/>
      <right/>
      <top style="thin">
        <color rgb="FF000000"/>
      </top>
      <bottom/>
      <diagonal/>
    </border>
    <border>
      <left/>
      <right style="thin">
        <color rgb="FF000000"/>
      </right>
      <top style="thin">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thin">
        <color rgb="FF000000"/>
      </right>
      <top style="thick">
        <color rgb="FF000000"/>
      </top>
      <bottom style="thick">
        <color rgb="FF000000"/>
      </bottom>
      <diagonal/>
    </border>
    <border>
      <left style="thick">
        <color rgb="FF000000"/>
      </left>
      <right/>
      <top/>
      <bottom style="thin">
        <color rgb="FF000000"/>
      </bottom>
      <diagonal/>
    </border>
    <border>
      <left/>
      <right style="thin">
        <color rgb="FF000000"/>
      </right>
      <top/>
      <bottom style="thin">
        <color rgb="FF000000"/>
      </bottom>
      <diagonal/>
    </border>
    <border>
      <left/>
      <right style="thick">
        <color rgb="FF000000"/>
      </right>
      <top/>
      <bottom style="thin">
        <color rgb="FF000000"/>
      </bottom>
      <diagonal/>
    </border>
    <border>
      <left style="thick">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right style="thick">
        <color rgb="FF000000"/>
      </right>
      <top/>
      <bottom style="thick">
        <color rgb="FF000000"/>
      </bottom>
      <diagonal/>
    </border>
    <border>
      <left style="thick">
        <color rgb="FF000000"/>
      </left>
      <right/>
      <top style="thick">
        <color rgb="FF000000"/>
      </top>
      <bottom/>
      <diagonal/>
    </border>
    <border>
      <left/>
      <right style="thin">
        <color rgb="FF000000"/>
      </right>
      <top style="thick">
        <color rgb="FF000000"/>
      </top>
      <bottom/>
      <diagonal/>
    </border>
    <border>
      <left style="thick">
        <color rgb="FF000000"/>
      </left>
      <right/>
      <top style="thin">
        <color rgb="FF000000"/>
      </top>
      <bottom/>
      <diagonal/>
    </border>
    <border>
      <left style="thick">
        <color rgb="FF000000"/>
      </left>
      <right style="thin">
        <color rgb="FF000000"/>
      </right>
      <top style="thick">
        <color rgb="FF000000"/>
      </top>
      <bottom style="thick">
        <color rgb="FF000000"/>
      </bottom>
      <diagonal/>
    </border>
    <border>
      <left/>
      <right style="medium">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style="thick">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ck">
        <color rgb="FF000000"/>
      </left>
      <right style="thin">
        <color rgb="FF000000"/>
      </right>
      <top/>
      <bottom style="thick">
        <color rgb="FF000000"/>
      </bottom>
      <diagonal/>
    </border>
    <border>
      <left/>
      <right style="thin">
        <color rgb="FF000000"/>
      </right>
      <top/>
      <bottom style="thick">
        <color rgb="FF000000"/>
      </bottom>
      <diagonal/>
    </border>
    <border>
      <left/>
      <right style="medium">
        <color rgb="FF000000"/>
      </right>
      <top/>
      <bottom style="thick">
        <color rgb="FF000000"/>
      </bottom>
      <diagonal/>
    </border>
    <border>
      <left/>
      <right style="medium">
        <color rgb="FF000000"/>
      </right>
      <top/>
      <bottom style="medium">
        <color rgb="FF000000"/>
      </bottom>
      <diagonal/>
    </border>
    <border>
      <left style="thick">
        <color rgb="FF000000"/>
      </left>
      <right/>
      <top/>
      <bottom style="thick">
        <color rgb="FF000000"/>
      </bottom>
      <diagonal/>
    </border>
    <border>
      <left/>
      <right/>
      <top/>
      <bottom style="thick">
        <color rgb="FF000000"/>
      </bottom>
      <diagonal/>
    </border>
    <border>
      <left/>
      <right/>
      <top style="thin">
        <color rgb="FF000000"/>
      </top>
      <bottom style="thin">
        <color rgb="FF000000"/>
      </bottom>
      <diagonal/>
    </border>
    <border>
      <left/>
      <right/>
      <top style="thick">
        <color rgb="FF000000"/>
      </top>
      <bottom/>
      <diagonal/>
    </border>
    <border>
      <left/>
      <right style="thick">
        <color rgb="FF000000"/>
      </right>
      <top style="thick">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ck">
        <color rgb="FF000000"/>
      </top>
      <bottom/>
      <diagonal/>
    </border>
    <border>
      <left style="medium">
        <color rgb="FF000000"/>
      </left>
      <right/>
      <top/>
      <bottom style="double">
        <color rgb="FF000000"/>
      </bottom>
      <diagonal/>
    </border>
    <border>
      <left/>
      <right/>
      <top/>
      <bottom style="double">
        <color rgb="FF000000"/>
      </bottom>
      <diagonal/>
    </border>
    <border>
      <left/>
      <right style="medium">
        <color rgb="FF000000"/>
      </right>
      <top/>
      <bottom style="double">
        <color rgb="FF000000"/>
      </bottom>
      <diagonal/>
    </border>
    <border>
      <left style="medium">
        <color rgb="FF000000"/>
      </left>
      <right/>
      <top style="double">
        <color rgb="FF000000"/>
      </top>
      <bottom/>
      <diagonal/>
    </border>
    <border>
      <left/>
      <right style="thin">
        <color rgb="FF000000"/>
      </right>
      <top style="double">
        <color rgb="FF000000"/>
      </top>
      <bottom/>
      <diagonal/>
    </border>
    <border>
      <left/>
      <right style="thin">
        <color rgb="FF000000"/>
      </right>
      <top/>
      <bottom/>
      <diagonal/>
    </border>
    <border>
      <left/>
      <right style="medium">
        <color rgb="FF000000"/>
      </right>
      <top/>
      <bottom/>
      <diagonal/>
    </border>
    <border>
      <left style="thick">
        <color rgb="FF000000"/>
      </left>
      <right/>
      <top/>
      <bottom/>
      <diagonal/>
    </border>
    <border>
      <left/>
      <right style="thick">
        <color rgb="FF000000"/>
      </right>
      <top/>
      <bottom/>
      <diagonal/>
    </border>
    <border>
      <left style="medium">
        <color rgb="FF000000"/>
      </left>
      <right/>
      <top style="thin">
        <color rgb="FF000000"/>
      </top>
      <bottom/>
      <diagonal/>
    </border>
    <border>
      <left/>
      <right style="medium">
        <color rgb="FF000000"/>
      </right>
      <top style="thin">
        <color rgb="FF000000"/>
      </top>
      <bottom style="thin">
        <color rgb="FF000000"/>
      </bottom>
      <diagonal/>
    </border>
    <border>
      <left/>
      <right style="thick">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ck">
        <color rgb="FF000000"/>
      </right>
      <top/>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bottom/>
      <diagonal/>
    </border>
    <border>
      <left/>
      <right style="thin">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bottom/>
      <diagonal/>
    </border>
    <border>
      <left style="thin">
        <color rgb="FF000000"/>
      </left>
      <right style="thin">
        <color rgb="FF000000"/>
      </right>
      <top style="thick">
        <color rgb="FF000000"/>
      </top>
      <bottom style="thick">
        <color rgb="FF000000"/>
      </bottom>
      <diagonal/>
    </border>
    <border>
      <left style="thick">
        <color rgb="FF000000"/>
      </left>
      <right/>
      <top/>
      <bottom style="double">
        <color rgb="FF000000"/>
      </bottom>
      <diagonal/>
    </border>
    <border>
      <left/>
      <right style="thick">
        <color rgb="FF000000"/>
      </right>
      <top/>
      <bottom style="double">
        <color rgb="FF000000"/>
      </bottom>
      <diagonal/>
    </border>
    <border>
      <left style="thick">
        <color rgb="FF000000"/>
      </left>
      <right/>
      <top style="double">
        <color rgb="FF000000"/>
      </top>
      <bottom style="double">
        <color rgb="FF000000"/>
      </bottom>
      <diagonal/>
    </border>
    <border>
      <left/>
      <right style="thin">
        <color rgb="FF000000"/>
      </right>
      <top style="double">
        <color rgb="FF000000"/>
      </top>
      <bottom style="double">
        <color rgb="FF000000"/>
      </bottom>
      <diagonal/>
    </border>
    <border>
      <left/>
      <right style="thin">
        <color rgb="FF000000"/>
      </right>
      <top/>
      <bottom style="double">
        <color rgb="FF000000"/>
      </bottom>
      <diagonal/>
    </border>
    <border>
      <left style="thin">
        <color rgb="FF000000"/>
      </left>
      <right style="thin">
        <color rgb="FF000000"/>
      </right>
      <top/>
      <bottom style="double">
        <color rgb="FF000000"/>
      </bottom>
      <diagonal/>
    </border>
    <border>
      <left style="thin">
        <color rgb="FF000000"/>
      </left>
      <right style="thick">
        <color rgb="FF000000"/>
      </right>
      <top/>
      <bottom style="double">
        <color rgb="FF000000"/>
      </bottom>
      <diagonal/>
    </border>
    <border>
      <left/>
      <right style="thick">
        <color rgb="FF000000"/>
      </right>
      <top style="thin">
        <color rgb="FF000000"/>
      </top>
      <bottom style="thick">
        <color rgb="FF000000"/>
      </bottom>
      <diagonal/>
    </border>
    <border>
      <left/>
      <right style="thick">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ck">
        <color rgb="FF000000"/>
      </left>
      <right style="thick">
        <color rgb="FF000000"/>
      </right>
      <top/>
      <bottom style="double">
        <color rgb="FF000000"/>
      </bottom>
      <diagonal/>
    </border>
    <border>
      <left style="thick">
        <color rgb="FF000000"/>
      </left>
      <right style="thick">
        <color rgb="FF000000"/>
      </right>
      <top/>
      <bottom/>
      <diagonal/>
    </border>
    <border>
      <left/>
      <right style="thick">
        <color rgb="FF000000"/>
      </right>
      <top style="thick">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ck">
        <color rgb="FF000000"/>
      </right>
      <top/>
      <bottom style="thick">
        <color rgb="FF000000"/>
      </bottom>
      <diagonal/>
    </border>
    <border>
      <left style="thin">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right/>
      <top style="medium">
        <color rgb="FF000000"/>
      </top>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ck">
        <color rgb="FF000000"/>
      </left>
      <right style="thin">
        <color rgb="FF000000"/>
      </right>
      <top/>
      <bottom/>
      <diagonal/>
    </border>
    <border>
      <left style="thick">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s>
  <cellStyleXfs count="1">
    <xf numFmtId="0" fontId="0" fillId="0" borderId="0"/>
  </cellStyleXfs>
  <cellXfs count="482">
    <xf numFmtId="0" fontId="0" fillId="0" borderId="0" xfId="0"/>
    <xf numFmtId="0" fontId="1" fillId="0" borderId="0" xfId="0" applyFont="1" applyAlignment="1">
      <alignment horizontal="left" vertical="top"/>
    </xf>
    <xf numFmtId="0" fontId="1" fillId="0" borderId="0" xfId="0" applyFont="1"/>
    <xf numFmtId="0" fontId="1" fillId="0" borderId="1" xfId="0" applyFont="1" applyBorder="1"/>
    <xf numFmtId="0" fontId="1" fillId="0" borderId="2" xfId="0" applyFont="1" applyBorder="1"/>
    <xf numFmtId="0" fontId="2" fillId="2" borderId="3" xfId="0" applyFont="1" applyFill="1" applyBorder="1" applyAlignment="1">
      <alignment horizontal="right"/>
    </xf>
    <xf numFmtId="164" fontId="2" fillId="2" borderId="4" xfId="0" applyNumberFormat="1" applyFont="1" applyFill="1" applyBorder="1" applyAlignment="1">
      <alignment horizontal="left"/>
    </xf>
    <xf numFmtId="0" fontId="2" fillId="2" borderId="4" xfId="0" applyFont="1" applyFill="1" applyBorder="1" applyAlignment="1">
      <alignment horizontal="right"/>
    </xf>
    <xf numFmtId="15" fontId="2" fillId="2" borderId="5" xfId="0" applyNumberFormat="1" applyFont="1" applyFill="1" applyBorder="1" applyAlignment="1">
      <alignment horizontal="left"/>
    </xf>
    <xf numFmtId="0" fontId="3" fillId="0" borderId="0" xfId="0" applyFont="1"/>
    <xf numFmtId="0" fontId="1" fillId="3" borderId="0" xfId="0" applyFont="1" applyFill="1" applyAlignment="1">
      <alignment horizontal="left"/>
    </xf>
    <xf numFmtId="0" fontId="4" fillId="4" borderId="6" xfId="0" applyFont="1" applyFill="1" applyBorder="1" applyAlignment="1">
      <alignment horizontal="center"/>
    </xf>
    <xf numFmtId="0" fontId="4" fillId="4" borderId="5" xfId="0" applyFont="1" applyFill="1" applyBorder="1" applyAlignment="1">
      <alignment horizontal="center"/>
    </xf>
    <xf numFmtId="4" fontId="1" fillId="0" borderId="8" xfId="0" applyNumberFormat="1" applyFont="1" applyBorder="1" applyAlignment="1">
      <alignment horizontal="center"/>
    </xf>
    <xf numFmtId="4" fontId="1" fillId="0" borderId="9" xfId="0" applyNumberFormat="1" applyFont="1" applyBorder="1" applyAlignment="1">
      <alignment horizontal="center"/>
    </xf>
    <xf numFmtId="4" fontId="1" fillId="0" borderId="12" xfId="0" applyNumberFormat="1" applyFont="1" applyBorder="1" applyAlignment="1">
      <alignment horizontal="center"/>
    </xf>
    <xf numFmtId="4" fontId="1" fillId="5" borderId="12" xfId="0" applyNumberFormat="1" applyFont="1" applyFill="1" applyBorder="1" applyAlignment="1">
      <alignment horizontal="center"/>
    </xf>
    <xf numFmtId="4" fontId="1" fillId="5" borderId="9" xfId="0" applyNumberFormat="1" applyFont="1" applyFill="1" applyBorder="1" applyAlignment="1">
      <alignment horizontal="center"/>
    </xf>
    <xf numFmtId="4" fontId="1" fillId="5" borderId="15" xfId="0" applyNumberFormat="1" applyFont="1" applyFill="1" applyBorder="1" applyAlignment="1">
      <alignment horizontal="center"/>
    </xf>
    <xf numFmtId="4" fontId="1" fillId="5" borderId="16" xfId="0" applyNumberFormat="1" applyFont="1" applyFill="1" applyBorder="1" applyAlignment="1">
      <alignment horizontal="center"/>
    </xf>
    <xf numFmtId="0" fontId="6" fillId="3" borderId="0" xfId="0" applyFont="1" applyFill="1" applyAlignment="1">
      <alignment horizontal="right"/>
    </xf>
    <xf numFmtId="4" fontId="6" fillId="6" borderId="6" xfId="0" applyNumberFormat="1" applyFont="1" applyFill="1" applyBorder="1" applyAlignment="1">
      <alignment horizontal="center"/>
    </xf>
    <xf numFmtId="4" fontId="6" fillId="6" borderId="5" xfId="0" applyNumberFormat="1" applyFont="1" applyFill="1" applyBorder="1" applyAlignment="1">
      <alignment horizontal="center"/>
    </xf>
    <xf numFmtId="14" fontId="7" fillId="3" borderId="0" xfId="0" applyNumberFormat="1" applyFont="1" applyFill="1" applyAlignment="1">
      <alignment horizontal="right"/>
    </xf>
    <xf numFmtId="0" fontId="8" fillId="3" borderId="0" xfId="0" applyFont="1" applyFill="1"/>
    <xf numFmtId="0" fontId="9" fillId="0" borderId="0" xfId="0" applyFont="1"/>
    <xf numFmtId="14" fontId="9" fillId="0" borderId="0" xfId="0" applyNumberFormat="1" applyFont="1"/>
    <xf numFmtId="21" fontId="9" fillId="0" borderId="0" xfId="0" applyNumberFormat="1" applyFont="1"/>
    <xf numFmtId="0" fontId="6" fillId="4" borderId="20" xfId="0" applyFont="1" applyFill="1" applyBorder="1" applyAlignment="1">
      <alignment horizontal="center"/>
    </xf>
    <xf numFmtId="0" fontId="10" fillId="4" borderId="6" xfId="0" applyFont="1" applyFill="1" applyBorder="1" applyAlignment="1">
      <alignment horizontal="center"/>
    </xf>
    <xf numFmtId="164" fontId="3" fillId="4" borderId="6" xfId="0" applyNumberFormat="1" applyFont="1" applyFill="1" applyBorder="1"/>
    <xf numFmtId="164" fontId="6" fillId="4" borderId="6" xfId="0" applyNumberFormat="1" applyFont="1" applyFill="1" applyBorder="1" applyAlignment="1">
      <alignment horizontal="center"/>
    </xf>
    <xf numFmtId="164" fontId="6" fillId="4" borderId="21" xfId="0" applyNumberFormat="1" applyFont="1" applyFill="1" applyBorder="1" applyAlignment="1">
      <alignment horizontal="center"/>
    </xf>
    <xf numFmtId="0" fontId="6" fillId="4" borderId="22" xfId="0" applyFont="1" applyFill="1" applyBorder="1" applyAlignment="1">
      <alignment horizontal="center"/>
    </xf>
    <xf numFmtId="0" fontId="1" fillId="3" borderId="23" xfId="0" applyFont="1" applyFill="1" applyBorder="1" applyAlignment="1">
      <alignment horizontal="center"/>
    </xf>
    <xf numFmtId="0" fontId="1" fillId="3" borderId="8" xfId="0" applyFont="1" applyFill="1" applyBorder="1" applyAlignment="1">
      <alignment horizontal="center"/>
    </xf>
    <xf numFmtId="165" fontId="1" fillId="3" borderId="8" xfId="0" applyNumberFormat="1" applyFont="1" applyFill="1" applyBorder="1" applyAlignment="1">
      <alignment horizontal="center"/>
    </xf>
    <xf numFmtId="165" fontId="1" fillId="0" borderId="8" xfId="0" applyNumberFormat="1" applyFont="1" applyBorder="1" applyAlignment="1">
      <alignment horizontal="center"/>
    </xf>
    <xf numFmtId="165" fontId="3" fillId="0" borderId="9" xfId="0" applyNumberFormat="1" applyFont="1" applyBorder="1"/>
    <xf numFmtId="165" fontId="1" fillId="0" borderId="24" xfId="0" applyNumberFormat="1" applyFont="1" applyBorder="1" applyAlignment="1">
      <alignment horizontal="center"/>
    </xf>
    <xf numFmtId="165" fontId="3" fillId="3" borderId="25" xfId="0" applyNumberFormat="1" applyFont="1" applyFill="1" applyBorder="1"/>
    <xf numFmtId="165" fontId="1" fillId="3" borderId="12" xfId="0" applyNumberFormat="1" applyFont="1" applyFill="1" applyBorder="1" applyAlignment="1">
      <alignment horizontal="center"/>
    </xf>
    <xf numFmtId="165" fontId="1" fillId="0" borderId="12" xfId="0" applyNumberFormat="1" applyFont="1" applyBorder="1" applyAlignment="1">
      <alignment horizontal="center"/>
    </xf>
    <xf numFmtId="165" fontId="3" fillId="0" borderId="12" xfId="0" applyNumberFormat="1" applyFont="1" applyBorder="1"/>
    <xf numFmtId="0" fontId="3" fillId="7" borderId="26" xfId="0" quotePrefix="1" applyFont="1" applyFill="1" applyBorder="1"/>
    <xf numFmtId="0" fontId="10" fillId="7" borderId="27" xfId="0" applyFont="1" applyFill="1" applyBorder="1" applyAlignment="1">
      <alignment horizontal="center"/>
    </xf>
    <xf numFmtId="0" fontId="3" fillId="7" borderId="27" xfId="0" applyFont="1" applyFill="1" applyBorder="1"/>
    <xf numFmtId="165" fontId="6" fillId="7" borderId="27" xfId="0" applyNumberFormat="1" applyFont="1" applyFill="1" applyBorder="1" applyAlignment="1">
      <alignment horizontal="center"/>
    </xf>
    <xf numFmtId="165" fontId="6" fillId="7" borderId="28" xfId="0" applyNumberFormat="1" applyFont="1" applyFill="1" applyBorder="1" applyAlignment="1">
      <alignment horizontal="center"/>
    </xf>
    <xf numFmtId="165" fontId="6" fillId="7" borderId="29" xfId="0" applyNumberFormat="1" applyFont="1" applyFill="1" applyBorder="1" applyAlignment="1">
      <alignment horizontal="center"/>
    </xf>
    <xf numFmtId="0" fontId="3" fillId="0" borderId="30" xfId="0" applyFont="1" applyBorder="1"/>
    <xf numFmtId="0" fontId="3" fillId="0" borderId="31" xfId="0" applyFont="1" applyBorder="1"/>
    <xf numFmtId="0" fontId="1" fillId="0" borderId="32" xfId="0" applyFont="1" applyBorder="1"/>
    <xf numFmtId="0" fontId="7" fillId="2" borderId="17" xfId="0" applyFont="1" applyFill="1" applyBorder="1" applyAlignment="1">
      <alignment horizontal="right"/>
    </xf>
    <xf numFmtId="164" fontId="7" fillId="2" borderId="33" xfId="0" applyNumberFormat="1" applyFont="1" applyFill="1" applyBorder="1" applyAlignment="1">
      <alignment horizontal="center"/>
    </xf>
    <xf numFmtId="0" fontId="7" fillId="2" borderId="33" xfId="0" applyFont="1" applyFill="1" applyBorder="1" applyAlignment="1">
      <alignment horizontal="right"/>
    </xf>
    <xf numFmtId="15" fontId="7" fillId="2" borderId="34" xfId="0" applyNumberFormat="1" applyFont="1" applyFill="1" applyBorder="1" applyAlignment="1">
      <alignment horizontal="left"/>
    </xf>
    <xf numFmtId="0" fontId="6" fillId="8" borderId="35" xfId="0" applyFont="1" applyFill="1" applyBorder="1" applyAlignment="1">
      <alignment horizontal="left"/>
    </xf>
    <xf numFmtId="0" fontId="6" fillId="8" borderId="36" xfId="0" applyFont="1" applyFill="1" applyBorder="1" applyAlignment="1">
      <alignment horizontal="center"/>
    </xf>
    <xf numFmtId="0" fontId="6" fillId="8" borderId="37" xfId="0" applyFont="1" applyFill="1" applyBorder="1" applyAlignment="1">
      <alignment horizontal="center"/>
    </xf>
    <xf numFmtId="0" fontId="6" fillId="8" borderId="22" xfId="0" applyFont="1" applyFill="1" applyBorder="1" applyAlignment="1">
      <alignment horizontal="center"/>
    </xf>
    <xf numFmtId="0" fontId="6" fillId="9" borderId="17" xfId="0" applyFont="1" applyFill="1" applyBorder="1" applyAlignment="1">
      <alignment horizontal="left"/>
    </xf>
    <xf numFmtId="0" fontId="6" fillId="9" borderId="33" xfId="0" applyFont="1" applyFill="1" applyBorder="1" applyAlignment="1">
      <alignment horizontal="center"/>
    </xf>
    <xf numFmtId="0" fontId="6" fillId="9" borderId="38" xfId="0" applyFont="1" applyFill="1" applyBorder="1" applyAlignment="1">
      <alignment horizontal="center"/>
    </xf>
    <xf numFmtId="0" fontId="6" fillId="9" borderId="34" xfId="0" applyFont="1" applyFill="1" applyBorder="1" applyAlignment="1">
      <alignment horizontal="center"/>
    </xf>
    <xf numFmtId="0" fontId="6" fillId="10" borderId="39" xfId="0" applyFont="1" applyFill="1" applyBorder="1" applyAlignment="1">
      <alignment horizontal="left"/>
    </xf>
    <xf numFmtId="0" fontId="6" fillId="10" borderId="40" xfId="0" applyFont="1" applyFill="1" applyBorder="1"/>
    <xf numFmtId="0" fontId="6" fillId="10" borderId="41" xfId="0" applyFont="1" applyFill="1" applyBorder="1"/>
    <xf numFmtId="0" fontId="6" fillId="10" borderId="35" xfId="0" applyFont="1" applyFill="1" applyBorder="1" applyAlignment="1">
      <alignment horizontal="left"/>
    </xf>
    <xf numFmtId="0" fontId="6" fillId="10" borderId="36" xfId="0" applyFont="1" applyFill="1" applyBorder="1" applyAlignment="1">
      <alignment horizontal="left"/>
    </xf>
    <xf numFmtId="0" fontId="6" fillId="10" borderId="36" xfId="0" applyFont="1" applyFill="1" applyBorder="1"/>
    <xf numFmtId="0" fontId="6" fillId="10" borderId="22" xfId="0" applyFont="1" applyFill="1" applyBorder="1"/>
    <xf numFmtId="4" fontId="6" fillId="10" borderId="44" xfId="0" applyNumberFormat="1" applyFont="1" applyFill="1" applyBorder="1"/>
    <xf numFmtId="4" fontId="6" fillId="10" borderId="45" xfId="0" applyNumberFormat="1" applyFont="1" applyFill="1" applyBorder="1"/>
    <xf numFmtId="166" fontId="1" fillId="10" borderId="44" xfId="0" applyNumberFormat="1" applyFont="1" applyFill="1" applyBorder="1"/>
    <xf numFmtId="166" fontId="1" fillId="10" borderId="47" xfId="0" applyNumberFormat="1" applyFont="1" applyFill="1" applyBorder="1"/>
    <xf numFmtId="0" fontId="6" fillId="10" borderId="48" xfId="0" applyFont="1" applyFill="1" applyBorder="1" applyAlignment="1">
      <alignment horizontal="left"/>
    </xf>
    <xf numFmtId="0" fontId="6" fillId="10" borderId="2" xfId="0" applyFont="1" applyFill="1" applyBorder="1" applyAlignment="1">
      <alignment horizontal="left"/>
    </xf>
    <xf numFmtId="167" fontId="6" fillId="10" borderId="12" xfId="0" applyNumberFormat="1" applyFont="1" applyFill="1" applyBorder="1"/>
    <xf numFmtId="167" fontId="6" fillId="10" borderId="49" xfId="0" applyNumberFormat="1" applyFont="1" applyFill="1" applyBorder="1"/>
    <xf numFmtId="0" fontId="1" fillId="10" borderId="19" xfId="0" applyFont="1" applyFill="1" applyBorder="1" applyAlignment="1">
      <alignment horizontal="left"/>
    </xf>
    <xf numFmtId="0" fontId="1" fillId="10" borderId="2" xfId="0" applyFont="1" applyFill="1" applyBorder="1" applyAlignment="1">
      <alignment horizontal="left"/>
    </xf>
    <xf numFmtId="166" fontId="1" fillId="10" borderId="12" xfId="0" applyNumberFormat="1" applyFont="1" applyFill="1" applyBorder="1"/>
    <xf numFmtId="166" fontId="1" fillId="10" borderId="50" xfId="0" applyNumberFormat="1" applyFont="1" applyFill="1" applyBorder="1"/>
    <xf numFmtId="0" fontId="6" fillId="10" borderId="51" xfId="0" applyFont="1" applyFill="1" applyBorder="1" applyAlignment="1">
      <alignment horizontal="left"/>
    </xf>
    <xf numFmtId="0" fontId="6" fillId="10" borderId="11" xfId="0" applyFont="1" applyFill="1" applyBorder="1" applyAlignment="1">
      <alignment horizontal="left"/>
    </xf>
    <xf numFmtId="167" fontId="6" fillId="10" borderId="11" xfId="0" applyNumberFormat="1" applyFont="1" applyFill="1" applyBorder="1" applyAlignment="1">
      <alignment horizontal="right"/>
    </xf>
    <xf numFmtId="167" fontId="6" fillId="10" borderId="52" xfId="0" applyNumberFormat="1" applyFont="1" applyFill="1" applyBorder="1" applyAlignment="1">
      <alignment horizontal="right"/>
    </xf>
    <xf numFmtId="168" fontId="1" fillId="10" borderId="53" xfId="0" applyNumberFormat="1" applyFont="1" applyFill="1" applyBorder="1"/>
    <xf numFmtId="168" fontId="1" fillId="10" borderId="54" xfId="0" applyNumberFormat="1" applyFont="1" applyFill="1" applyBorder="1" applyAlignment="1">
      <alignment horizontal="right"/>
    </xf>
    <xf numFmtId="0" fontId="6" fillId="11" borderId="39" xfId="0" applyFont="1" applyFill="1" applyBorder="1" applyAlignment="1">
      <alignment horizontal="left"/>
    </xf>
    <xf numFmtId="165" fontId="6" fillId="11" borderId="40" xfId="0" applyNumberFormat="1" applyFont="1" applyFill="1" applyBorder="1"/>
    <xf numFmtId="165" fontId="6" fillId="11" borderId="41" xfId="0" applyNumberFormat="1" applyFont="1" applyFill="1" applyBorder="1"/>
    <xf numFmtId="0" fontId="6" fillId="11" borderId="35" xfId="0" applyFont="1" applyFill="1" applyBorder="1" applyAlignment="1">
      <alignment horizontal="left"/>
    </xf>
    <xf numFmtId="0" fontId="6" fillId="11" borderId="36" xfId="0" applyFont="1" applyFill="1" applyBorder="1" applyAlignment="1">
      <alignment horizontal="left"/>
    </xf>
    <xf numFmtId="4" fontId="6" fillId="11" borderId="36" xfId="0" applyNumberFormat="1" applyFont="1" applyFill="1" applyBorder="1"/>
    <xf numFmtId="4" fontId="6" fillId="11" borderId="22" xfId="0" applyNumberFormat="1" applyFont="1" applyFill="1" applyBorder="1"/>
    <xf numFmtId="165" fontId="6" fillId="11" borderId="8" xfId="0" applyNumberFormat="1" applyFont="1" applyFill="1" applyBorder="1"/>
    <xf numFmtId="165" fontId="6" fillId="11" borderId="25" xfId="0" applyNumberFormat="1" applyFont="1" applyFill="1" applyBorder="1"/>
    <xf numFmtId="4" fontId="1" fillId="11" borderId="8" xfId="0" applyNumberFormat="1" applyFont="1" applyFill="1" applyBorder="1"/>
    <xf numFmtId="4" fontId="1" fillId="11" borderId="9" xfId="0" applyNumberFormat="1" applyFont="1" applyFill="1" applyBorder="1"/>
    <xf numFmtId="165" fontId="6" fillId="11" borderId="29" xfId="0" applyNumberFormat="1" applyFont="1" applyFill="1" applyBorder="1"/>
    <xf numFmtId="0" fontId="6" fillId="12" borderId="37" xfId="0" applyFont="1" applyFill="1" applyBorder="1" applyAlignment="1">
      <alignment horizontal="center"/>
    </xf>
    <xf numFmtId="0" fontId="6" fillId="12" borderId="22" xfId="0" applyFont="1" applyFill="1" applyBorder="1" applyAlignment="1">
      <alignment horizontal="center"/>
    </xf>
    <xf numFmtId="0" fontId="6" fillId="10" borderId="40" xfId="0" applyFont="1" applyFill="1" applyBorder="1" applyAlignment="1">
      <alignment horizontal="left"/>
    </xf>
    <xf numFmtId="1" fontId="6" fillId="10" borderId="44" xfId="0" applyNumberFormat="1" applyFont="1" applyFill="1" applyBorder="1" applyAlignment="1">
      <alignment vertical="center"/>
    </xf>
    <xf numFmtId="1" fontId="6" fillId="10" borderId="45" xfId="0" applyNumberFormat="1" applyFont="1" applyFill="1" applyBorder="1" applyAlignment="1">
      <alignment vertical="center"/>
    </xf>
    <xf numFmtId="0" fontId="6" fillId="10" borderId="57" xfId="0" applyFont="1" applyFill="1" applyBorder="1" applyAlignment="1">
      <alignment horizontal="left" vertical="center"/>
    </xf>
    <xf numFmtId="0" fontId="6" fillId="10" borderId="44" xfId="0" applyFont="1" applyFill="1" applyBorder="1" applyAlignment="1">
      <alignment horizontal="left" vertical="center"/>
    </xf>
    <xf numFmtId="0" fontId="6" fillId="4" borderId="35" xfId="0" applyFont="1" applyFill="1" applyBorder="1" applyAlignment="1">
      <alignment horizontal="left"/>
    </xf>
    <xf numFmtId="0" fontId="6" fillId="4" borderId="36" xfId="0" applyFont="1" applyFill="1" applyBorder="1" applyAlignment="1">
      <alignment horizontal="left"/>
    </xf>
    <xf numFmtId="4" fontId="6" fillId="4" borderId="36" xfId="0" applyNumberFormat="1" applyFont="1" applyFill="1" applyBorder="1"/>
    <xf numFmtId="4" fontId="6" fillId="4" borderId="22" xfId="0" applyNumberFormat="1" applyFont="1" applyFill="1" applyBorder="1"/>
    <xf numFmtId="1" fontId="6" fillId="10" borderId="12" xfId="0" applyNumberFormat="1" applyFont="1" applyFill="1" applyBorder="1"/>
    <xf numFmtId="1" fontId="6" fillId="10" borderId="49" xfId="0" applyNumberFormat="1" applyFont="1" applyFill="1" applyBorder="1"/>
    <xf numFmtId="4" fontId="1" fillId="4" borderId="8" xfId="0" applyNumberFormat="1" applyFont="1" applyFill="1" applyBorder="1"/>
    <xf numFmtId="4" fontId="1" fillId="4" borderId="9" xfId="0" applyNumberFormat="1" applyFont="1" applyFill="1" applyBorder="1"/>
    <xf numFmtId="1" fontId="6" fillId="10" borderId="11" xfId="0" applyNumberFormat="1" applyFont="1" applyFill="1" applyBorder="1" applyAlignment="1">
      <alignment horizontal="right"/>
    </xf>
    <xf numFmtId="1" fontId="6" fillId="10" borderId="52" xfId="0" applyNumberFormat="1" applyFont="1" applyFill="1" applyBorder="1" applyAlignment="1">
      <alignment horizontal="right"/>
    </xf>
    <xf numFmtId="0" fontId="6" fillId="11" borderId="40" xfId="0" applyFont="1" applyFill="1" applyBorder="1" applyAlignment="1">
      <alignment horizontal="left"/>
    </xf>
    <xf numFmtId="0" fontId="6" fillId="11" borderId="40" xfId="0" applyFont="1" applyFill="1" applyBorder="1"/>
    <xf numFmtId="0" fontId="6" fillId="11" borderId="41" xfId="0" applyFont="1" applyFill="1" applyBorder="1"/>
    <xf numFmtId="165" fontId="6" fillId="11" borderId="58" xfId="0" applyNumberFormat="1" applyFont="1" applyFill="1" applyBorder="1"/>
    <xf numFmtId="0" fontId="6" fillId="13" borderId="35" xfId="0" applyFont="1" applyFill="1" applyBorder="1" applyAlignment="1">
      <alignment horizontal="left"/>
    </xf>
    <xf numFmtId="0" fontId="6" fillId="13" borderId="36" xfId="0" applyFont="1" applyFill="1" applyBorder="1" applyAlignment="1">
      <alignment horizontal="left"/>
    </xf>
    <xf numFmtId="0" fontId="6" fillId="13" borderId="36" xfId="0" applyFont="1" applyFill="1" applyBorder="1"/>
    <xf numFmtId="0" fontId="6" fillId="13" borderId="22" xfId="0" applyFont="1" applyFill="1" applyBorder="1"/>
    <xf numFmtId="4" fontId="1" fillId="13" borderId="44" xfId="0" applyNumberFormat="1" applyFont="1" applyFill="1" applyBorder="1"/>
    <xf numFmtId="4" fontId="1" fillId="13" borderId="47" xfId="0" applyNumberFormat="1" applyFont="1" applyFill="1" applyBorder="1"/>
    <xf numFmtId="0" fontId="6" fillId="14" borderId="35" xfId="0" applyFont="1" applyFill="1" applyBorder="1" applyAlignment="1">
      <alignment horizontal="left"/>
    </xf>
    <xf numFmtId="0" fontId="6" fillId="14" borderId="36" xfId="0" applyFont="1" applyFill="1" applyBorder="1" applyAlignment="1">
      <alignment horizontal="left"/>
    </xf>
    <xf numFmtId="0" fontId="6" fillId="14" borderId="36" xfId="0" applyFont="1" applyFill="1" applyBorder="1"/>
    <xf numFmtId="0" fontId="6" fillId="14" borderId="22" xfId="0" applyFont="1" applyFill="1" applyBorder="1"/>
    <xf numFmtId="2" fontId="1" fillId="14" borderId="59" xfId="0" applyNumberFormat="1" applyFont="1" applyFill="1" applyBorder="1"/>
    <xf numFmtId="2" fontId="1" fillId="14" borderId="9" xfId="0" applyNumberFormat="1" applyFont="1" applyFill="1" applyBorder="1"/>
    <xf numFmtId="4" fontId="6" fillId="15" borderId="60" xfId="0" applyNumberFormat="1" applyFont="1" applyFill="1" applyBorder="1"/>
    <xf numFmtId="4" fontId="6" fillId="15" borderId="16" xfId="0" applyNumberFormat="1" applyFont="1" applyFill="1" applyBorder="1"/>
    <xf numFmtId="4" fontId="1" fillId="0" borderId="8" xfId="0" applyNumberFormat="1" applyFont="1" applyBorder="1"/>
    <xf numFmtId="4" fontId="1" fillId="0" borderId="9" xfId="0" applyNumberFormat="1" applyFont="1" applyBorder="1"/>
    <xf numFmtId="4" fontId="1" fillId="0" borderId="44" xfId="0" applyNumberFormat="1" applyFont="1" applyBorder="1"/>
    <xf numFmtId="4" fontId="1" fillId="0" borderId="47" xfId="0" applyNumberFormat="1" applyFont="1" applyBorder="1"/>
    <xf numFmtId="2" fontId="1" fillId="0" borderId="59" xfId="0" applyNumberFormat="1" applyFont="1" applyBorder="1"/>
    <xf numFmtId="2" fontId="1" fillId="0" borderId="9" xfId="0" applyNumberFormat="1" applyFont="1" applyBorder="1"/>
    <xf numFmtId="2" fontId="1" fillId="0" borderId="61" xfId="0" applyNumberFormat="1" applyFont="1" applyBorder="1"/>
    <xf numFmtId="2" fontId="1" fillId="0" borderId="47" xfId="0" applyNumberFormat="1" applyFont="1" applyBorder="1"/>
    <xf numFmtId="4" fontId="1" fillId="0" borderId="59" xfId="0" applyNumberFormat="1" applyFont="1" applyBorder="1"/>
    <xf numFmtId="4" fontId="1" fillId="0" borderId="60" xfId="0" applyNumberFormat="1" applyFont="1" applyBorder="1"/>
    <xf numFmtId="4" fontId="1" fillId="0" borderId="16" xfId="0" applyNumberFormat="1" applyFont="1" applyBorder="1"/>
    <xf numFmtId="0" fontId="4" fillId="9" borderId="62" xfId="0" applyFont="1" applyFill="1" applyBorder="1" applyAlignment="1">
      <alignment horizontal="center"/>
    </xf>
    <xf numFmtId="0" fontId="4" fillId="9" borderId="5" xfId="0" applyFont="1" applyFill="1" applyBorder="1" applyAlignment="1">
      <alignment horizontal="center"/>
    </xf>
    <xf numFmtId="0" fontId="6" fillId="10" borderId="63" xfId="0" applyFont="1" applyFill="1" applyBorder="1" applyAlignment="1">
      <alignment horizontal="left"/>
    </xf>
    <xf numFmtId="0" fontId="6" fillId="10" borderId="64" xfId="0" applyFont="1" applyFill="1" applyBorder="1"/>
    <xf numFmtId="0" fontId="6" fillId="10" borderId="40" xfId="0" applyFont="1" applyFill="1" applyBorder="1" applyAlignment="1">
      <alignment horizontal="center"/>
    </xf>
    <xf numFmtId="0" fontId="6" fillId="10" borderId="64" xfId="0" applyFont="1" applyFill="1" applyBorder="1" applyAlignment="1">
      <alignment horizontal="center"/>
    </xf>
    <xf numFmtId="4" fontId="1" fillId="10" borderId="67" xfId="0" applyNumberFormat="1" applyFont="1" applyFill="1" applyBorder="1" applyAlignment="1">
      <alignment horizontal="center"/>
    </xf>
    <xf numFmtId="4" fontId="1" fillId="10" borderId="64" xfId="0" applyNumberFormat="1" applyFont="1" applyFill="1" applyBorder="1" applyAlignment="1">
      <alignment horizontal="center"/>
    </xf>
    <xf numFmtId="1" fontId="1" fillId="10" borderId="67" xfId="0" applyNumberFormat="1" applyFont="1" applyFill="1" applyBorder="1" applyAlignment="1">
      <alignment horizontal="center"/>
    </xf>
    <xf numFmtId="1" fontId="1" fillId="10" borderId="64" xfId="0" applyNumberFormat="1" applyFont="1" applyFill="1" applyBorder="1" applyAlignment="1">
      <alignment horizontal="center"/>
    </xf>
    <xf numFmtId="0" fontId="7" fillId="17" borderId="63" xfId="0" applyFont="1" applyFill="1" applyBorder="1" applyAlignment="1">
      <alignment horizontal="left"/>
    </xf>
    <xf numFmtId="0" fontId="7" fillId="17" borderId="67" xfId="0" applyFont="1" applyFill="1" applyBorder="1" applyAlignment="1">
      <alignment horizontal="left"/>
    </xf>
    <xf numFmtId="4" fontId="7" fillId="17" borderId="68" xfId="0" applyNumberFormat="1" applyFont="1" applyFill="1" applyBorder="1" applyAlignment="1">
      <alignment horizontal="center"/>
    </xf>
    <xf numFmtId="4" fontId="7" fillId="17" borderId="69" xfId="0" applyNumberFormat="1" applyFont="1" applyFill="1" applyBorder="1" applyAlignment="1">
      <alignment horizontal="center"/>
    </xf>
    <xf numFmtId="2" fontId="7" fillId="17" borderId="68" xfId="0" applyNumberFormat="1" applyFont="1" applyFill="1" applyBorder="1" applyAlignment="1">
      <alignment horizontal="center"/>
    </xf>
    <xf numFmtId="2" fontId="7" fillId="17" borderId="69" xfId="0" applyNumberFormat="1" applyFont="1" applyFill="1" applyBorder="1" applyAlignment="1">
      <alignment horizontal="center"/>
    </xf>
    <xf numFmtId="0" fontId="6" fillId="11" borderId="63" xfId="0" applyFont="1" applyFill="1" applyBorder="1" applyAlignment="1">
      <alignment horizontal="left"/>
    </xf>
    <xf numFmtId="4" fontId="1" fillId="11" borderId="8" xfId="0" applyNumberFormat="1" applyFont="1" applyFill="1" applyBorder="1" applyAlignment="1">
      <alignment horizontal="center"/>
    </xf>
    <xf numFmtId="4" fontId="6" fillId="11" borderId="64" xfId="0" applyNumberFormat="1" applyFont="1" applyFill="1" applyBorder="1" applyAlignment="1">
      <alignment horizontal="center"/>
    </xf>
    <xf numFmtId="165" fontId="6" fillId="11" borderId="40" xfId="0" applyNumberFormat="1" applyFont="1" applyFill="1" applyBorder="1" applyAlignment="1">
      <alignment horizontal="center"/>
    </xf>
    <xf numFmtId="165" fontId="6" fillId="11" borderId="64" xfId="0" applyNumberFormat="1" applyFont="1" applyFill="1" applyBorder="1" applyAlignment="1">
      <alignment horizontal="center"/>
    </xf>
    <xf numFmtId="0" fontId="6" fillId="11" borderId="40" xfId="0" applyFont="1" applyFill="1" applyBorder="1" applyAlignment="1">
      <alignment horizontal="center"/>
    </xf>
    <xf numFmtId="0" fontId="6" fillId="11" borderId="64" xfId="0" applyFont="1" applyFill="1" applyBorder="1" applyAlignment="1">
      <alignment horizontal="center"/>
    </xf>
    <xf numFmtId="4" fontId="1" fillId="11" borderId="9" xfId="0" applyNumberFormat="1" applyFont="1" applyFill="1" applyBorder="1" applyAlignment="1">
      <alignment horizontal="center"/>
    </xf>
    <xf numFmtId="165" fontId="1" fillId="11" borderId="8" xfId="0" applyNumberFormat="1" applyFont="1" applyFill="1" applyBorder="1" applyAlignment="1">
      <alignment horizontal="center"/>
    </xf>
    <xf numFmtId="165" fontId="1" fillId="11" borderId="9" xfId="0" applyNumberFormat="1" applyFont="1" applyFill="1" applyBorder="1" applyAlignment="1">
      <alignment horizontal="center"/>
    </xf>
    <xf numFmtId="0" fontId="1" fillId="11" borderId="8" xfId="0" applyFont="1" applyFill="1" applyBorder="1" applyAlignment="1">
      <alignment horizontal="center"/>
    </xf>
    <xf numFmtId="0" fontId="1" fillId="11" borderId="9" xfId="0" applyFont="1" applyFill="1" applyBorder="1" applyAlignment="1">
      <alignment horizontal="center"/>
    </xf>
    <xf numFmtId="0" fontId="1" fillId="11" borderId="23" xfId="0" applyFont="1" applyFill="1" applyBorder="1"/>
    <xf numFmtId="0" fontId="1" fillId="11" borderId="8" xfId="0" applyFont="1" applyFill="1" applyBorder="1"/>
    <xf numFmtId="0" fontId="1" fillId="11" borderId="67" xfId="0" applyFont="1" applyFill="1" applyBorder="1" applyAlignment="1">
      <alignment horizontal="center"/>
    </xf>
    <xf numFmtId="0" fontId="1" fillId="11" borderId="64" xfId="0" applyFont="1" applyFill="1" applyBorder="1" applyAlignment="1">
      <alignment horizontal="center"/>
    </xf>
    <xf numFmtId="0" fontId="1" fillId="11" borderId="46" xfId="0" applyFont="1" applyFill="1" applyBorder="1"/>
    <xf numFmtId="0" fontId="1" fillId="11" borderId="44" xfId="0" applyFont="1" applyFill="1" applyBorder="1"/>
    <xf numFmtId="0" fontId="7" fillId="17" borderId="68" xfId="0" applyFont="1" applyFill="1" applyBorder="1" applyAlignment="1">
      <alignment horizontal="center"/>
    </xf>
    <xf numFmtId="0" fontId="7" fillId="17" borderId="69" xfId="0" applyFont="1" applyFill="1" applyBorder="1" applyAlignment="1">
      <alignment horizontal="center"/>
    </xf>
    <xf numFmtId="4" fontId="6" fillId="4" borderId="40" xfId="0" applyNumberFormat="1" applyFont="1" applyFill="1" applyBorder="1" applyAlignment="1">
      <alignment horizontal="center"/>
    </xf>
    <xf numFmtId="4" fontId="6" fillId="4" borderId="64" xfId="0" applyNumberFormat="1" applyFont="1" applyFill="1" applyBorder="1" applyAlignment="1">
      <alignment horizontal="center"/>
    </xf>
    <xf numFmtId="0" fontId="6" fillId="4" borderId="63" xfId="0" applyFont="1" applyFill="1" applyBorder="1" applyAlignment="1">
      <alignment horizontal="left"/>
    </xf>
    <xf numFmtId="0" fontId="6" fillId="4" borderId="40" xfId="0" applyFont="1" applyFill="1" applyBorder="1" applyAlignment="1">
      <alignment horizontal="center"/>
    </xf>
    <xf numFmtId="0" fontId="6" fillId="4" borderId="64" xfId="0" applyFont="1" applyFill="1" applyBorder="1" applyAlignment="1">
      <alignment horizontal="center"/>
    </xf>
    <xf numFmtId="0" fontId="6" fillId="4" borderId="40" xfId="0" applyFont="1" applyFill="1" applyBorder="1" applyAlignment="1">
      <alignment horizontal="left"/>
    </xf>
    <xf numFmtId="0" fontId="1" fillId="4" borderId="23" xfId="0" applyFont="1" applyFill="1" applyBorder="1"/>
    <xf numFmtId="0" fontId="1" fillId="4" borderId="8" xfId="0" applyFont="1" applyFill="1" applyBorder="1"/>
    <xf numFmtId="0" fontId="1" fillId="4" borderId="8" xfId="0" applyFont="1" applyFill="1" applyBorder="1" applyAlignment="1">
      <alignment horizontal="center"/>
    </xf>
    <xf numFmtId="0" fontId="1" fillId="4" borderId="9" xfId="0" applyFont="1" applyFill="1" applyBorder="1" applyAlignment="1">
      <alignment horizontal="center"/>
    </xf>
    <xf numFmtId="0" fontId="1" fillId="4" borderId="12" xfId="0" applyFont="1" applyFill="1" applyBorder="1" applyAlignment="1">
      <alignment horizontal="center"/>
    </xf>
    <xf numFmtId="0" fontId="1" fillId="4" borderId="67" xfId="0" applyFont="1" applyFill="1" applyBorder="1" applyAlignment="1">
      <alignment horizontal="center"/>
    </xf>
    <xf numFmtId="0" fontId="1" fillId="4" borderId="64" xfId="0" applyFont="1" applyFill="1" applyBorder="1" applyAlignment="1">
      <alignment horizontal="center"/>
    </xf>
    <xf numFmtId="0" fontId="7" fillId="17" borderId="46" xfId="0" applyFont="1" applyFill="1" applyBorder="1" applyAlignment="1">
      <alignment horizontal="left"/>
    </xf>
    <xf numFmtId="0" fontId="7" fillId="17" borderId="44" xfId="0" applyFont="1" applyFill="1" applyBorder="1" applyAlignment="1">
      <alignment horizontal="left"/>
    </xf>
    <xf numFmtId="0" fontId="7" fillId="17" borderId="61" xfId="0" applyFont="1" applyFill="1" applyBorder="1" applyAlignment="1">
      <alignment horizontal="center"/>
    </xf>
    <xf numFmtId="0" fontId="7" fillId="17" borderId="54" xfId="0" applyFont="1" applyFill="1" applyBorder="1" applyAlignment="1">
      <alignment horizontal="center"/>
    </xf>
    <xf numFmtId="0" fontId="7" fillId="18" borderId="19" xfId="0" applyFont="1" applyFill="1" applyBorder="1" applyAlignment="1">
      <alignment horizontal="left"/>
    </xf>
    <xf numFmtId="0" fontId="7" fillId="18" borderId="2" xfId="0" applyFont="1" applyFill="1" applyBorder="1" applyAlignment="1">
      <alignment horizontal="left"/>
    </xf>
    <xf numFmtId="4" fontId="7" fillId="18" borderId="14" xfId="0" applyNumberFormat="1" applyFont="1" applyFill="1" applyBorder="1" applyAlignment="1">
      <alignment horizontal="center"/>
    </xf>
    <xf numFmtId="4" fontId="7" fillId="18" borderId="70" xfId="0" applyNumberFormat="1" applyFont="1" applyFill="1" applyBorder="1" applyAlignment="1">
      <alignment horizontal="center"/>
    </xf>
    <xf numFmtId="2" fontId="7" fillId="18" borderId="2" xfId="0" applyNumberFormat="1" applyFont="1" applyFill="1" applyBorder="1" applyAlignment="1">
      <alignment horizontal="center"/>
    </xf>
    <xf numFmtId="2" fontId="7" fillId="18" borderId="71" xfId="0" applyNumberFormat="1" applyFont="1" applyFill="1" applyBorder="1" applyAlignment="1">
      <alignment horizontal="center"/>
    </xf>
    <xf numFmtId="0" fontId="1" fillId="0" borderId="3" xfId="0" applyFont="1" applyBorder="1"/>
    <xf numFmtId="4" fontId="7" fillId="17" borderId="47" xfId="0" applyNumberFormat="1" applyFont="1" applyFill="1" applyBorder="1" applyAlignment="1">
      <alignment horizontal="center"/>
    </xf>
    <xf numFmtId="0" fontId="12" fillId="0" borderId="1" xfId="0" applyFont="1" applyBorder="1"/>
    <xf numFmtId="0" fontId="1" fillId="0" borderId="73" xfId="0" applyFont="1" applyBorder="1"/>
    <xf numFmtId="0" fontId="12" fillId="0" borderId="24" xfId="0" applyFont="1" applyBorder="1"/>
    <xf numFmtId="0" fontId="1" fillId="0" borderId="24" xfId="0" applyFont="1" applyBorder="1"/>
    <xf numFmtId="0" fontId="1" fillId="0" borderId="44" xfId="0" applyFont="1" applyBorder="1"/>
    <xf numFmtId="0" fontId="1" fillId="0" borderId="74" xfId="0" applyFont="1" applyBorder="1"/>
    <xf numFmtId="0" fontId="12" fillId="0" borderId="0" xfId="0" applyFont="1"/>
    <xf numFmtId="0" fontId="6" fillId="4" borderId="75" xfId="0" applyFont="1" applyFill="1" applyBorder="1" applyAlignment="1">
      <alignment horizontal="center"/>
    </xf>
    <xf numFmtId="164" fontId="6" fillId="4" borderId="5" xfId="0" applyNumberFormat="1" applyFont="1" applyFill="1" applyBorder="1" applyAlignment="1">
      <alignment horizontal="center"/>
    </xf>
    <xf numFmtId="164" fontId="1" fillId="0" borderId="0" xfId="0" applyNumberFormat="1" applyFont="1" applyAlignment="1">
      <alignment horizontal="right"/>
    </xf>
    <xf numFmtId="0" fontId="1" fillId="0" borderId="76" xfId="0" applyFont="1" applyBorder="1" applyAlignment="1">
      <alignment horizontal="center"/>
    </xf>
    <xf numFmtId="0" fontId="12" fillId="0" borderId="8" xfId="0" applyFont="1" applyBorder="1"/>
    <xf numFmtId="2" fontId="1" fillId="0" borderId="8" xfId="0" applyNumberFormat="1" applyFont="1" applyBorder="1" applyAlignment="1">
      <alignment horizontal="center"/>
    </xf>
    <xf numFmtId="0" fontId="1" fillId="0" borderId="0" xfId="0" applyFont="1" applyAlignment="1">
      <alignment horizontal="right"/>
    </xf>
    <xf numFmtId="2" fontId="1" fillId="0" borderId="0" xfId="0" applyNumberFormat="1" applyFont="1" applyAlignment="1">
      <alignment horizontal="right"/>
    </xf>
    <xf numFmtId="0" fontId="12" fillId="0" borderId="11" xfId="0" applyFont="1" applyBorder="1"/>
    <xf numFmtId="0" fontId="10" fillId="0" borderId="11" xfId="0" applyFont="1" applyBorder="1"/>
    <xf numFmtId="0" fontId="6" fillId="0" borderId="0" xfId="0" applyFont="1"/>
    <xf numFmtId="0" fontId="13" fillId="19" borderId="0" xfId="0" applyFont="1" applyFill="1" applyAlignment="1">
      <alignment horizontal="center" vertical="center" wrapText="1"/>
    </xf>
    <xf numFmtId="0" fontId="13" fillId="20" borderId="0" xfId="0" applyFont="1" applyFill="1" applyAlignment="1">
      <alignment horizontal="center" vertical="center" wrapText="1"/>
    </xf>
    <xf numFmtId="0" fontId="14" fillId="0" borderId="0" xfId="0" applyFont="1"/>
    <xf numFmtId="0" fontId="6" fillId="4" borderId="6" xfId="0" applyFont="1" applyFill="1" applyBorder="1" applyAlignment="1">
      <alignment horizontal="center"/>
    </xf>
    <xf numFmtId="0" fontId="1" fillId="0" borderId="8" xfId="0" applyFont="1" applyBorder="1"/>
    <xf numFmtId="1" fontId="15" fillId="0" borderId="0" xfId="0" applyNumberFormat="1" applyFont="1" applyAlignment="1">
      <alignment horizontal="right"/>
    </xf>
    <xf numFmtId="2" fontId="1" fillId="0" borderId="11" xfId="0" applyNumberFormat="1" applyFont="1" applyBorder="1" applyAlignment="1">
      <alignment horizontal="center"/>
    </xf>
    <xf numFmtId="0" fontId="6" fillId="0" borderId="8" xfId="0" applyFont="1" applyBorder="1"/>
    <xf numFmtId="2" fontId="6" fillId="0" borderId="11" xfId="0" applyNumberFormat="1" applyFont="1" applyBorder="1" applyAlignment="1">
      <alignment horizontal="center"/>
    </xf>
    <xf numFmtId="9" fontId="1" fillId="0" borderId="0" xfId="0" applyNumberFormat="1" applyFont="1"/>
    <xf numFmtId="0" fontId="1" fillId="0" borderId="23" xfId="0" applyFont="1" applyBorder="1" applyAlignment="1">
      <alignment horizontal="center"/>
    </xf>
    <xf numFmtId="0" fontId="12" fillId="0" borderId="59" xfId="0" applyFont="1" applyBorder="1" applyAlignment="1">
      <alignment horizontal="center"/>
    </xf>
    <xf numFmtId="165" fontId="1" fillId="0" borderId="59" xfId="0" applyNumberFormat="1" applyFont="1" applyBorder="1" applyAlignment="1">
      <alignment horizontal="center"/>
    </xf>
    <xf numFmtId="0" fontId="12" fillId="0" borderId="12" xfId="0" applyFont="1" applyBorder="1" applyAlignment="1">
      <alignment horizontal="center"/>
    </xf>
    <xf numFmtId="0" fontId="1" fillId="0" borderId="77" xfId="0" applyFont="1" applyBorder="1" applyAlignment="1">
      <alignment horizontal="center"/>
    </xf>
    <xf numFmtId="0" fontId="6" fillId="7" borderId="78" xfId="0" applyFont="1" applyFill="1" applyBorder="1" applyAlignment="1">
      <alignment horizontal="center"/>
    </xf>
    <xf numFmtId="0" fontId="10" fillId="7" borderId="15" xfId="0" applyFont="1" applyFill="1" applyBorder="1" applyAlignment="1">
      <alignment horizontal="center"/>
    </xf>
    <xf numFmtId="165" fontId="6" fillId="7" borderId="15" xfId="0" applyNumberFormat="1" applyFont="1" applyFill="1" applyBorder="1" applyAlignment="1">
      <alignment horizontal="center"/>
    </xf>
    <xf numFmtId="165" fontId="6" fillId="7" borderId="79" xfId="0" applyNumberFormat="1" applyFont="1" applyFill="1" applyBorder="1" applyAlignment="1">
      <alignment horizontal="center"/>
    </xf>
    <xf numFmtId="0" fontId="10" fillId="4" borderId="53" xfId="0" applyFont="1" applyFill="1" applyBorder="1" applyAlignment="1">
      <alignment horizontal="center"/>
    </xf>
    <xf numFmtId="0" fontId="10" fillId="4" borderId="2" xfId="0" applyFont="1" applyFill="1" applyBorder="1" applyAlignment="1">
      <alignment horizontal="center"/>
    </xf>
    <xf numFmtId="164" fontId="6" fillId="4" borderId="2" xfId="0" applyNumberFormat="1" applyFont="1" applyFill="1" applyBorder="1" applyAlignment="1">
      <alignment horizontal="center"/>
    </xf>
    <xf numFmtId="0" fontId="1" fillId="0" borderId="81" xfId="0" applyFont="1" applyBorder="1"/>
    <xf numFmtId="2" fontId="1" fillId="0" borderId="82" xfId="0" applyNumberFormat="1" applyFont="1" applyBorder="1"/>
    <xf numFmtId="0" fontId="12" fillId="0" borderId="26" xfId="0" applyFont="1" applyBorder="1"/>
    <xf numFmtId="2" fontId="1" fillId="0" borderId="27" xfId="0" applyNumberFormat="1" applyFont="1" applyBorder="1"/>
    <xf numFmtId="0" fontId="12" fillId="0" borderId="81" xfId="0" applyFont="1" applyBorder="1"/>
    <xf numFmtId="2" fontId="1" fillId="0" borderId="85" xfId="0" applyNumberFormat="1" applyFont="1" applyBorder="1"/>
    <xf numFmtId="2" fontId="1" fillId="0" borderId="16" xfId="0" applyNumberFormat="1" applyFont="1" applyBorder="1"/>
    <xf numFmtId="0" fontId="12" fillId="0" borderId="77" xfId="0" applyFont="1" applyBorder="1"/>
    <xf numFmtId="2" fontId="1" fillId="0" borderId="12" xfId="0" applyNumberFormat="1" applyFont="1" applyBorder="1"/>
    <xf numFmtId="2" fontId="1" fillId="0" borderId="86" xfId="0" applyNumberFormat="1" applyFont="1" applyBorder="1"/>
    <xf numFmtId="0" fontId="1" fillId="0" borderId="77" xfId="0" applyFont="1" applyBorder="1" applyAlignment="1">
      <alignment horizontal="left"/>
    </xf>
    <xf numFmtId="0" fontId="12" fillId="0" borderId="77" xfId="0" applyFont="1" applyBorder="1" applyAlignment="1">
      <alignment horizontal="left"/>
    </xf>
    <xf numFmtId="0" fontId="12" fillId="0" borderId="26" xfId="0" applyFont="1" applyBorder="1" applyAlignment="1">
      <alignment horizontal="left"/>
    </xf>
    <xf numFmtId="0" fontId="9" fillId="0" borderId="0" xfId="0" applyFont="1" applyAlignment="1">
      <alignment wrapText="1"/>
    </xf>
    <xf numFmtId="0" fontId="6" fillId="4" borderId="53" xfId="0" applyFont="1" applyFill="1" applyBorder="1" applyAlignment="1">
      <alignment horizontal="center" wrapText="1"/>
    </xf>
    <xf numFmtId="0" fontId="6" fillId="4" borderId="2" xfId="0" applyFont="1" applyFill="1" applyBorder="1" applyAlignment="1">
      <alignment horizontal="center"/>
    </xf>
    <xf numFmtId="0" fontId="1" fillId="0" borderId="0" xfId="0" applyFont="1" applyAlignment="1">
      <alignment horizontal="center"/>
    </xf>
    <xf numFmtId="0" fontId="1" fillId="0" borderId="12" xfId="0" applyFont="1" applyBorder="1" applyAlignment="1">
      <alignment horizontal="center"/>
    </xf>
    <xf numFmtId="0" fontId="1" fillId="0" borderId="11" xfId="0" applyFont="1" applyBorder="1" applyAlignment="1">
      <alignment horizontal="center"/>
    </xf>
    <xf numFmtId="4" fontId="1" fillId="0" borderId="11" xfId="0" applyNumberFormat="1" applyFont="1" applyBorder="1" applyAlignment="1">
      <alignment horizontal="center"/>
    </xf>
    <xf numFmtId="10" fontId="1" fillId="0" borderId="11" xfId="0" applyNumberFormat="1" applyFont="1" applyBorder="1" applyAlignment="1">
      <alignment horizontal="center"/>
    </xf>
    <xf numFmtId="0" fontId="1" fillId="0" borderId="68" xfId="0" applyFont="1" applyBorder="1"/>
    <xf numFmtId="0" fontId="1" fillId="0" borderId="67" xfId="0" applyFont="1" applyBorder="1" applyAlignment="1">
      <alignment horizontal="center"/>
    </xf>
    <xf numFmtId="4" fontId="1" fillId="0" borderId="67" xfId="0" applyNumberFormat="1" applyFont="1" applyBorder="1" applyAlignment="1">
      <alignment horizontal="center"/>
    </xf>
    <xf numFmtId="10" fontId="1" fillId="0" borderId="12" xfId="0" applyNumberFormat="1" applyFont="1" applyBorder="1" applyAlignment="1">
      <alignment horizontal="center"/>
    </xf>
    <xf numFmtId="10" fontId="1" fillId="0" borderId="59" xfId="0" applyNumberFormat="1" applyFont="1" applyBorder="1" applyAlignment="1">
      <alignment horizontal="center"/>
    </xf>
    <xf numFmtId="4" fontId="1" fillId="0" borderId="88" xfId="0" applyNumberFormat="1" applyFont="1" applyBorder="1" applyAlignment="1">
      <alignment horizontal="center"/>
    </xf>
    <xf numFmtId="4" fontId="1" fillId="0" borderId="89" xfId="0" applyNumberFormat="1" applyFont="1" applyBorder="1" applyAlignment="1">
      <alignment horizontal="center"/>
    </xf>
    <xf numFmtId="4" fontId="1" fillId="0" borderId="59" xfId="0" applyNumberFormat="1" applyFont="1" applyBorder="1" applyAlignment="1">
      <alignment horizontal="center"/>
    </xf>
    <xf numFmtId="0" fontId="1" fillId="0" borderId="59" xfId="0" applyFont="1" applyBorder="1"/>
    <xf numFmtId="0" fontId="1" fillId="0" borderId="8" xfId="0" applyFont="1" applyBorder="1" applyAlignment="1">
      <alignment horizontal="center"/>
    </xf>
    <xf numFmtId="0" fontId="1" fillId="21" borderId="0" xfId="0" applyFont="1" applyFill="1" applyAlignment="1">
      <alignment horizontal="center"/>
    </xf>
    <xf numFmtId="0" fontId="16" fillId="3" borderId="0" xfId="0" applyFont="1" applyFill="1"/>
    <xf numFmtId="167" fontId="1" fillId="22" borderId="0" xfId="0" applyNumberFormat="1" applyFont="1" applyFill="1"/>
    <xf numFmtId="167" fontId="1" fillId="0" borderId="0" xfId="0" applyNumberFormat="1" applyFont="1"/>
    <xf numFmtId="169" fontId="9" fillId="0" borderId="0" xfId="0" applyNumberFormat="1" applyFont="1"/>
    <xf numFmtId="14" fontId="9" fillId="23" borderId="0" xfId="0" applyNumberFormat="1" applyFont="1" applyFill="1"/>
    <xf numFmtId="167" fontId="9" fillId="22" borderId="0" xfId="0" applyNumberFormat="1" applyFont="1" applyFill="1"/>
    <xf numFmtId="167" fontId="9" fillId="0" borderId="0" xfId="0" applyNumberFormat="1" applyFont="1"/>
    <xf numFmtId="169" fontId="1" fillId="0" borderId="0" xfId="0" applyNumberFormat="1" applyFont="1"/>
    <xf numFmtId="0" fontId="17" fillId="0" borderId="0" xfId="0" applyFont="1" applyAlignment="1">
      <alignment horizontal="right"/>
    </xf>
    <xf numFmtId="0" fontId="18" fillId="0" borderId="0" xfId="0" applyFont="1"/>
    <xf numFmtId="19" fontId="1" fillId="0" borderId="0" xfId="0" applyNumberFormat="1" applyFont="1"/>
    <xf numFmtId="0" fontId="1" fillId="3" borderId="35" xfId="0" applyFont="1" applyFill="1" applyBorder="1" applyAlignment="1">
      <alignment horizontal="center"/>
    </xf>
    <xf numFmtId="0" fontId="1" fillId="3" borderId="36" xfId="0" applyFont="1" applyFill="1" applyBorder="1" applyAlignment="1">
      <alignment horizontal="center"/>
    </xf>
    <xf numFmtId="0" fontId="1" fillId="3" borderId="22" xfId="0" applyFont="1" applyFill="1" applyBorder="1" applyAlignment="1">
      <alignment horizontal="center"/>
    </xf>
    <xf numFmtId="0" fontId="1" fillId="0" borderId="90" xfId="0" applyFont="1" applyBorder="1"/>
    <xf numFmtId="0" fontId="19" fillId="3" borderId="46" xfId="0" applyFont="1" applyFill="1" applyBorder="1" applyAlignment="1">
      <alignment horizontal="right" vertical="center"/>
    </xf>
    <xf numFmtId="170" fontId="19" fillId="3" borderId="0" xfId="0" applyNumberFormat="1" applyFont="1" applyFill="1" applyAlignment="1">
      <alignment horizontal="center" vertical="center"/>
    </xf>
    <xf numFmtId="0" fontId="19" fillId="3" borderId="0" xfId="0" applyFont="1" applyFill="1" applyAlignment="1">
      <alignment horizontal="right" vertical="center"/>
    </xf>
    <xf numFmtId="4" fontId="7" fillId="3" borderId="47" xfId="0" applyNumberFormat="1" applyFont="1" applyFill="1" applyBorder="1" applyAlignment="1">
      <alignment horizontal="center" vertical="center"/>
    </xf>
    <xf numFmtId="0" fontId="20" fillId="0" borderId="0" xfId="0" applyFont="1"/>
    <xf numFmtId="0" fontId="7" fillId="24" borderId="81" xfId="0" applyFont="1" applyFill="1" applyBorder="1" applyAlignment="1">
      <alignment horizontal="center" vertical="center"/>
    </xf>
    <xf numFmtId="19" fontId="7" fillId="24" borderId="91" xfId="0" applyNumberFormat="1" applyFont="1" applyFill="1" applyBorder="1" applyAlignment="1">
      <alignment horizontal="center" vertical="center"/>
    </xf>
    <xf numFmtId="0" fontId="7" fillId="24" borderId="91" xfId="0" applyFont="1" applyFill="1" applyBorder="1" applyAlignment="1">
      <alignment horizontal="center" vertical="center"/>
    </xf>
    <xf numFmtId="0" fontId="7" fillId="24" borderId="92" xfId="0" applyFont="1" applyFill="1" applyBorder="1" applyAlignment="1">
      <alignment horizontal="center" vertical="center"/>
    </xf>
    <xf numFmtId="0" fontId="12" fillId="25" borderId="77" xfId="0" applyFont="1" applyFill="1" applyBorder="1" applyAlignment="1">
      <alignment horizontal="right" vertical="center"/>
    </xf>
    <xf numFmtId="0" fontId="12" fillId="25" borderId="12" xfId="0" applyFont="1" applyFill="1" applyBorder="1" applyAlignment="1">
      <alignment horizontal="center"/>
    </xf>
    <xf numFmtId="2" fontId="12" fillId="25" borderId="12" xfId="0" applyNumberFormat="1" applyFont="1" applyFill="1" applyBorder="1" applyAlignment="1">
      <alignment horizontal="center" vertical="center"/>
    </xf>
    <xf numFmtId="2" fontId="12" fillId="25" borderId="86" xfId="0" applyNumberFormat="1" applyFont="1" applyFill="1" applyBorder="1" applyAlignment="1">
      <alignment horizontal="center" vertical="center"/>
    </xf>
    <xf numFmtId="0" fontId="9" fillId="0" borderId="77" xfId="0" applyFont="1" applyBorder="1"/>
    <xf numFmtId="19" fontId="9" fillId="0" borderId="12" xfId="0" applyNumberFormat="1" applyFont="1" applyBorder="1"/>
    <xf numFmtId="2" fontId="9" fillId="0" borderId="0" xfId="0" applyNumberFormat="1" applyFont="1"/>
    <xf numFmtId="2" fontId="9" fillId="0" borderId="12" xfId="0" applyNumberFormat="1" applyFont="1" applyBorder="1"/>
    <xf numFmtId="2" fontId="9" fillId="0" borderId="86" xfId="0" applyNumberFormat="1" applyFont="1" applyBorder="1"/>
    <xf numFmtId="0" fontId="9" fillId="0" borderId="12" xfId="0" applyFont="1" applyBorder="1"/>
    <xf numFmtId="0" fontId="9" fillId="0" borderId="86" xfId="0" applyFont="1" applyBorder="1"/>
    <xf numFmtId="0" fontId="9" fillId="0" borderId="78" xfId="0" applyFont="1" applyBorder="1"/>
    <xf numFmtId="19" fontId="9" fillId="0" borderId="15" xfId="0" applyNumberFormat="1" applyFont="1" applyBorder="1"/>
    <xf numFmtId="0" fontId="9" fillId="0" borderId="15" xfId="0" applyFont="1" applyBorder="1"/>
    <xf numFmtId="0" fontId="9" fillId="0" borderId="93" xfId="0" applyFont="1" applyBorder="1"/>
    <xf numFmtId="0" fontId="6" fillId="10" borderId="0" xfId="0" applyFont="1" applyFill="1" applyAlignment="1">
      <alignment horizontal="center"/>
    </xf>
    <xf numFmtId="0" fontId="1" fillId="26" borderId="0" xfId="0" applyFont="1" applyFill="1" applyAlignment="1">
      <alignment horizontal="center"/>
    </xf>
    <xf numFmtId="0" fontId="1" fillId="26" borderId="0" xfId="0" applyFont="1" applyFill="1"/>
    <xf numFmtId="171" fontId="1" fillId="0" borderId="0" xfId="0" applyNumberFormat="1" applyFont="1" applyAlignment="1">
      <alignment horizontal="right"/>
    </xf>
    <xf numFmtId="171" fontId="9" fillId="0" borderId="0" xfId="0" applyNumberFormat="1" applyFont="1"/>
    <xf numFmtId="2" fontId="3" fillId="0" borderId="0" xfId="0" applyNumberFormat="1" applyFont="1" applyAlignment="1">
      <alignment horizontal="right"/>
    </xf>
    <xf numFmtId="171" fontId="3" fillId="0" borderId="0" xfId="0" applyNumberFormat="1" applyFont="1" applyAlignment="1">
      <alignment horizontal="right"/>
    </xf>
    <xf numFmtId="0" fontId="3" fillId="0" borderId="0" xfId="0" applyFont="1" applyAlignment="1">
      <alignment horizontal="right"/>
    </xf>
    <xf numFmtId="172" fontId="3" fillId="0" borderId="0" xfId="0" applyNumberFormat="1" applyFont="1" applyAlignment="1">
      <alignment horizontal="right"/>
    </xf>
    <xf numFmtId="0" fontId="1" fillId="0" borderId="0" xfId="0" applyFont="1" applyAlignment="1">
      <alignment horizontal="center" wrapText="1"/>
    </xf>
    <xf numFmtId="0" fontId="1" fillId="0" borderId="0" xfId="0" applyFont="1" applyAlignment="1">
      <alignment wrapText="1"/>
    </xf>
    <xf numFmtId="0" fontId="1" fillId="0" borderId="0" xfId="0" applyFont="1" applyAlignment="1">
      <alignment horizontal="right" wrapText="1"/>
    </xf>
    <xf numFmtId="21" fontId="1" fillId="0" borderId="0" xfId="0" applyNumberFormat="1" applyFont="1" applyAlignment="1">
      <alignment horizontal="right"/>
    </xf>
    <xf numFmtId="2" fontId="1" fillId="0" borderId="0" xfId="0" applyNumberFormat="1" applyFont="1" applyAlignment="1">
      <alignment horizontal="center" wrapText="1"/>
    </xf>
    <xf numFmtId="164" fontId="1" fillId="0" borderId="0" xfId="0" applyNumberFormat="1" applyFont="1" applyAlignment="1">
      <alignment horizontal="left"/>
    </xf>
    <xf numFmtId="0" fontId="1" fillId="0" borderId="0" xfId="0" applyFont="1" applyAlignment="1">
      <alignment horizontal="left"/>
    </xf>
    <xf numFmtId="169" fontId="1" fillId="0" borderId="0" xfId="0" applyNumberFormat="1" applyFont="1" applyAlignment="1">
      <alignment horizontal="left"/>
    </xf>
    <xf numFmtId="164" fontId="6" fillId="4" borderId="62" xfId="0" applyNumberFormat="1" applyFont="1" applyFill="1" applyBorder="1" applyAlignment="1">
      <alignment horizontal="center"/>
    </xf>
    <xf numFmtId="0" fontId="1" fillId="3" borderId="81" xfId="0" applyFont="1" applyFill="1" applyBorder="1" applyAlignment="1">
      <alignment horizontal="center"/>
    </xf>
    <xf numFmtId="0" fontId="12" fillId="3" borderId="91" xfId="0" applyFont="1" applyFill="1" applyBorder="1" applyAlignment="1">
      <alignment horizontal="center"/>
    </xf>
    <xf numFmtId="165" fontId="1" fillId="0" borderId="91" xfId="0" applyNumberFormat="1" applyFont="1" applyBorder="1" applyAlignment="1">
      <alignment horizontal="center"/>
    </xf>
    <xf numFmtId="0" fontId="1" fillId="3" borderId="77" xfId="0" applyFont="1" applyFill="1" applyBorder="1" applyAlignment="1">
      <alignment horizontal="center"/>
    </xf>
    <xf numFmtId="0" fontId="12" fillId="3" borderId="59" xfId="0" applyFont="1" applyFill="1" applyBorder="1" applyAlignment="1">
      <alignment horizontal="center"/>
    </xf>
    <xf numFmtId="0" fontId="1" fillId="3" borderId="59" xfId="0" applyFont="1" applyFill="1" applyBorder="1" applyAlignment="1">
      <alignment horizontal="center"/>
    </xf>
    <xf numFmtId="165" fontId="1" fillId="0" borderId="53" xfId="0" applyNumberFormat="1" applyFont="1" applyBorder="1" applyAlignment="1">
      <alignment horizontal="center"/>
    </xf>
    <xf numFmtId="0" fontId="12" fillId="3" borderId="77" xfId="0" applyFont="1" applyFill="1" applyBorder="1" applyAlignment="1">
      <alignment horizontal="center"/>
    </xf>
    <xf numFmtId="0" fontId="12" fillId="3" borderId="23" xfId="0" applyFont="1" applyFill="1" applyBorder="1" applyAlignment="1">
      <alignment horizontal="center"/>
    </xf>
    <xf numFmtId="0" fontId="12" fillId="3" borderId="94" xfId="0" applyFont="1" applyFill="1" applyBorder="1" applyAlignment="1">
      <alignment horizontal="center"/>
    </xf>
    <xf numFmtId="0" fontId="12" fillId="0" borderId="95" xfId="0" applyFont="1" applyBorder="1" applyAlignment="1">
      <alignment horizontal="center"/>
    </xf>
    <xf numFmtId="0" fontId="1" fillId="0" borderId="96" xfId="0" applyFont="1" applyBorder="1" applyAlignment="1">
      <alignment horizontal="center"/>
    </xf>
    <xf numFmtId="0" fontId="12" fillId="0" borderId="53" xfId="0" applyFont="1" applyBorder="1" applyAlignment="1">
      <alignment horizontal="center"/>
    </xf>
    <xf numFmtId="0" fontId="1" fillId="0" borderId="61" xfId="0" applyFont="1" applyBorder="1" applyAlignment="1">
      <alignment horizontal="center"/>
    </xf>
    <xf numFmtId="0" fontId="1" fillId="7" borderId="97" xfId="0" quotePrefix="1" applyFont="1" applyFill="1" applyBorder="1" applyAlignment="1">
      <alignment horizontal="center"/>
    </xf>
    <xf numFmtId="0" fontId="10" fillId="7" borderId="98" xfId="0" applyFont="1" applyFill="1" applyBorder="1" applyAlignment="1">
      <alignment horizontal="center"/>
    </xf>
    <xf numFmtId="0" fontId="6" fillId="7" borderId="98" xfId="0" applyFont="1" applyFill="1" applyBorder="1" applyAlignment="1">
      <alignment horizontal="center"/>
    </xf>
    <xf numFmtId="165" fontId="6" fillId="7" borderId="98" xfId="0" applyNumberFormat="1" applyFont="1" applyFill="1" applyBorder="1" applyAlignment="1">
      <alignment horizontal="center"/>
    </xf>
    <xf numFmtId="165" fontId="6" fillId="7" borderId="99" xfId="0" applyNumberFormat="1" applyFont="1" applyFill="1" applyBorder="1" applyAlignment="1">
      <alignment horizontal="center"/>
    </xf>
    <xf numFmtId="0" fontId="12" fillId="0" borderId="4" xfId="0" applyFont="1" applyBorder="1"/>
    <xf numFmtId="0" fontId="1" fillId="0" borderId="4" xfId="0" applyFont="1" applyBorder="1"/>
    <xf numFmtId="0" fontId="1" fillId="0" borderId="5" xfId="0" applyFont="1" applyBorder="1"/>
    <xf numFmtId="0" fontId="9" fillId="0" borderId="75" xfId="0" applyFont="1" applyBorder="1"/>
    <xf numFmtId="0" fontId="6" fillId="3" borderId="0" xfId="0" applyFont="1" applyFill="1" applyAlignment="1">
      <alignment horizontal="center" vertical="center" wrapText="1"/>
    </xf>
    <xf numFmtId="0" fontId="13" fillId="0" borderId="0" xfId="0" applyFont="1"/>
    <xf numFmtId="0" fontId="21" fillId="0" borderId="0" xfId="0" applyFont="1"/>
    <xf numFmtId="0" fontId="21" fillId="0" borderId="0" xfId="0" applyFont="1" applyAlignment="1">
      <alignment horizontal="center"/>
    </xf>
    <xf numFmtId="0" fontId="21" fillId="0" borderId="0" xfId="0" applyFont="1" applyAlignment="1">
      <alignment horizontal="right"/>
    </xf>
    <xf numFmtId="173" fontId="21" fillId="0" borderId="0" xfId="0" applyNumberFormat="1" applyFont="1"/>
    <xf numFmtId="4" fontId="18" fillId="0" borderId="0" xfId="0" applyNumberFormat="1" applyFont="1"/>
    <xf numFmtId="0" fontId="10" fillId="4" borderId="75" xfId="0" applyFont="1" applyFill="1" applyBorder="1" applyAlignment="1">
      <alignment horizontal="center" wrapText="1"/>
    </xf>
    <xf numFmtId="0" fontId="21" fillId="0" borderId="0" xfId="0" applyFont="1" applyAlignment="1">
      <alignment horizontal="right" wrapText="1"/>
    </xf>
    <xf numFmtId="0" fontId="21" fillId="0" borderId="0" xfId="0" applyFont="1" applyAlignment="1">
      <alignment wrapText="1"/>
    </xf>
    <xf numFmtId="173" fontId="21" fillId="0" borderId="0" xfId="0" applyNumberFormat="1" applyFont="1" applyAlignment="1">
      <alignment wrapText="1"/>
    </xf>
    <xf numFmtId="0" fontId="18" fillId="0" borderId="0" xfId="0" applyFont="1" applyAlignment="1">
      <alignment wrapText="1"/>
    </xf>
    <xf numFmtId="0" fontId="10" fillId="15" borderId="75" xfId="0" applyFont="1" applyFill="1" applyBorder="1" applyAlignment="1">
      <alignment horizontal="center"/>
    </xf>
    <xf numFmtId="4" fontId="10" fillId="15" borderId="75" xfId="0" applyNumberFormat="1" applyFont="1" applyFill="1" applyBorder="1" applyAlignment="1">
      <alignment horizontal="center"/>
    </xf>
    <xf numFmtId="164" fontId="12" fillId="0" borderId="23" xfId="0" applyNumberFormat="1" applyFont="1" applyBorder="1" applyAlignment="1">
      <alignment horizontal="center"/>
    </xf>
    <xf numFmtId="164" fontId="12" fillId="0" borderId="26" xfId="0" applyNumberFormat="1" applyFont="1" applyBorder="1" applyAlignment="1">
      <alignment horizontal="center"/>
    </xf>
    <xf numFmtId="4" fontId="1" fillId="0" borderId="27" xfId="0" applyNumberFormat="1" applyFont="1" applyBorder="1" applyAlignment="1">
      <alignment horizontal="center"/>
    </xf>
    <xf numFmtId="4" fontId="1" fillId="0" borderId="16" xfId="0" applyNumberFormat="1" applyFont="1" applyBorder="1" applyAlignment="1">
      <alignment horizontal="center"/>
    </xf>
    <xf numFmtId="0" fontId="1" fillId="10" borderId="0" xfId="0" applyFont="1" applyFill="1" applyAlignment="1">
      <alignment horizontal="center"/>
    </xf>
    <xf numFmtId="0" fontId="1" fillId="27" borderId="0" xfId="0" applyFont="1" applyFill="1" applyAlignment="1">
      <alignment wrapText="1"/>
    </xf>
    <xf numFmtId="0" fontId="22" fillId="3" borderId="0" xfId="0" applyFont="1" applyFill="1" applyAlignment="1">
      <alignment wrapText="1"/>
    </xf>
    <xf numFmtId="0" fontId="22" fillId="10" borderId="0" xfId="0" applyFont="1" applyFill="1" applyAlignment="1">
      <alignment wrapText="1"/>
    </xf>
    <xf numFmtId="0" fontId="22" fillId="27" borderId="0" xfId="0" applyFont="1" applyFill="1" applyAlignment="1">
      <alignment wrapText="1"/>
    </xf>
    <xf numFmtId="0" fontId="1" fillId="27" borderId="0" xfId="0" applyFont="1" applyFill="1" applyAlignment="1">
      <alignment horizontal="right"/>
    </xf>
    <xf numFmtId="0" fontId="1" fillId="10" borderId="0" xfId="0" applyFont="1" applyFill="1" applyAlignment="1">
      <alignment horizontal="right"/>
    </xf>
    <xf numFmtId="0" fontId="15" fillId="27" borderId="0" xfId="0" applyFont="1" applyFill="1" applyAlignment="1">
      <alignment horizontal="right"/>
    </xf>
    <xf numFmtId="0" fontId="9" fillId="21" borderId="0" xfId="0" applyFont="1" applyFill="1"/>
    <xf numFmtId="0" fontId="22" fillId="3" borderId="0" xfId="0" applyFont="1" applyFill="1"/>
    <xf numFmtId="0" fontId="19" fillId="3" borderId="17" xfId="0" applyFont="1" applyFill="1" applyBorder="1" applyAlignment="1">
      <alignment horizontal="right" vertical="center"/>
    </xf>
    <xf numFmtId="170" fontId="19" fillId="3" borderId="33" xfId="0" applyNumberFormat="1" applyFont="1" applyFill="1" applyBorder="1" applyAlignment="1">
      <alignment horizontal="center" vertical="center"/>
    </xf>
    <xf numFmtId="0" fontId="19" fillId="3" borderId="33" xfId="0" applyFont="1" applyFill="1" applyBorder="1" applyAlignment="1">
      <alignment horizontal="right" vertical="center"/>
    </xf>
    <xf numFmtId="4" fontId="7" fillId="3" borderId="34" xfId="0" applyNumberFormat="1" applyFont="1" applyFill="1" applyBorder="1" applyAlignment="1">
      <alignment horizontal="center" vertical="center"/>
    </xf>
    <xf numFmtId="0" fontId="12" fillId="25" borderId="12" xfId="0" applyFont="1" applyFill="1" applyBorder="1" applyAlignment="1">
      <alignment horizontal="center" vertical="center"/>
    </xf>
    <xf numFmtId="0" fontId="12" fillId="25" borderId="86" xfId="0" applyFont="1" applyFill="1" applyBorder="1" applyAlignment="1">
      <alignment horizontal="center" vertical="center"/>
    </xf>
    <xf numFmtId="19" fontId="9" fillId="0" borderId="0" xfId="0" applyNumberFormat="1" applyFont="1"/>
    <xf numFmtId="0" fontId="15" fillId="3" borderId="0" xfId="0" applyFont="1" applyFill="1"/>
    <xf numFmtId="0" fontId="1" fillId="5" borderId="10" xfId="0" applyFont="1" applyFill="1" applyBorder="1" applyAlignment="1">
      <alignment horizontal="left"/>
    </xf>
    <xf numFmtId="0" fontId="5" fillId="0" borderId="11" xfId="0" applyFont="1" applyBorder="1"/>
    <xf numFmtId="0" fontId="1" fillId="5" borderId="19" xfId="0" applyFont="1" applyFill="1" applyBorder="1" applyAlignment="1">
      <alignment horizontal="left"/>
    </xf>
    <xf numFmtId="0" fontId="5" fillId="0" borderId="2" xfId="0" applyFont="1" applyBorder="1"/>
    <xf numFmtId="0" fontId="6" fillId="6" borderId="3" xfId="0" applyFont="1" applyFill="1" applyBorder="1" applyAlignment="1">
      <alignment horizontal="left"/>
    </xf>
    <xf numFmtId="0" fontId="5" fillId="0" borderId="5" xfId="0" applyFont="1" applyBorder="1"/>
    <xf numFmtId="0" fontId="9" fillId="0" borderId="31" xfId="0" applyFont="1" applyBorder="1"/>
    <xf numFmtId="0" fontId="5" fillId="0" borderId="16" xfId="0" applyFont="1" applyBorder="1"/>
    <xf numFmtId="0" fontId="6" fillId="6" borderId="17" xfId="0" applyFont="1" applyFill="1" applyBorder="1" applyAlignment="1">
      <alignment horizontal="left"/>
    </xf>
    <xf numFmtId="0" fontId="5" fillId="0" borderId="18" xfId="0" applyFont="1" applyBorder="1"/>
    <xf numFmtId="0" fontId="1" fillId="5" borderId="13" xfId="0" applyFont="1" applyFill="1" applyBorder="1" applyAlignment="1">
      <alignment horizontal="left"/>
    </xf>
    <xf numFmtId="0" fontId="5" fillId="0" borderId="14" xfId="0" applyFont="1" applyBorder="1"/>
    <xf numFmtId="0" fontId="5" fillId="0" borderId="6" xfId="0" applyFont="1" applyBorder="1"/>
    <xf numFmtId="0" fontId="4" fillId="4" borderId="3" xfId="0" applyFont="1" applyFill="1" applyBorder="1" applyAlignment="1">
      <alignment horizontal="center"/>
    </xf>
    <xf numFmtId="0" fontId="1" fillId="0" borderId="7" xfId="0" applyFont="1" applyBorder="1" applyAlignment="1">
      <alignment horizontal="left"/>
    </xf>
    <xf numFmtId="0" fontId="5" fillId="0" borderId="8" xfId="0" applyFont="1" applyBorder="1"/>
    <xf numFmtId="0" fontId="1" fillId="0" borderId="10" xfId="0" applyFont="1" applyBorder="1" applyAlignment="1">
      <alignment horizontal="left"/>
    </xf>
    <xf numFmtId="0" fontId="1" fillId="0" borderId="13" xfId="0" applyFont="1" applyBorder="1" applyAlignment="1">
      <alignment horizontal="left"/>
    </xf>
    <xf numFmtId="0" fontId="6" fillId="16" borderId="35" xfId="0" applyFont="1" applyFill="1" applyBorder="1" applyAlignment="1">
      <alignment horizontal="left"/>
    </xf>
    <xf numFmtId="0" fontId="5" fillId="0" borderId="36" xfId="0" applyFont="1" applyBorder="1"/>
    <xf numFmtId="0" fontId="5" fillId="0" borderId="22" xfId="0" applyFont="1" applyBorder="1"/>
    <xf numFmtId="0" fontId="1" fillId="0" borderId="19" xfId="0" applyFont="1" applyBorder="1" applyAlignment="1">
      <alignment horizontal="left"/>
    </xf>
    <xf numFmtId="0" fontId="1" fillId="4" borderId="7" xfId="0" applyFont="1" applyFill="1" applyBorder="1" applyAlignment="1">
      <alignment horizontal="left"/>
    </xf>
    <xf numFmtId="0" fontId="1" fillId="13" borderId="46" xfId="0" applyFont="1" applyFill="1" applyBorder="1" applyAlignment="1">
      <alignment horizontal="left"/>
    </xf>
    <xf numFmtId="0" fontId="5" fillId="0" borderId="44" xfId="0" applyFont="1" applyBorder="1"/>
    <xf numFmtId="0" fontId="1" fillId="14" borderId="7" xfId="0" applyFont="1" applyFill="1" applyBorder="1" applyAlignment="1">
      <alignment horizontal="left"/>
    </xf>
    <xf numFmtId="0" fontId="6" fillId="15" borderId="30" xfId="0" applyFont="1" applyFill="1" applyBorder="1" applyAlignment="1">
      <alignment horizontal="center"/>
    </xf>
    <xf numFmtId="0" fontId="5" fillId="0" borderId="31" xfId="0" applyFont="1" applyBorder="1"/>
    <xf numFmtId="0" fontId="1" fillId="11" borderId="7" xfId="0" applyFont="1" applyFill="1" applyBorder="1" applyAlignment="1">
      <alignment horizontal="left"/>
    </xf>
    <xf numFmtId="0" fontId="6" fillId="11" borderId="55" xfId="0" applyFont="1" applyFill="1" applyBorder="1" applyAlignment="1">
      <alignment horizontal="left"/>
    </xf>
    <xf numFmtId="0" fontId="5" fillId="0" borderId="56" xfId="0" applyFont="1" applyBorder="1"/>
    <xf numFmtId="0" fontId="1" fillId="10" borderId="46" xfId="0" applyFont="1" applyFill="1" applyBorder="1" applyAlignment="1">
      <alignment horizontal="left"/>
    </xf>
    <xf numFmtId="0" fontId="6" fillId="11" borderId="39" xfId="0" applyFont="1" applyFill="1" applyBorder="1" applyAlignment="1">
      <alignment horizontal="left"/>
    </xf>
    <xf numFmtId="0" fontId="5" fillId="0" borderId="40" xfId="0" applyFont="1" applyBorder="1"/>
    <xf numFmtId="0" fontId="6" fillId="11" borderId="51" xfId="0" applyFont="1" applyFill="1" applyBorder="1" applyAlignment="1">
      <alignment horizontal="left"/>
    </xf>
    <xf numFmtId="0" fontId="6" fillId="12" borderId="35" xfId="0" applyFont="1" applyFill="1" applyBorder="1" applyAlignment="1">
      <alignment horizontal="left"/>
    </xf>
    <xf numFmtId="0" fontId="6" fillId="10" borderId="42" xfId="0" applyFont="1" applyFill="1" applyBorder="1" applyAlignment="1">
      <alignment horizontal="left" vertical="center"/>
    </xf>
    <xf numFmtId="0" fontId="5" fillId="0" borderId="43" xfId="0" applyFont="1" applyBorder="1"/>
    <xf numFmtId="0" fontId="5" fillId="0" borderId="57" xfId="0" applyFont="1" applyBorder="1"/>
    <xf numFmtId="1" fontId="6" fillId="10" borderId="44" xfId="0" applyNumberFormat="1" applyFont="1" applyFill="1" applyBorder="1" applyAlignment="1">
      <alignment vertical="center"/>
    </xf>
    <xf numFmtId="1" fontId="6" fillId="10" borderId="45" xfId="0" applyNumberFormat="1" applyFont="1" applyFill="1" applyBorder="1" applyAlignment="1">
      <alignment vertical="center"/>
    </xf>
    <xf numFmtId="0" fontId="5" fillId="0" borderId="45" xfId="0" applyFont="1" applyBorder="1"/>
    <xf numFmtId="0" fontId="1" fillId="0" borderId="0" xfId="0" applyFont="1"/>
    <xf numFmtId="0" fontId="0" fillId="0" borderId="0" xfId="0"/>
    <xf numFmtId="0" fontId="6" fillId="10" borderId="39" xfId="0" applyFont="1" applyFill="1" applyBorder="1" applyAlignment="1">
      <alignment horizontal="left"/>
    </xf>
    <xf numFmtId="0" fontId="6" fillId="10" borderId="42" xfId="0" applyFont="1" applyFill="1" applyBorder="1" applyAlignment="1">
      <alignment horizontal="left"/>
    </xf>
    <xf numFmtId="0" fontId="1" fillId="0" borderId="3" xfId="0" applyFont="1" applyBorder="1"/>
    <xf numFmtId="0" fontId="5" fillId="0" borderId="4" xfId="0" applyFont="1" applyBorder="1"/>
    <xf numFmtId="0" fontId="1" fillId="4" borderId="72" xfId="0" applyFont="1" applyFill="1" applyBorder="1" applyAlignment="1">
      <alignment horizontal="left"/>
    </xf>
    <xf numFmtId="0" fontId="7" fillId="18" borderId="13" xfId="0" applyFont="1" applyFill="1" applyBorder="1" applyAlignment="1">
      <alignment horizontal="left"/>
    </xf>
    <xf numFmtId="0" fontId="1" fillId="11" borderId="7" xfId="0" applyFont="1" applyFill="1" applyBorder="1"/>
    <xf numFmtId="0" fontId="6" fillId="4" borderId="46" xfId="0" applyFont="1" applyFill="1" applyBorder="1" applyAlignment="1">
      <alignment horizontal="left"/>
    </xf>
    <xf numFmtId="0" fontId="6" fillId="4" borderId="63" xfId="0" applyFont="1" applyFill="1" applyBorder="1" applyAlignment="1">
      <alignment horizontal="left"/>
    </xf>
    <xf numFmtId="0" fontId="1" fillId="11" borderId="10" xfId="0" applyFont="1" applyFill="1" applyBorder="1" applyAlignment="1">
      <alignment horizontal="left"/>
    </xf>
    <xf numFmtId="0" fontId="1" fillId="10" borderId="65" xfId="0" applyFont="1" applyFill="1" applyBorder="1" applyAlignment="1">
      <alignment horizontal="left"/>
    </xf>
    <xf numFmtId="0" fontId="5" fillId="0" borderId="66" xfId="0" applyFont="1" applyBorder="1"/>
    <xf numFmtId="0" fontId="6" fillId="11" borderId="63" xfId="0" applyFont="1" applyFill="1" applyBorder="1" applyAlignment="1">
      <alignment horizontal="left"/>
    </xf>
    <xf numFmtId="0" fontId="4" fillId="9" borderId="3" xfId="0" applyFont="1" applyFill="1" applyBorder="1" applyAlignment="1">
      <alignment horizontal="center"/>
    </xf>
    <xf numFmtId="0" fontId="11" fillId="0" borderId="3" xfId="0" applyFont="1" applyBorder="1"/>
    <xf numFmtId="0" fontId="4" fillId="9" borderId="3" xfId="0" applyFont="1" applyFill="1" applyBorder="1" applyAlignment="1">
      <alignment horizontal="left"/>
    </xf>
    <xf numFmtId="0" fontId="6" fillId="10" borderId="63" xfId="0" applyFont="1" applyFill="1" applyBorder="1" applyAlignment="1">
      <alignment horizontal="left"/>
    </xf>
    <xf numFmtId="0" fontId="5" fillId="0" borderId="24" xfId="0" applyFont="1" applyBorder="1"/>
    <xf numFmtId="0" fontId="1" fillId="0" borderId="80" xfId="0" applyFont="1" applyBorder="1" applyAlignment="1">
      <alignment horizontal="center" wrapText="1"/>
    </xf>
    <xf numFmtId="0" fontId="5" fillId="0" borderId="83" xfId="0" applyFont="1" applyBorder="1"/>
    <xf numFmtId="0" fontId="1" fillId="0" borderId="84" xfId="0" applyFont="1" applyBorder="1" applyAlignment="1">
      <alignment horizontal="center" wrapText="1"/>
    </xf>
    <xf numFmtId="0" fontId="5" fillId="0" borderId="84" xfId="0" applyFont="1" applyBorder="1"/>
    <xf numFmtId="0" fontId="5" fillId="0" borderId="87" xfId="0" applyFont="1" applyBorder="1"/>
    <xf numFmtId="0" fontId="1" fillId="0" borderId="53" xfId="0" applyFont="1" applyBorder="1" applyAlignment="1">
      <alignment horizontal="center" wrapText="1"/>
    </xf>
    <xf numFmtId="0" fontId="5" fillId="0" borderId="61" xfId="0" applyFont="1" applyBorder="1"/>
    <xf numFmtId="0" fontId="5" fillId="0" borderId="68" xfId="0" applyFont="1" applyBorder="1"/>
    <xf numFmtId="0" fontId="5" fillId="0" borderId="59" xfId="0" applyFont="1" applyBorder="1"/>
    <xf numFmtId="0" fontId="1" fillId="21" borderId="0" xfId="0" applyFont="1" applyFill="1" applyAlignment="1">
      <alignment horizontal="center"/>
    </xf>
    <xf numFmtId="0" fontId="1" fillId="0" borderId="0" xfId="0" applyFont="1" applyAlignment="1">
      <alignment horizontal="center"/>
    </xf>
    <xf numFmtId="0" fontId="1" fillId="0" borderId="36" xfId="0" applyFont="1" applyBorder="1"/>
    <xf numFmtId="0" fontId="19" fillId="3" borderId="0" xfId="0" applyFont="1" applyFill="1" applyAlignment="1">
      <alignment horizontal="center" vertical="center"/>
    </xf>
    <xf numFmtId="0" fontId="4" fillId="10" borderId="0" xfId="0" applyFont="1" applyFill="1" applyAlignment="1">
      <alignment horizontal="center"/>
    </xf>
    <xf numFmtId="0" fontId="6" fillId="10" borderId="0" xfId="0" applyFont="1" applyFill="1" applyAlignment="1">
      <alignment horizontal="center"/>
    </xf>
    <xf numFmtId="0" fontId="6" fillId="15" borderId="80" xfId="0" applyFont="1" applyFill="1" applyBorder="1" applyAlignment="1">
      <alignment horizontal="center" vertical="center" wrapText="1"/>
    </xf>
    <xf numFmtId="0" fontId="1" fillId="3" borderId="100" xfId="0" applyFont="1" applyFill="1" applyBorder="1" applyAlignment="1">
      <alignment horizontal="center"/>
    </xf>
    <xf numFmtId="0" fontId="5" fillId="0" borderId="90" xfId="0" applyFont="1" applyBorder="1"/>
    <xf numFmtId="0" fontId="5" fillId="0" borderId="101" xfId="0" applyFont="1" applyBorder="1"/>
    <xf numFmtId="0" fontId="19" fillId="3" borderId="33" xfId="0" applyFont="1" applyFill="1" applyBorder="1" applyAlignment="1">
      <alignment horizontal="center" vertical="center"/>
    </xf>
    <xf numFmtId="0" fontId="5" fillId="0" borderId="33" xfId="0" applyFont="1" applyBorder="1"/>
    <xf numFmtId="0" fontId="9" fillId="0" borderId="0" xfId="0" applyNumberFormat="1" applyFont="1"/>
    <xf numFmtId="0" fontId="0" fillId="0" borderId="0" xfId="0" applyNumberFormat="1"/>
  </cellXfs>
  <cellStyles count="1">
    <cellStyle name="Normal" xfId="0" builtinId="0"/>
  </cellStyles>
  <dxfs count="2">
    <dxf>
      <fill>
        <patternFill patternType="solid">
          <fgColor rgb="FFFFF2CC"/>
          <bgColor rgb="FFFFF2CC"/>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B6A1-48EF-9328-3C0B39D6F092}"/>
              </c:ext>
            </c:extLst>
          </c:dPt>
          <c:dPt>
            <c:idx val="1"/>
            <c:bubble3D val="0"/>
            <c:spPr>
              <a:solidFill>
                <a:srgbClr val="DB4437"/>
              </a:solidFill>
            </c:spPr>
            <c:extLst>
              <c:ext xmlns:c16="http://schemas.microsoft.com/office/drawing/2014/chart" uri="{C3380CC4-5D6E-409C-BE32-E72D297353CC}">
                <c16:uniqueId val="{00000003-B6A1-48EF-9328-3C0B39D6F092}"/>
              </c:ext>
            </c:extLst>
          </c:dPt>
          <c:dPt>
            <c:idx val="2"/>
            <c:bubble3D val="0"/>
            <c:spPr>
              <a:solidFill>
                <a:srgbClr val="F4B400"/>
              </a:solidFill>
            </c:spPr>
            <c:extLst>
              <c:ext xmlns:c16="http://schemas.microsoft.com/office/drawing/2014/chart" uri="{C3380CC4-5D6E-409C-BE32-E72D297353CC}">
                <c16:uniqueId val="{00000005-B6A1-48EF-9328-3C0B39D6F092}"/>
              </c:ext>
            </c:extLst>
          </c:dPt>
          <c:dPt>
            <c:idx val="3"/>
            <c:bubble3D val="0"/>
            <c:spPr>
              <a:solidFill>
                <a:srgbClr val="0F9D58"/>
              </a:solidFill>
            </c:spPr>
            <c:extLst>
              <c:ext xmlns:c16="http://schemas.microsoft.com/office/drawing/2014/chart" uri="{C3380CC4-5D6E-409C-BE32-E72D297353CC}">
                <c16:uniqueId val="{00000007-B6A1-48EF-9328-3C0B39D6F092}"/>
              </c:ext>
            </c:extLst>
          </c:dPt>
          <c:dPt>
            <c:idx val="4"/>
            <c:bubble3D val="0"/>
            <c:spPr>
              <a:solidFill>
                <a:srgbClr val="FF6D00"/>
              </a:solidFill>
            </c:spPr>
            <c:extLst>
              <c:ext xmlns:c16="http://schemas.microsoft.com/office/drawing/2014/chart" uri="{C3380CC4-5D6E-409C-BE32-E72D297353CC}">
                <c16:uniqueId val="{00000009-B6A1-48EF-9328-3C0B39D6F092}"/>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Formulas_Overview!$B$8:$B$12</c:f>
              <c:strCache>
                <c:ptCount val="5"/>
                <c:pt idx="0">
                  <c:v>Transformer - 1. O/G Breaker</c:v>
                </c:pt>
                <c:pt idx="1">
                  <c:v>Transformer - 2. O/G Breaker</c:v>
                </c:pt>
                <c:pt idx="2">
                  <c:v>Transformer - 3. O/G Breaker</c:v>
                </c:pt>
                <c:pt idx="3">
                  <c:v>Transformer - 4. O/G Breaker</c:v>
                </c:pt>
                <c:pt idx="4">
                  <c:v>Transformer - 5. O/G Breaker</c:v>
                </c:pt>
              </c:strCache>
            </c:strRef>
          </c:cat>
          <c:val>
            <c:numRef>
              <c:f>Formulas_Overview!$D$8:$D$12</c:f>
              <c:numCache>
                <c:formatCode>#,##0.00</c:formatCode>
                <c:ptCount val="5"/>
                <c:pt idx="0">
                  <c:v>7684.0612881369889</c:v>
                </c:pt>
                <c:pt idx="1">
                  <c:v>7886.5260175317526</c:v>
                </c:pt>
                <c:pt idx="2">
                  <c:v>8815.7027796581388</c:v>
                </c:pt>
                <c:pt idx="3">
                  <c:v>7838.3902372941375</c:v>
                </c:pt>
                <c:pt idx="4">
                  <c:v>12021.933559320867</c:v>
                </c:pt>
              </c:numCache>
            </c:numRef>
          </c:val>
          <c:extLst>
            <c:ext xmlns:c16="http://schemas.microsoft.com/office/drawing/2014/chart" uri="{C3380CC4-5D6E-409C-BE32-E72D297353CC}">
              <c16:uniqueId val="{0000000A-B6A1-48EF-9328-3C0B39D6F092}"/>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3193-4540-B605-6940E403874B}"/>
              </c:ext>
            </c:extLst>
          </c:dPt>
          <c:dPt>
            <c:idx val="1"/>
            <c:bubble3D val="0"/>
            <c:spPr>
              <a:solidFill>
                <a:srgbClr val="DB4437"/>
              </a:solidFill>
            </c:spPr>
            <c:extLst>
              <c:ext xmlns:c16="http://schemas.microsoft.com/office/drawing/2014/chart" uri="{C3380CC4-5D6E-409C-BE32-E72D297353CC}">
                <c16:uniqueId val="{00000003-3193-4540-B605-6940E403874B}"/>
              </c:ext>
            </c:extLst>
          </c:dPt>
          <c:dPt>
            <c:idx val="2"/>
            <c:bubble3D val="0"/>
            <c:spPr>
              <a:solidFill>
                <a:srgbClr val="F4B400"/>
              </a:solidFill>
            </c:spPr>
            <c:extLst>
              <c:ext xmlns:c16="http://schemas.microsoft.com/office/drawing/2014/chart" uri="{C3380CC4-5D6E-409C-BE32-E72D297353CC}">
                <c16:uniqueId val="{00000005-3193-4540-B605-6940E403874B}"/>
              </c:ext>
            </c:extLst>
          </c:dPt>
          <c:dPt>
            <c:idx val="3"/>
            <c:bubble3D val="0"/>
            <c:spPr>
              <a:solidFill>
                <a:srgbClr val="0F9D58"/>
              </a:solidFill>
            </c:spPr>
            <c:extLst>
              <c:ext xmlns:c16="http://schemas.microsoft.com/office/drawing/2014/chart" uri="{C3380CC4-5D6E-409C-BE32-E72D297353CC}">
                <c16:uniqueId val="{00000007-3193-4540-B605-6940E403874B}"/>
              </c:ext>
            </c:extLst>
          </c:dPt>
          <c:dPt>
            <c:idx val="4"/>
            <c:bubble3D val="0"/>
            <c:spPr>
              <a:solidFill>
                <a:srgbClr val="FF6D00"/>
              </a:solidFill>
            </c:spPr>
            <c:extLst>
              <c:ext xmlns:c16="http://schemas.microsoft.com/office/drawing/2014/chart" uri="{C3380CC4-5D6E-409C-BE32-E72D297353CC}">
                <c16:uniqueId val="{00000009-3193-4540-B605-6940E403874B}"/>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Formulas_Overview!$B$8:$B$12</c:f>
              <c:strCache>
                <c:ptCount val="5"/>
                <c:pt idx="0">
                  <c:v>Transformer - 1. O/G Breaker</c:v>
                </c:pt>
                <c:pt idx="1">
                  <c:v>Transformer - 2. O/G Breaker</c:v>
                </c:pt>
                <c:pt idx="2">
                  <c:v>Transformer - 3. O/G Breaker</c:v>
                </c:pt>
                <c:pt idx="3">
                  <c:v>Transformer - 4. O/G Breaker</c:v>
                </c:pt>
                <c:pt idx="4">
                  <c:v>Transformer - 5. O/G Breaker</c:v>
                </c:pt>
              </c:strCache>
            </c:strRef>
          </c:cat>
          <c:val>
            <c:numRef>
              <c:f>Formulas_Overview!$E$8:$E$12</c:f>
              <c:numCache>
                <c:formatCode>#,##0.00</c:formatCode>
                <c:ptCount val="5"/>
                <c:pt idx="0">
                  <c:v>142415.17776271328</c:v>
                </c:pt>
                <c:pt idx="1">
                  <c:v>133857.54811922833</c:v>
                </c:pt>
                <c:pt idx="2">
                  <c:v>150576.45776271075</c:v>
                </c:pt>
                <c:pt idx="3">
                  <c:v>134311.25333334506</c:v>
                </c:pt>
                <c:pt idx="4">
                  <c:v>185245.45301694795</c:v>
                </c:pt>
              </c:numCache>
            </c:numRef>
          </c:val>
          <c:extLst>
            <c:ext xmlns:c16="http://schemas.microsoft.com/office/drawing/2014/chart" uri="{C3380CC4-5D6E-409C-BE32-E72D297353CC}">
              <c16:uniqueId val="{0000000A-3193-4540-B605-6940E403874B}"/>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ECF5-4222-B2BF-2092E2F372F4}"/>
              </c:ext>
            </c:extLst>
          </c:dPt>
          <c:dPt>
            <c:idx val="1"/>
            <c:bubble3D val="0"/>
            <c:spPr>
              <a:solidFill>
                <a:srgbClr val="DB4437"/>
              </a:solidFill>
            </c:spPr>
            <c:extLst>
              <c:ext xmlns:c16="http://schemas.microsoft.com/office/drawing/2014/chart" uri="{C3380CC4-5D6E-409C-BE32-E72D297353CC}">
                <c16:uniqueId val="{00000003-ECF5-4222-B2BF-2092E2F372F4}"/>
              </c:ext>
            </c:extLst>
          </c:dPt>
          <c:dPt>
            <c:idx val="2"/>
            <c:bubble3D val="0"/>
            <c:spPr>
              <a:solidFill>
                <a:srgbClr val="F4B400"/>
              </a:solidFill>
            </c:spPr>
            <c:extLst>
              <c:ext xmlns:c16="http://schemas.microsoft.com/office/drawing/2014/chart" uri="{C3380CC4-5D6E-409C-BE32-E72D297353CC}">
                <c16:uniqueId val="{00000005-ECF5-4222-B2BF-2092E2F372F4}"/>
              </c:ext>
            </c:extLst>
          </c:dPt>
          <c:dPt>
            <c:idx val="3"/>
            <c:bubble3D val="0"/>
            <c:spPr>
              <a:solidFill>
                <a:srgbClr val="0F9D58"/>
              </a:solidFill>
            </c:spPr>
            <c:extLst>
              <c:ext xmlns:c16="http://schemas.microsoft.com/office/drawing/2014/chart" uri="{C3380CC4-5D6E-409C-BE32-E72D297353CC}">
                <c16:uniqueId val="{00000007-ECF5-4222-B2BF-2092E2F372F4}"/>
              </c:ext>
            </c:extLst>
          </c:dPt>
          <c:dPt>
            <c:idx val="4"/>
            <c:bubble3D val="0"/>
            <c:spPr>
              <a:solidFill>
                <a:srgbClr val="FF6D00"/>
              </a:solidFill>
            </c:spPr>
            <c:extLst>
              <c:ext xmlns:c16="http://schemas.microsoft.com/office/drawing/2014/chart" uri="{C3380CC4-5D6E-409C-BE32-E72D297353CC}">
                <c16:uniqueId val="{00000009-ECF5-4222-B2BF-2092E2F372F4}"/>
              </c:ext>
            </c:extLst>
          </c:dPt>
          <c:dPt>
            <c:idx val="5"/>
            <c:bubble3D val="0"/>
            <c:spPr>
              <a:solidFill>
                <a:srgbClr val="46BDC6"/>
              </a:solidFill>
            </c:spPr>
            <c:extLst>
              <c:ext xmlns:c16="http://schemas.microsoft.com/office/drawing/2014/chart" uri="{C3380CC4-5D6E-409C-BE32-E72D297353CC}">
                <c16:uniqueId val="{0000000B-ECF5-4222-B2BF-2092E2F372F4}"/>
              </c:ext>
            </c:extLst>
          </c:dPt>
          <c:dPt>
            <c:idx val="6"/>
            <c:bubble3D val="0"/>
            <c:spPr>
              <a:solidFill>
                <a:srgbClr val="AB30C4"/>
              </a:solidFill>
            </c:spPr>
            <c:extLst>
              <c:ext xmlns:c16="http://schemas.microsoft.com/office/drawing/2014/chart" uri="{C3380CC4-5D6E-409C-BE32-E72D297353CC}">
                <c16:uniqueId val="{0000000D-ECF5-4222-B2BF-2092E2F372F4}"/>
              </c:ext>
            </c:extLst>
          </c:dPt>
          <c:dPt>
            <c:idx val="7"/>
            <c:bubble3D val="0"/>
            <c:spPr>
              <a:solidFill>
                <a:srgbClr val="C1BC1F"/>
              </a:solidFill>
            </c:spPr>
            <c:extLst>
              <c:ext xmlns:c16="http://schemas.microsoft.com/office/drawing/2014/chart" uri="{C3380CC4-5D6E-409C-BE32-E72D297353CC}">
                <c16:uniqueId val="{0000000F-ECF5-4222-B2BF-2092E2F372F4}"/>
              </c:ext>
            </c:extLst>
          </c:dPt>
          <c:dPt>
            <c:idx val="8"/>
            <c:bubble3D val="0"/>
            <c:spPr>
              <a:solidFill>
                <a:srgbClr val="3949AB"/>
              </a:solidFill>
            </c:spPr>
            <c:extLst>
              <c:ext xmlns:c16="http://schemas.microsoft.com/office/drawing/2014/chart" uri="{C3380CC4-5D6E-409C-BE32-E72D297353CC}">
                <c16:uniqueId val="{00000011-ECF5-4222-B2BF-2092E2F372F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Formulas_Overview!$B$14:$B$22</c:f>
              <c:strCache>
                <c:ptCount val="9"/>
                <c:pt idx="0">
                  <c:v>DG - 1 (825) KVA</c:v>
                </c:pt>
                <c:pt idx="1">
                  <c:v>DG - 3 (1025) KVA</c:v>
                </c:pt>
                <c:pt idx="2">
                  <c:v>DG - 4 (1025) KVA</c:v>
                </c:pt>
                <c:pt idx="3">
                  <c:v>11KV DG Cummins-4</c:v>
                </c:pt>
                <c:pt idx="4">
                  <c:v>11KV DG, MTU-5</c:v>
                </c:pt>
                <c:pt idx="5">
                  <c:v>11KV DG, Cummins-6</c:v>
                </c:pt>
                <c:pt idx="6">
                  <c:v>11KV DG, Cummins-7</c:v>
                </c:pt>
                <c:pt idx="7">
                  <c:v>E &amp; P office DG 1 - 365KVA</c:v>
                </c:pt>
                <c:pt idx="8">
                  <c:v>E &amp; P office DG 2 - 380KVA</c:v>
                </c:pt>
              </c:strCache>
            </c:strRef>
          </c:cat>
          <c:val>
            <c:numRef>
              <c:f>Formulas_Overview!$D$14:$D$22</c:f>
              <c:numCache>
                <c:formatCode>#,##0.00</c:formatCode>
                <c:ptCount val="9"/>
                <c:pt idx="0">
                  <c:v>1.9200000000419095</c:v>
                </c:pt>
                <c:pt idx="1">
                  <c:v>0</c:v>
                </c:pt>
                <c:pt idx="2">
                  <c:v>1.984000000054948</c:v>
                </c:pt>
                <c:pt idx="3">
                  <c:v>0</c:v>
                </c:pt>
                <c:pt idx="4">
                  <c:v>6.4000000013038516E-2</c:v>
                </c:pt>
                <c:pt idx="5">
                  <c:v>0.19200000003911555</c:v>
                </c:pt>
                <c:pt idx="6">
                  <c:v>3.2000000006519258E-2</c:v>
                </c:pt>
                <c:pt idx="7">
                  <c:v>0</c:v>
                </c:pt>
                <c:pt idx="8">
                  <c:v>0</c:v>
                </c:pt>
              </c:numCache>
            </c:numRef>
          </c:val>
          <c:extLst>
            <c:ext xmlns:c16="http://schemas.microsoft.com/office/drawing/2014/chart" uri="{C3380CC4-5D6E-409C-BE32-E72D297353CC}">
              <c16:uniqueId val="{00000012-ECF5-4222-B2BF-2092E2F372F4}"/>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1425-49C0-BAA4-14F3743BF3EB}"/>
              </c:ext>
            </c:extLst>
          </c:dPt>
          <c:dPt>
            <c:idx val="1"/>
            <c:bubble3D val="0"/>
            <c:spPr>
              <a:solidFill>
                <a:srgbClr val="DB4437"/>
              </a:solidFill>
            </c:spPr>
            <c:extLst>
              <c:ext xmlns:c16="http://schemas.microsoft.com/office/drawing/2014/chart" uri="{C3380CC4-5D6E-409C-BE32-E72D297353CC}">
                <c16:uniqueId val="{00000003-1425-49C0-BAA4-14F3743BF3EB}"/>
              </c:ext>
            </c:extLst>
          </c:dPt>
          <c:dPt>
            <c:idx val="2"/>
            <c:bubble3D val="0"/>
            <c:spPr>
              <a:solidFill>
                <a:srgbClr val="F4B400"/>
              </a:solidFill>
            </c:spPr>
            <c:extLst>
              <c:ext xmlns:c16="http://schemas.microsoft.com/office/drawing/2014/chart" uri="{C3380CC4-5D6E-409C-BE32-E72D297353CC}">
                <c16:uniqueId val="{00000005-1425-49C0-BAA4-14F3743BF3EB}"/>
              </c:ext>
            </c:extLst>
          </c:dPt>
          <c:dPt>
            <c:idx val="3"/>
            <c:bubble3D val="0"/>
            <c:spPr>
              <a:solidFill>
                <a:srgbClr val="0F9D58"/>
              </a:solidFill>
            </c:spPr>
            <c:extLst>
              <c:ext xmlns:c16="http://schemas.microsoft.com/office/drawing/2014/chart" uri="{C3380CC4-5D6E-409C-BE32-E72D297353CC}">
                <c16:uniqueId val="{00000007-1425-49C0-BAA4-14F3743BF3EB}"/>
              </c:ext>
            </c:extLst>
          </c:dPt>
          <c:dPt>
            <c:idx val="4"/>
            <c:bubble3D val="0"/>
            <c:spPr>
              <a:solidFill>
                <a:srgbClr val="FF6D00"/>
              </a:solidFill>
            </c:spPr>
            <c:extLst>
              <c:ext xmlns:c16="http://schemas.microsoft.com/office/drawing/2014/chart" uri="{C3380CC4-5D6E-409C-BE32-E72D297353CC}">
                <c16:uniqueId val="{00000009-1425-49C0-BAA4-14F3743BF3EB}"/>
              </c:ext>
            </c:extLst>
          </c:dPt>
          <c:dPt>
            <c:idx val="5"/>
            <c:bubble3D val="0"/>
            <c:spPr>
              <a:solidFill>
                <a:srgbClr val="46BDC6"/>
              </a:solidFill>
            </c:spPr>
            <c:extLst>
              <c:ext xmlns:c16="http://schemas.microsoft.com/office/drawing/2014/chart" uri="{C3380CC4-5D6E-409C-BE32-E72D297353CC}">
                <c16:uniqueId val="{0000000B-1425-49C0-BAA4-14F3743BF3EB}"/>
              </c:ext>
            </c:extLst>
          </c:dPt>
          <c:dPt>
            <c:idx val="6"/>
            <c:bubble3D val="0"/>
            <c:spPr>
              <a:solidFill>
                <a:srgbClr val="84A7D1"/>
              </a:solidFill>
            </c:spPr>
            <c:extLst>
              <c:ext xmlns:c16="http://schemas.microsoft.com/office/drawing/2014/chart" uri="{C3380CC4-5D6E-409C-BE32-E72D297353CC}">
                <c16:uniqueId val="{0000000D-1425-49C0-BAA4-14F3743BF3EB}"/>
              </c:ext>
            </c:extLst>
          </c:dPt>
          <c:dPt>
            <c:idx val="7"/>
            <c:bubble3D val="0"/>
            <c:spPr>
              <a:solidFill>
                <a:srgbClr val="D38582"/>
              </a:solidFill>
            </c:spPr>
            <c:extLst>
              <c:ext xmlns:c16="http://schemas.microsoft.com/office/drawing/2014/chart" uri="{C3380CC4-5D6E-409C-BE32-E72D297353CC}">
                <c16:uniqueId val="{0000000F-1425-49C0-BAA4-14F3743BF3EB}"/>
              </c:ext>
            </c:extLst>
          </c:dPt>
          <c:dPt>
            <c:idx val="8"/>
            <c:bubble3D val="0"/>
            <c:spPr>
              <a:solidFill>
                <a:srgbClr val="B9CF8B"/>
              </a:solidFill>
            </c:spPr>
            <c:extLst>
              <c:ext xmlns:c16="http://schemas.microsoft.com/office/drawing/2014/chart" uri="{C3380CC4-5D6E-409C-BE32-E72D297353CC}">
                <c16:uniqueId val="{00000011-1425-49C0-BAA4-14F3743BF3EB}"/>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Formulas_Overview!$B$24:$B$32</c:f>
              <c:strCache>
                <c:ptCount val="9"/>
                <c:pt idx="0">
                  <c:v>60KW Solar ( Above ATS)</c:v>
                </c:pt>
                <c:pt idx="1">
                  <c:v>20KW Solar (Above Canteen )</c:v>
                </c:pt>
                <c:pt idx="2">
                  <c:v>110kw Solar (LT Room)</c:v>
                </c:pt>
                <c:pt idx="3">
                  <c:v>230KW Solar ( Chiller area 3 to 6)</c:v>
                </c:pt>
                <c:pt idx="4">
                  <c:v>180KW Solar (Hexa AHU Area)</c:v>
                </c:pt>
                <c:pt idx="5">
                  <c:v>40KW  solar (PECVD Pump Room)</c:v>
                </c:pt>
                <c:pt idx="6">
                  <c:v>Solar Near STP</c:v>
                </c:pt>
                <c:pt idx="7">
                  <c:v>Solar Near Gate-1 Pathway Staircase</c:v>
                </c:pt>
                <c:pt idx="8">
                  <c:v>Solar Near Parking Area</c:v>
                </c:pt>
              </c:strCache>
            </c:strRef>
          </c:cat>
          <c:val>
            <c:numRef>
              <c:f>Formulas_Overview!$D$24:$D$32</c:f>
              <c:numCache>
                <c:formatCode>#,##0.00</c:formatCode>
                <c:ptCount val="9"/>
                <c:pt idx="0">
                  <c:v>319</c:v>
                </c:pt>
                <c:pt idx="1">
                  <c:v>89.53125</c:v>
                </c:pt>
                <c:pt idx="2">
                  <c:v>0</c:v>
                </c:pt>
                <c:pt idx="3">
                  <c:v>692.11200000000099</c:v>
                </c:pt>
                <c:pt idx="4">
                  <c:v>16.67450000000008</c:v>
                </c:pt>
                <c:pt idx="5">
                  <c:v>469.22999999999956</c:v>
                </c:pt>
                <c:pt idx="6">
                  <c:v>13.520000000018626</c:v>
                </c:pt>
                <c:pt idx="7">
                  <c:v>185.0240000000922</c:v>
                </c:pt>
                <c:pt idx="8">
                  <c:v>0</c:v>
                </c:pt>
              </c:numCache>
            </c:numRef>
          </c:val>
          <c:extLst>
            <c:ext xmlns:c16="http://schemas.microsoft.com/office/drawing/2014/chart" uri="{C3380CC4-5D6E-409C-BE32-E72D297353CC}">
              <c16:uniqueId val="{00000012-1425-49C0-BAA4-14F3743BF3EB}"/>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1B45-4F98-AAE4-80D908D1DF0E}"/>
              </c:ext>
            </c:extLst>
          </c:dPt>
          <c:dPt>
            <c:idx val="1"/>
            <c:bubble3D val="0"/>
            <c:spPr>
              <a:solidFill>
                <a:srgbClr val="DB4437"/>
              </a:solidFill>
            </c:spPr>
            <c:extLst>
              <c:ext xmlns:c16="http://schemas.microsoft.com/office/drawing/2014/chart" uri="{C3380CC4-5D6E-409C-BE32-E72D297353CC}">
                <c16:uniqueId val="{00000003-1B45-4F98-AAE4-80D908D1DF0E}"/>
              </c:ext>
            </c:extLst>
          </c:dPt>
          <c:dPt>
            <c:idx val="2"/>
            <c:bubble3D val="0"/>
            <c:spPr>
              <a:solidFill>
                <a:srgbClr val="F4B400"/>
              </a:solidFill>
            </c:spPr>
            <c:extLst>
              <c:ext xmlns:c16="http://schemas.microsoft.com/office/drawing/2014/chart" uri="{C3380CC4-5D6E-409C-BE32-E72D297353CC}">
                <c16:uniqueId val="{00000005-1B45-4F98-AAE4-80D908D1DF0E}"/>
              </c:ext>
            </c:extLst>
          </c:dPt>
          <c:dPt>
            <c:idx val="3"/>
            <c:bubble3D val="0"/>
            <c:spPr>
              <a:solidFill>
                <a:srgbClr val="0F9D58"/>
              </a:solidFill>
            </c:spPr>
            <c:extLst>
              <c:ext xmlns:c16="http://schemas.microsoft.com/office/drawing/2014/chart" uri="{C3380CC4-5D6E-409C-BE32-E72D297353CC}">
                <c16:uniqueId val="{00000007-1B45-4F98-AAE4-80D908D1DF0E}"/>
              </c:ext>
            </c:extLst>
          </c:dPt>
          <c:dPt>
            <c:idx val="4"/>
            <c:bubble3D val="0"/>
            <c:spPr>
              <a:solidFill>
                <a:srgbClr val="FF6D00"/>
              </a:solidFill>
            </c:spPr>
            <c:extLst>
              <c:ext xmlns:c16="http://schemas.microsoft.com/office/drawing/2014/chart" uri="{C3380CC4-5D6E-409C-BE32-E72D297353CC}">
                <c16:uniqueId val="{00000009-1B45-4F98-AAE4-80D908D1DF0E}"/>
              </c:ext>
            </c:extLst>
          </c:dPt>
          <c:dPt>
            <c:idx val="5"/>
            <c:bubble3D val="0"/>
            <c:spPr>
              <a:solidFill>
                <a:srgbClr val="46BDC6"/>
              </a:solidFill>
            </c:spPr>
            <c:extLst>
              <c:ext xmlns:c16="http://schemas.microsoft.com/office/drawing/2014/chart" uri="{C3380CC4-5D6E-409C-BE32-E72D297353CC}">
                <c16:uniqueId val="{0000000B-1B45-4F98-AAE4-80D908D1DF0E}"/>
              </c:ext>
            </c:extLst>
          </c:dPt>
          <c:dPt>
            <c:idx val="6"/>
            <c:bubble3D val="0"/>
            <c:spPr>
              <a:solidFill>
                <a:srgbClr val="AB30C4"/>
              </a:solidFill>
            </c:spPr>
            <c:extLst>
              <c:ext xmlns:c16="http://schemas.microsoft.com/office/drawing/2014/chart" uri="{C3380CC4-5D6E-409C-BE32-E72D297353CC}">
                <c16:uniqueId val="{0000000D-1B45-4F98-AAE4-80D908D1DF0E}"/>
              </c:ext>
            </c:extLst>
          </c:dPt>
          <c:dPt>
            <c:idx val="7"/>
            <c:bubble3D val="0"/>
            <c:spPr>
              <a:solidFill>
                <a:srgbClr val="C1BC1F"/>
              </a:solidFill>
            </c:spPr>
            <c:extLst>
              <c:ext xmlns:c16="http://schemas.microsoft.com/office/drawing/2014/chart" uri="{C3380CC4-5D6E-409C-BE32-E72D297353CC}">
                <c16:uniqueId val="{0000000F-1B45-4F98-AAE4-80D908D1DF0E}"/>
              </c:ext>
            </c:extLst>
          </c:dPt>
          <c:dPt>
            <c:idx val="8"/>
            <c:bubble3D val="0"/>
            <c:spPr>
              <a:solidFill>
                <a:srgbClr val="3949AB"/>
              </a:solidFill>
            </c:spPr>
            <c:extLst>
              <c:ext xmlns:c16="http://schemas.microsoft.com/office/drawing/2014/chart" uri="{C3380CC4-5D6E-409C-BE32-E72D297353CC}">
                <c16:uniqueId val="{00000011-1B45-4F98-AAE4-80D908D1DF0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Formulas_Overview!$B$14:$B$22</c:f>
              <c:strCache>
                <c:ptCount val="9"/>
                <c:pt idx="0">
                  <c:v>DG - 1 (825) KVA</c:v>
                </c:pt>
                <c:pt idx="1">
                  <c:v>DG - 3 (1025) KVA</c:v>
                </c:pt>
                <c:pt idx="2">
                  <c:v>DG - 4 (1025) KVA</c:v>
                </c:pt>
                <c:pt idx="3">
                  <c:v>11KV DG Cummins-4</c:v>
                </c:pt>
                <c:pt idx="4">
                  <c:v>11KV DG, MTU-5</c:v>
                </c:pt>
                <c:pt idx="5">
                  <c:v>11KV DG, Cummins-6</c:v>
                </c:pt>
                <c:pt idx="6">
                  <c:v>11KV DG, Cummins-7</c:v>
                </c:pt>
                <c:pt idx="7">
                  <c:v>E &amp; P office DG 1 - 365KVA</c:v>
                </c:pt>
                <c:pt idx="8">
                  <c:v>E &amp; P office DG 2 - 380KVA</c:v>
                </c:pt>
              </c:strCache>
            </c:strRef>
          </c:cat>
          <c:val>
            <c:numRef>
              <c:f>Formulas_Overview!$E$14:$E$22</c:f>
              <c:numCache>
                <c:formatCode>#,##0.00</c:formatCode>
                <c:ptCount val="9"/>
                <c:pt idx="0">
                  <c:v>3.3920000000507571</c:v>
                </c:pt>
                <c:pt idx="1">
                  <c:v>0.51199999998789281</c:v>
                </c:pt>
                <c:pt idx="2">
                  <c:v>3.5200000000186265</c:v>
                </c:pt>
                <c:pt idx="3">
                  <c:v>0</c:v>
                </c:pt>
                <c:pt idx="4">
                  <c:v>0.19200000003911555</c:v>
                </c:pt>
                <c:pt idx="5">
                  <c:v>0.8960000000661239</c:v>
                </c:pt>
                <c:pt idx="6">
                  <c:v>0.35200000001350418</c:v>
                </c:pt>
                <c:pt idx="7">
                  <c:v>847.3984375</c:v>
                </c:pt>
                <c:pt idx="8">
                  <c:v>0</c:v>
                </c:pt>
              </c:numCache>
            </c:numRef>
          </c:val>
          <c:extLst>
            <c:ext xmlns:c16="http://schemas.microsoft.com/office/drawing/2014/chart" uri="{C3380CC4-5D6E-409C-BE32-E72D297353CC}">
              <c16:uniqueId val="{00000012-1B45-4F98-AAE4-80D908D1DF0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2A26-4B19-BDD1-0F3ECC29B17E}"/>
              </c:ext>
            </c:extLst>
          </c:dPt>
          <c:dPt>
            <c:idx val="1"/>
            <c:bubble3D val="0"/>
            <c:spPr>
              <a:solidFill>
                <a:srgbClr val="DB4437"/>
              </a:solidFill>
            </c:spPr>
            <c:extLst>
              <c:ext xmlns:c16="http://schemas.microsoft.com/office/drawing/2014/chart" uri="{C3380CC4-5D6E-409C-BE32-E72D297353CC}">
                <c16:uniqueId val="{00000003-2A26-4B19-BDD1-0F3ECC29B17E}"/>
              </c:ext>
            </c:extLst>
          </c:dPt>
          <c:dPt>
            <c:idx val="2"/>
            <c:bubble3D val="0"/>
            <c:spPr>
              <a:solidFill>
                <a:srgbClr val="F4B400"/>
              </a:solidFill>
            </c:spPr>
            <c:extLst>
              <c:ext xmlns:c16="http://schemas.microsoft.com/office/drawing/2014/chart" uri="{C3380CC4-5D6E-409C-BE32-E72D297353CC}">
                <c16:uniqueId val="{00000005-2A26-4B19-BDD1-0F3ECC29B17E}"/>
              </c:ext>
            </c:extLst>
          </c:dPt>
          <c:dPt>
            <c:idx val="3"/>
            <c:bubble3D val="0"/>
            <c:spPr>
              <a:solidFill>
                <a:srgbClr val="0F9D58"/>
              </a:solidFill>
            </c:spPr>
            <c:extLst>
              <c:ext xmlns:c16="http://schemas.microsoft.com/office/drawing/2014/chart" uri="{C3380CC4-5D6E-409C-BE32-E72D297353CC}">
                <c16:uniqueId val="{00000007-2A26-4B19-BDD1-0F3ECC29B17E}"/>
              </c:ext>
            </c:extLst>
          </c:dPt>
          <c:dPt>
            <c:idx val="4"/>
            <c:bubble3D val="0"/>
            <c:spPr>
              <a:solidFill>
                <a:srgbClr val="FF6D00"/>
              </a:solidFill>
            </c:spPr>
            <c:extLst>
              <c:ext xmlns:c16="http://schemas.microsoft.com/office/drawing/2014/chart" uri="{C3380CC4-5D6E-409C-BE32-E72D297353CC}">
                <c16:uniqueId val="{00000009-2A26-4B19-BDD1-0F3ECC29B17E}"/>
              </c:ext>
            </c:extLst>
          </c:dPt>
          <c:dPt>
            <c:idx val="5"/>
            <c:bubble3D val="0"/>
            <c:spPr>
              <a:solidFill>
                <a:srgbClr val="46BDC6"/>
              </a:solidFill>
            </c:spPr>
            <c:extLst>
              <c:ext xmlns:c16="http://schemas.microsoft.com/office/drawing/2014/chart" uri="{C3380CC4-5D6E-409C-BE32-E72D297353CC}">
                <c16:uniqueId val="{0000000B-2A26-4B19-BDD1-0F3ECC29B17E}"/>
              </c:ext>
            </c:extLst>
          </c:dPt>
          <c:dPt>
            <c:idx val="6"/>
            <c:bubble3D val="0"/>
            <c:spPr>
              <a:solidFill>
                <a:srgbClr val="84A7D1"/>
              </a:solidFill>
            </c:spPr>
            <c:extLst>
              <c:ext xmlns:c16="http://schemas.microsoft.com/office/drawing/2014/chart" uri="{C3380CC4-5D6E-409C-BE32-E72D297353CC}">
                <c16:uniqueId val="{0000000D-2A26-4B19-BDD1-0F3ECC29B17E}"/>
              </c:ext>
            </c:extLst>
          </c:dPt>
          <c:dPt>
            <c:idx val="7"/>
            <c:bubble3D val="0"/>
            <c:spPr>
              <a:solidFill>
                <a:srgbClr val="D38582"/>
              </a:solidFill>
            </c:spPr>
            <c:extLst>
              <c:ext xmlns:c16="http://schemas.microsoft.com/office/drawing/2014/chart" uri="{C3380CC4-5D6E-409C-BE32-E72D297353CC}">
                <c16:uniqueId val="{0000000F-2A26-4B19-BDD1-0F3ECC29B17E}"/>
              </c:ext>
            </c:extLst>
          </c:dPt>
          <c:dPt>
            <c:idx val="8"/>
            <c:bubble3D val="0"/>
            <c:spPr>
              <a:solidFill>
                <a:srgbClr val="B9CF8B"/>
              </a:solidFill>
            </c:spPr>
            <c:extLst>
              <c:ext xmlns:c16="http://schemas.microsoft.com/office/drawing/2014/chart" uri="{C3380CC4-5D6E-409C-BE32-E72D297353CC}">
                <c16:uniqueId val="{00000011-2A26-4B19-BDD1-0F3ECC29B17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Formulas_Overview!$B$24:$B$32</c:f>
              <c:strCache>
                <c:ptCount val="9"/>
                <c:pt idx="0">
                  <c:v>60KW Solar ( Above ATS)</c:v>
                </c:pt>
                <c:pt idx="1">
                  <c:v>20KW Solar (Above Canteen )</c:v>
                </c:pt>
                <c:pt idx="2">
                  <c:v>110kw Solar (LT Room)</c:v>
                </c:pt>
                <c:pt idx="3">
                  <c:v>230KW Solar ( Chiller area 3 to 6)</c:v>
                </c:pt>
                <c:pt idx="4">
                  <c:v>180KW Solar (Hexa AHU Area)</c:v>
                </c:pt>
                <c:pt idx="5">
                  <c:v>40KW  solar (PECVD Pump Room)</c:v>
                </c:pt>
                <c:pt idx="6">
                  <c:v>Solar Near STP</c:v>
                </c:pt>
                <c:pt idx="7">
                  <c:v>Solar Near Gate-1 Pathway Staircase</c:v>
                </c:pt>
                <c:pt idx="8">
                  <c:v>Solar Near Parking Area</c:v>
                </c:pt>
              </c:strCache>
            </c:strRef>
          </c:cat>
          <c:val>
            <c:numRef>
              <c:f>Formulas_Overview!$E$24:$E$32</c:f>
              <c:numCache>
                <c:formatCode>#,##0.00</c:formatCode>
                <c:ptCount val="9"/>
                <c:pt idx="0">
                  <c:v>4489.09375</c:v>
                </c:pt>
                <c:pt idx="1">
                  <c:v>935.765625</c:v>
                </c:pt>
                <c:pt idx="2">
                  <c:v>0</c:v>
                </c:pt>
                <c:pt idx="3">
                  <c:v>10266.530499999999</c:v>
                </c:pt>
                <c:pt idx="4">
                  <c:v>514.00900000000001</c:v>
                </c:pt>
                <c:pt idx="5">
                  <c:v>7335.8700000000026</c:v>
                </c:pt>
                <c:pt idx="6">
                  <c:v>244.60800000000745</c:v>
                </c:pt>
                <c:pt idx="7">
                  <c:v>2902.4000000000233</c:v>
                </c:pt>
                <c:pt idx="8">
                  <c:v>0</c:v>
                </c:pt>
              </c:numCache>
            </c:numRef>
          </c:val>
          <c:extLst>
            <c:ext xmlns:c16="http://schemas.microsoft.com/office/drawing/2014/chart" uri="{C3380CC4-5D6E-409C-BE32-E72D297353CC}">
              <c16:uniqueId val="{00000012-2A26-4B19-BDD1-0F3ECC29B17E}"/>
            </c:ext>
          </c:extLst>
        </c:ser>
        <c:dLbls>
          <c:showLegendKey val="0"/>
          <c:showVal val="0"/>
          <c:showCatName val="0"/>
          <c:showSerName val="0"/>
          <c:showPercent val="0"/>
          <c:showBubbleSize val="0"/>
          <c:showLeaderLines val="1"/>
        </c:dLbls>
        <c:firstSliceAng val="0"/>
      </c:pieChart>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000000"/>
                </a:solidFill>
                <a:latin typeface="Roboto"/>
              </a:defRPr>
            </a:pPr>
            <a:r>
              <a:rPr b="1" i="0">
                <a:solidFill>
                  <a:srgbClr val="000000"/>
                </a:solidFill>
                <a:latin typeface="Roboto"/>
              </a:rPr>
              <a:t> Hourly kWh &amp; kVAh Graph</a:t>
            </a:r>
          </a:p>
        </c:rich>
      </c:tx>
      <c:overlay val="0"/>
    </c:title>
    <c:autoTitleDeleted val="0"/>
    <c:plotArea>
      <c:layout/>
      <c:barChart>
        <c:barDir val="col"/>
        <c:grouping val="clustered"/>
        <c:varyColors val="1"/>
        <c:ser>
          <c:idx val="0"/>
          <c:order val="0"/>
          <c:invertIfNegative val="1"/>
          <c:cat>
            <c:numRef>
              <c:f>'Formulas_66KV CR panel'!$C$9:$C$104</c:f>
              <c:numCache>
                <c:formatCode>h:mm:ss\ AM/PM</c:formatCode>
                <c:ptCount val="96"/>
                <c:pt idx="0">
                  <c:v>46251.25</c:v>
                </c:pt>
                <c:pt idx="1">
                  <c:v>46251.291666666664</c:v>
                </c:pt>
                <c:pt idx="2">
                  <c:v>46251.333333333336</c:v>
                </c:pt>
                <c:pt idx="3">
                  <c:v>46251.375</c:v>
                </c:pt>
                <c:pt idx="4">
                  <c:v>46251.416666666664</c:v>
                </c:pt>
                <c:pt idx="5">
                  <c:v>46251.458333333336</c:v>
                </c:pt>
                <c:pt idx="6">
                  <c:v>46251.5</c:v>
                </c:pt>
                <c:pt idx="7">
                  <c:v>46251.541666666664</c:v>
                </c:pt>
                <c:pt idx="8">
                  <c:v>46251.583333333336</c:v>
                </c:pt>
                <c:pt idx="9">
                  <c:v>46251.625</c:v>
                </c:pt>
                <c:pt idx="10">
                  <c:v>46251.666666666664</c:v>
                </c:pt>
                <c:pt idx="11">
                  <c:v>46251.708333333336</c:v>
                </c:pt>
                <c:pt idx="12">
                  <c:v>46251.75</c:v>
                </c:pt>
                <c:pt idx="13">
                  <c:v>46251.791666666664</c:v>
                </c:pt>
                <c:pt idx="14">
                  <c:v>46251.833333333336</c:v>
                </c:pt>
                <c:pt idx="15">
                  <c:v>46251.875</c:v>
                </c:pt>
                <c:pt idx="16">
                  <c:v>46251.916666666664</c:v>
                </c:pt>
                <c:pt idx="17">
                  <c:v>46251.958333333336</c:v>
                </c:pt>
                <c:pt idx="18">
                  <c:v>46252</c:v>
                </c:pt>
                <c:pt idx="19">
                  <c:v>46252.041666666664</c:v>
                </c:pt>
                <c:pt idx="20">
                  <c:v>46252.083333333336</c:v>
                </c:pt>
                <c:pt idx="21">
                  <c:v>46252.125</c:v>
                </c:pt>
                <c:pt idx="22">
                  <c:v>46252.166666666664</c:v>
                </c:pt>
                <c:pt idx="23">
                  <c:v>46252.208333333336</c:v>
                </c:pt>
              </c:numCache>
            </c:numRef>
          </c:cat>
          <c:val>
            <c:numRef>
              <c:f>'Formulas_66KV CR panel'!$D$9:$D$104</c:f>
              <c:numCache>
                <c:formatCode>0.00</c:formatCode>
                <c:ptCount val="96"/>
                <c:pt idx="0">
                  <c:v>2807.8080000281334</c:v>
                </c:pt>
                <c:pt idx="1">
                  <c:v>2823.5093333125114</c:v>
                </c:pt>
                <c:pt idx="2">
                  <c:v>2779.99675360322</c:v>
                </c:pt>
                <c:pt idx="3">
                  <c:v>2690.8939130604267</c:v>
                </c:pt>
                <c:pt idx="4">
                  <c:v>2725.0866086781025</c:v>
                </c:pt>
                <c:pt idx="5">
                  <c:v>2758.2107826471329</c:v>
                </c:pt>
                <c:pt idx="6">
                  <c:v>2760.5852753520012</c:v>
                </c:pt>
                <c:pt idx="7">
                  <c:v>2682.8799999654293</c:v>
                </c:pt>
                <c:pt idx="8">
                  <c:v>2684.9280000329018</c:v>
                </c:pt>
                <c:pt idx="9">
                  <c:v>2872.661333322525</c:v>
                </c:pt>
                <c:pt idx="10">
                  <c:v>2906.1119999885559</c:v>
                </c:pt>
                <c:pt idx="11">
                  <c:v>2902.8173913359642</c:v>
                </c:pt>
                <c:pt idx="12">
                  <c:v>2938.7612753510475</c:v>
                </c:pt>
                <c:pt idx="13">
                  <c:v>2938.8206376731396</c:v>
                </c:pt>
                <c:pt idx="14">
                  <c:v>2856.3366956412792</c:v>
                </c:pt>
                <c:pt idx="15">
                  <c:v>2903.7078261077404</c:v>
                </c:pt>
                <c:pt idx="16">
                  <c:v>2774.5947825908661</c:v>
                </c:pt>
                <c:pt idx="17">
                  <c:v>2979.2760579884052</c:v>
                </c:pt>
                <c:pt idx="18">
                  <c:v>2859.6906666457653</c:v>
                </c:pt>
                <c:pt idx="19">
                  <c:v>2873.0471884310246</c:v>
                </c:pt>
                <c:pt idx="20">
                  <c:v>2872.958144903183</c:v>
                </c:pt>
                <c:pt idx="21">
                  <c:v>2856.4554202854633</c:v>
                </c:pt>
                <c:pt idx="22">
                  <c:v>2856.5147826373577</c:v>
                </c:pt>
                <c:pt idx="23">
                  <c:v>2823.7764637768269</c:v>
                </c:pt>
              </c:numCache>
            </c:numRef>
          </c:val>
          <c:extLst>
            <c:ext xmlns:c16="http://schemas.microsoft.com/office/drawing/2014/chart" uri="{C3380CC4-5D6E-409C-BE32-E72D297353CC}">
              <c16:uniqueId val="{00000000-9712-4639-89E1-8988905E606E}"/>
            </c:ext>
          </c:extLst>
        </c:ser>
        <c:ser>
          <c:idx val="1"/>
          <c:order val="1"/>
          <c:invertIfNegative val="1"/>
          <c:cat>
            <c:numRef>
              <c:f>'Formulas_66KV CR panel'!$C$9:$C$104</c:f>
              <c:numCache>
                <c:formatCode>h:mm:ss\ AM/PM</c:formatCode>
                <c:ptCount val="96"/>
                <c:pt idx="0">
                  <c:v>46251.25</c:v>
                </c:pt>
                <c:pt idx="1">
                  <c:v>46251.291666666664</c:v>
                </c:pt>
                <c:pt idx="2">
                  <c:v>46251.333333333336</c:v>
                </c:pt>
                <c:pt idx="3">
                  <c:v>46251.375</c:v>
                </c:pt>
                <c:pt idx="4">
                  <c:v>46251.416666666664</c:v>
                </c:pt>
                <c:pt idx="5">
                  <c:v>46251.458333333336</c:v>
                </c:pt>
                <c:pt idx="6">
                  <c:v>46251.5</c:v>
                </c:pt>
                <c:pt idx="7">
                  <c:v>46251.541666666664</c:v>
                </c:pt>
                <c:pt idx="8">
                  <c:v>46251.583333333336</c:v>
                </c:pt>
                <c:pt idx="9">
                  <c:v>46251.625</c:v>
                </c:pt>
                <c:pt idx="10">
                  <c:v>46251.666666666664</c:v>
                </c:pt>
                <c:pt idx="11">
                  <c:v>46251.708333333336</c:v>
                </c:pt>
                <c:pt idx="12">
                  <c:v>46251.75</c:v>
                </c:pt>
                <c:pt idx="13">
                  <c:v>46251.791666666664</c:v>
                </c:pt>
                <c:pt idx="14">
                  <c:v>46251.833333333336</c:v>
                </c:pt>
                <c:pt idx="15">
                  <c:v>46251.875</c:v>
                </c:pt>
                <c:pt idx="16">
                  <c:v>46251.916666666664</c:v>
                </c:pt>
                <c:pt idx="17">
                  <c:v>46251.958333333336</c:v>
                </c:pt>
                <c:pt idx="18">
                  <c:v>46252</c:v>
                </c:pt>
                <c:pt idx="19">
                  <c:v>46252.041666666664</c:v>
                </c:pt>
                <c:pt idx="20">
                  <c:v>46252.083333333336</c:v>
                </c:pt>
                <c:pt idx="21">
                  <c:v>46252.125</c:v>
                </c:pt>
                <c:pt idx="22">
                  <c:v>46252.166666666664</c:v>
                </c:pt>
                <c:pt idx="23">
                  <c:v>46252.208333333336</c:v>
                </c:pt>
              </c:numCache>
            </c:numRef>
          </c:cat>
          <c:val>
            <c:numRef>
              <c:f>'Formulas_66KV CR panel'!$E$9:$E$104</c:f>
              <c:numCache>
                <c:formatCode>0.00</c:formatCode>
                <c:ptCount val="96"/>
                <c:pt idx="0">
                  <c:v>2824.1919999718666</c:v>
                </c:pt>
                <c:pt idx="1">
                  <c:v>2856.2773333787918</c:v>
                </c:pt>
                <c:pt idx="2">
                  <c:v>2810.627710133791</c:v>
                </c:pt>
                <c:pt idx="3">
                  <c:v>2709.414956510067</c:v>
                </c:pt>
                <c:pt idx="4">
                  <c:v>2741.4706086814404</c:v>
                </c:pt>
                <c:pt idx="5">
                  <c:v>2774.5947826206684</c:v>
                </c:pt>
                <c:pt idx="6">
                  <c:v>2776.9692753553391</c:v>
                </c:pt>
                <c:pt idx="7">
                  <c:v>2715.6480000317097</c:v>
                </c:pt>
                <c:pt idx="8">
                  <c:v>2689.7066666483879</c:v>
                </c:pt>
                <c:pt idx="9">
                  <c:v>2900.6506666839123</c:v>
                </c:pt>
                <c:pt idx="10">
                  <c:v>2922.4959999918938</c:v>
                </c:pt>
                <c:pt idx="11">
                  <c:v>2919.2013913094997</c:v>
                </c:pt>
                <c:pt idx="12">
                  <c:v>2971.5292753279209</c:v>
                </c:pt>
                <c:pt idx="13">
                  <c:v>2955.2046377062798</c:v>
                </c:pt>
                <c:pt idx="14">
                  <c:v>2889.1046956479549</c:v>
                </c:pt>
                <c:pt idx="15">
                  <c:v>2920.0918260812759</c:v>
                </c:pt>
                <c:pt idx="16">
                  <c:v>2820.8973912894726</c:v>
                </c:pt>
                <c:pt idx="17">
                  <c:v>2993.0481159687042</c:v>
                </c:pt>
                <c:pt idx="18">
                  <c:v>2884.9493333399296</c:v>
                </c:pt>
                <c:pt idx="19">
                  <c:v>2895.2783767879009</c:v>
                </c:pt>
                <c:pt idx="20">
                  <c:v>2896.4656231999397</c:v>
                </c:pt>
                <c:pt idx="21">
                  <c:v>2889.2234202921391</c:v>
                </c:pt>
                <c:pt idx="22">
                  <c:v>2889.2827826142311</c:v>
                </c:pt>
                <c:pt idx="23">
                  <c:v>2840.1604637801647</c:v>
                </c:pt>
              </c:numCache>
            </c:numRef>
          </c:val>
          <c:extLst>
            <c:ext xmlns:c16="http://schemas.microsoft.com/office/drawing/2014/chart" uri="{C3380CC4-5D6E-409C-BE32-E72D297353CC}">
              <c16:uniqueId val="{00000001-9712-4639-89E1-8988905E606E}"/>
            </c:ext>
          </c:extLst>
        </c:ser>
        <c:dLbls>
          <c:showLegendKey val="0"/>
          <c:showVal val="0"/>
          <c:showCatName val="0"/>
          <c:showSerName val="0"/>
          <c:showPercent val="0"/>
          <c:showBubbleSize val="0"/>
        </c:dLbls>
        <c:gapWidth val="150"/>
        <c:axId val="1935069848"/>
        <c:axId val="447741242"/>
      </c:barChart>
      <c:catAx>
        <c:axId val="1935069848"/>
        <c:scaling>
          <c:orientation val="minMax"/>
        </c:scaling>
        <c:delete val="0"/>
        <c:axPos val="b"/>
        <c:title>
          <c:tx>
            <c:rich>
              <a:bodyPr/>
              <a:lstStyle/>
              <a:p>
                <a:pPr lvl="0">
                  <a:defRPr b="0">
                    <a:solidFill>
                      <a:srgbClr val="000000"/>
                    </a:solidFill>
                    <a:latin typeface="+mn-lt"/>
                  </a:defRPr>
                </a:pPr>
                <a:endParaRPr/>
              </a:p>
            </c:rich>
          </c:tx>
          <c:overlay val="0"/>
        </c:title>
        <c:numFmt formatCode="h:mm:ss\ AM/PM" sourceLinked="1"/>
        <c:majorTickMark val="none"/>
        <c:minorTickMark val="none"/>
        <c:tickLblPos val="nextTo"/>
        <c:txPr>
          <a:bodyPr/>
          <a:lstStyle/>
          <a:p>
            <a:pPr lvl="0">
              <a:defRPr b="1" i="0">
                <a:solidFill>
                  <a:srgbClr val="000000"/>
                </a:solidFill>
                <a:latin typeface="Roboto"/>
              </a:defRPr>
            </a:pPr>
            <a:endParaRPr lang="en-US"/>
          </a:p>
        </c:txPr>
        <c:crossAx val="447741242"/>
        <c:crosses val="autoZero"/>
        <c:auto val="1"/>
        <c:lblAlgn val="ctr"/>
        <c:lblOffset val="100"/>
        <c:noMultiLvlLbl val="1"/>
      </c:catAx>
      <c:valAx>
        <c:axId val="447741242"/>
        <c:scaling>
          <c:orientation val="minMax"/>
        </c:scaling>
        <c:delete val="0"/>
        <c:axPos val="l"/>
        <c:numFmt formatCode="0.00" sourceLinked="1"/>
        <c:majorTickMark val="cross"/>
        <c:minorTickMark val="cross"/>
        <c:tickLblPos val="nextTo"/>
        <c:spPr>
          <a:ln>
            <a:noFill/>
          </a:ln>
        </c:spPr>
        <c:crossAx val="1935069848"/>
        <c:crosses val="autoZero"/>
        <c:crossBetween val="between"/>
      </c:valAx>
      <c:spPr>
        <a:solidFill>
          <a:srgbClr val="FFFFFF"/>
        </a:solidFill>
      </c:spPr>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000000"/>
                </a:solidFill>
                <a:latin typeface="Roboto"/>
              </a:defRPr>
            </a:pPr>
            <a:r>
              <a:rPr b="0" i="0">
                <a:solidFill>
                  <a:srgbClr val="000000"/>
                </a:solidFill>
                <a:latin typeface="Roboto"/>
              </a:rPr>
              <a:t>Consumption</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numRef>
              <c:f>Formulas_Graphs!$Z$8:$Z$41</c:f>
              <c:numCache>
                <c:formatCode>General</c:formatCode>
                <c:ptCount val="34"/>
                <c:pt idx="3" formatCode="d&quot;-&quot;mmm&quot;-&quot;yy">
                  <c:v>46235</c:v>
                </c:pt>
                <c:pt idx="4" formatCode="d&quot;-&quot;mmm&quot;-&quot;yy">
                  <c:v>46236</c:v>
                </c:pt>
                <c:pt idx="5" formatCode="d&quot;-&quot;mmm&quot;-&quot;yy">
                  <c:v>46237</c:v>
                </c:pt>
                <c:pt idx="6" formatCode="d&quot;-&quot;mmm&quot;-&quot;yy">
                  <c:v>46238</c:v>
                </c:pt>
                <c:pt idx="7" formatCode="d&quot;-&quot;mmm&quot;-&quot;yy">
                  <c:v>46239</c:v>
                </c:pt>
                <c:pt idx="8" formatCode="d&quot;-&quot;mmm&quot;-&quot;yy">
                  <c:v>46240</c:v>
                </c:pt>
                <c:pt idx="9" formatCode="d&quot;-&quot;mmm&quot;-&quot;yy">
                  <c:v>46241</c:v>
                </c:pt>
                <c:pt idx="10" formatCode="d&quot;-&quot;mmm&quot;-&quot;yy">
                  <c:v>46242</c:v>
                </c:pt>
                <c:pt idx="11" formatCode="d&quot;-&quot;mmm&quot;-&quot;yy">
                  <c:v>46243</c:v>
                </c:pt>
                <c:pt idx="12" formatCode="d&quot;-&quot;mmm&quot;-&quot;yy">
                  <c:v>46244</c:v>
                </c:pt>
                <c:pt idx="13" formatCode="d&quot;-&quot;mmm&quot;-&quot;yy">
                  <c:v>46245</c:v>
                </c:pt>
                <c:pt idx="14" formatCode="d&quot;-&quot;mmm&quot;-&quot;yy">
                  <c:v>46246</c:v>
                </c:pt>
                <c:pt idx="15" formatCode="d&quot;-&quot;mmm&quot;-&quot;yy">
                  <c:v>46247</c:v>
                </c:pt>
                <c:pt idx="16" formatCode="d&quot;-&quot;mmm&quot;-&quot;yy">
                  <c:v>46248</c:v>
                </c:pt>
                <c:pt idx="17" formatCode="d&quot;-&quot;mmm&quot;-&quot;yy">
                  <c:v>46249</c:v>
                </c:pt>
                <c:pt idx="18" formatCode="d&quot;-&quot;mmm&quot;-&quot;yy">
                  <c:v>46250</c:v>
                </c:pt>
                <c:pt idx="19" formatCode="d&quot;-&quot;mmm&quot;-&quot;yy">
                  <c:v>46251</c:v>
                </c:pt>
                <c:pt idx="20" formatCode="d&quot;-&quot;mmm&quot;-&quot;yy">
                  <c:v>46252</c:v>
                </c:pt>
                <c:pt idx="21" formatCode="d&quot;-&quot;mmm&quot;-&quot;yy">
                  <c:v>46253</c:v>
                </c:pt>
                <c:pt idx="22" formatCode="d&quot;-&quot;mmm&quot;-&quot;yy">
                  <c:v>46254</c:v>
                </c:pt>
                <c:pt idx="23" formatCode="d&quot;-&quot;mmm&quot;-&quot;yy">
                  <c:v>46255</c:v>
                </c:pt>
                <c:pt idx="24" formatCode="d&quot;-&quot;mmm&quot;-&quot;yy">
                  <c:v>46256</c:v>
                </c:pt>
                <c:pt idx="25" formatCode="d&quot;-&quot;mmm&quot;-&quot;yy">
                  <c:v>46257</c:v>
                </c:pt>
                <c:pt idx="26" formatCode="d&quot;-&quot;mmm&quot;-&quot;yy">
                  <c:v>46258</c:v>
                </c:pt>
                <c:pt idx="27" formatCode="d&quot;-&quot;mmm&quot;-&quot;yy">
                  <c:v>46259</c:v>
                </c:pt>
                <c:pt idx="28" formatCode="d&quot;-&quot;mmm&quot;-&quot;yy">
                  <c:v>46260</c:v>
                </c:pt>
                <c:pt idx="29" formatCode="d&quot;-&quot;mmm&quot;-&quot;yy">
                  <c:v>46261</c:v>
                </c:pt>
                <c:pt idx="30" formatCode="d&quot;-&quot;mmm&quot;-&quot;yy">
                  <c:v>46262</c:v>
                </c:pt>
                <c:pt idx="31" formatCode="d&quot;-&quot;mmm&quot;-&quot;yy">
                  <c:v>46263</c:v>
                </c:pt>
                <c:pt idx="32" formatCode="d&quot;-&quot;mmm&quot;-&quot;yy">
                  <c:v>46264</c:v>
                </c:pt>
                <c:pt idx="33" formatCode="d&quot;-&quot;mmm&quot;-&quot;yy">
                  <c:v>46265</c:v>
                </c:pt>
              </c:numCache>
            </c:numRef>
          </c:cat>
          <c:val>
            <c:numRef>
              <c:f>Formulas_Graphs!$AA$8:$AA$41</c:f>
              <c:numCache>
                <c:formatCode>General</c:formatCode>
                <c:ptCount val="34"/>
                <c:pt idx="0">
                  <c:v>0</c:v>
                </c:pt>
                <c:pt idx="1">
                  <c:v>0</c:v>
                </c:pt>
                <c:pt idx="2">
                  <c:v>0</c:v>
                </c:pt>
                <c:pt idx="3" formatCode="#,##0.00">
                  <c:v>11489.280000001192</c:v>
                </c:pt>
                <c:pt idx="4" formatCode="#,##0.00">
                  <c:v>11131.562666654587</c:v>
                </c:pt>
                <c:pt idx="5" formatCode="#,##0.00">
                  <c:v>11360.735319137573</c:v>
                </c:pt>
                <c:pt idx="6" formatCode="#,##0.00">
                  <c:v>11552.767999976873</c:v>
                </c:pt>
                <c:pt idx="7" formatCode="#,##0.00">
                  <c:v>11324.768903940916</c:v>
                </c:pt>
                <c:pt idx="8" formatCode="#,##0.00">
                  <c:v>10109.194231033325</c:v>
                </c:pt>
                <c:pt idx="9" formatCode="#,##0.00">
                  <c:v>10939.110028982162</c:v>
                </c:pt>
                <c:pt idx="10" formatCode="#,##0.00">
                  <c:v>11119.95733332634</c:v>
                </c:pt>
                <c:pt idx="11" formatCode="#,##0.00">
                  <c:v>10652.924289852381</c:v>
                </c:pt>
                <c:pt idx="12" formatCode="#,##0.00">
                  <c:v>10934.954666674137</c:v>
                </c:pt>
                <c:pt idx="13" formatCode="#,##0.00">
                  <c:v>11493.375999987125</c:v>
                </c:pt>
                <c:pt idx="14" formatCode="#,##0.00">
                  <c:v>11330.901333361864</c:v>
                </c:pt>
                <c:pt idx="15" formatCode="#,##0.00">
                  <c:v>11574.61333334446</c:v>
                </c:pt>
                <c:pt idx="16" formatCode="#,##0.00">
                  <c:v>11378.089324712753</c:v>
                </c:pt>
                <c:pt idx="17" formatCode="#,##0.00">
                  <c:v>11131.556351542473</c:v>
                </c:pt>
                <c:pt idx="18" formatCode="#,##0.00">
                  <c:v>10809.403362303972</c:v>
                </c:pt>
                <c:pt idx="19" formatCode="#,##0.00">
                  <c:v>11102.208000004292</c:v>
                </c:pt>
                <c:pt idx="20" formatCode="#,##0.00">
                  <c:v>0</c:v>
                </c:pt>
                <c:pt idx="21" formatCode="#,##0.00">
                  <c:v>0</c:v>
                </c:pt>
                <c:pt idx="22" formatCode="#,##0.00">
                  <c:v>0</c:v>
                </c:pt>
                <c:pt idx="23" formatCode="#,##0.00">
                  <c:v>0</c:v>
                </c:pt>
                <c:pt idx="24" formatCode="#,##0.00">
                  <c:v>0</c:v>
                </c:pt>
                <c:pt idx="25" formatCode="#,##0.00">
                  <c:v>0</c:v>
                </c:pt>
                <c:pt idx="26" formatCode="#,##0.00">
                  <c:v>0</c:v>
                </c:pt>
                <c:pt idx="27" formatCode="#,##0.00">
                  <c:v>0</c:v>
                </c:pt>
                <c:pt idx="28" formatCode="#,##0.00">
                  <c:v>0</c:v>
                </c:pt>
                <c:pt idx="29" formatCode="#,##0.00">
                  <c:v>0</c:v>
                </c:pt>
                <c:pt idx="30" formatCode="#,##0.00">
                  <c:v>0</c:v>
                </c:pt>
                <c:pt idx="31" formatCode="#,##0.00">
                  <c:v>0</c:v>
                </c:pt>
                <c:pt idx="32" formatCode="#,##0.00">
                  <c:v>0</c:v>
                </c:pt>
                <c:pt idx="33" formatCode="#,##0.0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5CD-4CD1-833E-B6FBAEBA1274}"/>
            </c:ext>
          </c:extLst>
        </c:ser>
        <c:ser>
          <c:idx val="1"/>
          <c:order val="1"/>
          <c:spPr>
            <a:solidFill>
              <a:srgbClr val="DB4437"/>
            </a:solidFill>
            <a:ln cmpd="sng">
              <a:solidFill>
                <a:srgbClr val="000000"/>
              </a:solidFill>
            </a:ln>
          </c:spPr>
          <c:invertIfNegative val="1"/>
          <c:cat>
            <c:numRef>
              <c:f>Formulas_Graphs!$Z$8:$Z$41</c:f>
              <c:numCache>
                <c:formatCode>General</c:formatCode>
                <c:ptCount val="34"/>
                <c:pt idx="3" formatCode="d&quot;-&quot;mmm&quot;-&quot;yy">
                  <c:v>46235</c:v>
                </c:pt>
                <c:pt idx="4" formatCode="d&quot;-&quot;mmm&quot;-&quot;yy">
                  <c:v>46236</c:v>
                </c:pt>
                <c:pt idx="5" formatCode="d&quot;-&quot;mmm&quot;-&quot;yy">
                  <c:v>46237</c:v>
                </c:pt>
                <c:pt idx="6" formatCode="d&quot;-&quot;mmm&quot;-&quot;yy">
                  <c:v>46238</c:v>
                </c:pt>
                <c:pt idx="7" formatCode="d&quot;-&quot;mmm&quot;-&quot;yy">
                  <c:v>46239</c:v>
                </c:pt>
                <c:pt idx="8" formatCode="d&quot;-&quot;mmm&quot;-&quot;yy">
                  <c:v>46240</c:v>
                </c:pt>
                <c:pt idx="9" formatCode="d&quot;-&quot;mmm&quot;-&quot;yy">
                  <c:v>46241</c:v>
                </c:pt>
                <c:pt idx="10" formatCode="d&quot;-&quot;mmm&quot;-&quot;yy">
                  <c:v>46242</c:v>
                </c:pt>
                <c:pt idx="11" formatCode="d&quot;-&quot;mmm&quot;-&quot;yy">
                  <c:v>46243</c:v>
                </c:pt>
                <c:pt idx="12" formatCode="d&quot;-&quot;mmm&quot;-&quot;yy">
                  <c:v>46244</c:v>
                </c:pt>
                <c:pt idx="13" formatCode="d&quot;-&quot;mmm&quot;-&quot;yy">
                  <c:v>46245</c:v>
                </c:pt>
                <c:pt idx="14" formatCode="d&quot;-&quot;mmm&quot;-&quot;yy">
                  <c:v>46246</c:v>
                </c:pt>
                <c:pt idx="15" formatCode="d&quot;-&quot;mmm&quot;-&quot;yy">
                  <c:v>46247</c:v>
                </c:pt>
                <c:pt idx="16" formatCode="d&quot;-&quot;mmm&quot;-&quot;yy">
                  <c:v>46248</c:v>
                </c:pt>
                <c:pt idx="17" formatCode="d&quot;-&quot;mmm&quot;-&quot;yy">
                  <c:v>46249</c:v>
                </c:pt>
                <c:pt idx="18" formatCode="d&quot;-&quot;mmm&quot;-&quot;yy">
                  <c:v>46250</c:v>
                </c:pt>
                <c:pt idx="19" formatCode="d&quot;-&quot;mmm&quot;-&quot;yy">
                  <c:v>46251</c:v>
                </c:pt>
                <c:pt idx="20" formatCode="d&quot;-&quot;mmm&quot;-&quot;yy">
                  <c:v>46252</c:v>
                </c:pt>
                <c:pt idx="21" formatCode="d&quot;-&quot;mmm&quot;-&quot;yy">
                  <c:v>46253</c:v>
                </c:pt>
                <c:pt idx="22" formatCode="d&quot;-&quot;mmm&quot;-&quot;yy">
                  <c:v>46254</c:v>
                </c:pt>
                <c:pt idx="23" formatCode="d&quot;-&quot;mmm&quot;-&quot;yy">
                  <c:v>46255</c:v>
                </c:pt>
                <c:pt idx="24" formatCode="d&quot;-&quot;mmm&quot;-&quot;yy">
                  <c:v>46256</c:v>
                </c:pt>
                <c:pt idx="25" formatCode="d&quot;-&quot;mmm&quot;-&quot;yy">
                  <c:v>46257</c:v>
                </c:pt>
                <c:pt idx="26" formatCode="d&quot;-&quot;mmm&quot;-&quot;yy">
                  <c:v>46258</c:v>
                </c:pt>
                <c:pt idx="27" formatCode="d&quot;-&quot;mmm&quot;-&quot;yy">
                  <c:v>46259</c:v>
                </c:pt>
                <c:pt idx="28" formatCode="d&quot;-&quot;mmm&quot;-&quot;yy">
                  <c:v>46260</c:v>
                </c:pt>
                <c:pt idx="29" formatCode="d&quot;-&quot;mmm&quot;-&quot;yy">
                  <c:v>46261</c:v>
                </c:pt>
                <c:pt idx="30" formatCode="d&quot;-&quot;mmm&quot;-&quot;yy">
                  <c:v>46262</c:v>
                </c:pt>
                <c:pt idx="31" formatCode="d&quot;-&quot;mmm&quot;-&quot;yy">
                  <c:v>46263</c:v>
                </c:pt>
                <c:pt idx="32" formatCode="d&quot;-&quot;mmm&quot;-&quot;yy">
                  <c:v>46264</c:v>
                </c:pt>
                <c:pt idx="33" formatCode="d&quot;-&quot;mmm&quot;-&quot;yy">
                  <c:v>46265</c:v>
                </c:pt>
              </c:numCache>
            </c:numRef>
          </c:cat>
          <c:val>
            <c:numRef>
              <c:f>Formulas_Graphs!$AB$8:$AB$41</c:f>
              <c:numCache>
                <c:formatCode>General</c:formatCode>
                <c:ptCount val="34"/>
                <c:pt idx="0">
                  <c:v>0</c:v>
                </c:pt>
                <c:pt idx="1">
                  <c:v>0</c:v>
                </c:pt>
                <c:pt idx="2">
                  <c:v>0</c:v>
                </c:pt>
                <c:pt idx="3" formatCode="#,##0.00">
                  <c:v>22574.798978716135</c:v>
                </c:pt>
                <c:pt idx="4" formatCode="#,##0.00">
                  <c:v>23160.71327534318</c:v>
                </c:pt>
                <c:pt idx="5" formatCode="#,##0.00">
                  <c:v>22800.116869568825</c:v>
                </c:pt>
                <c:pt idx="6" formatCode="#,##0.00">
                  <c:v>22636.543999999762</c:v>
                </c:pt>
                <c:pt idx="7" formatCode="#,##0.00">
                  <c:v>22329.332429379225</c:v>
                </c:pt>
                <c:pt idx="8" formatCode="#,##0.00">
                  <c:v>19881.777131319046</c:v>
                </c:pt>
                <c:pt idx="9" formatCode="#,##0.00">
                  <c:v>22372.708173930645</c:v>
                </c:pt>
                <c:pt idx="10" formatCode="#,##0.00">
                  <c:v>22319.786666661501</c:v>
                </c:pt>
                <c:pt idx="11" formatCode="#,##0.00">
                  <c:v>22891.178666651249</c:v>
                </c:pt>
                <c:pt idx="12" formatCode="#,##0.00">
                  <c:v>22230.535420298576</c:v>
                </c:pt>
                <c:pt idx="13" formatCode="#,##0.00">
                  <c:v>23054.336000025272</c:v>
                </c:pt>
                <c:pt idx="14" formatCode="#,##0.00">
                  <c:v>22767.630524784327</c:v>
                </c:pt>
                <c:pt idx="15" formatCode="#,##0.00">
                  <c:v>23387.833507239819</c:v>
                </c:pt>
                <c:pt idx="16" formatCode="#,##0.00">
                  <c:v>22341.364869534969</c:v>
                </c:pt>
                <c:pt idx="17" formatCode="#,##0.00">
                  <c:v>22638.888811588287</c:v>
                </c:pt>
                <c:pt idx="18" formatCode="#,##0.00">
                  <c:v>22559.402666687965</c:v>
                </c:pt>
                <c:pt idx="19" formatCode="#,##0.00">
                  <c:v>22293.281391322613</c:v>
                </c:pt>
                <c:pt idx="20" formatCode="#,##0.00">
                  <c:v>0</c:v>
                </c:pt>
                <c:pt idx="21" formatCode="#,##0.00">
                  <c:v>0</c:v>
                </c:pt>
                <c:pt idx="22" formatCode="#,##0.00">
                  <c:v>0</c:v>
                </c:pt>
                <c:pt idx="23" formatCode="#,##0.00">
                  <c:v>0</c:v>
                </c:pt>
                <c:pt idx="24" formatCode="#,##0.00">
                  <c:v>0</c:v>
                </c:pt>
                <c:pt idx="25" formatCode="#,##0.00">
                  <c:v>0</c:v>
                </c:pt>
                <c:pt idx="26" formatCode="#,##0.00">
                  <c:v>0</c:v>
                </c:pt>
                <c:pt idx="27" formatCode="#,##0.00">
                  <c:v>0</c:v>
                </c:pt>
                <c:pt idx="28" formatCode="#,##0.00">
                  <c:v>0</c:v>
                </c:pt>
                <c:pt idx="29" formatCode="#,##0.00">
                  <c:v>0</c:v>
                </c:pt>
                <c:pt idx="30" formatCode="#,##0.00">
                  <c:v>0</c:v>
                </c:pt>
                <c:pt idx="31" formatCode="#,##0.00">
                  <c:v>0</c:v>
                </c:pt>
                <c:pt idx="32" formatCode="#,##0.00">
                  <c:v>0</c:v>
                </c:pt>
                <c:pt idx="33" formatCode="#,##0.0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5CD-4CD1-833E-B6FBAEBA1274}"/>
            </c:ext>
          </c:extLst>
        </c:ser>
        <c:ser>
          <c:idx val="2"/>
          <c:order val="2"/>
          <c:spPr>
            <a:solidFill>
              <a:srgbClr val="F4B400"/>
            </a:solidFill>
            <a:ln cmpd="sng">
              <a:solidFill>
                <a:srgbClr val="000000"/>
              </a:solidFill>
            </a:ln>
          </c:spPr>
          <c:invertIfNegative val="1"/>
          <c:cat>
            <c:numRef>
              <c:f>Formulas_Graphs!$Z$8:$Z$41</c:f>
              <c:numCache>
                <c:formatCode>General</c:formatCode>
                <c:ptCount val="34"/>
                <c:pt idx="3" formatCode="d&quot;-&quot;mmm&quot;-&quot;yy">
                  <c:v>46235</c:v>
                </c:pt>
                <c:pt idx="4" formatCode="d&quot;-&quot;mmm&quot;-&quot;yy">
                  <c:v>46236</c:v>
                </c:pt>
                <c:pt idx="5" formatCode="d&quot;-&quot;mmm&quot;-&quot;yy">
                  <c:v>46237</c:v>
                </c:pt>
                <c:pt idx="6" formatCode="d&quot;-&quot;mmm&quot;-&quot;yy">
                  <c:v>46238</c:v>
                </c:pt>
                <c:pt idx="7" formatCode="d&quot;-&quot;mmm&quot;-&quot;yy">
                  <c:v>46239</c:v>
                </c:pt>
                <c:pt idx="8" formatCode="d&quot;-&quot;mmm&quot;-&quot;yy">
                  <c:v>46240</c:v>
                </c:pt>
                <c:pt idx="9" formatCode="d&quot;-&quot;mmm&quot;-&quot;yy">
                  <c:v>46241</c:v>
                </c:pt>
                <c:pt idx="10" formatCode="d&quot;-&quot;mmm&quot;-&quot;yy">
                  <c:v>46242</c:v>
                </c:pt>
                <c:pt idx="11" formatCode="d&quot;-&quot;mmm&quot;-&quot;yy">
                  <c:v>46243</c:v>
                </c:pt>
                <c:pt idx="12" formatCode="d&quot;-&quot;mmm&quot;-&quot;yy">
                  <c:v>46244</c:v>
                </c:pt>
                <c:pt idx="13" formatCode="d&quot;-&quot;mmm&quot;-&quot;yy">
                  <c:v>46245</c:v>
                </c:pt>
                <c:pt idx="14" formatCode="d&quot;-&quot;mmm&quot;-&quot;yy">
                  <c:v>46246</c:v>
                </c:pt>
                <c:pt idx="15" formatCode="d&quot;-&quot;mmm&quot;-&quot;yy">
                  <c:v>46247</c:v>
                </c:pt>
                <c:pt idx="16" formatCode="d&quot;-&quot;mmm&quot;-&quot;yy">
                  <c:v>46248</c:v>
                </c:pt>
                <c:pt idx="17" formatCode="d&quot;-&quot;mmm&quot;-&quot;yy">
                  <c:v>46249</c:v>
                </c:pt>
                <c:pt idx="18" formatCode="d&quot;-&quot;mmm&quot;-&quot;yy">
                  <c:v>46250</c:v>
                </c:pt>
                <c:pt idx="19" formatCode="d&quot;-&quot;mmm&quot;-&quot;yy">
                  <c:v>46251</c:v>
                </c:pt>
                <c:pt idx="20" formatCode="d&quot;-&quot;mmm&quot;-&quot;yy">
                  <c:v>46252</c:v>
                </c:pt>
                <c:pt idx="21" formatCode="d&quot;-&quot;mmm&quot;-&quot;yy">
                  <c:v>46253</c:v>
                </c:pt>
                <c:pt idx="22" formatCode="d&quot;-&quot;mmm&quot;-&quot;yy">
                  <c:v>46254</c:v>
                </c:pt>
                <c:pt idx="23" formatCode="d&quot;-&quot;mmm&quot;-&quot;yy">
                  <c:v>46255</c:v>
                </c:pt>
                <c:pt idx="24" formatCode="d&quot;-&quot;mmm&quot;-&quot;yy">
                  <c:v>46256</c:v>
                </c:pt>
                <c:pt idx="25" formatCode="d&quot;-&quot;mmm&quot;-&quot;yy">
                  <c:v>46257</c:v>
                </c:pt>
                <c:pt idx="26" formatCode="d&quot;-&quot;mmm&quot;-&quot;yy">
                  <c:v>46258</c:v>
                </c:pt>
                <c:pt idx="27" formatCode="d&quot;-&quot;mmm&quot;-&quot;yy">
                  <c:v>46259</c:v>
                </c:pt>
                <c:pt idx="28" formatCode="d&quot;-&quot;mmm&quot;-&quot;yy">
                  <c:v>46260</c:v>
                </c:pt>
                <c:pt idx="29" formatCode="d&quot;-&quot;mmm&quot;-&quot;yy">
                  <c:v>46261</c:v>
                </c:pt>
                <c:pt idx="30" formatCode="d&quot;-&quot;mmm&quot;-&quot;yy">
                  <c:v>46262</c:v>
                </c:pt>
                <c:pt idx="31" formatCode="d&quot;-&quot;mmm&quot;-&quot;yy">
                  <c:v>46263</c:v>
                </c:pt>
                <c:pt idx="32" formatCode="d&quot;-&quot;mmm&quot;-&quot;yy">
                  <c:v>46264</c:v>
                </c:pt>
                <c:pt idx="33" formatCode="d&quot;-&quot;mmm&quot;-&quot;yy">
                  <c:v>46265</c:v>
                </c:pt>
              </c:numCache>
            </c:numRef>
          </c:cat>
          <c:val>
            <c:numRef>
              <c:f>Formulas_Graphs!$AC$8:$AC$41</c:f>
              <c:numCache>
                <c:formatCode>General</c:formatCode>
                <c:ptCount val="34"/>
                <c:pt idx="0">
                  <c:v>0</c:v>
                </c:pt>
                <c:pt idx="1">
                  <c:v>0</c:v>
                </c:pt>
                <c:pt idx="2">
                  <c:v>0</c:v>
                </c:pt>
                <c:pt idx="3" formatCode="#,##0.00">
                  <c:v>11108.657021284103</c:v>
                </c:pt>
                <c:pt idx="4" formatCode="#,##0.00">
                  <c:v>11512.609391331673</c:v>
                </c:pt>
                <c:pt idx="5" formatCode="#,##0.00">
                  <c:v>12031.554782599211</c:v>
                </c:pt>
                <c:pt idx="6" formatCode="#,##0.00">
                  <c:v>11786.240000009537</c:v>
                </c:pt>
                <c:pt idx="7" formatCode="#,##0.00">
                  <c:v>11670.433588653803</c:v>
                </c:pt>
                <c:pt idx="8" formatCode="#,##0.00">
                  <c:v>10850.98666664958</c:v>
                </c:pt>
                <c:pt idx="9" formatCode="#,##0.00">
                  <c:v>11412.524521768093</c:v>
                </c:pt>
                <c:pt idx="10" formatCode="#,##0.00">
                  <c:v>11681.791999995708</c:v>
                </c:pt>
                <c:pt idx="11" formatCode="#,##0.00">
                  <c:v>11384.149333328009</c:v>
                </c:pt>
                <c:pt idx="12" formatCode="#,##0.00">
                  <c:v>11658.284521758556</c:v>
                </c:pt>
                <c:pt idx="13" formatCode="#,##0.00">
                  <c:v>11659.916985481977</c:v>
                </c:pt>
                <c:pt idx="14" formatCode="#,##0.00">
                  <c:v>11812.166808545589</c:v>
                </c:pt>
                <c:pt idx="15" formatCode="#,##0.00">
                  <c:v>11881.96173915267</c:v>
                </c:pt>
                <c:pt idx="16" formatCode="#,##0.00">
                  <c:v>10804.179478257895</c:v>
                </c:pt>
                <c:pt idx="17" formatCode="#,##0.00">
                  <c:v>11617.918144911528</c:v>
                </c:pt>
                <c:pt idx="18" formatCode="#,##0.00">
                  <c:v>11764.394666641951</c:v>
                </c:pt>
                <c:pt idx="19" formatCode="#,##0.00">
                  <c:v>11637.626434773207</c:v>
                </c:pt>
                <c:pt idx="20" formatCode="#,##0.00">
                  <c:v>0</c:v>
                </c:pt>
                <c:pt idx="21" formatCode="#,##0.00">
                  <c:v>0</c:v>
                </c:pt>
                <c:pt idx="22" formatCode="#,##0.00">
                  <c:v>0</c:v>
                </c:pt>
                <c:pt idx="23" formatCode="#,##0.00">
                  <c:v>0</c:v>
                </c:pt>
                <c:pt idx="24" formatCode="#,##0.00">
                  <c:v>0</c:v>
                </c:pt>
                <c:pt idx="25" formatCode="#,##0.00">
                  <c:v>0</c:v>
                </c:pt>
                <c:pt idx="26" formatCode="#,##0.00">
                  <c:v>0</c:v>
                </c:pt>
                <c:pt idx="27" formatCode="#,##0.00">
                  <c:v>0</c:v>
                </c:pt>
                <c:pt idx="28" formatCode="#,##0.00">
                  <c:v>0</c:v>
                </c:pt>
                <c:pt idx="29" formatCode="#,##0.00">
                  <c:v>0</c:v>
                </c:pt>
                <c:pt idx="30" formatCode="#,##0.00">
                  <c:v>0</c:v>
                </c:pt>
                <c:pt idx="31" formatCode="#,##0.00">
                  <c:v>0</c:v>
                </c:pt>
                <c:pt idx="32" formatCode="#,##0.00">
                  <c:v>0</c:v>
                </c:pt>
                <c:pt idx="33" formatCode="#,##0.0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5CD-4CD1-833E-B6FBAEBA1274}"/>
            </c:ext>
          </c:extLst>
        </c:ser>
        <c:ser>
          <c:idx val="3"/>
          <c:order val="3"/>
          <c:spPr>
            <a:solidFill>
              <a:srgbClr val="0F9D58"/>
            </a:solidFill>
            <a:ln cmpd="sng">
              <a:solidFill>
                <a:srgbClr val="000000"/>
              </a:solidFill>
            </a:ln>
          </c:spPr>
          <c:invertIfNegative val="1"/>
          <c:cat>
            <c:numRef>
              <c:f>Formulas_Graphs!$Z$8:$Z$41</c:f>
              <c:numCache>
                <c:formatCode>General</c:formatCode>
                <c:ptCount val="34"/>
                <c:pt idx="3" formatCode="d&quot;-&quot;mmm&quot;-&quot;yy">
                  <c:v>46235</c:v>
                </c:pt>
                <c:pt idx="4" formatCode="d&quot;-&quot;mmm&quot;-&quot;yy">
                  <c:v>46236</c:v>
                </c:pt>
                <c:pt idx="5" formatCode="d&quot;-&quot;mmm&quot;-&quot;yy">
                  <c:v>46237</c:v>
                </c:pt>
                <c:pt idx="6" formatCode="d&quot;-&quot;mmm&quot;-&quot;yy">
                  <c:v>46238</c:v>
                </c:pt>
                <c:pt idx="7" formatCode="d&quot;-&quot;mmm&quot;-&quot;yy">
                  <c:v>46239</c:v>
                </c:pt>
                <c:pt idx="8" formatCode="d&quot;-&quot;mmm&quot;-&quot;yy">
                  <c:v>46240</c:v>
                </c:pt>
                <c:pt idx="9" formatCode="d&quot;-&quot;mmm&quot;-&quot;yy">
                  <c:v>46241</c:v>
                </c:pt>
                <c:pt idx="10" formatCode="d&quot;-&quot;mmm&quot;-&quot;yy">
                  <c:v>46242</c:v>
                </c:pt>
                <c:pt idx="11" formatCode="d&quot;-&quot;mmm&quot;-&quot;yy">
                  <c:v>46243</c:v>
                </c:pt>
                <c:pt idx="12" formatCode="d&quot;-&quot;mmm&quot;-&quot;yy">
                  <c:v>46244</c:v>
                </c:pt>
                <c:pt idx="13" formatCode="d&quot;-&quot;mmm&quot;-&quot;yy">
                  <c:v>46245</c:v>
                </c:pt>
                <c:pt idx="14" formatCode="d&quot;-&quot;mmm&quot;-&quot;yy">
                  <c:v>46246</c:v>
                </c:pt>
                <c:pt idx="15" formatCode="d&quot;-&quot;mmm&quot;-&quot;yy">
                  <c:v>46247</c:v>
                </c:pt>
                <c:pt idx="16" formatCode="d&quot;-&quot;mmm&quot;-&quot;yy">
                  <c:v>46248</c:v>
                </c:pt>
                <c:pt idx="17" formatCode="d&quot;-&quot;mmm&quot;-&quot;yy">
                  <c:v>46249</c:v>
                </c:pt>
                <c:pt idx="18" formatCode="d&quot;-&quot;mmm&quot;-&quot;yy">
                  <c:v>46250</c:v>
                </c:pt>
                <c:pt idx="19" formatCode="d&quot;-&quot;mmm&quot;-&quot;yy">
                  <c:v>46251</c:v>
                </c:pt>
                <c:pt idx="20" formatCode="d&quot;-&quot;mmm&quot;-&quot;yy">
                  <c:v>46252</c:v>
                </c:pt>
                <c:pt idx="21" formatCode="d&quot;-&quot;mmm&quot;-&quot;yy">
                  <c:v>46253</c:v>
                </c:pt>
                <c:pt idx="22" formatCode="d&quot;-&quot;mmm&quot;-&quot;yy">
                  <c:v>46254</c:v>
                </c:pt>
                <c:pt idx="23" formatCode="d&quot;-&quot;mmm&quot;-&quot;yy">
                  <c:v>46255</c:v>
                </c:pt>
                <c:pt idx="24" formatCode="d&quot;-&quot;mmm&quot;-&quot;yy">
                  <c:v>46256</c:v>
                </c:pt>
                <c:pt idx="25" formatCode="d&quot;-&quot;mmm&quot;-&quot;yy">
                  <c:v>46257</c:v>
                </c:pt>
                <c:pt idx="26" formatCode="d&quot;-&quot;mmm&quot;-&quot;yy">
                  <c:v>46258</c:v>
                </c:pt>
                <c:pt idx="27" formatCode="d&quot;-&quot;mmm&quot;-&quot;yy">
                  <c:v>46259</c:v>
                </c:pt>
                <c:pt idx="28" formatCode="d&quot;-&quot;mmm&quot;-&quot;yy">
                  <c:v>46260</c:v>
                </c:pt>
                <c:pt idx="29" formatCode="d&quot;-&quot;mmm&quot;-&quot;yy">
                  <c:v>46261</c:v>
                </c:pt>
                <c:pt idx="30" formatCode="d&quot;-&quot;mmm&quot;-&quot;yy">
                  <c:v>46262</c:v>
                </c:pt>
                <c:pt idx="31" formatCode="d&quot;-&quot;mmm&quot;-&quot;yy">
                  <c:v>46263</c:v>
                </c:pt>
                <c:pt idx="32" formatCode="d&quot;-&quot;mmm&quot;-&quot;yy">
                  <c:v>46264</c:v>
                </c:pt>
                <c:pt idx="33" formatCode="d&quot;-&quot;mmm&quot;-&quot;yy">
                  <c:v>46265</c:v>
                </c:pt>
              </c:numCache>
            </c:numRef>
          </c:cat>
          <c:val>
            <c:numRef>
              <c:f>Formulas_Graphs!$AD$8:$AD$41</c:f>
              <c:numCache>
                <c:formatCode>General</c:formatCode>
                <c:ptCount val="34"/>
                <c:pt idx="0">
                  <c:v>0</c:v>
                </c:pt>
                <c:pt idx="1">
                  <c:v>0</c:v>
                </c:pt>
                <c:pt idx="2">
                  <c:v>0</c:v>
                </c:pt>
                <c:pt idx="3" formatCode="#,##0.00">
                  <c:v>22588.074666678905</c:v>
                </c:pt>
                <c:pt idx="4" formatCode="#,##0.00">
                  <c:v>23201.312680840492</c:v>
                </c:pt>
                <c:pt idx="5" formatCode="#,##0.00">
                  <c:v>22991.560347855091</c:v>
                </c:pt>
                <c:pt idx="6" formatCode="#,##0.00">
                  <c:v>23149.909333348274</c:v>
                </c:pt>
                <c:pt idx="7" formatCode="#,##0.00">
                  <c:v>22465.571049004793</c:v>
                </c:pt>
                <c:pt idx="8" formatCode="#,##0.00">
                  <c:v>21769.557333320379</c:v>
                </c:pt>
                <c:pt idx="9" formatCode="#,##0.00">
                  <c:v>22377.694608688354</c:v>
                </c:pt>
                <c:pt idx="10" formatCode="#,##0.00">
                  <c:v>22169.689043492079</c:v>
                </c:pt>
                <c:pt idx="11" formatCode="#,##0.00">
                  <c:v>22407.850666671991</c:v>
                </c:pt>
                <c:pt idx="12" formatCode="#,##0.00">
                  <c:v>23066.060057938099</c:v>
                </c:pt>
                <c:pt idx="13" formatCode="#,##0.00">
                  <c:v>22951.965681165457</c:v>
                </c:pt>
                <c:pt idx="14" formatCode="#,##0.00">
                  <c:v>23340.37333330512</c:v>
                </c:pt>
                <c:pt idx="15" formatCode="#,##0.00">
                  <c:v>23242.015023112297</c:v>
                </c:pt>
                <c:pt idx="16" formatCode="#,##0.00">
                  <c:v>22795.433561533689</c:v>
                </c:pt>
                <c:pt idx="17" formatCode="#,##0.00">
                  <c:v>22044.315826117992</c:v>
                </c:pt>
                <c:pt idx="18" formatCode="#,##0.00">
                  <c:v>22712.319999992847</c:v>
                </c:pt>
                <c:pt idx="19" formatCode="#,##0.00">
                  <c:v>22896.313507258892</c:v>
                </c:pt>
                <c:pt idx="20" formatCode="#,##0.00">
                  <c:v>0</c:v>
                </c:pt>
                <c:pt idx="21" formatCode="#,##0.00">
                  <c:v>0</c:v>
                </c:pt>
                <c:pt idx="22" formatCode="#,##0.00">
                  <c:v>0</c:v>
                </c:pt>
                <c:pt idx="23" formatCode="#,##0.00">
                  <c:v>0</c:v>
                </c:pt>
                <c:pt idx="24" formatCode="#,##0.00">
                  <c:v>0</c:v>
                </c:pt>
                <c:pt idx="25" formatCode="#,##0.00">
                  <c:v>0</c:v>
                </c:pt>
                <c:pt idx="26" formatCode="#,##0.00">
                  <c:v>0</c:v>
                </c:pt>
                <c:pt idx="27" formatCode="#,##0.00">
                  <c:v>0</c:v>
                </c:pt>
                <c:pt idx="28" formatCode="#,##0.00">
                  <c:v>0</c:v>
                </c:pt>
                <c:pt idx="29" formatCode="#,##0.00">
                  <c:v>0</c:v>
                </c:pt>
                <c:pt idx="30" formatCode="#,##0.00">
                  <c:v>0</c:v>
                </c:pt>
                <c:pt idx="31" formatCode="#,##0.00">
                  <c:v>0</c:v>
                </c:pt>
                <c:pt idx="32" formatCode="#,##0.00">
                  <c:v>0</c:v>
                </c:pt>
                <c:pt idx="33" formatCode="#,##0.0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95CD-4CD1-833E-B6FBAEBA1274}"/>
            </c:ext>
          </c:extLst>
        </c:ser>
        <c:dLbls>
          <c:showLegendKey val="0"/>
          <c:showVal val="0"/>
          <c:showCatName val="0"/>
          <c:showSerName val="0"/>
          <c:showPercent val="0"/>
          <c:showBubbleSize val="0"/>
        </c:dLbls>
        <c:gapWidth val="150"/>
        <c:axId val="1300130621"/>
        <c:axId val="1025432743"/>
      </c:barChart>
      <c:dateAx>
        <c:axId val="130013062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rot="-1800000"/>
          <a:lstStyle/>
          <a:p>
            <a:pPr lvl="0">
              <a:defRPr b="0" i="0">
                <a:solidFill>
                  <a:srgbClr val="000000"/>
                </a:solidFill>
                <a:latin typeface="Roboto"/>
              </a:defRPr>
            </a:pPr>
            <a:endParaRPr lang="en-US"/>
          </a:p>
        </c:txPr>
        <c:crossAx val="1025432743"/>
        <c:crosses val="autoZero"/>
        <c:auto val="1"/>
        <c:lblOffset val="100"/>
        <c:baseTimeUnit val="days"/>
      </c:dateAx>
      <c:valAx>
        <c:axId val="10254327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endParaRPr lang="en-US"/>
          </a:p>
        </c:txPr>
        <c:crossAx val="1300130621"/>
        <c:crosses val="autoZero"/>
        <c:crossBetween val="between"/>
      </c:valAx>
    </c:plotArea>
    <c:legend>
      <c:legendPos val="b"/>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dPt>
            <c:idx val="0"/>
            <c:bubble3D val="0"/>
            <c:spPr>
              <a:solidFill>
                <a:srgbClr val="45818E"/>
              </a:solidFill>
            </c:spPr>
            <c:extLst>
              <c:ext xmlns:c16="http://schemas.microsoft.com/office/drawing/2014/chart" uri="{C3380CC4-5D6E-409C-BE32-E72D297353CC}">
                <c16:uniqueId val="{00000001-EA9B-4FE4-8209-1908B965A3E8}"/>
              </c:ext>
            </c:extLst>
          </c:dPt>
          <c:cat>
            <c:strRef>
              <c:f>Formulas_Graphs!$G$26:$J$26</c:f>
              <c:strCache>
                <c:ptCount val="4"/>
                <c:pt idx="0">
                  <c:v>66KV CR panelMorning Peak</c:v>
                </c:pt>
                <c:pt idx="1">
                  <c:v>66KV CR panelNormal</c:v>
                </c:pt>
                <c:pt idx="2">
                  <c:v>66KV CR panelEvening Peak</c:v>
                </c:pt>
                <c:pt idx="3">
                  <c:v>66KV CR panelNight</c:v>
                </c:pt>
              </c:strCache>
            </c:strRef>
          </c:cat>
          <c:val>
            <c:numRef>
              <c:f>Formulas_Graphs!$G$27:$J$27</c:f>
              <c:numCache>
                <c:formatCode>#,##0.00</c:formatCode>
                <c:ptCount val="4"/>
                <c:pt idx="0">
                  <c:v>189435.40314483643</c:v>
                </c:pt>
                <c:pt idx="1">
                  <c:v>382240.2293830514</c:v>
                </c:pt>
                <c:pt idx="2">
                  <c:v>196275.39608514309</c:v>
                </c:pt>
                <c:pt idx="3">
                  <c:v>386170.01672032475</c:v>
                </c:pt>
              </c:numCache>
            </c:numRef>
          </c:val>
          <c:extLst>
            <c:ext xmlns:c16="http://schemas.microsoft.com/office/drawing/2014/chart" uri="{C3380CC4-5D6E-409C-BE32-E72D297353CC}">
              <c16:uniqueId val="{00000002-EA9B-4FE4-8209-1908B965A3E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1"/>
  <c:style val="2"/>
  <c:chart>
    <c:title>
      <c:tx>
        <c:rich>
          <a:bodyPr/>
          <a:lstStyle/>
          <a:p>
            <a:pPr lvl="0">
              <a:defRPr b="1" i="0">
                <a:solidFill>
                  <a:srgbClr val="000000"/>
                </a:solidFill>
                <a:latin typeface="Roboto"/>
              </a:defRPr>
            </a:pPr>
            <a:r>
              <a:rPr b="1" i="0">
                <a:solidFill>
                  <a:srgbClr val="000000"/>
                </a:solidFill>
                <a:latin typeface="Roboto"/>
              </a:rPr>
              <a:t>PF &amp; KVA </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25803656"/>
        <c:axId val="1567498382"/>
      </c:lineChart>
      <c:catAx>
        <c:axId val="12580365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1" i="0">
                <a:solidFill>
                  <a:srgbClr val="000000"/>
                </a:solidFill>
                <a:latin typeface="Roboto"/>
              </a:defRPr>
            </a:pPr>
            <a:endParaRPr lang="en-US"/>
          </a:p>
        </c:txPr>
        <c:crossAx val="1567498382"/>
        <c:crosses val="autoZero"/>
        <c:auto val="1"/>
        <c:lblAlgn val="ctr"/>
        <c:lblOffset val="100"/>
        <c:noMultiLvlLbl val="1"/>
      </c:catAx>
      <c:valAx>
        <c:axId val="1567498382"/>
        <c:scaling>
          <c:orientation val="minMax"/>
        </c:scaling>
        <c:delete val="0"/>
        <c:axPos val="l"/>
        <c:majorTickMark val="cross"/>
        <c:minorTickMark val="cross"/>
        <c:tickLblPos val="nextTo"/>
        <c:spPr>
          <a:ln>
            <a:noFill/>
          </a:ln>
        </c:spPr>
        <c:crossAx val="125803656"/>
        <c:crosses val="autoZero"/>
        <c:crossBetween val="between"/>
      </c:valAx>
      <c:spPr>
        <a:solidFill>
          <a:srgbClr val="FFFFFF"/>
        </a:solidFill>
      </c:spPr>
    </c:plotArea>
    <c:legend>
      <c:legendPos val="b"/>
      <c:overlay val="0"/>
      <c:txPr>
        <a:bodyPr/>
        <a:lstStyle/>
        <a:p>
          <a:pPr lvl="0">
            <a:defRPr sz="900" b="1" i="0">
              <a:solidFill>
                <a:srgbClr val="000000"/>
              </a:solidFill>
              <a:latin typeface="Roboto"/>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i="0">
                <a:solidFill>
                  <a:srgbClr val="000000"/>
                </a:solidFill>
                <a:latin typeface="Roboto"/>
              </a:defRPr>
            </a:pPr>
            <a:r>
              <a:rPr b="1" i="0">
                <a:solidFill>
                  <a:srgbClr val="000000"/>
                </a:solidFill>
                <a:latin typeface="Roboto"/>
              </a:rPr>
              <a:t> Hourly kWh &amp; kVAh Graph</a:t>
            </a:r>
          </a:p>
        </c:rich>
      </c:tx>
      <c:overlay val="0"/>
    </c:title>
    <c:autoTitleDeleted val="0"/>
    <c:plotArea>
      <c:layout/>
      <c:barChart>
        <c:barDir val="col"/>
        <c:grouping val="clustered"/>
        <c:varyColors val="1"/>
        <c:ser>
          <c:idx val="0"/>
          <c:order val="0"/>
          <c:invertIfNegative val="1"/>
          <c:cat>
            <c:strRef>
              <c:f>'Environmental Chamber'!$C$9:$C$104</c:f>
              <c:strCache>
                <c:ptCount val="1"/>
                <c:pt idx="0">
                  <c:v>12272 Sensor Ids don't belong to the specifid member!</c:v>
                </c:pt>
              </c:strCache>
            </c:strRef>
          </c:cat>
          <c:val>
            <c:numRef>
              <c:f>'Environmental Chamber'!$D$9:$D$104</c:f>
              <c:numCache>
                <c:formatCode>General</c:formatCode>
                <c:ptCount val="96"/>
              </c:numCache>
            </c:numRef>
          </c:val>
          <c:extLst>
            <c:ext xmlns:c16="http://schemas.microsoft.com/office/drawing/2014/chart" uri="{C3380CC4-5D6E-409C-BE32-E72D297353CC}">
              <c16:uniqueId val="{00000000-68FB-4BA4-9D46-261BCE5D0751}"/>
            </c:ext>
          </c:extLst>
        </c:ser>
        <c:ser>
          <c:idx val="1"/>
          <c:order val="1"/>
          <c:invertIfNegative val="1"/>
          <c:cat>
            <c:strRef>
              <c:f>'Environmental Chamber'!$C$9:$C$104</c:f>
              <c:strCache>
                <c:ptCount val="1"/>
                <c:pt idx="0">
                  <c:v>12272 Sensor Ids don't belong to the specifid member!</c:v>
                </c:pt>
              </c:strCache>
            </c:strRef>
          </c:cat>
          <c:val>
            <c:numRef>
              <c:f>'Environmental Chamber'!$E$9:$E$104</c:f>
              <c:numCache>
                <c:formatCode>General</c:formatCode>
                <c:ptCount val="96"/>
              </c:numCache>
            </c:numRef>
          </c:val>
          <c:extLst>
            <c:ext xmlns:c16="http://schemas.microsoft.com/office/drawing/2014/chart" uri="{C3380CC4-5D6E-409C-BE32-E72D297353CC}">
              <c16:uniqueId val="{00000001-68FB-4BA4-9D46-261BCE5D0751}"/>
            </c:ext>
          </c:extLst>
        </c:ser>
        <c:dLbls>
          <c:showLegendKey val="0"/>
          <c:showVal val="0"/>
          <c:showCatName val="0"/>
          <c:showSerName val="0"/>
          <c:showPercent val="0"/>
          <c:showBubbleSize val="0"/>
        </c:dLbls>
        <c:gapWidth val="150"/>
        <c:axId val="445706127"/>
        <c:axId val="1230564117"/>
      </c:barChart>
      <c:catAx>
        <c:axId val="44570612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1" i="0">
                <a:solidFill>
                  <a:srgbClr val="000000"/>
                </a:solidFill>
                <a:latin typeface="Roboto"/>
              </a:defRPr>
            </a:pPr>
            <a:endParaRPr lang="en-US"/>
          </a:p>
        </c:txPr>
        <c:crossAx val="1230564117"/>
        <c:crosses val="autoZero"/>
        <c:auto val="1"/>
        <c:lblAlgn val="ctr"/>
        <c:lblOffset val="100"/>
        <c:noMultiLvlLbl val="1"/>
      </c:catAx>
      <c:valAx>
        <c:axId val="1230564117"/>
        <c:scaling>
          <c:orientation val="minMax"/>
        </c:scaling>
        <c:delete val="0"/>
        <c:axPos val="l"/>
        <c:numFmt formatCode="General" sourceLinked="1"/>
        <c:majorTickMark val="cross"/>
        <c:minorTickMark val="cross"/>
        <c:tickLblPos val="nextTo"/>
        <c:spPr>
          <a:ln>
            <a:noFill/>
          </a:ln>
        </c:spPr>
        <c:crossAx val="445706127"/>
        <c:crosses val="autoZero"/>
        <c:crossBetween val="between"/>
      </c:valAx>
      <c:spPr>
        <a:solidFill>
          <a:srgbClr val="FFFFFF"/>
        </a:solidFill>
      </c:spPr>
    </c:plotArea>
    <c:legend>
      <c:legendPos val="r"/>
      <c:overlay val="0"/>
      <c:txPr>
        <a:bodyPr/>
        <a:lstStyle/>
        <a:p>
          <a:pPr lvl="0">
            <a:defRPr b="0" i="0">
              <a:solidFill>
                <a:srgbClr val="000000"/>
              </a:solidFill>
              <a:latin typeface="Roboto"/>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jp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image" Target="../media/image2.png"/><Relationship Id="rId1" Type="http://schemas.openxmlformats.org/officeDocument/2006/relationships/chart" Target="../charts/chart7.xml"/><Relationship Id="rId4" Type="http://schemas.openxmlformats.org/officeDocument/2006/relationships/image" Target="../media/image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image" Target="../media/image3.png"/><Relationship Id="rId4" Type="http://schemas.openxmlformats.org/officeDocument/2006/relationships/image" Target="../media/image2.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57150</xdr:colOff>
      <xdr:row>34</xdr:row>
      <xdr:rowOff>9525</xdr:rowOff>
    </xdr:from>
    <xdr:ext cx="4143375" cy="2562225"/>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57150</xdr:colOff>
      <xdr:row>34</xdr:row>
      <xdr:rowOff>9525</xdr:rowOff>
    </xdr:from>
    <xdr:ext cx="4143375" cy="2562225"/>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57150</xdr:colOff>
      <xdr:row>49</xdr:row>
      <xdr:rowOff>9525</xdr:rowOff>
    </xdr:from>
    <xdr:ext cx="4143375" cy="2562225"/>
    <xdr:graphicFrame macro="">
      <xdr:nvGraphicFramePr>
        <xdr:cNvPr id="4" name="Chart 3" titl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xdr:col>
      <xdr:colOff>57150</xdr:colOff>
      <xdr:row>65</xdr:row>
      <xdr:rowOff>9525</xdr:rowOff>
    </xdr:from>
    <xdr:ext cx="4143375" cy="2562225"/>
    <xdr:graphicFrame macro="">
      <xdr:nvGraphicFramePr>
        <xdr:cNvPr id="5" name="Chart 4" titl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4</xdr:col>
      <xdr:colOff>57150</xdr:colOff>
      <xdr:row>49</xdr:row>
      <xdr:rowOff>9525</xdr:rowOff>
    </xdr:from>
    <xdr:ext cx="4143375" cy="2562225"/>
    <xdr:graphicFrame macro="">
      <xdr:nvGraphicFramePr>
        <xdr:cNvPr id="6" name="Chart 5" title="Chart">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4</xdr:col>
      <xdr:colOff>57150</xdr:colOff>
      <xdr:row>65</xdr:row>
      <xdr:rowOff>9525</xdr:rowOff>
    </xdr:from>
    <xdr:ext cx="4133850" cy="2562225"/>
    <xdr:graphicFrame macro="">
      <xdr:nvGraphicFramePr>
        <xdr:cNvPr id="7" name="Chart 6" title="Chart">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4</xdr:col>
      <xdr:colOff>476250</xdr:colOff>
      <xdr:row>0</xdr:row>
      <xdr:rowOff>104775</xdr:rowOff>
    </xdr:from>
    <xdr:ext cx="2066925" cy="552450"/>
    <xdr:pic>
      <xdr:nvPicPr>
        <xdr:cNvPr id="8" name="image3.jpg" title="Image">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200025</xdr:colOff>
      <xdr:row>0</xdr:row>
      <xdr:rowOff>19050</xdr:rowOff>
    </xdr:from>
    <xdr:ext cx="1619250" cy="581025"/>
    <xdr:pic>
      <xdr:nvPicPr>
        <xdr:cNvPr id="9" name="image2.png" title="Image">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xdr:col>
      <xdr:colOff>0</xdr:colOff>
      <xdr:row>0</xdr:row>
      <xdr:rowOff>0</xdr:rowOff>
    </xdr:from>
    <xdr:ext cx="3295650" cy="628650"/>
    <xdr:pic>
      <xdr:nvPicPr>
        <xdr:cNvPr id="10" name="image1.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419100</xdr:colOff>
      <xdr:row>0</xdr:row>
      <xdr:rowOff>19050</xdr:rowOff>
    </xdr:from>
    <xdr:ext cx="2066925" cy="552450"/>
    <xdr:pic>
      <xdr:nvPicPr>
        <xdr:cNvPr id="2" name="image3.jp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200025</xdr:colOff>
      <xdr:row>0</xdr:row>
      <xdr:rowOff>19050</xdr:rowOff>
    </xdr:from>
    <xdr:ext cx="1619250" cy="581025"/>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0</xdr:row>
      <xdr:rowOff>0</xdr:rowOff>
    </xdr:from>
    <xdr:ext cx="962025" cy="180975"/>
    <xdr:pic>
      <xdr:nvPicPr>
        <xdr:cNvPr id="4" name="image1.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12</xdr:col>
      <xdr:colOff>733425</xdr:colOff>
      <xdr:row>0</xdr:row>
      <xdr:rowOff>114300</xdr:rowOff>
    </xdr:from>
    <xdr:ext cx="2066925" cy="552450"/>
    <xdr:pic>
      <xdr:nvPicPr>
        <xdr:cNvPr id="2" name="image3.jp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200025</xdr:colOff>
      <xdr:row>0</xdr:row>
      <xdr:rowOff>19050</xdr:rowOff>
    </xdr:from>
    <xdr:ext cx="1619250" cy="581025"/>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0</xdr:colOff>
      <xdr:row>0</xdr:row>
      <xdr:rowOff>0</xdr:rowOff>
    </xdr:from>
    <xdr:ext cx="1228725" cy="228600"/>
    <xdr:pic>
      <xdr:nvPicPr>
        <xdr:cNvPr id="4" name="image1.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31</xdr:col>
      <xdr:colOff>523875</xdr:colOff>
      <xdr:row>0</xdr:row>
      <xdr:rowOff>19050</xdr:rowOff>
    </xdr:from>
    <xdr:ext cx="2066925" cy="552450"/>
    <xdr:pic>
      <xdr:nvPicPr>
        <xdr:cNvPr id="2" name="image3.jp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123825</xdr:colOff>
      <xdr:row>0</xdr:row>
      <xdr:rowOff>19050</xdr:rowOff>
    </xdr:from>
    <xdr:ext cx="1619250" cy="581025"/>
    <xdr:pic>
      <xdr:nvPicPr>
        <xdr:cNvPr id="3" name="image2.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0</xdr:row>
      <xdr:rowOff>0</xdr:rowOff>
    </xdr:from>
    <xdr:ext cx="962025" cy="180975"/>
    <xdr:pic>
      <xdr:nvPicPr>
        <xdr:cNvPr id="4" name="image1.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31</xdr:col>
      <xdr:colOff>523875</xdr:colOff>
      <xdr:row>0</xdr:row>
      <xdr:rowOff>19050</xdr:rowOff>
    </xdr:from>
    <xdr:ext cx="2066925" cy="552450"/>
    <xdr:pic>
      <xdr:nvPicPr>
        <xdr:cNvPr id="2" name="image3.jp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123825</xdr:colOff>
      <xdr:row>0</xdr:row>
      <xdr:rowOff>19050</xdr:rowOff>
    </xdr:from>
    <xdr:ext cx="1619250" cy="581025"/>
    <xdr:pic>
      <xdr:nvPicPr>
        <xdr:cNvPr id="3" name="image2.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0</xdr:row>
      <xdr:rowOff>0</xdr:rowOff>
    </xdr:from>
    <xdr:ext cx="962025" cy="180975"/>
    <xdr:pic>
      <xdr:nvPicPr>
        <xdr:cNvPr id="4" name="image1.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32</xdr:col>
      <xdr:colOff>523875</xdr:colOff>
      <xdr:row>0</xdr:row>
      <xdr:rowOff>19050</xdr:rowOff>
    </xdr:from>
    <xdr:ext cx="2066925" cy="552450"/>
    <xdr:pic>
      <xdr:nvPicPr>
        <xdr:cNvPr id="2" name="image3.jp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104775</xdr:colOff>
      <xdr:row>0</xdr:row>
      <xdr:rowOff>19050</xdr:rowOff>
    </xdr:from>
    <xdr:ext cx="1619250" cy="581025"/>
    <xdr:pic>
      <xdr:nvPicPr>
        <xdr:cNvPr id="3" name="image2.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0</xdr:row>
      <xdr:rowOff>0</xdr:rowOff>
    </xdr:from>
    <xdr:ext cx="962025" cy="180975"/>
    <xdr:pic>
      <xdr:nvPicPr>
        <xdr:cNvPr id="4" name="image1.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32</xdr:col>
      <xdr:colOff>523875</xdr:colOff>
      <xdr:row>0</xdr:row>
      <xdr:rowOff>19050</xdr:rowOff>
    </xdr:from>
    <xdr:ext cx="2066925" cy="552450"/>
    <xdr:pic>
      <xdr:nvPicPr>
        <xdr:cNvPr id="2" name="image3.jp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104775</xdr:colOff>
      <xdr:row>0</xdr:row>
      <xdr:rowOff>19050</xdr:rowOff>
    </xdr:from>
    <xdr:ext cx="1619250" cy="581025"/>
    <xdr:pic>
      <xdr:nvPicPr>
        <xdr:cNvPr id="3" name="image2.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0</xdr:row>
      <xdr:rowOff>0</xdr:rowOff>
    </xdr:from>
    <xdr:ext cx="962025" cy="180975"/>
    <xdr:pic>
      <xdr:nvPicPr>
        <xdr:cNvPr id="4" name="image1.png">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29</xdr:col>
      <xdr:colOff>628650</xdr:colOff>
      <xdr:row>0</xdr:row>
      <xdr:rowOff>28575</xdr:rowOff>
    </xdr:from>
    <xdr:ext cx="2066925" cy="552450"/>
    <xdr:pic>
      <xdr:nvPicPr>
        <xdr:cNvPr id="2" name="image3.jp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200025</xdr:colOff>
      <xdr:row>0</xdr:row>
      <xdr:rowOff>19050</xdr:rowOff>
    </xdr:from>
    <xdr:ext cx="1619250" cy="581025"/>
    <xdr:pic>
      <xdr:nvPicPr>
        <xdr:cNvPr id="3" name="image2.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0</xdr:colOff>
      <xdr:row>0</xdr:row>
      <xdr:rowOff>0</xdr:rowOff>
    </xdr:from>
    <xdr:ext cx="962025" cy="180975"/>
    <xdr:pic>
      <xdr:nvPicPr>
        <xdr:cNvPr id="4" name="image1.png">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200025</xdr:colOff>
      <xdr:row>0</xdr:row>
      <xdr:rowOff>19050</xdr:rowOff>
    </xdr:from>
    <xdr:ext cx="1619250" cy="581025"/>
    <xdr:pic>
      <xdr:nvPicPr>
        <xdr:cNvPr id="2" name="image2.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419100</xdr:colOff>
      <xdr:row>0</xdr:row>
      <xdr:rowOff>47625</xdr:rowOff>
    </xdr:from>
    <xdr:ext cx="2066925" cy="552450"/>
    <xdr:pic>
      <xdr:nvPicPr>
        <xdr:cNvPr id="3" name="image3.jpg" title="Image">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0</xdr:row>
      <xdr:rowOff>0</xdr:rowOff>
    </xdr:from>
    <xdr:ext cx="962025" cy="180975"/>
    <xdr:pic>
      <xdr:nvPicPr>
        <xdr:cNvPr id="4" name="image1.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838200</xdr:colOff>
      <xdr:row>0</xdr:row>
      <xdr:rowOff>0</xdr:rowOff>
    </xdr:from>
    <xdr:ext cx="2066925" cy="552450"/>
    <xdr:pic>
      <xdr:nvPicPr>
        <xdr:cNvPr id="2" name="image3.jp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200025</xdr:colOff>
      <xdr:row>0</xdr:row>
      <xdr:rowOff>19050</xdr:rowOff>
    </xdr:from>
    <xdr:ext cx="1619250" cy="581025"/>
    <xdr:pic>
      <xdr:nvPicPr>
        <xdr:cNvPr id="3" name="image2.png" title="Image">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0</xdr:colOff>
      <xdr:row>0</xdr:row>
      <xdr:rowOff>0</xdr:rowOff>
    </xdr:from>
    <xdr:ext cx="962025" cy="180975"/>
    <xdr:pic>
      <xdr:nvPicPr>
        <xdr:cNvPr id="4" name="image1.png">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9</xdr:col>
      <xdr:colOff>95250</xdr:colOff>
      <xdr:row>1</xdr:row>
      <xdr:rowOff>114300</xdr:rowOff>
    </xdr:from>
    <xdr:ext cx="8001000" cy="3162300"/>
    <xdr:graphicFrame macro="">
      <xdr:nvGraphicFramePr>
        <xdr:cNvPr id="7" name="Chart 7" title="Chart">
          <a:extLst>
            <a:ext uri="{FF2B5EF4-FFF2-40B4-BE49-F238E27FC236}">
              <a16:creationId xmlns:a16="http://schemas.microsoft.com/office/drawing/2014/main" id="{00000000-0008-0000-0C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38100</xdr:colOff>
      <xdr:row>1</xdr:row>
      <xdr:rowOff>38100</xdr:rowOff>
    </xdr:from>
    <xdr:ext cx="1619250" cy="581025"/>
    <xdr:pic>
      <xdr:nvPicPr>
        <xdr:cNvPr id="2" name="image2.png" descr="2-13.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38100</xdr:colOff>
      <xdr:row>1</xdr:row>
      <xdr:rowOff>47625</xdr:rowOff>
    </xdr:from>
    <xdr:ext cx="2066925" cy="552450"/>
    <xdr:pic>
      <xdr:nvPicPr>
        <xdr:cNvPr id="3" name="image3.jpg" title="Image">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0</xdr:colOff>
      <xdr:row>1</xdr:row>
      <xdr:rowOff>0</xdr:rowOff>
    </xdr:from>
    <xdr:ext cx="800100" cy="152400"/>
    <xdr:pic>
      <xdr:nvPicPr>
        <xdr:cNvPr id="4" name="image1.png">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9</xdr:col>
      <xdr:colOff>476250</xdr:colOff>
      <xdr:row>0</xdr:row>
      <xdr:rowOff>0</xdr:rowOff>
    </xdr:from>
    <xdr:ext cx="2066925" cy="552450"/>
    <xdr:pic>
      <xdr:nvPicPr>
        <xdr:cNvPr id="2" name="image3.jpg" title="Image">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200025</xdr:colOff>
      <xdr:row>0</xdr:row>
      <xdr:rowOff>19050</xdr:rowOff>
    </xdr:from>
    <xdr:ext cx="1619250" cy="581025"/>
    <xdr:pic>
      <xdr:nvPicPr>
        <xdr:cNvPr id="3" name="image2.png" title="Image">
          <a:extLst>
            <a:ext uri="{FF2B5EF4-FFF2-40B4-BE49-F238E27FC236}">
              <a16:creationId xmlns:a16="http://schemas.microsoft.com/office/drawing/2014/main" id="{00000000-0008-0000-1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0</xdr:row>
      <xdr:rowOff>0</xdr:rowOff>
    </xdr:from>
    <xdr:ext cx="962025" cy="180975"/>
    <xdr:pic>
      <xdr:nvPicPr>
        <xdr:cNvPr id="4" name="image1.png">
          <a:extLst>
            <a:ext uri="{FF2B5EF4-FFF2-40B4-BE49-F238E27FC236}">
              <a16:creationId xmlns:a16="http://schemas.microsoft.com/office/drawing/2014/main" id="{00000000-0008-0000-1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5</xdr:row>
      <xdr:rowOff>28575</xdr:rowOff>
    </xdr:from>
    <xdr:ext cx="13982700" cy="3533775"/>
    <xdr:graphicFrame macro="">
      <xdr:nvGraphicFramePr>
        <xdr:cNvPr id="8" name="Chart 8" title="Chart">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438150</xdr:colOff>
      <xdr:row>25</xdr:row>
      <xdr:rowOff>47625</xdr:rowOff>
    </xdr:from>
    <xdr:ext cx="5715000" cy="3533775"/>
    <xdr:graphicFrame macro="">
      <xdr:nvGraphicFramePr>
        <xdr:cNvPr id="9" name="Chart 9" title="Chart">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676275</xdr:colOff>
      <xdr:row>0</xdr:row>
      <xdr:rowOff>38100</xdr:rowOff>
    </xdr:from>
    <xdr:ext cx="2066925" cy="552450"/>
    <xdr:pic>
      <xdr:nvPicPr>
        <xdr:cNvPr id="2" name="image3.jpg" title="Image">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152400</xdr:colOff>
      <xdr:row>0</xdr:row>
      <xdr:rowOff>9525</xdr:rowOff>
    </xdr:from>
    <xdr:ext cx="1619250" cy="581025"/>
    <xdr:pic>
      <xdr:nvPicPr>
        <xdr:cNvPr id="3" name="image2.png" title="Image">
          <a:extLst>
            <a:ext uri="{FF2B5EF4-FFF2-40B4-BE49-F238E27FC236}">
              <a16:creationId xmlns:a16="http://schemas.microsoft.com/office/drawing/2014/main" id="{00000000-0008-0000-1300-000003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0</xdr:colOff>
      <xdr:row>0</xdr:row>
      <xdr:rowOff>0</xdr:rowOff>
    </xdr:from>
    <xdr:ext cx="1390650" cy="266700"/>
    <xdr:pic>
      <xdr:nvPicPr>
        <xdr:cNvPr id="4" name="image1.png">
          <a:extLst>
            <a:ext uri="{FF2B5EF4-FFF2-40B4-BE49-F238E27FC236}">
              <a16:creationId xmlns:a16="http://schemas.microsoft.com/office/drawing/2014/main" id="{00000000-0008-0000-1300-000004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9</xdr:col>
      <xdr:colOff>95250</xdr:colOff>
      <xdr:row>16</xdr:row>
      <xdr:rowOff>9525</xdr:rowOff>
    </xdr:from>
    <xdr:ext cx="8029575" cy="3276600"/>
    <xdr:graphicFrame macro="">
      <xdr:nvGraphicFramePr>
        <xdr:cNvPr id="10" name="Chart 10" title="Chart">
          <a:extLst>
            <a:ext uri="{FF2B5EF4-FFF2-40B4-BE49-F238E27FC236}">
              <a16:creationId xmlns:a16="http://schemas.microsoft.com/office/drawing/2014/main" id="{00000000-0008-0000-1A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95250</xdr:colOff>
      <xdr:row>1</xdr:row>
      <xdr:rowOff>114300</xdr:rowOff>
    </xdr:from>
    <xdr:ext cx="8001000" cy="3162300"/>
    <xdr:graphicFrame macro="">
      <xdr:nvGraphicFramePr>
        <xdr:cNvPr id="11" name="Chart 11" title="Chart">
          <a:extLst>
            <a:ext uri="{FF2B5EF4-FFF2-40B4-BE49-F238E27FC236}">
              <a16:creationId xmlns:a16="http://schemas.microsoft.com/office/drawing/2014/main" id="{00000000-0008-0000-1A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38100</xdr:colOff>
      <xdr:row>1</xdr:row>
      <xdr:rowOff>38100</xdr:rowOff>
    </xdr:from>
    <xdr:ext cx="1619250" cy="581025"/>
    <xdr:pic>
      <xdr:nvPicPr>
        <xdr:cNvPr id="2" name="image2.png" descr="2-13.png">
          <a:extLst>
            <a:ext uri="{FF2B5EF4-FFF2-40B4-BE49-F238E27FC236}">
              <a16:creationId xmlns:a16="http://schemas.microsoft.com/office/drawing/2014/main" id="{00000000-0008-0000-1A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419100</xdr:colOff>
      <xdr:row>1</xdr:row>
      <xdr:rowOff>47625</xdr:rowOff>
    </xdr:from>
    <xdr:ext cx="2066925" cy="552450"/>
    <xdr:pic>
      <xdr:nvPicPr>
        <xdr:cNvPr id="3" name="image3.jpg" title="Image">
          <a:extLst>
            <a:ext uri="{FF2B5EF4-FFF2-40B4-BE49-F238E27FC236}">
              <a16:creationId xmlns:a16="http://schemas.microsoft.com/office/drawing/2014/main" id="{00000000-0008-0000-1A00-000003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1006"/>
  <sheetViews>
    <sheetView tabSelected="1" workbookViewId="0"/>
  </sheetViews>
  <sheetFormatPr defaultColWidth="12.5703125" defaultRowHeight="15" customHeight="1" x14ac:dyDescent="0.2"/>
  <cols>
    <col min="1" max="1" width="14.5703125" customWidth="1"/>
    <col min="2" max="2" width="12.5703125" customWidth="1"/>
    <col min="3" max="3" width="43.28515625" customWidth="1"/>
    <col min="4" max="6" width="12.5703125" customWidth="1"/>
  </cols>
  <sheetData>
    <row r="1" spans="1:7" ht="63" customHeight="1" x14ac:dyDescent="0.25">
      <c r="A1" s="1"/>
      <c r="B1" s="1"/>
      <c r="C1" s="2"/>
      <c r="D1" s="2"/>
      <c r="E1" s="2"/>
    </row>
    <row r="2" spans="1:7" ht="15.75" customHeight="1" x14ac:dyDescent="0.25">
      <c r="A2" s="1"/>
      <c r="B2" s="1"/>
      <c r="C2" s="3"/>
      <c r="D2" s="3"/>
      <c r="E2" s="4"/>
    </row>
    <row r="3" spans="1:7" ht="15.75" customHeight="1" x14ac:dyDescent="0.25">
      <c r="A3" s="1"/>
      <c r="B3" s="5" t="s">
        <v>0</v>
      </c>
      <c r="C3" s="6">
        <f ca="1">'Formulas_Progressive Report'!D4</f>
        <v>46235</v>
      </c>
      <c r="D3" s="7" t="s">
        <v>1</v>
      </c>
      <c r="E3" s="8">
        <f ca="1">meta_sheet!A4-1</f>
        <v>46251</v>
      </c>
      <c r="F3" s="9"/>
    </row>
    <row r="4" spans="1:7" ht="15.75" customHeight="1" x14ac:dyDescent="0.25">
      <c r="A4" s="10"/>
      <c r="B4" s="410" t="s">
        <v>2</v>
      </c>
      <c r="C4" s="409"/>
      <c r="D4" s="11" t="s">
        <v>3</v>
      </c>
      <c r="E4" s="12" t="s">
        <v>4</v>
      </c>
    </row>
    <row r="5" spans="1:7" ht="15.75" customHeight="1" x14ac:dyDescent="0.25">
      <c r="A5" s="10"/>
      <c r="B5" s="411" t="s">
        <v>5</v>
      </c>
      <c r="C5" s="412"/>
      <c r="D5" s="13">
        <f ca="1">HLOOKUP(E3,'Formulas_Progressive Report'!D4:AH67,2,0)</f>
        <v>67929.429333359003</v>
      </c>
      <c r="E5" s="14">
        <f ca="1">SUM('Formulas_Progressive Report'!D5:AH5)</f>
        <v>1154121.0453333557</v>
      </c>
    </row>
    <row r="6" spans="1:7" ht="15.75" customHeight="1" x14ac:dyDescent="0.25">
      <c r="A6" s="10"/>
      <c r="B6" s="413" t="s">
        <v>6</v>
      </c>
      <c r="C6" s="398"/>
      <c r="D6" s="15">
        <f ca="1">HLOOKUP($E$3,'Formulas_Departments Summary'!$D$3:$AH$18,2,0)</f>
        <v>41051.654577972367</v>
      </c>
      <c r="E6" s="14">
        <f ca="1">SUM('Formulas_Departments Summary'!D4:AH4)</f>
        <v>690604.16373643093</v>
      </c>
    </row>
    <row r="7" spans="1:7" ht="15.75" customHeight="1" x14ac:dyDescent="0.25">
      <c r="A7" s="10"/>
      <c r="B7" s="413" t="s">
        <v>7</v>
      </c>
      <c r="C7" s="398"/>
      <c r="D7" s="15">
        <f ca="1">HLOOKUP($E$3,'Formulas_Departments Summary'!$D$3:$AH$18,3,0)</f>
        <v>3366.5459326785058</v>
      </c>
      <c r="E7" s="14">
        <f ca="1">SUM('Formulas_Departments Summary'!D5:AH5)</f>
        <v>58520.596774192527</v>
      </c>
      <c r="F7" s="9"/>
    </row>
    <row r="8" spans="1:7" ht="15.75" customHeight="1" x14ac:dyDescent="0.25">
      <c r="A8" s="10"/>
      <c r="B8" s="397" t="s">
        <v>8</v>
      </c>
      <c r="C8" s="398"/>
      <c r="D8" s="16">
        <f ca="1">HLOOKUP($E$3,'Formulas_Progressive Report'!$D$4:$AH$67,6,0)</f>
        <v>7684.0612881369889</v>
      </c>
      <c r="E8" s="17">
        <f ca="1">SUM('Formulas_Progressive Report'!D9:AH9)</f>
        <v>142415.17776271328</v>
      </c>
    </row>
    <row r="9" spans="1:7" ht="15.75" customHeight="1" x14ac:dyDescent="0.25">
      <c r="A9" s="10"/>
      <c r="B9" s="397" t="s">
        <v>9</v>
      </c>
      <c r="C9" s="398"/>
      <c r="D9" s="16">
        <f ca="1">HLOOKUP($E$3,'Formulas_Progressive Report'!$D$4:$AH$67,7,0)</f>
        <v>7886.5260175317526</v>
      </c>
      <c r="E9" s="17">
        <f ca="1">SUM('Formulas_Progressive Report'!D10:AH10)</f>
        <v>133857.54811922833</v>
      </c>
    </row>
    <row r="10" spans="1:7" ht="15.75" customHeight="1" x14ac:dyDescent="0.25">
      <c r="A10" s="10"/>
      <c r="B10" s="397" t="s">
        <v>10</v>
      </c>
      <c r="C10" s="398"/>
      <c r="D10" s="16">
        <f ca="1">HLOOKUP($E$3,'Formulas_Progressive Report'!$D$4:$AH$67,8,0)</f>
        <v>8815.7027796581388</v>
      </c>
      <c r="E10" s="17">
        <f ca="1">SUM('Formulas_Progressive Report'!D11:AH11)</f>
        <v>150576.45776271075</v>
      </c>
    </row>
    <row r="11" spans="1:7" ht="15.75" customHeight="1" x14ac:dyDescent="0.25">
      <c r="A11" s="10"/>
      <c r="B11" s="397" t="s">
        <v>11</v>
      </c>
      <c r="C11" s="398"/>
      <c r="D11" s="16">
        <f ca="1">HLOOKUP($E$3,'Formulas_Progressive Report'!$D$4:$AH$67,9,0)</f>
        <v>7838.3902372941375</v>
      </c>
      <c r="E11" s="17">
        <f ca="1">SUM('Formulas_Progressive Report'!D12:AH12)</f>
        <v>134311.25333334506</v>
      </c>
      <c r="F11" s="9"/>
    </row>
    <row r="12" spans="1:7" ht="15.75" customHeight="1" x14ac:dyDescent="0.25">
      <c r="A12" s="10"/>
      <c r="B12" s="407" t="s">
        <v>12</v>
      </c>
      <c r="C12" s="408"/>
      <c r="D12" s="18">
        <f ca="1">HLOOKUP($E$3,'Formulas_Progressive Report'!$D$4:$AH$67,10,0)</f>
        <v>12021.933559320867</v>
      </c>
      <c r="E12" s="19">
        <f ca="1">SUM('Formulas_Progressive Report'!D13:AH13)</f>
        <v>185245.45301694795</v>
      </c>
    </row>
    <row r="13" spans="1:7" ht="15.75" customHeight="1" x14ac:dyDescent="0.25">
      <c r="A13" s="20"/>
      <c r="B13" s="401" t="s">
        <v>13</v>
      </c>
      <c r="C13" s="409"/>
      <c r="D13" s="21">
        <f t="shared" ref="D13:E13" ca="1" si="0">SUM(D8:D12)</f>
        <v>44246.613881941885</v>
      </c>
      <c r="E13" s="22">
        <f t="shared" ca="1" si="0"/>
        <v>746405.88999494538</v>
      </c>
    </row>
    <row r="14" spans="1:7" ht="15.75" customHeight="1" x14ac:dyDescent="0.25">
      <c r="A14" s="10"/>
      <c r="B14" s="397" t="s">
        <v>14</v>
      </c>
      <c r="C14" s="398"/>
      <c r="D14" s="16">
        <f ca="1">HLOOKUP($E$3,Formulas_DG!$D$3:$AH$13,2,0)</f>
        <v>1.9200000000419095</v>
      </c>
      <c r="E14" s="17">
        <f ca="1">SUM(Formulas_DG!D4:AH4)</f>
        <v>3.3920000000507571</v>
      </c>
    </row>
    <row r="15" spans="1:7" ht="15.75" customHeight="1" x14ac:dyDescent="0.25">
      <c r="A15" s="10"/>
      <c r="B15" s="397" t="s">
        <v>15</v>
      </c>
      <c r="C15" s="398"/>
      <c r="D15" s="16">
        <f ca="1">HLOOKUP($E$3,Formulas_DG!$D$3:$AH$13,3,0)</f>
        <v>0</v>
      </c>
      <c r="E15" s="17">
        <f ca="1">SUM(Formulas_DG!D5:AH5)</f>
        <v>0.51199999998789281</v>
      </c>
      <c r="F15" s="9"/>
      <c r="G15" s="9"/>
    </row>
    <row r="16" spans="1:7" ht="15.75" customHeight="1" x14ac:dyDescent="0.25">
      <c r="A16" s="10"/>
      <c r="B16" s="397" t="s">
        <v>16</v>
      </c>
      <c r="C16" s="398"/>
      <c r="D16" s="16">
        <f ca="1">HLOOKUP($E$3,Formulas_DG!$D$3:$AH$13,4,0)</f>
        <v>1.984000000054948</v>
      </c>
      <c r="E16" s="17">
        <f ca="1">SUM(Formulas_DG!D6:AH6)</f>
        <v>3.5200000000186265</v>
      </c>
    </row>
    <row r="17" spans="1:6" ht="15.75" customHeight="1" x14ac:dyDescent="0.25">
      <c r="A17" s="10"/>
      <c r="B17" s="397" t="s">
        <v>17</v>
      </c>
      <c r="C17" s="398"/>
      <c r="D17" s="16">
        <f ca="1">HLOOKUP($E$3,Formulas_DG!$D$3:$AH$13,5,0)</f>
        <v>0</v>
      </c>
      <c r="E17" s="17">
        <f ca="1">SUM(Formulas_DG!D7:AH7)</f>
        <v>0</v>
      </c>
    </row>
    <row r="18" spans="1:6" ht="15.75" customHeight="1" x14ac:dyDescent="0.25">
      <c r="A18" s="10"/>
      <c r="B18" s="397" t="s">
        <v>18</v>
      </c>
      <c r="C18" s="398"/>
      <c r="D18" s="16">
        <f ca="1">HLOOKUP($E$3,Formulas_DG!$D$3:$AH$13,6,0)</f>
        <v>6.4000000013038516E-2</v>
      </c>
      <c r="E18" s="17">
        <f ca="1">SUM(Formulas_DG!D8:AH8)</f>
        <v>0.19200000003911555</v>
      </c>
    </row>
    <row r="19" spans="1:6" ht="15.75" customHeight="1" x14ac:dyDescent="0.25">
      <c r="A19" s="10"/>
      <c r="B19" s="397" t="s">
        <v>19</v>
      </c>
      <c r="C19" s="398"/>
      <c r="D19" s="16">
        <f ca="1">HLOOKUP($E$3,Formulas_DG!$D$3:$AH$13,7,0)</f>
        <v>0.19200000003911555</v>
      </c>
      <c r="E19" s="17">
        <f ca="1">SUM(Formulas_DG!D9:AH9)</f>
        <v>0.8960000000661239</v>
      </c>
      <c r="F19" s="9"/>
    </row>
    <row r="20" spans="1:6" ht="15.75" customHeight="1" x14ac:dyDescent="0.25">
      <c r="A20" s="10"/>
      <c r="B20" s="397" t="s">
        <v>20</v>
      </c>
      <c r="C20" s="398"/>
      <c r="D20" s="16">
        <f ca="1">HLOOKUP($E$3,Formulas_DG!$D$3:$AH$13,8,0)</f>
        <v>3.2000000006519258E-2</v>
      </c>
      <c r="E20" s="17">
        <f ca="1">SUM(Formulas_DG!D10:AH10)</f>
        <v>0.35200000001350418</v>
      </c>
      <c r="F20" s="9"/>
    </row>
    <row r="21" spans="1:6" ht="15.75" customHeight="1" x14ac:dyDescent="0.25">
      <c r="A21" s="10"/>
      <c r="B21" s="397" t="s">
        <v>21</v>
      </c>
      <c r="C21" s="398"/>
      <c r="D21" s="16">
        <f ca="1">HLOOKUP($E$3,Formulas_DG!$D$3:$AH$13,9,0)</f>
        <v>0</v>
      </c>
      <c r="E21" s="17">
        <f ca="1">SUM(Formulas_DG!D11:AH11)</f>
        <v>847.3984375</v>
      </c>
    </row>
    <row r="22" spans="1:6" ht="15.75" customHeight="1" x14ac:dyDescent="0.25">
      <c r="A22" s="10"/>
      <c r="B22" s="397" t="s">
        <v>22</v>
      </c>
      <c r="C22" s="398"/>
      <c r="D22" s="16">
        <f ca="1">HLOOKUP($E$3,Formulas_DG!$D$3:$AH$13,10,0)</f>
        <v>0</v>
      </c>
      <c r="E22" s="17">
        <f ca="1">SUM(Formulas_DG!D12:AH12)</f>
        <v>0</v>
      </c>
    </row>
    <row r="23" spans="1:6" ht="15.75" customHeight="1" x14ac:dyDescent="0.25">
      <c r="A23" s="23">
        <f ca="1">meta_sheet!A4-1</f>
        <v>46251</v>
      </c>
      <c r="B23" s="405" t="s">
        <v>23</v>
      </c>
      <c r="C23" s="406"/>
      <c r="D23" s="22">
        <f t="shared" ref="D23:E23" ca="1" si="1">SUM(D14:D22)</f>
        <v>4.1920000001555309</v>
      </c>
      <c r="E23" s="22">
        <f t="shared" ca="1" si="1"/>
        <v>856.26243750017602</v>
      </c>
    </row>
    <row r="24" spans="1:6" ht="15.75" customHeight="1" x14ac:dyDescent="0.25">
      <c r="A24" s="10"/>
      <c r="B24" s="397" t="s">
        <v>24</v>
      </c>
      <c r="C24" s="398"/>
      <c r="D24" s="16">
        <f t="shared" ref="D24:D32" ca="1" si="2">HLOOKUP($A$23,$E$104:$AJ$113,ROW(A2),0)</f>
        <v>319</v>
      </c>
      <c r="E24" s="16">
        <f t="shared" ref="E24:E32" si="3">AJ105</f>
        <v>4489.09375</v>
      </c>
      <c r="F24" s="9"/>
    </row>
    <row r="25" spans="1:6" ht="15.75" customHeight="1" x14ac:dyDescent="0.25">
      <c r="A25" s="10"/>
      <c r="B25" s="397" t="s">
        <v>25</v>
      </c>
      <c r="C25" s="398"/>
      <c r="D25" s="16">
        <f t="shared" ca="1" si="2"/>
        <v>89.53125</v>
      </c>
      <c r="E25" s="16">
        <f t="shared" si="3"/>
        <v>935.765625</v>
      </c>
    </row>
    <row r="26" spans="1:6" ht="15.75" customHeight="1" x14ac:dyDescent="0.4">
      <c r="A26" s="24"/>
      <c r="B26" s="397" t="s">
        <v>26</v>
      </c>
      <c r="C26" s="398"/>
      <c r="D26" s="16">
        <f t="shared" ca="1" si="2"/>
        <v>0</v>
      </c>
      <c r="E26" s="16">
        <f t="shared" si="3"/>
        <v>0</v>
      </c>
    </row>
    <row r="27" spans="1:6" ht="15.75" customHeight="1" x14ac:dyDescent="0.25">
      <c r="A27" s="20"/>
      <c r="B27" s="397" t="s">
        <v>27</v>
      </c>
      <c r="C27" s="398"/>
      <c r="D27" s="16">
        <f t="shared" ca="1" si="2"/>
        <v>692.11200000000099</v>
      </c>
      <c r="E27" s="16">
        <f t="shared" si="3"/>
        <v>10266.530499999999</v>
      </c>
      <c r="F27" s="9"/>
    </row>
    <row r="28" spans="1:6" ht="15.75" customHeight="1" x14ac:dyDescent="0.25">
      <c r="A28" s="20"/>
      <c r="B28" s="397" t="s">
        <v>28</v>
      </c>
      <c r="C28" s="398"/>
      <c r="D28" s="16">
        <f t="shared" ca="1" si="2"/>
        <v>16.67450000000008</v>
      </c>
      <c r="E28" s="16">
        <f t="shared" si="3"/>
        <v>514.00900000000001</v>
      </c>
      <c r="F28" s="9"/>
    </row>
    <row r="29" spans="1:6" x14ac:dyDescent="0.25">
      <c r="A29" s="20"/>
      <c r="B29" s="399" t="s">
        <v>29</v>
      </c>
      <c r="C29" s="400"/>
      <c r="D29" s="16">
        <f t="shared" ca="1" si="2"/>
        <v>469.22999999999956</v>
      </c>
      <c r="E29" s="16">
        <f t="shared" si="3"/>
        <v>7335.8700000000026</v>
      </c>
      <c r="F29" s="9"/>
    </row>
    <row r="30" spans="1:6" ht="15.75" customHeight="1" x14ac:dyDescent="0.25">
      <c r="A30" s="20"/>
      <c r="B30" s="399" t="s">
        <v>30</v>
      </c>
      <c r="C30" s="400"/>
      <c r="D30" s="16">
        <f t="shared" ca="1" si="2"/>
        <v>13.520000000018626</v>
      </c>
      <c r="E30" s="16">
        <f t="shared" si="3"/>
        <v>244.60800000000745</v>
      </c>
      <c r="F30" s="9"/>
    </row>
    <row r="31" spans="1:6" ht="15.75" customHeight="1" x14ac:dyDescent="0.25">
      <c r="A31" s="20"/>
      <c r="B31" s="399" t="s">
        <v>31</v>
      </c>
      <c r="C31" s="400"/>
      <c r="D31" s="16">
        <f t="shared" ca="1" si="2"/>
        <v>185.0240000000922</v>
      </c>
      <c r="E31" s="16">
        <f t="shared" si="3"/>
        <v>2902.4000000000233</v>
      </c>
      <c r="F31" s="9"/>
    </row>
    <row r="32" spans="1:6" ht="15.75" customHeight="1" x14ac:dyDescent="0.25">
      <c r="A32" s="20"/>
      <c r="B32" s="399" t="s">
        <v>32</v>
      </c>
      <c r="C32" s="400"/>
      <c r="D32" s="16">
        <f t="shared" ca="1" si="2"/>
        <v>0</v>
      </c>
      <c r="E32" s="16">
        <f t="shared" si="3"/>
        <v>0</v>
      </c>
      <c r="F32" s="9"/>
    </row>
    <row r="33" spans="1:6" ht="15.75" customHeight="1" x14ac:dyDescent="0.25">
      <c r="A33" s="20"/>
      <c r="B33" s="401" t="s">
        <v>33</v>
      </c>
      <c r="C33" s="402"/>
      <c r="D33" s="22">
        <f t="shared" ref="D33:E33" ca="1" si="4">SUM(D24:D32)</f>
        <v>1785.0917500001115</v>
      </c>
      <c r="E33" s="22">
        <f t="shared" si="4"/>
        <v>26688.276875000032</v>
      </c>
      <c r="F33" s="9"/>
    </row>
    <row r="34" spans="1:6" ht="15.75" customHeight="1" x14ac:dyDescent="0.2"/>
    <row r="35" spans="1:6" ht="15.75" customHeight="1" x14ac:dyDescent="0.2"/>
    <row r="36" spans="1:6" ht="15.75" customHeight="1" x14ac:dyDescent="0.2"/>
    <row r="37" spans="1:6" ht="15.75" customHeight="1" x14ac:dyDescent="0.2">
      <c r="F37" s="9"/>
    </row>
    <row r="38" spans="1:6" ht="15.75" customHeight="1" x14ac:dyDescent="0.2"/>
    <row r="39" spans="1:6" ht="15.75" customHeight="1" x14ac:dyDescent="0.2"/>
    <row r="40" spans="1:6" ht="15.75" customHeight="1" x14ac:dyDescent="0.2"/>
    <row r="41" spans="1:6" ht="15.75" customHeight="1" x14ac:dyDescent="0.2">
      <c r="F41" s="9"/>
    </row>
    <row r="42" spans="1:6" ht="15.75" customHeight="1" x14ac:dyDescent="0.2"/>
    <row r="43" spans="1:6" ht="15.75" customHeight="1" x14ac:dyDescent="0.2"/>
    <row r="44" spans="1:6" ht="15.75" customHeight="1" x14ac:dyDescent="0.2"/>
    <row r="45" spans="1:6" ht="15.75" customHeight="1" x14ac:dyDescent="0.2">
      <c r="F45" s="9"/>
    </row>
    <row r="46" spans="1:6" ht="15.75" customHeight="1" x14ac:dyDescent="0.2"/>
    <row r="47" spans="1:6" ht="15.75" customHeight="1" x14ac:dyDescent="0.2"/>
    <row r="48" spans="1:6" ht="15.75" customHeight="1" x14ac:dyDescent="0.2"/>
    <row r="49" spans="6:6" ht="15.75" customHeight="1" x14ac:dyDescent="0.2">
      <c r="F49" s="9"/>
    </row>
    <row r="50" spans="6:6" ht="15.75" customHeight="1" x14ac:dyDescent="0.2"/>
    <row r="51" spans="6:6" ht="15.75" customHeight="1" x14ac:dyDescent="0.2"/>
    <row r="52" spans="6:6" ht="15.75" customHeight="1" x14ac:dyDescent="0.2"/>
    <row r="53" spans="6:6" ht="15.75" customHeight="1" x14ac:dyDescent="0.2">
      <c r="F53" s="9"/>
    </row>
    <row r="54" spans="6:6" ht="15.75" customHeight="1" x14ac:dyDescent="0.2"/>
    <row r="55" spans="6:6" ht="15.75" customHeight="1" x14ac:dyDescent="0.2"/>
    <row r="56" spans="6:6" ht="15.75" customHeight="1" x14ac:dyDescent="0.2"/>
    <row r="57" spans="6:6" ht="15.75" customHeight="1" x14ac:dyDescent="0.2">
      <c r="F57" s="9"/>
    </row>
    <row r="58" spans="6:6" ht="15.75" customHeight="1" x14ac:dyDescent="0.2"/>
    <row r="59" spans="6:6" ht="15.75" customHeight="1" x14ac:dyDescent="0.2"/>
    <row r="60" spans="6:6" ht="15.75" customHeight="1" x14ac:dyDescent="0.2"/>
    <row r="61" spans="6:6" ht="15.75" customHeight="1" x14ac:dyDescent="0.2">
      <c r="F61" s="9"/>
    </row>
    <row r="62" spans="6:6" ht="15.75" customHeight="1" x14ac:dyDescent="0.2"/>
    <row r="63" spans="6:6" ht="15.75" customHeight="1" x14ac:dyDescent="0.2"/>
    <row r="64" spans="6:6" ht="15.75" customHeight="1" x14ac:dyDescent="0.2"/>
    <row r="65" spans="6:6" ht="15.75" customHeight="1" x14ac:dyDescent="0.2">
      <c r="F65" s="9"/>
    </row>
    <row r="66" spans="6:6" ht="15.75" customHeight="1" x14ac:dyDescent="0.2"/>
    <row r="67" spans="6:6" ht="15.75" customHeight="1" x14ac:dyDescent="0.2"/>
    <row r="68" spans="6:6" ht="15.75" customHeight="1" x14ac:dyDescent="0.2"/>
    <row r="69" spans="6:6" ht="15.75" customHeight="1" x14ac:dyDescent="0.2">
      <c r="F69" s="9"/>
    </row>
    <row r="70" spans="6:6" ht="15.75" customHeight="1" x14ac:dyDescent="0.2"/>
    <row r="71" spans="6:6" ht="15.75" customHeight="1" x14ac:dyDescent="0.2"/>
    <row r="72" spans="6:6" ht="15.75" customHeight="1" x14ac:dyDescent="0.2"/>
    <row r="73" spans="6:6" ht="15.75" customHeight="1" x14ac:dyDescent="0.2">
      <c r="F73" s="9"/>
    </row>
    <row r="74" spans="6:6" ht="15.75" customHeight="1" x14ac:dyDescent="0.2"/>
    <row r="75" spans="6:6" ht="15.75" customHeight="1" x14ac:dyDescent="0.2"/>
    <row r="76" spans="6:6" ht="15.75" customHeight="1" x14ac:dyDescent="0.2"/>
    <row r="77" spans="6:6" ht="15.75" customHeight="1" x14ac:dyDescent="0.2">
      <c r="F77" s="9"/>
    </row>
    <row r="78" spans="6:6" ht="15.75" customHeight="1" x14ac:dyDescent="0.2"/>
    <row r="79" spans="6:6" ht="15.75" customHeight="1" x14ac:dyDescent="0.2"/>
    <row r="80" spans="6:6" ht="15.75" customHeight="1" x14ac:dyDescent="0.2"/>
    <row r="81" spans="6:6" ht="15.75" customHeight="1" x14ac:dyDescent="0.2">
      <c r="F81" s="9"/>
    </row>
    <row r="82" spans="6:6" ht="15.75" customHeight="1" x14ac:dyDescent="0.2"/>
    <row r="83" spans="6:6" ht="15.75" customHeight="1" x14ac:dyDescent="0.2"/>
    <row r="84" spans="6:6" ht="15.75" customHeight="1" x14ac:dyDescent="0.2"/>
    <row r="85" spans="6:6" ht="15.75" customHeight="1" x14ac:dyDescent="0.2">
      <c r="F85" s="9"/>
    </row>
    <row r="86" spans="6:6" ht="15.75" customHeight="1" x14ac:dyDescent="0.2"/>
    <row r="87" spans="6:6" ht="15.75" customHeight="1" x14ac:dyDescent="0.2"/>
    <row r="88" spans="6:6" ht="15.75" customHeight="1" x14ac:dyDescent="0.2"/>
    <row r="89" spans="6:6" ht="15.75" customHeight="1" x14ac:dyDescent="0.2">
      <c r="F89" s="9"/>
    </row>
    <row r="90" spans="6:6" ht="15.75" customHeight="1" x14ac:dyDescent="0.2"/>
    <row r="91" spans="6:6" ht="15.75" customHeight="1" x14ac:dyDescent="0.2"/>
    <row r="92" spans="6:6" ht="15.75" customHeight="1" x14ac:dyDescent="0.2"/>
    <row r="93" spans="6:6" ht="15.75" customHeight="1" x14ac:dyDescent="0.2">
      <c r="F93" s="9"/>
    </row>
    <row r="94" spans="6:6" ht="15.75" customHeight="1" x14ac:dyDescent="0.2"/>
    <row r="95" spans="6:6" ht="15.75" customHeight="1" x14ac:dyDescent="0.2"/>
    <row r="96" spans="6:6" ht="15.75" customHeight="1" x14ac:dyDescent="0.2"/>
    <row r="97" spans="2:36" ht="15.75" customHeight="1" x14ac:dyDescent="0.2">
      <c r="F97" s="9"/>
    </row>
    <row r="98" spans="2:36" ht="15.75" customHeight="1" x14ac:dyDescent="0.2"/>
    <row r="99" spans="2:36" ht="15.75" customHeight="1" x14ac:dyDescent="0.2"/>
    <row r="101" spans="2:36" ht="12.75" hidden="1" x14ac:dyDescent="0.2">
      <c r="C101" s="25">
        <v>2001</v>
      </c>
      <c r="D101" s="25">
        <v>1440</v>
      </c>
    </row>
    <row r="102" spans="2:36" ht="12.75" hidden="1" x14ac:dyDescent="0.2">
      <c r="C102" s="26">
        <f ca="1">meta_sheet!A3</f>
        <v>46235</v>
      </c>
      <c r="D102" s="26">
        <f ca="1">meta_sheet!A4</f>
        <v>46252</v>
      </c>
      <c r="E102" s="27">
        <f ca="1">meta_sheet!A1</f>
        <v>0.25</v>
      </c>
    </row>
    <row r="103" spans="2:36" ht="12.75" hidden="1" x14ac:dyDescent="0.2"/>
    <row r="104" spans="2:36" hidden="1" x14ac:dyDescent="0.25">
      <c r="B104" s="28" t="s">
        <v>34</v>
      </c>
      <c r="C104" s="29" t="s">
        <v>2</v>
      </c>
      <c r="D104" s="30"/>
      <c r="E104" s="31">
        <f ca="1">C102</f>
        <v>46235</v>
      </c>
      <c r="F104" s="31">
        <f t="shared" ref="F104:AI104" ca="1" si="5">E104+1</f>
        <v>46236</v>
      </c>
      <c r="G104" s="31">
        <f t="shared" ca="1" si="5"/>
        <v>46237</v>
      </c>
      <c r="H104" s="31">
        <f t="shared" ca="1" si="5"/>
        <v>46238</v>
      </c>
      <c r="I104" s="31">
        <f t="shared" ca="1" si="5"/>
        <v>46239</v>
      </c>
      <c r="J104" s="31">
        <f t="shared" ca="1" si="5"/>
        <v>46240</v>
      </c>
      <c r="K104" s="31">
        <f t="shared" ca="1" si="5"/>
        <v>46241</v>
      </c>
      <c r="L104" s="31">
        <f t="shared" ca="1" si="5"/>
        <v>46242</v>
      </c>
      <c r="M104" s="31">
        <f t="shared" ca="1" si="5"/>
        <v>46243</v>
      </c>
      <c r="N104" s="31">
        <f t="shared" ca="1" si="5"/>
        <v>46244</v>
      </c>
      <c r="O104" s="31">
        <f t="shared" ca="1" si="5"/>
        <v>46245</v>
      </c>
      <c r="P104" s="31">
        <f t="shared" ca="1" si="5"/>
        <v>46246</v>
      </c>
      <c r="Q104" s="31">
        <f t="shared" ca="1" si="5"/>
        <v>46247</v>
      </c>
      <c r="R104" s="31">
        <f t="shared" ca="1" si="5"/>
        <v>46248</v>
      </c>
      <c r="S104" s="31">
        <f t="shared" ca="1" si="5"/>
        <v>46249</v>
      </c>
      <c r="T104" s="31">
        <f t="shared" ca="1" si="5"/>
        <v>46250</v>
      </c>
      <c r="U104" s="31">
        <f t="shared" ca="1" si="5"/>
        <v>46251</v>
      </c>
      <c r="V104" s="31">
        <f t="shared" ca="1" si="5"/>
        <v>46252</v>
      </c>
      <c r="W104" s="31">
        <f t="shared" ca="1" si="5"/>
        <v>46253</v>
      </c>
      <c r="X104" s="31">
        <f t="shared" ca="1" si="5"/>
        <v>46254</v>
      </c>
      <c r="Y104" s="31">
        <f t="shared" ca="1" si="5"/>
        <v>46255</v>
      </c>
      <c r="Z104" s="31">
        <f t="shared" ca="1" si="5"/>
        <v>46256</v>
      </c>
      <c r="AA104" s="31">
        <f t="shared" ca="1" si="5"/>
        <v>46257</v>
      </c>
      <c r="AB104" s="31">
        <f t="shared" ca="1" si="5"/>
        <v>46258</v>
      </c>
      <c r="AC104" s="31">
        <f t="shared" ca="1" si="5"/>
        <v>46259</v>
      </c>
      <c r="AD104" s="31">
        <f t="shared" ca="1" si="5"/>
        <v>46260</v>
      </c>
      <c r="AE104" s="31">
        <f t="shared" ca="1" si="5"/>
        <v>46261</v>
      </c>
      <c r="AF104" s="31">
        <f t="shared" ca="1" si="5"/>
        <v>46262</v>
      </c>
      <c r="AG104" s="31">
        <f t="shared" ca="1" si="5"/>
        <v>46263</v>
      </c>
      <c r="AH104" s="31">
        <f t="shared" ca="1" si="5"/>
        <v>46264</v>
      </c>
      <c r="AI104" s="32">
        <f t="shared" ca="1" si="5"/>
        <v>46265</v>
      </c>
      <c r="AJ104" s="33" t="s">
        <v>35</v>
      </c>
    </row>
    <row r="105" spans="2:36" hidden="1" x14ac:dyDescent="0.25">
      <c r="B105" s="34">
        <v>1</v>
      </c>
      <c r="C105" s="35" t="s">
        <v>24</v>
      </c>
      <c r="D105" s="35">
        <v>11878</v>
      </c>
      <c r="E105" s="36">
        <v>241.59375</v>
      </c>
      <c r="F105" s="36">
        <v>259.5</v>
      </c>
      <c r="G105" s="37">
        <v>212.8125</v>
      </c>
      <c r="H105" s="37">
        <v>219.09375</v>
      </c>
      <c r="I105" s="37">
        <v>253.71875</v>
      </c>
      <c r="J105" s="37">
        <v>259.46875</v>
      </c>
      <c r="K105" s="37">
        <v>170.8125</v>
      </c>
      <c r="L105" s="37">
        <v>283.375</v>
      </c>
      <c r="M105" s="37">
        <v>242.90625</v>
      </c>
      <c r="N105" s="37">
        <v>264.96875</v>
      </c>
      <c r="O105" s="37">
        <v>284.34375</v>
      </c>
      <c r="P105" s="37">
        <v>306.1875</v>
      </c>
      <c r="Q105" s="37">
        <v>313.34375</v>
      </c>
      <c r="R105" s="37">
        <v>289.75</v>
      </c>
      <c r="S105" s="37">
        <v>271.21875</v>
      </c>
      <c r="T105" s="37">
        <v>297</v>
      </c>
      <c r="U105" s="37">
        <v>319</v>
      </c>
      <c r="V105" s="37"/>
      <c r="W105" s="37"/>
      <c r="X105" s="37"/>
      <c r="Y105" s="37"/>
      <c r="Z105" s="37"/>
      <c r="AA105" s="37"/>
      <c r="AB105" s="37"/>
      <c r="AC105" s="37"/>
      <c r="AD105" s="37"/>
      <c r="AE105" s="37"/>
      <c r="AF105" s="37"/>
      <c r="AG105" s="37"/>
      <c r="AH105" s="37"/>
      <c r="AI105" s="38"/>
      <c r="AJ105" s="39">
        <f t="shared" ref="AJ105:AJ113" si="6">SUM(E105:AI105)</f>
        <v>4489.09375</v>
      </c>
    </row>
    <row r="106" spans="2:36" hidden="1" x14ac:dyDescent="0.25">
      <c r="B106" s="34">
        <v>2</v>
      </c>
      <c r="C106" s="35" t="s">
        <v>25</v>
      </c>
      <c r="D106" s="35">
        <v>11912</v>
      </c>
      <c r="E106" s="36">
        <v>71.0625</v>
      </c>
      <c r="F106" s="36">
        <v>77.625</v>
      </c>
      <c r="G106" s="37">
        <v>51.15625</v>
      </c>
      <c r="H106" s="37">
        <v>62.765625</v>
      </c>
      <c r="I106" s="37">
        <v>20.609375</v>
      </c>
      <c r="J106" s="37">
        <v>44.609375</v>
      </c>
      <c r="K106" s="37">
        <v>23.265625</v>
      </c>
      <c r="L106" s="37">
        <v>18.84375</v>
      </c>
      <c r="M106" s="37">
        <v>18.421875</v>
      </c>
      <c r="N106" s="37">
        <v>29.734375</v>
      </c>
      <c r="O106" s="37">
        <v>44.0625</v>
      </c>
      <c r="P106" s="37">
        <v>48.609375</v>
      </c>
      <c r="Q106" s="37">
        <v>92.9375</v>
      </c>
      <c r="R106" s="37">
        <v>87.625</v>
      </c>
      <c r="S106" s="37">
        <v>53.5</v>
      </c>
      <c r="T106" s="37">
        <v>101.40625</v>
      </c>
      <c r="U106" s="37">
        <v>89.53125</v>
      </c>
      <c r="V106" s="37"/>
      <c r="W106" s="37"/>
      <c r="X106" s="37"/>
      <c r="Y106" s="37"/>
      <c r="Z106" s="37"/>
      <c r="AA106" s="37"/>
      <c r="AB106" s="37"/>
      <c r="AC106" s="37"/>
      <c r="AD106" s="37"/>
      <c r="AE106" s="37"/>
      <c r="AF106" s="37"/>
      <c r="AG106" s="37"/>
      <c r="AH106" s="37"/>
      <c r="AI106" s="38"/>
      <c r="AJ106" s="39">
        <f t="shared" si="6"/>
        <v>935.765625</v>
      </c>
    </row>
    <row r="107" spans="2:36" hidden="1" x14ac:dyDescent="0.25">
      <c r="B107" s="34">
        <v>3</v>
      </c>
      <c r="C107" s="35" t="s">
        <v>36</v>
      </c>
      <c r="D107" s="35">
        <v>14181</v>
      </c>
      <c r="E107" s="36">
        <v>0</v>
      </c>
      <c r="F107" s="36">
        <v>0</v>
      </c>
      <c r="G107" s="37">
        <v>0</v>
      </c>
      <c r="H107" s="37">
        <v>0</v>
      </c>
      <c r="I107" s="37">
        <v>0</v>
      </c>
      <c r="J107" s="37">
        <v>0</v>
      </c>
      <c r="K107" s="37">
        <v>0</v>
      </c>
      <c r="L107" s="37">
        <v>0</v>
      </c>
      <c r="M107" s="37">
        <v>0</v>
      </c>
      <c r="N107" s="37">
        <v>0</v>
      </c>
      <c r="O107" s="37">
        <v>0</v>
      </c>
      <c r="P107" s="37">
        <v>0</v>
      </c>
      <c r="Q107" s="37">
        <v>0</v>
      </c>
      <c r="R107" s="37">
        <v>0</v>
      </c>
      <c r="S107" s="37">
        <v>0</v>
      </c>
      <c r="T107" s="37">
        <v>0</v>
      </c>
      <c r="U107" s="37">
        <v>0</v>
      </c>
      <c r="V107" s="37"/>
      <c r="W107" s="37"/>
      <c r="X107" s="37"/>
      <c r="Y107" s="37"/>
      <c r="Z107" s="37"/>
      <c r="AA107" s="37"/>
      <c r="AB107" s="37"/>
      <c r="AC107" s="37"/>
      <c r="AD107" s="37"/>
      <c r="AE107" s="37"/>
      <c r="AF107" s="37"/>
      <c r="AG107" s="37"/>
      <c r="AH107" s="37"/>
      <c r="AI107" s="38"/>
      <c r="AJ107" s="39">
        <f t="shared" si="6"/>
        <v>0</v>
      </c>
    </row>
    <row r="108" spans="2:36" hidden="1" x14ac:dyDescent="0.25">
      <c r="B108" s="34">
        <v>4</v>
      </c>
      <c r="C108" s="35" t="s">
        <v>37</v>
      </c>
      <c r="D108" s="35">
        <v>23137</v>
      </c>
      <c r="E108" s="36">
        <v>535.70800000000054</v>
      </c>
      <c r="F108" s="36">
        <v>590.51249999999982</v>
      </c>
      <c r="G108" s="36">
        <v>450.71500000000015</v>
      </c>
      <c r="H108" s="36">
        <v>482.59699999999975</v>
      </c>
      <c r="I108" s="36">
        <v>587.59499999999935</v>
      </c>
      <c r="J108" s="36">
        <v>548.90099999999984</v>
      </c>
      <c r="K108" s="36">
        <v>371.74099999999999</v>
      </c>
      <c r="L108" s="36">
        <v>609.60500000000138</v>
      </c>
      <c r="M108" s="36">
        <v>559.77899999999863</v>
      </c>
      <c r="N108" s="36">
        <v>685.03000000000065</v>
      </c>
      <c r="O108" s="36">
        <v>670.60300000000097</v>
      </c>
      <c r="P108" s="36">
        <v>679.33899999999994</v>
      </c>
      <c r="Q108" s="36">
        <v>713.98899999999958</v>
      </c>
      <c r="R108" s="36">
        <v>665.40899999999965</v>
      </c>
      <c r="S108" s="36">
        <v>645.91300000000047</v>
      </c>
      <c r="T108" s="36">
        <v>776.98199999999815</v>
      </c>
      <c r="U108" s="36">
        <v>692.11200000000099</v>
      </c>
      <c r="V108" s="36"/>
      <c r="W108" s="36"/>
      <c r="X108" s="36"/>
      <c r="Y108" s="36"/>
      <c r="Z108" s="36"/>
      <c r="AA108" s="36"/>
      <c r="AB108" s="36"/>
      <c r="AC108" s="36"/>
      <c r="AD108" s="36"/>
      <c r="AE108" s="36"/>
      <c r="AF108" s="36"/>
      <c r="AG108" s="36"/>
      <c r="AH108" s="36"/>
      <c r="AI108" s="40"/>
      <c r="AJ108" s="39">
        <f t="shared" si="6"/>
        <v>10266.530499999999</v>
      </c>
    </row>
    <row r="109" spans="2:36" hidden="1" x14ac:dyDescent="0.25">
      <c r="B109" s="34">
        <v>5</v>
      </c>
      <c r="C109" s="35" t="s">
        <v>28</v>
      </c>
      <c r="D109" s="35">
        <v>22957</v>
      </c>
      <c r="E109" s="36">
        <v>28.947999999999865</v>
      </c>
      <c r="F109" s="36">
        <v>32.01175000000012</v>
      </c>
      <c r="G109" s="37">
        <v>23.152500000000146</v>
      </c>
      <c r="H109" s="37">
        <v>26.546249999999873</v>
      </c>
      <c r="I109" s="37">
        <v>30.607500000000073</v>
      </c>
      <c r="J109" s="37">
        <v>28.9699999999998</v>
      </c>
      <c r="K109" s="37">
        <v>18.802500000000236</v>
      </c>
      <c r="L109" s="37">
        <v>33.007250000000113</v>
      </c>
      <c r="M109" s="37">
        <v>30.826499999999669</v>
      </c>
      <c r="N109" s="37">
        <v>32.943500000000313</v>
      </c>
      <c r="O109" s="37">
        <v>36.505499999999756</v>
      </c>
      <c r="P109" s="37">
        <v>34.509000000000015</v>
      </c>
      <c r="Q109" s="37">
        <v>37.632999999999811</v>
      </c>
      <c r="R109" s="37">
        <v>29.758500000000367</v>
      </c>
      <c r="S109" s="37">
        <v>33.733749999999873</v>
      </c>
      <c r="T109" s="37">
        <v>39.378999999999905</v>
      </c>
      <c r="U109" s="37">
        <v>16.67450000000008</v>
      </c>
      <c r="V109" s="37"/>
      <c r="W109" s="37"/>
      <c r="X109" s="37"/>
      <c r="Y109" s="37"/>
      <c r="Z109" s="37"/>
      <c r="AA109" s="37"/>
      <c r="AB109" s="37"/>
      <c r="AC109" s="37"/>
      <c r="AD109" s="37"/>
      <c r="AE109" s="37"/>
      <c r="AF109" s="37"/>
      <c r="AG109" s="37"/>
      <c r="AH109" s="37"/>
      <c r="AI109" s="38"/>
      <c r="AJ109" s="39">
        <f t="shared" si="6"/>
        <v>514.00900000000001</v>
      </c>
    </row>
    <row r="110" spans="2:36" hidden="1" x14ac:dyDescent="0.25">
      <c r="B110" s="34">
        <v>6</v>
      </c>
      <c r="C110" s="35" t="s">
        <v>29</v>
      </c>
      <c r="D110" s="35">
        <v>22958</v>
      </c>
      <c r="E110" s="41">
        <v>393.31600000000253</v>
      </c>
      <c r="F110" s="41">
        <v>422.34200000000055</v>
      </c>
      <c r="G110" s="42">
        <v>331.16399999999703</v>
      </c>
      <c r="H110" s="42">
        <v>350.81400000000212</v>
      </c>
      <c r="I110" s="42">
        <v>430.77999999999884</v>
      </c>
      <c r="J110" s="42">
        <v>402.74799999999959</v>
      </c>
      <c r="K110" s="42">
        <v>278.45800000000236</v>
      </c>
      <c r="L110" s="42">
        <v>447.3859999999986</v>
      </c>
      <c r="M110" s="42">
        <v>394.51199999999881</v>
      </c>
      <c r="N110" s="42">
        <v>474.6160000000018</v>
      </c>
      <c r="O110" s="42">
        <v>472.67399999999907</v>
      </c>
      <c r="P110" s="42">
        <v>479.83599999999933</v>
      </c>
      <c r="Q110" s="42">
        <v>505.14800000000105</v>
      </c>
      <c r="R110" s="42">
        <v>473.79200000000128</v>
      </c>
      <c r="S110" s="42">
        <v>466.34599999999773</v>
      </c>
      <c r="T110" s="42">
        <v>542.70800000000236</v>
      </c>
      <c r="U110" s="42">
        <v>469.22999999999956</v>
      </c>
      <c r="V110" s="42"/>
      <c r="W110" s="42"/>
      <c r="X110" s="42"/>
      <c r="Y110" s="42"/>
      <c r="Z110" s="42"/>
      <c r="AA110" s="42"/>
      <c r="AB110" s="42"/>
      <c r="AC110" s="42"/>
      <c r="AD110" s="42"/>
      <c r="AE110" s="42"/>
      <c r="AF110" s="42"/>
      <c r="AG110" s="42"/>
      <c r="AH110" s="42"/>
      <c r="AI110" s="43"/>
      <c r="AJ110" s="39">
        <f t="shared" si="6"/>
        <v>7335.8700000000026</v>
      </c>
    </row>
    <row r="111" spans="2:36" hidden="1" x14ac:dyDescent="0.25">
      <c r="B111" s="34">
        <v>7</v>
      </c>
      <c r="C111" s="35" t="s">
        <v>30</v>
      </c>
      <c r="D111" s="35">
        <v>40236</v>
      </c>
      <c r="E111" s="41">
        <v>12.223999999987427</v>
      </c>
      <c r="F111" s="41">
        <v>13.855999999999767</v>
      </c>
      <c r="G111" s="42">
        <v>8.2880000000004657</v>
      </c>
      <c r="H111" s="42">
        <v>11.232000000018161</v>
      </c>
      <c r="I111" s="42">
        <v>14.191999999980908</v>
      </c>
      <c r="J111" s="42">
        <v>13.456000000005588</v>
      </c>
      <c r="K111" s="42">
        <v>8.0800000000162981</v>
      </c>
      <c r="L111" s="42">
        <v>15.839999999996508</v>
      </c>
      <c r="M111" s="42">
        <v>15.055999999982305</v>
      </c>
      <c r="N111" s="42">
        <v>16.975999999995111</v>
      </c>
      <c r="O111" s="42">
        <v>17.888000000006286</v>
      </c>
      <c r="P111" s="42">
        <v>16.064000000013039</v>
      </c>
      <c r="Q111" s="42">
        <v>17.744000000006054</v>
      </c>
      <c r="R111" s="42">
        <v>15.871999999973923</v>
      </c>
      <c r="S111" s="42">
        <v>15.856000000028871</v>
      </c>
      <c r="T111" s="42">
        <v>18.463999999978114</v>
      </c>
      <c r="U111" s="42">
        <v>13.520000000018626</v>
      </c>
      <c r="V111" s="42"/>
      <c r="W111" s="42"/>
      <c r="X111" s="42"/>
      <c r="Y111" s="42"/>
      <c r="Z111" s="42"/>
      <c r="AA111" s="42"/>
      <c r="AB111" s="42"/>
      <c r="AC111" s="42"/>
      <c r="AD111" s="42"/>
      <c r="AE111" s="42"/>
      <c r="AF111" s="42"/>
      <c r="AG111" s="42"/>
      <c r="AH111" s="42"/>
      <c r="AI111" s="43"/>
      <c r="AJ111" s="39">
        <f t="shared" si="6"/>
        <v>244.60800000000745</v>
      </c>
    </row>
    <row r="112" spans="2:36" hidden="1" x14ac:dyDescent="0.25">
      <c r="B112" s="34">
        <v>8</v>
      </c>
      <c r="C112" s="35" t="s">
        <v>31</v>
      </c>
      <c r="D112" s="35">
        <v>40237</v>
      </c>
      <c r="E112" s="41">
        <v>161.59999999997672</v>
      </c>
      <c r="F112" s="41">
        <v>175.68000000005122</v>
      </c>
      <c r="G112" s="42">
        <v>128.1919999999227</v>
      </c>
      <c r="H112" s="42">
        <v>140.47999999998137</v>
      </c>
      <c r="I112" s="42">
        <v>174.91200000001118</v>
      </c>
      <c r="J112" s="42">
        <v>160</v>
      </c>
      <c r="K112" s="42">
        <v>107.13600000005681</v>
      </c>
      <c r="L112" s="42">
        <v>182.52799999993294</v>
      </c>
      <c r="M112" s="42">
        <v>168.96000000007916</v>
      </c>
      <c r="N112" s="42">
        <v>177.15200000000186</v>
      </c>
      <c r="O112" s="42">
        <v>185.34399999992456</v>
      </c>
      <c r="P112" s="42">
        <v>187.6480000000447</v>
      </c>
      <c r="Q112" s="42">
        <v>191.61600000003818</v>
      </c>
      <c r="R112" s="42">
        <v>182.33600000001024</v>
      </c>
      <c r="S112" s="42">
        <v>187.1359999999404</v>
      </c>
      <c r="T112" s="42">
        <v>206.65599999995902</v>
      </c>
      <c r="U112" s="42">
        <v>185.0240000000922</v>
      </c>
      <c r="V112" s="42"/>
      <c r="W112" s="42"/>
      <c r="X112" s="42"/>
      <c r="Y112" s="42"/>
      <c r="Z112" s="42"/>
      <c r="AA112" s="42"/>
      <c r="AB112" s="42"/>
      <c r="AC112" s="42"/>
      <c r="AD112" s="42"/>
      <c r="AE112" s="42"/>
      <c r="AF112" s="42"/>
      <c r="AG112" s="42"/>
      <c r="AH112" s="42"/>
      <c r="AI112" s="43"/>
      <c r="AJ112" s="39">
        <f t="shared" si="6"/>
        <v>2902.4000000000233</v>
      </c>
    </row>
    <row r="113" spans="2:36" hidden="1" x14ac:dyDescent="0.25">
      <c r="B113" s="34">
        <v>9</v>
      </c>
      <c r="C113" s="35" t="s">
        <v>32</v>
      </c>
      <c r="D113" s="35">
        <v>40238</v>
      </c>
      <c r="E113" s="41">
        <v>0</v>
      </c>
      <c r="F113" s="41">
        <v>0</v>
      </c>
      <c r="G113" s="42">
        <v>0</v>
      </c>
      <c r="H113" s="42">
        <v>0</v>
      </c>
      <c r="I113" s="42">
        <v>0</v>
      </c>
      <c r="J113" s="42">
        <v>0</v>
      </c>
      <c r="K113" s="42">
        <v>0</v>
      </c>
      <c r="L113" s="42">
        <v>0</v>
      </c>
      <c r="M113" s="42">
        <v>0</v>
      </c>
      <c r="N113" s="42">
        <v>0</v>
      </c>
      <c r="O113" s="42">
        <v>0</v>
      </c>
      <c r="P113" s="42">
        <v>0</v>
      </c>
      <c r="Q113" s="42">
        <v>0</v>
      </c>
      <c r="R113" s="42">
        <v>0</v>
      </c>
      <c r="S113" s="42">
        <v>0</v>
      </c>
      <c r="T113" s="42">
        <v>0</v>
      </c>
      <c r="U113" s="42">
        <v>0</v>
      </c>
      <c r="V113" s="42"/>
      <c r="W113" s="42"/>
      <c r="X113" s="42"/>
      <c r="Y113" s="42"/>
      <c r="Z113" s="42"/>
      <c r="AA113" s="42"/>
      <c r="AB113" s="42"/>
      <c r="AC113" s="42"/>
      <c r="AD113" s="42"/>
      <c r="AE113" s="42"/>
      <c r="AF113" s="42"/>
      <c r="AG113" s="42"/>
      <c r="AH113" s="42"/>
      <c r="AI113" s="43"/>
      <c r="AJ113" s="39">
        <f t="shared" si="6"/>
        <v>0</v>
      </c>
    </row>
    <row r="114" spans="2:36" hidden="1" x14ac:dyDescent="0.25">
      <c r="B114" s="44" t="s">
        <v>38</v>
      </c>
      <c r="C114" s="45" t="s">
        <v>35</v>
      </c>
      <c r="D114" s="46"/>
      <c r="E114" s="47">
        <f t="shared" ref="E114:AJ114" si="7">SUM(E105:E113)</f>
        <v>1444.4522499999671</v>
      </c>
      <c r="F114" s="47">
        <f t="shared" si="7"/>
        <v>1571.5272500000515</v>
      </c>
      <c r="G114" s="47">
        <f t="shared" si="7"/>
        <v>1205.4802499999205</v>
      </c>
      <c r="H114" s="47">
        <f t="shared" si="7"/>
        <v>1293.5286250000013</v>
      </c>
      <c r="I114" s="47">
        <f t="shared" si="7"/>
        <v>1512.4146249999903</v>
      </c>
      <c r="J114" s="47">
        <f t="shared" si="7"/>
        <v>1458.1531250000048</v>
      </c>
      <c r="K114" s="47">
        <f t="shared" si="7"/>
        <v>978.29562500007569</v>
      </c>
      <c r="L114" s="47">
        <f t="shared" si="7"/>
        <v>1590.5849999999296</v>
      </c>
      <c r="M114" s="47">
        <f t="shared" si="7"/>
        <v>1430.4616250000586</v>
      </c>
      <c r="N114" s="47">
        <f t="shared" si="7"/>
        <v>1681.4206249999997</v>
      </c>
      <c r="O114" s="47">
        <f t="shared" si="7"/>
        <v>1711.4207499999306</v>
      </c>
      <c r="P114" s="47">
        <f t="shared" si="7"/>
        <v>1752.192875000057</v>
      </c>
      <c r="Q114" s="47">
        <f t="shared" si="7"/>
        <v>1872.4112500000447</v>
      </c>
      <c r="R114" s="47">
        <f t="shared" si="7"/>
        <v>1744.5424999999855</v>
      </c>
      <c r="S114" s="47">
        <f t="shared" si="7"/>
        <v>1673.7034999999673</v>
      </c>
      <c r="T114" s="47">
        <f t="shared" si="7"/>
        <v>1982.5952499999376</v>
      </c>
      <c r="U114" s="47">
        <f t="shared" si="7"/>
        <v>1785.0917500001115</v>
      </c>
      <c r="V114" s="47">
        <f t="shared" si="7"/>
        <v>0</v>
      </c>
      <c r="W114" s="47">
        <f t="shared" si="7"/>
        <v>0</v>
      </c>
      <c r="X114" s="47">
        <f t="shared" si="7"/>
        <v>0</v>
      </c>
      <c r="Y114" s="47">
        <f t="shared" si="7"/>
        <v>0</v>
      </c>
      <c r="Z114" s="47">
        <f t="shared" si="7"/>
        <v>0</v>
      </c>
      <c r="AA114" s="47">
        <f t="shared" si="7"/>
        <v>0</v>
      </c>
      <c r="AB114" s="47">
        <f t="shared" si="7"/>
        <v>0</v>
      </c>
      <c r="AC114" s="47">
        <f t="shared" si="7"/>
        <v>0</v>
      </c>
      <c r="AD114" s="47">
        <f t="shared" si="7"/>
        <v>0</v>
      </c>
      <c r="AE114" s="47">
        <f t="shared" si="7"/>
        <v>0</v>
      </c>
      <c r="AF114" s="47">
        <f t="shared" si="7"/>
        <v>0</v>
      </c>
      <c r="AG114" s="47">
        <f t="shared" si="7"/>
        <v>0</v>
      </c>
      <c r="AH114" s="48">
        <f t="shared" si="7"/>
        <v>0</v>
      </c>
      <c r="AI114" s="49">
        <f t="shared" si="7"/>
        <v>0</v>
      </c>
      <c r="AJ114" s="49">
        <f t="shared" si="7"/>
        <v>26688.276875000032</v>
      </c>
    </row>
    <row r="115" spans="2:36" ht="12.75" hidden="1" x14ac:dyDescent="0.2">
      <c r="B115" s="50"/>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403"/>
      <c r="AJ115" s="404"/>
    </row>
    <row r="116" spans="2:36" ht="12.75" hidden="1" x14ac:dyDescent="0.2">
      <c r="F116" s="9"/>
    </row>
    <row r="117" spans="2:36" ht="15.75" hidden="1" customHeight="1" x14ac:dyDescent="0.2"/>
    <row r="118" spans="2:36" ht="15.75" customHeight="1" x14ac:dyDescent="0.2"/>
    <row r="119" spans="2:36" ht="15.75" customHeight="1" x14ac:dyDescent="0.2"/>
    <row r="120" spans="2:36" ht="15.75" customHeight="1" x14ac:dyDescent="0.2">
      <c r="F120" s="9"/>
    </row>
    <row r="121" spans="2:36" ht="15.75" customHeight="1" x14ac:dyDescent="0.2"/>
    <row r="122" spans="2:36" ht="15.75" customHeight="1" x14ac:dyDescent="0.2"/>
    <row r="123" spans="2:36" ht="15.75" customHeight="1" x14ac:dyDescent="0.2"/>
    <row r="124" spans="2:36" ht="15.75" customHeight="1" x14ac:dyDescent="0.2">
      <c r="F124" s="9"/>
    </row>
    <row r="125" spans="2:36" ht="15.75" customHeight="1" x14ac:dyDescent="0.2"/>
    <row r="126" spans="2:36" ht="15.75" customHeight="1" x14ac:dyDescent="0.2"/>
    <row r="127" spans="2:36" ht="15.75" customHeight="1" x14ac:dyDescent="0.2"/>
    <row r="128" spans="2:36" ht="15.75" customHeight="1" x14ac:dyDescent="0.2">
      <c r="F128" s="9"/>
    </row>
    <row r="129" spans="6:6" ht="15.75" customHeight="1" x14ac:dyDescent="0.2"/>
    <row r="130" spans="6:6" ht="15.75" customHeight="1" x14ac:dyDescent="0.2"/>
    <row r="131" spans="6:6" ht="15.75" customHeight="1" x14ac:dyDescent="0.2"/>
    <row r="132" spans="6:6" ht="15.75" customHeight="1" x14ac:dyDescent="0.2">
      <c r="F132" s="9"/>
    </row>
    <row r="133" spans="6:6" ht="15.75" customHeight="1" x14ac:dyDescent="0.2"/>
    <row r="134" spans="6:6" ht="15.75" customHeight="1" x14ac:dyDescent="0.2"/>
    <row r="135" spans="6:6" ht="15.75" customHeight="1" x14ac:dyDescent="0.2"/>
    <row r="136" spans="6:6" ht="15.75" customHeight="1" x14ac:dyDescent="0.2">
      <c r="F136" s="9"/>
    </row>
    <row r="137" spans="6:6" ht="15.75" customHeight="1" x14ac:dyDescent="0.2"/>
    <row r="138" spans="6:6" ht="15.75" customHeight="1" x14ac:dyDescent="0.2"/>
    <row r="139" spans="6:6" ht="15.75" customHeight="1" x14ac:dyDescent="0.2"/>
    <row r="140" spans="6:6" ht="15.75" customHeight="1" x14ac:dyDescent="0.2">
      <c r="F140" s="9"/>
    </row>
    <row r="141" spans="6:6" ht="15.75" customHeight="1" x14ac:dyDescent="0.2"/>
    <row r="142" spans="6:6" ht="15.75" customHeight="1" x14ac:dyDescent="0.2"/>
    <row r="143" spans="6:6" ht="15.75" customHeight="1" x14ac:dyDescent="0.2"/>
    <row r="144" spans="6:6" ht="15.75" customHeight="1" x14ac:dyDescent="0.2">
      <c r="F144" s="9"/>
    </row>
    <row r="145" spans="6:6" ht="15.75" customHeight="1" x14ac:dyDescent="0.2"/>
    <row r="146" spans="6:6" ht="15.75" customHeight="1" x14ac:dyDescent="0.2"/>
    <row r="147" spans="6:6" ht="15.75" customHeight="1" x14ac:dyDescent="0.2"/>
    <row r="148" spans="6:6" ht="15.75" customHeight="1" x14ac:dyDescent="0.2">
      <c r="F148" s="9"/>
    </row>
    <row r="149" spans="6:6" ht="15.75" customHeight="1" x14ac:dyDescent="0.2"/>
    <row r="150" spans="6:6" ht="15.75" customHeight="1" x14ac:dyDescent="0.2"/>
    <row r="151" spans="6:6" ht="15.75" customHeight="1" x14ac:dyDescent="0.2"/>
    <row r="152" spans="6:6" ht="15.75" customHeight="1" x14ac:dyDescent="0.2">
      <c r="F152" s="9"/>
    </row>
    <row r="153" spans="6:6" ht="15.75" customHeight="1" x14ac:dyDescent="0.2"/>
    <row r="154" spans="6:6" ht="15.75" customHeight="1" x14ac:dyDescent="0.2"/>
    <row r="155" spans="6:6" ht="15.75" customHeight="1" x14ac:dyDescent="0.2"/>
    <row r="156" spans="6:6" ht="15.75" customHeight="1" x14ac:dyDescent="0.2">
      <c r="F156" s="9"/>
    </row>
    <row r="157" spans="6:6" ht="15.75" customHeight="1" x14ac:dyDescent="0.2"/>
    <row r="158" spans="6:6" ht="15.75" customHeight="1" x14ac:dyDescent="0.2"/>
    <row r="159" spans="6:6" ht="15.75" customHeight="1" x14ac:dyDescent="0.2"/>
    <row r="160" spans="6:6" ht="15.75" customHeight="1" x14ac:dyDescent="0.2">
      <c r="F160" s="9"/>
    </row>
    <row r="161" spans="6:6" ht="15.75" customHeight="1" x14ac:dyDescent="0.2"/>
    <row r="162" spans="6:6" ht="15.75" customHeight="1" x14ac:dyDescent="0.2"/>
    <row r="163" spans="6:6" ht="15.75" customHeight="1" x14ac:dyDescent="0.2"/>
    <row r="164" spans="6:6" ht="15.75" customHeight="1" x14ac:dyDescent="0.2">
      <c r="F164" s="9"/>
    </row>
    <row r="165" spans="6:6" ht="15.75" customHeight="1" x14ac:dyDescent="0.2"/>
    <row r="166" spans="6:6" ht="15.75" customHeight="1" x14ac:dyDescent="0.2"/>
    <row r="167" spans="6:6" ht="15.75" customHeight="1" x14ac:dyDescent="0.2"/>
    <row r="168" spans="6:6" ht="15.75" customHeight="1" x14ac:dyDescent="0.2">
      <c r="F168" s="9"/>
    </row>
    <row r="169" spans="6:6" ht="15.75" customHeight="1" x14ac:dyDescent="0.2"/>
    <row r="170" spans="6:6" ht="15.75" customHeight="1" x14ac:dyDescent="0.2"/>
    <row r="171" spans="6:6" ht="15.75" customHeight="1" x14ac:dyDescent="0.2"/>
    <row r="172" spans="6:6" ht="15.75" customHeight="1" x14ac:dyDescent="0.2">
      <c r="F172" s="9"/>
    </row>
    <row r="173" spans="6:6" ht="15.75" customHeight="1" x14ac:dyDescent="0.2"/>
    <row r="174" spans="6:6" ht="15.75" customHeight="1" x14ac:dyDescent="0.2"/>
    <row r="175" spans="6:6" ht="15.75" customHeight="1" x14ac:dyDescent="0.2"/>
    <row r="176" spans="6:6" ht="15.75" customHeight="1" x14ac:dyDescent="0.2">
      <c r="F176" s="9"/>
    </row>
    <row r="177" spans="6:6" ht="15.75" customHeight="1" x14ac:dyDescent="0.2"/>
    <row r="178" spans="6:6" ht="15.75" customHeight="1" x14ac:dyDescent="0.2"/>
    <row r="179" spans="6:6" ht="15.75" customHeight="1" x14ac:dyDescent="0.2"/>
    <row r="180" spans="6:6" ht="15.75" customHeight="1" x14ac:dyDescent="0.2">
      <c r="F180" s="9"/>
    </row>
    <row r="181" spans="6:6" ht="15.75" customHeight="1" x14ac:dyDescent="0.2"/>
    <row r="182" spans="6:6" ht="15.75" customHeight="1" x14ac:dyDescent="0.2"/>
    <row r="183" spans="6:6" ht="15.75" customHeight="1" x14ac:dyDescent="0.2"/>
    <row r="184" spans="6:6" ht="15.75" customHeight="1" x14ac:dyDescent="0.2">
      <c r="F184" s="9"/>
    </row>
    <row r="185" spans="6:6" ht="15.75" customHeight="1" x14ac:dyDescent="0.2"/>
    <row r="186" spans="6:6" ht="15.75" customHeight="1" x14ac:dyDescent="0.2"/>
    <row r="187" spans="6:6" ht="15.75" customHeight="1" x14ac:dyDescent="0.2"/>
    <row r="188" spans="6:6" ht="15.75" customHeight="1" x14ac:dyDescent="0.2">
      <c r="F188" s="9"/>
    </row>
    <row r="189" spans="6:6" ht="15.75" customHeight="1" x14ac:dyDescent="0.2"/>
    <row r="190" spans="6:6" ht="15.75" customHeight="1" x14ac:dyDescent="0.2"/>
    <row r="191" spans="6:6" ht="15.75" customHeight="1" x14ac:dyDescent="0.2"/>
    <row r="192" spans="6:6" ht="15.75" customHeight="1" x14ac:dyDescent="0.2">
      <c r="F192" s="9"/>
    </row>
    <row r="193" spans="6:6" ht="15.75" customHeight="1" x14ac:dyDescent="0.2"/>
    <row r="194" spans="6:6" ht="15.75" customHeight="1" x14ac:dyDescent="0.2"/>
    <row r="195" spans="6:6" ht="15.75" customHeight="1" x14ac:dyDescent="0.2"/>
    <row r="196" spans="6:6" ht="15.75" customHeight="1" x14ac:dyDescent="0.2">
      <c r="F196" s="9"/>
    </row>
    <row r="197" spans="6:6" ht="15.75" customHeight="1" x14ac:dyDescent="0.2"/>
    <row r="198" spans="6:6" ht="15.75" customHeight="1" x14ac:dyDescent="0.2"/>
    <row r="199" spans="6:6" ht="15.75" customHeight="1" x14ac:dyDescent="0.2"/>
    <row r="200" spans="6:6" ht="15.75" customHeight="1" x14ac:dyDescent="0.2">
      <c r="F200" s="9"/>
    </row>
    <row r="201" spans="6:6" ht="15.75" customHeight="1" x14ac:dyDescent="0.2"/>
    <row r="202" spans="6:6" ht="15.75" customHeight="1" x14ac:dyDescent="0.2"/>
    <row r="203" spans="6:6" ht="15.75" customHeight="1" x14ac:dyDescent="0.2"/>
    <row r="204" spans="6:6" ht="15.75" customHeight="1" x14ac:dyDescent="0.2">
      <c r="F204" s="9"/>
    </row>
    <row r="205" spans="6:6" ht="15.75" customHeight="1" x14ac:dyDescent="0.2"/>
    <row r="206" spans="6:6" ht="15.75" customHeight="1" x14ac:dyDescent="0.2"/>
    <row r="207" spans="6:6" ht="15.75" customHeight="1" x14ac:dyDescent="0.2"/>
    <row r="208" spans="6:6" ht="15.75" customHeight="1" x14ac:dyDescent="0.2">
      <c r="F208" s="9"/>
    </row>
    <row r="209" spans="6:6" ht="15.75" customHeight="1" x14ac:dyDescent="0.2"/>
    <row r="210" spans="6:6" ht="15.75" customHeight="1" x14ac:dyDescent="0.2"/>
    <row r="211" spans="6:6" ht="15.75" customHeight="1" x14ac:dyDescent="0.2"/>
    <row r="212" spans="6:6" ht="15.75" customHeight="1" x14ac:dyDescent="0.2">
      <c r="F212" s="9"/>
    </row>
    <row r="213" spans="6:6" ht="15.75" customHeight="1" x14ac:dyDescent="0.2"/>
    <row r="214" spans="6:6" ht="15.75" customHeight="1" x14ac:dyDescent="0.2"/>
    <row r="215" spans="6:6" ht="15.75" customHeight="1" x14ac:dyDescent="0.2"/>
    <row r="216" spans="6:6" ht="15.75" customHeight="1" x14ac:dyDescent="0.2">
      <c r="F216" s="9"/>
    </row>
    <row r="217" spans="6:6" ht="15.75" customHeight="1" x14ac:dyDescent="0.2"/>
    <row r="218" spans="6:6" ht="15.75" customHeight="1" x14ac:dyDescent="0.2"/>
    <row r="219" spans="6:6" ht="15.75" customHeight="1" x14ac:dyDescent="0.2"/>
    <row r="220" spans="6:6" ht="15.75" customHeight="1" x14ac:dyDescent="0.2">
      <c r="F220" s="9"/>
    </row>
    <row r="221" spans="6:6" ht="15.75" customHeight="1" x14ac:dyDescent="0.2"/>
    <row r="222" spans="6:6" ht="15.75" customHeight="1" x14ac:dyDescent="0.2"/>
    <row r="223" spans="6:6" ht="15.75" customHeight="1" x14ac:dyDescent="0.2"/>
    <row r="224" spans="6:6" ht="15.75" customHeight="1" x14ac:dyDescent="0.2">
      <c r="F224" s="9"/>
    </row>
    <row r="225" spans="6:6" ht="15.75" customHeight="1" x14ac:dyDescent="0.2"/>
    <row r="226" spans="6:6" ht="15.75" customHeight="1" x14ac:dyDescent="0.2"/>
    <row r="227" spans="6:6" ht="15.75" customHeight="1" x14ac:dyDescent="0.2"/>
    <row r="228" spans="6:6" ht="15.75" customHeight="1" x14ac:dyDescent="0.2">
      <c r="F228" s="9"/>
    </row>
    <row r="229" spans="6:6" ht="15.75" customHeight="1" x14ac:dyDescent="0.2"/>
    <row r="230" spans="6:6" ht="15.75" customHeight="1" x14ac:dyDescent="0.2"/>
    <row r="231" spans="6:6" ht="15.75" customHeight="1" x14ac:dyDescent="0.2"/>
    <row r="232" spans="6:6" ht="15.75" customHeight="1" x14ac:dyDescent="0.2">
      <c r="F232" s="9"/>
    </row>
    <row r="233" spans="6:6" ht="15.75" customHeight="1" x14ac:dyDescent="0.2"/>
    <row r="234" spans="6:6" ht="15.75" customHeight="1" x14ac:dyDescent="0.2"/>
    <row r="235" spans="6:6" ht="15.75" customHeight="1" x14ac:dyDescent="0.2"/>
    <row r="236" spans="6:6" ht="15.75" customHeight="1" x14ac:dyDescent="0.2">
      <c r="F236" s="9"/>
    </row>
    <row r="237" spans="6:6" ht="15.75" customHeight="1" x14ac:dyDescent="0.2"/>
    <row r="238" spans="6:6" ht="15.75" customHeight="1" x14ac:dyDescent="0.2"/>
    <row r="239" spans="6:6" ht="15.75" customHeight="1" x14ac:dyDescent="0.2"/>
    <row r="240" spans="6:6" ht="15.75" customHeight="1" x14ac:dyDescent="0.2">
      <c r="F240" s="9"/>
    </row>
    <row r="241" spans="6:6" ht="15.75" customHeight="1" x14ac:dyDescent="0.2"/>
    <row r="242" spans="6:6" ht="15.75" customHeight="1" x14ac:dyDescent="0.2"/>
    <row r="243" spans="6:6" ht="15.75" customHeight="1" x14ac:dyDescent="0.2"/>
    <row r="244" spans="6:6" ht="15.75" customHeight="1" x14ac:dyDescent="0.2">
      <c r="F244" s="9"/>
    </row>
    <row r="245" spans="6:6" ht="15.75" customHeight="1" x14ac:dyDescent="0.2"/>
    <row r="246" spans="6:6" ht="15.75" customHeight="1" x14ac:dyDescent="0.2"/>
    <row r="247" spans="6:6" ht="15.75" customHeight="1" x14ac:dyDescent="0.2"/>
    <row r="248" spans="6:6" ht="15.75" customHeight="1" x14ac:dyDescent="0.2">
      <c r="F248" s="9"/>
    </row>
    <row r="249" spans="6:6" ht="15.75" customHeight="1" x14ac:dyDescent="0.2"/>
    <row r="250" spans="6:6" ht="15.75" customHeight="1" x14ac:dyDescent="0.2"/>
    <row r="251" spans="6:6" ht="15.75" customHeight="1" x14ac:dyDescent="0.2"/>
    <row r="252" spans="6:6" ht="15.75" customHeight="1" x14ac:dyDescent="0.2">
      <c r="F252" s="9"/>
    </row>
    <row r="253" spans="6:6" ht="15.75" customHeight="1" x14ac:dyDescent="0.2"/>
    <row r="254" spans="6:6" ht="15.75" customHeight="1" x14ac:dyDescent="0.2"/>
    <row r="255" spans="6:6" ht="15.75" customHeight="1" x14ac:dyDescent="0.2"/>
    <row r="256" spans="6:6" ht="15.75" customHeight="1" x14ac:dyDescent="0.2">
      <c r="F256" s="9"/>
    </row>
    <row r="257" spans="6:6" ht="15.75" customHeight="1" x14ac:dyDescent="0.2"/>
    <row r="258" spans="6:6" ht="15.75" customHeight="1" x14ac:dyDescent="0.2"/>
    <row r="259" spans="6:6" ht="15.75" customHeight="1" x14ac:dyDescent="0.2"/>
    <row r="260" spans="6:6" ht="15.75" customHeight="1" x14ac:dyDescent="0.2">
      <c r="F260" s="9"/>
    </row>
    <row r="261" spans="6:6" ht="15.75" customHeight="1" x14ac:dyDescent="0.2"/>
    <row r="262" spans="6:6" ht="15.75" customHeight="1" x14ac:dyDescent="0.2"/>
    <row r="263" spans="6:6" ht="15.75" customHeight="1" x14ac:dyDescent="0.2"/>
    <row r="264" spans="6:6" ht="15.75" customHeight="1" x14ac:dyDescent="0.2">
      <c r="F264" s="9"/>
    </row>
    <row r="265" spans="6:6" ht="15.75" customHeight="1" x14ac:dyDescent="0.2"/>
    <row r="266" spans="6:6" ht="15.75" customHeight="1" x14ac:dyDescent="0.2"/>
    <row r="267" spans="6:6" ht="15.75" customHeight="1" x14ac:dyDescent="0.2"/>
    <row r="268" spans="6:6" ht="15.75" customHeight="1" x14ac:dyDescent="0.2">
      <c r="F268" s="9"/>
    </row>
    <row r="269" spans="6:6" ht="15.75" customHeight="1" x14ac:dyDescent="0.2"/>
    <row r="270" spans="6:6" ht="15.75" customHeight="1" x14ac:dyDescent="0.2"/>
    <row r="271" spans="6:6" ht="15.75" customHeight="1" x14ac:dyDescent="0.2"/>
    <row r="272" spans="6:6" ht="15.75" customHeight="1" x14ac:dyDescent="0.2">
      <c r="F272" s="9"/>
    </row>
    <row r="273" spans="6:6" ht="15.75" customHeight="1" x14ac:dyDescent="0.2"/>
    <row r="274" spans="6:6" ht="15.75" customHeight="1" x14ac:dyDescent="0.2"/>
    <row r="275" spans="6:6" ht="15.75" customHeight="1" x14ac:dyDescent="0.2"/>
    <row r="276" spans="6:6" ht="15.75" customHeight="1" x14ac:dyDescent="0.2">
      <c r="F276" s="9"/>
    </row>
    <row r="277" spans="6:6" ht="15.75" customHeight="1" x14ac:dyDescent="0.2"/>
    <row r="278" spans="6:6" ht="15.75" customHeight="1" x14ac:dyDescent="0.2"/>
    <row r="279" spans="6:6" ht="15.75" customHeight="1" x14ac:dyDescent="0.2"/>
    <row r="280" spans="6:6" ht="15.75" customHeight="1" x14ac:dyDescent="0.2">
      <c r="F280" s="9"/>
    </row>
    <row r="281" spans="6:6" ht="15.75" customHeight="1" x14ac:dyDescent="0.2"/>
    <row r="282" spans="6:6" ht="15.75" customHeight="1" x14ac:dyDescent="0.2"/>
    <row r="283" spans="6:6" ht="15.75" customHeight="1" x14ac:dyDescent="0.2"/>
    <row r="284" spans="6:6" ht="15.75" customHeight="1" x14ac:dyDescent="0.2">
      <c r="F284" s="9"/>
    </row>
    <row r="285" spans="6:6" ht="15.75" customHeight="1" x14ac:dyDescent="0.2"/>
    <row r="286" spans="6:6" ht="15.75" customHeight="1" x14ac:dyDescent="0.2"/>
    <row r="287" spans="6:6" ht="15.75" customHeight="1" x14ac:dyDescent="0.2"/>
    <row r="288" spans="6:6" ht="15.75" customHeight="1" x14ac:dyDescent="0.2">
      <c r="F288" s="9"/>
    </row>
    <row r="289" spans="6:6" ht="15.75" customHeight="1" x14ac:dyDescent="0.2"/>
    <row r="290" spans="6:6" ht="15.75" customHeight="1" x14ac:dyDescent="0.2"/>
    <row r="291" spans="6:6" ht="15.75" customHeight="1" x14ac:dyDescent="0.2"/>
    <row r="292" spans="6:6" ht="15.75" customHeight="1" x14ac:dyDescent="0.2">
      <c r="F292" s="9"/>
    </row>
    <row r="293" spans="6:6" ht="15.75" customHeight="1" x14ac:dyDescent="0.2"/>
    <row r="294" spans="6:6" ht="15.75" customHeight="1" x14ac:dyDescent="0.2"/>
    <row r="295" spans="6:6" ht="15.75" customHeight="1" x14ac:dyDescent="0.2"/>
    <row r="296" spans="6:6" ht="15.75" customHeight="1" x14ac:dyDescent="0.2">
      <c r="F296" s="9"/>
    </row>
    <row r="297" spans="6:6" ht="15.75" customHeight="1" x14ac:dyDescent="0.2"/>
    <row r="298" spans="6:6" ht="15.75" customHeight="1" x14ac:dyDescent="0.2"/>
    <row r="299" spans="6:6" ht="15.75" customHeight="1" x14ac:dyDescent="0.2"/>
    <row r="300" spans="6:6" ht="15.75" customHeight="1" x14ac:dyDescent="0.2">
      <c r="F300" s="9"/>
    </row>
    <row r="301" spans="6:6" ht="15.75" customHeight="1" x14ac:dyDescent="0.2"/>
    <row r="302" spans="6:6" ht="15.75" customHeight="1" x14ac:dyDescent="0.2"/>
    <row r="303" spans="6:6" ht="15.75" customHeight="1" x14ac:dyDescent="0.2"/>
    <row r="304" spans="6:6" ht="15.75" customHeight="1" x14ac:dyDescent="0.2">
      <c r="F304" s="9"/>
    </row>
    <row r="305" spans="6:6" ht="15.75" customHeight="1" x14ac:dyDescent="0.2"/>
    <row r="306" spans="6:6" ht="15.75" customHeight="1" x14ac:dyDescent="0.2"/>
    <row r="307" spans="6:6" ht="15.75" customHeight="1" x14ac:dyDescent="0.2"/>
    <row r="308" spans="6:6" ht="15.75" customHeight="1" x14ac:dyDescent="0.2">
      <c r="F308" s="9"/>
    </row>
    <row r="309" spans="6:6" ht="15.75" customHeight="1" x14ac:dyDescent="0.2"/>
    <row r="310" spans="6:6" ht="15.75" customHeight="1" x14ac:dyDescent="0.2"/>
    <row r="311" spans="6:6" ht="15.75" customHeight="1" x14ac:dyDescent="0.2"/>
    <row r="312" spans="6:6" ht="15.75" customHeight="1" x14ac:dyDescent="0.2">
      <c r="F312" s="9"/>
    </row>
    <row r="313" spans="6:6" ht="15.75" customHeight="1" x14ac:dyDescent="0.2"/>
    <row r="314" spans="6:6" ht="15.75" customHeight="1" x14ac:dyDescent="0.2"/>
    <row r="315" spans="6:6" ht="15.75" customHeight="1" x14ac:dyDescent="0.2"/>
    <row r="316" spans="6:6" ht="15.75" customHeight="1" x14ac:dyDescent="0.2"/>
    <row r="317" spans="6:6" ht="15.75" customHeight="1" x14ac:dyDescent="0.2"/>
    <row r="318" spans="6:6" ht="15.75" customHeight="1" x14ac:dyDescent="0.2"/>
    <row r="319" spans="6:6" ht="15.75" customHeight="1" x14ac:dyDescent="0.2"/>
    <row r="320" spans="6:6"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31">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32:C32"/>
    <mergeCell ref="B33:C33"/>
    <mergeCell ref="AI115:AJ115"/>
    <mergeCell ref="B25:C25"/>
    <mergeCell ref="B26:C26"/>
    <mergeCell ref="B27:C27"/>
    <mergeCell ref="B28:C28"/>
    <mergeCell ref="B29:C29"/>
    <mergeCell ref="B30:C30"/>
    <mergeCell ref="B31:C3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P1003"/>
  <sheetViews>
    <sheetView workbookViewId="0"/>
  </sheetViews>
  <sheetFormatPr defaultColWidth="12.5703125" defaultRowHeight="15" customHeight="1" x14ac:dyDescent="0.2"/>
  <cols>
    <col min="1" max="1" width="5" customWidth="1"/>
    <col min="2" max="2" width="22.85546875" customWidth="1"/>
    <col min="3" max="5" width="12.5703125" customWidth="1"/>
    <col min="6" max="6" width="9.7109375" customWidth="1"/>
    <col min="7" max="7" width="0.42578125" customWidth="1"/>
    <col min="8" max="8" width="24" customWidth="1"/>
    <col min="9" max="9" width="9.42578125" customWidth="1"/>
    <col min="10" max="10" width="10" customWidth="1"/>
    <col min="11" max="11" width="11" customWidth="1"/>
    <col min="12" max="12" width="3.85546875" customWidth="1"/>
    <col min="13" max="13" width="12.42578125" customWidth="1"/>
    <col min="14" max="14" width="11.5703125" customWidth="1"/>
    <col min="15" max="15" width="11.42578125" customWidth="1"/>
  </cols>
  <sheetData>
    <row r="1" spans="2:16" ht="26.25" customHeight="1" x14ac:dyDescent="0.25">
      <c r="B1" s="1"/>
      <c r="C1" s="52"/>
      <c r="D1" s="439"/>
      <c r="E1" s="440"/>
      <c r="F1" s="440"/>
    </row>
    <row r="2" spans="2:16" ht="26.25" customHeight="1" x14ac:dyDescent="0.2">
      <c r="D2" s="440"/>
      <c r="E2" s="440"/>
      <c r="F2" s="440"/>
    </row>
    <row r="3" spans="2:16" ht="15.75" customHeight="1" x14ac:dyDescent="0.25">
      <c r="B3" s="53" t="s">
        <v>0</v>
      </c>
      <c r="C3" s="54">
        <f ca="1">'Formulas_Departments Summary'!D3</f>
        <v>46235</v>
      </c>
      <c r="D3" s="55" t="s">
        <v>1</v>
      </c>
      <c r="E3" s="56">
        <f ca="1">meta_sheet!A4-1</f>
        <v>46251</v>
      </c>
      <c r="H3" s="57" t="s">
        <v>39</v>
      </c>
      <c r="I3" s="58"/>
      <c r="J3" s="59" t="s">
        <v>3</v>
      </c>
      <c r="K3" s="60" t="s">
        <v>4</v>
      </c>
      <c r="L3" s="2"/>
    </row>
    <row r="4" spans="2:16" ht="15.75" customHeight="1" x14ac:dyDescent="0.25">
      <c r="B4" s="61" t="s">
        <v>40</v>
      </c>
      <c r="C4" s="62"/>
      <c r="D4" s="63" t="s">
        <v>3</v>
      </c>
      <c r="E4" s="64" t="s">
        <v>4</v>
      </c>
      <c r="H4" s="441" t="s">
        <v>41</v>
      </c>
      <c r="I4" s="430"/>
      <c r="J4" s="66"/>
      <c r="K4" s="67"/>
      <c r="L4" s="2"/>
    </row>
    <row r="5" spans="2:16" ht="15.75" customHeight="1" x14ac:dyDescent="0.25">
      <c r="B5" s="68" t="s">
        <v>41</v>
      </c>
      <c r="C5" s="69"/>
      <c r="D5" s="70"/>
      <c r="E5" s="71"/>
      <c r="H5" s="442" t="s">
        <v>42</v>
      </c>
      <c r="I5" s="434"/>
      <c r="J5" s="72">
        <f ca="1">HLOOKUP(E3,'Formulas_Progressive Report'!D4:AH67,64,0)</f>
        <v>0</v>
      </c>
      <c r="K5" s="73">
        <f ca="1">SUM('Formulas_Progressive Report'!D64:AH64)</f>
        <v>27153.949999999721</v>
      </c>
      <c r="L5" s="2"/>
    </row>
    <row r="6" spans="2:16" ht="15.75" customHeight="1" x14ac:dyDescent="0.25">
      <c r="B6" s="428" t="s">
        <v>5</v>
      </c>
      <c r="C6" s="421"/>
      <c r="D6" s="74">
        <f ca="1">HLOOKUP(E3,'Formulas_Progressive Report'!D4:AH67,2,0)</f>
        <v>67929.429333359003</v>
      </c>
      <c r="E6" s="75">
        <f ca="1">SUM('Formulas_Progressive Report'!D5:AH5)</f>
        <v>1154121.0453333557</v>
      </c>
      <c r="H6" s="76" t="s">
        <v>43</v>
      </c>
      <c r="I6" s="77"/>
      <c r="J6" s="78">
        <f ca="1">VLOOKUP(E3,'PF &amp; Demand'!K5:N37,3,0)</f>
        <v>125.46830447968981</v>
      </c>
      <c r="K6" s="79">
        <f ca="1">SUM('PF &amp; Demand'!M7:M37)</f>
        <v>1894.5862478778474</v>
      </c>
      <c r="L6" s="2"/>
    </row>
    <row r="7" spans="2:16" ht="15.75" customHeight="1" x14ac:dyDescent="0.25">
      <c r="B7" s="80" t="s">
        <v>44</v>
      </c>
      <c r="C7" s="81"/>
      <c r="D7" s="82">
        <f ca="1">VLOOKUP($E$3,'PF &amp; Demand'!$K$6:$R$37,2,0)</f>
        <v>2.9729668830014231</v>
      </c>
      <c r="E7" s="83">
        <f ca="1">MAX('PF &amp; Demand'!L7:L37)</f>
        <v>3.100555953453453</v>
      </c>
      <c r="H7" s="84" t="s">
        <v>45</v>
      </c>
      <c r="I7" s="85"/>
      <c r="J7" s="86">
        <f ca="1">VLOOKUP(E3,'PF &amp; Demand'!K6:R37,6,0)</f>
        <v>1</v>
      </c>
      <c r="K7" s="87">
        <f ca="1">MAX('PF &amp; Demand'!Q7:Q37)</f>
        <v>0.89309464979562014</v>
      </c>
      <c r="L7" s="2"/>
    </row>
    <row r="8" spans="2:16" ht="15.75" customHeight="1" x14ac:dyDescent="0.25">
      <c r="B8" s="80" t="s">
        <v>45</v>
      </c>
      <c r="C8" s="81"/>
      <c r="D8" s="88">
        <f ca="1">VLOOKUP($E$3,'PF &amp; Demand'!$K$6:$R$37,6,0)</f>
        <v>1</v>
      </c>
      <c r="E8" s="89">
        <f ca="1">IFERROR(AVERAGEIF('PF &amp; Demand'!P6:P37,"&gt;0",'PF &amp; Demand'!P6:P37),"-")</f>
        <v>0.99998277209434505</v>
      </c>
      <c r="H8" s="429" t="s">
        <v>46</v>
      </c>
      <c r="I8" s="430"/>
      <c r="J8" s="91">
        <f t="shared" ref="J8:K8" ca="1" si="0">SUM(J9:J10)</f>
        <v>3.2000000006519258E-2</v>
      </c>
      <c r="K8" s="92">
        <f t="shared" ca="1" si="0"/>
        <v>847.3984375</v>
      </c>
      <c r="L8" s="2"/>
    </row>
    <row r="9" spans="2:16" ht="15.75" customHeight="1" x14ac:dyDescent="0.25">
      <c r="B9" s="93" t="s">
        <v>46</v>
      </c>
      <c r="C9" s="94"/>
      <c r="D9" s="95">
        <f t="shared" ref="D9:E9" ca="1" si="1">SUM(D10:D16)</f>
        <v>4.1920000001555309</v>
      </c>
      <c r="E9" s="96">
        <f t="shared" ca="1" si="1"/>
        <v>8.86400000017602</v>
      </c>
      <c r="H9" s="431" t="s">
        <v>21</v>
      </c>
      <c r="I9" s="398"/>
      <c r="J9" s="97">
        <f ca="1">HLOOKUP($E$3,Formulas_DG!$D$3:$AH$13,ROW(C8),FALSE)</f>
        <v>3.2000000006519258E-2</v>
      </c>
      <c r="K9" s="98">
        <f ca="1">SUM(Formulas_DG!D11:AH11)</f>
        <v>847.3984375</v>
      </c>
      <c r="L9" s="2"/>
    </row>
    <row r="10" spans="2:16" ht="15.75" customHeight="1" x14ac:dyDescent="0.25">
      <c r="B10" s="425" t="str">
        <f>Formulas_Overview!B14</f>
        <v>DG - 1 (825) KVA</v>
      </c>
      <c r="C10" s="412"/>
      <c r="D10" s="99">
        <f ca="1">Formulas_Overview!D14</f>
        <v>1.9200000000419095</v>
      </c>
      <c r="E10" s="100">
        <f ca="1">Formulas_Overview!E14</f>
        <v>3.3920000000507571</v>
      </c>
      <c r="H10" s="426" t="s">
        <v>22</v>
      </c>
      <c r="I10" s="427"/>
      <c r="J10" s="97">
        <f ca="1">HLOOKUP($E$3,Formulas_DG!$D$3:$AH$13,ROW(C9),FALSE)</f>
        <v>0</v>
      </c>
      <c r="K10" s="101">
        <f ca="1">SUM(Formulas_DG!D12:AH12)</f>
        <v>0</v>
      </c>
      <c r="L10" s="2"/>
      <c r="M10" s="2"/>
      <c r="N10" s="2"/>
      <c r="O10" s="2"/>
      <c r="P10" s="2"/>
    </row>
    <row r="11" spans="2:16" ht="15.75" customHeight="1" x14ac:dyDescent="0.25">
      <c r="B11" s="425" t="str">
        <f>Formulas_Overview!B15</f>
        <v>DG - 3 (1025) KVA</v>
      </c>
      <c r="C11" s="412"/>
      <c r="D11" s="99">
        <f ca="1">Formulas_Overview!D15</f>
        <v>0</v>
      </c>
      <c r="E11" s="100">
        <f ca="1">Formulas_Overview!E15</f>
        <v>0.51199999998789281</v>
      </c>
    </row>
    <row r="12" spans="2:16" ht="15.75" customHeight="1" x14ac:dyDescent="0.25">
      <c r="B12" s="425" t="str">
        <f>Formulas_Overview!B16</f>
        <v>DG - 4 (1025) KVA</v>
      </c>
      <c r="C12" s="412"/>
      <c r="D12" s="99">
        <f ca="1">Formulas_Overview!D16</f>
        <v>1.984000000054948</v>
      </c>
      <c r="E12" s="100">
        <f ca="1">Formulas_Overview!E16</f>
        <v>3.5200000000186265</v>
      </c>
      <c r="H12" s="432" t="s">
        <v>47</v>
      </c>
      <c r="I12" s="416"/>
      <c r="J12" s="102" t="s">
        <v>3</v>
      </c>
      <c r="K12" s="103" t="s">
        <v>4</v>
      </c>
    </row>
    <row r="13" spans="2:16" ht="15.75" customHeight="1" x14ac:dyDescent="0.25">
      <c r="B13" s="425" t="str">
        <f>Formulas_Overview!B17</f>
        <v>11KV DG Cummins-4</v>
      </c>
      <c r="C13" s="412"/>
      <c r="D13" s="99">
        <f ca="1">Formulas_Overview!D17</f>
        <v>0</v>
      </c>
      <c r="E13" s="100">
        <f ca="1">Formulas_Overview!E17</f>
        <v>0</v>
      </c>
      <c r="H13" s="65" t="s">
        <v>41</v>
      </c>
      <c r="I13" s="104"/>
      <c r="J13" s="66"/>
      <c r="K13" s="67"/>
    </row>
    <row r="14" spans="2:16" ht="15.75" customHeight="1" x14ac:dyDescent="0.25">
      <c r="B14" s="425" t="str">
        <f>Formulas_Overview!B18</f>
        <v>11KV DG, MTU-5</v>
      </c>
      <c r="C14" s="412"/>
      <c r="D14" s="99">
        <f ca="1">Formulas_Overview!D18</f>
        <v>6.4000000013038516E-2</v>
      </c>
      <c r="E14" s="100">
        <f ca="1">Formulas_Overview!E18</f>
        <v>0.19200000003911555</v>
      </c>
      <c r="H14" s="433" t="s">
        <v>48</v>
      </c>
      <c r="I14" s="434"/>
      <c r="J14" s="436" t="e">
        <f ca="1">HLOOKUP(E3,'Formulas_Progressive Report'!D4:AH67,65,0)</f>
        <v>#REF!</v>
      </c>
      <c r="K14" s="437">
        <f ca="1">SUM('Formulas_Progressive Report'!D65:AH65)</f>
        <v>5866.2312499999534</v>
      </c>
    </row>
    <row r="15" spans="2:16" ht="15.75" customHeight="1" x14ac:dyDescent="0.25">
      <c r="B15" s="425" t="str">
        <f>Formulas_Overview!B19</f>
        <v>11KV DG, Cummins-6</v>
      </c>
      <c r="C15" s="412"/>
      <c r="D15" s="99">
        <f ca="1">Formulas_Overview!D19</f>
        <v>0.19200000003911555</v>
      </c>
      <c r="E15" s="100">
        <f ca="1">Formulas_Overview!E19</f>
        <v>0.8960000000661239</v>
      </c>
      <c r="H15" s="435"/>
      <c r="I15" s="421"/>
      <c r="J15" s="421"/>
      <c r="K15" s="438"/>
    </row>
    <row r="16" spans="2:16" ht="15.75" customHeight="1" x14ac:dyDescent="0.25">
      <c r="B16" s="425" t="str">
        <f>Formulas_Overview!B20</f>
        <v>11KV DG, Cummins-7</v>
      </c>
      <c r="C16" s="412"/>
      <c r="D16" s="99">
        <f ca="1">Formulas_Overview!D20</f>
        <v>3.2000000006519258E-2</v>
      </c>
      <c r="E16" s="100">
        <f ca="1">Formulas_Overview!E20</f>
        <v>0.35200000001350418</v>
      </c>
      <c r="H16" s="107"/>
      <c r="I16" s="108"/>
      <c r="J16" s="105"/>
      <c r="K16" s="106"/>
    </row>
    <row r="17" spans="2:11" ht="15.75" customHeight="1" x14ac:dyDescent="0.25">
      <c r="B17" s="109" t="s">
        <v>49</v>
      </c>
      <c r="C17" s="110"/>
      <c r="D17" s="111">
        <f t="shared" ref="D17:E17" ca="1" si="2">SUM(D18:D26)</f>
        <v>1785.0917500001115</v>
      </c>
      <c r="E17" s="112">
        <f t="shared" si="2"/>
        <v>26688.276875000032</v>
      </c>
      <c r="H17" s="76" t="s">
        <v>43</v>
      </c>
      <c r="I17" s="77"/>
      <c r="J17" s="113">
        <f ca="1">VLOOKUP(E3,'PF &amp; Demand'!K6:R37,4,0)</f>
        <v>47.371320117603652</v>
      </c>
      <c r="K17" s="114">
        <f ca="1">MAX('PF &amp; Demand'!N7:N37)</f>
        <v>49.015617333718573</v>
      </c>
    </row>
    <row r="18" spans="2:11" ht="15.75" customHeight="1" x14ac:dyDescent="0.25">
      <c r="B18" s="419" t="s">
        <v>24</v>
      </c>
      <c r="C18" s="412"/>
      <c r="D18" s="115">
        <f ca="1">Formulas_Overview!D24</f>
        <v>319</v>
      </c>
      <c r="E18" s="116">
        <f>Formulas_Overview!E24</f>
        <v>4489.09375</v>
      </c>
      <c r="H18" s="84" t="s">
        <v>45</v>
      </c>
      <c r="I18" s="85"/>
      <c r="J18" s="117">
        <f ca="1">VLOOKUP(E3,'PF &amp; Demand'!K6:R37,4,0)</f>
        <v>47.371320117603652</v>
      </c>
      <c r="K18" s="118">
        <f ca="1">IFERROR(AVERAGEIF('PF &amp; Demand'!R6:R37,"&gt;0",'PF &amp; Demand'!R6:R37),"0")</f>
        <v>0.5084536884098263</v>
      </c>
    </row>
    <row r="19" spans="2:11" ht="15.75" customHeight="1" x14ac:dyDescent="0.25">
      <c r="B19" s="419" t="s">
        <v>25</v>
      </c>
      <c r="C19" s="412"/>
      <c r="D19" s="115">
        <f ca="1">Formulas_Overview!D25</f>
        <v>89.53125</v>
      </c>
      <c r="E19" s="116">
        <f>Formulas_Overview!E25</f>
        <v>935.765625</v>
      </c>
      <c r="H19" s="90" t="s">
        <v>46</v>
      </c>
      <c r="I19" s="119"/>
      <c r="J19" s="120"/>
      <c r="K19" s="121"/>
    </row>
    <row r="20" spans="2:11" ht="15.75" customHeight="1" x14ac:dyDescent="0.25">
      <c r="B20" s="419" t="s">
        <v>26</v>
      </c>
      <c r="C20" s="412"/>
      <c r="D20" s="115">
        <f ca="1">Formulas_Overview!D26</f>
        <v>0</v>
      </c>
      <c r="E20" s="116">
        <f>Formulas_Overview!E26</f>
        <v>0</v>
      </c>
      <c r="H20" s="426" t="s">
        <v>50</v>
      </c>
      <c r="I20" s="427"/>
      <c r="J20" s="122">
        <f ca="1">HLOOKUP(E3,Formulas_DG!D3:AH13,9,0)</f>
        <v>0</v>
      </c>
      <c r="K20" s="101">
        <f ca="1">SUM(Formulas_DG!D13:AH13)</f>
        <v>161.583984375</v>
      </c>
    </row>
    <row r="21" spans="2:11" ht="15.75" customHeight="1" x14ac:dyDescent="0.25">
      <c r="B21" s="419" t="s">
        <v>27</v>
      </c>
      <c r="C21" s="412"/>
      <c r="D21" s="115">
        <f ca="1">Formulas_Overview!D27</f>
        <v>692.11200000000099</v>
      </c>
      <c r="E21" s="116">
        <f>Formulas_Overview!E27</f>
        <v>10266.530499999999</v>
      </c>
    </row>
    <row r="22" spans="2:11" ht="15.75" customHeight="1" x14ac:dyDescent="0.25">
      <c r="B22" s="419" t="s">
        <v>28</v>
      </c>
      <c r="C22" s="412"/>
      <c r="D22" s="115">
        <f ca="1">Formulas_Overview!D28</f>
        <v>16.67450000000008</v>
      </c>
      <c r="E22" s="116">
        <f>Formulas_Overview!E28</f>
        <v>514.00900000000001</v>
      </c>
    </row>
    <row r="23" spans="2:11" ht="15.75" customHeight="1" x14ac:dyDescent="0.25">
      <c r="B23" s="419" t="s">
        <v>29</v>
      </c>
      <c r="C23" s="412"/>
      <c r="D23" s="115">
        <f ca="1">Formulas_Overview!D29</f>
        <v>469.22999999999956</v>
      </c>
      <c r="E23" s="116">
        <f>Formulas_Overview!E29</f>
        <v>7335.8700000000026</v>
      </c>
    </row>
    <row r="24" spans="2:11" ht="15.75" customHeight="1" x14ac:dyDescent="0.25">
      <c r="B24" s="419" t="s">
        <v>30</v>
      </c>
      <c r="C24" s="412"/>
      <c r="D24" s="115">
        <f ca="1">Formulas_Overview!D30</f>
        <v>13.520000000018626</v>
      </c>
      <c r="E24" s="116">
        <f>Formulas_Overview!E30</f>
        <v>244.60800000000745</v>
      </c>
    </row>
    <row r="25" spans="2:11" ht="15.75" customHeight="1" x14ac:dyDescent="0.25">
      <c r="B25" s="419" t="s">
        <v>31</v>
      </c>
      <c r="C25" s="412"/>
      <c r="D25" s="115">
        <f ca="1">Formulas_Overview!D31</f>
        <v>185.0240000000922</v>
      </c>
      <c r="E25" s="116">
        <f>Formulas_Overview!E31</f>
        <v>2902.4000000000233</v>
      </c>
    </row>
    <row r="26" spans="2:11" ht="15.75" customHeight="1" x14ac:dyDescent="0.25">
      <c r="B26" s="419" t="s">
        <v>32</v>
      </c>
      <c r="C26" s="412"/>
      <c r="D26" s="115">
        <f ca="1">Formulas_Overview!D32</f>
        <v>0</v>
      </c>
      <c r="E26" s="116">
        <f>Formulas_Overview!E32</f>
        <v>0</v>
      </c>
    </row>
    <row r="27" spans="2:11" ht="15.75" customHeight="1" x14ac:dyDescent="0.25">
      <c r="B27" s="419" t="s">
        <v>35</v>
      </c>
      <c r="C27" s="412"/>
      <c r="D27" s="115">
        <f t="shared" ref="D27:E27" ca="1" si="3">SUM(D18:D26)</f>
        <v>1785.0917500001115</v>
      </c>
      <c r="E27" s="116">
        <f t="shared" si="3"/>
        <v>26688.276875000032</v>
      </c>
    </row>
    <row r="28" spans="2:11" ht="15.75" customHeight="1" x14ac:dyDescent="0.25">
      <c r="B28" s="123" t="s">
        <v>51</v>
      </c>
      <c r="C28" s="124"/>
      <c r="D28" s="125"/>
      <c r="E28" s="126"/>
    </row>
    <row r="29" spans="2:11" ht="15.75" customHeight="1" x14ac:dyDescent="0.25">
      <c r="B29" s="420" t="s">
        <v>12</v>
      </c>
      <c r="C29" s="421"/>
      <c r="D29" s="127">
        <f ca="1">Formulas_Overview!D12</f>
        <v>12021.933559320867</v>
      </c>
      <c r="E29" s="128">
        <f ca="1">Formulas_Overview!E12</f>
        <v>185245.45301694795</v>
      </c>
    </row>
    <row r="30" spans="2:11" ht="15.75" customHeight="1" x14ac:dyDescent="0.25">
      <c r="B30" s="129" t="s">
        <v>52</v>
      </c>
      <c r="C30" s="130"/>
      <c r="D30" s="131"/>
      <c r="E30" s="132"/>
    </row>
    <row r="31" spans="2:11" ht="15.75" customHeight="1" x14ac:dyDescent="0.25">
      <c r="B31" s="422" t="s">
        <v>53</v>
      </c>
      <c r="C31" s="412"/>
      <c r="D31" s="133">
        <f ca="1">HLOOKUP(E3,'Formulas_Progressive Report'!D4:AH67,43,0)</f>
        <v>0</v>
      </c>
      <c r="E31" s="134">
        <f ca="1">SUM('Formulas_Progressive Report'!D47:AH47)</f>
        <v>0</v>
      </c>
    </row>
    <row r="32" spans="2:11" ht="15.75" customHeight="1" x14ac:dyDescent="0.25">
      <c r="B32" s="423" t="s">
        <v>35</v>
      </c>
      <c r="C32" s="424"/>
      <c r="D32" s="135">
        <f t="shared" ref="D32:E32" ca="1" si="4">D6+D9+D17</f>
        <v>69718.713083359267</v>
      </c>
      <c r="E32" s="136">
        <f t="shared" ca="1" si="4"/>
        <v>1180818.1862083557</v>
      </c>
    </row>
    <row r="33" spans="2:5" ht="15.75" customHeight="1" x14ac:dyDescent="0.25">
      <c r="B33" s="2"/>
      <c r="C33" s="2"/>
      <c r="D33" s="2"/>
      <c r="E33" s="2"/>
    </row>
    <row r="34" spans="2:5" ht="15.75" customHeight="1" x14ac:dyDescent="0.25">
      <c r="B34" s="415" t="s">
        <v>54</v>
      </c>
      <c r="C34" s="416"/>
      <c r="D34" s="416"/>
      <c r="E34" s="417"/>
    </row>
    <row r="35" spans="2:5" ht="15.75" customHeight="1" x14ac:dyDescent="0.25">
      <c r="B35" s="411" t="s">
        <v>6</v>
      </c>
      <c r="C35" s="412"/>
      <c r="D35" s="137">
        <f ca="1">HLOOKUP($E$3,'Formulas_Departments Summary'!$D$3:$AH$18,ROW(C2),0)</f>
        <v>41051.654577972367</v>
      </c>
      <c r="E35" s="138">
        <f ca="1">SUM('Formulas_Departments Summary'!D4:AH4)</f>
        <v>690604.16373643093</v>
      </c>
    </row>
    <row r="36" spans="2:5" ht="15.75" customHeight="1" x14ac:dyDescent="0.25">
      <c r="B36" s="418" t="s">
        <v>55</v>
      </c>
      <c r="C36" s="400"/>
      <c r="D36" s="139">
        <f ca="1">HLOOKUP($E$3,'Formulas_Departments Summary'!$D$3:$AH$18,ROW(C3),0)</f>
        <v>3366.5459326785058</v>
      </c>
      <c r="E36" s="140">
        <f ca="1">SUM('Formulas_Departments Summary'!D5:AH5)</f>
        <v>58520.596774192527</v>
      </c>
    </row>
    <row r="37" spans="2:5" ht="15.75" customHeight="1" x14ac:dyDescent="0.25">
      <c r="B37" s="415" t="s">
        <v>56</v>
      </c>
      <c r="C37" s="416"/>
      <c r="D37" s="416"/>
      <c r="E37" s="417"/>
    </row>
    <row r="38" spans="2:5" ht="15.75" customHeight="1" x14ac:dyDescent="0.25">
      <c r="B38" s="411" t="s">
        <v>57</v>
      </c>
      <c r="C38" s="412"/>
      <c r="D38" s="141">
        <f ca="1">HLOOKUP($E$3,'Formulas_Departments Summary'!$D$3:$AH$7,ROW(C4),0)</f>
        <v>4.1600000001490116</v>
      </c>
      <c r="E38" s="142">
        <f ca="1">SUM('Formulas_Departments Summary'!D6:AH6)</f>
        <v>8.5120000001625158</v>
      </c>
    </row>
    <row r="39" spans="2:5" ht="15.75" customHeight="1" x14ac:dyDescent="0.25">
      <c r="B39" s="418" t="s">
        <v>58</v>
      </c>
      <c r="C39" s="400"/>
      <c r="D39" s="143">
        <f ca="1">HLOOKUP($E$3,'Formulas_Departments Summary'!$D$3:$AH$7,ROW(C5),0)</f>
        <v>0</v>
      </c>
      <c r="E39" s="144">
        <f ca="1">SUM('Formulas_Departments Summary'!D7:AH7)</f>
        <v>0</v>
      </c>
    </row>
    <row r="40" spans="2:5" ht="15.75" customHeight="1" x14ac:dyDescent="0.25">
      <c r="B40" s="415" t="s">
        <v>59</v>
      </c>
      <c r="C40" s="416"/>
      <c r="D40" s="416"/>
      <c r="E40" s="417"/>
    </row>
    <row r="41" spans="2:5" ht="15.75" customHeight="1" x14ac:dyDescent="0.25">
      <c r="B41" s="411" t="s">
        <v>60</v>
      </c>
      <c r="C41" s="412"/>
      <c r="D41" s="145">
        <f ca="1">HLOOKUP($E$3,'Formulas_Departments Summary'!$C$3:$AH$18,ROW(C6),0)</f>
        <v>41055.814577972516</v>
      </c>
      <c r="E41" s="138">
        <f ca="1">SUM('Formulas_Departments Summary'!D8:AH8)</f>
        <v>690612.67573643103</v>
      </c>
    </row>
    <row r="42" spans="2:5" ht="15.75" customHeight="1" x14ac:dyDescent="0.25">
      <c r="B42" s="413" t="s">
        <v>61</v>
      </c>
      <c r="C42" s="398"/>
      <c r="D42" s="145">
        <f ca="1">HLOOKUP($E$3,'Formulas_Departments Summary'!$C$3:$AH$18,ROW(C7),0)</f>
        <v>3366.5459326785058</v>
      </c>
      <c r="E42" s="138">
        <f ca="1">SUM('Formulas_Departments Summary'!D9:AH9)</f>
        <v>58520.596774192527</v>
      </c>
    </row>
    <row r="43" spans="2:5" ht="15.75" customHeight="1" x14ac:dyDescent="0.25">
      <c r="B43" s="413" t="s">
        <v>62</v>
      </c>
      <c r="C43" s="398"/>
      <c r="D43" s="145">
        <f ca="1">HLOOKUP($E$3,'Formulas_Departments Summary'!$C$3:$AH$18,ROW(C8),0)</f>
        <v>7101.5341492411681</v>
      </c>
      <c r="E43" s="138">
        <f ca="1">SUM('Formulas_Departments Summary'!D10:AH10)</f>
        <v>132910.45171794691</v>
      </c>
    </row>
    <row r="44" spans="2:5" ht="15.75" customHeight="1" x14ac:dyDescent="0.25">
      <c r="B44" s="413" t="s">
        <v>63</v>
      </c>
      <c r="C44" s="398"/>
      <c r="D44" s="145">
        <f ca="1">HLOOKUP($E$3,'Formulas_Departments Summary'!$C$3:$AH$18,ROW(C10),0)</f>
        <v>9968.9469607878818</v>
      </c>
      <c r="E44" s="138">
        <f ca="1">SUM('Formulas_Departments Summary'!D12:AH12)</f>
        <v>173363.85004757944</v>
      </c>
    </row>
    <row r="45" spans="2:5" ht="15.75" customHeight="1" x14ac:dyDescent="0.25">
      <c r="B45" s="413" t="s">
        <v>64</v>
      </c>
      <c r="C45" s="398"/>
      <c r="D45" s="145">
        <f ca="1">HLOOKUP($E$3,'Formulas_Departments Summary'!$C$3:$AH$18,ROW(C11),0)</f>
        <v>22175.754204826186</v>
      </c>
      <c r="E45" s="138">
        <f ca="1">SUM('Formulas_Departments Summary'!D13:AH13)</f>
        <v>353114.60209590482</v>
      </c>
    </row>
    <row r="46" spans="2:5" ht="15.75" customHeight="1" x14ac:dyDescent="0.25">
      <c r="B46" s="413" t="s">
        <v>65</v>
      </c>
      <c r="C46" s="398"/>
      <c r="D46" s="145">
        <f ca="1">HLOOKUP($E$3,'Formulas_Departments Summary'!$C$3:$AH$18,ROW(C12),0)</f>
        <v>-953.08799999998882</v>
      </c>
      <c r="E46" s="138">
        <f ca="1">SUM('Formulas_Departments Summary'!D14:AH14)</f>
        <v>-14673.569454545461</v>
      </c>
    </row>
    <row r="47" spans="2:5" ht="15.75" customHeight="1" x14ac:dyDescent="0.25">
      <c r="B47" s="414" t="s">
        <v>66</v>
      </c>
      <c r="C47" s="408"/>
      <c r="D47" s="146">
        <f ca="1">HLOOKUP($E$3,'Formulas_Departments Summary'!$C$3:$AH$18,ROW(C14),0)</f>
        <v>4319.6339326784946</v>
      </c>
      <c r="E47" s="147">
        <f ca="1">SUM('Formulas_Departments Summary'!D16:AH16)</f>
        <v>73194.166228737988</v>
      </c>
    </row>
    <row r="48" spans="2: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46">
    <mergeCell ref="H12:I12"/>
    <mergeCell ref="H14:I15"/>
    <mergeCell ref="J14:J15"/>
    <mergeCell ref="K14:K15"/>
    <mergeCell ref="D1:F2"/>
    <mergeCell ref="H4:I4"/>
    <mergeCell ref="H5:I5"/>
    <mergeCell ref="B6:C6"/>
    <mergeCell ref="H8:I8"/>
    <mergeCell ref="H9:I9"/>
    <mergeCell ref="H10:I10"/>
    <mergeCell ref="B10:C10"/>
    <mergeCell ref="B11:C11"/>
    <mergeCell ref="B12:C12"/>
    <mergeCell ref="B13:C13"/>
    <mergeCell ref="B14:C14"/>
    <mergeCell ref="B15:C15"/>
    <mergeCell ref="B16:C16"/>
    <mergeCell ref="B18:C18"/>
    <mergeCell ref="B19:C19"/>
    <mergeCell ref="B20:C20"/>
    <mergeCell ref="H20:I20"/>
    <mergeCell ref="B21:C21"/>
    <mergeCell ref="B22:C22"/>
    <mergeCell ref="B23:C23"/>
    <mergeCell ref="B24:C24"/>
    <mergeCell ref="B25:C25"/>
    <mergeCell ref="B26:C26"/>
    <mergeCell ref="B27:C27"/>
    <mergeCell ref="B29:C29"/>
    <mergeCell ref="B31:C31"/>
    <mergeCell ref="B32:C32"/>
    <mergeCell ref="B46:C46"/>
    <mergeCell ref="B47:C47"/>
    <mergeCell ref="B34:E34"/>
    <mergeCell ref="B35:C35"/>
    <mergeCell ref="B36:C36"/>
    <mergeCell ref="B37:E37"/>
    <mergeCell ref="B38:C38"/>
    <mergeCell ref="B39:C39"/>
    <mergeCell ref="B40:E40"/>
    <mergeCell ref="B41:C41"/>
    <mergeCell ref="B42:C42"/>
    <mergeCell ref="B43:C43"/>
    <mergeCell ref="B44:C44"/>
    <mergeCell ref="B45:C4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O1003"/>
  <sheetViews>
    <sheetView workbookViewId="0"/>
  </sheetViews>
  <sheetFormatPr defaultColWidth="12.5703125" defaultRowHeight="15" customHeight="1" x14ac:dyDescent="0.2"/>
  <cols>
    <col min="1" max="1" width="4" customWidth="1"/>
    <col min="2" max="2" width="12.5703125" customWidth="1"/>
    <col min="3" max="3" width="14.5703125" customWidth="1"/>
    <col min="4" max="4" width="11" customWidth="1"/>
    <col min="5" max="5" width="11.85546875" customWidth="1"/>
    <col min="6" max="6" width="4.85546875" customWidth="1"/>
    <col min="7" max="7" width="16.140625" customWidth="1"/>
    <col min="8" max="8" width="10.5703125" customWidth="1"/>
    <col min="9" max="9" width="11.28515625" customWidth="1"/>
    <col min="11" max="11" width="6.140625" customWidth="1"/>
    <col min="12" max="12" width="20.85546875" customWidth="1"/>
    <col min="13" max="13" width="15.5703125" customWidth="1"/>
  </cols>
  <sheetData>
    <row r="1" spans="2:15" ht="22.5" customHeight="1" x14ac:dyDescent="0.2">
      <c r="G1" s="439"/>
      <c r="H1" s="440"/>
      <c r="I1" s="440"/>
      <c r="J1" s="440"/>
    </row>
    <row r="2" spans="2:15" ht="22.5" customHeight="1" x14ac:dyDescent="0.2">
      <c r="G2" s="440"/>
      <c r="H2" s="440"/>
      <c r="I2" s="440"/>
      <c r="J2" s="440"/>
    </row>
    <row r="3" spans="2:15" ht="22.5" customHeight="1" x14ac:dyDescent="0.2">
      <c r="G3" s="440"/>
      <c r="H3" s="440"/>
      <c r="I3" s="440"/>
      <c r="J3" s="440"/>
    </row>
    <row r="4" spans="2:15" ht="15.75" customHeight="1" x14ac:dyDescent="0.25">
      <c r="B4" s="454" t="s">
        <v>67</v>
      </c>
      <c r="C4" s="444"/>
      <c r="D4" s="148" t="s">
        <v>3</v>
      </c>
      <c r="E4" s="149" t="s">
        <v>4</v>
      </c>
      <c r="F4" s="2"/>
      <c r="G4" s="455"/>
      <c r="H4" s="444"/>
      <c r="I4" s="148" t="s">
        <v>3</v>
      </c>
      <c r="J4" s="149" t="s">
        <v>4</v>
      </c>
      <c r="K4" s="2"/>
      <c r="L4" s="456" t="s">
        <v>68</v>
      </c>
      <c r="M4" s="444"/>
      <c r="N4" s="148" t="s">
        <v>3</v>
      </c>
      <c r="O4" s="149" t="s">
        <v>4</v>
      </c>
    </row>
    <row r="5" spans="2:15" ht="15.75" customHeight="1" x14ac:dyDescent="0.25">
      <c r="B5" s="457" t="s">
        <v>41</v>
      </c>
      <c r="C5" s="430"/>
      <c r="D5" s="66"/>
      <c r="E5" s="151"/>
      <c r="F5" s="2"/>
      <c r="G5" s="150" t="s">
        <v>41</v>
      </c>
      <c r="H5" s="104"/>
      <c r="I5" s="152"/>
      <c r="J5" s="153"/>
      <c r="K5" s="2"/>
      <c r="L5" s="150" t="s">
        <v>41</v>
      </c>
      <c r="M5" s="104"/>
      <c r="N5" s="152"/>
      <c r="O5" s="153"/>
    </row>
    <row r="6" spans="2:15" ht="15.75" customHeight="1" x14ac:dyDescent="0.25">
      <c r="B6" s="451" t="s">
        <v>5</v>
      </c>
      <c r="C6" s="452"/>
      <c r="D6" s="154">
        <f ca="1">'Formulas_Consumption Summary'!D6</f>
        <v>67929.429333359003</v>
      </c>
      <c r="E6" s="155">
        <f ca="1">'Formulas_Consumption Summary'!E6</f>
        <v>1154121.0453333557</v>
      </c>
      <c r="F6" s="2"/>
      <c r="G6" s="451" t="s">
        <v>42</v>
      </c>
      <c r="H6" s="452"/>
      <c r="I6" s="154">
        <f ca="1">'Formulas_Consumption Summary'!J5</f>
        <v>0</v>
      </c>
      <c r="J6" s="155">
        <f ca="1">'Formulas_Consumption Summary'!K5</f>
        <v>27153.949999999721</v>
      </c>
      <c r="K6" s="2"/>
      <c r="L6" s="451" t="s">
        <v>48</v>
      </c>
      <c r="M6" s="452"/>
      <c r="N6" s="156" t="e">
        <f ca="1">'Formulas_Consumption Summary'!J14</f>
        <v>#REF!</v>
      </c>
      <c r="O6" s="157">
        <f ca="1">'Formulas_Consumption Summary'!K14</f>
        <v>5866.2312499999534</v>
      </c>
    </row>
    <row r="7" spans="2:15" ht="15.75" customHeight="1" x14ac:dyDescent="0.25">
      <c r="B7" s="158" t="s">
        <v>69</v>
      </c>
      <c r="C7" s="159"/>
      <c r="D7" s="160">
        <f t="shared" ref="D7:E7" ca="1" si="0">D6*0.8</f>
        <v>54343.543466687202</v>
      </c>
      <c r="E7" s="161">
        <f t="shared" ca="1" si="0"/>
        <v>923296.83626668458</v>
      </c>
      <c r="F7" s="2"/>
      <c r="G7" s="158" t="s">
        <v>69</v>
      </c>
      <c r="H7" s="159"/>
      <c r="I7" s="162">
        <f t="shared" ref="I7:J7" ca="1" si="1">I6*0.8</f>
        <v>0</v>
      </c>
      <c r="J7" s="163">
        <f t="shared" ca="1" si="1"/>
        <v>21723.159999999778</v>
      </c>
      <c r="K7" s="2"/>
      <c r="L7" s="158" t="s">
        <v>69</v>
      </c>
      <c r="M7" s="159"/>
      <c r="N7" s="162" t="e">
        <f t="shared" ref="N7:O7" ca="1" si="2">N6*0.8</f>
        <v>#REF!</v>
      </c>
      <c r="O7" s="163">
        <f t="shared" ca="1" si="2"/>
        <v>4692.9849999999633</v>
      </c>
    </row>
    <row r="8" spans="2:15" ht="15.75" customHeight="1" x14ac:dyDescent="0.25">
      <c r="B8" s="453" t="s">
        <v>46</v>
      </c>
      <c r="C8" s="430"/>
      <c r="D8" s="165">
        <f ca="1">'Formulas_Consumption Summary'!D9</f>
        <v>4.1920000001555309</v>
      </c>
      <c r="E8" s="166">
        <f ca="1">'Formulas_Consumption Summary'!E9</f>
        <v>8.86400000017602</v>
      </c>
      <c r="F8" s="2"/>
      <c r="G8" s="164" t="s">
        <v>46</v>
      </c>
      <c r="H8" s="119"/>
      <c r="I8" s="167">
        <f ca="1">'Formulas_Consumption Summary'!J8</f>
        <v>3.2000000006519258E-2</v>
      </c>
      <c r="J8" s="168">
        <f ca="1">'Formulas_Consumption Summary'!K8</f>
        <v>847.3984375</v>
      </c>
      <c r="K8" s="2"/>
      <c r="L8" s="164" t="s">
        <v>46</v>
      </c>
      <c r="M8" s="119"/>
      <c r="N8" s="169">
        <f>'Formulas_Consumption Summary'!J19</f>
        <v>0</v>
      </c>
      <c r="O8" s="170">
        <f>'Formulas_Consumption Summary'!K19</f>
        <v>0</v>
      </c>
    </row>
    <row r="9" spans="2:15" ht="15.75" customHeight="1" x14ac:dyDescent="0.25">
      <c r="B9" s="425" t="str">
        <f>'Formulas_Consumption Summary'!B10</f>
        <v>DG - 1 (825) KVA</v>
      </c>
      <c r="C9" s="412"/>
      <c r="D9" s="165">
        <f ca="1">'Formulas_Consumption Summary'!D10</f>
        <v>1.9200000000419095</v>
      </c>
      <c r="E9" s="171">
        <f ca="1">'Formulas_Consumption Summary'!E10</f>
        <v>3.3920000000507571</v>
      </c>
      <c r="F9" s="2"/>
      <c r="G9" s="425" t="s">
        <v>21</v>
      </c>
      <c r="H9" s="412"/>
      <c r="I9" s="172">
        <f ca="1">'Formulas_Consumption Summary'!J9</f>
        <v>3.2000000006519258E-2</v>
      </c>
      <c r="J9" s="173">
        <f ca="1">'Formulas_Consumption Summary'!K9</f>
        <v>847.3984375</v>
      </c>
      <c r="K9" s="2"/>
      <c r="L9" s="425" t="s">
        <v>50</v>
      </c>
      <c r="M9" s="412"/>
      <c r="N9" s="174">
        <f>'Formulas_Consumption Summary'!J19</f>
        <v>0</v>
      </c>
      <c r="O9" s="175">
        <f>'Formulas_Consumption Summary'!K19</f>
        <v>0</v>
      </c>
    </row>
    <row r="10" spans="2:15" ht="15.75" customHeight="1" x14ac:dyDescent="0.25">
      <c r="B10" s="425" t="str">
        <f>'Formulas_Consumption Summary'!B11</f>
        <v>DG - 3 (1025) KVA</v>
      </c>
      <c r="C10" s="412"/>
      <c r="D10" s="165">
        <f ca="1">'Formulas_Consumption Summary'!D11</f>
        <v>0</v>
      </c>
      <c r="E10" s="171">
        <f ca="1">'Formulas_Consumption Summary'!E11</f>
        <v>0.51199999998789281</v>
      </c>
      <c r="F10" s="2"/>
      <c r="G10" s="450" t="s">
        <v>22</v>
      </c>
      <c r="H10" s="398"/>
      <c r="I10" s="172">
        <f ca="1">'Formulas_Consumption Summary'!J10</f>
        <v>0</v>
      </c>
      <c r="J10" s="173">
        <f ca="1">'Formulas_Consumption Summary'!K10</f>
        <v>0</v>
      </c>
      <c r="K10" s="2"/>
      <c r="L10" s="176"/>
      <c r="M10" s="177"/>
      <c r="N10" s="174"/>
      <c r="O10" s="175"/>
    </row>
    <row r="11" spans="2:15" ht="15.75" customHeight="1" x14ac:dyDescent="0.25">
      <c r="B11" s="425" t="str">
        <f>'Formulas_Consumption Summary'!B12</f>
        <v>DG - 4 (1025) KVA</v>
      </c>
      <c r="C11" s="412"/>
      <c r="D11" s="165">
        <f ca="1">'Formulas_Consumption Summary'!D12</f>
        <v>1.984000000054948</v>
      </c>
      <c r="E11" s="171">
        <f ca="1">'Formulas_Consumption Summary'!E12</f>
        <v>3.5200000000186265</v>
      </c>
      <c r="F11" s="2"/>
      <c r="G11" s="176"/>
      <c r="H11" s="177"/>
      <c r="I11" s="174"/>
      <c r="J11" s="175"/>
      <c r="K11" s="2"/>
      <c r="L11" s="176"/>
      <c r="M11" s="177"/>
      <c r="N11" s="174"/>
      <c r="O11" s="175"/>
    </row>
    <row r="12" spans="2:15" ht="15.75" customHeight="1" x14ac:dyDescent="0.25">
      <c r="B12" s="425" t="str">
        <f>'Formulas_Consumption Summary'!B13</f>
        <v>11KV DG Cummins-4</v>
      </c>
      <c r="C12" s="412"/>
      <c r="D12" s="165">
        <f ca="1">'Formulas_Consumption Summary'!D13</f>
        <v>0</v>
      </c>
      <c r="E12" s="171">
        <f ca="1">'Formulas_Consumption Summary'!E13</f>
        <v>0</v>
      </c>
      <c r="F12" s="2"/>
      <c r="G12" s="176"/>
      <c r="H12" s="177"/>
      <c r="I12" s="174"/>
      <c r="J12" s="175"/>
      <c r="K12" s="2"/>
      <c r="L12" s="176"/>
      <c r="M12" s="177"/>
      <c r="N12" s="174"/>
      <c r="O12" s="175"/>
    </row>
    <row r="13" spans="2:15" ht="15.75" customHeight="1" x14ac:dyDescent="0.25">
      <c r="B13" s="425" t="str">
        <f>'Formulas_Consumption Summary'!B14</f>
        <v>11KV DG, MTU-5</v>
      </c>
      <c r="C13" s="412"/>
      <c r="D13" s="165">
        <f ca="1">'Formulas_Consumption Summary'!D14</f>
        <v>6.4000000013038516E-2</v>
      </c>
      <c r="E13" s="171">
        <f ca="1">'Formulas_Consumption Summary'!E14</f>
        <v>0.19200000003911555</v>
      </c>
      <c r="F13" s="2"/>
      <c r="G13" s="176"/>
      <c r="H13" s="177"/>
      <c r="I13" s="178"/>
      <c r="J13" s="179"/>
      <c r="K13" s="2"/>
      <c r="L13" s="447"/>
      <c r="M13" s="412"/>
      <c r="N13" s="178"/>
      <c r="O13" s="179"/>
    </row>
    <row r="14" spans="2:15" ht="15.75" customHeight="1" x14ac:dyDescent="0.25">
      <c r="B14" s="425" t="str">
        <f>'Formulas_Consumption Summary'!B15</f>
        <v>11KV DG, Cummins-6</v>
      </c>
      <c r="C14" s="412"/>
      <c r="D14" s="165">
        <f ca="1">'Formulas_Consumption Summary'!D15</f>
        <v>0.19200000003911555</v>
      </c>
      <c r="E14" s="171">
        <f ca="1">'Formulas_Consumption Summary'!E15</f>
        <v>0.8960000000661239</v>
      </c>
      <c r="F14" s="2"/>
      <c r="G14" s="176"/>
      <c r="H14" s="177"/>
      <c r="I14" s="178"/>
      <c r="J14" s="179"/>
      <c r="K14" s="2"/>
      <c r="L14" s="447"/>
      <c r="M14" s="412"/>
      <c r="N14" s="178"/>
      <c r="O14" s="179"/>
    </row>
    <row r="15" spans="2:15" ht="15.75" customHeight="1" x14ac:dyDescent="0.25">
      <c r="B15" s="425" t="str">
        <f>'Formulas_Consumption Summary'!B16</f>
        <v>11KV DG, Cummins-7</v>
      </c>
      <c r="C15" s="412"/>
      <c r="D15" s="165">
        <f ca="1">'Formulas_Consumption Summary'!D16</f>
        <v>3.2000000006519258E-2</v>
      </c>
      <c r="E15" s="171">
        <f ca="1">'Formulas_Consumption Summary'!E16</f>
        <v>0.35200000001350418</v>
      </c>
      <c r="F15" s="2"/>
      <c r="G15" s="180"/>
      <c r="H15" s="181"/>
      <c r="I15" s="178"/>
      <c r="J15" s="179"/>
      <c r="K15" s="2"/>
      <c r="L15" s="180"/>
      <c r="M15" s="181"/>
      <c r="N15" s="178"/>
      <c r="O15" s="179"/>
    </row>
    <row r="16" spans="2:15" ht="15.75" customHeight="1" x14ac:dyDescent="0.25">
      <c r="B16" s="158" t="s">
        <v>70</v>
      </c>
      <c r="C16" s="159"/>
      <c r="D16" s="182">
        <f t="shared" ref="D16:E16" ca="1" si="3">D8*2.72</f>
        <v>11.402240000423046</v>
      </c>
      <c r="E16" s="183">
        <f t="shared" ca="1" si="3"/>
        <v>24.110080000478774</v>
      </c>
      <c r="F16" s="2"/>
      <c r="G16" s="158" t="s">
        <v>70</v>
      </c>
      <c r="H16" s="159"/>
      <c r="I16" s="182">
        <f t="shared" ref="I16:J16" ca="1" si="4">I8*2.72</f>
        <v>8.7040000017732391E-2</v>
      </c>
      <c r="J16" s="183">
        <f t="shared" ca="1" si="4"/>
        <v>2304.9237500000004</v>
      </c>
      <c r="K16" s="2"/>
      <c r="L16" s="158" t="s">
        <v>70</v>
      </c>
      <c r="M16" s="159"/>
      <c r="N16" s="182">
        <f t="shared" ref="N16:O16" si="5">N8*2.72</f>
        <v>0</v>
      </c>
      <c r="O16" s="183">
        <f t="shared" si="5"/>
        <v>0</v>
      </c>
    </row>
    <row r="17" spans="2:15" ht="15.75" customHeight="1" x14ac:dyDescent="0.25">
      <c r="B17" s="448" t="s">
        <v>71</v>
      </c>
      <c r="C17" s="440"/>
      <c r="D17" s="184">
        <f ca="1">'Formulas_Consumption Summary'!D17</f>
        <v>1785.0917500001115</v>
      </c>
      <c r="E17" s="185">
        <f>'Formulas_Consumption Summary'!E17</f>
        <v>26688.276875000032</v>
      </c>
      <c r="F17" s="2"/>
      <c r="G17" s="449" t="s">
        <v>71</v>
      </c>
      <c r="H17" s="430"/>
      <c r="I17" s="187"/>
      <c r="J17" s="188"/>
      <c r="K17" s="2"/>
      <c r="L17" s="186" t="s">
        <v>71</v>
      </c>
      <c r="M17" s="189"/>
      <c r="N17" s="187"/>
      <c r="O17" s="188"/>
    </row>
    <row r="18" spans="2:15" ht="15.75" customHeight="1" x14ac:dyDescent="0.25">
      <c r="B18" s="419" t="s">
        <v>24</v>
      </c>
      <c r="C18" s="412"/>
      <c r="D18" s="184">
        <f ca="1">'Formulas_Consumption Summary'!D18</f>
        <v>319</v>
      </c>
      <c r="E18" s="185">
        <f>'Formulas_Consumption Summary'!E18</f>
        <v>4489.09375</v>
      </c>
      <c r="F18" s="2"/>
      <c r="G18" s="190"/>
      <c r="H18" s="191"/>
      <c r="I18" s="192"/>
      <c r="J18" s="193"/>
      <c r="K18" s="2"/>
      <c r="L18" s="190"/>
      <c r="M18" s="191"/>
      <c r="N18" s="192"/>
      <c r="O18" s="193"/>
    </row>
    <row r="19" spans="2:15" ht="15.75" customHeight="1" x14ac:dyDescent="0.25">
      <c r="B19" s="419" t="s">
        <v>25</v>
      </c>
      <c r="C19" s="412"/>
      <c r="D19" s="184">
        <f ca="1">'Formulas_Consumption Summary'!D19</f>
        <v>89.53125</v>
      </c>
      <c r="E19" s="185">
        <f>'Formulas_Consumption Summary'!E19</f>
        <v>935.765625</v>
      </c>
      <c r="F19" s="2"/>
      <c r="G19" s="190"/>
      <c r="H19" s="191"/>
      <c r="I19" s="194"/>
      <c r="J19" s="193"/>
      <c r="K19" s="2"/>
      <c r="L19" s="190"/>
      <c r="M19" s="191"/>
      <c r="N19" s="194"/>
      <c r="O19" s="193"/>
    </row>
    <row r="20" spans="2:15" ht="15.75" customHeight="1" x14ac:dyDescent="0.25">
      <c r="B20" s="419" t="s">
        <v>26</v>
      </c>
      <c r="C20" s="412"/>
      <c r="D20" s="184">
        <f ca="1">'Formulas_Consumption Summary'!D20</f>
        <v>0</v>
      </c>
      <c r="E20" s="185">
        <f>'Formulas_Consumption Summary'!E20</f>
        <v>0</v>
      </c>
      <c r="F20" s="2"/>
      <c r="G20" s="190"/>
      <c r="H20" s="191"/>
      <c r="I20" s="194"/>
      <c r="J20" s="193"/>
      <c r="K20" s="2"/>
      <c r="L20" s="190"/>
      <c r="M20" s="191"/>
      <c r="N20" s="194"/>
      <c r="O20" s="193"/>
    </row>
    <row r="21" spans="2:15" ht="15.75" customHeight="1" x14ac:dyDescent="0.25">
      <c r="B21" s="419" t="s">
        <v>27</v>
      </c>
      <c r="C21" s="412"/>
      <c r="D21" s="184">
        <f ca="1">'Formulas_Consumption Summary'!D21</f>
        <v>692.11200000000099</v>
      </c>
      <c r="E21" s="185">
        <f>'Formulas_Consumption Summary'!E21</f>
        <v>10266.530499999999</v>
      </c>
      <c r="F21" s="2"/>
      <c r="G21" s="190"/>
      <c r="H21" s="191"/>
      <c r="I21" s="195"/>
      <c r="J21" s="196"/>
      <c r="K21" s="2"/>
      <c r="L21" s="190"/>
      <c r="M21" s="191"/>
      <c r="N21" s="195"/>
      <c r="O21" s="196"/>
    </row>
    <row r="22" spans="2:15" ht="15.75" customHeight="1" x14ac:dyDescent="0.25">
      <c r="B22" s="419" t="s">
        <v>28</v>
      </c>
      <c r="C22" s="412"/>
      <c r="D22" s="184">
        <f ca="1">'Formulas_Consumption Summary'!D22</f>
        <v>16.67450000000008</v>
      </c>
      <c r="E22" s="185">
        <f>'Formulas_Consumption Summary'!E22</f>
        <v>514.00900000000001</v>
      </c>
      <c r="F22" s="2"/>
      <c r="G22" s="197" t="s">
        <v>72</v>
      </c>
      <c r="H22" s="198"/>
      <c r="I22" s="199">
        <f t="shared" ref="I22:J22" si="6">I17*2.72</f>
        <v>0</v>
      </c>
      <c r="J22" s="200">
        <f t="shared" si="6"/>
        <v>0</v>
      </c>
      <c r="K22" s="2"/>
      <c r="L22" s="197" t="s">
        <v>72</v>
      </c>
      <c r="M22" s="198"/>
      <c r="N22" s="199">
        <f t="shared" ref="N22:O22" si="7">N17*2.72</f>
        <v>0</v>
      </c>
      <c r="O22" s="200">
        <f t="shared" si="7"/>
        <v>0</v>
      </c>
    </row>
    <row r="23" spans="2:15" ht="15.75" customHeight="1" x14ac:dyDescent="0.25">
      <c r="B23" s="419" t="s">
        <v>29</v>
      </c>
      <c r="C23" s="412"/>
      <c r="D23" s="184">
        <f ca="1">'Formulas_Consumption Summary'!D23</f>
        <v>469.22999999999956</v>
      </c>
      <c r="E23" s="185">
        <f>'Formulas_Consumption Summary'!E23</f>
        <v>7335.8700000000026</v>
      </c>
      <c r="F23" s="2"/>
      <c r="G23" s="201" t="s">
        <v>73</v>
      </c>
      <c r="H23" s="202"/>
      <c r="I23" s="203">
        <f t="shared" ref="I23:J23" ca="1" si="8">I7+I16+I22</f>
        <v>8.7040000017732391E-2</v>
      </c>
      <c r="J23" s="204">
        <f t="shared" ca="1" si="8"/>
        <v>24028.08374999978</v>
      </c>
      <c r="K23" s="2"/>
      <c r="L23" s="201" t="s">
        <v>73</v>
      </c>
      <c r="M23" s="202"/>
      <c r="N23" s="205" t="e">
        <f t="shared" ref="N23:O23" ca="1" si="9">N7+N16+N22</f>
        <v>#REF!</v>
      </c>
      <c r="O23" s="206">
        <f t="shared" ca="1" si="9"/>
        <v>4692.9849999999633</v>
      </c>
    </row>
    <row r="24" spans="2:15" ht="15.75" customHeight="1" x14ac:dyDescent="0.25">
      <c r="B24" s="419" t="s">
        <v>30</v>
      </c>
      <c r="C24" s="412"/>
      <c r="D24" s="184">
        <f ca="1">'Formulas_Consumption Summary'!D24</f>
        <v>13.520000000018626</v>
      </c>
      <c r="E24" s="185">
        <f>'Formulas_Consumption Summary'!E24</f>
        <v>244.60800000000745</v>
      </c>
      <c r="F24" s="2"/>
      <c r="G24" s="443"/>
      <c r="H24" s="444"/>
      <c r="I24" s="444"/>
      <c r="J24" s="402"/>
      <c r="K24" s="2"/>
      <c r="L24" s="443"/>
      <c r="M24" s="444"/>
      <c r="N24" s="444"/>
      <c r="O24" s="402"/>
    </row>
    <row r="25" spans="2:15" ht="15.75" customHeight="1" x14ac:dyDescent="0.25">
      <c r="B25" s="419" t="s">
        <v>31</v>
      </c>
      <c r="C25" s="412"/>
      <c r="D25" s="184">
        <f ca="1">'Formulas_Consumption Summary'!D25</f>
        <v>185.0240000000922</v>
      </c>
      <c r="E25" s="185">
        <f>'Formulas_Consumption Summary'!E25</f>
        <v>2902.4000000000233</v>
      </c>
    </row>
    <row r="26" spans="2:15" ht="15.75" customHeight="1" x14ac:dyDescent="0.25">
      <c r="B26" s="419" t="s">
        <v>32</v>
      </c>
      <c r="C26" s="412"/>
      <c r="D26" s="184">
        <f ca="1">'Formulas_Consumption Summary'!D26</f>
        <v>0</v>
      </c>
      <c r="E26" s="185">
        <f>'Formulas_Consumption Summary'!E26</f>
        <v>0</v>
      </c>
    </row>
    <row r="27" spans="2:15" ht="15.75" customHeight="1" x14ac:dyDescent="0.25">
      <c r="B27" s="445" t="str">
        <f>'Formulas_Consumption Summary'!B27</f>
        <v>Total</v>
      </c>
      <c r="C27" s="398"/>
      <c r="D27" s="184">
        <f ca="1">'Formulas_Consumption Summary'!D27</f>
        <v>1785.0917500001115</v>
      </c>
      <c r="E27" s="185">
        <f>'Formulas_Consumption Summary'!E27</f>
        <v>26688.276875000032</v>
      </c>
    </row>
    <row r="28" spans="2:15" ht="15.75" customHeight="1" x14ac:dyDescent="0.25">
      <c r="B28" s="197" t="s">
        <v>72</v>
      </c>
      <c r="C28" s="198"/>
      <c r="D28" s="199">
        <f t="shared" ref="D28:E28" ca="1" si="10">D17*2.72</f>
        <v>4855.4495600003038</v>
      </c>
      <c r="E28" s="208">
        <f t="shared" si="10"/>
        <v>72592.11310000009</v>
      </c>
    </row>
    <row r="29" spans="2:15" ht="15.75" customHeight="1" x14ac:dyDescent="0.25">
      <c r="B29" s="446" t="s">
        <v>73</v>
      </c>
      <c r="C29" s="408"/>
      <c r="D29" s="203">
        <f t="shared" ref="D29:E29" ca="1" si="11">D7+D16+D28</f>
        <v>59210.395266687934</v>
      </c>
      <c r="E29" s="204">
        <f t="shared" ca="1" si="11"/>
        <v>995913.05944668513</v>
      </c>
    </row>
    <row r="30" spans="2:15" ht="15.75" customHeight="1" x14ac:dyDescent="0.25">
      <c r="B30" s="443"/>
      <c r="C30" s="444"/>
      <c r="D30" s="444"/>
      <c r="E30" s="402"/>
    </row>
    <row r="31" spans="2:15" ht="15.75" customHeight="1" x14ac:dyDescent="0.2"/>
    <row r="32" spans="2: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37">
    <mergeCell ref="G1:J3"/>
    <mergeCell ref="B4:C4"/>
    <mergeCell ref="G4:H4"/>
    <mergeCell ref="L4:M4"/>
    <mergeCell ref="B5:C5"/>
    <mergeCell ref="G6:H6"/>
    <mergeCell ref="L6:M6"/>
    <mergeCell ref="B6:C6"/>
    <mergeCell ref="B8:C8"/>
    <mergeCell ref="B9:C9"/>
    <mergeCell ref="G9:H9"/>
    <mergeCell ref="L9:M9"/>
    <mergeCell ref="B10:C10"/>
    <mergeCell ref="G10:H10"/>
    <mergeCell ref="B11:C11"/>
    <mergeCell ref="B12:C12"/>
    <mergeCell ref="B13:C13"/>
    <mergeCell ref="L13:M13"/>
    <mergeCell ref="B14:C14"/>
    <mergeCell ref="L14:M14"/>
    <mergeCell ref="B15:C15"/>
    <mergeCell ref="B17:C17"/>
    <mergeCell ref="G17:H17"/>
    <mergeCell ref="B30:E30"/>
    <mergeCell ref="B23:C23"/>
    <mergeCell ref="B24:C24"/>
    <mergeCell ref="G24:J24"/>
    <mergeCell ref="B18:C18"/>
    <mergeCell ref="B19:C19"/>
    <mergeCell ref="B20:C20"/>
    <mergeCell ref="B21:C21"/>
    <mergeCell ref="B22:C22"/>
    <mergeCell ref="L24:O24"/>
    <mergeCell ref="B25:C25"/>
    <mergeCell ref="B26:C26"/>
    <mergeCell ref="B27:C27"/>
    <mergeCell ref="B29:C2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B994"/>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 customHeight="1" x14ac:dyDescent="0.2"/>
  <cols>
    <col min="1" max="1" width="12" customWidth="1"/>
    <col min="2" max="2" width="6.28515625" customWidth="1"/>
    <col min="3" max="3" width="29" customWidth="1"/>
    <col min="4" max="6" width="12.5703125" customWidth="1"/>
    <col min="37" max="38" width="12.5703125" hidden="1"/>
  </cols>
  <sheetData>
    <row r="1" spans="1:54" ht="32.25" customHeight="1" x14ac:dyDescent="0.25">
      <c r="A1" s="2"/>
      <c r="B1" s="1"/>
      <c r="C1" s="209"/>
      <c r="D1" s="439"/>
      <c r="E1" s="440"/>
      <c r="F1" s="440"/>
      <c r="G1" s="3"/>
      <c r="H1" s="3"/>
      <c r="I1" s="3"/>
      <c r="J1" s="3"/>
      <c r="K1" s="1"/>
      <c r="L1" s="3"/>
      <c r="M1" s="3"/>
      <c r="N1" s="3"/>
      <c r="O1" s="3"/>
      <c r="P1" s="3"/>
      <c r="Q1" s="3"/>
      <c r="R1" s="3"/>
      <c r="S1" s="3"/>
      <c r="T1" s="3"/>
      <c r="U1" s="3"/>
      <c r="V1" s="3"/>
      <c r="W1" s="3"/>
      <c r="X1" s="3"/>
      <c r="Y1" s="3"/>
      <c r="Z1" s="3"/>
      <c r="AA1" s="3"/>
      <c r="AB1" s="3"/>
      <c r="AC1" s="3"/>
      <c r="AD1" s="3"/>
      <c r="AE1" s="3"/>
      <c r="AF1" s="3"/>
      <c r="AG1" s="3"/>
      <c r="AH1" s="4"/>
    </row>
    <row r="2" spans="1:54" ht="32.25" customHeight="1" x14ac:dyDescent="0.25">
      <c r="A2" s="2"/>
      <c r="B2" s="210"/>
      <c r="C2" s="211"/>
      <c r="D2" s="458"/>
      <c r="E2" s="458"/>
      <c r="F2" s="458"/>
      <c r="G2" s="212"/>
      <c r="H2" s="212"/>
      <c r="I2" s="212"/>
      <c r="J2" s="2"/>
      <c r="K2" s="2"/>
      <c r="L2" s="2"/>
      <c r="M2" s="2"/>
      <c r="N2" s="2"/>
      <c r="O2" s="2"/>
      <c r="P2" s="2"/>
      <c r="Q2" s="2"/>
      <c r="R2" s="2"/>
      <c r="S2" s="2"/>
      <c r="T2" s="2"/>
      <c r="U2" s="2"/>
      <c r="V2" s="2"/>
      <c r="W2" s="2"/>
      <c r="X2" s="2"/>
      <c r="Y2" s="2"/>
      <c r="Z2" s="2"/>
      <c r="AA2" s="2"/>
      <c r="AB2" s="2"/>
      <c r="AC2" s="2"/>
      <c r="AD2" s="2"/>
      <c r="AE2" s="2"/>
      <c r="AF2" s="2"/>
      <c r="AG2" s="2"/>
      <c r="AH2" s="213"/>
    </row>
    <row r="3" spans="1:54" ht="15.75" customHeight="1" x14ac:dyDescent="0.25">
      <c r="A3" s="2"/>
      <c r="B3" s="214"/>
      <c r="C3" s="215"/>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13"/>
    </row>
    <row r="4" spans="1:54" ht="15.75" customHeight="1" x14ac:dyDescent="0.25">
      <c r="A4" s="2"/>
      <c r="B4" s="216" t="s">
        <v>34</v>
      </c>
      <c r="C4" s="29" t="s">
        <v>2</v>
      </c>
      <c r="D4" s="31">
        <f ca="1">meta_sheet!A3</f>
        <v>46235</v>
      </c>
      <c r="E4" s="31">
        <f t="shared" ref="E4:AH4" ca="1" si="0">D4+1</f>
        <v>46236</v>
      </c>
      <c r="F4" s="31">
        <f t="shared" ca="1" si="0"/>
        <v>46237</v>
      </c>
      <c r="G4" s="31">
        <f t="shared" ca="1" si="0"/>
        <v>46238</v>
      </c>
      <c r="H4" s="31">
        <f t="shared" ca="1" si="0"/>
        <v>46239</v>
      </c>
      <c r="I4" s="31">
        <f t="shared" ca="1" si="0"/>
        <v>46240</v>
      </c>
      <c r="J4" s="31">
        <f t="shared" ca="1" si="0"/>
        <v>46241</v>
      </c>
      <c r="K4" s="31">
        <f t="shared" ca="1" si="0"/>
        <v>46242</v>
      </c>
      <c r="L4" s="31">
        <f t="shared" ca="1" si="0"/>
        <v>46243</v>
      </c>
      <c r="M4" s="31">
        <f t="shared" ca="1" si="0"/>
        <v>46244</v>
      </c>
      <c r="N4" s="31">
        <f t="shared" ca="1" si="0"/>
        <v>46245</v>
      </c>
      <c r="O4" s="31">
        <f t="shared" ca="1" si="0"/>
        <v>46246</v>
      </c>
      <c r="P4" s="31">
        <f t="shared" ca="1" si="0"/>
        <v>46247</v>
      </c>
      <c r="Q4" s="31">
        <f t="shared" ca="1" si="0"/>
        <v>46248</v>
      </c>
      <c r="R4" s="31">
        <f t="shared" ca="1" si="0"/>
        <v>46249</v>
      </c>
      <c r="S4" s="31">
        <f t="shared" ca="1" si="0"/>
        <v>46250</v>
      </c>
      <c r="T4" s="31">
        <f t="shared" ca="1" si="0"/>
        <v>46251</v>
      </c>
      <c r="U4" s="31">
        <f t="shared" ca="1" si="0"/>
        <v>46252</v>
      </c>
      <c r="V4" s="31">
        <f t="shared" ca="1" si="0"/>
        <v>46253</v>
      </c>
      <c r="W4" s="31">
        <f t="shared" ca="1" si="0"/>
        <v>46254</v>
      </c>
      <c r="X4" s="31">
        <f t="shared" ca="1" si="0"/>
        <v>46255</v>
      </c>
      <c r="Y4" s="31">
        <f t="shared" ca="1" si="0"/>
        <v>46256</v>
      </c>
      <c r="Z4" s="31">
        <f t="shared" ca="1" si="0"/>
        <v>46257</v>
      </c>
      <c r="AA4" s="31">
        <f t="shared" ca="1" si="0"/>
        <v>46258</v>
      </c>
      <c r="AB4" s="31">
        <f t="shared" ca="1" si="0"/>
        <v>46259</v>
      </c>
      <c r="AC4" s="31">
        <f t="shared" ca="1" si="0"/>
        <v>46260</v>
      </c>
      <c r="AD4" s="31">
        <f t="shared" ca="1" si="0"/>
        <v>46261</v>
      </c>
      <c r="AE4" s="31">
        <f t="shared" ca="1" si="0"/>
        <v>46262</v>
      </c>
      <c r="AF4" s="31">
        <f t="shared" ca="1" si="0"/>
        <v>46263</v>
      </c>
      <c r="AG4" s="31">
        <f t="shared" ca="1" si="0"/>
        <v>46264</v>
      </c>
      <c r="AH4" s="217">
        <f t="shared" ca="1" si="0"/>
        <v>46265</v>
      </c>
      <c r="AI4" s="2"/>
      <c r="AJ4" s="2"/>
      <c r="AK4" s="218" t="str">
        <f ca="1">Formulas_Past!AN4</f>
        <v>Red</v>
      </c>
      <c r="AL4" s="218" t="str">
        <f ca="1">Formulas_Past!AO4</f>
        <v>Yell</v>
      </c>
      <c r="AM4" s="2"/>
      <c r="AN4" s="2"/>
      <c r="AO4" s="2"/>
      <c r="AP4" s="2"/>
      <c r="AQ4" s="2"/>
      <c r="AR4" s="2"/>
      <c r="AS4" s="2"/>
      <c r="AT4" s="2"/>
      <c r="AU4" s="2"/>
      <c r="AV4" s="2"/>
      <c r="AW4" s="2"/>
      <c r="AX4" s="2"/>
      <c r="AY4" s="2"/>
      <c r="AZ4" s="2"/>
      <c r="BA4" s="2"/>
      <c r="BB4" s="2"/>
    </row>
    <row r="5" spans="1:54" ht="15.75" customHeight="1" x14ac:dyDescent="0.25">
      <c r="A5" s="2"/>
      <c r="B5" s="219">
        <v>1</v>
      </c>
      <c r="C5" s="220" t="s">
        <v>74</v>
      </c>
      <c r="D5" s="221">
        <f ca="1">'DAta 123'!E5</f>
        <v>67760.810666680336</v>
      </c>
      <c r="E5" s="221">
        <f ca="1">'DAta 123'!F5</f>
        <v>69006.198014169931</v>
      </c>
      <c r="F5" s="221">
        <f ca="1">'DAta 123'!G5</f>
        <v>69183.9673191607</v>
      </c>
      <c r="G5" s="221">
        <f ca="1">'DAta 123'!H5</f>
        <v>69125.461333334446</v>
      </c>
      <c r="H5" s="221">
        <f ca="1">'DAta 123'!I5</f>
        <v>67790.105970978737</v>
      </c>
      <c r="I5" s="221">
        <f ca="1">'DAta 123'!J5</f>
        <v>62611.51536232233</v>
      </c>
      <c r="J5" s="221">
        <f ca="1">'DAta 123'!K5</f>
        <v>67102.037333369255</v>
      </c>
      <c r="K5" s="221">
        <f ca="1">'DAta 123'!L5</f>
        <v>67291.225043475628</v>
      </c>
      <c r="L5" s="221">
        <f ca="1">'DAta 123'!M5</f>
        <v>67336.10295650363</v>
      </c>
      <c r="M5" s="221">
        <f ca="1">'DAta 123'!N5</f>
        <v>67889.834666669369</v>
      </c>
      <c r="N5" s="221">
        <f ca="1">'DAta 123'!O5</f>
        <v>69159.594666659832</v>
      </c>
      <c r="O5" s="221">
        <f ca="1">'DAta 123'!P5</f>
        <v>69251.071999996901</v>
      </c>
      <c r="P5" s="221">
        <f ca="1">'DAta 123'!Q5</f>
        <v>70086.423602849245</v>
      </c>
      <c r="Q5" s="221">
        <f ca="1">'DAta 123'!R5</f>
        <v>67319.067234039307</v>
      </c>
      <c r="R5" s="221">
        <f ca="1">'DAta 123'!S5</f>
        <v>67432.67913416028</v>
      </c>
      <c r="S5" s="221">
        <f ca="1">'DAta 123'!T5</f>
        <v>67845.520695626736</v>
      </c>
      <c r="T5" s="221">
        <f ca="1">'DAta 123'!U5</f>
        <v>67929.429333359003</v>
      </c>
      <c r="U5" s="221">
        <f ca="1">'DAta 123'!V5</f>
        <v>0</v>
      </c>
      <c r="V5" s="221">
        <f ca="1">'DAta 123'!W5</f>
        <v>0</v>
      </c>
      <c r="W5" s="221">
        <f ca="1">'DAta 123'!X5</f>
        <v>0</v>
      </c>
      <c r="X5" s="221">
        <f ca="1">'DAta 123'!Y5</f>
        <v>0</v>
      </c>
      <c r="Y5" s="221">
        <f ca="1">'DAta 123'!Z5</f>
        <v>0</v>
      </c>
      <c r="Z5" s="221">
        <f ca="1">'DAta 123'!AA5</f>
        <v>0</v>
      </c>
      <c r="AA5" s="221">
        <f ca="1">'DAta 123'!AB5</f>
        <v>0</v>
      </c>
      <c r="AB5" s="221">
        <f ca="1">'DAta 123'!AC5</f>
        <v>0</v>
      </c>
      <c r="AC5" s="221">
        <f ca="1">'DAta 123'!AD5</f>
        <v>0</v>
      </c>
      <c r="AD5" s="221">
        <f ca="1">'DAta 123'!AE5</f>
        <v>0</v>
      </c>
      <c r="AE5" s="221">
        <f ca="1">'DAta 123'!AF5</f>
        <v>0</v>
      </c>
      <c r="AF5" s="221">
        <f ca="1">'DAta 123'!AG5</f>
        <v>0</v>
      </c>
      <c r="AG5" s="221">
        <f ca="1">'DAta 123'!AH5</f>
        <v>0</v>
      </c>
      <c r="AH5" s="221">
        <f ca="1">'DAta 123'!AI5</f>
        <v>0</v>
      </c>
      <c r="AI5" s="222"/>
      <c r="AJ5" s="222"/>
      <c r="AK5" s="223">
        <f ca="1">Formulas_Past!AN5</f>
        <v>74727.798365592185</v>
      </c>
      <c r="AL5" s="223">
        <f ca="1">Formulas_Past!AO5</f>
        <v>61140.925935484513</v>
      </c>
      <c r="AM5" s="222"/>
      <c r="AN5" s="222"/>
      <c r="AO5" s="222"/>
      <c r="AP5" s="222"/>
      <c r="AQ5" s="222"/>
      <c r="AR5" s="222"/>
      <c r="AS5" s="222"/>
      <c r="AT5" s="222"/>
      <c r="AU5" s="222"/>
      <c r="AV5" s="222"/>
      <c r="AW5" s="222"/>
      <c r="AX5" s="222"/>
      <c r="AY5" s="222"/>
      <c r="AZ5" s="222"/>
      <c r="BA5" s="222"/>
      <c r="BB5" s="222"/>
    </row>
    <row r="6" spans="1:54" ht="15.75" customHeight="1" x14ac:dyDescent="0.25">
      <c r="A6" s="2"/>
      <c r="B6" s="219">
        <f t="shared" ref="B6:B58" si="1">B5+1</f>
        <v>2</v>
      </c>
      <c r="C6" s="224" t="s">
        <v>75</v>
      </c>
      <c r="D6" s="221">
        <f ca="1">'DAta 123'!E6</f>
        <v>67629.590260863304</v>
      </c>
      <c r="E6" s="221">
        <f ca="1">'DAta 123'!F6</f>
        <v>68891.633159428835</v>
      </c>
      <c r="F6" s="221">
        <f ca="1">'DAta 123'!G6</f>
        <v>69101.568000018597</v>
      </c>
      <c r="G6" s="221">
        <f ca="1">'DAta 123'!H6</f>
        <v>69043.571014493704</v>
      </c>
      <c r="H6" s="221">
        <f ca="1">'DAta 123'!I6</f>
        <v>67724.599652171135</v>
      </c>
      <c r="I6" s="221">
        <f ca="1">'DAta 123'!J6</f>
        <v>62496.768000006676</v>
      </c>
      <c r="J6" s="221">
        <f ca="1">'DAta 123'!K6</f>
        <v>66938.879999995232</v>
      </c>
      <c r="K6" s="221">
        <f ca="1">'DAta 123'!L6</f>
        <v>67012.518956512213</v>
      </c>
      <c r="L6" s="221">
        <f ca="1">'DAta 123'!M6</f>
        <v>67085.059710115194</v>
      </c>
      <c r="M6" s="221">
        <f ca="1">'DAta 123'!N6</f>
        <v>67616.352463781834</v>
      </c>
      <c r="N6" s="221">
        <f ca="1">'DAta 123'!O6</f>
        <v>68913.953391313553</v>
      </c>
      <c r="O6" s="221">
        <f ca="1">'DAta 123'!P6</f>
        <v>68988.542144924402</v>
      </c>
      <c r="P6" s="221">
        <f ca="1">'DAta 123'!Q6</f>
        <v>69840.925681173801</v>
      </c>
      <c r="Q6" s="221">
        <f ca="1">'DAta 123'!R6</f>
        <v>67066.835478246212</v>
      </c>
      <c r="R6" s="221">
        <f ca="1">'DAta 123'!S6</f>
        <v>67258.724173933268</v>
      </c>
      <c r="S6" s="221">
        <f ca="1">'DAta 123'!T6</f>
        <v>67698.687999993563</v>
      </c>
      <c r="T6" s="221">
        <f ca="1">'DAta 123'!U6</f>
        <v>67781.290666669607</v>
      </c>
      <c r="U6" s="221">
        <f ca="1">'DAta 123'!V6</f>
        <v>0</v>
      </c>
      <c r="V6" s="221">
        <f ca="1">'DAta 123'!W6</f>
        <v>0</v>
      </c>
      <c r="W6" s="221">
        <f ca="1">'DAta 123'!X6</f>
        <v>0</v>
      </c>
      <c r="X6" s="221">
        <f ca="1">'DAta 123'!Y6</f>
        <v>0</v>
      </c>
      <c r="Y6" s="221">
        <f ca="1">'DAta 123'!Z6</f>
        <v>0</v>
      </c>
      <c r="Z6" s="221">
        <f ca="1">'DAta 123'!AA6</f>
        <v>0</v>
      </c>
      <c r="AA6" s="221">
        <f ca="1">'DAta 123'!AB6</f>
        <v>0</v>
      </c>
      <c r="AB6" s="221">
        <f ca="1">'DAta 123'!AC6</f>
        <v>0</v>
      </c>
      <c r="AC6" s="221">
        <f ca="1">'DAta 123'!AD6</f>
        <v>0</v>
      </c>
      <c r="AD6" s="221">
        <f ca="1">'DAta 123'!AE6</f>
        <v>0</v>
      </c>
      <c r="AE6" s="221">
        <f ca="1">'DAta 123'!AF6</f>
        <v>0</v>
      </c>
      <c r="AF6" s="221">
        <f ca="1">'DAta 123'!AG6</f>
        <v>0</v>
      </c>
      <c r="AG6" s="221">
        <f ca="1">'DAta 123'!AH6</f>
        <v>0</v>
      </c>
      <c r="AH6" s="221">
        <f ca="1">'DAta 123'!AI6</f>
        <v>0</v>
      </c>
      <c r="AK6" s="223">
        <f ca="1">Formulas_Past!AN6</f>
        <v>74535.964915193181</v>
      </c>
      <c r="AL6" s="223">
        <f ca="1">Formulas_Past!AO6</f>
        <v>60983.971294248971</v>
      </c>
    </row>
    <row r="7" spans="1:54" ht="15.75" customHeight="1" x14ac:dyDescent="0.25">
      <c r="A7" s="2"/>
      <c r="B7" s="219">
        <f t="shared" si="1"/>
        <v>3</v>
      </c>
      <c r="C7" s="224" t="s">
        <v>76</v>
      </c>
      <c r="D7" s="221">
        <f ca="1">'DAta 123'!E7</f>
        <v>43807.402666658163</v>
      </c>
      <c r="E7" s="221">
        <f ca="1">'DAta 123'!F7</f>
        <v>44806.826666653156</v>
      </c>
      <c r="F7" s="221">
        <f ca="1">'DAta 123'!G7</f>
        <v>45115.896579712629</v>
      </c>
      <c r="G7" s="221">
        <f ca="1">'DAta 123'!H7</f>
        <v>44830.898086965084</v>
      </c>
      <c r="H7" s="221">
        <f ca="1">'DAta 123'!I7</f>
        <v>43341.824000000954</v>
      </c>
      <c r="I7" s="221">
        <f ca="1">'DAta 123'!J7</f>
        <v>40592.384000003338</v>
      </c>
      <c r="J7" s="221">
        <f ca="1">'DAta 123'!K7</f>
        <v>44196.863999992609</v>
      </c>
      <c r="K7" s="221">
        <f ca="1">'DAta 123'!L7</f>
        <v>44222.464000016451</v>
      </c>
      <c r="L7" s="221">
        <f ca="1">'DAta 123'!M7</f>
        <v>44047.730382978916</v>
      </c>
      <c r="M7" s="221">
        <f ca="1">'DAta 123'!N7</f>
        <v>44549.43228366971</v>
      </c>
      <c r="N7" s="221">
        <f ca="1">'DAta 123'!O7</f>
        <v>44534.442666679621</v>
      </c>
      <c r="O7" s="221">
        <f ca="1">'DAta 123'!P7</f>
        <v>44526.963014483452</v>
      </c>
      <c r="P7" s="221">
        <f ca="1">'DAta 123'!Q7</f>
        <v>45006.135652184486</v>
      </c>
      <c r="Q7" s="221">
        <f ca="1">'DAta 123'!R7</f>
        <v>42680.319999992847</v>
      </c>
      <c r="R7" s="221">
        <f ca="1">'DAta 123'!S7</f>
        <v>44161.023999989033</v>
      </c>
      <c r="S7" s="221">
        <f ca="1">'DAta 123'!T7</f>
        <v>44285.951999992132</v>
      </c>
      <c r="T7" s="221">
        <f ca="1">'DAta 123'!U7</f>
        <v>44418.200510650873</v>
      </c>
      <c r="U7" s="221">
        <f ca="1">'DAta 123'!V7</f>
        <v>0</v>
      </c>
      <c r="V7" s="221">
        <f ca="1">'DAta 123'!W7</f>
        <v>0</v>
      </c>
      <c r="W7" s="221">
        <f ca="1">'DAta 123'!X7</f>
        <v>0</v>
      </c>
      <c r="X7" s="221">
        <f ca="1">'DAta 123'!Y7</f>
        <v>0</v>
      </c>
      <c r="Y7" s="221">
        <f ca="1">'DAta 123'!Z7</f>
        <v>0</v>
      </c>
      <c r="Z7" s="221">
        <f ca="1">'DAta 123'!AA7</f>
        <v>0</v>
      </c>
      <c r="AA7" s="221">
        <f ca="1">'DAta 123'!AB7</f>
        <v>0</v>
      </c>
      <c r="AB7" s="221">
        <f ca="1">'DAta 123'!AC7</f>
        <v>0</v>
      </c>
      <c r="AC7" s="221">
        <f ca="1">'DAta 123'!AD7</f>
        <v>0</v>
      </c>
      <c r="AD7" s="221">
        <f ca="1">'DAta 123'!AE7</f>
        <v>0</v>
      </c>
      <c r="AE7" s="221">
        <f ca="1">'DAta 123'!AF7</f>
        <v>0</v>
      </c>
      <c r="AF7" s="221">
        <f ca="1">'DAta 123'!AG7</f>
        <v>0</v>
      </c>
      <c r="AG7" s="221">
        <f ca="1">'DAta 123'!AH7</f>
        <v>0</v>
      </c>
      <c r="AH7" s="221">
        <f ca="1">'DAta 123'!AI7</f>
        <v>0</v>
      </c>
      <c r="AK7" s="223">
        <f ca="1">Formulas_Past!AN7</f>
        <v>48884.850033100287</v>
      </c>
      <c r="AL7" s="223">
        <f ca="1">Formulas_Past!AO7</f>
        <v>39996.69548162751</v>
      </c>
    </row>
    <row r="8" spans="1:54" ht="15.75" customHeight="1" x14ac:dyDescent="0.25">
      <c r="A8" s="2"/>
      <c r="B8" s="219">
        <f t="shared" si="1"/>
        <v>4</v>
      </c>
      <c r="C8" s="224" t="s">
        <v>77</v>
      </c>
      <c r="D8" s="221">
        <f ca="1">'DAta 123'!E8</f>
        <v>24271.145758852363</v>
      </c>
      <c r="E8" s="221">
        <f ca="1">'DAta 123'!F8</f>
        <v>24525.141333341599</v>
      </c>
      <c r="F8" s="221">
        <f ca="1">'DAta 123'!G8</f>
        <v>24434.005333334208</v>
      </c>
      <c r="G8" s="221">
        <f ca="1">'DAta 123'!H8</f>
        <v>24642.218666672707</v>
      </c>
      <c r="H8" s="221">
        <f ca="1">'DAta 123'!I8</f>
        <v>24818.049855068326</v>
      </c>
      <c r="I8" s="221">
        <f ca="1">'DAta 123'!J8</f>
        <v>22311.090086951852</v>
      </c>
      <c r="J8" s="221">
        <f ca="1">'DAta 123'!K8</f>
        <v>23171.873391315341</v>
      </c>
      <c r="K8" s="221">
        <f ca="1">'DAta 123'!L8</f>
        <v>23233.535999983549</v>
      </c>
      <c r="L8" s="221">
        <f ca="1">'DAta 123'!M8</f>
        <v>23466.325333341956</v>
      </c>
      <c r="M8" s="221">
        <f ca="1">'DAta 123'!N8</f>
        <v>23487.146666660905</v>
      </c>
      <c r="N8" s="221">
        <f ca="1">'DAta 123'!O8</f>
        <v>24838.826666668057</v>
      </c>
      <c r="O8" s="221">
        <f ca="1">'DAta 123'!P8</f>
        <v>24909.764637678862</v>
      </c>
      <c r="P8" s="221">
        <f ca="1">'DAta 123'!Q8</f>
        <v>25270.182956531644</v>
      </c>
      <c r="Q8" s="221">
        <f ca="1">'DAta 123'!R8</f>
        <v>24841.705739125609</v>
      </c>
      <c r="R8" s="221">
        <f ca="1">'DAta 123'!S8</f>
        <v>23512.108521729708</v>
      </c>
      <c r="S8" s="221">
        <f ca="1">'DAta 123'!T8</f>
        <v>23855.059478268027</v>
      </c>
      <c r="T8" s="221">
        <f ca="1">'DAta 123'!U8</f>
        <v>23806.634666666389</v>
      </c>
      <c r="U8" s="221">
        <f ca="1">'DAta 123'!V8</f>
        <v>0</v>
      </c>
      <c r="V8" s="221">
        <f ca="1">'DAta 123'!W8</f>
        <v>0</v>
      </c>
      <c r="W8" s="221">
        <f ca="1">'DAta 123'!X8</f>
        <v>0</v>
      </c>
      <c r="X8" s="221">
        <f ca="1">'DAta 123'!Y8</f>
        <v>0</v>
      </c>
      <c r="Y8" s="221">
        <f ca="1">'DAta 123'!Z8</f>
        <v>0</v>
      </c>
      <c r="Z8" s="221">
        <f ca="1">'DAta 123'!AA8</f>
        <v>0</v>
      </c>
      <c r="AA8" s="221">
        <f ca="1">'DAta 123'!AB8</f>
        <v>0</v>
      </c>
      <c r="AB8" s="221">
        <f ca="1">'DAta 123'!AC8</f>
        <v>0</v>
      </c>
      <c r="AC8" s="221">
        <f ca="1">'DAta 123'!AD8</f>
        <v>0</v>
      </c>
      <c r="AD8" s="221">
        <f ca="1">'DAta 123'!AE8</f>
        <v>0</v>
      </c>
      <c r="AE8" s="221">
        <f ca="1">'DAta 123'!AF8</f>
        <v>0</v>
      </c>
      <c r="AF8" s="221">
        <f ca="1">'DAta 123'!AG8</f>
        <v>0</v>
      </c>
      <c r="AG8" s="221">
        <f ca="1">'DAta 123'!AH8</f>
        <v>0</v>
      </c>
      <c r="AH8" s="221">
        <f ca="1">'DAta 123'!AI8</f>
        <v>0</v>
      </c>
      <c r="AK8" s="223">
        <f ca="1">Formulas_Past!AN8</f>
        <v>26133.620058019125</v>
      </c>
      <c r="AL8" s="223">
        <f ca="1">Formulas_Past!AO8</f>
        <v>21382.052774742919</v>
      </c>
    </row>
    <row r="9" spans="1:54" ht="15.75" customHeight="1" x14ac:dyDescent="0.25">
      <c r="A9" s="2"/>
      <c r="B9" s="219">
        <f t="shared" si="1"/>
        <v>5</v>
      </c>
      <c r="C9" s="224" t="s">
        <v>78</v>
      </c>
      <c r="D9" s="221">
        <f ca="1">'DAta 123'!E9</f>
        <v>5374.7850847430527</v>
      </c>
      <c r="E9" s="221">
        <f ca="1">'DAta 123'!F9</f>
        <v>8070.5084745809436</v>
      </c>
      <c r="F9" s="221">
        <f ca="1">'DAta 123'!G9</f>
        <v>8279.6127457618713</v>
      </c>
      <c r="G9" s="221">
        <f ca="1">'DAta 123'!H9</f>
        <v>7685.4844745770097</v>
      </c>
      <c r="H9" s="221">
        <f ca="1">'DAta 123'!I9</f>
        <v>8337.9286779649556</v>
      </c>
      <c r="I9" s="221">
        <f ca="1">'DAta 123'!J9</f>
        <v>8758.775322034955</v>
      </c>
      <c r="J9" s="221">
        <f ca="1">'DAta 123'!K9</f>
        <v>9327.4597966112196</v>
      </c>
      <c r="K9" s="221">
        <f ca="1">'DAta 123'!L9</f>
        <v>8875.997288133949</v>
      </c>
      <c r="L9" s="221">
        <f ca="1">'DAta 123'!M9</f>
        <v>9554.8225084766746</v>
      </c>
      <c r="M9" s="221">
        <f ca="1">'DAta 123'!N9</f>
        <v>9912.9448135569692</v>
      </c>
      <c r="N9" s="221">
        <f ca="1">'DAta 123'!O9</f>
        <v>9176.6535032130778</v>
      </c>
      <c r="O9" s="221">
        <f ca="1">'DAta 123'!P9</f>
        <v>10319.056869670749</v>
      </c>
      <c r="P9" s="221">
        <f ca="1">'DAta 123'!Q9</f>
        <v>8748.9518644027412</v>
      </c>
      <c r="Q9" s="221">
        <f ca="1">'DAta 123'!R9</f>
        <v>7798.4368813596666</v>
      </c>
      <c r="R9" s="221">
        <f ca="1">'DAta 123'!S9</f>
        <v>6996.9746440649033</v>
      </c>
      <c r="S9" s="221">
        <f ca="1">'DAta 123'!T9</f>
        <v>7512.7235254235566</v>
      </c>
      <c r="T9" s="221">
        <f ca="1">'DAta 123'!U9</f>
        <v>7684.0612881369889</v>
      </c>
      <c r="U9" s="221">
        <f ca="1">'DAta 123'!V9</f>
        <v>0</v>
      </c>
      <c r="V9" s="221">
        <f ca="1">'DAta 123'!W9</f>
        <v>0</v>
      </c>
      <c r="W9" s="221">
        <f ca="1">'DAta 123'!X9</f>
        <v>0</v>
      </c>
      <c r="X9" s="221">
        <f ca="1">'DAta 123'!Y9</f>
        <v>0</v>
      </c>
      <c r="Y9" s="221">
        <f ca="1">'DAta 123'!Z9</f>
        <v>0</v>
      </c>
      <c r="Z9" s="221">
        <f ca="1">'DAta 123'!AA9</f>
        <v>0</v>
      </c>
      <c r="AA9" s="221">
        <f ca="1">'DAta 123'!AB9</f>
        <v>0</v>
      </c>
      <c r="AB9" s="221">
        <f ca="1">'DAta 123'!AC9</f>
        <v>0</v>
      </c>
      <c r="AC9" s="221">
        <f ca="1">'DAta 123'!AD9</f>
        <v>0</v>
      </c>
      <c r="AD9" s="221">
        <f ca="1">'DAta 123'!AE9</f>
        <v>0</v>
      </c>
      <c r="AE9" s="221">
        <f ca="1">'DAta 123'!AF9</f>
        <v>0</v>
      </c>
      <c r="AF9" s="221">
        <f ca="1">'DAta 123'!AG9</f>
        <v>0</v>
      </c>
      <c r="AG9" s="221">
        <f ca="1">'DAta 123'!AH9</f>
        <v>0</v>
      </c>
      <c r="AH9" s="221">
        <f ca="1">'DAta 123'!AI9</f>
        <v>0</v>
      </c>
      <c r="AK9" s="223">
        <f ca="1">Formulas_Past!AN9</f>
        <v>6457.8416480534142</v>
      </c>
      <c r="AL9" s="223">
        <f ca="1">Formulas_Past!AO9</f>
        <v>5283.6886211346118</v>
      </c>
    </row>
    <row r="10" spans="1:54" ht="15.75" customHeight="1" x14ac:dyDescent="0.25">
      <c r="A10" s="2"/>
      <c r="B10" s="219">
        <f t="shared" si="1"/>
        <v>6</v>
      </c>
      <c r="C10" s="225" t="s">
        <v>79</v>
      </c>
      <c r="D10" s="221">
        <f ca="1">'DAta 123'!E10</f>
        <v>10382.214508473873</v>
      </c>
      <c r="E10" s="221">
        <f ca="1">'DAta 123'!F10</f>
        <v>7540.1111864410341</v>
      </c>
      <c r="F10" s="221">
        <f ca="1">'DAta 123'!G10</f>
        <v>7628.2098983079195</v>
      </c>
      <c r="G10" s="221">
        <f ca="1">'DAta 123'!H10</f>
        <v>7683.8236453682184</v>
      </c>
      <c r="H10" s="221">
        <f ca="1">'DAta 123'!I10</f>
        <v>7842.0643546283245</v>
      </c>
      <c r="I10" s="221">
        <f ca="1">'DAta 123'!J10</f>
        <v>7114.8561355955899</v>
      </c>
      <c r="J10" s="221">
        <f ca="1">'DAta 123'!K10</f>
        <v>7340.579011105001</v>
      </c>
      <c r="K10" s="221">
        <f ca="1">'DAta 123'!L10</f>
        <v>7899.0749549940228</v>
      </c>
      <c r="L10" s="221">
        <f ca="1">'DAta 123'!M10</f>
        <v>7886.0843389853835</v>
      </c>
      <c r="M10" s="221">
        <f ca="1">'DAta 123'!N10</f>
        <v>8043.0861016958952</v>
      </c>
      <c r="N10" s="221">
        <f ca="1">'DAta 123'!O10</f>
        <v>7725.8890847414732</v>
      </c>
      <c r="O10" s="221">
        <f ca="1">'DAta 123'!P10</f>
        <v>7851.4766101725399</v>
      </c>
      <c r="P10" s="221">
        <f ca="1">'DAta 123'!Q10</f>
        <v>7862.3067118637264</v>
      </c>
      <c r="Q10" s="221">
        <f ca="1">'DAta 123'!R10</f>
        <v>7450.2768813595176</v>
      </c>
      <c r="R10" s="221">
        <f ca="1">'DAta 123'!S10</f>
        <v>7804.667661011219</v>
      </c>
      <c r="S10" s="221">
        <f ca="1">'DAta 123'!T10</f>
        <v>7916.3010169528425</v>
      </c>
      <c r="T10" s="221">
        <f ca="1">'DAta 123'!U10</f>
        <v>7886.5260175317526</v>
      </c>
      <c r="U10" s="221">
        <f ca="1">'DAta 123'!V10</f>
        <v>0</v>
      </c>
      <c r="V10" s="221">
        <f ca="1">'DAta 123'!W10</f>
        <v>0</v>
      </c>
      <c r="W10" s="221">
        <f ca="1">'DAta 123'!X10</f>
        <v>0</v>
      </c>
      <c r="X10" s="221">
        <f ca="1">'DAta 123'!Y10</f>
        <v>0</v>
      </c>
      <c r="Y10" s="221">
        <f ca="1">'DAta 123'!Z10</f>
        <v>0</v>
      </c>
      <c r="Z10" s="221">
        <f ca="1">'DAta 123'!AA10</f>
        <v>0</v>
      </c>
      <c r="AA10" s="221">
        <f ca="1">'DAta 123'!AB10</f>
        <v>0</v>
      </c>
      <c r="AB10" s="221">
        <f ca="1">'DAta 123'!AC10</f>
        <v>0</v>
      </c>
      <c r="AC10" s="221">
        <f ca="1">'DAta 123'!AD10</f>
        <v>0</v>
      </c>
      <c r="AD10" s="221">
        <f ca="1">'DAta 123'!AE10</f>
        <v>0</v>
      </c>
      <c r="AE10" s="221">
        <f ca="1">'DAta 123'!AF10</f>
        <v>0</v>
      </c>
      <c r="AF10" s="221">
        <f ca="1">'DAta 123'!AG10</f>
        <v>0</v>
      </c>
      <c r="AG10" s="221">
        <f ca="1">'DAta 123'!AH10</f>
        <v>0</v>
      </c>
      <c r="AH10" s="221">
        <f ca="1">'DAta 123'!AI10</f>
        <v>0</v>
      </c>
      <c r="AK10" s="223">
        <f ca="1">Formulas_Past!AN10</f>
        <v>10866.439306287526</v>
      </c>
      <c r="AL10" s="223">
        <f ca="1">Formulas_Past!AO10</f>
        <v>8890.7230687807041</v>
      </c>
    </row>
    <row r="11" spans="1:54" ht="15.75" customHeight="1" x14ac:dyDescent="0.25">
      <c r="A11" s="2"/>
      <c r="B11" s="219">
        <f t="shared" si="1"/>
        <v>7</v>
      </c>
      <c r="C11" s="224" t="s">
        <v>80</v>
      </c>
      <c r="D11" s="221">
        <f ca="1">'DAta 123'!E11</f>
        <v>8874.3088674545288</v>
      </c>
      <c r="E11" s="221">
        <f ca="1">'DAta 123'!F11</f>
        <v>9107.8253698348999</v>
      </c>
      <c r="F11" s="221">
        <f ca="1">'DAta 123'!G11</f>
        <v>9026.5634711906314</v>
      </c>
      <c r="G11" s="221">
        <f ca="1">'DAta 123'!H11</f>
        <v>9012.6370711773634</v>
      </c>
      <c r="H11" s="221">
        <f ca="1">'DAta 123'!I11</f>
        <v>8469.1395254284143</v>
      </c>
      <c r="I11" s="221">
        <f ca="1">'DAta 123'!J11</f>
        <v>8449.7008813619614</v>
      </c>
      <c r="J11" s="221">
        <f ca="1">'DAta 123'!K11</f>
        <v>9058.8941016867757</v>
      </c>
      <c r="K11" s="221">
        <f ca="1">'DAta 123'!L11</f>
        <v>8975.3773559331894</v>
      </c>
      <c r="L11" s="221">
        <f ca="1">'DAta 123'!M11</f>
        <v>8954.0343471691012</v>
      </c>
      <c r="M11" s="221">
        <f ca="1">'DAta 123'!N11</f>
        <v>8976.9346019849181</v>
      </c>
      <c r="N11" s="221">
        <f ca="1">'DAta 123'!O11</f>
        <v>8952.6063728779554</v>
      </c>
      <c r="O11" s="221">
        <f ca="1">'DAta 123'!P11</f>
        <v>8882.4884067848325</v>
      </c>
      <c r="P11" s="221">
        <f ca="1">'DAta 123'!Q11</f>
        <v>8811.8006873205304</v>
      </c>
      <c r="Q11" s="221">
        <f ca="1">'DAta 123'!R11</f>
        <v>8374.8070414885879</v>
      </c>
      <c r="R11" s="221">
        <f ca="1">'DAta 123'!S11</f>
        <v>8961.7355932220817</v>
      </c>
      <c r="S11" s="221">
        <f ca="1">'DAta 123'!T11</f>
        <v>8871.9012881368399</v>
      </c>
      <c r="T11" s="221">
        <f ca="1">'DAta 123'!U11</f>
        <v>8815.7027796581388</v>
      </c>
      <c r="U11" s="221">
        <f ca="1">'DAta 123'!V11</f>
        <v>0</v>
      </c>
      <c r="V11" s="221">
        <f ca="1">'DAta 123'!W11</f>
        <v>0</v>
      </c>
      <c r="W11" s="221">
        <f ca="1">'DAta 123'!X11</f>
        <v>0</v>
      </c>
      <c r="X11" s="221">
        <f ca="1">'DAta 123'!Y11</f>
        <v>0</v>
      </c>
      <c r="Y11" s="221">
        <f ca="1">'DAta 123'!Z11</f>
        <v>0</v>
      </c>
      <c r="Z11" s="221">
        <f ca="1">'DAta 123'!AA11</f>
        <v>0</v>
      </c>
      <c r="AA11" s="221">
        <f ca="1">'DAta 123'!AB11</f>
        <v>0</v>
      </c>
      <c r="AB11" s="221">
        <f ca="1">'DAta 123'!AC11</f>
        <v>0</v>
      </c>
      <c r="AC11" s="221">
        <f ca="1">'DAta 123'!AD11</f>
        <v>0</v>
      </c>
      <c r="AD11" s="221">
        <f ca="1">'DAta 123'!AE11</f>
        <v>0</v>
      </c>
      <c r="AE11" s="221">
        <f ca="1">'DAta 123'!AF11</f>
        <v>0</v>
      </c>
      <c r="AF11" s="221">
        <f ca="1">'DAta 123'!AG11</f>
        <v>0</v>
      </c>
      <c r="AG11" s="221">
        <f ca="1">'DAta 123'!AH11</f>
        <v>0</v>
      </c>
      <c r="AH11" s="221">
        <f ca="1">'DAta 123'!AI11</f>
        <v>0</v>
      </c>
      <c r="AK11" s="223">
        <f ca="1">Formulas_Past!AN11</f>
        <v>9626.9398779658532</v>
      </c>
      <c r="AL11" s="223">
        <f ca="1">Formulas_Past!AO11</f>
        <v>7876.5871728811526</v>
      </c>
    </row>
    <row r="12" spans="1:54" ht="15.75" customHeight="1" x14ac:dyDescent="0.25">
      <c r="A12" s="2"/>
      <c r="B12" s="219">
        <f t="shared" si="1"/>
        <v>8</v>
      </c>
      <c r="C12" s="224" t="s">
        <v>81</v>
      </c>
      <c r="D12" s="221">
        <f ca="1">'DAta 123'!E12</f>
        <v>8031.9551638439298</v>
      </c>
      <c r="E12" s="221">
        <f ca="1">'DAta 123'!F12</f>
        <v>8014.9000677987933</v>
      </c>
      <c r="F12" s="221">
        <f ca="1">'DAta 123'!G12</f>
        <v>7963.595932200551</v>
      </c>
      <c r="G12" s="221">
        <f ca="1">'DAta 123'!H12</f>
        <v>7824.7484745755792</v>
      </c>
      <c r="H12" s="221">
        <f ca="1">'DAta 123'!I12</f>
        <v>7862.9315254241228</v>
      </c>
      <c r="I12" s="221">
        <f ca="1">'DAta 123'!J12</f>
        <v>7967.5183728858829</v>
      </c>
      <c r="J12" s="221">
        <f ca="1">'DAta 123'!K12</f>
        <v>8062.4206101670861</v>
      </c>
      <c r="K12" s="221">
        <f ca="1">'DAta 123'!L12</f>
        <v>7993.3092881366611</v>
      </c>
      <c r="L12" s="221">
        <f ca="1">'DAta 123'!M12</f>
        <v>7998.724338978529</v>
      </c>
      <c r="M12" s="221">
        <f ca="1">'DAta 123'!N12</f>
        <v>7769.0706440731883</v>
      </c>
      <c r="N12" s="221">
        <f ca="1">'DAta 123'!O12</f>
        <v>7924.0938305035233</v>
      </c>
      <c r="O12" s="221">
        <f ca="1">'DAta 123'!P12</f>
        <v>7581.4877288192511</v>
      </c>
      <c r="P12" s="221">
        <f ca="1">'DAta 123'!Q12</f>
        <v>7859.9463050812483</v>
      </c>
      <c r="Q12" s="221">
        <f ca="1">'DAta 123'!R12</f>
        <v>7845.9227118641138</v>
      </c>
      <c r="R12" s="221">
        <f ca="1">'DAta 123'!S12</f>
        <v>7899.5178305059671</v>
      </c>
      <c r="S12" s="221">
        <f ca="1">'DAta 123'!T12</f>
        <v>7872.7202711924911</v>
      </c>
      <c r="T12" s="221">
        <f ca="1">'DAta 123'!U12</f>
        <v>7838.3902372941375</v>
      </c>
      <c r="U12" s="221">
        <f ca="1">'DAta 123'!V12</f>
        <v>0</v>
      </c>
      <c r="V12" s="221">
        <f ca="1">'DAta 123'!W12</f>
        <v>0</v>
      </c>
      <c r="W12" s="221">
        <f ca="1">'DAta 123'!X12</f>
        <v>0</v>
      </c>
      <c r="X12" s="221">
        <f ca="1">'DAta 123'!Y12</f>
        <v>0</v>
      </c>
      <c r="Y12" s="221">
        <f ca="1">'DAta 123'!Z12</f>
        <v>0</v>
      </c>
      <c r="Z12" s="221">
        <f ca="1">'DAta 123'!AA12</f>
        <v>0</v>
      </c>
      <c r="AA12" s="221">
        <f ca="1">'DAta 123'!AB12</f>
        <v>0</v>
      </c>
      <c r="AB12" s="221">
        <f ca="1">'DAta 123'!AC12</f>
        <v>0</v>
      </c>
      <c r="AC12" s="221">
        <f ca="1">'DAta 123'!AD12</f>
        <v>0</v>
      </c>
      <c r="AD12" s="221">
        <f ca="1">'DAta 123'!AE12</f>
        <v>0</v>
      </c>
      <c r="AE12" s="221">
        <f ca="1">'DAta 123'!AF12</f>
        <v>0</v>
      </c>
      <c r="AF12" s="221">
        <f ca="1">'DAta 123'!AG12</f>
        <v>0</v>
      </c>
      <c r="AG12" s="221">
        <f ca="1">'DAta 123'!AH12</f>
        <v>0</v>
      </c>
      <c r="AH12" s="221">
        <f ca="1">'DAta 123'!AI12</f>
        <v>0</v>
      </c>
      <c r="AK12" s="223">
        <f ca="1">Formulas_Past!AN12</f>
        <v>8666.1763102603527</v>
      </c>
      <c r="AL12" s="223">
        <f ca="1">Formulas_Past!AO12</f>
        <v>7090.5078902130163</v>
      </c>
    </row>
    <row r="13" spans="1:54" ht="15.75" customHeight="1" x14ac:dyDescent="0.25">
      <c r="A13" s="2"/>
      <c r="B13" s="219">
        <f t="shared" si="1"/>
        <v>9</v>
      </c>
      <c r="C13" s="224" t="s">
        <v>82</v>
      </c>
      <c r="D13" s="221">
        <f ca="1">'DAta 123'!E13</f>
        <v>10985.541423726827</v>
      </c>
      <c r="E13" s="221">
        <f ca="1">'DAta 123'!F13</f>
        <v>11920.991457626224</v>
      </c>
      <c r="F13" s="221">
        <f ca="1">'DAta 123'!G13</f>
        <v>12090.214110735804</v>
      </c>
      <c r="G13" s="221">
        <f ca="1">'DAta 123'!H13</f>
        <v>12437.779380790889</v>
      </c>
      <c r="H13" s="221">
        <f ca="1">'DAta 123'!I13</f>
        <v>10653.522440679371</v>
      </c>
      <c r="I13" s="221">
        <f ca="1">'DAta 123'!J13</f>
        <v>8140.4528813548386</v>
      </c>
      <c r="J13" s="221">
        <f ca="1">'DAta 123'!K13</f>
        <v>10250.830101694912</v>
      </c>
      <c r="K13" s="221">
        <f ca="1">'DAta 123'!L13</f>
        <v>10306.563590884209</v>
      </c>
      <c r="L13" s="221">
        <f ca="1">'DAta 123'!M13</f>
        <v>9499.5067586190999</v>
      </c>
      <c r="M13" s="221">
        <f ca="1">'DAta 123'!N13</f>
        <v>9707.3105318509042</v>
      </c>
      <c r="N13" s="221">
        <f ca="1">'DAta 123'!O13</f>
        <v>10557.64827118814</v>
      </c>
      <c r="O13" s="221">
        <f ca="1">'DAta 123'!P13</f>
        <v>9745.8766101710498</v>
      </c>
      <c r="P13" s="221">
        <f ca="1">'DAta 123'!Q13</f>
        <v>11591.506440676749</v>
      </c>
      <c r="Q13" s="221">
        <f ca="1">'DAta 123'!R13</f>
        <v>11045.45410169661</v>
      </c>
      <c r="R13" s="221">
        <f ca="1">'DAta 123'!S13</f>
        <v>12320.906847454607</v>
      </c>
      <c r="S13" s="221">
        <f ca="1">'DAta 123'!T13</f>
        <v>11969.414508476853</v>
      </c>
      <c r="T13" s="221">
        <f ca="1">'DAta 123'!U13</f>
        <v>12021.933559320867</v>
      </c>
      <c r="U13" s="221">
        <f ca="1">'DAta 123'!V13</f>
        <v>0</v>
      </c>
      <c r="V13" s="221">
        <f ca="1">'DAta 123'!W13</f>
        <v>0</v>
      </c>
      <c r="W13" s="221">
        <f ca="1">'DAta 123'!X13</f>
        <v>0</v>
      </c>
      <c r="X13" s="221">
        <f ca="1">'DAta 123'!Y13</f>
        <v>0</v>
      </c>
      <c r="Y13" s="221">
        <f ca="1">'DAta 123'!Z13</f>
        <v>0</v>
      </c>
      <c r="Z13" s="221">
        <f ca="1">'DAta 123'!AA13</f>
        <v>0</v>
      </c>
      <c r="AA13" s="221">
        <f ca="1">'DAta 123'!AB13</f>
        <v>0</v>
      </c>
      <c r="AB13" s="221">
        <f ca="1">'DAta 123'!AC13</f>
        <v>0</v>
      </c>
      <c r="AC13" s="221">
        <f ca="1">'DAta 123'!AD13</f>
        <v>0</v>
      </c>
      <c r="AD13" s="221">
        <f ca="1">'DAta 123'!AE13</f>
        <v>0</v>
      </c>
      <c r="AE13" s="221">
        <f ca="1">'DAta 123'!AF13</f>
        <v>0</v>
      </c>
      <c r="AF13" s="221">
        <f ca="1">'DAta 123'!AG13</f>
        <v>0</v>
      </c>
      <c r="AG13" s="221">
        <f ca="1">'DAta 123'!AH13</f>
        <v>0</v>
      </c>
      <c r="AH13" s="221">
        <f ca="1">'DAta 123'!AI13</f>
        <v>0</v>
      </c>
      <c r="AK13" s="223">
        <f ca="1">Formulas_Past!AN13</f>
        <v>13448.270045708108</v>
      </c>
      <c r="AL13" s="223">
        <f ca="1">Formulas_Past!AO13</f>
        <v>11003.130037397543</v>
      </c>
    </row>
    <row r="14" spans="1:54" ht="15.75" customHeight="1" x14ac:dyDescent="0.25">
      <c r="A14" s="2"/>
      <c r="B14" s="219">
        <f t="shared" si="1"/>
        <v>10</v>
      </c>
      <c r="C14" s="224" t="s">
        <v>17</v>
      </c>
      <c r="D14" s="221">
        <f ca="1">'DAta 123'!E14</f>
        <v>0</v>
      </c>
      <c r="E14" s="221">
        <f ca="1">'DAta 123'!F14</f>
        <v>0</v>
      </c>
      <c r="F14" s="221">
        <f ca="1">'DAta 123'!G14</f>
        <v>0</v>
      </c>
      <c r="G14" s="221">
        <f ca="1">'DAta 123'!H14</f>
        <v>0</v>
      </c>
      <c r="H14" s="221">
        <f ca="1">'DAta 123'!I14</f>
        <v>0</v>
      </c>
      <c r="I14" s="221">
        <f ca="1">'DAta 123'!J14</f>
        <v>0</v>
      </c>
      <c r="J14" s="221">
        <f ca="1">'DAta 123'!K14</f>
        <v>0</v>
      </c>
      <c r="K14" s="221">
        <f ca="1">'DAta 123'!L14</f>
        <v>0</v>
      </c>
      <c r="L14" s="221">
        <f ca="1">'DAta 123'!M14</f>
        <v>0</v>
      </c>
      <c r="M14" s="221">
        <f ca="1">'DAta 123'!N14</f>
        <v>0</v>
      </c>
      <c r="N14" s="221">
        <f ca="1">'DAta 123'!O14</f>
        <v>0</v>
      </c>
      <c r="O14" s="221">
        <f ca="1">'DAta 123'!P14</f>
        <v>0</v>
      </c>
      <c r="P14" s="221">
        <f ca="1">'DAta 123'!Q14</f>
        <v>0</v>
      </c>
      <c r="Q14" s="221">
        <f ca="1">'DAta 123'!R14</f>
        <v>0</v>
      </c>
      <c r="R14" s="221">
        <f ca="1">'DAta 123'!S14</f>
        <v>0</v>
      </c>
      <c r="S14" s="221">
        <f ca="1">'DAta 123'!T14</f>
        <v>0</v>
      </c>
      <c r="T14" s="221">
        <f ca="1">'DAta 123'!U14</f>
        <v>0</v>
      </c>
      <c r="U14" s="221">
        <f ca="1">'DAta 123'!V14</f>
        <v>0</v>
      </c>
      <c r="V14" s="221">
        <f ca="1">'DAta 123'!W14</f>
        <v>0</v>
      </c>
      <c r="W14" s="221">
        <f ca="1">'DAta 123'!X14</f>
        <v>0</v>
      </c>
      <c r="X14" s="221">
        <f ca="1">'DAta 123'!Y14</f>
        <v>0</v>
      </c>
      <c r="Y14" s="221">
        <f ca="1">'DAta 123'!Z14</f>
        <v>0</v>
      </c>
      <c r="Z14" s="221">
        <f ca="1">'DAta 123'!AA14</f>
        <v>0</v>
      </c>
      <c r="AA14" s="221">
        <f ca="1">'DAta 123'!AB14</f>
        <v>0</v>
      </c>
      <c r="AB14" s="221">
        <f ca="1">'DAta 123'!AC14</f>
        <v>0</v>
      </c>
      <c r="AC14" s="221">
        <f ca="1">'DAta 123'!AD14</f>
        <v>0</v>
      </c>
      <c r="AD14" s="221">
        <f ca="1">'DAta 123'!AE14</f>
        <v>0</v>
      </c>
      <c r="AE14" s="221">
        <f ca="1">'DAta 123'!AF14</f>
        <v>0</v>
      </c>
      <c r="AF14" s="221">
        <f ca="1">'DAta 123'!AG14</f>
        <v>0</v>
      </c>
      <c r="AG14" s="221">
        <f ca="1">'DAta 123'!AH14</f>
        <v>0</v>
      </c>
      <c r="AH14" s="221">
        <f ca="1">'DAta 123'!AI14</f>
        <v>0</v>
      </c>
      <c r="AK14" s="223">
        <f ca="1">Formulas_Past!AN14</f>
        <v>1710.0159999999973</v>
      </c>
      <c r="AL14" s="223">
        <f ca="1">Formulas_Past!AO14</f>
        <v>1399.103999999998</v>
      </c>
    </row>
    <row r="15" spans="1:54" ht="15.75" customHeight="1" x14ac:dyDescent="0.25">
      <c r="A15" s="2"/>
      <c r="B15" s="219">
        <f t="shared" si="1"/>
        <v>11</v>
      </c>
      <c r="C15" s="225" t="s">
        <v>18</v>
      </c>
      <c r="D15" s="221">
        <f ca="1">'DAta 123'!E15</f>
        <v>0</v>
      </c>
      <c r="E15" s="221">
        <f ca="1">'DAta 123'!F15</f>
        <v>0</v>
      </c>
      <c r="F15" s="221">
        <f ca="1">'DAta 123'!G15</f>
        <v>0</v>
      </c>
      <c r="G15" s="221">
        <f ca="1">'DAta 123'!H15</f>
        <v>0</v>
      </c>
      <c r="H15" s="221">
        <f ca="1">'DAta 123'!I15</f>
        <v>0</v>
      </c>
      <c r="I15" s="221">
        <f ca="1">'DAta 123'!J15</f>
        <v>6.4000000013038516E-2</v>
      </c>
      <c r="J15" s="221">
        <f ca="1">'DAta 123'!K15</f>
        <v>0</v>
      </c>
      <c r="K15" s="221">
        <f ca="1">'DAta 123'!L15</f>
        <v>0</v>
      </c>
      <c r="L15" s="221">
        <f ca="1">'DAta 123'!M15</f>
        <v>0</v>
      </c>
      <c r="M15" s="221">
        <f ca="1">'DAta 123'!N15</f>
        <v>0</v>
      </c>
      <c r="N15" s="221">
        <f ca="1">'DAta 123'!O15</f>
        <v>0</v>
      </c>
      <c r="O15" s="221">
        <f ca="1">'DAta 123'!P15</f>
        <v>0</v>
      </c>
      <c r="P15" s="221">
        <f ca="1">'DAta 123'!Q15</f>
        <v>6.4000000013038516E-2</v>
      </c>
      <c r="Q15" s="221">
        <f ca="1">'DAta 123'!R15</f>
        <v>0</v>
      </c>
      <c r="R15" s="221">
        <f ca="1">'DAta 123'!S15</f>
        <v>0</v>
      </c>
      <c r="S15" s="221">
        <f ca="1">'DAta 123'!T15</f>
        <v>0</v>
      </c>
      <c r="T15" s="221">
        <f ca="1">'DAta 123'!U15</f>
        <v>6.4000000013038516E-2</v>
      </c>
      <c r="U15" s="221">
        <f ca="1">'DAta 123'!V15</f>
        <v>0</v>
      </c>
      <c r="V15" s="221">
        <f ca="1">'DAta 123'!W15</f>
        <v>0</v>
      </c>
      <c r="W15" s="221">
        <f ca="1">'DAta 123'!X15</f>
        <v>0</v>
      </c>
      <c r="X15" s="221">
        <f ca="1">'DAta 123'!Y15</f>
        <v>0</v>
      </c>
      <c r="Y15" s="221">
        <f ca="1">'DAta 123'!Z15</f>
        <v>0</v>
      </c>
      <c r="Z15" s="221">
        <f ca="1">'DAta 123'!AA15</f>
        <v>0</v>
      </c>
      <c r="AA15" s="221">
        <f ca="1">'DAta 123'!AB15</f>
        <v>0</v>
      </c>
      <c r="AB15" s="221">
        <f ca="1">'DAta 123'!AC15</f>
        <v>0</v>
      </c>
      <c r="AC15" s="221">
        <f ca="1">'DAta 123'!AD15</f>
        <v>0</v>
      </c>
      <c r="AD15" s="221">
        <f ca="1">'DAta 123'!AE15</f>
        <v>0</v>
      </c>
      <c r="AE15" s="221">
        <f ca="1">'DAta 123'!AF15</f>
        <v>0</v>
      </c>
      <c r="AF15" s="221">
        <f ca="1">'DAta 123'!AG15</f>
        <v>0</v>
      </c>
      <c r="AG15" s="221">
        <f ca="1">'DAta 123'!AH15</f>
        <v>0</v>
      </c>
      <c r="AH15" s="221">
        <f ca="1">'DAta 123'!AI15</f>
        <v>0</v>
      </c>
      <c r="AK15" s="223">
        <f ca="1">Formulas_Past!AN15</f>
        <v>292.28672000000023</v>
      </c>
      <c r="AL15" s="223">
        <f ca="1">Formulas_Past!AO15</f>
        <v>239.14368000000019</v>
      </c>
    </row>
    <row r="16" spans="1:54" ht="15.75" customHeight="1" x14ac:dyDescent="0.25">
      <c r="A16" s="226"/>
      <c r="B16" s="219">
        <f t="shared" si="1"/>
        <v>12</v>
      </c>
      <c r="C16" s="225" t="s">
        <v>19</v>
      </c>
      <c r="D16" s="221">
        <f ca="1">'DAta 123'!E16</f>
        <v>0</v>
      </c>
      <c r="E16" s="221">
        <f ca="1">'DAta 123'!F16</f>
        <v>0</v>
      </c>
      <c r="F16" s="221">
        <f ca="1">'DAta 123'!G16</f>
        <v>0.19200000003911555</v>
      </c>
      <c r="G16" s="221">
        <f ca="1">'DAta 123'!H16</f>
        <v>0</v>
      </c>
      <c r="H16" s="221">
        <f ca="1">'DAta 123'!I16</f>
        <v>0</v>
      </c>
      <c r="I16" s="221">
        <f ca="1">'DAta 123'!J16</f>
        <v>0.19200000003911555</v>
      </c>
      <c r="J16" s="221">
        <f ca="1">'DAta 123'!K16</f>
        <v>0</v>
      </c>
      <c r="K16" s="221">
        <f ca="1">'DAta 123'!L16</f>
        <v>0</v>
      </c>
      <c r="L16" s="221">
        <f ca="1">'DAta 123'!M16</f>
        <v>0</v>
      </c>
      <c r="M16" s="221">
        <f ca="1">'DAta 123'!N16</f>
        <v>0.19199999992270023</v>
      </c>
      <c r="N16" s="221">
        <f ca="1">'DAta 123'!O16</f>
        <v>0</v>
      </c>
      <c r="O16" s="221">
        <f ca="1">'DAta 123'!P16</f>
        <v>0</v>
      </c>
      <c r="P16" s="221">
        <f ca="1">'DAta 123'!Q16</f>
        <v>0.12800000002607703</v>
      </c>
      <c r="Q16" s="221">
        <f ca="1">'DAta 123'!R16</f>
        <v>0</v>
      </c>
      <c r="R16" s="221">
        <f ca="1">'DAta 123'!S16</f>
        <v>0</v>
      </c>
      <c r="S16" s="221">
        <f ca="1">'DAta 123'!T16</f>
        <v>0</v>
      </c>
      <c r="T16" s="221">
        <f ca="1">'DAta 123'!U16</f>
        <v>0.19200000003911555</v>
      </c>
      <c r="U16" s="221">
        <f ca="1">'DAta 123'!V16</f>
        <v>0</v>
      </c>
      <c r="V16" s="221">
        <f ca="1">'DAta 123'!W16</f>
        <v>0</v>
      </c>
      <c r="W16" s="221">
        <f ca="1">'DAta 123'!X16</f>
        <v>0</v>
      </c>
      <c r="X16" s="221">
        <f ca="1">'DAta 123'!Y16</f>
        <v>0</v>
      </c>
      <c r="Y16" s="221">
        <f ca="1">'DAta 123'!Z16</f>
        <v>0</v>
      </c>
      <c r="Z16" s="221">
        <f ca="1">'DAta 123'!AA16</f>
        <v>0</v>
      </c>
      <c r="AA16" s="221">
        <f ca="1">'DAta 123'!AB16</f>
        <v>0</v>
      </c>
      <c r="AB16" s="221">
        <f ca="1">'DAta 123'!AC16</f>
        <v>0</v>
      </c>
      <c r="AC16" s="221">
        <f ca="1">'DAta 123'!AD16</f>
        <v>0</v>
      </c>
      <c r="AD16" s="221">
        <f ca="1">'DAta 123'!AE16</f>
        <v>0</v>
      </c>
      <c r="AE16" s="221">
        <f ca="1">'DAta 123'!AF16</f>
        <v>0</v>
      </c>
      <c r="AF16" s="221">
        <f ca="1">'DAta 123'!AG16</f>
        <v>0</v>
      </c>
      <c r="AG16" s="221">
        <f ca="1">'DAta 123'!AH16</f>
        <v>0</v>
      </c>
      <c r="AH16" s="221">
        <f ca="1">'DAta 123'!AI16</f>
        <v>0</v>
      </c>
      <c r="AK16" s="223">
        <f ca="1">Formulas_Past!AN16</f>
        <v>485.49759999999083</v>
      </c>
      <c r="AL16" s="223">
        <f ca="1">Formulas_Past!AO16</f>
        <v>397.22530909090153</v>
      </c>
    </row>
    <row r="17" spans="1:38" ht="15.75" customHeight="1" x14ac:dyDescent="0.25">
      <c r="A17" s="2"/>
      <c r="B17" s="219">
        <f t="shared" si="1"/>
        <v>13</v>
      </c>
      <c r="C17" s="224" t="s">
        <v>83</v>
      </c>
      <c r="D17" s="221">
        <f t="shared" ref="D17:AH17" ca="1" si="2">SUM(D14:D16)</f>
        <v>0</v>
      </c>
      <c r="E17" s="221">
        <f t="shared" ca="1" si="2"/>
        <v>0</v>
      </c>
      <c r="F17" s="221">
        <f t="shared" ca="1" si="2"/>
        <v>0.19200000003911555</v>
      </c>
      <c r="G17" s="221">
        <f t="shared" ca="1" si="2"/>
        <v>0</v>
      </c>
      <c r="H17" s="221">
        <f t="shared" ca="1" si="2"/>
        <v>0</v>
      </c>
      <c r="I17" s="221">
        <f t="shared" ca="1" si="2"/>
        <v>0.25600000005215406</v>
      </c>
      <c r="J17" s="221">
        <f t="shared" ca="1" si="2"/>
        <v>0</v>
      </c>
      <c r="K17" s="221">
        <f t="shared" ca="1" si="2"/>
        <v>0</v>
      </c>
      <c r="L17" s="221">
        <f t="shared" ca="1" si="2"/>
        <v>0</v>
      </c>
      <c r="M17" s="221">
        <f t="shared" ca="1" si="2"/>
        <v>0.19199999992270023</v>
      </c>
      <c r="N17" s="221">
        <f t="shared" ca="1" si="2"/>
        <v>0</v>
      </c>
      <c r="O17" s="221">
        <f t="shared" ca="1" si="2"/>
        <v>0</v>
      </c>
      <c r="P17" s="221">
        <f t="shared" ca="1" si="2"/>
        <v>0.19200000003911555</v>
      </c>
      <c r="Q17" s="221">
        <f t="shared" ca="1" si="2"/>
        <v>0</v>
      </c>
      <c r="R17" s="221">
        <f t="shared" ca="1" si="2"/>
        <v>0</v>
      </c>
      <c r="S17" s="221">
        <f t="shared" ca="1" si="2"/>
        <v>0</v>
      </c>
      <c r="T17" s="221">
        <f t="shared" ca="1" si="2"/>
        <v>0.25600000005215406</v>
      </c>
      <c r="U17" s="221">
        <f t="shared" ca="1" si="2"/>
        <v>0</v>
      </c>
      <c r="V17" s="221">
        <f t="shared" ca="1" si="2"/>
        <v>0</v>
      </c>
      <c r="W17" s="221">
        <f t="shared" ca="1" si="2"/>
        <v>0</v>
      </c>
      <c r="X17" s="221">
        <f t="shared" ca="1" si="2"/>
        <v>0</v>
      </c>
      <c r="Y17" s="221">
        <f t="shared" ca="1" si="2"/>
        <v>0</v>
      </c>
      <c r="Z17" s="221">
        <f t="shared" ca="1" si="2"/>
        <v>0</v>
      </c>
      <c r="AA17" s="221">
        <f t="shared" ca="1" si="2"/>
        <v>0</v>
      </c>
      <c r="AB17" s="221">
        <f t="shared" ca="1" si="2"/>
        <v>0</v>
      </c>
      <c r="AC17" s="221">
        <f t="shared" ca="1" si="2"/>
        <v>0</v>
      </c>
      <c r="AD17" s="221">
        <f t="shared" ca="1" si="2"/>
        <v>0</v>
      </c>
      <c r="AE17" s="221">
        <f t="shared" ca="1" si="2"/>
        <v>0</v>
      </c>
      <c r="AF17" s="221">
        <f t="shared" ca="1" si="2"/>
        <v>0</v>
      </c>
      <c r="AG17" s="221">
        <f t="shared" ca="1" si="2"/>
        <v>0</v>
      </c>
      <c r="AH17" s="221">
        <f t="shared" ca="1" si="2"/>
        <v>0</v>
      </c>
      <c r="AK17" s="223">
        <f ca="1">Formulas_Past!AN17</f>
        <v>2487.8003199999885</v>
      </c>
      <c r="AL17" s="223">
        <f ca="1">Formulas_Past!AO17</f>
        <v>2035.4729890908998</v>
      </c>
    </row>
    <row r="18" spans="1:38" ht="15.75" customHeight="1" x14ac:dyDescent="0.25">
      <c r="A18" s="2"/>
      <c r="B18" s="219">
        <f t="shared" si="1"/>
        <v>14</v>
      </c>
      <c r="C18" s="224" t="s">
        <v>84</v>
      </c>
      <c r="D18" s="221">
        <f ca="1">'DAta 123'!E17</f>
        <v>574.93147826194763</v>
      </c>
      <c r="E18" s="221">
        <f ca="1">'DAta 123'!F17</f>
        <v>852.02389951609075</v>
      </c>
      <c r="F18" s="221">
        <f ca="1">'DAta 123'!G17</f>
        <v>799.4350971383974</v>
      </c>
      <c r="G18" s="221">
        <f ca="1">'DAta 123'!H17</f>
        <v>788.2655250839889</v>
      </c>
      <c r="H18" s="221">
        <f ca="1">'DAta 123'!I17</f>
        <v>456.19199999980628</v>
      </c>
      <c r="I18" s="221">
        <f ca="1">'DAta 123'!J17</f>
        <v>45.05599999986589</v>
      </c>
      <c r="J18" s="221">
        <f ca="1">'DAta 123'!K17</f>
        <v>491.00800000037998</v>
      </c>
      <c r="K18" s="221">
        <f ca="1">'DAta 123'!L17</f>
        <v>423.93599999975413</v>
      </c>
      <c r="L18" s="221">
        <f ca="1">'DAta 123'!M17</f>
        <v>430.08000000007451</v>
      </c>
      <c r="M18" s="221">
        <f ca="1">'DAta 123'!N17</f>
        <v>488.37405825220048</v>
      </c>
      <c r="N18" s="221">
        <f ca="1">'DAta 123'!O17</f>
        <v>417.86594174802303</v>
      </c>
      <c r="O18" s="221">
        <f ca="1">'DAta 123'!P17</f>
        <v>738.81599999964237</v>
      </c>
      <c r="P18" s="221">
        <f ca="1">'DAta 123'!Q17</f>
        <v>704.79026087000966</v>
      </c>
      <c r="Q18" s="221">
        <f ca="1">'DAta 123'!R17</f>
        <v>349.41773913055658</v>
      </c>
      <c r="R18" s="221">
        <f ca="1">'DAta 123'!S17</f>
        <v>520.70399999991059</v>
      </c>
      <c r="S18" s="221">
        <f ca="1">'DAta 123'!T17</f>
        <v>754.47982417605817</v>
      </c>
      <c r="T18" s="221">
        <f ca="1">'DAta 123'!U17</f>
        <v>622.28817582409829</v>
      </c>
      <c r="U18" s="221">
        <f ca="1">'DAta 123'!V17</f>
        <v>0</v>
      </c>
      <c r="V18" s="221">
        <f ca="1">'DAta 123'!W17</f>
        <v>0</v>
      </c>
      <c r="W18" s="221">
        <f ca="1">'DAta 123'!X17</f>
        <v>0</v>
      </c>
      <c r="X18" s="221">
        <f ca="1">'DAta 123'!Y17</f>
        <v>0</v>
      </c>
      <c r="Y18" s="221">
        <f ca="1">'DAta 123'!Z17</f>
        <v>0</v>
      </c>
      <c r="Z18" s="221">
        <f ca="1">'DAta 123'!AA17</f>
        <v>0</v>
      </c>
      <c r="AA18" s="221">
        <f ca="1">'DAta 123'!AB17</f>
        <v>0</v>
      </c>
      <c r="AB18" s="221">
        <f ca="1">'DAta 123'!AC17</f>
        <v>0</v>
      </c>
      <c r="AC18" s="221">
        <f ca="1">'DAta 123'!AD17</f>
        <v>0</v>
      </c>
      <c r="AD18" s="221">
        <f ca="1">'DAta 123'!AE17</f>
        <v>0</v>
      </c>
      <c r="AE18" s="221">
        <f ca="1">'DAta 123'!AF17</f>
        <v>0</v>
      </c>
      <c r="AF18" s="221">
        <f ca="1">'DAta 123'!AG17</f>
        <v>0</v>
      </c>
      <c r="AG18" s="221">
        <f ca="1">'DAta 123'!AH17</f>
        <v>0</v>
      </c>
      <c r="AH18" s="221">
        <f ca="1">'DAta 123'!AI17</f>
        <v>0</v>
      </c>
      <c r="AK18" s="223">
        <f ca="1">Formulas_Past!AN18</f>
        <v>831.19223244110594</v>
      </c>
      <c r="AL18" s="223">
        <f ca="1">Formulas_Past!AO18</f>
        <v>680.06637199726856</v>
      </c>
    </row>
    <row r="19" spans="1:38" ht="15.75" customHeight="1" x14ac:dyDescent="0.25">
      <c r="A19" s="2"/>
      <c r="B19" s="219">
        <f t="shared" si="1"/>
        <v>15</v>
      </c>
      <c r="C19" s="224" t="s">
        <v>85</v>
      </c>
      <c r="D19" s="221">
        <f ca="1">'DAta 123'!E18</f>
        <v>0</v>
      </c>
      <c r="E19" s="221">
        <f ca="1">'DAta 123'!F18</f>
        <v>0</v>
      </c>
      <c r="F19" s="221">
        <f ca="1">'DAta 123'!G18</f>
        <v>0.51200000010430813</v>
      </c>
      <c r="G19" s="221">
        <f ca="1">'DAta 123'!H18</f>
        <v>0</v>
      </c>
      <c r="H19" s="221">
        <f ca="1">'DAta 123'!I18</f>
        <v>1196.6775652170181</v>
      </c>
      <c r="I19" s="221">
        <f ca="1">'DAta 123'!J18</f>
        <v>2039.2193236718886</v>
      </c>
      <c r="J19" s="221">
        <f ca="1">'DAta 123'!K18</f>
        <v>2118.7374894893728</v>
      </c>
      <c r="K19" s="221">
        <f ca="1">'DAta 123'!L18</f>
        <v>1755.4762303172611</v>
      </c>
      <c r="L19" s="221">
        <f ca="1">'DAta 123'!M18</f>
        <v>2391.8803478260525</v>
      </c>
      <c r="M19" s="221">
        <f ca="1">'DAta 123'!N18</f>
        <v>2399.3927797419019</v>
      </c>
      <c r="N19" s="221">
        <f ca="1">'DAta 123'!O18</f>
        <v>1550.4775970699266</v>
      </c>
      <c r="O19" s="221">
        <f ca="1">'DAta 123'!P18</f>
        <v>2400.9497971013188</v>
      </c>
      <c r="P19" s="221">
        <f ca="1">'DAta 123'!Q18</f>
        <v>2364.8723478261381</v>
      </c>
      <c r="Q19" s="221">
        <f ca="1">'DAta 123'!R18</f>
        <v>2392.5575709193945</v>
      </c>
      <c r="R19" s="221">
        <f ca="1">'DAta 123'!S18</f>
        <v>1745.125907341484</v>
      </c>
      <c r="S19" s="221">
        <f ca="1">'DAta 123'!T18</f>
        <v>2393.026782608591</v>
      </c>
      <c r="T19" s="221">
        <f ca="1">'DAta 123'!U18</f>
        <v>2402.5964830918238</v>
      </c>
      <c r="U19" s="221">
        <f ca="1">'DAta 123'!V18</f>
        <v>0</v>
      </c>
      <c r="V19" s="221">
        <f ca="1">'DAta 123'!W18</f>
        <v>0</v>
      </c>
      <c r="W19" s="221">
        <f ca="1">'DAta 123'!X18</f>
        <v>0</v>
      </c>
      <c r="X19" s="221">
        <f ca="1">'DAta 123'!Y18</f>
        <v>0</v>
      </c>
      <c r="Y19" s="221">
        <f ca="1">'DAta 123'!Z18</f>
        <v>0</v>
      </c>
      <c r="Z19" s="221">
        <f ca="1">'DAta 123'!AA18</f>
        <v>0</v>
      </c>
      <c r="AA19" s="221">
        <f ca="1">'DAta 123'!AB18</f>
        <v>0</v>
      </c>
      <c r="AB19" s="221">
        <f ca="1">'DAta 123'!AC18</f>
        <v>0</v>
      </c>
      <c r="AC19" s="221">
        <f ca="1">'DAta 123'!AD18</f>
        <v>0</v>
      </c>
      <c r="AD19" s="221">
        <f ca="1">'DAta 123'!AE18</f>
        <v>0</v>
      </c>
      <c r="AE19" s="221">
        <f ca="1">'DAta 123'!AF18</f>
        <v>0</v>
      </c>
      <c r="AF19" s="221">
        <f ca="1">'DAta 123'!AG18</f>
        <v>0</v>
      </c>
      <c r="AG19" s="221">
        <f ca="1">'DAta 123'!AH18</f>
        <v>0</v>
      </c>
      <c r="AH19" s="221">
        <f ca="1">'DAta 123'!AI18</f>
        <v>0</v>
      </c>
      <c r="AK19" s="223">
        <f ca="1">Formulas_Past!AN19</f>
        <v>880.08448000001715</v>
      </c>
      <c r="AL19" s="223">
        <f ca="1">Formulas_Past!AO19</f>
        <v>720.0691200000141</v>
      </c>
    </row>
    <row r="20" spans="1:38" ht="15.75" customHeight="1" x14ac:dyDescent="0.25">
      <c r="A20" s="2"/>
      <c r="B20" s="219">
        <f t="shared" si="1"/>
        <v>16</v>
      </c>
      <c r="C20" s="224" t="s">
        <v>86</v>
      </c>
      <c r="D20" s="221">
        <f ca="1">'DAta 123'!E19</f>
        <v>2290.1872037989087</v>
      </c>
      <c r="E20" s="221">
        <f ca="1">'DAta 123'!F19</f>
        <v>2293.1311304350384</v>
      </c>
      <c r="F20" s="221">
        <f ca="1">'DAta 123'!G19</f>
        <v>2294.9823888693936</v>
      </c>
      <c r="G20" s="221">
        <f ca="1">'DAta 123'!H19</f>
        <v>2297.7577850436792</v>
      </c>
      <c r="H20" s="221">
        <f ca="1">'DAta 123'!I19</f>
        <v>2314.6629565213807</v>
      </c>
      <c r="I20" s="221">
        <f ca="1">'DAta 123'!J19</f>
        <v>2329.5165217393078</v>
      </c>
      <c r="J20" s="221">
        <f ca="1">'DAta 123'!K19</f>
        <v>2324.4814840578474</v>
      </c>
      <c r="K20" s="221">
        <f ca="1">'DAta 123'!L19</f>
        <v>2321.5512115941383</v>
      </c>
      <c r="L20" s="221">
        <f ca="1">'DAta 123'!M19</f>
        <v>2320.4619130436331</v>
      </c>
      <c r="M20" s="221">
        <f ca="1">'DAta 123'!N19</f>
        <v>2320.6809802372009</v>
      </c>
      <c r="N20" s="221">
        <f ca="1">'DAta 123'!O19</f>
        <v>2315.7851067190059</v>
      </c>
      <c r="O20" s="221">
        <f ca="1">'DAta 123'!P19</f>
        <v>2318.7700869566761</v>
      </c>
      <c r="P20" s="221">
        <f ca="1">'DAta 123'!Q19</f>
        <v>810.90782608697191</v>
      </c>
      <c r="Q20" s="221">
        <f ca="1">'DAta 123'!R19</f>
        <v>0</v>
      </c>
      <c r="R20" s="221">
        <f ca="1">'DAta 123'!S19</f>
        <v>0</v>
      </c>
      <c r="S20" s="221">
        <f ca="1">'DAta 123'!T19</f>
        <v>0</v>
      </c>
      <c r="T20" s="221">
        <f ca="1">'DAta 123'!U19</f>
        <v>3.3280000002123415</v>
      </c>
      <c r="U20" s="221">
        <f ca="1">'DAta 123'!V19</f>
        <v>0</v>
      </c>
      <c r="V20" s="221">
        <f ca="1">'DAta 123'!W19</f>
        <v>0</v>
      </c>
      <c r="W20" s="221">
        <f ca="1">'DAta 123'!X19</f>
        <v>0</v>
      </c>
      <c r="X20" s="221">
        <f ca="1">'DAta 123'!Y19</f>
        <v>0</v>
      </c>
      <c r="Y20" s="221">
        <f ca="1">'DAta 123'!Z19</f>
        <v>0</v>
      </c>
      <c r="Z20" s="221">
        <f ca="1">'DAta 123'!AA19</f>
        <v>0</v>
      </c>
      <c r="AA20" s="221">
        <f ca="1">'DAta 123'!AB19</f>
        <v>0</v>
      </c>
      <c r="AB20" s="221">
        <f ca="1">'DAta 123'!AC19</f>
        <v>0</v>
      </c>
      <c r="AC20" s="221">
        <f ca="1">'DAta 123'!AD19</f>
        <v>0</v>
      </c>
      <c r="AD20" s="221">
        <f ca="1">'DAta 123'!AE19</f>
        <v>0</v>
      </c>
      <c r="AE20" s="221">
        <f ca="1">'DAta 123'!AF19</f>
        <v>0</v>
      </c>
      <c r="AF20" s="221">
        <f ca="1">'DAta 123'!AG19</f>
        <v>0</v>
      </c>
      <c r="AG20" s="221">
        <f ca="1">'DAta 123'!AH19</f>
        <v>0</v>
      </c>
      <c r="AH20" s="221">
        <f ca="1">'DAta 123'!AI19</f>
        <v>0</v>
      </c>
      <c r="AK20" s="223">
        <f ca="1">Formulas_Past!AN20</f>
        <v>2365.3486270223834</v>
      </c>
      <c r="AL20" s="223">
        <f ca="1">Formulas_Past!AO20</f>
        <v>1935.2852402910407</v>
      </c>
    </row>
    <row r="21" spans="1:38" ht="15.75" customHeight="1" x14ac:dyDescent="0.25">
      <c r="A21" s="2"/>
      <c r="B21" s="219">
        <f t="shared" si="1"/>
        <v>17</v>
      </c>
      <c r="C21" s="224" t="s">
        <v>87</v>
      </c>
      <c r="D21" s="221">
        <f ca="1">'DAta 123'!E20</f>
        <v>0.26574059139784367</v>
      </c>
      <c r="E21" s="221">
        <f ca="1">'DAta 123'!F20</f>
        <v>0.26561290322592868</v>
      </c>
      <c r="F21" s="221">
        <f ca="1">'DAta 123'!G20</f>
        <v>0.26573743571748309</v>
      </c>
      <c r="G21" s="221">
        <f ca="1">'DAta 123'!H20</f>
        <v>0.2713983169705898</v>
      </c>
      <c r="H21" s="221">
        <f ca="1">'DAta 123'!I20</f>
        <v>0.27157994389881424</v>
      </c>
      <c r="I21" s="221">
        <f ca="1">'DAta 123'!J20</f>
        <v>0.27898591631628733</v>
      </c>
      <c r="J21" s="221">
        <f ca="1">'DAta 123'!K20</f>
        <v>0.27236290322571222</v>
      </c>
      <c r="K21" s="221">
        <f ca="1">'DAta 123'!L20</f>
        <v>0.27175268817222786</v>
      </c>
      <c r="L21" s="221">
        <f ca="1">'DAta 123'!M20</f>
        <v>0.27192741935459708</v>
      </c>
      <c r="M21" s="221">
        <f ca="1">'DAta 123'!N20</f>
        <v>0.26879166666662968</v>
      </c>
      <c r="N21" s="221">
        <f ca="1">'DAta 123'!O20</f>
        <v>0.27160875409094842</v>
      </c>
      <c r="O21" s="221">
        <f ca="1">'DAta 123'!P20</f>
        <v>0.27109554698449756</v>
      </c>
      <c r="P21" s="221">
        <f ca="1">'DAta 123'!Q20</f>
        <v>0.27212999649350422</v>
      </c>
      <c r="Q21" s="221">
        <f ca="1">'DAta 123'!R20</f>
        <v>0.26898913043487482</v>
      </c>
      <c r="R21" s="221">
        <f ca="1">'DAta 123'!S20</f>
        <v>0.26649456521727188</v>
      </c>
      <c r="S21" s="221">
        <f ca="1">'DAta 123'!T20</f>
        <v>0.26536684782627162</v>
      </c>
      <c r="T21" s="221">
        <f ca="1">'DAta 123'!U20</f>
        <v>0.26648854604968619</v>
      </c>
      <c r="U21" s="221">
        <f ca="1">'DAta 123'!V20</f>
        <v>0</v>
      </c>
      <c r="V21" s="221">
        <f ca="1">'DAta 123'!W20</f>
        <v>0</v>
      </c>
      <c r="W21" s="221">
        <f ca="1">'DAta 123'!X20</f>
        <v>0</v>
      </c>
      <c r="X21" s="221">
        <f ca="1">'DAta 123'!Y20</f>
        <v>0</v>
      </c>
      <c r="Y21" s="221">
        <f ca="1">'DAta 123'!Z20</f>
        <v>0</v>
      </c>
      <c r="Z21" s="221">
        <f ca="1">'DAta 123'!AA20</f>
        <v>0</v>
      </c>
      <c r="AA21" s="221">
        <f ca="1">'DAta 123'!AB20</f>
        <v>0</v>
      </c>
      <c r="AB21" s="221">
        <f ca="1">'DAta 123'!AC20</f>
        <v>0</v>
      </c>
      <c r="AC21" s="221">
        <f ca="1">'DAta 123'!AD20</f>
        <v>0</v>
      </c>
      <c r="AD21" s="221">
        <f ca="1">'DAta 123'!AE20</f>
        <v>0</v>
      </c>
      <c r="AE21" s="221">
        <f ca="1">'DAta 123'!AF20</f>
        <v>0</v>
      </c>
      <c r="AF21" s="221">
        <f ca="1">'DAta 123'!AG20</f>
        <v>0</v>
      </c>
      <c r="AG21" s="221">
        <f ca="1">'DAta 123'!AH20</f>
        <v>0</v>
      </c>
      <c r="AH21" s="221">
        <f ca="1">'DAta 123'!AI20</f>
        <v>0</v>
      </c>
      <c r="AK21" s="223">
        <f ca="1">Formulas_Past!AN21</f>
        <v>0.29959567771719808</v>
      </c>
      <c r="AL21" s="223">
        <f ca="1">Formulas_Past!AO21</f>
        <v>0.24512373631407114</v>
      </c>
    </row>
    <row r="22" spans="1:38" ht="15.75" customHeight="1" x14ac:dyDescent="0.25">
      <c r="A22" s="2"/>
      <c r="B22" s="219">
        <f t="shared" si="1"/>
        <v>18</v>
      </c>
      <c r="C22" s="224" t="s">
        <v>88</v>
      </c>
      <c r="D22" s="221">
        <f ca="1">'DAta 123'!E21</f>
        <v>0</v>
      </c>
      <c r="E22" s="221">
        <f ca="1">'DAta 123'!F21</f>
        <v>0</v>
      </c>
      <c r="F22" s="221">
        <f ca="1">'DAta 123'!G21</f>
        <v>0</v>
      </c>
      <c r="G22" s="221">
        <f ca="1">'DAta 123'!H21</f>
        <v>0</v>
      </c>
      <c r="H22" s="221">
        <f ca="1">'DAta 123'!I21</f>
        <v>0</v>
      </c>
      <c r="I22" s="221">
        <f ca="1">'DAta 123'!J21</f>
        <v>0</v>
      </c>
      <c r="J22" s="221">
        <f ca="1">'DAta 123'!K21</f>
        <v>0</v>
      </c>
      <c r="K22" s="221">
        <f ca="1">'DAta 123'!L21</f>
        <v>0</v>
      </c>
      <c r="L22" s="221">
        <f ca="1">'DAta 123'!M21</f>
        <v>0</v>
      </c>
      <c r="M22" s="221">
        <f ca="1">'DAta 123'!N21</f>
        <v>0</v>
      </c>
      <c r="N22" s="221">
        <f ca="1">'DAta 123'!O21</f>
        <v>0</v>
      </c>
      <c r="O22" s="221">
        <f ca="1">'DAta 123'!P21</f>
        <v>0</v>
      </c>
      <c r="P22" s="221">
        <f ca="1">'DAta 123'!Q21</f>
        <v>0</v>
      </c>
      <c r="Q22" s="221">
        <f ca="1">'DAta 123'!R21</f>
        <v>0</v>
      </c>
      <c r="R22" s="221">
        <f ca="1">'DAta 123'!S21</f>
        <v>0</v>
      </c>
      <c r="S22" s="221">
        <f ca="1">'DAta 123'!T21</f>
        <v>0</v>
      </c>
      <c r="T22" s="221">
        <f ca="1">'DAta 123'!U21</f>
        <v>0</v>
      </c>
      <c r="U22" s="221">
        <f ca="1">'DAta 123'!V21</f>
        <v>0</v>
      </c>
      <c r="V22" s="221">
        <f ca="1">'DAta 123'!W21</f>
        <v>0</v>
      </c>
      <c r="W22" s="221">
        <f ca="1">'DAta 123'!X21</f>
        <v>0</v>
      </c>
      <c r="X22" s="221">
        <f ca="1">'DAta 123'!Y21</f>
        <v>0</v>
      </c>
      <c r="Y22" s="221">
        <f ca="1">'DAta 123'!Z21</f>
        <v>0</v>
      </c>
      <c r="Z22" s="221">
        <f ca="1">'DAta 123'!AA21</f>
        <v>0</v>
      </c>
      <c r="AA22" s="221">
        <f ca="1">'DAta 123'!AB21</f>
        <v>0</v>
      </c>
      <c r="AB22" s="221">
        <f ca="1">'DAta 123'!AC21</f>
        <v>0</v>
      </c>
      <c r="AC22" s="221">
        <f ca="1">'DAta 123'!AD21</f>
        <v>0</v>
      </c>
      <c r="AD22" s="221">
        <f ca="1">'DAta 123'!AE21</f>
        <v>0</v>
      </c>
      <c r="AE22" s="221">
        <f ca="1">'DAta 123'!AF21</f>
        <v>0</v>
      </c>
      <c r="AF22" s="221">
        <f ca="1">'DAta 123'!AG21</f>
        <v>0</v>
      </c>
      <c r="AG22" s="221">
        <f ca="1">'DAta 123'!AH21</f>
        <v>0</v>
      </c>
      <c r="AH22" s="221">
        <f ca="1">'DAta 123'!AI21</f>
        <v>0</v>
      </c>
      <c r="AK22" s="223">
        <f ca="1">Formulas_Past!AN22</f>
        <v>0</v>
      </c>
      <c r="AL22" s="223">
        <f ca="1">Formulas_Past!AO22</f>
        <v>0</v>
      </c>
    </row>
    <row r="23" spans="1:38" ht="15.75" customHeight="1" x14ac:dyDescent="0.25">
      <c r="A23" s="2"/>
      <c r="B23" s="219">
        <f t="shared" si="1"/>
        <v>19</v>
      </c>
      <c r="C23" s="224" t="s">
        <v>89</v>
      </c>
      <c r="D23" s="221">
        <f ca="1">'DAta 123'!E22</f>
        <v>0</v>
      </c>
      <c r="E23" s="221">
        <f ca="1">'DAta 123'!F22</f>
        <v>0</v>
      </c>
      <c r="F23" s="221">
        <f ca="1">'DAta 123'!G22</f>
        <v>0</v>
      </c>
      <c r="G23" s="221">
        <f ca="1">'DAta 123'!H22</f>
        <v>0</v>
      </c>
      <c r="H23" s="221">
        <f ca="1">'DAta 123'!I22</f>
        <v>0</v>
      </c>
      <c r="I23" s="221">
        <f ca="1">'DAta 123'!J22</f>
        <v>0</v>
      </c>
      <c r="J23" s="221">
        <f ca="1">'DAta 123'!K22</f>
        <v>0</v>
      </c>
      <c r="K23" s="221">
        <f ca="1">'DAta 123'!L22</f>
        <v>0</v>
      </c>
      <c r="L23" s="221">
        <f ca="1">'DAta 123'!M22</f>
        <v>0</v>
      </c>
      <c r="M23" s="221">
        <f ca="1">'DAta 123'!N22</f>
        <v>0</v>
      </c>
      <c r="N23" s="221">
        <f ca="1">'DAta 123'!O22</f>
        <v>0</v>
      </c>
      <c r="O23" s="221">
        <f ca="1">'DAta 123'!P22</f>
        <v>0</v>
      </c>
      <c r="P23" s="221">
        <f ca="1">'DAta 123'!Q22</f>
        <v>0</v>
      </c>
      <c r="Q23" s="221">
        <f ca="1">'DAta 123'!R22</f>
        <v>0</v>
      </c>
      <c r="R23" s="221">
        <f ca="1">'DAta 123'!S22</f>
        <v>0</v>
      </c>
      <c r="S23" s="221">
        <f ca="1">'DAta 123'!T22</f>
        <v>0</v>
      </c>
      <c r="T23" s="221">
        <f ca="1">'DAta 123'!U22</f>
        <v>0</v>
      </c>
      <c r="U23" s="221">
        <f ca="1">'DAta 123'!V22</f>
        <v>0</v>
      </c>
      <c r="V23" s="221">
        <f ca="1">'DAta 123'!W22</f>
        <v>0</v>
      </c>
      <c r="W23" s="221">
        <f ca="1">'DAta 123'!X22</f>
        <v>0</v>
      </c>
      <c r="X23" s="221">
        <f ca="1">'DAta 123'!Y22</f>
        <v>0</v>
      </c>
      <c r="Y23" s="221">
        <f ca="1">'DAta 123'!Z22</f>
        <v>0</v>
      </c>
      <c r="Z23" s="221">
        <f ca="1">'DAta 123'!AA22</f>
        <v>0</v>
      </c>
      <c r="AA23" s="221">
        <f ca="1">'DAta 123'!AB22</f>
        <v>0</v>
      </c>
      <c r="AB23" s="221">
        <f ca="1">'DAta 123'!AC22</f>
        <v>0</v>
      </c>
      <c r="AC23" s="221">
        <f ca="1">'DAta 123'!AD22</f>
        <v>0</v>
      </c>
      <c r="AD23" s="221">
        <f ca="1">'DAta 123'!AE22</f>
        <v>0</v>
      </c>
      <c r="AE23" s="221">
        <f ca="1">'DAta 123'!AF22</f>
        <v>0</v>
      </c>
      <c r="AF23" s="221">
        <f ca="1">'DAta 123'!AG22</f>
        <v>0</v>
      </c>
      <c r="AG23" s="221">
        <f ca="1">'DAta 123'!AH22</f>
        <v>0</v>
      </c>
      <c r="AH23" s="221">
        <f ca="1">'DAta 123'!AI22</f>
        <v>0</v>
      </c>
      <c r="AK23" s="223">
        <f ca="1">Formulas_Past!AN23</f>
        <v>0</v>
      </c>
      <c r="AL23" s="223">
        <f ca="1">Formulas_Past!AO23</f>
        <v>0</v>
      </c>
    </row>
    <row r="24" spans="1:38" ht="15.75" customHeight="1" x14ac:dyDescent="0.25">
      <c r="A24" s="2"/>
      <c r="B24" s="219">
        <f t="shared" si="1"/>
        <v>20</v>
      </c>
      <c r="C24" s="224" t="s">
        <v>90</v>
      </c>
      <c r="D24" s="221">
        <f ca="1">'DAta 123'!E23</f>
        <v>780.97808695677668</v>
      </c>
      <c r="E24" s="221">
        <f ca="1">'DAta 123'!F23</f>
        <v>3244.2879999987781</v>
      </c>
      <c r="F24" s="221">
        <f ca="1">'DAta 123'!G23</f>
        <v>3199.8011562880129</v>
      </c>
      <c r="G24" s="221">
        <f ca="1">'DAta 123'!H23</f>
        <v>2845.6054524090141</v>
      </c>
      <c r="H24" s="221">
        <f ca="1">'DAta 123'!I23</f>
        <v>2838.7839999999851</v>
      </c>
      <c r="I24" s="221">
        <f ca="1">'DAta 123'!J23</f>
        <v>2827.1022376799956</v>
      </c>
      <c r="J24" s="221">
        <f ca="1">'DAta 123'!K23</f>
        <v>2684.4261477477849</v>
      </c>
      <c r="K24" s="221">
        <f ca="1">'DAta 123'!L23</f>
        <v>2913.0754406591877</v>
      </c>
      <c r="L24" s="221">
        <f ca="1">'DAta 123'!M23</f>
        <v>2882.0034782607108</v>
      </c>
      <c r="M24" s="221">
        <f ca="1">'DAta 123'!N23</f>
        <v>3248.3327999999747</v>
      </c>
      <c r="N24" s="221">
        <f ca="1">'DAta 123'!O23</f>
        <v>3430.0376615384594</v>
      </c>
      <c r="O24" s="221">
        <f ca="1">'DAta 123'!P23</f>
        <v>3417.2121471567079</v>
      </c>
      <c r="P24" s="221">
        <f ca="1">'DAta 123'!Q23</f>
        <v>3468.7878801934421</v>
      </c>
      <c r="Q24" s="221">
        <f ca="1">'DAta 123'!R23</f>
        <v>3815.9061405519024</v>
      </c>
      <c r="R24" s="221">
        <f ca="1">'DAta 123'!S23</f>
        <v>3374.2904035262764</v>
      </c>
      <c r="S24" s="221">
        <f ca="1">'DAta 123'!T23</f>
        <v>3120.4827061630785</v>
      </c>
      <c r="T24" s="221">
        <f ca="1">'DAta 123'!U23</f>
        <v>3266.927304347977</v>
      </c>
      <c r="U24" s="221">
        <f ca="1">'DAta 123'!V23</f>
        <v>0</v>
      </c>
      <c r="V24" s="221">
        <f ca="1">'DAta 123'!W23</f>
        <v>0</v>
      </c>
      <c r="W24" s="221">
        <f ca="1">'DAta 123'!X23</f>
        <v>0</v>
      </c>
      <c r="X24" s="221">
        <f ca="1">'DAta 123'!Y23</f>
        <v>0</v>
      </c>
      <c r="Y24" s="221">
        <f ca="1">'DAta 123'!Z23</f>
        <v>0</v>
      </c>
      <c r="Z24" s="221">
        <f ca="1">'DAta 123'!AA23</f>
        <v>0</v>
      </c>
      <c r="AA24" s="221">
        <f ca="1">'DAta 123'!AB23</f>
        <v>0</v>
      </c>
      <c r="AB24" s="221">
        <f ca="1">'DAta 123'!AC23</f>
        <v>0</v>
      </c>
      <c r="AC24" s="221">
        <f ca="1">'DAta 123'!AD23</f>
        <v>0</v>
      </c>
      <c r="AD24" s="221">
        <f ca="1">'DAta 123'!AE23</f>
        <v>0</v>
      </c>
      <c r="AE24" s="221">
        <f ca="1">'DAta 123'!AF23</f>
        <v>0</v>
      </c>
      <c r="AF24" s="221">
        <f ca="1">'DAta 123'!AG23</f>
        <v>0</v>
      </c>
      <c r="AG24" s="221">
        <f ca="1">'DAta 123'!AH23</f>
        <v>0</v>
      </c>
      <c r="AH24" s="221">
        <f ca="1">'DAta 123'!AI23</f>
        <v>0</v>
      </c>
      <c r="AK24" s="223">
        <f ca="1">Formulas_Past!AN24</f>
        <v>2130.6187294117613</v>
      </c>
      <c r="AL24" s="223">
        <f ca="1">Formulas_Past!AO24</f>
        <v>1743.2335058823501</v>
      </c>
    </row>
    <row r="25" spans="1:38" ht="15.75" customHeight="1" x14ac:dyDescent="0.25">
      <c r="A25" s="2"/>
      <c r="B25" s="219">
        <f t="shared" si="1"/>
        <v>21</v>
      </c>
      <c r="C25" s="224" t="s">
        <v>91</v>
      </c>
      <c r="D25" s="221">
        <f ca="1">'DAta 123'!E24</f>
        <v>2825.824534161482</v>
      </c>
      <c r="E25" s="221">
        <f ca="1">'DAta 123'!F24</f>
        <v>0</v>
      </c>
      <c r="F25" s="221">
        <f ca="1">'DAta 123'!G24</f>
        <v>0</v>
      </c>
      <c r="G25" s="221">
        <f ca="1">'DAta 123'!H24</f>
        <v>0</v>
      </c>
      <c r="H25" s="221">
        <f ca="1">'DAta 123'!I24</f>
        <v>0</v>
      </c>
      <c r="I25" s="221">
        <f ca="1">'DAta 123'!J24</f>
        <v>0</v>
      </c>
      <c r="J25" s="221">
        <f ca="1">'DAta 123'!K24</f>
        <v>0</v>
      </c>
      <c r="K25" s="221">
        <f ca="1">'DAta 123'!L24</f>
        <v>0</v>
      </c>
      <c r="L25" s="221">
        <f ca="1">'DAta 123'!M24</f>
        <v>0</v>
      </c>
      <c r="M25" s="221">
        <f ca="1">'DAta 123'!N24</f>
        <v>0</v>
      </c>
      <c r="N25" s="221">
        <f ca="1">'DAta 123'!O24</f>
        <v>0</v>
      </c>
      <c r="O25" s="221">
        <f ca="1">'DAta 123'!P24</f>
        <v>0</v>
      </c>
      <c r="P25" s="221">
        <f ca="1">'DAta 123'!Q24</f>
        <v>0</v>
      </c>
      <c r="Q25" s="221">
        <f ca="1">'DAta 123'!R24</f>
        <v>0</v>
      </c>
      <c r="R25" s="221">
        <f ca="1">'DAta 123'!S24</f>
        <v>0</v>
      </c>
      <c r="S25" s="221">
        <f ca="1">'DAta 123'!T24</f>
        <v>0</v>
      </c>
      <c r="T25" s="221">
        <f ca="1">'DAta 123'!U24</f>
        <v>0</v>
      </c>
      <c r="U25" s="221">
        <f ca="1">'DAta 123'!V24</f>
        <v>0</v>
      </c>
      <c r="V25" s="221">
        <f ca="1">'DAta 123'!W24</f>
        <v>0</v>
      </c>
      <c r="W25" s="221">
        <f ca="1">'DAta 123'!X24</f>
        <v>0</v>
      </c>
      <c r="X25" s="221">
        <f ca="1">'DAta 123'!Y24</f>
        <v>0</v>
      </c>
      <c r="Y25" s="221">
        <f ca="1">'DAta 123'!Z24</f>
        <v>0</v>
      </c>
      <c r="Z25" s="221">
        <f ca="1">'DAta 123'!AA24</f>
        <v>0</v>
      </c>
      <c r="AA25" s="221">
        <f ca="1">'DAta 123'!AB24</f>
        <v>0</v>
      </c>
      <c r="AB25" s="221">
        <f ca="1">'DAta 123'!AC24</f>
        <v>0</v>
      </c>
      <c r="AC25" s="221">
        <f ca="1">'DAta 123'!AD24</f>
        <v>0</v>
      </c>
      <c r="AD25" s="221">
        <f ca="1">'DAta 123'!AE24</f>
        <v>0</v>
      </c>
      <c r="AE25" s="221">
        <f ca="1">'DAta 123'!AF24</f>
        <v>0</v>
      </c>
      <c r="AF25" s="221">
        <f ca="1">'DAta 123'!AG24</f>
        <v>0</v>
      </c>
      <c r="AG25" s="221">
        <f ca="1">'DAta 123'!AH24</f>
        <v>0</v>
      </c>
      <c r="AH25" s="221">
        <f ca="1">'DAta 123'!AI24</f>
        <v>0</v>
      </c>
      <c r="AK25" s="223">
        <f ca="1">Formulas_Past!AN25</f>
        <v>3850.0935341614913</v>
      </c>
      <c r="AL25" s="223">
        <f ca="1">Formulas_Past!AO25</f>
        <v>3150.0765279503112</v>
      </c>
    </row>
    <row r="26" spans="1:38" ht="15.75" customHeight="1" x14ac:dyDescent="0.25">
      <c r="A26" s="2"/>
      <c r="B26" s="219">
        <f t="shared" si="1"/>
        <v>22</v>
      </c>
      <c r="C26" s="224" t="s">
        <v>92</v>
      </c>
      <c r="D26" s="221">
        <f ca="1">'DAta 123'!E25</f>
        <v>2230.1411180128343</v>
      </c>
      <c r="E26" s="221">
        <f ca="1">'DAta 123'!F25</f>
        <v>2233.5581746026874</v>
      </c>
      <c r="F26" s="221">
        <f ca="1">'DAta 123'!G25</f>
        <v>2237.0320738442242</v>
      </c>
      <c r="G26" s="221">
        <f ca="1">'DAta 123'!H25</f>
        <v>2237.0029936241917</v>
      </c>
      <c r="H26" s="221">
        <f ca="1">'DAta 123'!I25</f>
        <v>2253.3339628977701</v>
      </c>
      <c r="I26" s="221">
        <f ca="1">'DAta 123'!J25</f>
        <v>2247.947204968892</v>
      </c>
      <c r="J26" s="221">
        <f ca="1">'DAta 123'!K25</f>
        <v>2262.8948757764883</v>
      </c>
      <c r="K26" s="221">
        <f ca="1">'DAta 123'!L25</f>
        <v>2252.8495283015072</v>
      </c>
      <c r="L26" s="221">
        <f ca="1">'DAta 123'!M25</f>
        <v>2259.133929410018</v>
      </c>
      <c r="M26" s="221">
        <f ca="1">'DAta 123'!N25</f>
        <v>2265.3530329717323</v>
      </c>
      <c r="N26" s="221">
        <f ca="1">'DAta 123'!O25</f>
        <v>2252.3322981363162</v>
      </c>
      <c r="O26" s="221">
        <f ca="1">'DAta 123'!P25</f>
        <v>2269.0450310558081</v>
      </c>
      <c r="P26" s="221">
        <f ca="1">'DAta 123'!Q25</f>
        <v>2258.2861801246181</v>
      </c>
      <c r="Q26" s="221">
        <f ca="1">'DAta 123'!R25</f>
        <v>2266.5989130432718</v>
      </c>
      <c r="R26" s="221">
        <f ca="1">'DAta 123'!S25</f>
        <v>2261.2135869567282</v>
      </c>
      <c r="S26" s="221">
        <f ca="1">'DAta 123'!T25</f>
        <v>2259.2693322980776</v>
      </c>
      <c r="T26" s="221">
        <f ca="1">'DAta 123'!U25</f>
        <v>2266.4681677017361</v>
      </c>
      <c r="U26" s="221">
        <f ca="1">'DAta 123'!V25</f>
        <v>0</v>
      </c>
      <c r="V26" s="221">
        <f ca="1">'DAta 123'!W25</f>
        <v>0</v>
      </c>
      <c r="W26" s="221">
        <f ca="1">'DAta 123'!X25</f>
        <v>0</v>
      </c>
      <c r="X26" s="221">
        <f ca="1">'DAta 123'!Y25</f>
        <v>0</v>
      </c>
      <c r="Y26" s="221">
        <f ca="1">'DAta 123'!Z25</f>
        <v>0</v>
      </c>
      <c r="Z26" s="221">
        <f ca="1">'DAta 123'!AA25</f>
        <v>0</v>
      </c>
      <c r="AA26" s="221">
        <f ca="1">'DAta 123'!AB25</f>
        <v>0</v>
      </c>
      <c r="AB26" s="221">
        <f ca="1">'DAta 123'!AC25</f>
        <v>0</v>
      </c>
      <c r="AC26" s="221">
        <f ca="1">'DAta 123'!AD25</f>
        <v>0</v>
      </c>
      <c r="AD26" s="221">
        <f ca="1">'DAta 123'!AE25</f>
        <v>0</v>
      </c>
      <c r="AE26" s="221">
        <f ca="1">'DAta 123'!AF25</f>
        <v>0</v>
      </c>
      <c r="AF26" s="221">
        <f ca="1">'DAta 123'!AG25</f>
        <v>0</v>
      </c>
      <c r="AG26" s="221">
        <f ca="1">'DAta 123'!AH25</f>
        <v>0</v>
      </c>
      <c r="AH26" s="221">
        <f ca="1">'DAta 123'!AI25</f>
        <v>0</v>
      </c>
      <c r="AK26" s="223">
        <f ca="1">Formulas_Past!AN26</f>
        <v>2230.9357139341382</v>
      </c>
      <c r="AL26" s="223">
        <f ca="1">Formulas_Past!AO26</f>
        <v>1825.3110386733858</v>
      </c>
    </row>
    <row r="27" spans="1:38" ht="15.75" customHeight="1" x14ac:dyDescent="0.25">
      <c r="A27" s="2"/>
      <c r="B27" s="219">
        <f t="shared" si="1"/>
        <v>23</v>
      </c>
      <c r="C27" s="224" t="s">
        <v>93</v>
      </c>
      <c r="D27" s="221">
        <f ca="1">'DAta 123'!E26</f>
        <v>1.28125</v>
      </c>
      <c r="E27" s="221">
        <f ca="1">'DAta 123'!F26</f>
        <v>2.00390625</v>
      </c>
      <c r="F27" s="221">
        <f ca="1">'DAta 123'!G26</f>
        <v>1.29296875</v>
      </c>
      <c r="G27" s="221">
        <f ca="1">'DAta 123'!H26</f>
        <v>1.74609375</v>
      </c>
      <c r="H27" s="221">
        <f ca="1">'DAta 123'!I26</f>
        <v>1.40380859375</v>
      </c>
      <c r="I27" s="221">
        <f ca="1">'DAta 123'!J26</f>
        <v>1.914906442901156</v>
      </c>
      <c r="J27" s="221">
        <f ca="1">'DAta 123'!K26</f>
        <v>1.505503713348844</v>
      </c>
      <c r="K27" s="221">
        <f ca="1">'DAta 123'!L26</f>
        <v>1.5458984375</v>
      </c>
      <c r="L27" s="221">
        <f ca="1">'DAta 123'!M26</f>
        <v>2.1318359375</v>
      </c>
      <c r="M27" s="221">
        <f ca="1">'DAta 123'!N26</f>
        <v>2.23388671875</v>
      </c>
      <c r="N27" s="221">
        <f ca="1">'DAta 123'!O26</f>
        <v>4.4853515625</v>
      </c>
      <c r="O27" s="221">
        <f ca="1">'DAta 123'!P26</f>
        <v>5.44775390625</v>
      </c>
      <c r="P27" s="221">
        <f ca="1">'DAta 123'!Q26</f>
        <v>13.64013671875</v>
      </c>
      <c r="Q27" s="221">
        <f ca="1">'DAta 123'!R26</f>
        <v>6.4208984375</v>
      </c>
      <c r="R27" s="221">
        <f ca="1">'DAta 123'!S26</f>
        <v>6.22998046875</v>
      </c>
      <c r="S27" s="221">
        <f ca="1">'DAta 123'!T26</f>
        <v>5.34912109375</v>
      </c>
      <c r="T27" s="221">
        <f ca="1">'DAta 123'!U26</f>
        <v>4.73486328125</v>
      </c>
      <c r="U27" s="221">
        <f ca="1">'DAta 123'!V26</f>
        <v>0</v>
      </c>
      <c r="V27" s="221">
        <f ca="1">'DAta 123'!W26</f>
        <v>0</v>
      </c>
      <c r="W27" s="221">
        <f ca="1">'DAta 123'!X26</f>
        <v>0</v>
      </c>
      <c r="X27" s="221">
        <f ca="1">'DAta 123'!Y26</f>
        <v>0</v>
      </c>
      <c r="Y27" s="221">
        <f ca="1">'DAta 123'!Z26</f>
        <v>0</v>
      </c>
      <c r="Z27" s="221">
        <f ca="1">'DAta 123'!AA26</f>
        <v>0</v>
      </c>
      <c r="AA27" s="221">
        <f ca="1">'DAta 123'!AB26</f>
        <v>0</v>
      </c>
      <c r="AB27" s="221">
        <f ca="1">'DAta 123'!AC26</f>
        <v>0</v>
      </c>
      <c r="AC27" s="221">
        <f ca="1">'DAta 123'!AD26</f>
        <v>0</v>
      </c>
      <c r="AD27" s="221">
        <f ca="1">'DAta 123'!AE26</f>
        <v>0</v>
      </c>
      <c r="AE27" s="221">
        <f ca="1">'DAta 123'!AF26</f>
        <v>0</v>
      </c>
      <c r="AF27" s="221">
        <f ca="1">'DAta 123'!AG26</f>
        <v>0</v>
      </c>
      <c r="AG27" s="221">
        <f ca="1">'DAta 123'!AH26</f>
        <v>0</v>
      </c>
      <c r="AH27" s="221">
        <f ca="1">'DAta 123'!AI26</f>
        <v>0</v>
      </c>
      <c r="AK27" s="223">
        <f ca="1">Formulas_Past!AN27</f>
        <v>4.7832188760080649</v>
      </c>
      <c r="AL27" s="223">
        <f ca="1">Formulas_Past!AO27</f>
        <v>3.913542716733871</v>
      </c>
    </row>
    <row r="28" spans="1:38" ht="15.75" customHeight="1" x14ac:dyDescent="0.25">
      <c r="A28" s="2"/>
      <c r="B28" s="219">
        <f t="shared" si="1"/>
        <v>24</v>
      </c>
      <c r="C28" s="224" t="s">
        <v>24</v>
      </c>
      <c r="D28" s="221">
        <f ca="1">'DAta 123'!E27</f>
        <v>241.59375</v>
      </c>
      <c r="E28" s="221">
        <f ca="1">'DAta 123'!F27</f>
        <v>259.5</v>
      </c>
      <c r="F28" s="221">
        <f ca="1">'DAta 123'!G27</f>
        <v>212.8125</v>
      </c>
      <c r="G28" s="221">
        <f ca="1">'DAta 123'!H27</f>
        <v>219.09375</v>
      </c>
      <c r="H28" s="221">
        <f ca="1">'DAta 123'!I27</f>
        <v>253.71875</v>
      </c>
      <c r="I28" s="221">
        <f ca="1">'DAta 123'!J27</f>
        <v>259.46875</v>
      </c>
      <c r="J28" s="221">
        <f ca="1">'DAta 123'!K27</f>
        <v>170.8125</v>
      </c>
      <c r="K28" s="221">
        <f ca="1">'DAta 123'!L27</f>
        <v>283.375</v>
      </c>
      <c r="L28" s="221">
        <f ca="1">'DAta 123'!M27</f>
        <v>242.90625</v>
      </c>
      <c r="M28" s="221">
        <f ca="1">'DAta 123'!N27</f>
        <v>264.96875</v>
      </c>
      <c r="N28" s="221">
        <f ca="1">'DAta 123'!O27</f>
        <v>284.34375</v>
      </c>
      <c r="O28" s="221">
        <f ca="1">'DAta 123'!P27</f>
        <v>306.1875</v>
      </c>
      <c r="P28" s="221">
        <f ca="1">'DAta 123'!Q27</f>
        <v>313.34375</v>
      </c>
      <c r="Q28" s="221">
        <f ca="1">'DAta 123'!R27</f>
        <v>289.75</v>
      </c>
      <c r="R28" s="221">
        <f ca="1">'DAta 123'!S27</f>
        <v>271.21875</v>
      </c>
      <c r="S28" s="221">
        <f ca="1">'DAta 123'!T27</f>
        <v>297</v>
      </c>
      <c r="T28" s="221">
        <f ca="1">'DAta 123'!U27</f>
        <v>319</v>
      </c>
      <c r="U28" s="221">
        <f ca="1">'DAta 123'!V27</f>
        <v>0</v>
      </c>
      <c r="V28" s="221">
        <f ca="1">'DAta 123'!W27</f>
        <v>0</v>
      </c>
      <c r="W28" s="221">
        <f ca="1">'DAta 123'!X27</f>
        <v>0</v>
      </c>
      <c r="X28" s="221">
        <f ca="1">'DAta 123'!Y27</f>
        <v>0</v>
      </c>
      <c r="Y28" s="221">
        <f ca="1">'DAta 123'!Z27</f>
        <v>0</v>
      </c>
      <c r="Z28" s="221">
        <f ca="1">'DAta 123'!AA27</f>
        <v>0</v>
      </c>
      <c r="AA28" s="221">
        <f ca="1">'DAta 123'!AB27</f>
        <v>0</v>
      </c>
      <c r="AB28" s="221">
        <f ca="1">'DAta 123'!AC27</f>
        <v>0</v>
      </c>
      <c r="AC28" s="221">
        <f ca="1">'DAta 123'!AD27</f>
        <v>0</v>
      </c>
      <c r="AD28" s="221">
        <f ca="1">'DAta 123'!AE27</f>
        <v>0</v>
      </c>
      <c r="AE28" s="221">
        <f ca="1">'DAta 123'!AF27</f>
        <v>0</v>
      </c>
      <c r="AF28" s="221">
        <f ca="1">'DAta 123'!AG27</f>
        <v>0</v>
      </c>
      <c r="AG28" s="221">
        <f ca="1">'DAta 123'!AH27</f>
        <v>0</v>
      </c>
      <c r="AH28" s="221">
        <f ca="1">'DAta 123'!AI27</f>
        <v>0</v>
      </c>
      <c r="AK28" s="223">
        <f ca="1">Formulas_Past!AN28</f>
        <v>394.88780241935484</v>
      </c>
      <c r="AL28" s="223">
        <f ca="1">Formulas_Past!AO28</f>
        <v>323.09002016129028</v>
      </c>
    </row>
    <row r="29" spans="1:38" ht="15.75" customHeight="1" x14ac:dyDescent="0.25">
      <c r="A29" s="2"/>
      <c r="B29" s="219">
        <f t="shared" si="1"/>
        <v>25</v>
      </c>
      <c r="C29" s="224" t="s">
        <v>94</v>
      </c>
      <c r="D29" s="221">
        <f ca="1">'DAta 123'!E28</f>
        <v>2226.28160800552</v>
      </c>
      <c r="E29" s="221">
        <f ca="1">'DAta 123'!F28</f>
        <v>2383.8763888888061</v>
      </c>
      <c r="F29" s="221">
        <f ca="1">'DAta 123'!G28</f>
        <v>2334.4724378883839</v>
      </c>
      <c r="G29" s="221">
        <f ca="1">'DAta 123'!H28</f>
        <v>2295.612534021493</v>
      </c>
      <c r="H29" s="221">
        <f ca="1">'DAta 123'!I28</f>
        <v>2300.7892369506881</v>
      </c>
      <c r="I29" s="221">
        <f ca="1">'DAta 123'!J28</f>
        <v>1756.938291139435</v>
      </c>
      <c r="J29" s="221">
        <f ca="1">'DAta 123'!K28</f>
        <v>1704.25</v>
      </c>
      <c r="K29" s="221">
        <f ca="1">'DAta 123'!L28</f>
        <v>2409.475155279506</v>
      </c>
      <c r="L29" s="221">
        <f ca="1">'DAta 123'!M28</f>
        <v>2456.4637336093001</v>
      </c>
      <c r="M29" s="221">
        <f ca="1">'DAta 123'!N28</f>
        <v>2496.536111111287</v>
      </c>
      <c r="N29" s="221">
        <f ca="1">'DAta 123'!O28</f>
        <v>2364.6812499999069</v>
      </c>
      <c r="O29" s="221">
        <f ca="1">'DAta 123'!P28</f>
        <v>2396.3814858491533</v>
      </c>
      <c r="P29" s="221">
        <f ca="1">'DAta 123'!Q28</f>
        <v>2470.0802765730768</v>
      </c>
      <c r="Q29" s="221">
        <f ca="1">'DAta 123'!R28</f>
        <v>2117.794487577863</v>
      </c>
      <c r="R29" s="221">
        <f ca="1">'DAta 123'!S28</f>
        <v>2276.2374999998137</v>
      </c>
      <c r="S29" s="221">
        <f ca="1">'DAta 123'!T28</f>
        <v>2471.2397515526973</v>
      </c>
      <c r="T29" s="221">
        <f ca="1">'DAta 123'!U28</f>
        <v>2429.1414984473959</v>
      </c>
      <c r="U29" s="221">
        <f ca="1">'DAta 123'!V28</f>
        <v>0</v>
      </c>
      <c r="V29" s="221">
        <f ca="1">'DAta 123'!W28</f>
        <v>0</v>
      </c>
      <c r="W29" s="221">
        <f ca="1">'DAta 123'!X28</f>
        <v>0</v>
      </c>
      <c r="X29" s="221">
        <f ca="1">'DAta 123'!Y28</f>
        <v>0</v>
      </c>
      <c r="Y29" s="221">
        <f ca="1">'DAta 123'!Z28</f>
        <v>0</v>
      </c>
      <c r="Z29" s="221">
        <f ca="1">'DAta 123'!AA28</f>
        <v>0</v>
      </c>
      <c r="AA29" s="221">
        <f ca="1">'DAta 123'!AB28</f>
        <v>0</v>
      </c>
      <c r="AB29" s="221">
        <f ca="1">'DAta 123'!AC28</f>
        <v>0</v>
      </c>
      <c r="AC29" s="221">
        <f ca="1">'DAta 123'!AD28</f>
        <v>0</v>
      </c>
      <c r="AD29" s="221">
        <f ca="1">'DAta 123'!AE28</f>
        <v>0</v>
      </c>
      <c r="AE29" s="221">
        <f ca="1">'DAta 123'!AF28</f>
        <v>0</v>
      </c>
      <c r="AF29" s="221">
        <f ca="1">'DAta 123'!AG28</f>
        <v>0</v>
      </c>
      <c r="AG29" s="221">
        <f ca="1">'DAta 123'!AH28</f>
        <v>0</v>
      </c>
      <c r="AH29" s="221">
        <f ca="1">'DAta 123'!AI28</f>
        <v>0</v>
      </c>
      <c r="AK29" s="223">
        <f ca="1">Formulas_Past!AN29</f>
        <v>2408.8216439591256</v>
      </c>
      <c r="AL29" s="223">
        <f ca="1">Formulas_Past!AO29</f>
        <v>1970.8540723301935</v>
      </c>
    </row>
    <row r="30" spans="1:38" ht="15.75" customHeight="1" x14ac:dyDescent="0.25">
      <c r="A30" s="2"/>
      <c r="B30" s="219">
        <f t="shared" si="1"/>
        <v>26</v>
      </c>
      <c r="C30" s="224" t="s">
        <v>95</v>
      </c>
      <c r="D30" s="221">
        <f ca="1">'DAta 123'!E29</f>
        <v>679.58346909657121</v>
      </c>
      <c r="E30" s="221">
        <f ca="1">'DAta 123'!F29</f>
        <v>686.35373975429684</v>
      </c>
      <c r="F30" s="221">
        <f ca="1">'DAta 123'!G29</f>
        <v>680.11709104944021</v>
      </c>
      <c r="G30" s="221">
        <f ca="1">'DAta 123'!H29</f>
        <v>666.11920702783391</v>
      </c>
      <c r="H30" s="221">
        <f ca="1">'DAta 123'!I29</f>
        <v>661.09963942272589</v>
      </c>
      <c r="I30" s="221">
        <f ca="1">'DAta 123'!J29</f>
        <v>666.39380787033588</v>
      </c>
      <c r="J30" s="221">
        <f ca="1">'DAta 123'!K29</f>
        <v>665.37652403954417</v>
      </c>
      <c r="K30" s="221">
        <f ca="1">'DAta 123'!L29</f>
        <v>646.50621118023992</v>
      </c>
      <c r="L30" s="221">
        <f ca="1">'DAta 123'!M29</f>
        <v>645.45631849346682</v>
      </c>
      <c r="M30" s="221">
        <f ca="1">'DAta 123'!N29</f>
        <v>640.74736604001373</v>
      </c>
      <c r="N30" s="221">
        <f ca="1">'DAta 123'!O29</f>
        <v>640.23070987639949</v>
      </c>
      <c r="O30" s="221">
        <f ca="1">'DAta 123'!P29</f>
        <v>660.93051242223009</v>
      </c>
      <c r="P30" s="221">
        <f ca="1">'DAta 123'!Q29</f>
        <v>685.6894409940578</v>
      </c>
      <c r="Q30" s="221">
        <f ca="1">'DAta 123'!R29</f>
        <v>660.85803954163566</v>
      </c>
      <c r="R30" s="221">
        <f ca="1">'DAta 123'!S29</f>
        <v>669.92456915415823</v>
      </c>
      <c r="S30" s="221">
        <f ca="1">'DAta 123'!T29</f>
        <v>676.93012422323227</v>
      </c>
      <c r="T30" s="221">
        <f ca="1">'DAta 123'!U29</f>
        <v>684.72981366468593</v>
      </c>
      <c r="U30" s="221">
        <f ca="1">'DAta 123'!V29</f>
        <v>0</v>
      </c>
      <c r="V30" s="221">
        <f ca="1">'DAta 123'!W29</f>
        <v>0</v>
      </c>
      <c r="W30" s="221">
        <f ca="1">'DAta 123'!X29</f>
        <v>0</v>
      </c>
      <c r="X30" s="221">
        <f ca="1">'DAta 123'!Y29</f>
        <v>0</v>
      </c>
      <c r="Y30" s="221">
        <f ca="1">'DAta 123'!Z29</f>
        <v>0</v>
      </c>
      <c r="Z30" s="221">
        <f ca="1">'DAta 123'!AA29</f>
        <v>0</v>
      </c>
      <c r="AA30" s="221">
        <f ca="1">'DAta 123'!AB29</f>
        <v>0</v>
      </c>
      <c r="AB30" s="221">
        <f ca="1">'DAta 123'!AC29</f>
        <v>0</v>
      </c>
      <c r="AC30" s="221">
        <f ca="1">'DAta 123'!AD29</f>
        <v>0</v>
      </c>
      <c r="AD30" s="221">
        <f ca="1">'DAta 123'!AE29</f>
        <v>0</v>
      </c>
      <c r="AE30" s="221">
        <f ca="1">'DAta 123'!AF29</f>
        <v>0</v>
      </c>
      <c r="AF30" s="221">
        <f ca="1">'DAta 123'!AG29</f>
        <v>0</v>
      </c>
      <c r="AG30" s="221">
        <f ca="1">'DAta 123'!AH29</f>
        <v>0</v>
      </c>
      <c r="AH30" s="221">
        <f ca="1">'DAta 123'!AI29</f>
        <v>0</v>
      </c>
      <c r="AK30" s="223">
        <f ca="1">Formulas_Past!AN30</f>
        <v>824.23037467442089</v>
      </c>
      <c r="AL30" s="223">
        <f ca="1">Formulas_Past!AO30</f>
        <v>674.37030655179899</v>
      </c>
    </row>
    <row r="31" spans="1:38" ht="15.75" customHeight="1" x14ac:dyDescent="0.25">
      <c r="A31" s="2"/>
      <c r="B31" s="219">
        <f t="shared" si="1"/>
        <v>27</v>
      </c>
      <c r="C31" s="224" t="s">
        <v>96</v>
      </c>
      <c r="D31" s="221">
        <f ca="1">'DAta 123'!E30</f>
        <v>2440.0303030302748</v>
      </c>
      <c r="E31" s="221">
        <f ca="1">'DAta 123'!F30</f>
        <v>2307.8255901560187</v>
      </c>
      <c r="F31" s="221">
        <f ca="1">'DAta 123'!G30</f>
        <v>2391.2936927350238</v>
      </c>
      <c r="G31" s="221">
        <f ca="1">'DAta 123'!H30</f>
        <v>2499.8248272240162</v>
      </c>
      <c r="H31" s="221">
        <f ca="1">'DAta 123'!I30</f>
        <v>2685.7516285218298</v>
      </c>
      <c r="I31" s="221">
        <f ca="1">'DAta 123'!J30</f>
        <v>2507.973233695142</v>
      </c>
      <c r="J31" s="221">
        <f ca="1">'DAta 123'!K30</f>
        <v>2692.0445517981425</v>
      </c>
      <c r="K31" s="221">
        <f ca="1">'DAta 123'!L30</f>
        <v>2679.1728395065293</v>
      </c>
      <c r="L31" s="221">
        <f ca="1">'DAta 123'!M30</f>
        <v>2574.8351955311373</v>
      </c>
      <c r="M31" s="221">
        <f ca="1">'DAta 123'!N30</f>
        <v>2696.0716367671266</v>
      </c>
      <c r="N31" s="221">
        <f ca="1">'DAta 123'!O30</f>
        <v>2561.3431677017361</v>
      </c>
      <c r="O31" s="221">
        <f ca="1">'DAta 123'!P30</f>
        <v>2634.0667701866478</v>
      </c>
      <c r="P31" s="221">
        <f ca="1">'DAta 123'!Q30</f>
        <v>2548.0310559002683</v>
      </c>
      <c r="Q31" s="221">
        <f ca="1">'DAta 123'!R30</f>
        <v>2503.8078030524775</v>
      </c>
      <c r="R31" s="221">
        <f ca="1">'DAta 123'!S30</f>
        <v>2673.0835012951866</v>
      </c>
      <c r="S31" s="221">
        <f ca="1">'DAta 123'!T30</f>
        <v>2612.602484472096</v>
      </c>
      <c r="T31" s="221">
        <f ca="1">'DAta 123'!U30</f>
        <v>2618.1583850933239</v>
      </c>
      <c r="U31" s="221">
        <f ca="1">'DAta 123'!V30</f>
        <v>0</v>
      </c>
      <c r="V31" s="221">
        <f ca="1">'DAta 123'!W30</f>
        <v>0</v>
      </c>
      <c r="W31" s="221">
        <f ca="1">'DAta 123'!X30</f>
        <v>0</v>
      </c>
      <c r="X31" s="221">
        <f ca="1">'DAta 123'!Y30</f>
        <v>0</v>
      </c>
      <c r="Y31" s="221">
        <f ca="1">'DAta 123'!Z30</f>
        <v>0</v>
      </c>
      <c r="Z31" s="221">
        <f ca="1">'DAta 123'!AA30</f>
        <v>0</v>
      </c>
      <c r="AA31" s="221">
        <f ca="1">'DAta 123'!AB30</f>
        <v>0</v>
      </c>
      <c r="AB31" s="221">
        <f ca="1">'DAta 123'!AC30</f>
        <v>0</v>
      </c>
      <c r="AC31" s="221">
        <f ca="1">'DAta 123'!AD30</f>
        <v>0</v>
      </c>
      <c r="AD31" s="221">
        <f ca="1">'DAta 123'!AE30</f>
        <v>0</v>
      </c>
      <c r="AE31" s="221">
        <f ca="1">'DAta 123'!AF30</f>
        <v>0</v>
      </c>
      <c r="AF31" s="221">
        <f ca="1">'DAta 123'!AG30</f>
        <v>0</v>
      </c>
      <c r="AG31" s="221">
        <f ca="1">'DAta 123'!AH30</f>
        <v>0</v>
      </c>
      <c r="AH31" s="221">
        <f ca="1">'DAta 123'!AI30</f>
        <v>0</v>
      </c>
      <c r="AK31" s="223">
        <f ca="1">Formulas_Past!AN31</f>
        <v>2879.4216706738716</v>
      </c>
      <c r="AL31" s="223">
        <f ca="1">Formulas_Past!AO31</f>
        <v>2355.8904578240772</v>
      </c>
    </row>
    <row r="32" spans="1:38" ht="15.75" customHeight="1" x14ac:dyDescent="0.25">
      <c r="A32" s="2"/>
      <c r="B32" s="219">
        <f t="shared" si="1"/>
        <v>28</v>
      </c>
      <c r="C32" s="224" t="s">
        <v>97</v>
      </c>
      <c r="D32" s="221">
        <f ca="1">'DAta 123'!E31</f>
        <v>0</v>
      </c>
      <c r="E32" s="221">
        <f ca="1">'DAta 123'!F31</f>
        <v>0</v>
      </c>
      <c r="F32" s="221">
        <f ca="1">'DAta 123'!G31</f>
        <v>0</v>
      </c>
      <c r="G32" s="221">
        <f ca="1">'DAta 123'!H31</f>
        <v>0</v>
      </c>
      <c r="H32" s="221">
        <f ca="1">'DAta 123'!I31</f>
        <v>0</v>
      </c>
      <c r="I32" s="221">
        <f ca="1">'DAta 123'!J31</f>
        <v>0.75</v>
      </c>
      <c r="J32" s="221">
        <f ca="1">'DAta 123'!K31</f>
        <v>0</v>
      </c>
      <c r="K32" s="221">
        <f ca="1">'DAta 123'!L31</f>
        <v>0</v>
      </c>
      <c r="L32" s="221">
        <f ca="1">'DAta 123'!M31</f>
        <v>0</v>
      </c>
      <c r="M32" s="221">
        <f ca="1">'DAta 123'!N31</f>
        <v>0</v>
      </c>
      <c r="N32" s="221">
        <f ca="1">'DAta 123'!O31</f>
        <v>0</v>
      </c>
      <c r="O32" s="221">
        <f ca="1">'DAta 123'!P31</f>
        <v>0</v>
      </c>
      <c r="P32" s="221">
        <f ca="1">'DAta 123'!Q31</f>
        <v>0</v>
      </c>
      <c r="Q32" s="221">
        <f ca="1">'DAta 123'!R31</f>
        <v>0</v>
      </c>
      <c r="R32" s="221">
        <f ca="1">'DAta 123'!S31</f>
        <v>0</v>
      </c>
      <c r="S32" s="221">
        <f ca="1">'DAta 123'!T31</f>
        <v>0</v>
      </c>
      <c r="T32" s="221">
        <f ca="1">'DAta 123'!U31</f>
        <v>0</v>
      </c>
      <c r="U32" s="221">
        <f ca="1">'DAta 123'!V31</f>
        <v>0</v>
      </c>
      <c r="V32" s="221">
        <f ca="1">'DAta 123'!W31</f>
        <v>0</v>
      </c>
      <c r="W32" s="221">
        <f ca="1">'DAta 123'!X31</f>
        <v>0</v>
      </c>
      <c r="X32" s="221">
        <f ca="1">'DAta 123'!Y31</f>
        <v>0</v>
      </c>
      <c r="Y32" s="221">
        <f ca="1">'DAta 123'!Z31</f>
        <v>0</v>
      </c>
      <c r="Z32" s="221">
        <f ca="1">'DAta 123'!AA31</f>
        <v>0</v>
      </c>
      <c r="AA32" s="221">
        <f ca="1">'DAta 123'!AB31</f>
        <v>0</v>
      </c>
      <c r="AB32" s="221">
        <f ca="1">'DAta 123'!AC31</f>
        <v>0</v>
      </c>
      <c r="AC32" s="221">
        <f ca="1">'DAta 123'!AD31</f>
        <v>0</v>
      </c>
      <c r="AD32" s="221">
        <f ca="1">'DAta 123'!AE31</f>
        <v>0</v>
      </c>
      <c r="AE32" s="221">
        <f ca="1">'DAta 123'!AF31</f>
        <v>0</v>
      </c>
      <c r="AF32" s="221">
        <f ca="1">'DAta 123'!AG31</f>
        <v>0</v>
      </c>
      <c r="AG32" s="221">
        <f ca="1">'DAta 123'!AH31</f>
        <v>0</v>
      </c>
      <c r="AH32" s="221">
        <f ca="1">'DAta 123'!AI31</f>
        <v>0</v>
      </c>
      <c r="AK32" s="223">
        <f ca="1">Formulas_Past!AN32</f>
        <v>0</v>
      </c>
      <c r="AL32" s="223">
        <f ca="1">Formulas_Past!AO32</f>
        <v>0</v>
      </c>
    </row>
    <row r="33" spans="1:38" ht="15.75" customHeight="1" x14ac:dyDescent="0.25">
      <c r="A33" s="226"/>
      <c r="B33" s="219">
        <f t="shared" si="1"/>
        <v>29</v>
      </c>
      <c r="C33" s="225" t="s">
        <v>98</v>
      </c>
      <c r="D33" s="221">
        <f ca="1">'DAta 123'!E32</f>
        <v>3.4999999998035491E-3</v>
      </c>
      <c r="E33" s="221">
        <f ca="1">'DAta 123'!F32</f>
        <v>3.4999999998035491E-3</v>
      </c>
      <c r="F33" s="221">
        <f ca="1">'DAta 123'!G32</f>
        <v>6.7500000000109139E-3</v>
      </c>
      <c r="G33" s="221">
        <f ca="1">'DAta 123'!H32</f>
        <v>0</v>
      </c>
      <c r="H33" s="221">
        <f ca="1">'DAta 123'!I32</f>
        <v>9.2500000000654836E-3</v>
      </c>
      <c r="I33" s="221">
        <f ca="1">'DAta 123'!J32</f>
        <v>3.5000000002582965E-3</v>
      </c>
      <c r="J33" s="221">
        <f ca="1">'DAta 123'!K32</f>
        <v>3.4999999998035491E-3</v>
      </c>
      <c r="K33" s="221">
        <f ca="1">'DAta 123'!L32</f>
        <v>1.0000000002037268E-3</v>
      </c>
      <c r="L33" s="221">
        <f ca="1">'DAta 123'!M32</f>
        <v>4.9999999964711606E-4</v>
      </c>
      <c r="M33" s="221">
        <f ca="1">'DAta 123'!N32</f>
        <v>1.2500000002546585E-3</v>
      </c>
      <c r="N33" s="221">
        <f ca="1">'DAta 123'!O32</f>
        <v>0</v>
      </c>
      <c r="O33" s="221">
        <f ca="1">'DAta 123'!P32</f>
        <v>0</v>
      </c>
      <c r="P33" s="221">
        <f ca="1">'DAta 123'!Q32</f>
        <v>0</v>
      </c>
      <c r="Q33" s="221">
        <f ca="1">'DAta 123'!R32</f>
        <v>0</v>
      </c>
      <c r="R33" s="221">
        <f ca="1">'DAta 123'!S32</f>
        <v>0</v>
      </c>
      <c r="S33" s="221">
        <f ca="1">'DAta 123'!T32</f>
        <v>0</v>
      </c>
      <c r="T33" s="221">
        <f ca="1">'DAta 123'!U32</f>
        <v>0</v>
      </c>
      <c r="U33" s="221">
        <f ca="1">'DAta 123'!V32</f>
        <v>0</v>
      </c>
      <c r="V33" s="221">
        <f ca="1">'DAta 123'!W32</f>
        <v>0</v>
      </c>
      <c r="W33" s="221">
        <f ca="1">'DAta 123'!X32</f>
        <v>0</v>
      </c>
      <c r="X33" s="221">
        <f ca="1">'DAta 123'!Y32</f>
        <v>0</v>
      </c>
      <c r="Y33" s="221">
        <f ca="1">'DAta 123'!Z32</f>
        <v>0</v>
      </c>
      <c r="Z33" s="221">
        <f ca="1">'DAta 123'!AA32</f>
        <v>0</v>
      </c>
      <c r="AA33" s="221">
        <f ca="1">'DAta 123'!AB32</f>
        <v>0</v>
      </c>
      <c r="AB33" s="221">
        <f ca="1">'DAta 123'!AC32</f>
        <v>0</v>
      </c>
      <c r="AC33" s="221">
        <f ca="1">'DAta 123'!AD32</f>
        <v>0</v>
      </c>
      <c r="AD33" s="221">
        <f ca="1">'DAta 123'!AE32</f>
        <v>0</v>
      </c>
      <c r="AE33" s="221">
        <f ca="1">'DAta 123'!AF32</f>
        <v>0</v>
      </c>
      <c r="AF33" s="221">
        <f ca="1">'DAta 123'!AG32</f>
        <v>0</v>
      </c>
      <c r="AG33" s="221">
        <f ca="1">'DAta 123'!AH32</f>
        <v>0</v>
      </c>
      <c r="AH33" s="221">
        <f ca="1">'DAta 123'!AI32</f>
        <v>0</v>
      </c>
      <c r="AK33" s="223">
        <f ca="1">Formulas_Past!AN33</f>
        <v>1.281041666669201E-2</v>
      </c>
      <c r="AL33" s="223">
        <f ca="1">Formulas_Past!AO33</f>
        <v>1.0481250000020736E-2</v>
      </c>
    </row>
    <row r="34" spans="1:38" ht="15.75" customHeight="1" x14ac:dyDescent="0.25">
      <c r="A34" s="2"/>
      <c r="B34" s="219">
        <f t="shared" si="1"/>
        <v>30</v>
      </c>
      <c r="C34" s="224" t="s">
        <v>99</v>
      </c>
      <c r="D34" s="221">
        <f ca="1">'DAta 123'!E33</f>
        <v>3.9898494623594161</v>
      </c>
      <c r="E34" s="221">
        <f ca="1">'DAta 123'!F33</f>
        <v>4.0178064516148879</v>
      </c>
      <c r="F34" s="221">
        <f ca="1">'DAta 123'!G33</f>
        <v>4.0098008415152435</v>
      </c>
      <c r="G34" s="221">
        <f ca="1">'DAta 123'!H33</f>
        <v>3.9978120617161039</v>
      </c>
      <c r="H34" s="221">
        <f ca="1">'DAta 123'!I33</f>
        <v>3.9778494623606093</v>
      </c>
      <c r="I34" s="221">
        <f ca="1">'DAta 123'!J33</f>
        <v>3.9697634408621525</v>
      </c>
      <c r="J34" s="221">
        <f ca="1">'DAta 123'!K33</f>
        <v>3.9978064516108134</v>
      </c>
      <c r="K34" s="221">
        <f ca="1">'DAta 123'!L33</f>
        <v>3.9758494623747538</v>
      </c>
      <c r="L34" s="221">
        <f ca="1">'DAta 123'!M33</f>
        <v>3.9898924731132865</v>
      </c>
      <c r="M34" s="221">
        <f ca="1">'DAta 123'!N33</f>
        <v>3.9938064516063605</v>
      </c>
      <c r="N34" s="221">
        <f ca="1">'DAta 123'!O33</f>
        <v>3.9837419354844315</v>
      </c>
      <c r="O34" s="221">
        <f ca="1">'DAta 123'!P33</f>
        <v>3.9997419354840531</v>
      </c>
      <c r="P34" s="221">
        <f ca="1">'DAta 123'!Q33</f>
        <v>3.9986711079945962</v>
      </c>
      <c r="Q34" s="221">
        <f ca="1">'DAta 123'!R33</f>
        <v>3.9830217391281622</v>
      </c>
      <c r="R34" s="221">
        <f ca="1">'DAta 123'!S33</f>
        <v>4.0039130434925028</v>
      </c>
      <c r="S34" s="221">
        <f ca="1">'DAta 123'!T33</f>
        <v>3.995869565209432</v>
      </c>
      <c r="T34" s="221">
        <f ca="1">'DAta 123'!U33</f>
        <v>4.0118260869530786</v>
      </c>
      <c r="U34" s="221">
        <f ca="1">'DAta 123'!V33</f>
        <v>0</v>
      </c>
      <c r="V34" s="221">
        <f ca="1">'DAta 123'!W33</f>
        <v>0</v>
      </c>
      <c r="W34" s="221">
        <f ca="1">'DAta 123'!X33</f>
        <v>0</v>
      </c>
      <c r="X34" s="221">
        <f ca="1">'DAta 123'!Y33</f>
        <v>0</v>
      </c>
      <c r="Y34" s="221">
        <f ca="1">'DAta 123'!Z33</f>
        <v>0</v>
      </c>
      <c r="Z34" s="221">
        <f ca="1">'DAta 123'!AA33</f>
        <v>0</v>
      </c>
      <c r="AA34" s="221">
        <f ca="1">'DAta 123'!AB33</f>
        <v>0</v>
      </c>
      <c r="AB34" s="221">
        <f ca="1">'DAta 123'!AC33</f>
        <v>0</v>
      </c>
      <c r="AC34" s="221">
        <f ca="1">'DAta 123'!AD33</f>
        <v>0</v>
      </c>
      <c r="AD34" s="221">
        <f ca="1">'DAta 123'!AE33</f>
        <v>0</v>
      </c>
      <c r="AE34" s="221">
        <f ca="1">'DAta 123'!AF33</f>
        <v>0</v>
      </c>
      <c r="AF34" s="221">
        <f ca="1">'DAta 123'!AG33</f>
        <v>0</v>
      </c>
      <c r="AG34" s="221">
        <f ca="1">'DAta 123'!AH33</f>
        <v>0</v>
      </c>
      <c r="AH34" s="221">
        <f ca="1">'DAta 123'!AI33</f>
        <v>0</v>
      </c>
      <c r="AK34" s="223">
        <f ca="1">Formulas_Past!AN34</f>
        <v>4.4078920674416295</v>
      </c>
      <c r="AL34" s="223">
        <f ca="1">Formulas_Past!AO34</f>
        <v>3.6064571460886063</v>
      </c>
    </row>
    <row r="35" spans="1:38" ht="15.75" customHeight="1" x14ac:dyDescent="0.25">
      <c r="A35" s="2"/>
      <c r="B35" s="219">
        <f t="shared" si="1"/>
        <v>31</v>
      </c>
      <c r="C35" s="224" t="s">
        <v>100</v>
      </c>
      <c r="D35" s="221">
        <f ca="1">'DAta 123'!E34</f>
        <v>0.26574059139784367</v>
      </c>
      <c r="E35" s="221">
        <f ca="1">'DAta 123'!F34</f>
        <v>0.26561290322592868</v>
      </c>
      <c r="F35" s="221">
        <f ca="1">'DAta 123'!G34</f>
        <v>0.26573743571748309</v>
      </c>
      <c r="G35" s="221">
        <f ca="1">'DAta 123'!H34</f>
        <v>0.2713983169705898</v>
      </c>
      <c r="H35" s="221">
        <f ca="1">'DAta 123'!I34</f>
        <v>0.27157994389881424</v>
      </c>
      <c r="I35" s="221">
        <f ca="1">'DAta 123'!J34</f>
        <v>0.27898591631628733</v>
      </c>
      <c r="J35" s="221">
        <f ca="1">'DAta 123'!K34</f>
        <v>0.27236290322571222</v>
      </c>
      <c r="K35" s="221">
        <f ca="1">'DAta 123'!L34</f>
        <v>0.27175268817222786</v>
      </c>
      <c r="L35" s="221">
        <f ca="1">'DAta 123'!M34</f>
        <v>0.27192741935459708</v>
      </c>
      <c r="M35" s="221">
        <f ca="1">'DAta 123'!N34</f>
        <v>0.26879166666662968</v>
      </c>
      <c r="N35" s="221">
        <f ca="1">'DAta 123'!O34</f>
        <v>0.27160875409094842</v>
      </c>
      <c r="O35" s="221">
        <f ca="1">'DAta 123'!P34</f>
        <v>0.27109554698449756</v>
      </c>
      <c r="P35" s="221">
        <f ca="1">'DAta 123'!Q34</f>
        <v>0.27212999649350422</v>
      </c>
      <c r="Q35" s="221">
        <f ca="1">'DAta 123'!R34</f>
        <v>0.26898913043487482</v>
      </c>
      <c r="R35" s="221">
        <f ca="1">'DAta 123'!S34</f>
        <v>0.26649456521727188</v>
      </c>
      <c r="S35" s="221">
        <f ca="1">'DAta 123'!T34</f>
        <v>0.26536684782627162</v>
      </c>
      <c r="T35" s="221">
        <f ca="1">'DAta 123'!U34</f>
        <v>0.26648854604968619</v>
      </c>
      <c r="U35" s="221">
        <f ca="1">'DAta 123'!V34</f>
        <v>0</v>
      </c>
      <c r="V35" s="221">
        <f ca="1">'DAta 123'!W34</f>
        <v>0</v>
      </c>
      <c r="W35" s="221">
        <f ca="1">'DAta 123'!X34</f>
        <v>0</v>
      </c>
      <c r="X35" s="221">
        <f ca="1">'DAta 123'!Y34</f>
        <v>0</v>
      </c>
      <c r="Y35" s="221">
        <f ca="1">'DAta 123'!Z34</f>
        <v>0</v>
      </c>
      <c r="Z35" s="221">
        <f ca="1">'DAta 123'!AA34</f>
        <v>0</v>
      </c>
      <c r="AA35" s="221">
        <f ca="1">'DAta 123'!AB34</f>
        <v>0</v>
      </c>
      <c r="AB35" s="221">
        <f ca="1">'DAta 123'!AC34</f>
        <v>0</v>
      </c>
      <c r="AC35" s="221">
        <f ca="1">'DAta 123'!AD34</f>
        <v>0</v>
      </c>
      <c r="AD35" s="221">
        <f ca="1">'DAta 123'!AE34</f>
        <v>0</v>
      </c>
      <c r="AE35" s="221">
        <f ca="1">'DAta 123'!AF34</f>
        <v>0</v>
      </c>
      <c r="AF35" s="221">
        <f ca="1">'DAta 123'!AG34</f>
        <v>0</v>
      </c>
      <c r="AG35" s="221">
        <f ca="1">'DAta 123'!AH34</f>
        <v>0</v>
      </c>
      <c r="AH35" s="221">
        <f ca="1">'DAta 123'!AI34</f>
        <v>0</v>
      </c>
      <c r="AK35" s="223">
        <f ca="1">Formulas_Past!AN35</f>
        <v>0.29959567771719808</v>
      </c>
      <c r="AL35" s="223">
        <f ca="1">Formulas_Past!AO35</f>
        <v>0.24512373631407114</v>
      </c>
    </row>
    <row r="36" spans="1:38" ht="15.75" customHeight="1" x14ac:dyDescent="0.25">
      <c r="A36" s="2"/>
      <c r="B36" s="219">
        <f t="shared" si="1"/>
        <v>32</v>
      </c>
      <c r="C36" s="224" t="s">
        <v>101</v>
      </c>
      <c r="D36" s="221">
        <f ca="1">'DAta 123'!E35</f>
        <v>3577.9677419345826</v>
      </c>
      <c r="E36" s="221">
        <f ca="1">'DAta 123'!F35</f>
        <v>3535.5215053763241</v>
      </c>
      <c r="F36" s="221">
        <f ca="1">'DAta 123'!G35</f>
        <v>3490.5289855077863</v>
      </c>
      <c r="G36" s="221">
        <f ca="1">'DAta 123'!H35</f>
        <v>3360.2505843834952</v>
      </c>
      <c r="H36" s="221">
        <f ca="1">'DAta 123'!I35</f>
        <v>3416.3363721370697</v>
      </c>
      <c r="I36" s="221">
        <f ca="1">'DAta 123'!J35</f>
        <v>3524.7765310900286</v>
      </c>
      <c r="J36" s="221">
        <f ca="1">'DAta 123'!K35</f>
        <v>3594.1021505380049</v>
      </c>
      <c r="K36" s="221">
        <f ca="1">'DAta 123'!L35</f>
        <v>3548.0806451616809</v>
      </c>
      <c r="L36" s="221">
        <f ca="1">'DAta 123'!M35</f>
        <v>3545.0752688162029</v>
      </c>
      <c r="M36" s="221">
        <f ca="1">'DAta 123'!N35</f>
        <v>3315.0741000464186</v>
      </c>
      <c r="N36" s="221">
        <f ca="1">'DAta 123'!O35</f>
        <v>3473.7608695654199</v>
      </c>
      <c r="O36" s="221">
        <f ca="1">'DAta 123'!P35</f>
        <v>3120.3209443669766</v>
      </c>
      <c r="P36" s="221">
        <f ca="1">'DAta 123'!Q35</f>
        <v>3394.2877512853593</v>
      </c>
      <c r="Q36" s="221">
        <f ca="1">'DAta 123'!R35</f>
        <v>3404.2119565224275</v>
      </c>
      <c r="R36" s="221">
        <f ca="1">'DAta 123'!S35</f>
        <v>3433.4021739121526</v>
      </c>
      <c r="S36" s="221">
        <f ca="1">'DAta 123'!T35</f>
        <v>3420.3532608700916</v>
      </c>
      <c r="T36" s="221">
        <f ca="1">'DAta 123'!U35</f>
        <v>3366.5459326785058</v>
      </c>
      <c r="U36" s="221">
        <f ca="1">'DAta 123'!V35</f>
        <v>0</v>
      </c>
      <c r="V36" s="221">
        <f ca="1">'DAta 123'!W35</f>
        <v>0</v>
      </c>
      <c r="W36" s="221">
        <f ca="1">'DAta 123'!X35</f>
        <v>0</v>
      </c>
      <c r="X36" s="221">
        <f ca="1">'DAta 123'!Y35</f>
        <v>0</v>
      </c>
      <c r="Y36" s="221">
        <f ca="1">'DAta 123'!Z35</f>
        <v>0</v>
      </c>
      <c r="Z36" s="221">
        <f ca="1">'DAta 123'!AA35</f>
        <v>0</v>
      </c>
      <c r="AA36" s="221">
        <f ca="1">'DAta 123'!AB35</f>
        <v>0</v>
      </c>
      <c r="AB36" s="221">
        <f ca="1">'DAta 123'!AC35</f>
        <v>0</v>
      </c>
      <c r="AC36" s="221">
        <f ca="1">'DAta 123'!AD35</f>
        <v>0</v>
      </c>
      <c r="AD36" s="221">
        <f ca="1">'DAta 123'!AE35</f>
        <v>0</v>
      </c>
      <c r="AE36" s="221">
        <f ca="1">'DAta 123'!AF35</f>
        <v>0</v>
      </c>
      <c r="AF36" s="221">
        <f ca="1">'DAta 123'!AG35</f>
        <v>0</v>
      </c>
      <c r="AG36" s="221">
        <f ca="1">'DAta 123'!AH35</f>
        <v>0</v>
      </c>
      <c r="AH36" s="221">
        <f ca="1">'DAta 123'!AI35</f>
        <v>0</v>
      </c>
      <c r="AK36" s="223">
        <f ca="1">Formulas_Past!AN36</f>
        <v>3750.7243530290143</v>
      </c>
      <c r="AL36" s="223">
        <f ca="1">Formulas_Past!AO36</f>
        <v>3068.7744706601025</v>
      </c>
    </row>
    <row r="37" spans="1:38" ht="15.75" customHeight="1" x14ac:dyDescent="0.25">
      <c r="A37" s="2"/>
      <c r="B37" s="219">
        <f t="shared" si="1"/>
        <v>33</v>
      </c>
      <c r="C37" s="224" t="s">
        <v>102</v>
      </c>
      <c r="D37" s="221">
        <f ca="1">'DAta 123'!E36</f>
        <v>7831.536761904601</v>
      </c>
      <c r="E37" s="221">
        <f ca="1">'DAta 123'!F36</f>
        <v>7805.2928966321051</v>
      </c>
      <c r="F37" s="221">
        <f ca="1">'DAta 123'!G36</f>
        <v>7789.4071414633654</v>
      </c>
      <c r="G37" s="221">
        <f ca="1">'DAta 123'!H36</f>
        <v>7691.2671999998856</v>
      </c>
      <c r="H37" s="221">
        <f ca="1">'DAta 123'!I36</f>
        <v>7510.4475897436496</v>
      </c>
      <c r="I37" s="221">
        <f ca="1">'DAta 123'!J36</f>
        <v>7481.0276102563366</v>
      </c>
      <c r="J37" s="221">
        <f ca="1">'DAta 123'!K36</f>
        <v>7829.59039999987</v>
      </c>
      <c r="K37" s="221">
        <f ca="1">'DAta 123'!L36</f>
        <v>7775.0400000002701</v>
      </c>
      <c r="L37" s="221">
        <f ca="1">'DAta 123'!M36</f>
        <v>7744.6319609754719</v>
      </c>
      <c r="M37" s="221">
        <f ca="1">'DAta 123'!N36</f>
        <v>7562.4464390245266</v>
      </c>
      <c r="N37" s="221">
        <f ca="1">'DAta 123'!O36</f>
        <v>7711.2927999999374</v>
      </c>
      <c r="O37" s="221">
        <f ca="1">'DAta 123'!P36</f>
        <v>7491.7280000001192</v>
      </c>
      <c r="P37" s="221">
        <f ca="1">'DAta 123'!Q36</f>
        <v>7562.9841230767779</v>
      </c>
      <c r="Q37" s="221">
        <f ca="1">'DAta 123'!R36</f>
        <v>7331.406769230729</v>
      </c>
      <c r="R37" s="221">
        <f ca="1">'DAta 123'!S36</f>
        <v>7712.0955076923128</v>
      </c>
      <c r="S37" s="221">
        <f ca="1">'DAta 123'!T36</f>
        <v>7589.6319999999832</v>
      </c>
      <c r="T37" s="221">
        <f ca="1">'DAta 123'!U36</f>
        <v>7562.8607999999076</v>
      </c>
      <c r="U37" s="221">
        <f ca="1">'DAta 123'!V36</f>
        <v>0</v>
      </c>
      <c r="V37" s="221">
        <f ca="1">'DAta 123'!W36</f>
        <v>0</v>
      </c>
      <c r="W37" s="221">
        <f ca="1">'DAta 123'!X36</f>
        <v>0</v>
      </c>
      <c r="X37" s="221">
        <f ca="1">'DAta 123'!Y36</f>
        <v>0</v>
      </c>
      <c r="Y37" s="221">
        <f ca="1">'DAta 123'!Z36</f>
        <v>0</v>
      </c>
      <c r="Z37" s="221">
        <f ca="1">'DAta 123'!AA36</f>
        <v>0</v>
      </c>
      <c r="AA37" s="221">
        <f ca="1">'DAta 123'!AB36</f>
        <v>0</v>
      </c>
      <c r="AB37" s="221">
        <f ca="1">'DAta 123'!AC36</f>
        <v>0</v>
      </c>
      <c r="AC37" s="221">
        <f ca="1">'DAta 123'!AD36</f>
        <v>0</v>
      </c>
      <c r="AD37" s="221">
        <f ca="1">'DAta 123'!AE36</f>
        <v>0</v>
      </c>
      <c r="AE37" s="221">
        <f ca="1">'DAta 123'!AF36</f>
        <v>0</v>
      </c>
      <c r="AF37" s="221">
        <f ca="1">'DAta 123'!AG36</f>
        <v>0</v>
      </c>
      <c r="AG37" s="221">
        <f ca="1">'DAta 123'!AH36</f>
        <v>0</v>
      </c>
      <c r="AH37" s="221">
        <f ca="1">'DAta 123'!AI36</f>
        <v>0</v>
      </c>
      <c r="AK37" s="223">
        <f ca="1">Formulas_Past!AN37</f>
        <v>8418.1114529032257</v>
      </c>
      <c r="AL37" s="223">
        <f ca="1">Formulas_Past!AO37</f>
        <v>6887.5457341935489</v>
      </c>
    </row>
    <row r="38" spans="1:38" ht="15.75" customHeight="1" x14ac:dyDescent="0.25">
      <c r="A38" s="2"/>
      <c r="B38" s="219">
        <f t="shared" si="1"/>
        <v>34</v>
      </c>
      <c r="C38" s="224" t="s">
        <v>103</v>
      </c>
      <c r="D38" s="221">
        <f ca="1">'DAta 123'!E37</f>
        <v>6319.8079999992624</v>
      </c>
      <c r="E38" s="221">
        <f ca="1">'DAta 123'!F37</f>
        <v>6295.7184000005946</v>
      </c>
      <c r="F38" s="221">
        <f ca="1">'DAta 123'!G37</f>
        <v>6282.6692923074588</v>
      </c>
      <c r="G38" s="221">
        <f ca="1">'DAta 123'!H37</f>
        <v>6195.436307691969</v>
      </c>
      <c r="H38" s="221">
        <f ca="1">'DAta 123'!I37</f>
        <v>6034.2400000002235</v>
      </c>
      <c r="I38" s="221">
        <f ca="1">'DAta 123'!J37</f>
        <v>6003.5968000004068</v>
      </c>
      <c r="J38" s="221">
        <f ca="1">'DAta 123'!K37</f>
        <v>6314.4703999999911</v>
      </c>
      <c r="K38" s="221">
        <f ca="1">'DAta 123'!L37</f>
        <v>6271.3728000000119</v>
      </c>
      <c r="L38" s="221">
        <f ca="1">'DAta 123'!M37</f>
        <v>6251.7119999993593</v>
      </c>
      <c r="M38" s="221">
        <f ca="1">'DAta 123'!N37</f>
        <v>6088.0000000009313</v>
      </c>
      <c r="N38" s="221">
        <f ca="1">'DAta 123'!O37</f>
        <v>6222.8479999992996</v>
      </c>
      <c r="O38" s="221">
        <f ca="1">'DAta 123'!P37</f>
        <v>6023.5428571430966</v>
      </c>
      <c r="P38" s="221">
        <f ca="1">'DAta 123'!Q37</f>
        <v>6093.8971428573132</v>
      </c>
      <c r="Q38" s="221">
        <f ca="1">'DAta 123'!R37</f>
        <v>5885.6447999989614</v>
      </c>
      <c r="R38" s="221">
        <f ca="1">'DAta 123'!S37</f>
        <v>6225.5104000009596</v>
      </c>
      <c r="S38" s="221">
        <f ca="1">'DAta 123'!T37</f>
        <v>6117.4528000000864</v>
      </c>
      <c r="T38" s="221">
        <f ca="1">'DAta 123'!U37</f>
        <v>6089.98399999924</v>
      </c>
      <c r="U38" s="221">
        <f ca="1">'DAta 123'!V37</f>
        <v>0</v>
      </c>
      <c r="V38" s="221">
        <f ca="1">'DAta 123'!W37</f>
        <v>0</v>
      </c>
      <c r="W38" s="221">
        <f ca="1">'DAta 123'!X37</f>
        <v>0</v>
      </c>
      <c r="X38" s="221">
        <f ca="1">'DAta 123'!Y37</f>
        <v>0</v>
      </c>
      <c r="Y38" s="221">
        <f ca="1">'DAta 123'!Z37</f>
        <v>0</v>
      </c>
      <c r="Z38" s="221">
        <f ca="1">'DAta 123'!AA37</f>
        <v>0</v>
      </c>
      <c r="AA38" s="221">
        <f ca="1">'DAta 123'!AB37</f>
        <v>0</v>
      </c>
      <c r="AB38" s="221">
        <f ca="1">'DAta 123'!AC37</f>
        <v>0</v>
      </c>
      <c r="AC38" s="221">
        <f ca="1">'DAta 123'!AD37</f>
        <v>0</v>
      </c>
      <c r="AD38" s="221">
        <f ca="1">'DAta 123'!AE37</f>
        <v>0</v>
      </c>
      <c r="AE38" s="221">
        <f ca="1">'DAta 123'!AF37</f>
        <v>0</v>
      </c>
      <c r="AF38" s="221">
        <f ca="1">'DAta 123'!AG37</f>
        <v>0</v>
      </c>
      <c r="AG38" s="221">
        <f ca="1">'DAta 123'!AH37</f>
        <v>0</v>
      </c>
      <c r="AH38" s="221">
        <f ca="1">'DAta 123'!AI37</f>
        <v>0</v>
      </c>
      <c r="AK38" s="223">
        <f ca="1">Formulas_Past!AN38</f>
        <v>6759.2175483870978</v>
      </c>
      <c r="AL38" s="223">
        <f ca="1">Formulas_Past!AO38</f>
        <v>5530.2689032258077</v>
      </c>
    </row>
    <row r="39" spans="1:38" ht="15.75" customHeight="1" x14ac:dyDescent="0.25">
      <c r="A39" s="2"/>
      <c r="B39" s="219">
        <f t="shared" si="1"/>
        <v>35</v>
      </c>
      <c r="C39" s="224" t="s">
        <v>104</v>
      </c>
      <c r="D39" s="221">
        <f ca="1">'DAta 123'!E38</f>
        <v>0</v>
      </c>
      <c r="E39" s="221">
        <f ca="1">'DAta 123'!F38</f>
        <v>0</v>
      </c>
      <c r="F39" s="221">
        <f ca="1">'DAta 123'!G38</f>
        <v>0</v>
      </c>
      <c r="G39" s="221">
        <f ca="1">'DAta 123'!H38</f>
        <v>0</v>
      </c>
      <c r="H39" s="221">
        <f ca="1">'DAta 123'!I38</f>
        <v>0</v>
      </c>
      <c r="I39" s="221">
        <f ca="1">'DAta 123'!J38</f>
        <v>0</v>
      </c>
      <c r="J39" s="221">
        <f ca="1">'DAta 123'!K38</f>
        <v>0</v>
      </c>
      <c r="K39" s="221">
        <f ca="1">'DAta 123'!L38</f>
        <v>0</v>
      </c>
      <c r="L39" s="221">
        <f ca="1">'DAta 123'!M38</f>
        <v>0</v>
      </c>
      <c r="M39" s="221">
        <f ca="1">'DAta 123'!N38</f>
        <v>0</v>
      </c>
      <c r="N39" s="221">
        <f ca="1">'DAta 123'!O38</f>
        <v>0</v>
      </c>
      <c r="O39" s="221">
        <f ca="1">'DAta 123'!P38</f>
        <v>0</v>
      </c>
      <c r="P39" s="221">
        <f ca="1">'DAta 123'!Q38</f>
        <v>0</v>
      </c>
      <c r="Q39" s="221">
        <f ca="1">'DAta 123'!R38</f>
        <v>0</v>
      </c>
      <c r="R39" s="221">
        <f ca="1">'DAta 123'!S38</f>
        <v>0</v>
      </c>
      <c r="S39" s="221">
        <f ca="1">'DAta 123'!T38</f>
        <v>0</v>
      </c>
      <c r="T39" s="221">
        <f ca="1">'DAta 123'!U38</f>
        <v>0</v>
      </c>
      <c r="U39" s="221">
        <f ca="1">'DAta 123'!V38</f>
        <v>0</v>
      </c>
      <c r="V39" s="221">
        <f ca="1">'DAta 123'!W38</f>
        <v>0</v>
      </c>
      <c r="W39" s="221">
        <f ca="1">'DAta 123'!X38</f>
        <v>0</v>
      </c>
      <c r="X39" s="221">
        <f ca="1">'DAta 123'!Y38</f>
        <v>0</v>
      </c>
      <c r="Y39" s="221">
        <f ca="1">'DAta 123'!Z38</f>
        <v>0</v>
      </c>
      <c r="Z39" s="221">
        <f ca="1">'DAta 123'!AA38</f>
        <v>0</v>
      </c>
      <c r="AA39" s="221">
        <f ca="1">'DAta 123'!AB38</f>
        <v>0</v>
      </c>
      <c r="AB39" s="221">
        <f ca="1">'DAta 123'!AC38</f>
        <v>0</v>
      </c>
      <c r="AC39" s="221">
        <f ca="1">'DAta 123'!AD38</f>
        <v>0</v>
      </c>
      <c r="AD39" s="221">
        <f ca="1">'DAta 123'!AE38</f>
        <v>0</v>
      </c>
      <c r="AE39" s="221">
        <f ca="1">'DAta 123'!AF38</f>
        <v>0</v>
      </c>
      <c r="AF39" s="221">
        <f ca="1">'DAta 123'!AG38</f>
        <v>0</v>
      </c>
      <c r="AG39" s="221">
        <f ca="1">'DAta 123'!AH38</f>
        <v>0</v>
      </c>
      <c r="AH39" s="221">
        <f ca="1">'DAta 123'!AI38</f>
        <v>0</v>
      </c>
      <c r="AK39" s="223">
        <f ca="1">Formulas_Past!AN39</f>
        <v>0</v>
      </c>
      <c r="AL39" s="223">
        <f ca="1">Formulas_Past!AO39</f>
        <v>0</v>
      </c>
    </row>
    <row r="40" spans="1:38" ht="15.75" customHeight="1" x14ac:dyDescent="0.25">
      <c r="A40" s="2"/>
      <c r="B40" s="219">
        <f t="shared" si="1"/>
        <v>36</v>
      </c>
      <c r="C40" s="224" t="s">
        <v>105</v>
      </c>
      <c r="D40" s="221">
        <f ca="1">'DAta 123'!E39</f>
        <v>0</v>
      </c>
      <c r="E40" s="221">
        <f ca="1">'DAta 123'!F39</f>
        <v>0</v>
      </c>
      <c r="F40" s="221">
        <f ca="1">'DAta 123'!G39</f>
        <v>0</v>
      </c>
      <c r="G40" s="221">
        <f ca="1">'DAta 123'!H39</f>
        <v>0</v>
      </c>
      <c r="H40" s="221">
        <f ca="1">'DAta 123'!I39</f>
        <v>0</v>
      </c>
      <c r="I40" s="221">
        <f ca="1">'DAta 123'!J39</f>
        <v>0</v>
      </c>
      <c r="J40" s="221">
        <f ca="1">'DAta 123'!K39</f>
        <v>0</v>
      </c>
      <c r="K40" s="221">
        <f ca="1">'DAta 123'!L39</f>
        <v>0</v>
      </c>
      <c r="L40" s="221">
        <f ca="1">'DAta 123'!M39</f>
        <v>0</v>
      </c>
      <c r="M40" s="221">
        <f ca="1">'DAta 123'!N39</f>
        <v>0</v>
      </c>
      <c r="N40" s="221">
        <f ca="1">'DAta 123'!O39</f>
        <v>0</v>
      </c>
      <c r="O40" s="221">
        <f ca="1">'DAta 123'!P39</f>
        <v>0</v>
      </c>
      <c r="P40" s="221">
        <f ca="1">'DAta 123'!Q39</f>
        <v>0</v>
      </c>
      <c r="Q40" s="221">
        <f ca="1">'DAta 123'!R39</f>
        <v>0</v>
      </c>
      <c r="R40" s="221">
        <f ca="1">'DAta 123'!S39</f>
        <v>0</v>
      </c>
      <c r="S40" s="221">
        <f ca="1">'DAta 123'!T39</f>
        <v>0</v>
      </c>
      <c r="T40" s="221">
        <f ca="1">'DAta 123'!U39</f>
        <v>0</v>
      </c>
      <c r="U40" s="221">
        <f ca="1">'DAta 123'!V39</f>
        <v>0</v>
      </c>
      <c r="V40" s="221">
        <f ca="1">'DAta 123'!W39</f>
        <v>0</v>
      </c>
      <c r="W40" s="221">
        <f ca="1">'DAta 123'!X39</f>
        <v>0</v>
      </c>
      <c r="X40" s="221">
        <f ca="1">'DAta 123'!Y39</f>
        <v>0</v>
      </c>
      <c r="Y40" s="221">
        <f ca="1">'DAta 123'!Z39</f>
        <v>0</v>
      </c>
      <c r="Z40" s="221">
        <f ca="1">'DAta 123'!AA39</f>
        <v>0</v>
      </c>
      <c r="AA40" s="221">
        <f ca="1">'DAta 123'!AB39</f>
        <v>0</v>
      </c>
      <c r="AB40" s="221">
        <f ca="1">'DAta 123'!AC39</f>
        <v>0</v>
      </c>
      <c r="AC40" s="221">
        <f ca="1">'DAta 123'!AD39</f>
        <v>0</v>
      </c>
      <c r="AD40" s="221">
        <f ca="1">'DAta 123'!AE39</f>
        <v>0</v>
      </c>
      <c r="AE40" s="221">
        <f ca="1">'DAta 123'!AF39</f>
        <v>0</v>
      </c>
      <c r="AF40" s="221">
        <f ca="1">'DAta 123'!AG39</f>
        <v>0</v>
      </c>
      <c r="AG40" s="221">
        <f ca="1">'DAta 123'!AH39</f>
        <v>0</v>
      </c>
      <c r="AH40" s="221">
        <f ca="1">'DAta 123'!AI39</f>
        <v>0</v>
      </c>
      <c r="AK40" s="223">
        <f ca="1">Formulas_Past!AN40</f>
        <v>6.15997314453125E-2</v>
      </c>
      <c r="AL40" s="223">
        <f ca="1">Formulas_Past!AO40</f>
        <v>5.03997802734375E-2</v>
      </c>
    </row>
    <row r="41" spans="1:38" ht="15.75" customHeight="1" x14ac:dyDescent="0.25">
      <c r="A41" s="2"/>
      <c r="B41" s="219">
        <f t="shared" si="1"/>
        <v>37</v>
      </c>
      <c r="C41" s="225" t="s">
        <v>14</v>
      </c>
      <c r="D41" s="221">
        <f ca="1">'DAta 123'!E40</f>
        <v>0</v>
      </c>
      <c r="E41" s="221">
        <f ca="1">'DAta 123'!F40</f>
        <v>0</v>
      </c>
      <c r="F41" s="221">
        <f ca="1">'DAta 123'!G40</f>
        <v>0.80000000004656613</v>
      </c>
      <c r="G41" s="221">
        <f ca="1">'DAta 123'!H40</f>
        <v>0</v>
      </c>
      <c r="H41" s="221">
        <f ca="1">'DAta 123'!I40</f>
        <v>0</v>
      </c>
      <c r="I41" s="221">
        <f ca="1">'DAta 123'!J40</f>
        <v>0</v>
      </c>
      <c r="J41" s="221">
        <f ca="1">'DAta 123'!K40</f>
        <v>0</v>
      </c>
      <c r="K41" s="221">
        <f ca="1">'DAta 123'!L40</f>
        <v>0</v>
      </c>
      <c r="L41" s="221">
        <f ca="1">'DAta 123'!M40</f>
        <v>0</v>
      </c>
      <c r="M41" s="221">
        <f ca="1">'DAta 123'!N40</f>
        <v>0.67199999996228144</v>
      </c>
      <c r="N41" s="221">
        <f ca="1">'DAta 123'!O40</f>
        <v>0</v>
      </c>
      <c r="O41" s="221">
        <f ca="1">'DAta 123'!P40</f>
        <v>0</v>
      </c>
      <c r="P41" s="221">
        <f ca="1">'DAta 123'!Q40</f>
        <v>0</v>
      </c>
      <c r="Q41" s="221">
        <f ca="1">'DAta 123'!R40</f>
        <v>0</v>
      </c>
      <c r="R41" s="221">
        <f ca="1">'DAta 123'!S40</f>
        <v>0</v>
      </c>
      <c r="S41" s="221">
        <f ca="1">'DAta 123'!T40</f>
        <v>0</v>
      </c>
      <c r="T41" s="221">
        <f ca="1">'DAta 123'!U40</f>
        <v>1.9200000000419095</v>
      </c>
      <c r="U41" s="221">
        <f ca="1">'DAta 123'!V40</f>
        <v>0</v>
      </c>
      <c r="V41" s="221">
        <f ca="1">'DAta 123'!W40</f>
        <v>0</v>
      </c>
      <c r="W41" s="221">
        <f ca="1">'DAta 123'!X40</f>
        <v>0</v>
      </c>
      <c r="X41" s="221">
        <f ca="1">'DAta 123'!Y40</f>
        <v>0</v>
      </c>
      <c r="Y41" s="221">
        <f ca="1">'DAta 123'!Z40</f>
        <v>0</v>
      </c>
      <c r="Z41" s="221">
        <f ca="1">'DAta 123'!AA40</f>
        <v>0</v>
      </c>
      <c r="AA41" s="221">
        <f ca="1">'DAta 123'!AB40</f>
        <v>0</v>
      </c>
      <c r="AB41" s="221">
        <f ca="1">'DAta 123'!AC40</f>
        <v>0</v>
      </c>
      <c r="AC41" s="221">
        <f ca="1">'DAta 123'!AD40</f>
        <v>0</v>
      </c>
      <c r="AD41" s="221">
        <f ca="1">'DAta 123'!AE40</f>
        <v>0</v>
      </c>
      <c r="AE41" s="221">
        <f ca="1">'DAta 123'!AF40</f>
        <v>0</v>
      </c>
      <c r="AF41" s="221">
        <f ca="1">'DAta 123'!AG40</f>
        <v>0</v>
      </c>
      <c r="AG41" s="221">
        <f ca="1">'DAta 123'!AH40</f>
        <v>0</v>
      </c>
      <c r="AH41" s="221">
        <f ca="1">'DAta 123'!AI40</f>
        <v>0</v>
      </c>
      <c r="AK41" s="223">
        <f ca="1">Formulas_Past!AN41</f>
        <v>142.44383999999553</v>
      </c>
      <c r="AL41" s="223">
        <f ca="1">Formulas_Past!AO41</f>
        <v>116.54495999999635</v>
      </c>
    </row>
    <row r="42" spans="1:38" ht="15.75" customHeight="1" x14ac:dyDescent="0.25">
      <c r="A42" s="2"/>
      <c r="B42" s="219">
        <f t="shared" si="1"/>
        <v>38</v>
      </c>
      <c r="C42" s="225" t="s">
        <v>16</v>
      </c>
      <c r="D42" s="221">
        <f ca="1">'DAta 123'!E41</f>
        <v>0</v>
      </c>
      <c r="E42" s="221">
        <f ca="1">'DAta 123'!F41</f>
        <v>0</v>
      </c>
      <c r="F42" s="221">
        <f ca="1">'DAta 123'!G41</f>
        <v>0.83199999993667006</v>
      </c>
      <c r="G42" s="221">
        <f ca="1">'DAta 123'!H41</f>
        <v>0</v>
      </c>
      <c r="H42" s="221">
        <f ca="1">'DAta 123'!I41</f>
        <v>0</v>
      </c>
      <c r="I42" s="221">
        <f ca="1">'DAta 123'!J41</f>
        <v>0</v>
      </c>
      <c r="J42" s="221">
        <f ca="1">'DAta 123'!K41</f>
        <v>0</v>
      </c>
      <c r="K42" s="221">
        <f ca="1">'DAta 123'!L41</f>
        <v>0</v>
      </c>
      <c r="L42" s="221">
        <f ca="1">'DAta 123'!M41</f>
        <v>0</v>
      </c>
      <c r="M42" s="221">
        <f ca="1">'DAta 123'!N41</f>
        <v>0.70400000002700835</v>
      </c>
      <c r="N42" s="221">
        <f ca="1">'DAta 123'!O41</f>
        <v>0</v>
      </c>
      <c r="O42" s="221">
        <f ca="1">'DAta 123'!P41</f>
        <v>0</v>
      </c>
      <c r="P42" s="221">
        <f ca="1">'DAta 123'!Q41</f>
        <v>0</v>
      </c>
      <c r="Q42" s="221">
        <f ca="1">'DAta 123'!R41</f>
        <v>0</v>
      </c>
      <c r="R42" s="221">
        <f ca="1">'DAta 123'!S41</f>
        <v>0</v>
      </c>
      <c r="S42" s="221">
        <f ca="1">'DAta 123'!T41</f>
        <v>0</v>
      </c>
      <c r="T42" s="221">
        <f ca="1">'DAta 123'!U41</f>
        <v>1.984000000054948</v>
      </c>
      <c r="U42" s="221">
        <f ca="1">'DAta 123'!V41</f>
        <v>0</v>
      </c>
      <c r="V42" s="221">
        <f ca="1">'DAta 123'!W41</f>
        <v>0</v>
      </c>
      <c r="W42" s="221">
        <f ca="1">'DAta 123'!X41</f>
        <v>0</v>
      </c>
      <c r="X42" s="221">
        <f ca="1">'DAta 123'!Y41</f>
        <v>0</v>
      </c>
      <c r="Y42" s="221">
        <f ca="1">'DAta 123'!Z41</f>
        <v>0</v>
      </c>
      <c r="Z42" s="221">
        <f ca="1">'DAta 123'!AA41</f>
        <v>0</v>
      </c>
      <c r="AA42" s="221">
        <f ca="1">'DAta 123'!AB41</f>
        <v>0</v>
      </c>
      <c r="AB42" s="221">
        <f ca="1">'DAta 123'!AC41</f>
        <v>0</v>
      </c>
      <c r="AC42" s="221">
        <f ca="1">'DAta 123'!AD41</f>
        <v>0</v>
      </c>
      <c r="AD42" s="221">
        <f ca="1">'DAta 123'!AE41</f>
        <v>0</v>
      </c>
      <c r="AE42" s="221">
        <f ca="1">'DAta 123'!AF41</f>
        <v>0</v>
      </c>
      <c r="AF42" s="221">
        <f ca="1">'DAta 123'!AG41</f>
        <v>0</v>
      </c>
      <c r="AG42" s="221">
        <f ca="1">'DAta 123'!AH41</f>
        <v>0</v>
      </c>
      <c r="AH42" s="221">
        <f ca="1">'DAta 123'!AI41</f>
        <v>0</v>
      </c>
      <c r="AK42" s="223">
        <f ca="1">Formulas_Past!AN42</f>
        <v>176.74623999999835</v>
      </c>
      <c r="AL42" s="223">
        <f ca="1">Formulas_Past!AO42</f>
        <v>144.61055999999866</v>
      </c>
    </row>
    <row r="43" spans="1:38" ht="15.75" customHeight="1" x14ac:dyDescent="0.25">
      <c r="A43" s="2"/>
      <c r="B43" s="219">
        <f t="shared" si="1"/>
        <v>39</v>
      </c>
      <c r="C43" s="225" t="s">
        <v>15</v>
      </c>
      <c r="D43" s="221">
        <f ca="1">'DAta 123'!E42</f>
        <v>0</v>
      </c>
      <c r="E43" s="221">
        <f ca="1">'DAta 123'!F42</f>
        <v>0</v>
      </c>
      <c r="F43" s="221">
        <f ca="1">'DAta 123'!G42</f>
        <v>0.48000000003958121</v>
      </c>
      <c r="G43" s="221">
        <f ca="1">'DAta 123'!H42</f>
        <v>0</v>
      </c>
      <c r="H43" s="221">
        <f ca="1">'DAta 123'!I42</f>
        <v>0</v>
      </c>
      <c r="I43" s="221">
        <f ca="1">'DAta 123'!J42</f>
        <v>0</v>
      </c>
      <c r="J43" s="221">
        <f ca="1">'DAta 123'!K42</f>
        <v>0</v>
      </c>
      <c r="K43" s="221">
        <f ca="1">'DAta 123'!L42</f>
        <v>0</v>
      </c>
      <c r="L43" s="221">
        <f ca="1">'DAta 123'!M42</f>
        <v>0</v>
      </c>
      <c r="M43" s="221">
        <f ca="1">'DAta 123'!N42</f>
        <v>3.1999999948311597E-2</v>
      </c>
      <c r="N43" s="221">
        <f ca="1">'DAta 123'!O42</f>
        <v>0</v>
      </c>
      <c r="O43" s="221">
        <f ca="1">'DAta 123'!P42</f>
        <v>0</v>
      </c>
      <c r="P43" s="221">
        <f ca="1">'DAta 123'!Q42</f>
        <v>0</v>
      </c>
      <c r="Q43" s="221">
        <f ca="1">'DAta 123'!R42</f>
        <v>0</v>
      </c>
      <c r="R43" s="221">
        <f ca="1">'DAta 123'!S42</f>
        <v>0</v>
      </c>
      <c r="S43" s="221">
        <f ca="1">'DAta 123'!T42</f>
        <v>0</v>
      </c>
      <c r="T43" s="221">
        <f ca="1">'DAta 123'!U42</f>
        <v>0</v>
      </c>
      <c r="U43" s="221">
        <f ca="1">'DAta 123'!V42</f>
        <v>0</v>
      </c>
      <c r="V43" s="221">
        <f ca="1">'DAta 123'!W42</f>
        <v>0</v>
      </c>
      <c r="W43" s="221">
        <f ca="1">'DAta 123'!X42</f>
        <v>0</v>
      </c>
      <c r="X43" s="221">
        <f ca="1">'DAta 123'!Y42</f>
        <v>0</v>
      </c>
      <c r="Y43" s="221">
        <f ca="1">'DAta 123'!Z42</f>
        <v>0</v>
      </c>
      <c r="Z43" s="221">
        <f ca="1">'DAta 123'!AA42</f>
        <v>0</v>
      </c>
      <c r="AA43" s="221">
        <f ca="1">'DAta 123'!AB42</f>
        <v>0</v>
      </c>
      <c r="AB43" s="221">
        <f ca="1">'DAta 123'!AC42</f>
        <v>0</v>
      </c>
      <c r="AC43" s="221">
        <f ca="1">'DAta 123'!AD42</f>
        <v>0</v>
      </c>
      <c r="AD43" s="221">
        <f ca="1">'DAta 123'!AE42</f>
        <v>0</v>
      </c>
      <c r="AE43" s="221">
        <f ca="1">'DAta 123'!AF42</f>
        <v>0</v>
      </c>
      <c r="AF43" s="221">
        <f ca="1">'DAta 123'!AG42</f>
        <v>0</v>
      </c>
      <c r="AG43" s="221">
        <f ca="1">'DAta 123'!AH42</f>
        <v>0</v>
      </c>
      <c r="AH43" s="221">
        <f ca="1">'DAta 123'!AI42</f>
        <v>0</v>
      </c>
      <c r="AK43" s="223">
        <f ca="1">Formulas_Past!AN43</f>
        <v>163.66239999999644</v>
      </c>
      <c r="AL43" s="223">
        <f ca="1">Formulas_Past!AO43</f>
        <v>133.90559999999707</v>
      </c>
    </row>
    <row r="44" spans="1:38" ht="15.75" customHeight="1" x14ac:dyDescent="0.25">
      <c r="A44" s="2"/>
      <c r="B44" s="219">
        <f t="shared" si="1"/>
        <v>40</v>
      </c>
      <c r="C44" s="224" t="s">
        <v>106</v>
      </c>
      <c r="D44" s="221">
        <f ca="1">'DAta 123'!E43</f>
        <v>0</v>
      </c>
      <c r="E44" s="221">
        <f ca="1">'DAta 123'!F43</f>
        <v>0</v>
      </c>
      <c r="F44" s="221">
        <f ca="1">'DAta 123'!G43</f>
        <v>0</v>
      </c>
      <c r="G44" s="221">
        <f ca="1">'DAta 123'!H43</f>
        <v>0</v>
      </c>
      <c r="H44" s="221">
        <f ca="1">'DAta 123'!I43</f>
        <v>0</v>
      </c>
      <c r="I44" s="221">
        <f ca="1">'DAta 123'!J43</f>
        <v>0</v>
      </c>
      <c r="J44" s="221">
        <f ca="1">'DAta 123'!K43</f>
        <v>0</v>
      </c>
      <c r="K44" s="221">
        <f ca="1">'DAta 123'!L43</f>
        <v>0</v>
      </c>
      <c r="L44" s="221">
        <f ca="1">'DAta 123'!M43</f>
        <v>0</v>
      </c>
      <c r="M44" s="221">
        <f ca="1">'DAta 123'!N43</f>
        <v>0</v>
      </c>
      <c r="N44" s="221">
        <f ca="1">'DAta 123'!O43</f>
        <v>0</v>
      </c>
      <c r="O44" s="221">
        <f ca="1">'DAta 123'!P43</f>
        <v>0</v>
      </c>
      <c r="P44" s="221">
        <f ca="1">'DAta 123'!Q43</f>
        <v>0</v>
      </c>
      <c r="Q44" s="221">
        <f ca="1">'DAta 123'!R43</f>
        <v>0</v>
      </c>
      <c r="R44" s="221">
        <f ca="1">'DAta 123'!S43</f>
        <v>0</v>
      </c>
      <c r="S44" s="221">
        <f ca="1">'DAta 123'!T43</f>
        <v>0</v>
      </c>
      <c r="T44" s="221">
        <f ca="1">'DAta 123'!U43</f>
        <v>0</v>
      </c>
      <c r="U44" s="221">
        <f ca="1">'DAta 123'!V43</f>
        <v>0</v>
      </c>
      <c r="V44" s="221">
        <f ca="1">'DAta 123'!W43</f>
        <v>0</v>
      </c>
      <c r="W44" s="221">
        <f ca="1">'DAta 123'!X43</f>
        <v>0</v>
      </c>
      <c r="X44" s="221">
        <f ca="1">'DAta 123'!Y43</f>
        <v>0</v>
      </c>
      <c r="Y44" s="221">
        <f ca="1">'DAta 123'!Z43</f>
        <v>0</v>
      </c>
      <c r="Z44" s="221">
        <f ca="1">'DAta 123'!AA43</f>
        <v>0</v>
      </c>
      <c r="AA44" s="221">
        <f ca="1">'DAta 123'!AB43</f>
        <v>0</v>
      </c>
      <c r="AB44" s="221">
        <f ca="1">'DAta 123'!AC43</f>
        <v>0</v>
      </c>
      <c r="AC44" s="221">
        <f ca="1">'DAta 123'!AD43</f>
        <v>0</v>
      </c>
      <c r="AD44" s="221">
        <f ca="1">'DAta 123'!AE43</f>
        <v>0</v>
      </c>
      <c r="AE44" s="221">
        <f ca="1">'DAta 123'!AF43</f>
        <v>0</v>
      </c>
      <c r="AF44" s="221">
        <f ca="1">'DAta 123'!AG43</f>
        <v>0</v>
      </c>
      <c r="AG44" s="221">
        <f ca="1">'DAta 123'!AH43</f>
        <v>0</v>
      </c>
      <c r="AH44" s="221">
        <f ca="1">'DAta 123'!AI43</f>
        <v>0</v>
      </c>
      <c r="AK44" s="223">
        <f ca="1">Formulas_Past!AN44</f>
        <v>0</v>
      </c>
      <c r="AL44" s="223">
        <f ca="1">Formulas_Past!AO44</f>
        <v>0</v>
      </c>
    </row>
    <row r="45" spans="1:38" ht="15.75" customHeight="1" x14ac:dyDescent="0.25">
      <c r="A45" s="2"/>
      <c r="B45" s="219">
        <f t="shared" si="1"/>
        <v>41</v>
      </c>
      <c r="C45" s="224" t="s">
        <v>107</v>
      </c>
      <c r="D45" s="221">
        <f ca="1">'DAta 123'!E44</f>
        <v>0</v>
      </c>
      <c r="E45" s="221">
        <f ca="1">'DAta 123'!F44</f>
        <v>0</v>
      </c>
      <c r="F45" s="221">
        <f ca="1">'DAta 123'!G44</f>
        <v>0</v>
      </c>
      <c r="G45" s="221">
        <f ca="1">'DAta 123'!H44</f>
        <v>0</v>
      </c>
      <c r="H45" s="221">
        <f ca="1">'DAta 123'!I44</f>
        <v>0</v>
      </c>
      <c r="I45" s="221">
        <f ca="1">'DAta 123'!J44</f>
        <v>0</v>
      </c>
      <c r="J45" s="221">
        <f ca="1">'DAta 123'!K44</f>
        <v>0</v>
      </c>
      <c r="K45" s="221">
        <f ca="1">'DAta 123'!L44</f>
        <v>0</v>
      </c>
      <c r="L45" s="221">
        <f ca="1">'DAta 123'!M44</f>
        <v>0</v>
      </c>
      <c r="M45" s="221">
        <f ca="1">'DAta 123'!N44</f>
        <v>0</v>
      </c>
      <c r="N45" s="221">
        <f ca="1">'DAta 123'!O44</f>
        <v>0</v>
      </c>
      <c r="O45" s="221">
        <f ca="1">'DAta 123'!P44</f>
        <v>0</v>
      </c>
      <c r="P45" s="221">
        <f ca="1">'DAta 123'!Q44</f>
        <v>0</v>
      </c>
      <c r="Q45" s="221">
        <f ca="1">'DAta 123'!R44</f>
        <v>0</v>
      </c>
      <c r="R45" s="221">
        <f ca="1">'DAta 123'!S44</f>
        <v>0</v>
      </c>
      <c r="S45" s="221">
        <f ca="1">'DAta 123'!T44</f>
        <v>0</v>
      </c>
      <c r="T45" s="221">
        <f ca="1">'DAta 123'!U44</f>
        <v>0</v>
      </c>
      <c r="U45" s="221">
        <f ca="1">'DAta 123'!V44</f>
        <v>0</v>
      </c>
      <c r="V45" s="221">
        <f ca="1">'DAta 123'!W44</f>
        <v>0</v>
      </c>
      <c r="W45" s="221">
        <f ca="1">'DAta 123'!X44</f>
        <v>0</v>
      </c>
      <c r="X45" s="221">
        <f ca="1">'DAta 123'!Y44</f>
        <v>0</v>
      </c>
      <c r="Y45" s="221">
        <f ca="1">'DAta 123'!Z44</f>
        <v>0</v>
      </c>
      <c r="Z45" s="221">
        <f ca="1">'DAta 123'!AA44</f>
        <v>0</v>
      </c>
      <c r="AA45" s="221">
        <f ca="1">'DAta 123'!AB44</f>
        <v>0</v>
      </c>
      <c r="AB45" s="221">
        <f ca="1">'DAta 123'!AC44</f>
        <v>0</v>
      </c>
      <c r="AC45" s="221">
        <f ca="1">'DAta 123'!AD44</f>
        <v>0</v>
      </c>
      <c r="AD45" s="221">
        <f ca="1">'DAta 123'!AE44</f>
        <v>0</v>
      </c>
      <c r="AE45" s="221">
        <f ca="1">'DAta 123'!AF44</f>
        <v>0</v>
      </c>
      <c r="AF45" s="221">
        <f ca="1">'DAta 123'!AG44</f>
        <v>0</v>
      </c>
      <c r="AG45" s="221">
        <f ca="1">'DAta 123'!AH44</f>
        <v>0</v>
      </c>
      <c r="AH45" s="221">
        <f ca="1">'DAta 123'!AI44</f>
        <v>0</v>
      </c>
      <c r="AK45" s="223">
        <f ca="1">Formulas_Past!AN45</f>
        <v>0</v>
      </c>
      <c r="AL45" s="223">
        <f ca="1">Formulas_Past!AO45</f>
        <v>0</v>
      </c>
    </row>
    <row r="46" spans="1:38" ht="15.75" customHeight="1" x14ac:dyDescent="0.25">
      <c r="A46" s="2"/>
      <c r="B46" s="219">
        <f t="shared" si="1"/>
        <v>42</v>
      </c>
      <c r="C46" s="224" t="s">
        <v>108</v>
      </c>
      <c r="D46" s="221">
        <f ca="1">'DAta 123'!E45</f>
        <v>0</v>
      </c>
      <c r="E46" s="221">
        <f ca="1">'DAta 123'!F45</f>
        <v>0</v>
      </c>
      <c r="F46" s="221">
        <f ca="1">'DAta 123'!G45</f>
        <v>0</v>
      </c>
      <c r="G46" s="221">
        <f ca="1">'DAta 123'!H45</f>
        <v>0</v>
      </c>
      <c r="H46" s="221">
        <f ca="1">'DAta 123'!I45</f>
        <v>0</v>
      </c>
      <c r="I46" s="221">
        <f ca="1">'DAta 123'!J45</f>
        <v>0</v>
      </c>
      <c r="J46" s="221">
        <f ca="1">'DAta 123'!K45</f>
        <v>0</v>
      </c>
      <c r="K46" s="221">
        <f ca="1">'DAta 123'!L45</f>
        <v>0</v>
      </c>
      <c r="L46" s="221">
        <f ca="1">'DAta 123'!M45</f>
        <v>0</v>
      </c>
      <c r="M46" s="221">
        <f ca="1">'DAta 123'!N45</f>
        <v>0</v>
      </c>
      <c r="N46" s="221">
        <f ca="1">'DAta 123'!O45</f>
        <v>0</v>
      </c>
      <c r="O46" s="221">
        <f ca="1">'DAta 123'!P45</f>
        <v>0</v>
      </c>
      <c r="P46" s="221">
        <f ca="1">'DAta 123'!Q45</f>
        <v>0</v>
      </c>
      <c r="Q46" s="221">
        <f ca="1">'DAta 123'!R45</f>
        <v>0</v>
      </c>
      <c r="R46" s="221">
        <f ca="1">'DAta 123'!S45</f>
        <v>0</v>
      </c>
      <c r="S46" s="221">
        <f ca="1">'DAta 123'!T45</f>
        <v>0</v>
      </c>
      <c r="T46" s="221">
        <f ca="1">'DAta 123'!U45</f>
        <v>0</v>
      </c>
      <c r="U46" s="221">
        <f ca="1">'DAta 123'!V45</f>
        <v>0</v>
      </c>
      <c r="V46" s="221">
        <f ca="1">'DAta 123'!W45</f>
        <v>0</v>
      </c>
      <c r="W46" s="221">
        <f ca="1">'DAta 123'!X45</f>
        <v>0</v>
      </c>
      <c r="X46" s="221">
        <f ca="1">'DAta 123'!Y45</f>
        <v>0</v>
      </c>
      <c r="Y46" s="221">
        <f ca="1">'DAta 123'!Z45</f>
        <v>0</v>
      </c>
      <c r="Z46" s="221">
        <f ca="1">'DAta 123'!AA45</f>
        <v>0</v>
      </c>
      <c r="AA46" s="221">
        <f ca="1">'DAta 123'!AB45</f>
        <v>0</v>
      </c>
      <c r="AB46" s="221">
        <f ca="1">'DAta 123'!AC45</f>
        <v>0</v>
      </c>
      <c r="AC46" s="221">
        <f ca="1">'DAta 123'!AD45</f>
        <v>0</v>
      </c>
      <c r="AD46" s="221">
        <f ca="1">'DAta 123'!AE45</f>
        <v>0</v>
      </c>
      <c r="AE46" s="221">
        <f ca="1">'DAta 123'!AF45</f>
        <v>0</v>
      </c>
      <c r="AF46" s="221">
        <f ca="1">'DAta 123'!AG45</f>
        <v>0</v>
      </c>
      <c r="AG46" s="221">
        <f ca="1">'DAta 123'!AH45</f>
        <v>0</v>
      </c>
      <c r="AH46" s="221">
        <f ca="1">'DAta 123'!AI45</f>
        <v>0</v>
      </c>
      <c r="AK46" s="223">
        <f ca="1">Formulas_Past!AN46</f>
        <v>0</v>
      </c>
      <c r="AL46" s="223">
        <f ca="1">Formulas_Past!AO46</f>
        <v>0</v>
      </c>
    </row>
    <row r="47" spans="1:38" ht="15.75" customHeight="1" x14ac:dyDescent="0.25">
      <c r="A47" s="2"/>
      <c r="B47" s="219">
        <f t="shared" si="1"/>
        <v>43</v>
      </c>
      <c r="C47" s="224" t="s">
        <v>53</v>
      </c>
      <c r="D47" s="221">
        <f ca="1">'DAta 123'!E46</f>
        <v>0</v>
      </c>
      <c r="E47" s="221">
        <f ca="1">'DAta 123'!F46</f>
        <v>0</v>
      </c>
      <c r="F47" s="221">
        <f ca="1">'DAta 123'!G46</f>
        <v>0</v>
      </c>
      <c r="G47" s="221">
        <f ca="1">'DAta 123'!H46</f>
        <v>0</v>
      </c>
      <c r="H47" s="221">
        <f ca="1">'DAta 123'!I46</f>
        <v>0</v>
      </c>
      <c r="I47" s="221">
        <f ca="1">'DAta 123'!J46</f>
        <v>0</v>
      </c>
      <c r="J47" s="221">
        <f ca="1">'DAta 123'!K46</f>
        <v>0</v>
      </c>
      <c r="K47" s="221">
        <f ca="1">'DAta 123'!L46</f>
        <v>0</v>
      </c>
      <c r="L47" s="221">
        <f ca="1">'DAta 123'!M46</f>
        <v>0</v>
      </c>
      <c r="M47" s="221">
        <f ca="1">'DAta 123'!N46</f>
        <v>0</v>
      </c>
      <c r="N47" s="221">
        <f ca="1">'DAta 123'!O46</f>
        <v>0</v>
      </c>
      <c r="O47" s="221">
        <f ca="1">'DAta 123'!P46</f>
        <v>0</v>
      </c>
      <c r="P47" s="221">
        <f ca="1">'DAta 123'!Q46</f>
        <v>0</v>
      </c>
      <c r="Q47" s="221">
        <f ca="1">'DAta 123'!R46</f>
        <v>0</v>
      </c>
      <c r="R47" s="221">
        <f ca="1">'DAta 123'!S46</f>
        <v>0</v>
      </c>
      <c r="S47" s="221">
        <f ca="1">'DAta 123'!T46</f>
        <v>0</v>
      </c>
      <c r="T47" s="221">
        <f ca="1">'DAta 123'!U46</f>
        <v>0</v>
      </c>
      <c r="U47" s="221">
        <f ca="1">'DAta 123'!V46</f>
        <v>0</v>
      </c>
      <c r="V47" s="221">
        <f ca="1">'DAta 123'!W46</f>
        <v>0</v>
      </c>
      <c r="W47" s="221">
        <f ca="1">'DAta 123'!X46</f>
        <v>0</v>
      </c>
      <c r="X47" s="221">
        <f ca="1">'DAta 123'!Y46</f>
        <v>0</v>
      </c>
      <c r="Y47" s="221">
        <f ca="1">'DAta 123'!Z46</f>
        <v>0</v>
      </c>
      <c r="Z47" s="221">
        <f ca="1">'DAta 123'!AA46</f>
        <v>0</v>
      </c>
      <c r="AA47" s="221">
        <f ca="1">'DAta 123'!AB46</f>
        <v>0</v>
      </c>
      <c r="AB47" s="221">
        <f ca="1">'DAta 123'!AC46</f>
        <v>0</v>
      </c>
      <c r="AC47" s="221">
        <f ca="1">'DAta 123'!AD46</f>
        <v>0</v>
      </c>
      <c r="AD47" s="221">
        <f ca="1">'DAta 123'!AE46</f>
        <v>0</v>
      </c>
      <c r="AE47" s="221">
        <f ca="1">'DAta 123'!AF46</f>
        <v>0</v>
      </c>
      <c r="AF47" s="221">
        <f ca="1">'DAta 123'!AG46</f>
        <v>0</v>
      </c>
      <c r="AG47" s="221">
        <f ca="1">'DAta 123'!AH46</f>
        <v>0</v>
      </c>
      <c r="AH47" s="221">
        <f ca="1">'DAta 123'!AI46</f>
        <v>0</v>
      </c>
      <c r="AK47" s="223">
        <f ca="1">Formulas_Past!AN47</f>
        <v>0</v>
      </c>
      <c r="AL47" s="223">
        <f ca="1">Formulas_Past!AO47</f>
        <v>0</v>
      </c>
    </row>
    <row r="48" spans="1:38" ht="15.75" customHeight="1" x14ac:dyDescent="0.25">
      <c r="A48" s="2"/>
      <c r="B48" s="219">
        <f t="shared" si="1"/>
        <v>44</v>
      </c>
      <c r="C48" s="225" t="s">
        <v>109</v>
      </c>
      <c r="D48" s="221">
        <f ca="1">'DAta 123'!E47</f>
        <v>0</v>
      </c>
      <c r="E48" s="221">
        <f ca="1">'DAta 123'!F47</f>
        <v>0</v>
      </c>
      <c r="F48" s="221">
        <f ca="1">'DAta 123'!G47</f>
        <v>0</v>
      </c>
      <c r="G48" s="221">
        <f ca="1">'DAta 123'!H47</f>
        <v>0</v>
      </c>
      <c r="H48" s="221">
        <f ca="1">'DAta 123'!I47</f>
        <v>0</v>
      </c>
      <c r="I48" s="221">
        <f ca="1">'DAta 123'!J47</f>
        <v>0</v>
      </c>
      <c r="J48" s="221">
        <f ca="1">'DAta 123'!K47</f>
        <v>0</v>
      </c>
      <c r="K48" s="221">
        <f ca="1">'DAta 123'!L47</f>
        <v>0</v>
      </c>
      <c r="L48" s="221">
        <f ca="1">'DAta 123'!M47</f>
        <v>0</v>
      </c>
      <c r="M48" s="221">
        <f ca="1">'DAta 123'!N47</f>
        <v>0</v>
      </c>
      <c r="N48" s="221">
        <f ca="1">'DAta 123'!O47</f>
        <v>0</v>
      </c>
      <c r="O48" s="221">
        <f ca="1">'DAta 123'!P47</f>
        <v>0</v>
      </c>
      <c r="P48" s="221">
        <f ca="1">'DAta 123'!Q47</f>
        <v>0</v>
      </c>
      <c r="Q48" s="221">
        <f ca="1">'DAta 123'!R47</f>
        <v>0</v>
      </c>
      <c r="R48" s="221">
        <f ca="1">'DAta 123'!S47</f>
        <v>0</v>
      </c>
      <c r="S48" s="221">
        <f ca="1">'DAta 123'!T47</f>
        <v>0</v>
      </c>
      <c r="T48" s="221">
        <f ca="1">'DAta 123'!U47</f>
        <v>0</v>
      </c>
      <c r="U48" s="221">
        <f ca="1">'DAta 123'!V47</f>
        <v>0</v>
      </c>
      <c r="V48" s="221">
        <f ca="1">'DAta 123'!W47</f>
        <v>0</v>
      </c>
      <c r="W48" s="221">
        <f ca="1">'DAta 123'!X47</f>
        <v>0</v>
      </c>
      <c r="X48" s="221">
        <f ca="1">'DAta 123'!Y47</f>
        <v>0</v>
      </c>
      <c r="Y48" s="221">
        <f ca="1">'DAta 123'!Z47</f>
        <v>0</v>
      </c>
      <c r="Z48" s="221">
        <f ca="1">'DAta 123'!AA47</f>
        <v>0</v>
      </c>
      <c r="AA48" s="221">
        <f ca="1">'DAta 123'!AB47</f>
        <v>0</v>
      </c>
      <c r="AB48" s="221">
        <f ca="1">'DAta 123'!AC47</f>
        <v>0</v>
      </c>
      <c r="AC48" s="221">
        <f ca="1">'DAta 123'!AD47</f>
        <v>0</v>
      </c>
      <c r="AD48" s="221">
        <f ca="1">'DAta 123'!AE47</f>
        <v>0</v>
      </c>
      <c r="AE48" s="221">
        <f ca="1">'DAta 123'!AF47</f>
        <v>0</v>
      </c>
      <c r="AF48" s="221">
        <f ca="1">'DAta 123'!AG47</f>
        <v>0</v>
      </c>
      <c r="AG48" s="221">
        <f ca="1">'DAta 123'!AH47</f>
        <v>0</v>
      </c>
      <c r="AH48" s="221">
        <f ca="1">'DAta 123'!AI47</f>
        <v>0</v>
      </c>
      <c r="AK48" s="223">
        <f ca="1">Formulas_Past!AN48</f>
        <v>0</v>
      </c>
      <c r="AL48" s="223">
        <f ca="1">Formulas_Past!AO48</f>
        <v>0</v>
      </c>
    </row>
    <row r="49" spans="1:38" ht="15.75" customHeight="1" x14ac:dyDescent="0.25">
      <c r="A49" s="2"/>
      <c r="B49" s="219">
        <f t="shared" si="1"/>
        <v>45</v>
      </c>
      <c r="C49" s="224" t="s">
        <v>110</v>
      </c>
      <c r="D49" s="221">
        <f ca="1">'DAta 123'!E48</f>
        <v>0</v>
      </c>
      <c r="E49" s="221">
        <f ca="1">'DAta 123'!F48</f>
        <v>0</v>
      </c>
      <c r="F49" s="221">
        <f ca="1">'DAta 123'!G48</f>
        <v>0</v>
      </c>
      <c r="G49" s="221">
        <f ca="1">'DAta 123'!H48</f>
        <v>0</v>
      </c>
      <c r="H49" s="221">
        <f ca="1">'DAta 123'!I48</f>
        <v>0</v>
      </c>
      <c r="I49" s="221">
        <f ca="1">'DAta 123'!J48</f>
        <v>0</v>
      </c>
      <c r="J49" s="221">
        <f ca="1">'DAta 123'!K48</f>
        <v>0</v>
      </c>
      <c r="K49" s="221">
        <f ca="1">'DAta 123'!L48</f>
        <v>0</v>
      </c>
      <c r="L49" s="221">
        <f ca="1">'DAta 123'!M48</f>
        <v>0</v>
      </c>
      <c r="M49" s="221">
        <f ca="1">'DAta 123'!N48</f>
        <v>0</v>
      </c>
      <c r="N49" s="221">
        <f ca="1">'DAta 123'!O48</f>
        <v>0</v>
      </c>
      <c r="O49" s="221">
        <f ca="1">'DAta 123'!P48</f>
        <v>0</v>
      </c>
      <c r="P49" s="221">
        <f ca="1">'DAta 123'!Q48</f>
        <v>0</v>
      </c>
      <c r="Q49" s="221">
        <f ca="1">'DAta 123'!R48</f>
        <v>0</v>
      </c>
      <c r="R49" s="221">
        <f ca="1">'DAta 123'!S48</f>
        <v>0</v>
      </c>
      <c r="S49" s="221">
        <f ca="1">'DAta 123'!T48</f>
        <v>0</v>
      </c>
      <c r="T49" s="221">
        <f ca="1">'DAta 123'!U48</f>
        <v>0</v>
      </c>
      <c r="U49" s="221">
        <f ca="1">'DAta 123'!V48</f>
        <v>0</v>
      </c>
      <c r="V49" s="221">
        <f ca="1">'DAta 123'!W48</f>
        <v>0</v>
      </c>
      <c r="W49" s="221">
        <f ca="1">'DAta 123'!X48</f>
        <v>0</v>
      </c>
      <c r="X49" s="221">
        <f ca="1">'DAta 123'!Y48</f>
        <v>0</v>
      </c>
      <c r="Y49" s="221">
        <f ca="1">'DAta 123'!Z48</f>
        <v>0</v>
      </c>
      <c r="Z49" s="221">
        <f ca="1">'DAta 123'!AA48</f>
        <v>0</v>
      </c>
      <c r="AA49" s="221">
        <f ca="1">'DAta 123'!AB48</f>
        <v>0</v>
      </c>
      <c r="AB49" s="221">
        <f ca="1">'DAta 123'!AC48</f>
        <v>0</v>
      </c>
      <c r="AC49" s="221">
        <f ca="1">'DAta 123'!AD48</f>
        <v>0</v>
      </c>
      <c r="AD49" s="221">
        <f ca="1">'DAta 123'!AE48</f>
        <v>0</v>
      </c>
      <c r="AE49" s="221">
        <f ca="1">'DAta 123'!AF48</f>
        <v>0</v>
      </c>
      <c r="AF49" s="221">
        <f ca="1">'DAta 123'!AG48</f>
        <v>0</v>
      </c>
      <c r="AG49" s="221">
        <f ca="1">'DAta 123'!AH48</f>
        <v>0</v>
      </c>
      <c r="AH49" s="221">
        <f ca="1">'DAta 123'!AI48</f>
        <v>0</v>
      </c>
      <c r="AK49" s="223">
        <f ca="1">Formulas_Past!AN49</f>
        <v>0</v>
      </c>
      <c r="AL49" s="223">
        <f ca="1">Formulas_Past!AO49</f>
        <v>0</v>
      </c>
    </row>
    <row r="50" spans="1:38" ht="15.75" customHeight="1" x14ac:dyDescent="0.25">
      <c r="A50" s="2"/>
      <c r="B50" s="219">
        <f t="shared" si="1"/>
        <v>46</v>
      </c>
      <c r="C50" s="224" t="s">
        <v>111</v>
      </c>
      <c r="D50" s="221">
        <f ca="1">'DAta 123'!E49</f>
        <v>0</v>
      </c>
      <c r="E50" s="221">
        <f ca="1">'DAta 123'!F49</f>
        <v>0</v>
      </c>
      <c r="F50" s="221">
        <f ca="1">'DAta 123'!G49</f>
        <v>0</v>
      </c>
      <c r="G50" s="221">
        <f ca="1">'DAta 123'!H49</f>
        <v>0</v>
      </c>
      <c r="H50" s="221">
        <f ca="1">'DAta 123'!I49</f>
        <v>0</v>
      </c>
      <c r="I50" s="221">
        <f ca="1">'DAta 123'!J49</f>
        <v>0</v>
      </c>
      <c r="J50" s="221">
        <f ca="1">'DAta 123'!K49</f>
        <v>0</v>
      </c>
      <c r="K50" s="221">
        <f ca="1">'DAta 123'!L49</f>
        <v>0</v>
      </c>
      <c r="L50" s="221">
        <f ca="1">'DAta 123'!M49</f>
        <v>0</v>
      </c>
      <c r="M50" s="221">
        <f ca="1">'DAta 123'!N49</f>
        <v>0</v>
      </c>
      <c r="N50" s="221">
        <f ca="1">'DAta 123'!O49</f>
        <v>0</v>
      </c>
      <c r="O50" s="221">
        <f ca="1">'DAta 123'!P49</f>
        <v>0</v>
      </c>
      <c r="P50" s="221">
        <f ca="1">'DAta 123'!Q49</f>
        <v>0</v>
      </c>
      <c r="Q50" s="221">
        <f ca="1">'DAta 123'!R49</f>
        <v>0</v>
      </c>
      <c r="R50" s="221">
        <f ca="1">'DAta 123'!S49</f>
        <v>0</v>
      </c>
      <c r="S50" s="221">
        <f ca="1">'DAta 123'!T49</f>
        <v>0</v>
      </c>
      <c r="T50" s="221">
        <f ca="1">'DAta 123'!U49</f>
        <v>0</v>
      </c>
      <c r="U50" s="221">
        <f ca="1">'DAta 123'!V49</f>
        <v>0</v>
      </c>
      <c r="V50" s="221">
        <f ca="1">'DAta 123'!W49</f>
        <v>0</v>
      </c>
      <c r="W50" s="221">
        <f ca="1">'DAta 123'!X49</f>
        <v>0</v>
      </c>
      <c r="X50" s="221">
        <f ca="1">'DAta 123'!Y49</f>
        <v>0</v>
      </c>
      <c r="Y50" s="221">
        <f ca="1">'DAta 123'!Z49</f>
        <v>0</v>
      </c>
      <c r="Z50" s="221">
        <f ca="1">'DAta 123'!AA49</f>
        <v>0</v>
      </c>
      <c r="AA50" s="221">
        <f ca="1">'DAta 123'!AB49</f>
        <v>0</v>
      </c>
      <c r="AB50" s="221">
        <f ca="1">'DAta 123'!AC49</f>
        <v>0</v>
      </c>
      <c r="AC50" s="221">
        <f ca="1">'DAta 123'!AD49</f>
        <v>0</v>
      </c>
      <c r="AD50" s="221">
        <f ca="1">'DAta 123'!AE49</f>
        <v>0</v>
      </c>
      <c r="AE50" s="221">
        <f ca="1">'DAta 123'!AF49</f>
        <v>0</v>
      </c>
      <c r="AF50" s="221">
        <f ca="1">'DAta 123'!AG49</f>
        <v>0</v>
      </c>
      <c r="AG50" s="221">
        <f ca="1">'DAta 123'!AH49</f>
        <v>0</v>
      </c>
      <c r="AH50" s="221">
        <f ca="1">'DAta 123'!AI49</f>
        <v>0</v>
      </c>
      <c r="AK50" s="223">
        <f ca="1">Formulas_Past!AN50</f>
        <v>0</v>
      </c>
      <c r="AL50" s="223">
        <f ca="1">Formulas_Past!AO50</f>
        <v>0</v>
      </c>
    </row>
    <row r="51" spans="1:38" ht="15.75" customHeight="1" x14ac:dyDescent="0.25">
      <c r="A51" s="2"/>
      <c r="B51" s="219">
        <f t="shared" si="1"/>
        <v>47</v>
      </c>
      <c r="C51" s="224" t="s">
        <v>112</v>
      </c>
      <c r="D51" s="221">
        <f ca="1">'DAta 123'!E50</f>
        <v>0</v>
      </c>
      <c r="E51" s="221">
        <f ca="1">'DAta 123'!F50</f>
        <v>0</v>
      </c>
      <c r="F51" s="221">
        <f ca="1">'DAta 123'!G50</f>
        <v>0</v>
      </c>
      <c r="G51" s="221">
        <f ca="1">'DAta 123'!H50</f>
        <v>0</v>
      </c>
      <c r="H51" s="221">
        <f ca="1">'DAta 123'!I50</f>
        <v>0</v>
      </c>
      <c r="I51" s="221">
        <f ca="1">'DAta 123'!J50</f>
        <v>0</v>
      </c>
      <c r="J51" s="221">
        <f ca="1">'DAta 123'!K50</f>
        <v>0</v>
      </c>
      <c r="K51" s="221">
        <f ca="1">'DAta 123'!L50</f>
        <v>0</v>
      </c>
      <c r="L51" s="221">
        <f ca="1">'DAta 123'!M50</f>
        <v>0</v>
      </c>
      <c r="M51" s="221">
        <f ca="1">'DAta 123'!N50</f>
        <v>0</v>
      </c>
      <c r="N51" s="221">
        <f ca="1">'DAta 123'!O50</f>
        <v>0</v>
      </c>
      <c r="O51" s="221">
        <f ca="1">'DAta 123'!P50</f>
        <v>0</v>
      </c>
      <c r="P51" s="221">
        <f ca="1">'DAta 123'!Q50</f>
        <v>0</v>
      </c>
      <c r="Q51" s="221">
        <f ca="1">'DAta 123'!R50</f>
        <v>0</v>
      </c>
      <c r="R51" s="221">
        <f ca="1">'DAta 123'!S50</f>
        <v>0</v>
      </c>
      <c r="S51" s="221">
        <f ca="1">'DAta 123'!T50</f>
        <v>0</v>
      </c>
      <c r="T51" s="221">
        <f ca="1">'DAta 123'!U50</f>
        <v>0</v>
      </c>
      <c r="U51" s="221">
        <f ca="1">'DAta 123'!V50</f>
        <v>0</v>
      </c>
      <c r="V51" s="221">
        <f ca="1">'DAta 123'!W50</f>
        <v>0</v>
      </c>
      <c r="W51" s="221">
        <f ca="1">'DAta 123'!X50</f>
        <v>0</v>
      </c>
      <c r="X51" s="221">
        <f ca="1">'DAta 123'!Y50</f>
        <v>0</v>
      </c>
      <c r="Y51" s="221">
        <f ca="1">'DAta 123'!Z50</f>
        <v>0</v>
      </c>
      <c r="Z51" s="221">
        <f ca="1">'DAta 123'!AA50</f>
        <v>0</v>
      </c>
      <c r="AA51" s="221">
        <f ca="1">'DAta 123'!AB50</f>
        <v>0</v>
      </c>
      <c r="AB51" s="221">
        <f ca="1">'DAta 123'!AC50</f>
        <v>0</v>
      </c>
      <c r="AC51" s="221">
        <f ca="1">'DAta 123'!AD50</f>
        <v>0</v>
      </c>
      <c r="AD51" s="221">
        <f ca="1">'DAta 123'!AE50</f>
        <v>0</v>
      </c>
      <c r="AE51" s="221">
        <f ca="1">'DAta 123'!AF50</f>
        <v>0</v>
      </c>
      <c r="AF51" s="221">
        <f ca="1">'DAta 123'!AG50</f>
        <v>0</v>
      </c>
      <c r="AG51" s="221">
        <f ca="1">'DAta 123'!AH50</f>
        <v>0</v>
      </c>
      <c r="AH51" s="221">
        <f ca="1">'DAta 123'!AI50</f>
        <v>0</v>
      </c>
      <c r="AK51" s="223">
        <f ca="1">Formulas_Past!AN51</f>
        <v>0</v>
      </c>
      <c r="AL51" s="223">
        <f ca="1">Formulas_Past!AO51</f>
        <v>0</v>
      </c>
    </row>
    <row r="52" spans="1:38" ht="15.75" customHeight="1" x14ac:dyDescent="0.25">
      <c r="A52" s="2"/>
      <c r="B52" s="219">
        <f t="shared" si="1"/>
        <v>48</v>
      </c>
      <c r="C52" s="224" t="s">
        <v>113</v>
      </c>
      <c r="D52" s="221">
        <f ca="1">'DAta 123'!E51</f>
        <v>6275.4944000001997</v>
      </c>
      <c r="E52" s="221">
        <f ca="1">'DAta 123'!F51</f>
        <v>6328.3199999998324</v>
      </c>
      <c r="F52" s="221">
        <f ca="1">'DAta 123'!G51</f>
        <v>6441.3344000000507</v>
      </c>
      <c r="G52" s="221">
        <f ca="1">'DAta 123'!H51</f>
        <v>6423.9456000002101</v>
      </c>
      <c r="H52" s="221">
        <f ca="1">'DAta 123'!I51</f>
        <v>6408.4159999997355</v>
      </c>
      <c r="I52" s="221">
        <f ca="1">'DAta 123'!J51</f>
        <v>5353.3503999998793</v>
      </c>
      <c r="J52" s="221">
        <f ca="1">'DAta 123'!K51</f>
        <v>6501.4271999998018</v>
      </c>
      <c r="K52" s="221">
        <f ca="1">'DAta 123'!L51</f>
        <v>6500.6208000001498</v>
      </c>
      <c r="L52" s="221">
        <f ca="1">'DAta 123'!M51</f>
        <v>6475.0464000003412</v>
      </c>
      <c r="M52" s="221">
        <f ca="1">'DAta 123'!N51</f>
        <v>6562.7327999998815</v>
      </c>
      <c r="N52" s="221">
        <f ca="1">'DAta 123'!O51</f>
        <v>6487.7823999999091</v>
      </c>
      <c r="O52" s="221">
        <f ca="1">'DAta 123'!P51</f>
        <v>6494.1631999998353</v>
      </c>
      <c r="P52" s="221">
        <f ca="1">'DAta 123'!Q51</f>
        <v>6557.9808000000194</v>
      </c>
      <c r="Q52" s="221">
        <f ca="1">'DAta 123'!R51</f>
        <v>6457.0976000004448</v>
      </c>
      <c r="R52" s="221">
        <f ca="1">'DAta 123'!S51</f>
        <v>6389.5515654319897</v>
      </c>
      <c r="S52" s="221">
        <f ca="1">'DAta 123'!T51</f>
        <v>6445.6612345678732</v>
      </c>
      <c r="T52" s="221">
        <f ca="1">'DAta 123'!U51</f>
        <v>6542.6688000001013</v>
      </c>
      <c r="U52" s="221">
        <f ca="1">'DAta 123'!V51</f>
        <v>0</v>
      </c>
      <c r="V52" s="221">
        <f ca="1">'DAta 123'!W51</f>
        <v>0</v>
      </c>
      <c r="W52" s="221">
        <f ca="1">'DAta 123'!X51</f>
        <v>0</v>
      </c>
      <c r="X52" s="221">
        <f ca="1">'DAta 123'!Y51</f>
        <v>0</v>
      </c>
      <c r="Y52" s="221">
        <f ca="1">'DAta 123'!Z51</f>
        <v>0</v>
      </c>
      <c r="Z52" s="221">
        <f ca="1">'DAta 123'!AA51</f>
        <v>0</v>
      </c>
      <c r="AA52" s="221">
        <f ca="1">'DAta 123'!AB51</f>
        <v>0</v>
      </c>
      <c r="AB52" s="221">
        <f ca="1">'DAta 123'!AC51</f>
        <v>0</v>
      </c>
      <c r="AC52" s="221">
        <f ca="1">'DAta 123'!AD51</f>
        <v>0</v>
      </c>
      <c r="AD52" s="221">
        <f ca="1">'DAta 123'!AE51</f>
        <v>0</v>
      </c>
      <c r="AE52" s="221">
        <f ca="1">'DAta 123'!AF51</f>
        <v>0</v>
      </c>
      <c r="AF52" s="221">
        <f ca="1">'DAta 123'!AG51</f>
        <v>0</v>
      </c>
      <c r="AG52" s="221">
        <f ca="1">'DAta 123'!AH51</f>
        <v>0</v>
      </c>
      <c r="AH52" s="221">
        <f ca="1">'DAta 123'!AI51</f>
        <v>0</v>
      </c>
      <c r="AK52" s="223">
        <f ca="1">Formulas_Past!AN52</f>
        <v>6930.4080712060832</v>
      </c>
      <c r="AL52" s="223">
        <f ca="1">Formulas_Past!AO52</f>
        <v>5670.3338764413411</v>
      </c>
    </row>
    <row r="53" spans="1:38" ht="15.75" customHeight="1" x14ac:dyDescent="0.25">
      <c r="A53" s="2"/>
      <c r="B53" s="219">
        <f t="shared" si="1"/>
        <v>49</v>
      </c>
      <c r="C53" s="224" t="s">
        <v>114</v>
      </c>
      <c r="D53" s="221">
        <f ca="1">'DAta 123'!E52</f>
        <v>3809.671875</v>
      </c>
      <c r="E53" s="221">
        <f ca="1">'DAta 123'!F52</f>
        <v>3885.7484374999767</v>
      </c>
      <c r="F53" s="221">
        <f ca="1">'DAta 123'!G52</f>
        <v>3735.6882812500698</v>
      </c>
      <c r="G53" s="221">
        <f ca="1">'DAta 123'!H52</f>
        <v>3665.4867187499767</v>
      </c>
      <c r="H53" s="221">
        <f ca="1">'DAta 123'!I52</f>
        <v>3631.3328124999534</v>
      </c>
      <c r="I53" s="221">
        <f ca="1">'DAta 123'!J52</f>
        <v>3418.7937500000698</v>
      </c>
      <c r="J53" s="221">
        <f ca="1">'DAta 123'!K52</f>
        <v>3590.8421874999767</v>
      </c>
      <c r="K53" s="221">
        <f ca="1">'DAta 123'!L52</f>
        <v>3867.9617187499534</v>
      </c>
      <c r="L53" s="221">
        <f ca="1">'DAta 123'!M52</f>
        <v>3891.3234375000466</v>
      </c>
      <c r="M53" s="221">
        <f ca="1">'DAta 123'!N52</f>
        <v>4063.5046874999534</v>
      </c>
      <c r="N53" s="221">
        <f ca="1">'DAta 123'!O52</f>
        <v>4144.1312500000931</v>
      </c>
      <c r="O53" s="221">
        <f ca="1">'DAta 123'!P52</f>
        <v>4160.5703125</v>
      </c>
      <c r="P53" s="221">
        <f ca="1">'DAta 123'!Q52</f>
        <v>4170.2007812499069</v>
      </c>
      <c r="Q53" s="221">
        <f ca="1">'DAta 123'!R52</f>
        <v>4077.8414062500233</v>
      </c>
      <c r="R53" s="221">
        <f ca="1">'DAta 123'!S52</f>
        <v>3409.4937500000233</v>
      </c>
      <c r="S53" s="221">
        <f ca="1">'DAta 123'!T52</f>
        <v>3310.9787808641559</v>
      </c>
      <c r="T53" s="221">
        <f ca="1">'DAta 123'!U52</f>
        <v>3398.8649691358441</v>
      </c>
      <c r="U53" s="221">
        <f ca="1">'DAta 123'!V52</f>
        <v>0</v>
      </c>
      <c r="V53" s="221">
        <f ca="1">'DAta 123'!W52</f>
        <v>0</v>
      </c>
      <c r="W53" s="221">
        <f ca="1">'DAta 123'!X52</f>
        <v>0</v>
      </c>
      <c r="X53" s="221">
        <f ca="1">'DAta 123'!Y52</f>
        <v>0</v>
      </c>
      <c r="Y53" s="221">
        <f ca="1">'DAta 123'!Z52</f>
        <v>0</v>
      </c>
      <c r="Z53" s="221">
        <f ca="1">'DAta 123'!AA52</f>
        <v>0</v>
      </c>
      <c r="AA53" s="221">
        <f ca="1">'DAta 123'!AB52</f>
        <v>0</v>
      </c>
      <c r="AB53" s="221">
        <f ca="1">'DAta 123'!AC52</f>
        <v>0</v>
      </c>
      <c r="AC53" s="221">
        <f ca="1">'DAta 123'!AD52</f>
        <v>0</v>
      </c>
      <c r="AD53" s="221">
        <f ca="1">'DAta 123'!AE52</f>
        <v>0</v>
      </c>
      <c r="AE53" s="221">
        <f ca="1">'DAta 123'!AF52</f>
        <v>0</v>
      </c>
      <c r="AF53" s="221">
        <f ca="1">'DAta 123'!AG52</f>
        <v>0</v>
      </c>
      <c r="AG53" s="221">
        <f ca="1">'DAta 123'!AH52</f>
        <v>0</v>
      </c>
      <c r="AH53" s="221">
        <f ca="1">'DAta 123'!AI52</f>
        <v>0</v>
      </c>
      <c r="AK53" s="223">
        <f ca="1">Formulas_Past!AN53</f>
        <v>4152.984382560483</v>
      </c>
      <c r="AL53" s="223">
        <f ca="1">Formulas_Past!AO53</f>
        <v>3397.896313004032</v>
      </c>
    </row>
    <row r="54" spans="1:38" ht="15.75" customHeight="1" x14ac:dyDescent="0.25">
      <c r="A54" s="2"/>
      <c r="B54" s="219">
        <f t="shared" si="1"/>
        <v>50</v>
      </c>
      <c r="C54" s="224" t="s">
        <v>115</v>
      </c>
      <c r="D54" s="221">
        <f ca="1">'DAta 123'!E53</f>
        <v>1568.0000000018626</v>
      </c>
      <c r="E54" s="221">
        <f ca="1">'DAta 123'!F53</f>
        <v>1552.8703999985009</v>
      </c>
      <c r="F54" s="221">
        <f ca="1">'DAta 123'!G53</f>
        <v>1595.1424000002444</v>
      </c>
      <c r="G54" s="221">
        <f ca="1">'DAta 123'!H53</f>
        <v>1582.8927999995649</v>
      </c>
      <c r="H54" s="221">
        <f ca="1">'DAta 123'!I53</f>
        <v>1546.3936000000685</v>
      </c>
      <c r="I54" s="221">
        <f ca="1">'DAta 123'!J53</f>
        <v>1520.5376000013202</v>
      </c>
      <c r="J54" s="221">
        <f ca="1">'DAta 123'!K53</f>
        <v>1651.4047999996692</v>
      </c>
      <c r="K54" s="221">
        <f ca="1">'DAta 123'!L53</f>
        <v>1546.316800000146</v>
      </c>
      <c r="L54" s="221">
        <f ca="1">'DAta 123'!M53</f>
        <v>1346.0735999997705</v>
      </c>
      <c r="M54" s="221">
        <f ca="1">'DAta 123'!N53</f>
        <v>1485.3823999986053</v>
      </c>
      <c r="N54" s="221">
        <f ca="1">'DAta 123'!O53</f>
        <v>1451.4432000014931</v>
      </c>
      <c r="O54" s="221">
        <f ca="1">'DAta 123'!P53</f>
        <v>1547.8847999982536</v>
      </c>
      <c r="P54" s="221">
        <f ca="1">'DAta 123'!Q53</f>
        <v>1510.5856000017375</v>
      </c>
      <c r="Q54" s="221">
        <f ca="1">'DAta 123'!R53</f>
        <v>1550.0735999997705</v>
      </c>
      <c r="R54" s="221">
        <f ca="1">'DAta 123'!S53</f>
        <v>1496.320000000298</v>
      </c>
      <c r="S54" s="221">
        <f ca="1">'DAta 123'!T53</f>
        <v>1482.0671999994665</v>
      </c>
      <c r="T54" s="221">
        <f ca="1">'DAta 123'!U53</f>
        <v>1510.483200000599</v>
      </c>
      <c r="U54" s="221">
        <f ca="1">'DAta 123'!V53</f>
        <v>0</v>
      </c>
      <c r="V54" s="221">
        <f ca="1">'DAta 123'!W53</f>
        <v>0</v>
      </c>
      <c r="W54" s="221">
        <f ca="1">'DAta 123'!X53</f>
        <v>0</v>
      </c>
      <c r="X54" s="221">
        <f ca="1">'DAta 123'!Y53</f>
        <v>0</v>
      </c>
      <c r="Y54" s="221">
        <f ca="1">'DAta 123'!Z53</f>
        <v>0</v>
      </c>
      <c r="Z54" s="221">
        <f ca="1">'DAta 123'!AA53</f>
        <v>0</v>
      </c>
      <c r="AA54" s="221">
        <f ca="1">'DAta 123'!AB53</f>
        <v>0</v>
      </c>
      <c r="AB54" s="221">
        <f ca="1">'DAta 123'!AC53</f>
        <v>0</v>
      </c>
      <c r="AC54" s="221">
        <f ca="1">'DAta 123'!AD53</f>
        <v>0</v>
      </c>
      <c r="AD54" s="221">
        <f ca="1">'DAta 123'!AE53</f>
        <v>0</v>
      </c>
      <c r="AE54" s="221">
        <f ca="1">'DAta 123'!AF53</f>
        <v>0</v>
      </c>
      <c r="AF54" s="221">
        <f ca="1">'DAta 123'!AG53</f>
        <v>0</v>
      </c>
      <c r="AG54" s="221">
        <f ca="1">'DAta 123'!AH53</f>
        <v>0</v>
      </c>
      <c r="AH54" s="221">
        <f ca="1">'DAta 123'!AI53</f>
        <v>0</v>
      </c>
      <c r="AK54" s="223">
        <f ca="1">Formulas_Past!AN54</f>
        <v>1695.5651509677268</v>
      </c>
      <c r="AL54" s="223">
        <f ca="1">Formulas_Past!AO54</f>
        <v>1387.280578064504</v>
      </c>
    </row>
    <row r="55" spans="1:38" ht="15.75" customHeight="1" x14ac:dyDescent="0.25">
      <c r="A55" s="2"/>
      <c r="B55" s="219">
        <f t="shared" si="1"/>
        <v>51</v>
      </c>
      <c r="C55" s="224" t="s">
        <v>116</v>
      </c>
      <c r="D55" s="221">
        <f ca="1">'DAta 123'!E54</f>
        <v>1836.2265625</v>
      </c>
      <c r="E55" s="221">
        <f ca="1">'DAta 123'!F54</f>
        <v>1864.83203125</v>
      </c>
      <c r="F55" s="221">
        <f ca="1">'DAta 123'!G54</f>
        <v>1839.8335937500233</v>
      </c>
      <c r="G55" s="221">
        <f ca="1">'DAta 123'!H54</f>
        <v>1841.4749999999767</v>
      </c>
      <c r="H55" s="221">
        <f ca="1">'DAta 123'!I54</f>
        <v>1825.0859375</v>
      </c>
      <c r="I55" s="221">
        <f ca="1">'DAta 123'!J54</f>
        <v>1840.2789062500233</v>
      </c>
      <c r="J55" s="221">
        <f ca="1">'DAta 123'!K54</f>
        <v>1847.6695312500233</v>
      </c>
      <c r="K55" s="221">
        <f ca="1">'DAta 123'!L54</f>
        <v>1839.0655063290615</v>
      </c>
      <c r="L55" s="221">
        <f ca="1">'DAta 123'!M54</f>
        <v>1866.9712124208454</v>
      </c>
      <c r="M55" s="221">
        <f ca="1">'DAta 123'!N54</f>
        <v>1817.0414062500931</v>
      </c>
      <c r="N55" s="221">
        <f ca="1">'DAta 123'!O54</f>
        <v>1832.8125</v>
      </c>
      <c r="O55" s="221">
        <f ca="1">'DAta 123'!P54</f>
        <v>1812.1804687499534</v>
      </c>
      <c r="P55" s="221">
        <f ca="1">'DAta 123'!Q54</f>
        <v>1846.2078124999534</v>
      </c>
      <c r="Q55" s="221">
        <f ca="1">'DAta 123'!R54</f>
        <v>1825.9002604166744</v>
      </c>
      <c r="R55" s="221">
        <f ca="1">'DAta 123'!S54</f>
        <v>1828.7091244725743</v>
      </c>
      <c r="S55" s="221">
        <f ca="1">'DAta 123'!T54</f>
        <v>1849.1527582434937</v>
      </c>
      <c r="T55" s="221">
        <f ca="1">'DAta 123'!U54</f>
        <v>1809.5792631172808</v>
      </c>
      <c r="U55" s="221">
        <f ca="1">'DAta 123'!V54</f>
        <v>0</v>
      </c>
      <c r="V55" s="221">
        <f ca="1">'DAta 123'!W54</f>
        <v>0</v>
      </c>
      <c r="W55" s="221">
        <f ca="1">'DAta 123'!X54</f>
        <v>0</v>
      </c>
      <c r="X55" s="221">
        <f ca="1">'DAta 123'!Y54</f>
        <v>0</v>
      </c>
      <c r="Y55" s="221">
        <f ca="1">'DAta 123'!Z54</f>
        <v>0</v>
      </c>
      <c r="Z55" s="221">
        <f ca="1">'DAta 123'!AA54</f>
        <v>0</v>
      </c>
      <c r="AA55" s="221">
        <f ca="1">'DAta 123'!AB54</f>
        <v>0</v>
      </c>
      <c r="AB55" s="221">
        <f ca="1">'DAta 123'!AC54</f>
        <v>0</v>
      </c>
      <c r="AC55" s="221">
        <f ca="1">'DAta 123'!AD54</f>
        <v>0</v>
      </c>
      <c r="AD55" s="221">
        <f ca="1">'DAta 123'!AE54</f>
        <v>0</v>
      </c>
      <c r="AE55" s="221">
        <f ca="1">'DAta 123'!AF54</f>
        <v>0</v>
      </c>
      <c r="AF55" s="221">
        <f ca="1">'DAta 123'!AG54</f>
        <v>0</v>
      </c>
      <c r="AG55" s="221">
        <f ca="1">'DAta 123'!AH54</f>
        <v>0</v>
      </c>
      <c r="AH55" s="221">
        <f ca="1">'DAta 123'!AI54</f>
        <v>0</v>
      </c>
      <c r="AK55" s="223">
        <f ca="1">Formulas_Past!AN55</f>
        <v>1952.8617137096765</v>
      </c>
      <c r="AL55" s="223">
        <f ca="1">Formulas_Past!AO55</f>
        <v>1597.7959475806445</v>
      </c>
    </row>
    <row r="56" spans="1:38" ht="15.75" customHeight="1" x14ac:dyDescent="0.25">
      <c r="A56" s="2"/>
      <c r="B56" s="219">
        <f t="shared" si="1"/>
        <v>52</v>
      </c>
      <c r="C56" s="224" t="s">
        <v>117</v>
      </c>
      <c r="D56" s="221">
        <f ca="1">'DAta 123'!E55</f>
        <v>1500.5055999998003</v>
      </c>
      <c r="E56" s="221">
        <f ca="1">'DAta 123'!F55</f>
        <v>1527.2767189880833</v>
      </c>
      <c r="F56" s="221">
        <f ca="1">'DAta 123'!G55</f>
        <v>1501.3184810122475</v>
      </c>
      <c r="G56" s="221">
        <f ca="1">'DAta 123'!H55</f>
        <v>1504.8172307694331</v>
      </c>
      <c r="H56" s="221">
        <f ca="1">'DAta 123'!I55</f>
        <v>1487.2595692304894</v>
      </c>
      <c r="I56" s="221">
        <f ca="1">'DAta 123'!J55</f>
        <v>1505.3696000007913</v>
      </c>
      <c r="J56" s="221">
        <f ca="1">'DAta 123'!K55</f>
        <v>1514.6393283940852</v>
      </c>
      <c r="K56" s="221">
        <f ca="1">'DAta 123'!L55</f>
        <v>1505.9558716053143</v>
      </c>
      <c r="L56" s="221">
        <f ca="1">'DAta 123'!M55</f>
        <v>1531.0975999999791</v>
      </c>
      <c r="M56" s="221">
        <f ca="1">'DAta 123'!N55</f>
        <v>1484.5567999994382</v>
      </c>
      <c r="N56" s="221">
        <f ca="1">'DAta 123'!O55</f>
        <v>1496.9728000005707</v>
      </c>
      <c r="O56" s="221">
        <f ca="1">'DAta 123'!P55</f>
        <v>1479.1935999998823</v>
      </c>
      <c r="P56" s="221">
        <f ca="1">'DAta 123'!Q55</f>
        <v>1511.0336000006646</v>
      </c>
      <c r="Q56" s="221">
        <f ca="1">'DAta 123'!R55</f>
        <v>1493.1263999994844</v>
      </c>
      <c r="R56" s="221">
        <f ca="1">'DAta 123'!S55</f>
        <v>1496.6912000002339</v>
      </c>
      <c r="S56" s="221">
        <f ca="1">'DAta 123'!T55</f>
        <v>1518.5727999992669</v>
      </c>
      <c r="T56" s="221">
        <f ca="1">'DAta 123'!U55</f>
        <v>1476.0383999999613</v>
      </c>
      <c r="U56" s="221">
        <f ca="1">'DAta 123'!V55</f>
        <v>0</v>
      </c>
      <c r="V56" s="221">
        <f ca="1">'DAta 123'!W55</f>
        <v>0</v>
      </c>
      <c r="W56" s="221">
        <f ca="1">'DAta 123'!X55</f>
        <v>0</v>
      </c>
      <c r="X56" s="221">
        <f ca="1">'DAta 123'!Y55</f>
        <v>0</v>
      </c>
      <c r="Y56" s="221">
        <f ca="1">'DAta 123'!Z55</f>
        <v>0</v>
      </c>
      <c r="Z56" s="221">
        <f ca="1">'DAta 123'!AA55</f>
        <v>0</v>
      </c>
      <c r="AA56" s="221">
        <f ca="1">'DAta 123'!AB55</f>
        <v>0</v>
      </c>
      <c r="AB56" s="221">
        <f ca="1">'DAta 123'!AC55</f>
        <v>0</v>
      </c>
      <c r="AC56" s="221">
        <f ca="1">'DAta 123'!AD55</f>
        <v>0</v>
      </c>
      <c r="AD56" s="221">
        <f ca="1">'DAta 123'!AE55</f>
        <v>0</v>
      </c>
      <c r="AE56" s="221">
        <f ca="1">'DAta 123'!AF55</f>
        <v>0</v>
      </c>
      <c r="AF56" s="221">
        <f ca="1">'DAta 123'!AG55</f>
        <v>0</v>
      </c>
      <c r="AG56" s="221">
        <f ca="1">'DAta 123'!AH55</f>
        <v>0</v>
      </c>
      <c r="AH56" s="221">
        <f ca="1">'DAta 123'!AI55</f>
        <v>0</v>
      </c>
      <c r="AK56" s="223">
        <f ca="1">Formulas_Past!AN56</f>
        <v>1584.8536883952456</v>
      </c>
      <c r="AL56" s="223">
        <f ca="1">Formulas_Past!AO56</f>
        <v>1296.6984723233827</v>
      </c>
    </row>
    <row r="57" spans="1:38" ht="15.75" customHeight="1" x14ac:dyDescent="0.25">
      <c r="A57" s="2"/>
      <c r="B57" s="219">
        <f t="shared" si="1"/>
        <v>53</v>
      </c>
      <c r="C57" s="224" t="s">
        <v>118</v>
      </c>
      <c r="D57" s="221">
        <f ca="1">'DAta 123'!E56</f>
        <v>1799.2507575461641</v>
      </c>
      <c r="E57" s="221">
        <f ca="1">'DAta 123'!F56</f>
        <v>1822.9548120731488</v>
      </c>
      <c r="F57" s="221">
        <f ca="1">'DAta 123'!G56</f>
        <v>1789.0673417728394</v>
      </c>
      <c r="G57" s="221">
        <f ca="1">'DAta 123'!H56</f>
        <v>1806.5152000002563</v>
      </c>
      <c r="H57" s="221">
        <f ca="1">'DAta 123'!I56</f>
        <v>1775.1679999995977</v>
      </c>
      <c r="I57" s="221">
        <f ca="1">'DAta 123'!J56</f>
        <v>1801.5139645570889</v>
      </c>
      <c r="J57" s="221">
        <f ca="1">'DAta 123'!K56</f>
        <v>1806.9257721519098</v>
      </c>
      <c r="K57" s="221">
        <f ca="1">'DAta 123'!L56</f>
        <v>1803.3806582279503</v>
      </c>
      <c r="L57" s="221">
        <f ca="1">'DAta 123'!M56</f>
        <v>1822.3812050633132</v>
      </c>
      <c r="M57" s="221">
        <f ca="1">'DAta 123'!N56</f>
        <v>1775.2548455698416</v>
      </c>
      <c r="N57" s="221">
        <f ca="1">'DAta 123'!O56</f>
        <v>1786.1787544302642</v>
      </c>
      <c r="O57" s="221">
        <f ca="1">'DAta 123'!P56</f>
        <v>1745.9372883113101</v>
      </c>
      <c r="P57" s="221">
        <f ca="1">'DAta 123'!Q56</f>
        <v>1801.2243116889149</v>
      </c>
      <c r="Q57" s="221">
        <f ca="1">'DAta 123'!R56</f>
        <v>1785.2415999993682</v>
      </c>
      <c r="R57" s="221">
        <f ca="1">'DAta 123'!S56</f>
        <v>1797.0231088614091</v>
      </c>
      <c r="S57" s="221">
        <f ca="1">'DAta 123'!T56</f>
        <v>1810.8296911381185</v>
      </c>
      <c r="T57" s="221">
        <f ca="1">'DAta 123'!U56</f>
        <v>1773.0018025329337</v>
      </c>
      <c r="U57" s="221">
        <f ca="1">'DAta 123'!V56</f>
        <v>0</v>
      </c>
      <c r="V57" s="221">
        <f ca="1">'DAta 123'!W56</f>
        <v>0</v>
      </c>
      <c r="W57" s="221">
        <f ca="1">'DAta 123'!X56</f>
        <v>0</v>
      </c>
      <c r="X57" s="221">
        <f ca="1">'DAta 123'!Y56</f>
        <v>0</v>
      </c>
      <c r="Y57" s="221">
        <f ca="1">'DAta 123'!Z56</f>
        <v>0</v>
      </c>
      <c r="Z57" s="221">
        <f ca="1">'DAta 123'!AA56</f>
        <v>0</v>
      </c>
      <c r="AA57" s="221">
        <f ca="1">'DAta 123'!AB56</f>
        <v>0</v>
      </c>
      <c r="AB57" s="221">
        <f ca="1">'DAta 123'!AC56</f>
        <v>0</v>
      </c>
      <c r="AC57" s="221">
        <f ca="1">'DAta 123'!AD56</f>
        <v>0</v>
      </c>
      <c r="AD57" s="221">
        <f ca="1">'DAta 123'!AE56</f>
        <v>0</v>
      </c>
      <c r="AE57" s="221">
        <f ca="1">'DAta 123'!AF56</f>
        <v>0</v>
      </c>
      <c r="AF57" s="221">
        <f ca="1">'DAta 123'!AG56</f>
        <v>0</v>
      </c>
      <c r="AG57" s="221">
        <f ca="1">'DAta 123'!AH56</f>
        <v>0</v>
      </c>
      <c r="AH57" s="221">
        <f ca="1">'DAta 123'!AI56</f>
        <v>0</v>
      </c>
      <c r="AK57" s="223">
        <f ca="1">Formulas_Past!AN57</f>
        <v>1899.6379544303722</v>
      </c>
      <c r="AL57" s="223">
        <f ca="1">Formulas_Past!AO57</f>
        <v>1554.2492354430319</v>
      </c>
    </row>
    <row r="58" spans="1:38" ht="15.75" customHeight="1" x14ac:dyDescent="0.25">
      <c r="A58" s="2"/>
      <c r="B58" s="219">
        <f t="shared" si="1"/>
        <v>54</v>
      </c>
      <c r="C58" s="224" t="s">
        <v>119</v>
      </c>
      <c r="D58" s="221">
        <f ca="1">'DAta 123'!E57</f>
        <v>71.0625</v>
      </c>
      <c r="E58" s="221">
        <f ca="1">'DAta 123'!F57</f>
        <v>77.625</v>
      </c>
      <c r="F58" s="221">
        <f ca="1">'DAta 123'!G57</f>
        <v>51.15625</v>
      </c>
      <c r="G58" s="221">
        <f ca="1">'DAta 123'!H57</f>
        <v>62.765625</v>
      </c>
      <c r="H58" s="221">
        <f ca="1">'DAta 123'!I57</f>
        <v>20.609375</v>
      </c>
      <c r="I58" s="221">
        <f ca="1">'DAta 123'!J57</f>
        <v>44.609375</v>
      </c>
      <c r="J58" s="221">
        <f ca="1">'DAta 123'!K57</f>
        <v>23.265625</v>
      </c>
      <c r="K58" s="221">
        <f ca="1">'DAta 123'!L57</f>
        <v>18.84375</v>
      </c>
      <c r="L58" s="221">
        <f ca="1">'DAta 123'!M57</f>
        <v>18.421875</v>
      </c>
      <c r="M58" s="221">
        <f ca="1">'DAta 123'!N57</f>
        <v>29.734375</v>
      </c>
      <c r="N58" s="221">
        <f ca="1">'DAta 123'!O57</f>
        <v>44.0625</v>
      </c>
      <c r="O58" s="221">
        <f ca="1">'DAta 123'!P57</f>
        <v>48.609375</v>
      </c>
      <c r="P58" s="221">
        <f ca="1">'DAta 123'!Q57</f>
        <v>92.9375</v>
      </c>
      <c r="Q58" s="221">
        <f ca="1">'DAta 123'!R57</f>
        <v>87.625</v>
      </c>
      <c r="R58" s="221">
        <f ca="1">'DAta 123'!S57</f>
        <v>53.5</v>
      </c>
      <c r="S58" s="221">
        <f ca="1">'DAta 123'!T57</f>
        <v>101.40625</v>
      </c>
      <c r="T58" s="221">
        <f ca="1">'DAta 123'!U57</f>
        <v>89.53125</v>
      </c>
      <c r="U58" s="221">
        <f ca="1">'DAta 123'!V57</f>
        <v>0</v>
      </c>
      <c r="V58" s="221">
        <f ca="1">'DAta 123'!W57</f>
        <v>0</v>
      </c>
      <c r="W58" s="221">
        <f ca="1">'DAta 123'!X57</f>
        <v>0</v>
      </c>
      <c r="X58" s="221">
        <f ca="1">'DAta 123'!Y57</f>
        <v>0</v>
      </c>
      <c r="Y58" s="221">
        <f ca="1">'DAta 123'!Z57</f>
        <v>0</v>
      </c>
      <c r="Z58" s="221">
        <f ca="1">'DAta 123'!AA57</f>
        <v>0</v>
      </c>
      <c r="AA58" s="221">
        <f ca="1">'DAta 123'!AB57</f>
        <v>0</v>
      </c>
      <c r="AB58" s="221">
        <f ca="1">'DAta 123'!AC57</f>
        <v>0</v>
      </c>
      <c r="AC58" s="221">
        <f ca="1">'DAta 123'!AD57</f>
        <v>0</v>
      </c>
      <c r="AD58" s="221">
        <f ca="1">'DAta 123'!AE57</f>
        <v>0</v>
      </c>
      <c r="AE58" s="221">
        <f ca="1">'DAta 123'!AF57</f>
        <v>0</v>
      </c>
      <c r="AF58" s="221">
        <f ca="1">'DAta 123'!AG57</f>
        <v>0</v>
      </c>
      <c r="AG58" s="221">
        <f ca="1">'DAta 123'!AH57</f>
        <v>0</v>
      </c>
      <c r="AH58" s="221">
        <f ca="1">'DAta 123'!AI57</f>
        <v>0</v>
      </c>
      <c r="AK58" s="223">
        <f ca="1">Formulas_Past!AN58</f>
        <v>82.846522177419359</v>
      </c>
      <c r="AL58" s="223">
        <f ca="1">Formulas_Past!AO58</f>
        <v>67.783518145161281</v>
      </c>
    </row>
    <row r="59" spans="1:38" ht="15.75" customHeight="1" x14ac:dyDescent="0.25">
      <c r="A59" s="2"/>
      <c r="B59" s="219">
        <f>B58+1</f>
        <v>55</v>
      </c>
      <c r="C59" s="225" t="s">
        <v>25</v>
      </c>
      <c r="D59" s="221">
        <f ca="1">'DAta 123'!E57</f>
        <v>71.0625</v>
      </c>
      <c r="E59" s="221">
        <f ca="1">'DAta 123'!F57</f>
        <v>77.625</v>
      </c>
      <c r="F59" s="221">
        <f ca="1">'DAta 123'!G57</f>
        <v>51.15625</v>
      </c>
      <c r="G59" s="221">
        <f ca="1">'DAta 123'!H57</f>
        <v>62.765625</v>
      </c>
      <c r="H59" s="221">
        <f ca="1">'DAta 123'!I57</f>
        <v>20.609375</v>
      </c>
      <c r="I59" s="221">
        <f ca="1">'DAta 123'!J57</f>
        <v>44.609375</v>
      </c>
      <c r="J59" s="221">
        <f ca="1">'DAta 123'!K57</f>
        <v>23.265625</v>
      </c>
      <c r="K59" s="221">
        <f ca="1">'DAta 123'!L57</f>
        <v>18.84375</v>
      </c>
      <c r="L59" s="221">
        <f ca="1">'DAta 123'!M57</f>
        <v>18.421875</v>
      </c>
      <c r="M59" s="221">
        <f ca="1">'DAta 123'!N57</f>
        <v>29.734375</v>
      </c>
      <c r="N59" s="221">
        <f ca="1">'DAta 123'!O57</f>
        <v>44.0625</v>
      </c>
      <c r="O59" s="221">
        <f ca="1">'DAta 123'!P57</f>
        <v>48.609375</v>
      </c>
      <c r="P59" s="221">
        <f ca="1">'DAta 123'!Q57</f>
        <v>92.9375</v>
      </c>
      <c r="Q59" s="221">
        <f ca="1">'DAta 123'!R57</f>
        <v>87.625</v>
      </c>
      <c r="R59" s="221">
        <f ca="1">'DAta 123'!S57</f>
        <v>53.5</v>
      </c>
      <c r="S59" s="221">
        <f ca="1">'DAta 123'!T57</f>
        <v>101.40625</v>
      </c>
      <c r="T59" s="221">
        <f ca="1">'DAta 123'!U57</f>
        <v>89.53125</v>
      </c>
      <c r="U59" s="221">
        <f ca="1">'DAta 123'!V57</f>
        <v>0</v>
      </c>
      <c r="V59" s="221">
        <f ca="1">'DAta 123'!W57</f>
        <v>0</v>
      </c>
      <c r="W59" s="221">
        <f ca="1">'DAta 123'!X57</f>
        <v>0</v>
      </c>
      <c r="X59" s="221">
        <f ca="1">'DAta 123'!Y57</f>
        <v>0</v>
      </c>
      <c r="Y59" s="221">
        <f ca="1">'DAta 123'!Z57</f>
        <v>0</v>
      </c>
      <c r="Z59" s="221">
        <f ca="1">'DAta 123'!AA57</f>
        <v>0</v>
      </c>
      <c r="AA59" s="221">
        <f ca="1">'DAta 123'!AB57</f>
        <v>0</v>
      </c>
      <c r="AB59" s="221">
        <f ca="1">'DAta 123'!AC57</f>
        <v>0</v>
      </c>
      <c r="AC59" s="221">
        <f ca="1">'DAta 123'!AD57</f>
        <v>0</v>
      </c>
      <c r="AD59" s="221">
        <f ca="1">'DAta 123'!AE57</f>
        <v>0</v>
      </c>
      <c r="AE59" s="221">
        <f ca="1">'DAta 123'!AF57</f>
        <v>0</v>
      </c>
      <c r="AF59" s="221">
        <f ca="1">'DAta 123'!AG57</f>
        <v>0</v>
      </c>
      <c r="AG59" s="221">
        <f ca="1">'DAta 123'!AH57</f>
        <v>0</v>
      </c>
      <c r="AH59" s="221">
        <f ca="1">'DAta 123'!AI57</f>
        <v>0</v>
      </c>
      <c r="AK59" s="223">
        <f ca="1">Formulas_Past!AN59</f>
        <v>82.846522177419359</v>
      </c>
      <c r="AL59" s="223">
        <f ca="1">Formulas_Past!AO59</f>
        <v>67.783518145161281</v>
      </c>
    </row>
    <row r="60" spans="1:38" ht="15.75" customHeight="1" x14ac:dyDescent="0.25">
      <c r="A60" s="2"/>
      <c r="B60" s="219">
        <f>B59+1</f>
        <v>56</v>
      </c>
      <c r="C60" s="225" t="s">
        <v>120</v>
      </c>
      <c r="D60" s="221">
        <f ca="1">'DAta 123'!E58</f>
        <v>0</v>
      </c>
      <c r="E60" s="221">
        <f ca="1">'DAta 123'!F58</f>
        <v>0</v>
      </c>
      <c r="F60" s="221">
        <f ca="1">'DAta 123'!G58</f>
        <v>0</v>
      </c>
      <c r="G60" s="221">
        <f ca="1">'DAta 123'!H58</f>
        <v>0</v>
      </c>
      <c r="H60" s="221">
        <f ca="1">'DAta 123'!I58</f>
        <v>0</v>
      </c>
      <c r="I60" s="221">
        <f ca="1">'DAta 123'!J58</f>
        <v>0</v>
      </c>
      <c r="J60" s="221">
        <f ca="1">'DAta 123'!K58</f>
        <v>0</v>
      </c>
      <c r="K60" s="221">
        <f ca="1">'DAta 123'!L58</f>
        <v>0</v>
      </c>
      <c r="L60" s="221">
        <f ca="1">'DAta 123'!M58</f>
        <v>0</v>
      </c>
      <c r="M60" s="221">
        <f ca="1">'DAta 123'!N58</f>
        <v>0</v>
      </c>
      <c r="N60" s="221">
        <f ca="1">'DAta 123'!O58</f>
        <v>0</v>
      </c>
      <c r="O60" s="221">
        <f ca="1">'DAta 123'!P58</f>
        <v>0</v>
      </c>
      <c r="P60" s="221">
        <f ca="1">'DAta 123'!Q58</f>
        <v>0</v>
      </c>
      <c r="Q60" s="221">
        <f ca="1">'DAta 123'!R58</f>
        <v>0</v>
      </c>
      <c r="R60" s="221">
        <f ca="1">'DAta 123'!S58</f>
        <v>0</v>
      </c>
      <c r="S60" s="221">
        <f ca="1">'DAta 123'!T58</f>
        <v>0</v>
      </c>
      <c r="T60" s="221">
        <f ca="1">'DAta 123'!U58</f>
        <v>0</v>
      </c>
      <c r="U60" s="221">
        <f ca="1">'DAta 123'!V58</f>
        <v>0</v>
      </c>
      <c r="V60" s="221">
        <f ca="1">'DAta 123'!W58</f>
        <v>0</v>
      </c>
      <c r="W60" s="221">
        <f ca="1">'DAta 123'!X58</f>
        <v>0</v>
      </c>
      <c r="X60" s="221">
        <f ca="1">'DAta 123'!Y58</f>
        <v>0</v>
      </c>
      <c r="Y60" s="221">
        <f ca="1">'DAta 123'!Z58</f>
        <v>0</v>
      </c>
      <c r="Z60" s="221">
        <f ca="1">'DAta 123'!AA58</f>
        <v>0</v>
      </c>
      <c r="AA60" s="221">
        <f ca="1">'DAta 123'!AB58</f>
        <v>0</v>
      </c>
      <c r="AB60" s="221">
        <f ca="1">'DAta 123'!AC58</f>
        <v>0</v>
      </c>
      <c r="AC60" s="221">
        <f ca="1">'DAta 123'!AD58</f>
        <v>0</v>
      </c>
      <c r="AD60" s="221">
        <f ca="1">'DAta 123'!AE58</f>
        <v>0</v>
      </c>
      <c r="AE60" s="221">
        <f ca="1">'DAta 123'!AF58</f>
        <v>0</v>
      </c>
      <c r="AF60" s="221">
        <f ca="1">'DAta 123'!AG58</f>
        <v>0</v>
      </c>
      <c r="AG60" s="221">
        <f ca="1">'DAta 123'!AH58</f>
        <v>0</v>
      </c>
      <c r="AH60" s="221">
        <f ca="1">'DAta 123'!AI58</f>
        <v>0</v>
      </c>
      <c r="AK60" s="223">
        <f ca="1">Formulas_Past!AN60</f>
        <v>0</v>
      </c>
      <c r="AL60" s="223">
        <f ca="1">Formulas_Past!AO60</f>
        <v>0</v>
      </c>
    </row>
    <row r="61" spans="1:38" ht="15.75" customHeight="1" x14ac:dyDescent="0.25">
      <c r="A61" s="2"/>
      <c r="B61" s="219">
        <f>B60+1</f>
        <v>57</v>
      </c>
      <c r="C61" s="224" t="s">
        <v>121</v>
      </c>
      <c r="D61" s="221">
        <f ca="1">'DAta 123'!E59</f>
        <v>0</v>
      </c>
      <c r="E61" s="221">
        <f ca="1">'DAta 123'!F59</f>
        <v>207.578125</v>
      </c>
      <c r="F61" s="221">
        <f ca="1">'DAta 123'!G59</f>
        <v>0</v>
      </c>
      <c r="G61" s="221">
        <f ca="1">'DAta 123'!H59</f>
        <v>0</v>
      </c>
      <c r="H61" s="221">
        <f ca="1">'DAta 123'!I59</f>
        <v>36</v>
      </c>
      <c r="I61" s="221">
        <f ca="1">'DAta 123'!J59</f>
        <v>0</v>
      </c>
      <c r="J61" s="221">
        <f ca="1">'DAta 123'!K59</f>
        <v>0</v>
      </c>
      <c r="K61" s="221">
        <f ca="1">'DAta 123'!L59</f>
        <v>81.828125</v>
      </c>
      <c r="L61" s="221">
        <f ca="1">'DAta 123'!M59</f>
        <v>2.8984375</v>
      </c>
      <c r="M61" s="221">
        <f ca="1">'DAta 123'!N59</f>
        <v>0</v>
      </c>
      <c r="N61" s="221">
        <f ca="1">'DAta 123'!O59</f>
        <v>0</v>
      </c>
      <c r="O61" s="221">
        <f ca="1">'DAta 123'!P59</f>
        <v>519.09375</v>
      </c>
      <c r="P61" s="221">
        <f ca="1">'DAta 123'!Q59</f>
        <v>0</v>
      </c>
      <c r="Q61" s="221">
        <f ca="1">'DAta 123'!R59</f>
        <v>0</v>
      </c>
      <c r="R61" s="221">
        <f ca="1">'DAta 123'!S59</f>
        <v>0</v>
      </c>
      <c r="S61" s="221">
        <f ca="1">'DAta 123'!T59</f>
        <v>0</v>
      </c>
      <c r="T61" s="221">
        <f ca="1">'DAta 123'!U59</f>
        <v>0</v>
      </c>
      <c r="U61" s="221">
        <f ca="1">'DAta 123'!V59</f>
        <v>0</v>
      </c>
      <c r="V61" s="221">
        <f ca="1">'DAta 123'!W59</f>
        <v>0</v>
      </c>
      <c r="W61" s="221">
        <f ca="1">'DAta 123'!X59</f>
        <v>0</v>
      </c>
      <c r="X61" s="221">
        <f ca="1">'DAta 123'!Y59</f>
        <v>0</v>
      </c>
      <c r="Y61" s="221">
        <f ca="1">'DAta 123'!Z59</f>
        <v>0</v>
      </c>
      <c r="Z61" s="221">
        <f ca="1">'DAta 123'!AA59</f>
        <v>0</v>
      </c>
      <c r="AA61" s="221">
        <f ca="1">'DAta 123'!AB59</f>
        <v>0</v>
      </c>
      <c r="AB61" s="221">
        <f ca="1">'DAta 123'!AC59</f>
        <v>0</v>
      </c>
      <c r="AC61" s="221">
        <f ca="1">'DAta 123'!AD59</f>
        <v>0</v>
      </c>
      <c r="AD61" s="221">
        <f ca="1">'DAta 123'!AE59</f>
        <v>0</v>
      </c>
      <c r="AE61" s="221">
        <f ca="1">'DAta 123'!AF59</f>
        <v>0</v>
      </c>
      <c r="AF61" s="221">
        <f ca="1">'DAta 123'!AG59</f>
        <v>0</v>
      </c>
      <c r="AG61" s="221">
        <f ca="1">'DAta 123'!AH59</f>
        <v>0</v>
      </c>
      <c r="AH61" s="221">
        <f ca="1">'DAta 123'!AI59</f>
        <v>0</v>
      </c>
      <c r="AK61" s="223">
        <f ca="1">Formulas_Past!AN61</f>
        <v>66.642382812500003</v>
      </c>
      <c r="AL61" s="223">
        <f ca="1">Formulas_Past!AO61</f>
        <v>54.525585937499997</v>
      </c>
    </row>
    <row r="62" spans="1:38" ht="15.75" customHeight="1" x14ac:dyDescent="0.25">
      <c r="A62" s="2"/>
      <c r="B62" s="219">
        <f t="shared" ref="B62:B70" si="3">B61+1</f>
        <v>58</v>
      </c>
      <c r="C62" s="225" t="s">
        <v>122</v>
      </c>
      <c r="D62" s="221">
        <f ca="1">'DAta 123'!E60</f>
        <v>0</v>
      </c>
      <c r="E62" s="221">
        <f ca="1">'DAta 123'!F60</f>
        <v>0</v>
      </c>
      <c r="F62" s="221">
        <f ca="1">'DAta 123'!G60</f>
        <v>0</v>
      </c>
      <c r="G62" s="221">
        <f ca="1">'DAta 123'!H60</f>
        <v>0</v>
      </c>
      <c r="H62" s="221">
        <f ca="1">'DAta 123'!I60</f>
        <v>0</v>
      </c>
      <c r="I62" s="221">
        <f ca="1">'DAta 123'!J60</f>
        <v>0</v>
      </c>
      <c r="J62" s="221">
        <f ca="1">'DAta 123'!K60</f>
        <v>0</v>
      </c>
      <c r="K62" s="221">
        <f ca="1">'DAta 123'!L60</f>
        <v>0</v>
      </c>
      <c r="L62" s="221">
        <f ca="1">'DAta 123'!M60</f>
        <v>0</v>
      </c>
      <c r="M62" s="221">
        <f ca="1">'DAta 123'!N60</f>
        <v>0</v>
      </c>
      <c r="N62" s="221">
        <f ca="1">'DAta 123'!O60</f>
        <v>0</v>
      </c>
      <c r="O62" s="221">
        <f ca="1">'DAta 123'!P60</f>
        <v>0</v>
      </c>
      <c r="P62" s="221">
        <f ca="1">'DAta 123'!Q60</f>
        <v>0</v>
      </c>
      <c r="Q62" s="221">
        <f ca="1">'DAta 123'!R60</f>
        <v>0</v>
      </c>
      <c r="R62" s="221">
        <f ca="1">'DAta 123'!S60</f>
        <v>0</v>
      </c>
      <c r="S62" s="221">
        <f ca="1">'DAta 123'!T60</f>
        <v>0</v>
      </c>
      <c r="T62" s="221">
        <f ca="1">'DAta 123'!U60</f>
        <v>0</v>
      </c>
      <c r="U62" s="221">
        <f ca="1">'DAta 123'!V60</f>
        <v>0</v>
      </c>
      <c r="V62" s="221">
        <f ca="1">'DAta 123'!W60</f>
        <v>0</v>
      </c>
      <c r="W62" s="221">
        <f ca="1">'DAta 123'!X60</f>
        <v>0</v>
      </c>
      <c r="X62" s="221">
        <f ca="1">'DAta 123'!Y60</f>
        <v>0</v>
      </c>
      <c r="Y62" s="221">
        <f ca="1">'DAta 123'!Z60</f>
        <v>0</v>
      </c>
      <c r="Z62" s="221">
        <f ca="1">'DAta 123'!AA60</f>
        <v>0</v>
      </c>
      <c r="AA62" s="221">
        <f ca="1">'DAta 123'!AB60</f>
        <v>0</v>
      </c>
      <c r="AB62" s="221">
        <f ca="1">'DAta 123'!AC60</f>
        <v>0</v>
      </c>
      <c r="AC62" s="221">
        <f ca="1">'DAta 123'!AD60</f>
        <v>0</v>
      </c>
      <c r="AD62" s="221">
        <f ca="1">'DAta 123'!AE60</f>
        <v>0</v>
      </c>
      <c r="AE62" s="221">
        <f ca="1">'DAta 123'!AF60</f>
        <v>0</v>
      </c>
      <c r="AF62" s="221">
        <f ca="1">'DAta 123'!AG60</f>
        <v>0</v>
      </c>
      <c r="AG62" s="221">
        <f ca="1">'DAta 123'!AH60</f>
        <v>0</v>
      </c>
      <c r="AH62" s="221">
        <f ca="1">'DAta 123'!AI60</f>
        <v>0</v>
      </c>
      <c r="AK62" s="223">
        <f ca="1">Formulas_Past!AN62</f>
        <v>0</v>
      </c>
      <c r="AL62" s="223">
        <f ca="1">Formulas_Past!AO62</f>
        <v>0</v>
      </c>
    </row>
    <row r="63" spans="1:38" ht="15.75" customHeight="1" x14ac:dyDescent="0.25">
      <c r="A63" s="2"/>
      <c r="B63" s="219">
        <f t="shared" si="3"/>
        <v>59</v>
      </c>
      <c r="C63" s="224" t="s">
        <v>123</v>
      </c>
      <c r="D63" s="221">
        <f ca="1">'DAta 123'!E61</f>
        <v>882.49425454545417</v>
      </c>
      <c r="E63" s="221">
        <f ca="1">'DAta 123'!F61</f>
        <v>901.65519999999378</v>
      </c>
      <c r="F63" s="221">
        <f ca="1">'DAta 123'!G61</f>
        <v>878.78040000000328</v>
      </c>
      <c r="G63" s="221">
        <f ca="1">'DAta 123'!H61</f>
        <v>881.51080000000366</v>
      </c>
      <c r="H63" s="221">
        <f ca="1">'DAta 123'!I61</f>
        <v>911.01680000001215</v>
      </c>
      <c r="I63" s="221">
        <f ca="1">'DAta 123'!J61</f>
        <v>891.94079999998212</v>
      </c>
      <c r="J63" s="221">
        <f ca="1">'DAta 123'!K61</f>
        <v>905.37359999999171</v>
      </c>
      <c r="K63" s="221">
        <f ca="1">'DAta 123'!L61</f>
        <v>883.88050909092999</v>
      </c>
      <c r="L63" s="221">
        <f ca="1">'DAta 123'!M61</f>
        <v>904.33900395256933</v>
      </c>
      <c r="M63" s="221">
        <f ca="1">'DAta 123'!N61</f>
        <v>878.95408695650985</v>
      </c>
      <c r="N63" s="221">
        <f ca="1">'DAta 123'!O61</f>
        <v>890.69515789474826</v>
      </c>
      <c r="O63" s="221">
        <f ca="1">'DAta 123'!P61</f>
        <v>884.88084210528177</v>
      </c>
      <c r="P63" s="221">
        <f ca="1">'DAta 123'!Q61</f>
        <v>881.04421052630641</v>
      </c>
      <c r="Q63" s="221">
        <f ca="1">'DAta 123'!R61</f>
        <v>879.09136842100997</v>
      </c>
      <c r="R63" s="221">
        <f ca="1">'DAta 123'!S61</f>
        <v>511.17642105265986</v>
      </c>
      <c r="S63" s="221">
        <f ca="1">'DAta 123'!T61</f>
        <v>753.6480000000156</v>
      </c>
      <c r="T63" s="221">
        <f ca="1">'DAta 123'!U61</f>
        <v>953.08799999998882</v>
      </c>
      <c r="U63" s="221">
        <f ca="1">'DAta 123'!V61</f>
        <v>0</v>
      </c>
      <c r="V63" s="221">
        <f ca="1">'DAta 123'!W61</f>
        <v>0</v>
      </c>
      <c r="W63" s="221">
        <f ca="1">'DAta 123'!X61</f>
        <v>0</v>
      </c>
      <c r="X63" s="221">
        <f ca="1">'DAta 123'!Y61</f>
        <v>0</v>
      </c>
      <c r="Y63" s="221">
        <f ca="1">'DAta 123'!Z61</f>
        <v>0</v>
      </c>
      <c r="Z63" s="221">
        <f ca="1">'DAta 123'!AA61</f>
        <v>0</v>
      </c>
      <c r="AA63" s="221">
        <f ca="1">'DAta 123'!AB61</f>
        <v>0</v>
      </c>
      <c r="AB63" s="221">
        <f ca="1">'DAta 123'!AC61</f>
        <v>0</v>
      </c>
      <c r="AC63" s="221">
        <f ca="1">'DAta 123'!AD61</f>
        <v>0</v>
      </c>
      <c r="AD63" s="221">
        <f ca="1">'DAta 123'!AE61</f>
        <v>0</v>
      </c>
      <c r="AE63" s="221">
        <f ca="1">'DAta 123'!AF61</f>
        <v>0</v>
      </c>
      <c r="AF63" s="221">
        <f ca="1">'DAta 123'!AG61</f>
        <v>0</v>
      </c>
      <c r="AG63" s="221">
        <f ca="1">'DAta 123'!AH61</f>
        <v>0</v>
      </c>
      <c r="AH63" s="221">
        <f ca="1">'DAta 123'!AI61</f>
        <v>0</v>
      </c>
      <c r="AK63" s="223">
        <f ca="1">Formulas_Past!AN63</f>
        <v>957.49246451612896</v>
      </c>
      <c r="AL63" s="223">
        <f ca="1">Formulas_Past!AO63</f>
        <v>783.40292551319646</v>
      </c>
    </row>
    <row r="64" spans="1:38" ht="15.75" customHeight="1" x14ac:dyDescent="0.25">
      <c r="A64" s="2"/>
      <c r="B64" s="219">
        <f t="shared" si="3"/>
        <v>60</v>
      </c>
      <c r="C64" s="224" t="s">
        <v>124</v>
      </c>
      <c r="D64" s="221">
        <f ca="1">'DAta 123'!E62</f>
        <v>1522.6202868851833</v>
      </c>
      <c r="E64" s="221">
        <f ca="1">'DAta 123'!F62</f>
        <v>868.43755209771916</v>
      </c>
      <c r="F64" s="221">
        <f ca="1">'DAta 123'!G62</f>
        <v>1891.6046610171907</v>
      </c>
      <c r="G64" s="221">
        <f ca="1">'DAta 123'!H62</f>
        <v>1908.8125</v>
      </c>
      <c r="H64" s="221">
        <f ca="1">'DAta 123'!I62</f>
        <v>1813.5</v>
      </c>
      <c r="I64" s="221">
        <f ca="1">'DAta 123'!J62</f>
        <v>1902.2791666663252</v>
      </c>
      <c r="J64" s="221">
        <f ca="1">'DAta 123'!K62</f>
        <v>1833.4083333336748</v>
      </c>
      <c r="K64" s="221">
        <f ca="1">'DAta 123'!L62</f>
        <v>1103.4749999996275</v>
      </c>
      <c r="L64" s="221">
        <f ca="1">'DAta 123'!M62</f>
        <v>965.01147540984675</v>
      </c>
      <c r="M64" s="221">
        <f ca="1">'DAta 123'!N62</f>
        <v>1922.4760245904326</v>
      </c>
      <c r="N64" s="221">
        <f ca="1">'DAta 123'!O62</f>
        <v>2046.8249999997206</v>
      </c>
      <c r="O64" s="221">
        <f ca="1">'DAta 123'!P62</f>
        <v>1530.7291666669771</v>
      </c>
      <c r="P64" s="221">
        <f ca="1">'DAta 123'!Q62</f>
        <v>1964.7250000000931</v>
      </c>
      <c r="Q64" s="221">
        <f ca="1">'DAta 123'!R62</f>
        <v>1949.3999999999069</v>
      </c>
      <c r="R64" s="221">
        <f ca="1">'DAta 123'!S62</f>
        <v>1058.8333333330229</v>
      </c>
      <c r="S64" s="221">
        <f ca="1">'DAta 123'!T62</f>
        <v>1001.4172131149098</v>
      </c>
      <c r="T64" s="221">
        <f ca="1">'DAta 123'!U62</f>
        <v>1870.3952868850902</v>
      </c>
      <c r="U64" s="221">
        <f ca="1">'DAta 123'!V62</f>
        <v>0</v>
      </c>
      <c r="V64" s="221">
        <f ca="1">'DAta 123'!W62</f>
        <v>0</v>
      </c>
      <c r="W64" s="221">
        <f ca="1">'DAta 123'!X62</f>
        <v>0</v>
      </c>
      <c r="X64" s="221">
        <f ca="1">'DAta 123'!Y62</f>
        <v>0</v>
      </c>
      <c r="Y64" s="221">
        <f ca="1">'DAta 123'!Z62</f>
        <v>0</v>
      </c>
      <c r="Z64" s="221">
        <f ca="1">'DAta 123'!AA62</f>
        <v>0</v>
      </c>
      <c r="AA64" s="221">
        <f ca="1">'DAta 123'!AB62</f>
        <v>0</v>
      </c>
      <c r="AB64" s="221">
        <f ca="1">'DAta 123'!AC62</f>
        <v>0</v>
      </c>
      <c r="AC64" s="221">
        <f ca="1">'DAta 123'!AD62</f>
        <v>0</v>
      </c>
      <c r="AD64" s="221">
        <f ca="1">'DAta 123'!AE62</f>
        <v>0</v>
      </c>
      <c r="AE64" s="221">
        <f ca="1">'DAta 123'!AF62</f>
        <v>0</v>
      </c>
      <c r="AF64" s="221">
        <f ca="1">'DAta 123'!AG62</f>
        <v>0</v>
      </c>
      <c r="AG64" s="221">
        <f ca="1">'DAta 123'!AH62</f>
        <v>0</v>
      </c>
      <c r="AH64" s="221">
        <f ca="1">'DAta 123'!AI62</f>
        <v>0</v>
      </c>
      <c r="AK64" s="223">
        <f ca="1">Formulas_Past!AN64</f>
        <v>2004.1726478494568</v>
      </c>
      <c r="AL64" s="223">
        <f ca="1">Formulas_Past!AO64</f>
        <v>1639.7776209677374</v>
      </c>
    </row>
    <row r="65" spans="1:38" ht="15.75" customHeight="1" x14ac:dyDescent="0.25">
      <c r="A65" s="2"/>
      <c r="B65" s="219">
        <f t="shared" si="3"/>
        <v>61</v>
      </c>
      <c r="C65" s="224" t="s">
        <v>125</v>
      </c>
      <c r="D65" s="221">
        <f ca="1">'DAta 123'!E63</f>
        <v>423.515625</v>
      </c>
      <c r="E65" s="221">
        <f ca="1">'DAta 123'!F63</f>
        <v>99.006249999976717</v>
      </c>
      <c r="F65" s="221">
        <f ca="1">'DAta 123'!G63</f>
        <v>399.05312499997672</v>
      </c>
      <c r="G65" s="221">
        <f ca="1">'DAta 123'!H63</f>
        <v>414.36250000004657</v>
      </c>
      <c r="H65" s="221">
        <f ca="1">'DAta 123'!I63</f>
        <v>386.76714939018711</v>
      </c>
      <c r="I65" s="221">
        <f ca="1">'DAta 123'!J63</f>
        <v>386.9392650835216</v>
      </c>
      <c r="J65" s="221">
        <f ca="1">'DAta 123'!K63</f>
        <v>396.713898026268</v>
      </c>
      <c r="K65" s="221">
        <f ca="1">'DAta 123'!L63</f>
        <v>382.97031250002328</v>
      </c>
      <c r="L65" s="221">
        <f ca="1">'DAta 123'!M63</f>
        <v>91.560937499976717</v>
      </c>
      <c r="M65" s="221">
        <f ca="1">'DAta 123'!N63</f>
        <v>422.47031250002328</v>
      </c>
      <c r="N65" s="221">
        <f ca="1">'DAta 123'!O63</f>
        <v>426.19374999997672</v>
      </c>
      <c r="O65" s="221">
        <f ca="1">'DAta 123'!P63</f>
        <v>470.41249999997672</v>
      </c>
      <c r="P65" s="221">
        <f ca="1">'DAta 123'!Q63</f>
        <v>362.66718750004657</v>
      </c>
      <c r="Q65" s="221">
        <f ca="1">'DAta 123'!R63</f>
        <v>451.22122713411227</v>
      </c>
      <c r="R65" s="221">
        <f ca="1">'DAta 123'!S63</f>
        <v>98.74045441346243</v>
      </c>
      <c r="S65" s="221">
        <f ca="1">'DAta 123'!T63</f>
        <v>149.73831845237873</v>
      </c>
      <c r="T65" s="221">
        <f ca="1">'DAta 123'!U63</f>
        <v>503.8984375</v>
      </c>
      <c r="U65" s="221">
        <f ca="1">'DAta 123'!V63</f>
        <v>0</v>
      </c>
      <c r="V65" s="221">
        <f ca="1">'DAta 123'!W63</f>
        <v>0</v>
      </c>
      <c r="W65" s="221">
        <f ca="1">'DAta 123'!X63</f>
        <v>0</v>
      </c>
      <c r="X65" s="221">
        <f ca="1">'DAta 123'!Y63</f>
        <v>0</v>
      </c>
      <c r="Y65" s="221">
        <f ca="1">'DAta 123'!Z63</f>
        <v>0</v>
      </c>
      <c r="Z65" s="221">
        <f ca="1">'DAta 123'!AA63</f>
        <v>0</v>
      </c>
      <c r="AA65" s="221">
        <f ca="1">'DAta 123'!AB63</f>
        <v>0</v>
      </c>
      <c r="AB65" s="221">
        <f ca="1">'DAta 123'!AC63</f>
        <v>0</v>
      </c>
      <c r="AC65" s="221">
        <f ca="1">'DAta 123'!AD63</f>
        <v>0</v>
      </c>
      <c r="AD65" s="221">
        <f ca="1">'DAta 123'!AE63</f>
        <v>0</v>
      </c>
      <c r="AE65" s="221">
        <f ca="1">'DAta 123'!AF63</f>
        <v>0</v>
      </c>
      <c r="AF65" s="221">
        <f ca="1">'DAta 123'!AG63</f>
        <v>0</v>
      </c>
      <c r="AG65" s="221">
        <f ca="1">'DAta 123'!AH63</f>
        <v>0</v>
      </c>
      <c r="AH65" s="221">
        <f ca="1">'DAta 123'!AI63</f>
        <v>0</v>
      </c>
      <c r="AK65" s="223">
        <f ca="1">Formulas_Past!AN65</f>
        <v>381.82735383064681</v>
      </c>
      <c r="AL65" s="223">
        <f ca="1">Formulas_Past!AO65</f>
        <v>312.40419858871104</v>
      </c>
    </row>
    <row r="66" spans="1:38" ht="15.75" customHeight="1" x14ac:dyDescent="0.25">
      <c r="A66" s="2"/>
      <c r="B66" s="219">
        <f t="shared" si="3"/>
        <v>62</v>
      </c>
      <c r="C66" s="224" t="s">
        <v>126</v>
      </c>
      <c r="D66" s="221">
        <f ca="1">'DAta 123'!E64</f>
        <v>0</v>
      </c>
      <c r="E66" s="221">
        <f ca="1">'DAta 123'!F64</f>
        <v>0.3515625</v>
      </c>
      <c r="F66" s="221">
        <f ca="1">'DAta 123'!G64</f>
        <v>0</v>
      </c>
      <c r="G66" s="221">
        <f ca="1">'DAta 123'!H64</f>
        <v>0</v>
      </c>
      <c r="H66" s="221">
        <f ca="1">'DAta 123'!I64</f>
        <v>0</v>
      </c>
      <c r="I66" s="221">
        <f ca="1">'DAta 123'!J64</f>
        <v>0</v>
      </c>
      <c r="J66" s="221">
        <f ca="1">'DAta 123'!K64</f>
        <v>0</v>
      </c>
      <c r="K66" s="221">
        <f ca="1">'DAta 123'!L64</f>
        <v>1.76953125</v>
      </c>
      <c r="L66" s="221">
        <f ca="1">'DAta 123'!M64</f>
        <v>0</v>
      </c>
      <c r="M66" s="221">
        <f ca="1">'DAta 123'!N64</f>
        <v>0</v>
      </c>
      <c r="N66" s="221">
        <f ca="1">'DAta 123'!O64</f>
        <v>0</v>
      </c>
      <c r="O66" s="221">
        <f ca="1">'DAta 123'!P64</f>
        <v>0.51171875</v>
      </c>
      <c r="P66" s="221">
        <f ca="1">'DAta 123'!Q64</f>
        <v>128.455078125</v>
      </c>
      <c r="Q66" s="221">
        <f ca="1">'DAta 123'!R64</f>
        <v>1.595703125</v>
      </c>
      <c r="R66" s="221">
        <f ca="1">'DAta 123'!S64</f>
        <v>0</v>
      </c>
      <c r="S66" s="221">
        <f ca="1">'DAta 123'!T64</f>
        <v>28.900390625</v>
      </c>
      <c r="T66" s="221">
        <f ca="1">'DAta 123'!U64</f>
        <v>0</v>
      </c>
      <c r="U66" s="221">
        <f ca="1">'DAta 123'!V64</f>
        <v>0</v>
      </c>
      <c r="V66" s="221">
        <f ca="1">'DAta 123'!W64</f>
        <v>0</v>
      </c>
      <c r="W66" s="221">
        <f ca="1">'DAta 123'!X64</f>
        <v>0</v>
      </c>
      <c r="X66" s="221">
        <f ca="1">'DAta 123'!Y64</f>
        <v>0</v>
      </c>
      <c r="Y66" s="221">
        <f ca="1">'DAta 123'!Z64</f>
        <v>0</v>
      </c>
      <c r="Z66" s="221">
        <f ca="1">'DAta 123'!AA64</f>
        <v>0</v>
      </c>
      <c r="AA66" s="221">
        <f ca="1">'DAta 123'!AB64</f>
        <v>0</v>
      </c>
      <c r="AB66" s="221">
        <f ca="1">'DAta 123'!AC64</f>
        <v>0</v>
      </c>
      <c r="AC66" s="221">
        <f ca="1">'DAta 123'!AD64</f>
        <v>0</v>
      </c>
      <c r="AD66" s="221">
        <f ca="1">'DAta 123'!AE64</f>
        <v>0</v>
      </c>
      <c r="AE66" s="221">
        <f ca="1">'DAta 123'!AF64</f>
        <v>0</v>
      </c>
      <c r="AF66" s="221">
        <f ca="1">'DAta 123'!AG64</f>
        <v>0</v>
      </c>
      <c r="AG66" s="221">
        <f ca="1">'DAta 123'!AH64</f>
        <v>0</v>
      </c>
      <c r="AH66" s="221">
        <f ca="1">'DAta 123'!AI64</f>
        <v>0</v>
      </c>
      <c r="AK66" s="223">
        <f ca="1">Formulas_Past!AN66</f>
        <v>8.9061328124999992</v>
      </c>
      <c r="AL66" s="223">
        <f ca="1">Formulas_Past!AO66</f>
        <v>7.2868359374999994</v>
      </c>
    </row>
    <row r="67" spans="1:38" ht="15.75" customHeight="1" x14ac:dyDescent="0.25">
      <c r="A67" s="2"/>
      <c r="B67" s="219">
        <f t="shared" si="3"/>
        <v>63</v>
      </c>
      <c r="C67" s="220" t="s">
        <v>127</v>
      </c>
      <c r="D67" s="221">
        <f ca="1">'DAta 123'!E65</f>
        <v>0</v>
      </c>
      <c r="E67" s="221">
        <f ca="1">'DAta 123'!F65</f>
        <v>0</v>
      </c>
      <c r="F67" s="221">
        <f ca="1">'DAta 123'!G65</f>
        <v>0</v>
      </c>
      <c r="G67" s="221">
        <f ca="1">'DAta 123'!H65</f>
        <v>0</v>
      </c>
      <c r="H67" s="221">
        <f ca="1">'DAta 123'!I65</f>
        <v>0</v>
      </c>
      <c r="I67" s="221">
        <f ca="1">'DAta 123'!J65</f>
        <v>0</v>
      </c>
      <c r="J67" s="221">
        <f ca="1">'DAta 123'!K65</f>
        <v>0</v>
      </c>
      <c r="K67" s="221">
        <f ca="1">'DAta 123'!L65</f>
        <v>0</v>
      </c>
      <c r="L67" s="221">
        <f ca="1">'DAta 123'!M65</f>
        <v>0</v>
      </c>
      <c r="M67" s="221">
        <f ca="1">'DAta 123'!N65</f>
        <v>0</v>
      </c>
      <c r="N67" s="221">
        <f ca="1">'DAta 123'!O65</f>
        <v>0</v>
      </c>
      <c r="O67" s="221">
        <f ca="1">'DAta 123'!P65</f>
        <v>0</v>
      </c>
      <c r="P67" s="221">
        <f ca="1">'DAta 123'!Q65</f>
        <v>0</v>
      </c>
      <c r="Q67" s="221">
        <f ca="1">'DAta 123'!R65</f>
        <v>0</v>
      </c>
      <c r="R67" s="221">
        <f ca="1">'DAta 123'!S65</f>
        <v>0</v>
      </c>
      <c r="S67" s="221">
        <f ca="1">'DAta 123'!T65</f>
        <v>0</v>
      </c>
      <c r="T67" s="221">
        <f ca="1">'DAta 123'!U65</f>
        <v>0</v>
      </c>
      <c r="U67" s="221">
        <f ca="1">'DAta 123'!V65</f>
        <v>0</v>
      </c>
      <c r="V67" s="221">
        <f ca="1">'DAta 123'!W65</f>
        <v>0</v>
      </c>
      <c r="W67" s="221">
        <f ca="1">'DAta 123'!X65</f>
        <v>0</v>
      </c>
      <c r="X67" s="221">
        <f ca="1">'DAta 123'!Y65</f>
        <v>0</v>
      </c>
      <c r="Y67" s="221">
        <f ca="1">'DAta 123'!Z65</f>
        <v>0</v>
      </c>
      <c r="Z67" s="221">
        <f ca="1">'DAta 123'!AA65</f>
        <v>0</v>
      </c>
      <c r="AA67" s="221">
        <f ca="1">'DAta 123'!AB65</f>
        <v>0</v>
      </c>
      <c r="AB67" s="221">
        <f ca="1">'DAta 123'!AC65</f>
        <v>0</v>
      </c>
      <c r="AC67" s="221">
        <f ca="1">'DAta 123'!AD65</f>
        <v>0</v>
      </c>
      <c r="AD67" s="221">
        <f ca="1">'DAta 123'!AE65</f>
        <v>0</v>
      </c>
      <c r="AE67" s="221">
        <f ca="1">'DAta 123'!AF65</f>
        <v>0</v>
      </c>
      <c r="AF67" s="221">
        <f ca="1">'DAta 123'!AG65</f>
        <v>0</v>
      </c>
      <c r="AG67" s="221">
        <f ca="1">'DAta 123'!AH65</f>
        <v>0</v>
      </c>
      <c r="AH67" s="221">
        <f ca="1">'DAta 123'!AI65</f>
        <v>0</v>
      </c>
      <c r="AK67" s="223">
        <f ca="1">Formulas_Past!AN67</f>
        <v>0</v>
      </c>
      <c r="AL67" s="223">
        <f ca="1">Formulas_Past!AO67</f>
        <v>0</v>
      </c>
    </row>
    <row r="68" spans="1:38" ht="15.75" customHeight="1" x14ac:dyDescent="0.25">
      <c r="B68" s="219">
        <f t="shared" si="3"/>
        <v>64</v>
      </c>
      <c r="C68" s="224" t="s">
        <v>128</v>
      </c>
      <c r="D68" s="221">
        <f ca="1">'DAta 123'!E66</f>
        <v>535.70800000000054</v>
      </c>
      <c r="E68" s="221">
        <f ca="1">'DAta 123'!F66</f>
        <v>590.51249999999982</v>
      </c>
      <c r="F68" s="221">
        <f ca="1">'DAta 123'!G66</f>
        <v>450.71500000000015</v>
      </c>
      <c r="G68" s="221">
        <f ca="1">'DAta 123'!H66</f>
        <v>482.59699999999975</v>
      </c>
      <c r="H68" s="221">
        <f ca="1">'DAta 123'!I66</f>
        <v>587.59499999999935</v>
      </c>
      <c r="I68" s="221">
        <f ca="1">'DAta 123'!J66</f>
        <v>548.90099999999984</v>
      </c>
      <c r="J68" s="221">
        <f ca="1">'DAta 123'!K66</f>
        <v>371.74099999999999</v>
      </c>
      <c r="K68" s="221">
        <f ca="1">'DAta 123'!L66</f>
        <v>609.60500000000138</v>
      </c>
      <c r="L68" s="221">
        <f ca="1">'DAta 123'!M66</f>
        <v>559.77899999999863</v>
      </c>
      <c r="M68" s="221">
        <f ca="1">'DAta 123'!N66</f>
        <v>685.03000000000065</v>
      </c>
      <c r="N68" s="221">
        <f ca="1">'DAta 123'!O66</f>
        <v>670.60300000000097</v>
      </c>
      <c r="O68" s="221">
        <f ca="1">'DAta 123'!P66</f>
        <v>679.33899999999994</v>
      </c>
      <c r="P68" s="221">
        <f ca="1">'DAta 123'!Q66</f>
        <v>713.98899999999958</v>
      </c>
      <c r="Q68" s="221">
        <f ca="1">'DAta 123'!R66</f>
        <v>665.40899999999965</v>
      </c>
      <c r="R68" s="221">
        <f ca="1">'DAta 123'!S66</f>
        <v>645.91300000000047</v>
      </c>
      <c r="S68" s="221">
        <f ca="1">'DAta 123'!T66</f>
        <v>776.98199999999815</v>
      </c>
      <c r="T68" s="221">
        <f ca="1">'DAta 123'!U66</f>
        <v>692.11200000000099</v>
      </c>
      <c r="U68" s="221">
        <f ca="1">'DAta 123'!V66</f>
        <v>0</v>
      </c>
      <c r="V68" s="221">
        <f ca="1">'DAta 123'!W66</f>
        <v>0</v>
      </c>
      <c r="W68" s="221">
        <f ca="1">'DAta 123'!X66</f>
        <v>0</v>
      </c>
      <c r="X68" s="221">
        <f ca="1">'DAta 123'!Y66</f>
        <v>0</v>
      </c>
      <c r="Y68" s="221">
        <f ca="1">'DAta 123'!Z66</f>
        <v>0</v>
      </c>
      <c r="Z68" s="221">
        <f ca="1">'DAta 123'!AA66</f>
        <v>0</v>
      </c>
      <c r="AA68" s="221">
        <f ca="1">'DAta 123'!AB66</f>
        <v>0</v>
      </c>
      <c r="AB68" s="221">
        <f ca="1">'DAta 123'!AC66</f>
        <v>0</v>
      </c>
      <c r="AC68" s="221">
        <f ca="1">'DAta 123'!AD66</f>
        <v>0</v>
      </c>
      <c r="AD68" s="221">
        <f ca="1">'DAta 123'!AE66</f>
        <v>0</v>
      </c>
      <c r="AE68" s="221">
        <f ca="1">'DAta 123'!AF66</f>
        <v>0</v>
      </c>
      <c r="AF68" s="221">
        <f ca="1">'DAta 123'!AG66</f>
        <v>0</v>
      </c>
      <c r="AG68" s="221">
        <f ca="1">'DAta 123'!AH66</f>
        <v>0</v>
      </c>
      <c r="AH68" s="221">
        <f ca="1">'DAta 123'!AI66</f>
        <v>0</v>
      </c>
      <c r="AK68" s="223">
        <f ca="1">Formulas_Past!AN68</f>
        <v>650.56692462389969</v>
      </c>
      <c r="AL68" s="223">
        <f ca="1">Formulas_Past!AO68</f>
        <v>532.2820292377362</v>
      </c>
    </row>
    <row r="69" spans="1:38" ht="15.75" customHeight="1" x14ac:dyDescent="0.25">
      <c r="B69" s="219">
        <f t="shared" si="3"/>
        <v>65</v>
      </c>
      <c r="C69" s="224" t="s">
        <v>129</v>
      </c>
      <c r="D69" s="221">
        <f ca="1">'DAta 123'!E67</f>
        <v>28.947999999999865</v>
      </c>
      <c r="E69" s="221">
        <f ca="1">'DAta 123'!F67</f>
        <v>32.01175000000012</v>
      </c>
      <c r="F69" s="221">
        <f ca="1">'DAta 123'!G67</f>
        <v>23.152500000000146</v>
      </c>
      <c r="G69" s="221">
        <f ca="1">'DAta 123'!H67</f>
        <v>26.546249999999873</v>
      </c>
      <c r="H69" s="221">
        <f ca="1">'DAta 123'!I67</f>
        <v>30.607500000000073</v>
      </c>
      <c r="I69" s="221">
        <f ca="1">'DAta 123'!J67</f>
        <v>28.9699999999998</v>
      </c>
      <c r="J69" s="221">
        <f ca="1">'DAta 123'!K67</f>
        <v>18.802500000000236</v>
      </c>
      <c r="K69" s="221">
        <f ca="1">'DAta 123'!L67</f>
        <v>33.007250000000113</v>
      </c>
      <c r="L69" s="221">
        <f ca="1">'DAta 123'!M67</f>
        <v>30.826499999999669</v>
      </c>
      <c r="M69" s="221">
        <f ca="1">'DAta 123'!N67</f>
        <v>32.943500000000313</v>
      </c>
      <c r="N69" s="221">
        <f ca="1">'DAta 123'!O67</f>
        <v>36.505499999999756</v>
      </c>
      <c r="O69" s="221">
        <f ca="1">'DAta 123'!P67</f>
        <v>34.509000000000015</v>
      </c>
      <c r="P69" s="221">
        <f ca="1">'DAta 123'!Q67</f>
        <v>37.632999999999811</v>
      </c>
      <c r="Q69" s="221">
        <f ca="1">'DAta 123'!R67</f>
        <v>29.758500000000367</v>
      </c>
      <c r="R69" s="221">
        <f ca="1">'DAta 123'!S67</f>
        <v>33.733749999999873</v>
      </c>
      <c r="S69" s="221">
        <f ca="1">'DAta 123'!T67</f>
        <v>39.378999999999905</v>
      </c>
      <c r="T69" s="221">
        <f ca="1">'DAta 123'!U67</f>
        <v>16.67450000000008</v>
      </c>
      <c r="U69" s="221">
        <f ca="1">'DAta 123'!V67</f>
        <v>0</v>
      </c>
      <c r="V69" s="221">
        <f ca="1">'DAta 123'!W67</f>
        <v>0</v>
      </c>
      <c r="W69" s="221">
        <f ca="1">'DAta 123'!X67</f>
        <v>0</v>
      </c>
      <c r="X69" s="221">
        <f ca="1">'DAta 123'!Y67</f>
        <v>0</v>
      </c>
      <c r="Y69" s="221">
        <f ca="1">'DAta 123'!Z67</f>
        <v>0</v>
      </c>
      <c r="Z69" s="221">
        <f ca="1">'DAta 123'!AA67</f>
        <v>0</v>
      </c>
      <c r="AA69" s="221">
        <f ca="1">'DAta 123'!AB67</f>
        <v>0</v>
      </c>
      <c r="AB69" s="221">
        <f ca="1">'DAta 123'!AC67</f>
        <v>0</v>
      </c>
      <c r="AC69" s="221">
        <f ca="1">'DAta 123'!AD67</f>
        <v>0</v>
      </c>
      <c r="AD69" s="221">
        <f ca="1">'DAta 123'!AE67</f>
        <v>0</v>
      </c>
      <c r="AE69" s="221">
        <f ca="1">'DAta 123'!AF67</f>
        <v>0</v>
      </c>
      <c r="AF69" s="221">
        <f ca="1">'DAta 123'!AG67</f>
        <v>0</v>
      </c>
      <c r="AG69" s="221">
        <f ca="1">'DAta 123'!AH67</f>
        <v>0</v>
      </c>
      <c r="AH69" s="221">
        <f ca="1">'DAta 123'!AI67</f>
        <v>0</v>
      </c>
      <c r="AK69" s="223">
        <f ca="1">Formulas_Past!AN69</f>
        <v>34.182007661290321</v>
      </c>
      <c r="AL69" s="223">
        <f ca="1">Formulas_Past!AO69</f>
        <v>27.967097177419355</v>
      </c>
    </row>
    <row r="70" spans="1:38" ht="15.75" customHeight="1" x14ac:dyDescent="0.25">
      <c r="B70" s="219">
        <f t="shared" si="3"/>
        <v>66</v>
      </c>
      <c r="C70" s="224" t="s">
        <v>130</v>
      </c>
      <c r="D70" s="221">
        <f ca="1">'DAta 123'!E68</f>
        <v>241.59375</v>
      </c>
      <c r="E70" s="221">
        <f ca="1">'DAta 123'!F68</f>
        <v>259.5</v>
      </c>
      <c r="F70" s="221">
        <f ca="1">'DAta 123'!G68</f>
        <v>212.8125</v>
      </c>
      <c r="G70" s="221">
        <f ca="1">'DAta 123'!H68</f>
        <v>219.09375</v>
      </c>
      <c r="H70" s="221">
        <f ca="1">'DAta 123'!I68</f>
        <v>253.71875</v>
      </c>
      <c r="I70" s="221">
        <f ca="1">'DAta 123'!J68</f>
        <v>259.46875</v>
      </c>
      <c r="J70" s="221">
        <f ca="1">'DAta 123'!K68</f>
        <v>170.8125</v>
      </c>
      <c r="K70" s="221">
        <f ca="1">'DAta 123'!L68</f>
        <v>283.375</v>
      </c>
      <c r="L70" s="221">
        <f ca="1">'DAta 123'!M68</f>
        <v>242.90625</v>
      </c>
      <c r="M70" s="221">
        <f ca="1">'DAta 123'!N68</f>
        <v>264.96875</v>
      </c>
      <c r="N70" s="221">
        <f ca="1">'DAta 123'!O68</f>
        <v>284.34375</v>
      </c>
      <c r="O70" s="221">
        <f ca="1">'DAta 123'!P68</f>
        <v>306.1875</v>
      </c>
      <c r="P70" s="221">
        <f ca="1">'DAta 123'!Q68</f>
        <v>313.34375</v>
      </c>
      <c r="Q70" s="221">
        <f ca="1">'DAta 123'!R68</f>
        <v>289.75</v>
      </c>
      <c r="R70" s="221">
        <f ca="1">'DAta 123'!S68</f>
        <v>271.21875</v>
      </c>
      <c r="S70" s="221">
        <f ca="1">'DAta 123'!T68</f>
        <v>297</v>
      </c>
      <c r="T70" s="221">
        <f ca="1">'DAta 123'!U68</f>
        <v>319</v>
      </c>
      <c r="U70" s="221">
        <f ca="1">'DAta 123'!V68</f>
        <v>0</v>
      </c>
      <c r="V70" s="221">
        <f ca="1">'DAta 123'!W68</f>
        <v>0</v>
      </c>
      <c r="W70" s="221">
        <f ca="1">'DAta 123'!X68</f>
        <v>0</v>
      </c>
      <c r="X70" s="221">
        <f ca="1">'DAta 123'!Y68</f>
        <v>0</v>
      </c>
      <c r="Y70" s="221">
        <f ca="1">'DAta 123'!Z68</f>
        <v>0</v>
      </c>
      <c r="Z70" s="221">
        <f ca="1">'DAta 123'!AA68</f>
        <v>0</v>
      </c>
      <c r="AA70" s="221">
        <f ca="1">'DAta 123'!AB68</f>
        <v>0</v>
      </c>
      <c r="AB70" s="221">
        <f ca="1">'DAta 123'!AC68</f>
        <v>0</v>
      </c>
      <c r="AC70" s="221">
        <f ca="1">'DAta 123'!AD68</f>
        <v>0</v>
      </c>
      <c r="AD70" s="221">
        <f ca="1">'DAta 123'!AE68</f>
        <v>0</v>
      </c>
      <c r="AE70" s="221">
        <f ca="1">'DAta 123'!AF68</f>
        <v>0</v>
      </c>
      <c r="AF70" s="221">
        <f ca="1">'DAta 123'!AG68</f>
        <v>0</v>
      </c>
      <c r="AG70" s="221">
        <f ca="1">'DAta 123'!AH68</f>
        <v>0</v>
      </c>
      <c r="AH70" s="221">
        <f ca="1">'DAta 123'!AI68</f>
        <v>0</v>
      </c>
      <c r="AK70" s="223">
        <f ca="1">Formulas_Past!AN70</f>
        <v>394.88780241935484</v>
      </c>
      <c r="AL70" s="223">
        <f ca="1">Formulas_Past!AO70</f>
        <v>323.09002016129028</v>
      </c>
    </row>
    <row r="71" spans="1:38" ht="15.75" customHeight="1" x14ac:dyDescent="0.25">
      <c r="B71" s="219">
        <f>B70+1</f>
        <v>67</v>
      </c>
      <c r="C71" s="224" t="s">
        <v>131</v>
      </c>
      <c r="D71" s="221">
        <f ca="1">'DAta 123'!E69</f>
        <v>184</v>
      </c>
      <c r="E71" s="221">
        <f ca="1">'DAta 123'!F69</f>
        <v>244.625</v>
      </c>
      <c r="F71" s="221">
        <f ca="1">'DAta 123'!G69</f>
        <v>278.4375</v>
      </c>
      <c r="G71" s="221">
        <f ca="1">'DAta 123'!H69</f>
        <v>307.75</v>
      </c>
      <c r="H71" s="221">
        <f ca="1">'DAta 123'!I69</f>
        <v>258.125</v>
      </c>
      <c r="I71" s="221">
        <f ca="1">'DAta 123'!J69</f>
        <v>137.5</v>
      </c>
      <c r="J71" s="221">
        <f ca="1">'DAta 123'!K69</f>
        <v>250.5625</v>
      </c>
      <c r="K71" s="221">
        <f ca="1">'DAta 123'!L69</f>
        <v>237.1875</v>
      </c>
      <c r="L71" s="221">
        <f ca="1">'DAta 123'!M69</f>
        <v>319.5625</v>
      </c>
      <c r="M71" s="221">
        <f ca="1">'DAta 123'!N69</f>
        <v>297.30926724139135</v>
      </c>
      <c r="N71" s="221">
        <f ca="1">'DAta 123'!O69</f>
        <v>272.81573275860865</v>
      </c>
      <c r="O71" s="221">
        <f ca="1">'DAta 123'!P69</f>
        <v>248.5</v>
      </c>
      <c r="P71" s="221">
        <f ca="1">'DAta 123'!Q69</f>
        <v>290.75</v>
      </c>
      <c r="Q71" s="221">
        <f ca="1">'DAta 123'!R69</f>
        <v>296.0625</v>
      </c>
      <c r="R71" s="221">
        <f ca="1">'DAta 123'!S69</f>
        <v>247.5625</v>
      </c>
      <c r="S71" s="221">
        <f ca="1">'DAta 123'!T69</f>
        <v>180.0625</v>
      </c>
      <c r="T71" s="221">
        <f ca="1">'DAta 123'!U69</f>
        <v>255.8125</v>
      </c>
      <c r="U71" s="221">
        <f ca="1">'DAta 123'!V69</f>
        <v>0</v>
      </c>
      <c r="V71" s="221">
        <f ca="1">'DAta 123'!W69</f>
        <v>0</v>
      </c>
      <c r="W71" s="221">
        <f ca="1">'DAta 123'!X69</f>
        <v>0</v>
      </c>
      <c r="X71" s="221">
        <f ca="1">'DAta 123'!Y69</f>
        <v>0</v>
      </c>
      <c r="Y71" s="221">
        <f ca="1">'DAta 123'!Z69</f>
        <v>0</v>
      </c>
      <c r="Z71" s="221">
        <f ca="1">'DAta 123'!AA69</f>
        <v>0</v>
      </c>
      <c r="AA71" s="221">
        <f ca="1">'DAta 123'!AB69</f>
        <v>0</v>
      </c>
      <c r="AB71" s="221">
        <f ca="1">'DAta 123'!AC69</f>
        <v>0</v>
      </c>
      <c r="AC71" s="221">
        <f ca="1">'DAta 123'!AD69</f>
        <v>0</v>
      </c>
      <c r="AD71" s="221">
        <f ca="1">'DAta 123'!AE69</f>
        <v>0</v>
      </c>
      <c r="AE71" s="221">
        <f ca="1">'DAta 123'!AF69</f>
        <v>0</v>
      </c>
      <c r="AF71" s="221">
        <f ca="1">'DAta 123'!AG69</f>
        <v>0</v>
      </c>
      <c r="AG71" s="221">
        <f ca="1">'DAta 123'!AH69</f>
        <v>0</v>
      </c>
      <c r="AH71" s="221">
        <f ca="1">'DAta 123'!AI69</f>
        <v>0</v>
      </c>
      <c r="AK71" s="223">
        <f ca="1">Formulas_Past!AN71</f>
        <v>248.4358870967742</v>
      </c>
      <c r="AL71" s="223">
        <f ca="1">Formulas_Past!AO71</f>
        <v>203.2657258064516</v>
      </c>
    </row>
    <row r="72" spans="1:38" ht="15.75" customHeight="1" x14ac:dyDescent="0.25">
      <c r="B72" s="219">
        <f t="shared" ref="B72:B79" si="4">B71+1</f>
        <v>68</v>
      </c>
      <c r="C72" s="224" t="s">
        <v>132</v>
      </c>
      <c r="D72" s="221">
        <f ca="1">'DAta 123'!E70</f>
        <v>0.36020161290332453</v>
      </c>
      <c r="E72" s="221">
        <f ca="1">'DAta 123'!F70</f>
        <v>0.4486431451612134</v>
      </c>
      <c r="F72" s="221">
        <f ca="1">'DAta 123'!G70</f>
        <v>0.46263043478279542</v>
      </c>
      <c r="G72" s="221">
        <f ca="1">'DAta 123'!H70</f>
        <v>0.49004211956503241</v>
      </c>
      <c r="H72" s="221">
        <f ca="1">'DAta 123'!I70</f>
        <v>0.41674320652180086</v>
      </c>
      <c r="I72" s="221">
        <f ca="1">'DAta 123'!J70</f>
        <v>0.3635135869565147</v>
      </c>
      <c r="J72" s="221">
        <f ca="1">'DAta 123'!K70</f>
        <v>0.38681385869563201</v>
      </c>
      <c r="K72" s="221">
        <f ca="1">'DAta 123'!L70</f>
        <v>0.54850477734919423</v>
      </c>
      <c r="L72" s="221">
        <f ca="1">'DAta 123'!M70</f>
        <v>0.40154435483873385</v>
      </c>
      <c r="M72" s="221">
        <f ca="1">'DAta 123'!N70</f>
        <v>0.51996774193548845</v>
      </c>
      <c r="N72" s="221">
        <f ca="1">'DAta 123'!O70</f>
        <v>0.49194236500716215</v>
      </c>
      <c r="O72" s="221">
        <f ca="1">'DAta 123'!P70</f>
        <v>0.49063223176699466</v>
      </c>
      <c r="P72" s="221">
        <f ca="1">'DAta 123'!Q70</f>
        <v>0.50684274193554302</v>
      </c>
      <c r="Q72" s="221">
        <f ca="1">'DAta 123'!R70</f>
        <v>0.35291935483871839</v>
      </c>
      <c r="R72" s="221">
        <f ca="1">'DAta 123'!S70</f>
        <v>0.50340322580655084</v>
      </c>
      <c r="S72" s="221">
        <f ca="1">'DAta 123'!T70</f>
        <v>0.4070380434782237</v>
      </c>
      <c r="T72" s="221">
        <f ca="1">'DAta 123'!U70</f>
        <v>0.45808695652169718</v>
      </c>
      <c r="U72" s="221">
        <f ca="1">'DAta 123'!V70</f>
        <v>0</v>
      </c>
      <c r="V72" s="221">
        <f ca="1">'DAta 123'!W70</f>
        <v>0</v>
      </c>
      <c r="W72" s="221">
        <f ca="1">'DAta 123'!X70</f>
        <v>0</v>
      </c>
      <c r="X72" s="221">
        <f ca="1">'DAta 123'!Y70</f>
        <v>0</v>
      </c>
      <c r="Y72" s="221">
        <f ca="1">'DAta 123'!Z70</f>
        <v>0</v>
      </c>
      <c r="Z72" s="221">
        <f ca="1">'DAta 123'!AA70</f>
        <v>0</v>
      </c>
      <c r="AA72" s="221">
        <f ca="1">'DAta 123'!AB70</f>
        <v>0</v>
      </c>
      <c r="AB72" s="221">
        <f ca="1">'DAta 123'!AC70</f>
        <v>0</v>
      </c>
      <c r="AC72" s="221">
        <f ca="1">'DAta 123'!AD70</f>
        <v>0</v>
      </c>
      <c r="AD72" s="221">
        <f ca="1">'DAta 123'!AE70</f>
        <v>0</v>
      </c>
      <c r="AE72" s="221">
        <f ca="1">'DAta 123'!AF70</f>
        <v>0</v>
      </c>
      <c r="AF72" s="221">
        <f ca="1">'DAta 123'!AG70</f>
        <v>0</v>
      </c>
      <c r="AG72" s="221">
        <f ca="1">'DAta 123'!AH70</f>
        <v>0</v>
      </c>
      <c r="AH72" s="221">
        <f ca="1">'DAta 123'!AI70</f>
        <v>0</v>
      </c>
      <c r="AK72" s="223">
        <f ca="1">Formulas_Past!AN72</f>
        <v>0.44585369406867309</v>
      </c>
      <c r="AL72" s="223">
        <f ca="1">Formulas_Past!AO72</f>
        <v>0.3647893860561871</v>
      </c>
    </row>
    <row r="73" spans="1:38" ht="15.75" customHeight="1" x14ac:dyDescent="0.25">
      <c r="B73" s="219">
        <f t="shared" si="4"/>
        <v>69</v>
      </c>
      <c r="C73" s="224" t="s">
        <v>133</v>
      </c>
      <c r="D73" s="221">
        <f ca="1">'DAta 123'!E71</f>
        <v>2349.7204301077873</v>
      </c>
      <c r="E73" s="221">
        <f ca="1">'DAta 123'!F71</f>
        <v>2325.612903226167</v>
      </c>
      <c r="F73" s="221">
        <f ca="1">'DAta 123'!G71</f>
        <v>2320.0869565214962</v>
      </c>
      <c r="G73" s="221">
        <f ca="1">'DAta 123'!H71</f>
        <v>2352.2141187470406</v>
      </c>
      <c r="H73" s="221">
        <f ca="1">'DAta 123'!I71</f>
        <v>1409.6989247314632</v>
      </c>
      <c r="I73" s="221">
        <f ca="1">'DAta 123'!J71</f>
        <v>498</v>
      </c>
      <c r="J73" s="221">
        <f ca="1">'DAta 123'!K71</f>
        <v>1036</v>
      </c>
      <c r="K73" s="221">
        <f ca="1">'DAta 123'!L71</f>
        <v>981</v>
      </c>
      <c r="L73" s="221">
        <f ca="1">'DAta 123'!M71</f>
        <v>200</v>
      </c>
      <c r="M73" s="221">
        <f ca="1">'DAta 123'!N71</f>
        <v>44</v>
      </c>
      <c r="N73" s="221">
        <f ca="1">'DAta 123'!O71</f>
        <v>1289</v>
      </c>
      <c r="O73" s="221">
        <f ca="1">'DAta 123'!P71</f>
        <v>50</v>
      </c>
      <c r="P73" s="221">
        <f ca="1">'DAta 123'!Q71</f>
        <v>1730.6774193551391</v>
      </c>
      <c r="Q73" s="221">
        <f ca="1">'DAta 123'!R71</f>
        <v>2310.3548387102783</v>
      </c>
      <c r="R73" s="221">
        <f ca="1">'DAta 123'!S71</f>
        <v>3240.4516129028052</v>
      </c>
      <c r="S73" s="221">
        <f ca="1">'DAta 123'!T71</f>
        <v>2473.7769985981286</v>
      </c>
      <c r="T73" s="221">
        <f ca="1">'DAta 123'!U71</f>
        <v>2370.9971949514002</v>
      </c>
      <c r="U73" s="221">
        <f ca="1">'DAta 123'!V71</f>
        <v>0</v>
      </c>
      <c r="V73" s="221">
        <f ca="1">'DAta 123'!W71</f>
        <v>0</v>
      </c>
      <c r="W73" s="221">
        <f ca="1">'DAta 123'!X71</f>
        <v>0</v>
      </c>
      <c r="X73" s="221">
        <f ca="1">'DAta 123'!Y71</f>
        <v>0</v>
      </c>
      <c r="Y73" s="221">
        <f ca="1">'DAta 123'!Z71</f>
        <v>0</v>
      </c>
      <c r="Z73" s="221">
        <f ca="1">'DAta 123'!AA71</f>
        <v>0</v>
      </c>
      <c r="AA73" s="221">
        <f ca="1">'DAta 123'!AB71</f>
        <v>0</v>
      </c>
      <c r="AB73" s="221">
        <f ca="1">'DAta 123'!AC71</f>
        <v>0</v>
      </c>
      <c r="AC73" s="221">
        <f ca="1">'DAta 123'!AD71</f>
        <v>0</v>
      </c>
      <c r="AD73" s="221">
        <f ca="1">'DAta 123'!AE71</f>
        <v>0</v>
      </c>
      <c r="AE73" s="221">
        <f ca="1">'DAta 123'!AF71</f>
        <v>0</v>
      </c>
      <c r="AF73" s="221">
        <f ca="1">'DAta 123'!AG71</f>
        <v>0</v>
      </c>
      <c r="AG73" s="221">
        <f ca="1">'DAta 123'!AH71</f>
        <v>0</v>
      </c>
      <c r="AH73" s="221">
        <f ca="1">'DAta 123'!AI71</f>
        <v>0</v>
      </c>
      <c r="AK73" s="223">
        <f ca="1">Formulas_Past!AN73</f>
        <v>3305.2332281439476</v>
      </c>
      <c r="AL73" s="223">
        <f ca="1">Formulas_Past!AO73</f>
        <v>2704.2817321177754</v>
      </c>
    </row>
    <row r="74" spans="1:38" ht="15.75" customHeight="1" x14ac:dyDescent="0.25">
      <c r="B74" s="219">
        <f t="shared" si="4"/>
        <v>70</v>
      </c>
      <c r="C74" s="224" t="s">
        <v>36</v>
      </c>
      <c r="D74" s="221">
        <f ca="1">'DAta 123'!E72</f>
        <v>0</v>
      </c>
      <c r="E74" s="221">
        <f ca="1">'DAta 123'!F72</f>
        <v>0</v>
      </c>
      <c r="F74" s="221">
        <f ca="1">'DAta 123'!G72</f>
        <v>0</v>
      </c>
      <c r="G74" s="221">
        <f ca="1">'DAta 123'!H72</f>
        <v>0</v>
      </c>
      <c r="H74" s="221">
        <f ca="1">'DAta 123'!I72</f>
        <v>0</v>
      </c>
      <c r="I74" s="221">
        <f ca="1">'DAta 123'!J72</f>
        <v>0</v>
      </c>
      <c r="J74" s="221">
        <f ca="1">'DAta 123'!K72</f>
        <v>0</v>
      </c>
      <c r="K74" s="221">
        <f ca="1">'DAta 123'!L72</f>
        <v>0</v>
      </c>
      <c r="L74" s="221">
        <f ca="1">'DAta 123'!M72</f>
        <v>0</v>
      </c>
      <c r="M74" s="221">
        <f ca="1">'DAta 123'!N72</f>
        <v>0</v>
      </c>
      <c r="N74" s="221">
        <f ca="1">'DAta 123'!O72</f>
        <v>0</v>
      </c>
      <c r="O74" s="221">
        <f ca="1">'DAta 123'!P72</f>
        <v>0</v>
      </c>
      <c r="P74" s="221">
        <f ca="1">'DAta 123'!Q72</f>
        <v>0</v>
      </c>
      <c r="Q74" s="221">
        <f ca="1">'DAta 123'!R72</f>
        <v>0</v>
      </c>
      <c r="R74" s="221">
        <f ca="1">'DAta 123'!S72</f>
        <v>0</v>
      </c>
      <c r="S74" s="221">
        <f ca="1">'DAta 123'!T72</f>
        <v>0</v>
      </c>
      <c r="T74" s="221">
        <f ca="1">'DAta 123'!U72</f>
        <v>0</v>
      </c>
      <c r="U74" s="221">
        <f ca="1">'DAta 123'!V72</f>
        <v>0</v>
      </c>
      <c r="V74" s="221">
        <f ca="1">'DAta 123'!W72</f>
        <v>0</v>
      </c>
      <c r="W74" s="221">
        <f ca="1">'DAta 123'!X72</f>
        <v>0</v>
      </c>
      <c r="X74" s="221">
        <f ca="1">'DAta 123'!Y72</f>
        <v>0</v>
      </c>
      <c r="Y74" s="221">
        <f ca="1">'DAta 123'!Z72</f>
        <v>0</v>
      </c>
      <c r="Z74" s="221">
        <f ca="1">'DAta 123'!AA72</f>
        <v>0</v>
      </c>
      <c r="AA74" s="221">
        <f ca="1">'DAta 123'!AB72</f>
        <v>0</v>
      </c>
      <c r="AB74" s="221">
        <f ca="1">'DAta 123'!AC72</f>
        <v>0</v>
      </c>
      <c r="AC74" s="221">
        <f ca="1">'DAta 123'!AD72</f>
        <v>0</v>
      </c>
      <c r="AD74" s="221">
        <f ca="1">'DAta 123'!AE72</f>
        <v>0</v>
      </c>
      <c r="AE74" s="221">
        <f ca="1">'DAta 123'!AF72</f>
        <v>0</v>
      </c>
      <c r="AF74" s="221">
        <f ca="1">'DAta 123'!AG72</f>
        <v>0</v>
      </c>
      <c r="AG74" s="221">
        <f ca="1">'DAta 123'!AH72</f>
        <v>0</v>
      </c>
      <c r="AH74" s="221">
        <f ca="1">'DAta 123'!AI72</f>
        <v>0</v>
      </c>
      <c r="AK74" s="223">
        <f ca="1">Formulas_Past!AN74</f>
        <v>0</v>
      </c>
      <c r="AL74" s="223">
        <f ca="1">Formulas_Past!AO74</f>
        <v>0</v>
      </c>
    </row>
    <row r="75" spans="1:38" ht="15.75" customHeight="1" x14ac:dyDescent="0.25">
      <c r="B75" s="219">
        <f t="shared" si="4"/>
        <v>71</v>
      </c>
      <c r="C75" s="224" t="s">
        <v>134</v>
      </c>
      <c r="D75" s="221">
        <f ca="1">'DAta 123'!E73</f>
        <v>2.9686559139800011</v>
      </c>
      <c r="E75" s="221">
        <f ca="1">'DAta 123'!F73</f>
        <v>3.1995095839165515</v>
      </c>
      <c r="F75" s="221">
        <f ca="1">'DAta 123'!G73</f>
        <v>3.3557173913050065</v>
      </c>
      <c r="G75" s="221">
        <f ca="1">'DAta 123'!H73</f>
        <v>3.4493751753143442</v>
      </c>
      <c r="H75" s="221">
        <f ca="1">'DAta 123'!I73</f>
        <v>3.1914291725115618</v>
      </c>
      <c r="I75" s="221">
        <f ca="1">'DAta 123'!J73</f>
        <v>2.3981192145856767</v>
      </c>
      <c r="J75" s="221">
        <f ca="1">'DAta 123'!K73</f>
        <v>3.2728373071531678</v>
      </c>
      <c r="K75" s="221">
        <f ca="1">'DAta 123'!L73</f>
        <v>3.2759402173915078</v>
      </c>
      <c r="L75" s="221">
        <f ca="1">'DAta 123'!M73</f>
        <v>3.3236848410469975</v>
      </c>
      <c r="M75" s="221">
        <f ca="1">'DAta 123'!N73</f>
        <v>3.4318205937352104</v>
      </c>
      <c r="N75" s="221">
        <f ca="1">'DAta 123'!O73</f>
        <v>3.2718913043481734</v>
      </c>
      <c r="O75" s="221">
        <f ca="1">'DAta 123'!P73</f>
        <v>3.597535413744481</v>
      </c>
      <c r="P75" s="221">
        <f ca="1">'DAta 123'!Q73</f>
        <v>3.6252150537638954</v>
      </c>
      <c r="Q75" s="221">
        <f ca="1">'DAta 123'!R73</f>
        <v>3.0945806451609315</v>
      </c>
      <c r="R75" s="221">
        <f ca="1">'DAta 123'!S73</f>
        <v>3.2363172043014856</v>
      </c>
      <c r="S75" s="221">
        <f ca="1">'DAta 123'!T73</f>
        <v>3.689906030855127</v>
      </c>
      <c r="T75" s="221">
        <f ca="1">'DAta 123'!U73</f>
        <v>3.534889668069809</v>
      </c>
      <c r="U75" s="221">
        <f ca="1">'DAta 123'!V73</f>
        <v>0</v>
      </c>
      <c r="V75" s="221">
        <f ca="1">'DAta 123'!W73</f>
        <v>0</v>
      </c>
      <c r="W75" s="221">
        <f ca="1">'DAta 123'!X73</f>
        <v>0</v>
      </c>
      <c r="X75" s="221">
        <f ca="1">'DAta 123'!Y73</f>
        <v>0</v>
      </c>
      <c r="Y75" s="221">
        <f ca="1">'DAta 123'!Z73</f>
        <v>0</v>
      </c>
      <c r="Z75" s="221">
        <f ca="1">'DAta 123'!AA73</f>
        <v>0</v>
      </c>
      <c r="AA75" s="221">
        <f ca="1">'DAta 123'!AB73</f>
        <v>0</v>
      </c>
      <c r="AB75" s="221">
        <f ca="1">'DAta 123'!AC73</f>
        <v>0</v>
      </c>
      <c r="AC75" s="221">
        <f ca="1">'DAta 123'!AD73</f>
        <v>0</v>
      </c>
      <c r="AD75" s="221">
        <f ca="1">'DAta 123'!AE73</f>
        <v>0</v>
      </c>
      <c r="AE75" s="221">
        <f ca="1">'DAta 123'!AF73</f>
        <v>0</v>
      </c>
      <c r="AF75" s="221">
        <f ca="1">'DAta 123'!AG73</f>
        <v>0</v>
      </c>
      <c r="AG75" s="221">
        <f ca="1">'DAta 123'!AH73</f>
        <v>0</v>
      </c>
      <c r="AH75" s="221">
        <f ca="1">'DAta 123'!AI73</f>
        <v>0</v>
      </c>
      <c r="AK75" s="223">
        <f ca="1">Formulas_Past!AN75</f>
        <v>3.5910737207618837</v>
      </c>
      <c r="AL75" s="223">
        <f ca="1">Formulas_Past!AO75</f>
        <v>2.9381512260779052</v>
      </c>
    </row>
    <row r="76" spans="1:38" ht="15.75" customHeight="1" x14ac:dyDescent="0.25">
      <c r="B76" s="219">
        <f t="shared" si="4"/>
        <v>72</v>
      </c>
      <c r="C76" s="224" t="s">
        <v>135</v>
      </c>
      <c r="D76" s="221">
        <f ca="1">'DAta 123'!E74</f>
        <v>0.63688306451604149</v>
      </c>
      <c r="E76" s="221">
        <f ca="1">'DAta 123'!F74</f>
        <v>0.80503629032250501</v>
      </c>
      <c r="F76" s="221">
        <f ca="1">'DAta 123'!G74</f>
        <v>0.75401542776990027</v>
      </c>
      <c r="G76" s="221">
        <f ca="1">'DAta 123'!H74</f>
        <v>0.81808941093981957</v>
      </c>
      <c r="H76" s="221">
        <f ca="1">'DAta 123'!I74</f>
        <v>0.58247580645161179</v>
      </c>
      <c r="I76" s="221">
        <f ca="1">'DAta 123'!J74</f>
        <v>0.60194758064517373</v>
      </c>
      <c r="J76" s="221">
        <f ca="1">'DAta 123'!K74</f>
        <v>0.77073790322583591</v>
      </c>
      <c r="K76" s="221">
        <f ca="1">'DAta 123'!L74</f>
        <v>0.75307123655920805</v>
      </c>
      <c r="L76" s="221">
        <f ca="1">'DAta 123'!M74</f>
        <v>0.7512432795699624</v>
      </c>
      <c r="M76" s="221">
        <f ca="1">'DAta 123'!N74</f>
        <v>0.86599999999998545</v>
      </c>
      <c r="N76" s="221">
        <f ca="1">'DAta 123'!O74</f>
        <v>0.76473913043469111</v>
      </c>
      <c r="O76" s="221">
        <f ca="1">'DAta 123'!P74</f>
        <v>0.87651086956520885</v>
      </c>
      <c r="P76" s="221">
        <f ca="1">'DAta 123'!Q74</f>
        <v>0.80467741935467529</v>
      </c>
      <c r="Q76" s="221">
        <f ca="1">'DAta 123'!R74</f>
        <v>0.62172203716727381</v>
      </c>
      <c r="R76" s="221">
        <f ca="1">'DAta 123'!S74</f>
        <v>0.76535461956495965</v>
      </c>
      <c r="S76" s="221">
        <f ca="1">'DAta 123'!T74</f>
        <v>0.79099592391321494</v>
      </c>
      <c r="T76" s="221">
        <f ca="1">'DAta 123'!U74</f>
        <v>0.76174999999989268</v>
      </c>
      <c r="U76" s="221">
        <f ca="1">'DAta 123'!V74</f>
        <v>0</v>
      </c>
      <c r="V76" s="221">
        <f ca="1">'DAta 123'!W74</f>
        <v>0</v>
      </c>
      <c r="W76" s="221">
        <f ca="1">'DAta 123'!X74</f>
        <v>0</v>
      </c>
      <c r="X76" s="221">
        <f ca="1">'DAta 123'!Y74</f>
        <v>0</v>
      </c>
      <c r="Y76" s="221">
        <f ca="1">'DAta 123'!Z74</f>
        <v>0</v>
      </c>
      <c r="Z76" s="221">
        <f ca="1">'DAta 123'!AA74</f>
        <v>0</v>
      </c>
      <c r="AA76" s="221">
        <f ca="1">'DAta 123'!AB74</f>
        <v>0</v>
      </c>
      <c r="AB76" s="221">
        <f ca="1">'DAta 123'!AC74</f>
        <v>0</v>
      </c>
      <c r="AC76" s="221">
        <f ca="1">'DAta 123'!AD74</f>
        <v>0</v>
      </c>
      <c r="AD76" s="221">
        <f ca="1">'DAta 123'!AE74</f>
        <v>0</v>
      </c>
      <c r="AE76" s="221">
        <f ca="1">'DAta 123'!AF74</f>
        <v>0</v>
      </c>
      <c r="AF76" s="221">
        <f ca="1">'DAta 123'!AG74</f>
        <v>0</v>
      </c>
      <c r="AG76" s="221">
        <f ca="1">'DAta 123'!AH74</f>
        <v>0</v>
      </c>
      <c r="AH76" s="221">
        <f ca="1">'DAta 123'!AI74</f>
        <v>0</v>
      </c>
      <c r="AK76" s="223">
        <f ca="1">Formulas_Past!AN76</f>
        <v>0.77481375350631321</v>
      </c>
      <c r="AL76" s="223">
        <f ca="1">Formulas_Past!AO76</f>
        <v>0.63393852559607444</v>
      </c>
    </row>
    <row r="77" spans="1:38" ht="15.75" customHeight="1" x14ac:dyDescent="0.25">
      <c r="B77" s="219">
        <f t="shared" si="4"/>
        <v>73</v>
      </c>
      <c r="C77" s="224" t="s">
        <v>136</v>
      </c>
      <c r="D77" s="221">
        <f ca="1">'DAta 123'!E75</f>
        <v>3789.8833333328366</v>
      </c>
      <c r="E77" s="221">
        <f ca="1">'DAta 123'!F75</f>
        <v>4227.8666666671634</v>
      </c>
      <c r="F77" s="221">
        <f ca="1">'DAta 123'!G75</f>
        <v>4192.9333333335817</v>
      </c>
      <c r="G77" s="221">
        <f ca="1">'DAta 123'!H75</f>
        <v>4401.5666666664183</v>
      </c>
      <c r="H77" s="221">
        <f ca="1">'DAta 123'!I75</f>
        <v>3919.6666666660458</v>
      </c>
      <c r="I77" s="221">
        <f ca="1">'DAta 123'!J75</f>
        <v>3276.7666666666046</v>
      </c>
      <c r="J77" s="221">
        <f ca="1">'DAta 123'!K75</f>
        <v>3883.4500000001863</v>
      </c>
      <c r="K77" s="221">
        <f ca="1">'DAta 123'!L75</f>
        <v>3809.4833333333954</v>
      </c>
      <c r="L77" s="221">
        <f ca="1">'DAta 123'!M75</f>
        <v>3794.4920903956518</v>
      </c>
      <c r="M77" s="221">
        <f ca="1">'DAta 123'!N75</f>
        <v>3964.0162429381162</v>
      </c>
      <c r="N77" s="221">
        <f ca="1">'DAta 123'!O75</f>
        <v>3757.8333333330229</v>
      </c>
      <c r="O77" s="221">
        <f ca="1">'DAta 123'!P75</f>
        <v>3986.3114406783134</v>
      </c>
      <c r="P77" s="221">
        <f ca="1">'DAta 123'!Q75</f>
        <v>3984.7302259877324</v>
      </c>
      <c r="Q77" s="221">
        <f ca="1">'DAta 123'!R75</f>
        <v>3556.7666666675359</v>
      </c>
      <c r="R77" s="221">
        <f ca="1">'DAta 123'!S75</f>
        <v>3645.3999999994412</v>
      </c>
      <c r="S77" s="221">
        <f ca="1">'DAta 123'!T75</f>
        <v>3896.7666666675359</v>
      </c>
      <c r="T77" s="221">
        <f ca="1">'DAta 123'!U75</f>
        <v>4003.4000000003725</v>
      </c>
      <c r="U77" s="221">
        <f ca="1">'DAta 123'!V75</f>
        <v>0</v>
      </c>
      <c r="V77" s="221">
        <f ca="1">'DAta 123'!W75</f>
        <v>0</v>
      </c>
      <c r="W77" s="221">
        <f ca="1">'DAta 123'!X75</f>
        <v>0</v>
      </c>
      <c r="X77" s="221">
        <f ca="1">'DAta 123'!Y75</f>
        <v>0</v>
      </c>
      <c r="Y77" s="221">
        <f ca="1">'DAta 123'!Z75</f>
        <v>0</v>
      </c>
      <c r="Z77" s="221">
        <f ca="1">'DAta 123'!AA75</f>
        <v>0</v>
      </c>
      <c r="AA77" s="221">
        <f ca="1">'DAta 123'!AB75</f>
        <v>0</v>
      </c>
      <c r="AB77" s="221">
        <f ca="1">'DAta 123'!AC75</f>
        <v>0</v>
      </c>
      <c r="AC77" s="221">
        <f ca="1">'DAta 123'!AD75</f>
        <v>0</v>
      </c>
      <c r="AD77" s="221">
        <f ca="1">'DAta 123'!AE75</f>
        <v>0</v>
      </c>
      <c r="AE77" s="221">
        <f ca="1">'DAta 123'!AF75</f>
        <v>0</v>
      </c>
      <c r="AF77" s="221">
        <f ca="1">'DAta 123'!AG75</f>
        <v>0</v>
      </c>
      <c r="AG77" s="221">
        <f ca="1">'DAta 123'!AH75</f>
        <v>0</v>
      </c>
      <c r="AH77" s="221">
        <f ca="1">'DAta 123'!AI75</f>
        <v>0</v>
      </c>
      <c r="AK77" s="223">
        <f ca="1">Formulas_Past!AN77</f>
        <v>4480.9534946236672</v>
      </c>
      <c r="AL77" s="223">
        <f ca="1">Formulas_Past!AO77</f>
        <v>3666.2346774193638</v>
      </c>
    </row>
    <row r="78" spans="1:38" ht="15.75" customHeight="1" x14ac:dyDescent="0.25">
      <c r="B78" s="219">
        <f t="shared" si="4"/>
        <v>74</v>
      </c>
      <c r="C78" s="224" t="s">
        <v>20</v>
      </c>
      <c r="D78" s="221">
        <f ca="1">'DAta 123'!E76</f>
        <v>0</v>
      </c>
      <c r="E78" s="221">
        <f ca="1">'DAta 123'!F76</f>
        <v>0</v>
      </c>
      <c r="F78" s="221">
        <f ca="1">'DAta 123'!G76</f>
        <v>0.19199999998090789</v>
      </c>
      <c r="G78" s="221">
        <f ca="1">'DAta 123'!H76</f>
        <v>0</v>
      </c>
      <c r="H78" s="221">
        <f ca="1">'DAta 123'!I76</f>
        <v>0</v>
      </c>
      <c r="I78" s="221">
        <f ca="1">'DAta 123'!J76</f>
        <v>3.2000000006519258E-2</v>
      </c>
      <c r="J78" s="221">
        <f ca="1">'DAta 123'!K76</f>
        <v>0</v>
      </c>
      <c r="K78" s="221">
        <f ca="1">'DAta 123'!L76</f>
        <v>0</v>
      </c>
      <c r="L78" s="221">
        <f ca="1">'DAta 123'!M76</f>
        <v>0</v>
      </c>
      <c r="M78" s="221">
        <f ca="1">'DAta 123'!N76</f>
        <v>6.4000000013038516E-2</v>
      </c>
      <c r="N78" s="221">
        <f ca="1">'DAta 123'!O76</f>
        <v>0</v>
      </c>
      <c r="O78" s="221">
        <f ca="1">'DAta 123'!P76</f>
        <v>0</v>
      </c>
      <c r="P78" s="221">
        <f ca="1">'DAta 123'!Q76</f>
        <v>3.2000000006519258E-2</v>
      </c>
      <c r="Q78" s="221">
        <f ca="1">'DAta 123'!R76</f>
        <v>0</v>
      </c>
      <c r="R78" s="221">
        <f ca="1">'DAta 123'!S76</f>
        <v>0</v>
      </c>
      <c r="S78" s="221">
        <f ca="1">'DAta 123'!T76</f>
        <v>0</v>
      </c>
      <c r="T78" s="221">
        <f ca="1">'DAta 123'!U76</f>
        <v>3.2000000006519258E-2</v>
      </c>
      <c r="U78" s="221">
        <f ca="1">'DAta 123'!V76</f>
        <v>0</v>
      </c>
      <c r="V78" s="221">
        <f ca="1">'DAta 123'!W76</f>
        <v>0</v>
      </c>
      <c r="W78" s="221">
        <f ca="1">'DAta 123'!X76</f>
        <v>0</v>
      </c>
      <c r="X78" s="221">
        <f ca="1">'DAta 123'!Y76</f>
        <v>0</v>
      </c>
      <c r="Y78" s="221">
        <f ca="1">'DAta 123'!Z76</f>
        <v>0</v>
      </c>
      <c r="Z78" s="221">
        <f ca="1">'DAta 123'!AA76</f>
        <v>0</v>
      </c>
      <c r="AA78" s="221">
        <f ca="1">'DAta 123'!AB76</f>
        <v>0</v>
      </c>
      <c r="AB78" s="221">
        <f ca="1">'DAta 123'!AC76</f>
        <v>0</v>
      </c>
      <c r="AC78" s="221">
        <f ca="1">'DAta 123'!AD76</f>
        <v>0</v>
      </c>
      <c r="AD78" s="221">
        <f ca="1">'DAta 123'!AE76</f>
        <v>0</v>
      </c>
      <c r="AE78" s="221">
        <f ca="1">'DAta 123'!AF76</f>
        <v>0</v>
      </c>
      <c r="AF78" s="221">
        <f ca="1">'DAta 123'!AG76</f>
        <v>0</v>
      </c>
      <c r="AG78" s="221">
        <f ca="1">'DAta 123'!AH76</f>
        <v>0</v>
      </c>
      <c r="AH78" s="221">
        <f ca="1">'DAta 123'!AI76</f>
        <v>0</v>
      </c>
      <c r="AK78" s="223">
        <f ca="1">Formulas_Past!AN78</f>
        <v>362.42880000000008</v>
      </c>
      <c r="AL78" s="223">
        <f ca="1">Formulas_Past!AO78</f>
        <v>296.53265454545459</v>
      </c>
    </row>
    <row r="79" spans="1:38" ht="15.75" customHeight="1" x14ac:dyDescent="0.25">
      <c r="B79" s="219">
        <f t="shared" si="4"/>
        <v>75</v>
      </c>
      <c r="C79" s="224" t="s">
        <v>134</v>
      </c>
      <c r="D79" s="221">
        <f ca="1">'DAta 123'!E77</f>
        <v>2.9686559139800011</v>
      </c>
      <c r="E79" s="221">
        <f ca="1">'DAta 123'!F77</f>
        <v>3.1995095839165515</v>
      </c>
      <c r="F79" s="221">
        <f ca="1">'DAta 123'!G77</f>
        <v>3.3557173913050065</v>
      </c>
      <c r="G79" s="221">
        <f ca="1">'DAta 123'!H77</f>
        <v>3.4493751753143442</v>
      </c>
      <c r="H79" s="221">
        <f ca="1">'DAta 123'!I77</f>
        <v>3.1914291725115618</v>
      </c>
      <c r="I79" s="221">
        <f ca="1">'DAta 123'!J77</f>
        <v>2.3981192145856767</v>
      </c>
      <c r="J79" s="221">
        <f ca="1">'DAta 123'!K77</f>
        <v>3.2728373071531678</v>
      </c>
      <c r="K79" s="221">
        <f ca="1">'DAta 123'!L77</f>
        <v>3.2759402173915078</v>
      </c>
      <c r="L79" s="221">
        <f ca="1">'DAta 123'!M77</f>
        <v>3.3236848410469975</v>
      </c>
      <c r="M79" s="221">
        <f ca="1">'DAta 123'!N77</f>
        <v>3.4318205937352104</v>
      </c>
      <c r="N79" s="221">
        <f ca="1">'DAta 123'!O77</f>
        <v>3.2718913043481734</v>
      </c>
      <c r="O79" s="221">
        <f ca="1">'DAta 123'!P77</f>
        <v>3.597535413744481</v>
      </c>
      <c r="P79" s="221">
        <f ca="1">'DAta 123'!Q77</f>
        <v>3.6252150537638954</v>
      </c>
      <c r="Q79" s="221">
        <f ca="1">'DAta 123'!R77</f>
        <v>3.0945806451609315</v>
      </c>
      <c r="R79" s="221">
        <f ca="1">'DAta 123'!S77</f>
        <v>3.2363172043014856</v>
      </c>
      <c r="S79" s="221">
        <f ca="1">'DAta 123'!T77</f>
        <v>3.689906030855127</v>
      </c>
      <c r="T79" s="221">
        <f ca="1">'DAta 123'!U77</f>
        <v>3.534889668069809</v>
      </c>
      <c r="U79" s="221">
        <f ca="1">'DAta 123'!V77</f>
        <v>0</v>
      </c>
      <c r="V79" s="221">
        <f ca="1">'DAta 123'!W77</f>
        <v>0</v>
      </c>
      <c r="W79" s="221">
        <f ca="1">'DAta 123'!X77</f>
        <v>0</v>
      </c>
      <c r="X79" s="221">
        <f ca="1">'DAta 123'!Y77</f>
        <v>0</v>
      </c>
      <c r="Y79" s="221">
        <f ca="1">'DAta 123'!Z77</f>
        <v>0</v>
      </c>
      <c r="Z79" s="221">
        <f ca="1">'DAta 123'!AA77</f>
        <v>0</v>
      </c>
      <c r="AA79" s="221">
        <f ca="1">'DAta 123'!AB77</f>
        <v>0</v>
      </c>
      <c r="AB79" s="221">
        <f ca="1">'DAta 123'!AC77</f>
        <v>0</v>
      </c>
      <c r="AC79" s="221">
        <f ca="1">'DAta 123'!AD77</f>
        <v>0</v>
      </c>
      <c r="AD79" s="221">
        <f ca="1">'DAta 123'!AE77</f>
        <v>0</v>
      </c>
      <c r="AE79" s="221">
        <f ca="1">'DAta 123'!AF77</f>
        <v>0</v>
      </c>
      <c r="AF79" s="221">
        <f ca="1">'DAta 123'!AG77</f>
        <v>0</v>
      </c>
      <c r="AG79" s="221">
        <f ca="1">'DAta 123'!AH77</f>
        <v>0</v>
      </c>
      <c r="AH79" s="221">
        <f ca="1">'DAta 123'!AI77</f>
        <v>0</v>
      </c>
      <c r="AK79" s="223">
        <f ca="1">Formulas_Past!AN79</f>
        <v>3.5910737207618837</v>
      </c>
      <c r="AL79" s="223">
        <f ca="1">Formulas_Past!AO79</f>
        <v>2.9381512260779052</v>
      </c>
    </row>
    <row r="80" spans="1:38" ht="15.75" customHeight="1" x14ac:dyDescent="0.2"/>
    <row r="81" spans="3:3" ht="15.75" customHeight="1" x14ac:dyDescent="0.2"/>
    <row r="82" spans="3:3" ht="27.75" customHeight="1" x14ac:dyDescent="0.2">
      <c r="C82" s="227" t="s">
        <v>137</v>
      </c>
    </row>
    <row r="83" spans="3:3" ht="29.25" customHeight="1" x14ac:dyDescent="0.2">
      <c r="C83" s="228" t="s">
        <v>138</v>
      </c>
    </row>
    <row r="84" spans="3:3" ht="15.75" customHeight="1" x14ac:dyDescent="0.2"/>
    <row r="85" spans="3:3" ht="15.75" customHeight="1" x14ac:dyDescent="0.2"/>
    <row r="86" spans="3:3" ht="15.75" customHeight="1" x14ac:dyDescent="0.2"/>
    <row r="87" spans="3:3" ht="15.75" customHeight="1" x14ac:dyDescent="0.2"/>
    <row r="88" spans="3:3" ht="15.75" customHeight="1" x14ac:dyDescent="0.2"/>
    <row r="89" spans="3:3" ht="15.75" customHeight="1" x14ac:dyDescent="0.2"/>
    <row r="90" spans="3:3" ht="15.75" customHeight="1" x14ac:dyDescent="0.2"/>
    <row r="91" spans="3:3" ht="15.75" customHeight="1" x14ac:dyDescent="0.2"/>
    <row r="92" spans="3:3" ht="15.75" customHeight="1" x14ac:dyDescent="0.2"/>
    <row r="93" spans="3:3" ht="15.75" customHeight="1" x14ac:dyDescent="0.2"/>
    <row r="94" spans="3:3" ht="15.75" customHeight="1" x14ac:dyDescent="0.2"/>
    <row r="95" spans="3:3" ht="15.75" customHeight="1" x14ac:dyDescent="0.2"/>
    <row r="96" spans="3:3"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mergeCells count="1">
    <mergeCell ref="D1:F2"/>
  </mergeCells>
  <conditionalFormatting sqref="D5:AH79">
    <cfRule type="expression" dxfId="1" priority="1">
      <formula>AND(D5&lt;&gt;"",D5&lt;&gt;0,D5&gt;$AK5)</formula>
    </cfRule>
    <cfRule type="expression" dxfId="0" priority="2">
      <formula>AND(D5&lt;&gt;"",D5&lt;&gt;0,D5&lt;$AL5)</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B994"/>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 customHeight="1" x14ac:dyDescent="0.2"/>
  <cols>
    <col min="1" max="1" width="12" customWidth="1"/>
    <col min="2" max="2" width="6.28515625" customWidth="1"/>
    <col min="3" max="3" width="28.140625" customWidth="1"/>
    <col min="4" max="6" width="12.5703125" customWidth="1"/>
  </cols>
  <sheetData>
    <row r="1" spans="1:54" ht="32.25" customHeight="1" x14ac:dyDescent="0.25">
      <c r="A1" s="2"/>
      <c r="B1" s="1"/>
      <c r="C1" s="209"/>
      <c r="D1" s="439"/>
      <c r="E1" s="440"/>
      <c r="F1" s="440"/>
      <c r="G1" s="3"/>
      <c r="H1" s="3"/>
      <c r="I1" s="3"/>
      <c r="J1" s="3"/>
      <c r="K1" s="1"/>
      <c r="L1" s="3"/>
      <c r="M1" s="3"/>
      <c r="N1" s="3"/>
      <c r="O1" s="3"/>
      <c r="P1" s="3"/>
      <c r="Q1" s="3"/>
      <c r="R1" s="3"/>
      <c r="S1" s="3"/>
      <c r="T1" s="3"/>
      <c r="U1" s="3"/>
      <c r="V1" s="3"/>
      <c r="W1" s="3"/>
      <c r="X1" s="3"/>
      <c r="Y1" s="3"/>
      <c r="Z1" s="3"/>
      <c r="AA1" s="3"/>
      <c r="AB1" s="3"/>
      <c r="AC1" s="3"/>
      <c r="AD1" s="3"/>
      <c r="AE1" s="3"/>
      <c r="AF1" s="3"/>
      <c r="AG1" s="3"/>
      <c r="AH1" s="4"/>
    </row>
    <row r="2" spans="1:54" ht="32.25" customHeight="1" x14ac:dyDescent="0.25">
      <c r="A2" s="2"/>
      <c r="B2" s="210"/>
      <c r="C2" s="211"/>
      <c r="D2" s="458"/>
      <c r="E2" s="458"/>
      <c r="F2" s="458"/>
      <c r="G2" s="212"/>
      <c r="H2" s="212"/>
      <c r="I2" s="212"/>
      <c r="J2" s="2"/>
      <c r="K2" s="2"/>
      <c r="L2" s="2"/>
      <c r="M2" s="2"/>
      <c r="N2" s="2"/>
      <c r="O2" s="2"/>
      <c r="P2" s="2"/>
      <c r="Q2" s="2"/>
      <c r="R2" s="2"/>
      <c r="S2" s="2"/>
      <c r="T2" s="2"/>
      <c r="U2" s="2"/>
      <c r="V2" s="2"/>
      <c r="W2" s="2"/>
      <c r="X2" s="2"/>
      <c r="Y2" s="2"/>
      <c r="Z2" s="2"/>
      <c r="AA2" s="2"/>
      <c r="AB2" s="2"/>
      <c r="AC2" s="2"/>
      <c r="AD2" s="2"/>
      <c r="AE2" s="2"/>
      <c r="AF2" s="2"/>
      <c r="AG2" s="2"/>
      <c r="AH2" s="213"/>
    </row>
    <row r="3" spans="1:54" ht="15.75" customHeight="1" x14ac:dyDescent="0.25">
      <c r="A3" s="2"/>
      <c r="B3" s="214"/>
      <c r="C3" s="215"/>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13"/>
      <c r="AN3" s="213"/>
      <c r="AO3" s="213"/>
    </row>
    <row r="4" spans="1:54" ht="15.75" customHeight="1" x14ac:dyDescent="0.25">
      <c r="A4" s="2"/>
      <c r="B4" s="216" t="s">
        <v>34</v>
      </c>
      <c r="C4" s="29" t="s">
        <v>2</v>
      </c>
      <c r="D4" s="31">
        <f ca="1">meta_sheet!A3</f>
        <v>46235</v>
      </c>
      <c r="E4" s="31">
        <f t="shared" ref="E4:AH4" ca="1" si="0">D4+1</f>
        <v>46236</v>
      </c>
      <c r="F4" s="31">
        <f t="shared" ca="1" si="0"/>
        <v>46237</v>
      </c>
      <c r="G4" s="31">
        <f t="shared" ca="1" si="0"/>
        <v>46238</v>
      </c>
      <c r="H4" s="31">
        <f t="shared" ca="1" si="0"/>
        <v>46239</v>
      </c>
      <c r="I4" s="31">
        <f t="shared" ca="1" si="0"/>
        <v>46240</v>
      </c>
      <c r="J4" s="31">
        <f t="shared" ca="1" si="0"/>
        <v>46241</v>
      </c>
      <c r="K4" s="31">
        <f t="shared" ca="1" si="0"/>
        <v>46242</v>
      </c>
      <c r="L4" s="31">
        <f t="shared" ca="1" si="0"/>
        <v>46243</v>
      </c>
      <c r="M4" s="31">
        <f t="shared" ca="1" si="0"/>
        <v>46244</v>
      </c>
      <c r="N4" s="31">
        <f t="shared" ca="1" si="0"/>
        <v>46245</v>
      </c>
      <c r="O4" s="31">
        <f t="shared" ca="1" si="0"/>
        <v>46246</v>
      </c>
      <c r="P4" s="31">
        <f t="shared" ca="1" si="0"/>
        <v>46247</v>
      </c>
      <c r="Q4" s="31">
        <f t="shared" ca="1" si="0"/>
        <v>46248</v>
      </c>
      <c r="R4" s="31">
        <f t="shared" ca="1" si="0"/>
        <v>46249</v>
      </c>
      <c r="S4" s="31">
        <f t="shared" ca="1" si="0"/>
        <v>46250</v>
      </c>
      <c r="T4" s="31">
        <f t="shared" ca="1" si="0"/>
        <v>46251</v>
      </c>
      <c r="U4" s="31">
        <f t="shared" ca="1" si="0"/>
        <v>46252</v>
      </c>
      <c r="V4" s="31">
        <f t="shared" ca="1" si="0"/>
        <v>46253</v>
      </c>
      <c r="W4" s="31">
        <f t="shared" ca="1" si="0"/>
        <v>46254</v>
      </c>
      <c r="X4" s="31">
        <f t="shared" ca="1" si="0"/>
        <v>46255</v>
      </c>
      <c r="Y4" s="31">
        <f t="shared" ca="1" si="0"/>
        <v>46256</v>
      </c>
      <c r="Z4" s="31">
        <f t="shared" ca="1" si="0"/>
        <v>46257</v>
      </c>
      <c r="AA4" s="31">
        <f t="shared" ca="1" si="0"/>
        <v>46258</v>
      </c>
      <c r="AB4" s="31">
        <f t="shared" ca="1" si="0"/>
        <v>46259</v>
      </c>
      <c r="AC4" s="31">
        <f t="shared" ca="1" si="0"/>
        <v>46260</v>
      </c>
      <c r="AD4" s="31">
        <f t="shared" ca="1" si="0"/>
        <v>46261</v>
      </c>
      <c r="AE4" s="31">
        <f t="shared" ca="1" si="0"/>
        <v>46262</v>
      </c>
      <c r="AF4" s="31">
        <f t="shared" ca="1" si="0"/>
        <v>46263</v>
      </c>
      <c r="AG4" s="31">
        <f t="shared" ca="1" si="0"/>
        <v>46264</v>
      </c>
      <c r="AH4" s="217">
        <f t="shared" ca="1" si="0"/>
        <v>46265</v>
      </c>
      <c r="AI4" s="2"/>
      <c r="AJ4" s="2"/>
      <c r="AK4" s="2"/>
      <c r="AL4" s="2"/>
      <c r="AM4" s="2"/>
      <c r="AN4" s="217" t="str">
        <f ca="1">'123'!AO3</f>
        <v>Red</v>
      </c>
      <c r="AO4" s="217" t="str">
        <f ca="1">'123'!AP3</f>
        <v>Yell</v>
      </c>
      <c r="AP4" s="2"/>
      <c r="AQ4" s="2"/>
      <c r="AR4" s="2"/>
      <c r="AS4" s="2"/>
      <c r="AT4" s="2"/>
      <c r="AU4" s="2"/>
      <c r="AV4" s="2"/>
      <c r="AW4" s="2"/>
      <c r="AX4" s="2"/>
      <c r="AY4" s="2"/>
      <c r="AZ4" s="2"/>
      <c r="BA4" s="2"/>
      <c r="BB4" s="2"/>
    </row>
    <row r="5" spans="1:54" ht="15.75" customHeight="1" x14ac:dyDescent="0.25">
      <c r="A5" s="2"/>
      <c r="B5" s="219">
        <v>1</v>
      </c>
      <c r="C5" s="220" t="s">
        <v>74</v>
      </c>
      <c r="D5" s="221">
        <f ca="1">'123'!E5</f>
        <v>64830.122666686773</v>
      </c>
      <c r="E5" s="221">
        <f ca="1">'123'!F5</f>
        <v>58338.437565207481</v>
      </c>
      <c r="F5" s="221">
        <f ca="1">'123'!G5</f>
        <v>65078.672695666552</v>
      </c>
      <c r="G5" s="221">
        <f ca="1">'123'!H5</f>
        <v>64109.167304337025</v>
      </c>
      <c r="H5" s="221">
        <f ca="1">'123'!I5</f>
        <v>64462.491826117039</v>
      </c>
      <c r="I5" s="221">
        <f ca="1">'123'!J5</f>
        <v>65823.283942013979</v>
      </c>
      <c r="J5" s="221">
        <f ca="1">'123'!K5</f>
        <v>67430.40000000596</v>
      </c>
      <c r="K5" s="221">
        <f ca="1">'123'!L5</f>
        <v>69296.127999991179</v>
      </c>
      <c r="L5" s="221">
        <f ca="1">'123'!M5</f>
        <v>70765.226666659117</v>
      </c>
      <c r="M5" s="221">
        <f ca="1">'123'!N5</f>
        <v>70045.01333335042</v>
      </c>
      <c r="N5" s="221">
        <f ca="1">'123'!O5</f>
        <v>70322.175999999046</v>
      </c>
      <c r="O5" s="221">
        <f ca="1">'123'!P5</f>
        <v>69434.917101442814</v>
      </c>
      <c r="P5" s="221">
        <f ca="1">'123'!Q5</f>
        <v>69894.856347799301</v>
      </c>
      <c r="Q5" s="221">
        <f ca="1">'123'!R5</f>
        <v>70794.739112138748</v>
      </c>
      <c r="R5" s="221">
        <f ca="1">'123'!S5</f>
        <v>69714.8901052773</v>
      </c>
      <c r="S5" s="221">
        <f ca="1">'123'!T5</f>
        <v>67414.698666661978</v>
      </c>
      <c r="T5" s="221">
        <f ca="1">'123'!U5</f>
        <v>68349.269333332777</v>
      </c>
      <c r="U5" s="221">
        <f ca="1">'123'!V5</f>
        <v>57024.690086960793</v>
      </c>
      <c r="V5" s="221">
        <f ca="1">'123'!W5</f>
        <v>69809.997913062572</v>
      </c>
      <c r="W5" s="221">
        <f ca="1">'123'!X5</f>
        <v>68072.047304332256</v>
      </c>
      <c r="X5" s="221">
        <f ca="1">'123'!Y5</f>
        <v>70168.635362327099</v>
      </c>
      <c r="Y5" s="221">
        <f ca="1">'123'!Z5</f>
        <v>70299.944811582565</v>
      </c>
      <c r="Z5" s="221">
        <f ca="1">'123'!AA5</f>
        <v>69114.924521744251</v>
      </c>
      <c r="AA5" s="221">
        <f ca="1">'123'!AB5</f>
        <v>69603.32800000906</v>
      </c>
      <c r="AB5" s="221">
        <f ca="1">'123'!AC5</f>
        <v>66036.394666641951</v>
      </c>
      <c r="AC5" s="221">
        <f ca="1">'123'!AD5</f>
        <v>70463.072463780642</v>
      </c>
      <c r="AD5" s="221">
        <f ca="1">'123'!AE5</f>
        <v>70456.186434775591</v>
      </c>
      <c r="AE5" s="221">
        <f ca="1">'123'!AF5</f>
        <v>72107.408695667982</v>
      </c>
      <c r="AF5" s="221">
        <f ca="1">'123'!AG5</f>
        <v>69798.719072461128</v>
      </c>
      <c r="AG5" s="221">
        <f ca="1">'123'!AH5</f>
        <v>68374.676405787468</v>
      </c>
      <c r="AH5" s="221">
        <f ca="1">'123'!AI5</f>
        <v>68530.710260868073</v>
      </c>
      <c r="AI5" s="222"/>
      <c r="AJ5" s="222"/>
      <c r="AK5" s="222"/>
      <c r="AL5" s="222"/>
      <c r="AM5" s="222"/>
      <c r="AN5" s="221">
        <f ca="1">'123'!AO5</f>
        <v>74727.798365592185</v>
      </c>
      <c r="AO5" s="221">
        <f ca="1">'123'!AP5</f>
        <v>61140.925935484513</v>
      </c>
      <c r="AP5" s="222"/>
      <c r="AQ5" s="222"/>
      <c r="AR5" s="222"/>
      <c r="AS5" s="222"/>
      <c r="AT5" s="222"/>
      <c r="AU5" s="222"/>
      <c r="AV5" s="222"/>
      <c r="AW5" s="222"/>
      <c r="AX5" s="222"/>
      <c r="AY5" s="222"/>
      <c r="AZ5" s="222"/>
      <c r="BA5" s="222"/>
      <c r="BB5" s="222"/>
    </row>
    <row r="6" spans="1:54" ht="15.75" customHeight="1" x14ac:dyDescent="0.25">
      <c r="A6" s="2"/>
      <c r="B6" s="219">
        <f t="shared" ref="B6:B58" si="1">B5+1</f>
        <v>2</v>
      </c>
      <c r="C6" s="224" t="s">
        <v>75</v>
      </c>
      <c r="D6" s="221">
        <f ca="1">'123'!E6</f>
        <v>64634.0192463696</v>
      </c>
      <c r="E6" s="221">
        <f ca="1">'123'!F6</f>
        <v>58108.764753639698</v>
      </c>
      <c r="F6" s="221">
        <f ca="1">'123'!G6</f>
        <v>64890.197333306074</v>
      </c>
      <c r="G6" s="221">
        <f ca="1">'123'!H6</f>
        <v>63937.194666683674</v>
      </c>
      <c r="H6" s="221">
        <f ca="1">'123'!I6</f>
        <v>64266.180637687445</v>
      </c>
      <c r="I6" s="221">
        <f ca="1">'123'!J6</f>
        <v>65626.171362280846</v>
      </c>
      <c r="J6" s="221">
        <f ca="1">'123'!K6</f>
        <v>67250.918028980494</v>
      </c>
      <c r="K6" s="221">
        <f ca="1">'123'!L6</f>
        <v>69124.036637723446</v>
      </c>
      <c r="L6" s="221">
        <f ca="1">'123'!M6</f>
        <v>70560.426666647196</v>
      </c>
      <c r="M6" s="221">
        <f ca="1">'123'!N6</f>
        <v>69831.991652160883</v>
      </c>
      <c r="N6" s="221">
        <f ca="1">'123'!O6</f>
        <v>70124.944695681334</v>
      </c>
      <c r="O6" s="221">
        <f ca="1">'123'!P6</f>
        <v>69238.754318803549</v>
      </c>
      <c r="P6" s="221">
        <f ca="1">'123'!Q6</f>
        <v>69711.872000038624</v>
      </c>
      <c r="Q6" s="221">
        <f ca="1">'123'!R6</f>
        <v>70619.542695015669</v>
      </c>
      <c r="R6" s="221">
        <f ca="1">'123'!S6</f>
        <v>69531.983333945274</v>
      </c>
      <c r="S6" s="221">
        <f ca="1">'123'!T6</f>
        <v>67234.415304362774</v>
      </c>
      <c r="T6" s="221">
        <f ca="1">'123'!U6</f>
        <v>68156.655659556389</v>
      </c>
      <c r="U6" s="221">
        <f ca="1">'123'!V6</f>
        <v>56871.607296943665</v>
      </c>
      <c r="V6" s="221">
        <f ca="1">'123'!W6</f>
        <v>69696.942376822233</v>
      </c>
      <c r="W6" s="221">
        <f ca="1">'123'!X6</f>
        <v>67973.802666664124</v>
      </c>
      <c r="X6" s="221">
        <f ca="1">'123'!Y6</f>
        <v>70086.923130422831</v>
      </c>
      <c r="Y6" s="221">
        <f ca="1">'123'!Z6</f>
        <v>70201.759536236525</v>
      </c>
      <c r="Z6" s="221">
        <f ca="1">'123'!AA6</f>
        <v>69000.266202926636</v>
      </c>
      <c r="AA6" s="221">
        <f ca="1">'123'!AB6</f>
        <v>69488.224463760853</v>
      </c>
      <c r="AB6" s="221">
        <f ca="1">'123'!AC6</f>
        <v>65856.170666664839</v>
      </c>
      <c r="AC6" s="221">
        <f ca="1">'123'!AD6</f>
        <v>70217.72800001502</v>
      </c>
      <c r="AD6" s="221">
        <f ca="1">'123'!AE6</f>
        <v>70226.602666646242</v>
      </c>
      <c r="AE6" s="221">
        <f ca="1">'123'!AF6</f>
        <v>71886.165333330631</v>
      </c>
      <c r="AF6" s="221">
        <f ca="1">'123'!AG6</f>
        <v>69591.911489367485</v>
      </c>
      <c r="AG6" s="221">
        <f ca="1">'123'!AH6</f>
        <v>68213.200162798166</v>
      </c>
      <c r="AH6" s="221">
        <f ca="1">'123'!AI6</f>
        <v>68399.638260871172</v>
      </c>
      <c r="AN6" s="221">
        <f ca="1">'123'!AO6</f>
        <v>74535.964915193181</v>
      </c>
      <c r="AO6" s="221">
        <f ca="1">'123'!AP6</f>
        <v>60983.971294248971</v>
      </c>
    </row>
    <row r="7" spans="1:54" ht="15.75" customHeight="1" x14ac:dyDescent="0.25">
      <c r="A7" s="2"/>
      <c r="B7" s="219">
        <f t="shared" si="1"/>
        <v>3</v>
      </c>
      <c r="C7" s="224" t="s">
        <v>76</v>
      </c>
      <c r="D7" s="221">
        <f ca="1">'123'!E7</f>
        <v>43088.851478278637</v>
      </c>
      <c r="E7" s="221">
        <f ca="1">'123'!F7</f>
        <v>39706.623999983072</v>
      </c>
      <c r="F7" s="221">
        <f ca="1">'123'!G7</f>
        <v>43421.696000039577</v>
      </c>
      <c r="G7" s="221">
        <f ca="1">'123'!H7</f>
        <v>42252.970666646957</v>
      </c>
      <c r="H7" s="221">
        <f ca="1">'123'!I7</f>
        <v>42868.736000001431</v>
      </c>
      <c r="I7" s="221">
        <f ca="1">'123'!J7</f>
        <v>43521.36533331871</v>
      </c>
      <c r="J7" s="221">
        <f ca="1">'123'!K7</f>
        <v>44152.030608683825</v>
      </c>
      <c r="K7" s="221">
        <f ca="1">'123'!L7</f>
        <v>45309.595826089382</v>
      </c>
      <c r="L7" s="221">
        <f ca="1">'123'!M7</f>
        <v>46222.469565242529</v>
      </c>
      <c r="M7" s="221">
        <f ca="1">'123'!N7</f>
        <v>45976.917333304882</v>
      </c>
      <c r="N7" s="221">
        <f ca="1">'123'!O7</f>
        <v>45795.209275364876</v>
      </c>
      <c r="O7" s="221">
        <f ca="1">'123'!P7</f>
        <v>44989.90005800128</v>
      </c>
      <c r="P7" s="221">
        <f ca="1">'123'!Q7</f>
        <v>45742.079999983311</v>
      </c>
      <c r="Q7" s="221">
        <f ca="1">'123'!R7</f>
        <v>46699.148985505104</v>
      </c>
      <c r="R7" s="221">
        <f ca="1">'123'!S7</f>
        <v>45643.805681169033</v>
      </c>
      <c r="S7" s="221">
        <f ca="1">'123'!T7</f>
        <v>43682.474666655064</v>
      </c>
      <c r="T7" s="221">
        <f ca="1">'123'!U7</f>
        <v>44552.192000001669</v>
      </c>
      <c r="U7" s="221">
        <f ca="1">'123'!V7</f>
        <v>37230.592000007629</v>
      </c>
      <c r="V7" s="221">
        <f ca="1">'123'!W7</f>
        <v>45481.716869562864</v>
      </c>
      <c r="W7" s="221">
        <f ca="1">'123'!X7</f>
        <v>44445.963130414486</v>
      </c>
      <c r="X7" s="221">
        <f ca="1">'123'!Y7</f>
        <v>45216.426666676998</v>
      </c>
      <c r="Y7" s="221">
        <f ca="1">'123'!Z7</f>
        <v>45903.872000008821</v>
      </c>
      <c r="Z7" s="221">
        <f ca="1">'123'!AA7</f>
        <v>44457.301333338022</v>
      </c>
      <c r="AA7" s="221">
        <f ca="1">'123'!AB7</f>
        <v>44895.573333352804</v>
      </c>
      <c r="AB7" s="221">
        <f ca="1">'123'!AC7</f>
        <v>42918.659710109234</v>
      </c>
      <c r="AC7" s="221">
        <f ca="1">'123'!AD7</f>
        <v>46051.238956511021</v>
      </c>
      <c r="AD7" s="221">
        <f ca="1">'123'!AE7</f>
        <v>46060.202666699886</v>
      </c>
      <c r="AE7" s="221">
        <f ca="1">'123'!AF7</f>
        <v>47265.109333306551</v>
      </c>
      <c r="AF7" s="221">
        <f ca="1">'123'!AG7</f>
        <v>45292.885333359241</v>
      </c>
      <c r="AG7" s="221">
        <f ca="1">'123'!AH7</f>
        <v>44208.128000020981</v>
      </c>
      <c r="AH7" s="221">
        <f ca="1">'123'!AI7</f>
        <v>44610.218666642904</v>
      </c>
      <c r="AN7" s="221">
        <f ca="1">'123'!AO7</f>
        <v>48884.850033100287</v>
      </c>
      <c r="AO7" s="221">
        <f ca="1">'123'!AP7</f>
        <v>39996.69548162751</v>
      </c>
    </row>
    <row r="8" spans="1:54" ht="15.75" customHeight="1" x14ac:dyDescent="0.25">
      <c r="A8" s="2"/>
      <c r="B8" s="219">
        <f t="shared" si="1"/>
        <v>4</v>
      </c>
      <c r="C8" s="224" t="s">
        <v>77</v>
      </c>
      <c r="D8" s="221">
        <f ca="1">'123'!E8</f>
        <v>21960.02133333683</v>
      </c>
      <c r="E8" s="221">
        <f ca="1">'123'!F8</f>
        <v>18783.914666667581</v>
      </c>
      <c r="F8" s="221">
        <f ca="1">'123'!G8</f>
        <v>21889.365333333611</v>
      </c>
      <c r="G8" s="221">
        <f ca="1">'123'!H8</f>
        <v>22093.141333341599</v>
      </c>
      <c r="H8" s="221">
        <f ca="1">'123'!I8</f>
        <v>21827.583999991417</v>
      </c>
      <c r="I8" s="221">
        <f ca="1">'123'!J8</f>
        <v>22540.614492744207</v>
      </c>
      <c r="J8" s="221">
        <f ca="1">'123'!K8</f>
        <v>23552.356173917651</v>
      </c>
      <c r="K8" s="221">
        <f ca="1">'123'!L8</f>
        <v>24265.386666670442</v>
      </c>
      <c r="L8" s="221">
        <f ca="1">'123'!M8</f>
        <v>24780.117333337665</v>
      </c>
      <c r="M8" s="221">
        <f ca="1">'123'!N8</f>
        <v>24305.663999989629</v>
      </c>
      <c r="N8" s="221">
        <f ca="1">'123'!O8</f>
        <v>24777.386666670442</v>
      </c>
      <c r="O8" s="221">
        <f ca="1">'123'!P8</f>
        <v>24706.730666667223</v>
      </c>
      <c r="P8" s="221">
        <f ca="1">'123'!Q8</f>
        <v>24419.476405799389</v>
      </c>
      <c r="Q8" s="221">
        <f ca="1">'123'!R8</f>
        <v>24370.03936432302</v>
      </c>
      <c r="R8" s="221">
        <f ca="1">'123'!S8</f>
        <v>24319.646896541119</v>
      </c>
      <c r="S8" s="221">
        <f ca="1">'123'!T8</f>
        <v>23988.267574474216</v>
      </c>
      <c r="T8" s="221">
        <f ca="1">'123'!U8</f>
        <v>24033.236425533891</v>
      </c>
      <c r="U8" s="221">
        <f ca="1">'123'!V8</f>
        <v>19999.744000002742</v>
      </c>
      <c r="V8" s="221">
        <f ca="1">'123'!W8</f>
        <v>24657.697391301394</v>
      </c>
      <c r="W8" s="221">
        <f ca="1">'123'!X8</f>
        <v>23968.011130437255</v>
      </c>
      <c r="X8" s="221">
        <f ca="1">'123'!Y8</f>
        <v>25311.499130442739</v>
      </c>
      <c r="Y8" s="221">
        <f ca="1">'123'!Z8</f>
        <v>24754.205681145191</v>
      </c>
      <c r="Z8" s="221">
        <f ca="1">'123'!AA8</f>
        <v>24997.546666666865</v>
      </c>
      <c r="AA8" s="221">
        <f ca="1">'123'!AB8</f>
        <v>25052.961391299963</v>
      </c>
      <c r="AB8" s="221">
        <f ca="1">'123'!AC8</f>
        <v>23368.214260876179</v>
      </c>
      <c r="AC8" s="221">
        <f ca="1">'123'!AD8</f>
        <v>24630.984347835183</v>
      </c>
      <c r="AD8" s="221">
        <f ca="1">'123'!AE8</f>
        <v>24627.541333317757</v>
      </c>
      <c r="AE8" s="221">
        <f ca="1">'123'!AF8</f>
        <v>25076.394666671753</v>
      </c>
      <c r="AF8" s="221">
        <f ca="1">'123'!AG8</f>
        <v>24749.738666668534</v>
      </c>
      <c r="AG8" s="221">
        <f ca="1">'123'!AH8</f>
        <v>24451.413333326578</v>
      </c>
      <c r="AH8" s="221">
        <f ca="1">'123'!AI8</f>
        <v>24234.02757447958</v>
      </c>
      <c r="AN8" s="221">
        <f ca="1">'123'!AO8</f>
        <v>26133.620058019125</v>
      </c>
      <c r="AO8" s="221">
        <f ca="1">'123'!AP8</f>
        <v>21382.052774742919</v>
      </c>
    </row>
    <row r="9" spans="1:54" ht="15.75" customHeight="1" x14ac:dyDescent="0.25">
      <c r="A9" s="2"/>
      <c r="B9" s="219">
        <f t="shared" si="1"/>
        <v>5</v>
      </c>
      <c r="C9" s="224" t="s">
        <v>78</v>
      </c>
      <c r="D9" s="221">
        <f ca="1">'123'!E9</f>
        <v>6235.5393758043647</v>
      </c>
      <c r="E9" s="221">
        <f ca="1">'123'!F9</f>
        <v>4450.2537276484072</v>
      </c>
      <c r="F9" s="221">
        <f ca="1">'123'!G9</f>
        <v>4632.7998316735029</v>
      </c>
      <c r="G9" s="221">
        <f ca="1">'123'!H9</f>
        <v>5060.7815593220294</v>
      </c>
      <c r="H9" s="221">
        <f ca="1">'123'!I9</f>
        <v>7358.4292881339788</v>
      </c>
      <c r="I9" s="221">
        <f ca="1">'123'!J9</f>
        <v>7023.9804745800793</v>
      </c>
      <c r="J9" s="221">
        <f ca="1">'123'!K9</f>
        <v>7515.2574915252626</v>
      </c>
      <c r="K9" s="221">
        <f ca="1">'123'!L9</f>
        <v>6804.705627117306</v>
      </c>
      <c r="L9" s="221">
        <f ca="1">'123'!M9</f>
        <v>5830.135322034359</v>
      </c>
      <c r="M9" s="221">
        <f ca="1">'123'!N9</f>
        <v>6468.4170847460628</v>
      </c>
      <c r="N9" s="221">
        <f ca="1">'123'!O9</f>
        <v>7540.4930169507861</v>
      </c>
      <c r="O9" s="221">
        <f ca="1">'123'!P9</f>
        <v>9071.955338396132</v>
      </c>
      <c r="P9" s="221">
        <f ca="1">'123'!Q9</f>
        <v>7975.1801192313433</v>
      </c>
      <c r="Q9" s="221">
        <f ca="1">'123'!R9</f>
        <v>5571.607351616025</v>
      </c>
      <c r="R9" s="221">
        <f ca="1">'123'!S9</f>
        <v>4366.98952973634</v>
      </c>
      <c r="S9" s="221">
        <f ca="1">'123'!T9</f>
        <v>4530.314847458154</v>
      </c>
      <c r="T9" s="221">
        <f ca="1">'123'!U9</f>
        <v>4717.3423728831112</v>
      </c>
      <c r="U9" s="221">
        <f ca="1">'123'!V9</f>
        <v>5401.3049491494894</v>
      </c>
      <c r="V9" s="221">
        <f ca="1">'123'!W9</f>
        <v>7389.2211057879031</v>
      </c>
      <c r="W9" s="221">
        <f ca="1">'123'!X9</f>
        <v>5646.7186655960977</v>
      </c>
      <c r="X9" s="221">
        <f ca="1">'123'!Y9</f>
        <v>4411.0694551356137</v>
      </c>
      <c r="Y9" s="221">
        <f ca="1">'123'!Z9</f>
        <v>5058.5321972109377</v>
      </c>
      <c r="Z9" s="221">
        <f ca="1">'123'!AA9</f>
        <v>4994.5166101679206</v>
      </c>
      <c r="AA9" s="221">
        <f ca="1">'123'!AB9</f>
        <v>4342.2993689738214</v>
      </c>
      <c r="AB9" s="221">
        <f ca="1">'123'!AC9</f>
        <v>3907.5653089955449</v>
      </c>
      <c r="AC9" s="221">
        <f ca="1">'123'!AD9</f>
        <v>6199.2960000000894</v>
      </c>
      <c r="AD9" s="221">
        <f ca="1">'123'!AE9</f>
        <v>7495.7147118635476</v>
      </c>
      <c r="AE9" s="221">
        <f ca="1">'123'!AF9</f>
        <v>6548.046101693064</v>
      </c>
      <c r="AF9" s="221">
        <f ca="1">'123'!AG9</f>
        <v>4872.2267118655145</v>
      </c>
      <c r="AG9" s="221">
        <f ca="1">'123'!AH9</f>
        <v>5756.4420338980854</v>
      </c>
      <c r="AH9" s="221">
        <f ca="1">'123'!AI9</f>
        <v>4816.5835932195187</v>
      </c>
      <c r="AN9" s="221">
        <f ca="1">'123'!AO9</f>
        <v>6457.8416480534142</v>
      </c>
      <c r="AO9" s="221">
        <f ca="1">'123'!AP9</f>
        <v>5283.6886211346118</v>
      </c>
    </row>
    <row r="10" spans="1:54" ht="15.75" customHeight="1" x14ac:dyDescent="0.25">
      <c r="A10" s="2"/>
      <c r="B10" s="219">
        <f t="shared" si="1"/>
        <v>6</v>
      </c>
      <c r="C10" s="225" t="s">
        <v>79</v>
      </c>
      <c r="D10" s="221">
        <f ca="1">'123'!E10</f>
        <v>11641.654312096536</v>
      </c>
      <c r="E10" s="221">
        <f ca="1">'123'!F10</f>
        <v>10739.618637055159</v>
      </c>
      <c r="F10" s="221">
        <f ca="1">'123'!G10</f>
        <v>9675.758644066751</v>
      </c>
      <c r="G10" s="221">
        <f ca="1">'123'!H10</f>
        <v>8006.46508474648</v>
      </c>
      <c r="H10" s="221">
        <f ca="1">'123'!I10</f>
        <v>5206.7796610184014</v>
      </c>
      <c r="I10" s="221">
        <f ca="1">'123'!J10</f>
        <v>5384.434983048588</v>
      </c>
      <c r="J10" s="221">
        <f ca="1">'123'!K10</f>
        <v>5668.3086101710796</v>
      </c>
      <c r="K10" s="221">
        <f ca="1">'123'!L10</f>
        <v>8750.6874576248229</v>
      </c>
      <c r="L10" s="221">
        <f ca="1">'123'!M10</f>
        <v>10653.8923015818</v>
      </c>
      <c r="M10" s="221">
        <f ca="1">'123'!N10</f>
        <v>8961.1921729966998</v>
      </c>
      <c r="N10" s="221">
        <f ca="1">'123'!O10</f>
        <v>7708.3272752761841</v>
      </c>
      <c r="O10" s="221">
        <f ca="1">'123'!P10</f>
        <v>5064.6668942123652</v>
      </c>
      <c r="P10" s="221">
        <f ca="1">'123'!Q10</f>
        <v>8499.6165423728526</v>
      </c>
      <c r="Q10" s="221">
        <f ca="1">'123'!R10</f>
        <v>11953.471133597195</v>
      </c>
      <c r="R10" s="221">
        <f ca="1">'123'!S10</f>
        <v>13054.275035899132</v>
      </c>
      <c r="S10" s="221">
        <f ca="1">'123'!T10</f>
        <v>12007.562847454101</v>
      </c>
      <c r="T10" s="221">
        <f ca="1">'123'!U10</f>
        <v>11929.287593223155</v>
      </c>
      <c r="U10" s="221">
        <f ca="1">'123'!V10</f>
        <v>10574.414101693779</v>
      </c>
      <c r="V10" s="221">
        <f ca="1">'123'!W10</f>
        <v>8596.5320677943528</v>
      </c>
      <c r="W10" s="221">
        <f ca="1">'123'!X10</f>
        <v>10342.594470087439</v>
      </c>
      <c r="X10" s="221">
        <f ca="1">'123'!Y10</f>
        <v>11860.002469234169</v>
      </c>
      <c r="Y10" s="221">
        <f ca="1">'123'!Z10</f>
        <v>11279.304620001465</v>
      </c>
      <c r="Z10" s="221">
        <f ca="1">'123'!AA10</f>
        <v>11246.66142372787</v>
      </c>
      <c r="AA10" s="221">
        <f ca="1">'123'!AB10</f>
        <v>10905.461152546108</v>
      </c>
      <c r="AB10" s="221">
        <f ca="1">'123'!AC10</f>
        <v>10145.539441261441</v>
      </c>
      <c r="AC10" s="221">
        <f ca="1">'123'!AD10</f>
        <v>8036.7086943276227</v>
      </c>
      <c r="AD10" s="221">
        <f ca="1">'123'!AE10</f>
        <v>9821.0277966111898</v>
      </c>
      <c r="AE10" s="221">
        <f ca="1">'123'!AF10</f>
        <v>12674.933152541518</v>
      </c>
      <c r="AF10" s="221">
        <f ca="1">'123'!AG10</f>
        <v>12132.143728815019</v>
      </c>
      <c r="AG10" s="221">
        <f ca="1">'123'!AH10</f>
        <v>11641.283254235983</v>
      </c>
      <c r="AH10" s="221">
        <f ca="1">'123'!AI10</f>
        <v>12073.411254238337</v>
      </c>
      <c r="AN10" s="221">
        <f ca="1">'123'!AO10</f>
        <v>10866.439306287526</v>
      </c>
      <c r="AO10" s="221">
        <f ca="1">'123'!AP10</f>
        <v>8890.7230687807041</v>
      </c>
    </row>
    <row r="11" spans="1:54" ht="15.75" customHeight="1" x14ac:dyDescent="0.25">
      <c r="A11" s="2"/>
      <c r="B11" s="219">
        <f t="shared" si="1"/>
        <v>7</v>
      </c>
      <c r="C11" s="224" t="s">
        <v>80</v>
      </c>
      <c r="D11" s="221">
        <f ca="1">'123'!E11</f>
        <v>8244.4843389764428</v>
      </c>
      <c r="E11" s="221">
        <f ca="1">'123'!F11</f>
        <v>7806.9831817671657</v>
      </c>
      <c r="F11" s="221">
        <f ca="1">'123'!G11</f>
        <v>8497.1519999951124</v>
      </c>
      <c r="G11" s="221">
        <f ca="1">'123'!H11</f>
        <v>8509.6410894244909</v>
      </c>
      <c r="H11" s="221">
        <f ca="1">'123'!I11</f>
        <v>8567.0269830524921</v>
      </c>
      <c r="I11" s="221">
        <f ca="1">'123'!J11</f>
        <v>8925.6699661016464</v>
      </c>
      <c r="J11" s="221">
        <f ca="1">'123'!K11</f>
        <v>8985.3743728846312</v>
      </c>
      <c r="K11" s="221">
        <f ca="1">'123'!L11</f>
        <v>8861.8695593178272</v>
      </c>
      <c r="L11" s="221">
        <f ca="1">'123'!M11</f>
        <v>8943.095322035253</v>
      </c>
      <c r="M11" s="221">
        <f ca="1">'123'!N11</f>
        <v>8733.5050847455859</v>
      </c>
      <c r="N11" s="221">
        <f ca="1">'123'!O11</f>
        <v>8688.7962033823133</v>
      </c>
      <c r="O11" s="221">
        <f ca="1">'123'!P11</f>
        <v>8685.49259147048</v>
      </c>
      <c r="P11" s="221">
        <f ca="1">'123'!Q11</f>
        <v>8812.8276797235012</v>
      </c>
      <c r="Q11" s="221">
        <f ca="1">'123'!R11</f>
        <v>8769.3208074122667</v>
      </c>
      <c r="R11" s="221">
        <f ca="1">'123'!S11</f>
        <v>8879.9960739389062</v>
      </c>
      <c r="S11" s="221">
        <f ca="1">'123'!T11</f>
        <v>8286.3420596197248</v>
      </c>
      <c r="T11" s="221">
        <f ca="1">'123'!U11</f>
        <v>8598.8278386890888</v>
      </c>
      <c r="U11" s="221">
        <f ca="1">'123'!V11</f>
        <v>8790.2242711856961</v>
      </c>
      <c r="V11" s="221">
        <f ca="1">'123'!W11</f>
        <v>9115.6827118620276</v>
      </c>
      <c r="W11" s="221">
        <f ca="1">'123'!X11</f>
        <v>8753.7122173160315</v>
      </c>
      <c r="X11" s="221">
        <f ca="1">'123'!Y11</f>
        <v>9075.4180722758174</v>
      </c>
      <c r="Y11" s="221">
        <f ca="1">'123'!Z11</f>
        <v>9159.5629714280367</v>
      </c>
      <c r="Z11" s="221">
        <f ca="1">'123'!AA11</f>
        <v>8554.2176820486784</v>
      </c>
      <c r="AA11" s="221">
        <f ca="1">'123'!AB11</f>
        <v>8812.7424806579947</v>
      </c>
      <c r="AB11" s="221">
        <f ca="1">'123'!AC11</f>
        <v>9053.9650169536471</v>
      </c>
      <c r="AC11" s="221">
        <f ca="1">'123'!AD11</f>
        <v>9091.3736341297626</v>
      </c>
      <c r="AD11" s="221">
        <f ca="1">'123'!AE11</f>
        <v>9050.0186370611191</v>
      </c>
      <c r="AE11" s="221">
        <f ca="1">'123'!AF11</f>
        <v>9067.0861016958952</v>
      </c>
      <c r="AF11" s="221">
        <f ca="1">'123'!AG11</f>
        <v>8824.3113220259547</v>
      </c>
      <c r="AG11" s="221">
        <f ca="1">'123'!AH11</f>
        <v>8570.3593220338225</v>
      </c>
      <c r="AH11" s="221">
        <f ca="1">'123'!AI11</f>
        <v>8589.589694917202</v>
      </c>
      <c r="AN11" s="221">
        <f ca="1">'123'!AO11</f>
        <v>9626.9398779658532</v>
      </c>
      <c r="AO11" s="221">
        <f ca="1">'123'!AP11</f>
        <v>7876.5871728811526</v>
      </c>
    </row>
    <row r="12" spans="1:54" ht="15.75" customHeight="1" x14ac:dyDescent="0.25">
      <c r="A12" s="2"/>
      <c r="B12" s="219">
        <f t="shared" si="1"/>
        <v>8</v>
      </c>
      <c r="C12" s="224" t="s">
        <v>81</v>
      </c>
      <c r="D12" s="221">
        <f ca="1">'123'!E12</f>
        <v>8172.9778982996941</v>
      </c>
      <c r="E12" s="221">
        <f ca="1">'123'!F12</f>
        <v>7874.7335593253374</v>
      </c>
      <c r="F12" s="221">
        <f ca="1">'123'!G12</f>
        <v>7737.5522711798549</v>
      </c>
      <c r="G12" s="221">
        <f ca="1">'123'!H12</f>
        <v>7776.4989830553532</v>
      </c>
      <c r="H12" s="221">
        <f ca="1">'123'!I12</f>
        <v>7644.8715932220221</v>
      </c>
      <c r="I12" s="221">
        <f ca="1">'123'!J12</f>
        <v>7853.3510508462787</v>
      </c>
      <c r="J12" s="221">
        <f ca="1">'123'!K12</f>
        <v>7927.8642571568489</v>
      </c>
      <c r="K12" s="221">
        <f ca="1">'123'!L12</f>
        <v>7809.6619801297784</v>
      </c>
      <c r="L12" s="221">
        <f ca="1">'123'!M12</f>
        <v>7891.7184336706996</v>
      </c>
      <c r="M12" s="221">
        <f ca="1">'123'!N12</f>
        <v>7736.8125493824482</v>
      </c>
      <c r="N12" s="221">
        <f ca="1">'123'!O12</f>
        <v>7918.7482033893466</v>
      </c>
      <c r="O12" s="221">
        <f ca="1">'123'!P12</f>
        <v>7900.3509152531624</v>
      </c>
      <c r="P12" s="221">
        <f ca="1">'123'!Q12</f>
        <v>7836.4116610139608</v>
      </c>
      <c r="Q12" s="221">
        <f ca="1">'123'!R12</f>
        <v>7810.4872385933995</v>
      </c>
      <c r="R12" s="221">
        <f ca="1">'123'!S12</f>
        <v>7985.2570256441832</v>
      </c>
      <c r="S12" s="221">
        <f ca="1">'123'!T12</f>
        <v>8034.853159494698</v>
      </c>
      <c r="T12" s="221">
        <f ca="1">'123'!U12</f>
        <v>8061.8999321982265</v>
      </c>
      <c r="U12" s="221">
        <f ca="1">'123'!V12</f>
        <v>7986.151523694396</v>
      </c>
      <c r="V12" s="221">
        <f ca="1">'123'!W12</f>
        <v>8011.4360017329454</v>
      </c>
      <c r="W12" s="221">
        <f ca="1">'123'!X12</f>
        <v>8028.4107897356153</v>
      </c>
      <c r="X12" s="221">
        <f ca="1">'123'!Y12</f>
        <v>8027.0184024199843</v>
      </c>
      <c r="Y12" s="221">
        <f ca="1">'123'!Z12</f>
        <v>8004.6136553063989</v>
      </c>
      <c r="Z12" s="221">
        <f ca="1">'123'!AA12</f>
        <v>7640.4284745752811</v>
      </c>
      <c r="AA12" s="221">
        <f ca="1">'123'!AB12</f>
        <v>7481.9341016933322</v>
      </c>
      <c r="AB12" s="221">
        <f ca="1">'123'!AC12</f>
        <v>7783.6158053055406</v>
      </c>
      <c r="AC12" s="221">
        <f ca="1">'123'!AD12</f>
        <v>7927.5294150337577</v>
      </c>
      <c r="AD12" s="221">
        <f ca="1">'123'!AE12</f>
        <v>7879.7320677936077</v>
      </c>
      <c r="AE12" s="221">
        <f ca="1">'123'!AF12</f>
        <v>7920.1366779655218</v>
      </c>
      <c r="AF12" s="221">
        <f ca="1">'123'!AG12</f>
        <v>7836.5505084767938</v>
      </c>
      <c r="AG12" s="221">
        <f ca="1">'123'!AH12</f>
        <v>7713.462237291038</v>
      </c>
      <c r="AH12" s="221">
        <f ca="1">'123'!AI12</f>
        <v>8013.5347344577312</v>
      </c>
      <c r="AN12" s="221">
        <f ca="1">'123'!AO12</f>
        <v>8666.1763102603527</v>
      </c>
      <c r="AO12" s="221">
        <f ca="1">'123'!AP12</f>
        <v>7090.5078902130163</v>
      </c>
    </row>
    <row r="13" spans="1:54" ht="15.75" customHeight="1" x14ac:dyDescent="0.25">
      <c r="A13" s="2"/>
      <c r="B13" s="219">
        <f t="shared" si="1"/>
        <v>9</v>
      </c>
      <c r="C13" s="224" t="s">
        <v>82</v>
      </c>
      <c r="D13" s="221">
        <f ca="1">'123'!E13</f>
        <v>8648.3754342496395</v>
      </c>
      <c r="E13" s="221">
        <f ca="1">'123'!F13</f>
        <v>8723.3621065802872</v>
      </c>
      <c r="F13" s="221">
        <f ca="1">'123'!G13</f>
        <v>12726.577755488455</v>
      </c>
      <c r="G13" s="221">
        <f ca="1">'123'!H13</f>
        <v>12815.407279953361</v>
      </c>
      <c r="H13" s="221">
        <f ca="1">'123'!I13</f>
        <v>14020.490099359304</v>
      </c>
      <c r="I13" s="221">
        <f ca="1">'123'!J13</f>
        <v>14118.648070134223</v>
      </c>
      <c r="J13" s="221">
        <f ca="1">'123'!K13</f>
        <v>13924.837966103107</v>
      </c>
      <c r="K13" s="221">
        <f ca="1">'123'!L13</f>
        <v>12944.748474575579</v>
      </c>
      <c r="L13" s="221">
        <f ca="1">'123'!M13</f>
        <v>12749.806644067168</v>
      </c>
      <c r="M13" s="221">
        <f ca="1">'123'!N13</f>
        <v>13926.885966099799</v>
      </c>
      <c r="N13" s="221">
        <f ca="1">'123'!O13</f>
        <v>13802.964610170573</v>
      </c>
      <c r="O13" s="221">
        <f ca="1">'123'!P13</f>
        <v>14116.682061951607</v>
      </c>
      <c r="P13" s="221">
        <f ca="1">'123'!Q13</f>
        <v>12530.228965517133</v>
      </c>
      <c r="Q13" s="221">
        <f ca="1">'123'!R13</f>
        <v>12380.505105804652</v>
      </c>
      <c r="R13" s="221">
        <f ca="1">'123'!S13</f>
        <v>11259.557697232813</v>
      </c>
      <c r="S13" s="221">
        <f ca="1">'123'!T13</f>
        <v>10646.282024547458</v>
      </c>
      <c r="T13" s="221">
        <f ca="1">'123'!U13</f>
        <v>11090.356890708208</v>
      </c>
      <c r="U13" s="221">
        <f ca="1">'123'!V13</f>
        <v>11259.140338983387</v>
      </c>
      <c r="V13" s="221">
        <f ca="1">'123'!W13</f>
        <v>12210.418983049691</v>
      </c>
      <c r="W13" s="221">
        <f ca="1">'123'!X13</f>
        <v>11531.220627561212</v>
      </c>
      <c r="X13" s="221">
        <f ca="1">'123'!Y13</f>
        <v>11686.290410216898</v>
      </c>
      <c r="Y13" s="221">
        <f ca="1">'123'!Z13</f>
        <v>12243.886657137424</v>
      </c>
      <c r="Z13" s="221">
        <f ca="1">'123'!AA13</f>
        <v>11897.630372881889</v>
      </c>
      <c r="AA13" s="221">
        <f ca="1">'123'!AB13</f>
        <v>13196.374779660255</v>
      </c>
      <c r="AB13" s="221">
        <f ca="1">'123'!AC13</f>
        <v>14645.525694914162</v>
      </c>
      <c r="AC13" s="221">
        <f ca="1">'123'!AD13</f>
        <v>14626.538305085152</v>
      </c>
      <c r="AD13" s="221">
        <f ca="1">'123'!AE13</f>
        <v>11638.714576274157</v>
      </c>
      <c r="AE13" s="221">
        <f ca="1">'123'!AF13</f>
        <v>10884.772881355137</v>
      </c>
      <c r="AF13" s="221">
        <f ca="1">'123'!AG13</f>
        <v>11449.465491525829</v>
      </c>
      <c r="AG13" s="221">
        <f ca="1">'123'!AH13</f>
        <v>10352.397016949952</v>
      </c>
      <c r="AH13" s="221">
        <f ca="1">'123'!AI13</f>
        <v>10948.607999999076</v>
      </c>
      <c r="AN13" s="221">
        <f ca="1">'123'!AO13</f>
        <v>13448.270045708108</v>
      </c>
      <c r="AO13" s="221">
        <f ca="1">'123'!AP13</f>
        <v>11003.130037397543</v>
      </c>
    </row>
    <row r="14" spans="1:54" ht="15.75" customHeight="1" x14ac:dyDescent="0.25">
      <c r="A14" s="2"/>
      <c r="B14" s="219">
        <f t="shared" si="1"/>
        <v>10</v>
      </c>
      <c r="C14" s="224" t="s">
        <v>17</v>
      </c>
      <c r="D14" s="221">
        <f ca="1">'123'!E14</f>
        <v>0</v>
      </c>
      <c r="E14" s="221">
        <f ca="1">'123'!F14</f>
        <v>0</v>
      </c>
      <c r="F14" s="221">
        <f ca="1">'123'!G14</f>
        <v>0</v>
      </c>
      <c r="G14" s="221">
        <f ca="1">'123'!H14</f>
        <v>0</v>
      </c>
      <c r="H14" s="221">
        <f ca="1">'123'!I14</f>
        <v>0</v>
      </c>
      <c r="I14" s="221">
        <f ca="1">'123'!J14</f>
        <v>0</v>
      </c>
      <c r="J14" s="221">
        <f ca="1">'123'!K14</f>
        <v>0</v>
      </c>
      <c r="K14" s="221">
        <f ca="1">'123'!L14</f>
        <v>0</v>
      </c>
      <c r="L14" s="221">
        <f ca="1">'123'!M14</f>
        <v>0</v>
      </c>
      <c r="M14" s="221">
        <f ca="1">'123'!N14</f>
        <v>0</v>
      </c>
      <c r="N14" s="221">
        <f ca="1">'123'!O14</f>
        <v>0</v>
      </c>
      <c r="O14" s="221">
        <f ca="1">'123'!P14</f>
        <v>0</v>
      </c>
      <c r="P14" s="221">
        <f ca="1">'123'!Q14</f>
        <v>0</v>
      </c>
      <c r="Q14" s="221">
        <f ca="1">'123'!R14</f>
        <v>0</v>
      </c>
      <c r="R14" s="221">
        <f ca="1">'123'!S14</f>
        <v>0</v>
      </c>
      <c r="S14" s="221">
        <f ca="1">'123'!T14</f>
        <v>0</v>
      </c>
      <c r="T14" s="221">
        <f ca="1">'123'!U14</f>
        <v>0</v>
      </c>
      <c r="U14" s="221">
        <f ca="1">'123'!V14</f>
        <v>2240.2560000000522</v>
      </c>
      <c r="V14" s="221">
        <f ca="1">'123'!W14</f>
        <v>0</v>
      </c>
      <c r="W14" s="221">
        <f ca="1">'123'!X14</f>
        <v>0</v>
      </c>
      <c r="X14" s="221">
        <f ca="1">'123'!Y14</f>
        <v>0</v>
      </c>
      <c r="Y14" s="221">
        <f ca="1">'123'!Z14</f>
        <v>0</v>
      </c>
      <c r="Z14" s="221">
        <f ca="1">'123'!AA14</f>
        <v>0</v>
      </c>
      <c r="AA14" s="221">
        <f ca="1">'123'!AB14</f>
        <v>0</v>
      </c>
      <c r="AB14" s="221">
        <f ca="1">'123'!AC14</f>
        <v>868.86399999994319</v>
      </c>
      <c r="AC14" s="221">
        <f ca="1">'123'!AD14</f>
        <v>0</v>
      </c>
      <c r="AD14" s="221">
        <f ca="1">'123'!AE14</f>
        <v>0</v>
      </c>
      <c r="AE14" s="221">
        <f ca="1">'123'!AF14</f>
        <v>0</v>
      </c>
      <c r="AF14" s="221">
        <f ca="1">'123'!AG14</f>
        <v>0</v>
      </c>
      <c r="AG14" s="221">
        <f ca="1">'123'!AH14</f>
        <v>0</v>
      </c>
      <c r="AH14" s="221">
        <f ca="1">'123'!AI14</f>
        <v>0</v>
      </c>
      <c r="AN14" s="221">
        <f ca="1">'123'!AO14</f>
        <v>1710.0159999999973</v>
      </c>
      <c r="AO14" s="221">
        <f ca="1">'123'!AP14</f>
        <v>1399.103999999998</v>
      </c>
    </row>
    <row r="15" spans="1:54" ht="15.75" customHeight="1" x14ac:dyDescent="0.25">
      <c r="A15" s="2"/>
      <c r="B15" s="219">
        <f t="shared" si="1"/>
        <v>11</v>
      </c>
      <c r="C15" s="225" t="s">
        <v>18</v>
      </c>
      <c r="D15" s="221">
        <f ca="1">'123'!E15</f>
        <v>0</v>
      </c>
      <c r="E15" s="221">
        <f ca="1">'123'!F15</f>
        <v>0</v>
      </c>
      <c r="F15" s="221">
        <f ca="1">'123'!G15</f>
        <v>0</v>
      </c>
      <c r="G15" s="221">
        <f ca="1">'123'!H15</f>
        <v>0</v>
      </c>
      <c r="H15" s="221">
        <f ca="1">'123'!I15</f>
        <v>0</v>
      </c>
      <c r="I15" s="221">
        <f ca="1">'123'!J15</f>
        <v>6.4000000013038516E-2</v>
      </c>
      <c r="J15" s="221">
        <f ca="1">'123'!K15</f>
        <v>0</v>
      </c>
      <c r="K15" s="221">
        <f ca="1">'123'!L15</f>
        <v>0</v>
      </c>
      <c r="L15" s="221">
        <f ca="1">'123'!M15</f>
        <v>0</v>
      </c>
      <c r="M15" s="221">
        <f ca="1">'123'!N15</f>
        <v>0</v>
      </c>
      <c r="N15" s="221">
        <f ca="1">'123'!O15</f>
        <v>0</v>
      </c>
      <c r="O15" s="221">
        <f ca="1">'123'!P15</f>
        <v>0</v>
      </c>
      <c r="P15" s="221">
        <f ca="1">'123'!Q15</f>
        <v>0</v>
      </c>
      <c r="Q15" s="221">
        <f ca="1">'123'!R15</f>
        <v>0</v>
      </c>
      <c r="R15" s="221">
        <f ca="1">'123'!S15</f>
        <v>0</v>
      </c>
      <c r="S15" s="221">
        <f ca="1">'123'!T15</f>
        <v>0</v>
      </c>
      <c r="T15" s="221">
        <f ca="1">'123'!U15</f>
        <v>0</v>
      </c>
      <c r="U15" s="221">
        <f ca="1">'123'!V15</f>
        <v>0</v>
      </c>
      <c r="V15" s="221">
        <f ca="1">'123'!W15</f>
        <v>0</v>
      </c>
      <c r="W15" s="221">
        <f ca="1">'123'!X15</f>
        <v>6.4000000013038516E-2</v>
      </c>
      <c r="X15" s="221">
        <f ca="1">'123'!Y15</f>
        <v>0</v>
      </c>
      <c r="Y15" s="221">
        <f ca="1">'123'!Z15</f>
        <v>0</v>
      </c>
      <c r="Z15" s="221">
        <f ca="1">'123'!AA15</f>
        <v>6.4000000013038516E-2</v>
      </c>
      <c r="AA15" s="221">
        <f ca="1">'123'!AB15</f>
        <v>0</v>
      </c>
      <c r="AB15" s="221">
        <f ca="1">'123'!AC15</f>
        <v>1328.3200000000652</v>
      </c>
      <c r="AC15" s="221">
        <f ca="1">'123'!AD15</f>
        <v>0</v>
      </c>
      <c r="AD15" s="221">
        <f ca="1">'123'!AE15</f>
        <v>6.3999999896623194E-2</v>
      </c>
      <c r="AE15" s="221">
        <f ca="1">'123'!AF15</f>
        <v>0</v>
      </c>
      <c r="AF15" s="221">
        <f ca="1">'123'!AG15</f>
        <v>0</v>
      </c>
      <c r="AG15" s="221">
        <f ca="1">'123'!AH15</f>
        <v>0</v>
      </c>
      <c r="AH15" s="221">
        <f ca="1">'123'!AI15</f>
        <v>0</v>
      </c>
      <c r="AN15" s="221">
        <f ca="1">'123'!AO15</f>
        <v>292.28672000000023</v>
      </c>
      <c r="AO15" s="221">
        <f ca="1">'123'!AP15</f>
        <v>239.14368000000019</v>
      </c>
    </row>
    <row r="16" spans="1:54" ht="15.75" customHeight="1" x14ac:dyDescent="0.25">
      <c r="A16" s="226"/>
      <c r="B16" s="219">
        <f t="shared" si="1"/>
        <v>12</v>
      </c>
      <c r="C16" s="225" t="s">
        <v>19</v>
      </c>
      <c r="D16" s="221">
        <f ca="1">'123'!E16</f>
        <v>0</v>
      </c>
      <c r="E16" s="221">
        <f ca="1">'123'!F16</f>
        <v>0.19199999992270023</v>
      </c>
      <c r="F16" s="221">
        <f ca="1">'123'!G16</f>
        <v>0</v>
      </c>
      <c r="G16" s="221">
        <f ca="1">'123'!H16</f>
        <v>0</v>
      </c>
      <c r="H16" s="221">
        <f ca="1">'123'!I16</f>
        <v>0</v>
      </c>
      <c r="I16" s="221">
        <f ca="1">'123'!J16</f>
        <v>0.19200000003911555</v>
      </c>
      <c r="J16" s="221">
        <f ca="1">'123'!K16</f>
        <v>0</v>
      </c>
      <c r="K16" s="221">
        <f ca="1">'123'!L16</f>
        <v>0</v>
      </c>
      <c r="L16" s="221">
        <f ca="1">'123'!M16</f>
        <v>0.12800000002607703</v>
      </c>
      <c r="M16" s="221">
        <f ca="1">'123'!N16</f>
        <v>0</v>
      </c>
      <c r="N16" s="221">
        <f ca="1">'123'!O16</f>
        <v>0</v>
      </c>
      <c r="O16" s="221">
        <f ca="1">'123'!P16</f>
        <v>0</v>
      </c>
      <c r="P16" s="221">
        <f ca="1">'123'!Q16</f>
        <v>0.12800000002607703</v>
      </c>
      <c r="Q16" s="221">
        <f ca="1">'123'!R16</f>
        <v>0</v>
      </c>
      <c r="R16" s="221">
        <f ca="1">'123'!S16</f>
        <v>0</v>
      </c>
      <c r="S16" s="221">
        <f ca="1">'123'!T16</f>
        <v>6.3999999896623194E-2</v>
      </c>
      <c r="T16" s="221">
        <f ca="1">'123'!U16</f>
        <v>0</v>
      </c>
      <c r="U16" s="221">
        <f ca="1">'123'!V16</f>
        <v>3513.1520000000019</v>
      </c>
      <c r="V16" s="221">
        <f ca="1">'123'!W16</f>
        <v>0</v>
      </c>
      <c r="W16" s="221">
        <f ca="1">'123'!X16</f>
        <v>0.32000000006519258</v>
      </c>
      <c r="X16" s="221">
        <f ca="1">'123'!Y16</f>
        <v>0</v>
      </c>
      <c r="Y16" s="221">
        <f ca="1">'123'!Z16</f>
        <v>0</v>
      </c>
      <c r="Z16" s="221">
        <f ca="1">'123'!AA16</f>
        <v>6.4000000013038516E-2</v>
      </c>
      <c r="AA16" s="221">
        <f ca="1">'123'!AB16</f>
        <v>0</v>
      </c>
      <c r="AB16" s="221">
        <f ca="1">'123'!AC16</f>
        <v>1340.5439999999944</v>
      </c>
      <c r="AC16" s="221">
        <f ca="1">'123'!AD16</f>
        <v>0</v>
      </c>
      <c r="AD16" s="221">
        <f ca="1">'123'!AE16</f>
        <v>6.4000000013038516E-2</v>
      </c>
      <c r="AE16" s="221">
        <f ca="1">'123'!AF16</f>
        <v>0</v>
      </c>
      <c r="AF16" s="221">
        <f ca="1">'123'!AG16</f>
        <v>0</v>
      </c>
      <c r="AG16" s="221">
        <f ca="1">'123'!AH16</f>
        <v>0.12799999990966171</v>
      </c>
      <c r="AH16" s="221">
        <f ca="1">'123'!AI16</f>
        <v>0</v>
      </c>
      <c r="AN16" s="221">
        <f ca="1">'123'!AO16</f>
        <v>485.49759999999083</v>
      </c>
      <c r="AO16" s="221">
        <f ca="1">'123'!AP16</f>
        <v>397.22530909090153</v>
      </c>
    </row>
    <row r="17" spans="1:41" ht="15.75" customHeight="1" x14ac:dyDescent="0.25">
      <c r="A17" s="2"/>
      <c r="B17" s="219">
        <f t="shared" si="1"/>
        <v>13</v>
      </c>
      <c r="C17" s="224" t="s">
        <v>83</v>
      </c>
      <c r="D17" s="221">
        <f t="shared" ref="D17:AH17" ca="1" si="2">SUM(D14:D16)</f>
        <v>0</v>
      </c>
      <c r="E17" s="221">
        <f t="shared" ca="1" si="2"/>
        <v>0.19199999992270023</v>
      </c>
      <c r="F17" s="221">
        <f t="shared" ca="1" si="2"/>
        <v>0</v>
      </c>
      <c r="G17" s="221">
        <f t="shared" ca="1" si="2"/>
        <v>0</v>
      </c>
      <c r="H17" s="221">
        <f t="shared" ca="1" si="2"/>
        <v>0</v>
      </c>
      <c r="I17" s="221">
        <f t="shared" ca="1" si="2"/>
        <v>0.25600000005215406</v>
      </c>
      <c r="J17" s="221">
        <f t="shared" ca="1" si="2"/>
        <v>0</v>
      </c>
      <c r="K17" s="221">
        <f t="shared" ca="1" si="2"/>
        <v>0</v>
      </c>
      <c r="L17" s="221">
        <f t="shared" ca="1" si="2"/>
        <v>0.12800000002607703</v>
      </c>
      <c r="M17" s="221">
        <f t="shared" ca="1" si="2"/>
        <v>0</v>
      </c>
      <c r="N17" s="221">
        <f t="shared" ca="1" si="2"/>
        <v>0</v>
      </c>
      <c r="O17" s="221">
        <f t="shared" ca="1" si="2"/>
        <v>0</v>
      </c>
      <c r="P17" s="221">
        <f t="shared" ca="1" si="2"/>
        <v>0.12800000002607703</v>
      </c>
      <c r="Q17" s="221">
        <f t="shared" ca="1" si="2"/>
        <v>0</v>
      </c>
      <c r="R17" s="221">
        <f t="shared" ca="1" si="2"/>
        <v>0</v>
      </c>
      <c r="S17" s="221">
        <f t="shared" ca="1" si="2"/>
        <v>6.3999999896623194E-2</v>
      </c>
      <c r="T17" s="221">
        <f t="shared" ca="1" si="2"/>
        <v>0</v>
      </c>
      <c r="U17" s="221">
        <f t="shared" ca="1" si="2"/>
        <v>5753.408000000054</v>
      </c>
      <c r="V17" s="221">
        <f t="shared" ca="1" si="2"/>
        <v>0</v>
      </c>
      <c r="W17" s="221">
        <f t="shared" ca="1" si="2"/>
        <v>0.3840000000782311</v>
      </c>
      <c r="X17" s="221">
        <f t="shared" ca="1" si="2"/>
        <v>0</v>
      </c>
      <c r="Y17" s="221">
        <f t="shared" ca="1" si="2"/>
        <v>0</v>
      </c>
      <c r="Z17" s="221">
        <f t="shared" ca="1" si="2"/>
        <v>0.12800000002607703</v>
      </c>
      <c r="AA17" s="221">
        <f t="shared" ca="1" si="2"/>
        <v>0</v>
      </c>
      <c r="AB17" s="221">
        <f t="shared" ca="1" si="2"/>
        <v>3537.7280000000028</v>
      </c>
      <c r="AC17" s="221">
        <f t="shared" ca="1" si="2"/>
        <v>0</v>
      </c>
      <c r="AD17" s="221">
        <f t="shared" ca="1" si="2"/>
        <v>0.12799999990966171</v>
      </c>
      <c r="AE17" s="221">
        <f t="shared" ca="1" si="2"/>
        <v>0</v>
      </c>
      <c r="AF17" s="221">
        <f t="shared" ca="1" si="2"/>
        <v>0</v>
      </c>
      <c r="AG17" s="221">
        <f t="shared" ca="1" si="2"/>
        <v>0.12799999990966171</v>
      </c>
      <c r="AH17" s="221">
        <f t="shared" ca="1" si="2"/>
        <v>0</v>
      </c>
      <c r="AN17" s="221">
        <f t="shared" ref="AN17:AO17" ca="1" si="3">SUM(AN14:AN16)</f>
        <v>2487.8003199999885</v>
      </c>
      <c r="AO17" s="221">
        <f t="shared" ca="1" si="3"/>
        <v>2035.4729890908998</v>
      </c>
    </row>
    <row r="18" spans="1:41" ht="15.75" customHeight="1" x14ac:dyDescent="0.25">
      <c r="A18" s="2"/>
      <c r="B18" s="219">
        <f t="shared" si="1"/>
        <v>14</v>
      </c>
      <c r="C18" s="224" t="s">
        <v>84</v>
      </c>
      <c r="D18" s="221">
        <f ca="1">'123'!E17</f>
        <v>453.11636879481375</v>
      </c>
      <c r="E18" s="221">
        <f ca="1">'123'!F17</f>
        <v>160.76800000015646</v>
      </c>
      <c r="F18" s="221">
        <f ca="1">'123'!G17</f>
        <v>414.72000000067055</v>
      </c>
      <c r="G18" s="221">
        <f ca="1">'123'!H17</f>
        <v>373.75999999977648</v>
      </c>
      <c r="H18" s="221">
        <f ca="1">'123'!I17</f>
        <v>924.52709433995187</v>
      </c>
      <c r="I18" s="221">
        <f ca="1">'123'!J17</f>
        <v>715.21968826837838</v>
      </c>
      <c r="J18" s="221">
        <f ca="1">'123'!K17</f>
        <v>834.95401739142835</v>
      </c>
      <c r="K18" s="221">
        <f ca="1">'123'!L17</f>
        <v>897.62059130426496</v>
      </c>
      <c r="L18" s="221">
        <f ca="1">'123'!M17</f>
        <v>831.04278260841966</v>
      </c>
      <c r="M18" s="221">
        <f ca="1">'123'!N17</f>
        <v>707.22782608773559</v>
      </c>
      <c r="N18" s="221">
        <f ca="1">'123'!O17</f>
        <v>1013.9603478256613</v>
      </c>
      <c r="O18" s="221">
        <f ca="1">'123'!P17</f>
        <v>1053.4956521736458</v>
      </c>
      <c r="P18" s="221">
        <f ca="1">'123'!Q17</f>
        <v>768.07848175242543</v>
      </c>
      <c r="Q18" s="221">
        <f ca="1">'123'!R17</f>
        <v>804.27351824752986</v>
      </c>
      <c r="R18" s="221">
        <f ca="1">'123'!S17</f>
        <v>582.65600000042468</v>
      </c>
      <c r="S18" s="221">
        <f ca="1">'123'!T17</f>
        <v>431.10400000028312</v>
      </c>
      <c r="T18" s="221">
        <f ca="1">'123'!U17</f>
        <v>506.41252173855901</v>
      </c>
      <c r="U18" s="221">
        <f ca="1">'123'!V17</f>
        <v>836.06835738196969</v>
      </c>
      <c r="V18" s="221">
        <f ca="1">'123'!W17</f>
        <v>757.74312087893486</v>
      </c>
      <c r="W18" s="221">
        <f ca="1">'123'!X17</f>
        <v>951.85252173896879</v>
      </c>
      <c r="X18" s="221">
        <f ca="1">'123'!Y17</f>
        <v>896.35617391392589</v>
      </c>
      <c r="Y18" s="221">
        <f ca="1">'123'!Z17</f>
        <v>882.287304347381</v>
      </c>
      <c r="Z18" s="221">
        <f ca="1">'123'!AA17</f>
        <v>976.07234782539308</v>
      </c>
      <c r="AA18" s="221">
        <f ca="1">'123'!AB17</f>
        <v>1039.1052434546873</v>
      </c>
      <c r="AB18" s="221">
        <f ca="1">'123'!AC17</f>
        <v>1080.4411913286895</v>
      </c>
      <c r="AC18" s="221">
        <f ca="1">'123'!AD17</f>
        <v>901.56521739065647</v>
      </c>
      <c r="AD18" s="221">
        <f ca="1">'123'!AE17</f>
        <v>985.65688888914883</v>
      </c>
      <c r="AE18" s="221">
        <f ca="1">'123'!AF17</f>
        <v>849.64050241559744</v>
      </c>
      <c r="AF18" s="221">
        <f ca="1">'123'!AG17</f>
        <v>604.38260869588703</v>
      </c>
      <c r="AG18" s="221">
        <f ca="1">'123'!AH17</f>
        <v>650.48216216173023</v>
      </c>
      <c r="AH18" s="221">
        <f ca="1">'123'!AI17</f>
        <v>539.91783783771098</v>
      </c>
      <c r="AN18" s="221">
        <f ca="1">'123'!AO17</f>
        <v>831.19223244110594</v>
      </c>
      <c r="AO18" s="221">
        <f ca="1">'123'!AP17</f>
        <v>680.06637199726856</v>
      </c>
    </row>
    <row r="19" spans="1:41" ht="15.75" customHeight="1" x14ac:dyDescent="0.25">
      <c r="A19" s="2"/>
      <c r="B19" s="219">
        <f t="shared" si="1"/>
        <v>15</v>
      </c>
      <c r="C19" s="224" t="s">
        <v>85</v>
      </c>
      <c r="D19" s="221">
        <f ca="1">'123'!E18</f>
        <v>1953.3937777779065</v>
      </c>
      <c r="E19" s="221">
        <f ca="1">'123'!F18</f>
        <v>405.64622222213075</v>
      </c>
      <c r="F19" s="221">
        <f ca="1">'123'!G18</f>
        <v>0</v>
      </c>
      <c r="G19" s="221">
        <f ca="1">'123'!H18</f>
        <v>0</v>
      </c>
      <c r="H19" s="221">
        <f ca="1">'123'!I18</f>
        <v>0</v>
      </c>
      <c r="I19" s="221">
        <f ca="1">'123'!J18</f>
        <v>0</v>
      </c>
      <c r="J19" s="221">
        <f ca="1">'123'!K18</f>
        <v>0</v>
      </c>
      <c r="K19" s="221">
        <f ca="1">'123'!L18</f>
        <v>0</v>
      </c>
      <c r="L19" s="221">
        <f ca="1">'123'!M18</f>
        <v>0</v>
      </c>
      <c r="M19" s="221">
        <f ca="1">'123'!N18</f>
        <v>0</v>
      </c>
      <c r="N19" s="221">
        <f ca="1">'123'!O18</f>
        <v>0</v>
      </c>
      <c r="O19" s="221">
        <f ca="1">'123'!P18</f>
        <v>53.248000000137836</v>
      </c>
      <c r="P19" s="221">
        <f ca="1">'123'!Q18</f>
        <v>1570.2089142855257</v>
      </c>
      <c r="Q19" s="221">
        <f ca="1">'123'!R18</f>
        <v>971.87108571454883</v>
      </c>
      <c r="R19" s="221">
        <f ca="1">'123'!S18</f>
        <v>0</v>
      </c>
      <c r="S19" s="221">
        <f ca="1">'123'!T18</f>
        <v>0</v>
      </c>
      <c r="T19" s="221">
        <f ca="1">'123'!U18</f>
        <v>0</v>
      </c>
      <c r="U19" s="221">
        <f ca="1">'123'!V18</f>
        <v>317.95200000004843</v>
      </c>
      <c r="V19" s="221">
        <f ca="1">'123'!W18</f>
        <v>0</v>
      </c>
      <c r="W19" s="221">
        <f ca="1">'123'!X18</f>
        <v>0</v>
      </c>
      <c r="X19" s="221">
        <f ca="1">'123'!Y18</f>
        <v>0</v>
      </c>
      <c r="Y19" s="221">
        <f ca="1">'123'!Z18</f>
        <v>0</v>
      </c>
      <c r="Z19" s="221">
        <f ca="1">'123'!AA18</f>
        <v>0</v>
      </c>
      <c r="AA19" s="221">
        <f ca="1">'123'!AB18</f>
        <v>18.688000000081956</v>
      </c>
      <c r="AB19" s="221">
        <f ca="1">'123'!AC18</f>
        <v>0</v>
      </c>
      <c r="AC19" s="221">
        <f ca="1">'123'!AD18</f>
        <v>0</v>
      </c>
      <c r="AD19" s="221">
        <f ca="1">'123'!AE18</f>
        <v>514.81599999964237</v>
      </c>
      <c r="AE19" s="221">
        <f ca="1">'123'!AF18</f>
        <v>1414.4000000003725</v>
      </c>
      <c r="AF19" s="221">
        <f ca="1">'123'!AG18</f>
        <v>0</v>
      </c>
      <c r="AG19" s="221">
        <f ca="1">'123'!AH18</f>
        <v>780.54399999976158</v>
      </c>
      <c r="AH19" s="221">
        <f ca="1">'123'!AI18</f>
        <v>0</v>
      </c>
      <c r="AN19" s="221">
        <f ca="1">'123'!AO18</f>
        <v>880.08448000001715</v>
      </c>
      <c r="AO19" s="221">
        <f ca="1">'123'!AP18</f>
        <v>720.0691200000141</v>
      </c>
    </row>
    <row r="20" spans="1:41" ht="15.75" customHeight="1" x14ac:dyDescent="0.25">
      <c r="A20" s="2"/>
      <c r="B20" s="219">
        <f t="shared" si="1"/>
        <v>16</v>
      </c>
      <c r="C20" s="224" t="s">
        <v>86</v>
      </c>
      <c r="D20" s="221">
        <f ca="1">'123'!E19</f>
        <v>2307.4521471573971</v>
      </c>
      <c r="E20" s="221">
        <f ca="1">'123'!F19</f>
        <v>2307.4615652170032</v>
      </c>
      <c r="F20" s="221">
        <f ca="1">'123'!G19</f>
        <v>2305.1909565217793</v>
      </c>
      <c r="G20" s="221">
        <f ca="1">'123'!H19</f>
        <v>2302.5363478260115</v>
      </c>
      <c r="H20" s="221">
        <f ca="1">'123'!I19</f>
        <v>2301.2702296040952</v>
      </c>
      <c r="I20" s="221">
        <f ca="1">'123'!J19</f>
        <v>2297.8087269174866</v>
      </c>
      <c r="J20" s="221">
        <f ca="1">'123'!K19</f>
        <v>2299.4699130440131</v>
      </c>
      <c r="K20" s="221">
        <f ca="1">'123'!L19</f>
        <v>2299.8594782603905</v>
      </c>
      <c r="L20" s="221">
        <f ca="1">'123'!M19</f>
        <v>2298.4793043481186</v>
      </c>
      <c r="M20" s="221">
        <f ca="1">'123'!N19</f>
        <v>2297.8671304346062</v>
      </c>
      <c r="N20" s="221">
        <f ca="1">'123'!O19</f>
        <v>2292.770628019236</v>
      </c>
      <c r="O20" s="221">
        <f ca="1">'123'!P19</f>
        <v>2294.7159806764685</v>
      </c>
      <c r="P20" s="221">
        <f ca="1">'123'!Q19</f>
        <v>2296.2142608696595</v>
      </c>
      <c r="Q20" s="221">
        <f ca="1">'123'!R19</f>
        <v>2295.7086917874403</v>
      </c>
      <c r="R20" s="221">
        <f ca="1">'123'!S19</f>
        <v>2294.6363883041777</v>
      </c>
      <c r="S20" s="221">
        <f ca="1">'123'!T19</f>
        <v>2298.4646590389311</v>
      </c>
      <c r="T20" s="221">
        <f ca="1">'123'!U19</f>
        <v>2303.0205217390321</v>
      </c>
      <c r="U20" s="221">
        <f ca="1">'123'!V19</f>
        <v>2294.9781642514281</v>
      </c>
      <c r="V20" s="221">
        <f ca="1">'123'!W19</f>
        <v>2296.9160966179334</v>
      </c>
      <c r="W20" s="221">
        <f ca="1">'123'!X19</f>
        <v>2298.0340869566426</v>
      </c>
      <c r="X20" s="221">
        <f ca="1">'123'!Y19</f>
        <v>2297.010086956434</v>
      </c>
      <c r="Y20" s="221">
        <f ca="1">'123'!Z19</f>
        <v>2298.9022608697414</v>
      </c>
      <c r="Z20" s="221">
        <f ca="1">'123'!AA19</f>
        <v>2295.3126956522465</v>
      </c>
      <c r="AA20" s="221">
        <f ca="1">'123'!AB19</f>
        <v>1512.3412426277064</v>
      </c>
      <c r="AB20" s="221">
        <f ca="1">'123'!AC19</f>
        <v>509.3064636522904</v>
      </c>
      <c r="AC20" s="221">
        <f ca="1">'123'!AD19</f>
        <v>510.0809893719852</v>
      </c>
      <c r="AD20" s="221">
        <f ca="1">'123'!AE19</f>
        <v>2088.2420869562775</v>
      </c>
      <c r="AE20" s="221">
        <f ca="1">'123'!AF19</f>
        <v>2293.2758260872215</v>
      </c>
      <c r="AF20" s="221">
        <f ca="1">'123'!AG19</f>
        <v>2291.4560000002384</v>
      </c>
      <c r="AG20" s="221">
        <f ca="1">'123'!AH19</f>
        <v>2292.9114508009516</v>
      </c>
      <c r="AH20" s="221">
        <f ca="1">'123'!AI19</f>
        <v>2288.1305627911352</v>
      </c>
      <c r="AN20" s="221">
        <f ca="1">'123'!AO19</f>
        <v>2365.3486270223834</v>
      </c>
      <c r="AO20" s="221">
        <f ca="1">'123'!AP19</f>
        <v>1935.2852402910407</v>
      </c>
    </row>
    <row r="21" spans="1:41" ht="15.75" customHeight="1" x14ac:dyDescent="0.25">
      <c r="A21" s="2"/>
      <c r="B21" s="219">
        <f t="shared" si="1"/>
        <v>17</v>
      </c>
      <c r="C21" s="224" t="s">
        <v>87</v>
      </c>
      <c r="D21" s="221">
        <f ca="1">'123'!E20</f>
        <v>0.2679945652173501</v>
      </c>
      <c r="E21" s="221">
        <f ca="1">'123'!F20</f>
        <v>0.27086737377271675</v>
      </c>
      <c r="F21" s="221">
        <f ca="1">'123'!G20</f>
        <v>0.2664913218793572</v>
      </c>
      <c r="G21" s="221">
        <f ca="1">'123'!H20</f>
        <v>0.26237023726025654</v>
      </c>
      <c r="H21" s="221">
        <f ca="1">'123'!I20</f>
        <v>0.26187161056600416</v>
      </c>
      <c r="I21" s="221">
        <f ca="1">'123'!J20</f>
        <v>0.26786763674590475</v>
      </c>
      <c r="J21" s="221">
        <f ca="1">'123'!K20</f>
        <v>0.26773834151481424</v>
      </c>
      <c r="K21" s="221">
        <f ca="1">'123'!L20</f>
        <v>0.26719972826094818</v>
      </c>
      <c r="L21" s="221">
        <f ca="1">'123'!M20</f>
        <v>0.26678668478234613</v>
      </c>
      <c r="M21" s="221">
        <f ca="1">'123'!N20</f>
        <v>0.26414755727000738</v>
      </c>
      <c r="N21" s="221">
        <f ca="1">'123'!O20</f>
        <v>0.26043804055620967</v>
      </c>
      <c r="O21" s="221">
        <f ca="1">'123'!P20</f>
        <v>0.28918158309966202</v>
      </c>
      <c r="P21" s="221">
        <f ca="1">'123'!Q20</f>
        <v>0.28968413978509489</v>
      </c>
      <c r="Q21" s="221">
        <f ca="1">'123'!R20</f>
        <v>0.29021102150522893</v>
      </c>
      <c r="R21" s="221">
        <f ca="1">'123'!S20</f>
        <v>0.28879838709667638</v>
      </c>
      <c r="S21" s="221">
        <f ca="1">'123'!T20</f>
        <v>0.28866129032257959</v>
      </c>
      <c r="T21" s="221">
        <f ca="1">'123'!U20</f>
        <v>0.28355645161286702</v>
      </c>
      <c r="U21" s="221">
        <f ca="1">'123'!V20</f>
        <v>0.28140848527368689</v>
      </c>
      <c r="V21" s="221">
        <f ca="1">'123'!W20</f>
        <v>0.27660597826070443</v>
      </c>
      <c r="W21" s="221">
        <f ca="1">'123'!X20</f>
        <v>0.26811456872383133</v>
      </c>
      <c r="X21" s="221">
        <f ca="1">'123'!Y20</f>
        <v>0.26823869214581464</v>
      </c>
      <c r="Y21" s="221">
        <f ca="1">'123'!Z20</f>
        <v>0.2683621143057735</v>
      </c>
      <c r="Z21" s="221">
        <f ca="1">'123'!AA20</f>
        <v>0.26986342917234651</v>
      </c>
      <c r="AA21" s="221">
        <f ca="1">'123'!AB20</f>
        <v>0.27131802244048231</v>
      </c>
      <c r="AB21" s="221">
        <f ca="1">'123'!AC20</f>
        <v>0.26657599929876596</v>
      </c>
      <c r="AC21" s="221">
        <f ca="1">'123'!AD20</f>
        <v>0.26573097826076264</v>
      </c>
      <c r="AD21" s="221">
        <f ca="1">'123'!AE20</f>
        <v>0.2716096891072084</v>
      </c>
      <c r="AE21" s="221">
        <f ca="1">'123'!AF20</f>
        <v>0.26824059139789824</v>
      </c>
      <c r="AF21" s="221">
        <f ca="1">'123'!AG20</f>
        <v>0.27818776297340264</v>
      </c>
      <c r="AG21" s="221">
        <f ca="1">'123'!AH20</f>
        <v>0.26704076086934947</v>
      </c>
      <c r="AH21" s="221">
        <f ca="1">'123'!AI20</f>
        <v>0.2679878740066215</v>
      </c>
      <c r="AN21" s="221">
        <f ca="1">'123'!AO20</f>
        <v>0.29959567771719808</v>
      </c>
      <c r="AO21" s="221">
        <f ca="1">'123'!AP20</f>
        <v>0.24512373631407114</v>
      </c>
    </row>
    <row r="22" spans="1:41" ht="15.75" customHeight="1" x14ac:dyDescent="0.25">
      <c r="A22" s="2"/>
      <c r="B22" s="219">
        <f t="shared" si="1"/>
        <v>18</v>
      </c>
      <c r="C22" s="224" t="s">
        <v>88</v>
      </c>
      <c r="D22" s="221">
        <f ca="1">'123'!E21</f>
        <v>0</v>
      </c>
      <c r="E22" s="221">
        <f ca="1">'123'!F21</f>
        <v>0</v>
      </c>
      <c r="F22" s="221">
        <f ca="1">'123'!G21</f>
        <v>0</v>
      </c>
      <c r="G22" s="221">
        <f ca="1">'123'!H21</f>
        <v>0</v>
      </c>
      <c r="H22" s="221">
        <f ca="1">'123'!I21</f>
        <v>0</v>
      </c>
      <c r="I22" s="221">
        <f ca="1">'123'!J21</f>
        <v>0</v>
      </c>
      <c r="J22" s="221">
        <f ca="1">'123'!K21</f>
        <v>0</v>
      </c>
      <c r="K22" s="221">
        <f ca="1">'123'!L21</f>
        <v>0</v>
      </c>
      <c r="L22" s="221">
        <f ca="1">'123'!M21</f>
        <v>0</v>
      </c>
      <c r="M22" s="221">
        <f ca="1">'123'!N21</f>
        <v>0</v>
      </c>
      <c r="N22" s="221">
        <f ca="1">'123'!O21</f>
        <v>0</v>
      </c>
      <c r="O22" s="221">
        <f ca="1">'123'!P21</f>
        <v>0</v>
      </c>
      <c r="P22" s="221">
        <f ca="1">'123'!Q21</f>
        <v>0</v>
      </c>
      <c r="Q22" s="221">
        <f ca="1">'123'!R21</f>
        <v>0</v>
      </c>
      <c r="R22" s="221">
        <f ca="1">'123'!S21</f>
        <v>0</v>
      </c>
      <c r="S22" s="221">
        <f ca="1">'123'!T21</f>
        <v>0</v>
      </c>
      <c r="T22" s="221">
        <f ca="1">'123'!U21</f>
        <v>0</v>
      </c>
      <c r="U22" s="221">
        <f ca="1">'123'!V21</f>
        <v>0</v>
      </c>
      <c r="V22" s="221">
        <f ca="1">'123'!W21</f>
        <v>0</v>
      </c>
      <c r="W22" s="221">
        <f ca="1">'123'!X21</f>
        <v>0</v>
      </c>
      <c r="X22" s="221">
        <f ca="1">'123'!Y21</f>
        <v>0</v>
      </c>
      <c r="Y22" s="221">
        <f ca="1">'123'!Z21</f>
        <v>0</v>
      </c>
      <c r="Z22" s="221">
        <f ca="1">'123'!AA21</f>
        <v>0</v>
      </c>
      <c r="AA22" s="221">
        <f ca="1">'123'!AB21</f>
        <v>0</v>
      </c>
      <c r="AB22" s="221">
        <f ca="1">'123'!AC21</f>
        <v>0</v>
      </c>
      <c r="AC22" s="221">
        <f ca="1">'123'!AD21</f>
        <v>0</v>
      </c>
      <c r="AD22" s="221">
        <f ca="1">'123'!AE21</f>
        <v>0</v>
      </c>
      <c r="AE22" s="221">
        <f ca="1">'123'!AF21</f>
        <v>0</v>
      </c>
      <c r="AF22" s="221">
        <f ca="1">'123'!AG21</f>
        <v>0</v>
      </c>
      <c r="AG22" s="221">
        <f ca="1">'123'!AH21</f>
        <v>0</v>
      </c>
      <c r="AH22" s="221">
        <f ca="1">'123'!AI21</f>
        <v>0</v>
      </c>
      <c r="AN22" s="221">
        <f ca="1">'123'!AO21</f>
        <v>0</v>
      </c>
      <c r="AO22" s="221">
        <f ca="1">'123'!AP21</f>
        <v>0</v>
      </c>
    </row>
    <row r="23" spans="1:41" ht="15.75" customHeight="1" x14ac:dyDescent="0.25">
      <c r="A23" s="2"/>
      <c r="B23" s="219">
        <f t="shared" si="1"/>
        <v>19</v>
      </c>
      <c r="C23" s="224" t="s">
        <v>89</v>
      </c>
      <c r="D23" s="221">
        <f ca="1">'123'!E22</f>
        <v>0</v>
      </c>
      <c r="E23" s="221">
        <f ca="1">'123'!F22</f>
        <v>0</v>
      </c>
      <c r="F23" s="221">
        <f ca="1">'123'!G22</f>
        <v>0</v>
      </c>
      <c r="G23" s="221">
        <f ca="1">'123'!H22</f>
        <v>0</v>
      </c>
      <c r="H23" s="221">
        <f ca="1">'123'!I22</f>
        <v>0</v>
      </c>
      <c r="I23" s="221">
        <f ca="1">'123'!J22</f>
        <v>0</v>
      </c>
      <c r="J23" s="221">
        <f ca="1">'123'!K22</f>
        <v>0</v>
      </c>
      <c r="K23" s="221">
        <f ca="1">'123'!L22</f>
        <v>0</v>
      </c>
      <c r="L23" s="221">
        <f ca="1">'123'!M22</f>
        <v>0</v>
      </c>
      <c r="M23" s="221">
        <f ca="1">'123'!N22</f>
        <v>0</v>
      </c>
      <c r="N23" s="221">
        <f ca="1">'123'!O22</f>
        <v>0</v>
      </c>
      <c r="O23" s="221">
        <f ca="1">'123'!P22</f>
        <v>0</v>
      </c>
      <c r="P23" s="221">
        <f ca="1">'123'!Q22</f>
        <v>0</v>
      </c>
      <c r="Q23" s="221">
        <f ca="1">'123'!R22</f>
        <v>0</v>
      </c>
      <c r="R23" s="221">
        <f ca="1">'123'!S22</f>
        <v>0</v>
      </c>
      <c r="S23" s="221">
        <f ca="1">'123'!T22</f>
        <v>0</v>
      </c>
      <c r="T23" s="221">
        <f ca="1">'123'!U22</f>
        <v>0</v>
      </c>
      <c r="U23" s="221">
        <f ca="1">'123'!V22</f>
        <v>0</v>
      </c>
      <c r="V23" s="221">
        <f ca="1">'123'!W22</f>
        <v>0</v>
      </c>
      <c r="W23" s="221">
        <f ca="1">'123'!X22</f>
        <v>0</v>
      </c>
      <c r="X23" s="221">
        <f ca="1">'123'!Y22</f>
        <v>0</v>
      </c>
      <c r="Y23" s="221">
        <f ca="1">'123'!Z22</f>
        <v>0</v>
      </c>
      <c r="Z23" s="221">
        <f ca="1">'123'!AA22</f>
        <v>0</v>
      </c>
      <c r="AA23" s="221">
        <f ca="1">'123'!AB22</f>
        <v>0</v>
      </c>
      <c r="AB23" s="221">
        <f ca="1">'123'!AC22</f>
        <v>0</v>
      </c>
      <c r="AC23" s="221">
        <f ca="1">'123'!AD22</f>
        <v>0</v>
      </c>
      <c r="AD23" s="221">
        <f ca="1">'123'!AE22</f>
        <v>0</v>
      </c>
      <c r="AE23" s="221">
        <f ca="1">'123'!AF22</f>
        <v>0</v>
      </c>
      <c r="AF23" s="221">
        <f ca="1">'123'!AG22</f>
        <v>0</v>
      </c>
      <c r="AG23" s="221">
        <f ca="1">'123'!AH22</f>
        <v>0</v>
      </c>
      <c r="AH23" s="221">
        <f ca="1">'123'!AI22</f>
        <v>0</v>
      </c>
      <c r="AN23" s="221">
        <f ca="1">'123'!AO22</f>
        <v>0</v>
      </c>
      <c r="AO23" s="221">
        <f ca="1">'123'!AP22</f>
        <v>0</v>
      </c>
    </row>
    <row r="24" spans="1:41" ht="15.75" customHeight="1" x14ac:dyDescent="0.25">
      <c r="A24" s="2"/>
      <c r="B24" s="219">
        <f t="shared" si="1"/>
        <v>20</v>
      </c>
      <c r="C24" s="224" t="s">
        <v>90</v>
      </c>
      <c r="D24" s="221">
        <f ca="1">'123'!E23</f>
        <v>0</v>
      </c>
      <c r="E24" s="221">
        <f ca="1">'123'!F23</f>
        <v>0</v>
      </c>
      <c r="F24" s="221">
        <f ca="1">'123'!G23</f>
        <v>0</v>
      </c>
      <c r="G24" s="221">
        <f ca="1">'123'!H23</f>
        <v>430.14678260870278</v>
      </c>
      <c r="H24" s="221">
        <f ca="1">'123'!I23</f>
        <v>2482.0736441900954</v>
      </c>
      <c r="I24" s="221">
        <f ca="1">'123'!J23</f>
        <v>2559.9020079839975</v>
      </c>
      <c r="J24" s="221">
        <f ca="1">'123'!K23</f>
        <v>2836.2907826080918</v>
      </c>
      <c r="K24" s="221">
        <f ca="1">'123'!L23</f>
        <v>1682.7547826087102</v>
      </c>
      <c r="L24" s="221">
        <f ca="1">'123'!M23</f>
        <v>681.47200000006706</v>
      </c>
      <c r="M24" s="221">
        <f ca="1">'123'!N23</f>
        <v>1527.1513043474406</v>
      </c>
      <c r="N24" s="221">
        <f ca="1">'123'!O23</f>
        <v>2512.3921623202041</v>
      </c>
      <c r="O24" s="221">
        <f ca="1">'123'!P23</f>
        <v>4118.9094028975815</v>
      </c>
      <c r="P24" s="221">
        <f ca="1">'123'!Q23</f>
        <v>1735.9471304351464</v>
      </c>
      <c r="Q24" s="221">
        <f ca="1">'123'!R23</f>
        <v>0</v>
      </c>
      <c r="R24" s="221">
        <f ca="1">'123'!S23</f>
        <v>0</v>
      </c>
      <c r="S24" s="221">
        <f ca="1">'123'!T23</f>
        <v>0</v>
      </c>
      <c r="T24" s="221">
        <f ca="1">'123'!U23</f>
        <v>0</v>
      </c>
      <c r="U24" s="221">
        <f ca="1">'123'!V23</f>
        <v>562.32069565262645</v>
      </c>
      <c r="V24" s="221">
        <f ca="1">'123'!W23</f>
        <v>3306.3067826079205</v>
      </c>
      <c r="W24" s="221">
        <f ca="1">'123'!X23</f>
        <v>1501.740521739237</v>
      </c>
      <c r="X24" s="221">
        <f ca="1">'123'!Y23</f>
        <v>0</v>
      </c>
      <c r="Y24" s="221">
        <f ca="1">'123'!Z23</f>
        <v>0</v>
      </c>
      <c r="Z24" s="221">
        <f ca="1">'123'!AA23</f>
        <v>0</v>
      </c>
      <c r="AA24" s="221">
        <f ca="1">'123'!AB23</f>
        <v>0</v>
      </c>
      <c r="AB24" s="221">
        <f ca="1">'123'!AC23</f>
        <v>947.48444444406778</v>
      </c>
      <c r="AC24" s="221">
        <f ca="1">'123'!AD23</f>
        <v>3747.2884251214564</v>
      </c>
      <c r="AD24" s="221">
        <f ca="1">'123'!AE23</f>
        <v>2182.4111304348335</v>
      </c>
      <c r="AE24" s="221">
        <f ca="1">'123'!AF23</f>
        <v>113.15199999976903</v>
      </c>
      <c r="AF24" s="221">
        <f ca="1">'123'!AG23</f>
        <v>0</v>
      </c>
      <c r="AG24" s="221">
        <f ca="1">'123'!AH23</f>
        <v>0</v>
      </c>
      <c r="AH24" s="221">
        <f ca="1">'123'!AI23</f>
        <v>0</v>
      </c>
      <c r="AN24" s="221">
        <f ca="1">'123'!AO23</f>
        <v>2130.6187294117613</v>
      </c>
      <c r="AO24" s="221">
        <f ca="1">'123'!AP23</f>
        <v>1743.2335058823501</v>
      </c>
    </row>
    <row r="25" spans="1:41" ht="15.75" customHeight="1" x14ac:dyDescent="0.25">
      <c r="A25" s="2"/>
      <c r="B25" s="219">
        <f t="shared" si="1"/>
        <v>21</v>
      </c>
      <c r="C25" s="224" t="s">
        <v>91</v>
      </c>
      <c r="D25" s="221">
        <f ca="1">'123'!E24</f>
        <v>3675.840935559012</v>
      </c>
      <c r="E25" s="221">
        <f ca="1">'123'!F24</f>
        <v>3742.35782220494</v>
      </c>
      <c r="F25" s="221">
        <f ca="1">'123'!G24</f>
        <v>4182.953416149132</v>
      </c>
      <c r="G25" s="221">
        <f ca="1">'123'!H24</f>
        <v>2861.548136645928</v>
      </c>
      <c r="H25" s="221">
        <f ca="1">'123'!I24</f>
        <v>0</v>
      </c>
      <c r="I25" s="221">
        <f ca="1">'123'!J24</f>
        <v>0</v>
      </c>
      <c r="J25" s="221">
        <f ca="1">'123'!K24</f>
        <v>0</v>
      </c>
      <c r="K25" s="221">
        <f ca="1">'123'!L24</f>
        <v>1150.8586956523359</v>
      </c>
      <c r="L25" s="221">
        <f ca="1">'123'!M24</f>
        <v>2735.1630434780382</v>
      </c>
      <c r="M25" s="221">
        <f ca="1">'123'!N24</f>
        <v>2227.0807453417219</v>
      </c>
      <c r="N25" s="221">
        <f ca="1">'123'!O24</f>
        <v>2127.897515527904</v>
      </c>
      <c r="O25" s="221">
        <f ca="1">'123'!P24</f>
        <v>0</v>
      </c>
      <c r="P25" s="221">
        <f ca="1">'123'!Q24</f>
        <v>3002.8152173911221</v>
      </c>
      <c r="Q25" s="221">
        <f ca="1">'123'!R24</f>
        <v>5322.3410326088779</v>
      </c>
      <c r="R25" s="221">
        <f ca="1">'123'!S24</f>
        <v>5167.2406250000931</v>
      </c>
      <c r="S25" s="221">
        <f ca="1">'123'!T24</f>
        <v>4473.5284981341101</v>
      </c>
      <c r="T25" s="221">
        <f ca="1">'123'!U24</f>
        <v>4216.4364281077869</v>
      </c>
      <c r="U25" s="221">
        <f ca="1">'123'!V24</f>
        <v>2792.6381987580098</v>
      </c>
      <c r="V25" s="221">
        <f ca="1">'123'!W24</f>
        <v>0</v>
      </c>
      <c r="W25" s="221">
        <f ca="1">'123'!X24</f>
        <v>2520.6087443944998</v>
      </c>
      <c r="X25" s="221">
        <f ca="1">'123'!Y24</f>
        <v>4088.4428181056865</v>
      </c>
      <c r="Y25" s="221">
        <f ca="1">'123'!Z24</f>
        <v>3328.6301145185716</v>
      </c>
      <c r="Z25" s="221">
        <f ca="1">'123'!AA24</f>
        <v>3824.269935884513</v>
      </c>
      <c r="AA25" s="221">
        <f ca="1">'123'!AB24</f>
        <v>3768.6136044878513</v>
      </c>
      <c r="AB25" s="221">
        <f ca="1">'123'!AC24</f>
        <v>2675.4347826088779</v>
      </c>
      <c r="AC25" s="221">
        <f ca="1">'123'!AD24</f>
        <v>0</v>
      </c>
      <c r="AD25" s="221">
        <f ca="1">'123'!AE24</f>
        <v>2097.7103825137019</v>
      </c>
      <c r="AE25" s="221">
        <f ca="1">'123'!AF24</f>
        <v>4655.8004870517179</v>
      </c>
      <c r="AF25" s="221">
        <f ca="1">'123'!AG24</f>
        <v>4312.9397673769854</v>
      </c>
      <c r="AG25" s="221">
        <f ca="1">'123'!AH24</f>
        <v>4250.7056130575947</v>
      </c>
      <c r="AH25" s="221">
        <f ca="1">'123'!AI24</f>
        <v>4300.269215838518</v>
      </c>
      <c r="AN25" s="221">
        <f ca="1">'123'!AO24</f>
        <v>3850.0935341614913</v>
      </c>
      <c r="AO25" s="221">
        <f ca="1">'123'!AP24</f>
        <v>3150.0765279503112</v>
      </c>
    </row>
    <row r="26" spans="1:41" ht="15.75" customHeight="1" x14ac:dyDescent="0.25">
      <c r="A26" s="2"/>
      <c r="B26" s="219">
        <f t="shared" si="1"/>
        <v>22</v>
      </c>
      <c r="C26" s="224" t="s">
        <v>92</v>
      </c>
      <c r="D26" s="221">
        <f ca="1">'123'!E25</f>
        <v>2231.1198113211431</v>
      </c>
      <c r="E26" s="221">
        <f ca="1">'123'!F25</f>
        <v>2233.788993710652</v>
      </c>
      <c r="F26" s="221">
        <f ca="1">'123'!G25</f>
        <v>272.26100628916174</v>
      </c>
      <c r="G26" s="221">
        <f ca="1">'123'!H25</f>
        <v>0</v>
      </c>
      <c r="H26" s="221">
        <f ca="1">'123'!I25</f>
        <v>0</v>
      </c>
      <c r="I26" s="221">
        <f ca="1">'123'!J25</f>
        <v>0</v>
      </c>
      <c r="J26" s="221">
        <f ca="1">'123'!K25</f>
        <v>0</v>
      </c>
      <c r="K26" s="221">
        <f ca="1">'123'!L25</f>
        <v>1871.6944444444962</v>
      </c>
      <c r="L26" s="221">
        <f ca="1">'123'!M25</f>
        <v>2217.2217046236619</v>
      </c>
      <c r="M26" s="221">
        <f ca="1">'123'!N25</f>
        <v>928.33385093184188</v>
      </c>
      <c r="N26" s="221">
        <f ca="1">'123'!O25</f>
        <v>0</v>
      </c>
      <c r="O26" s="221">
        <f ca="1">'123'!P25</f>
        <v>0</v>
      </c>
      <c r="P26" s="221">
        <f ca="1">'123'!Q25</f>
        <v>1677.5822981367819</v>
      </c>
      <c r="Q26" s="221">
        <f ca="1">'123'!R25</f>
        <v>1576.1177018634044</v>
      </c>
      <c r="R26" s="221">
        <f ca="1">'123'!S25</f>
        <v>2223.8232919252478</v>
      </c>
      <c r="S26" s="221">
        <f ca="1">'123'!T25</f>
        <v>2229.1086956523359</v>
      </c>
      <c r="T26" s="221">
        <f ca="1">'123'!U25</f>
        <v>2237.9664499224164</v>
      </c>
      <c r="U26" s="221">
        <f ca="1">'123'!V25</f>
        <v>2176.7788916924037</v>
      </c>
      <c r="V26" s="221">
        <f ca="1">'123'!W25</f>
        <v>2232.527950310614</v>
      </c>
      <c r="W26" s="221">
        <f ca="1">'123'!X25</f>
        <v>2232.7604958978482</v>
      </c>
      <c r="X26" s="221">
        <f ca="1">'123'!Y25</f>
        <v>2235.4360764506273</v>
      </c>
      <c r="Y26" s="221">
        <f ca="1">'123'!Z25</f>
        <v>2231.7475270302966</v>
      </c>
      <c r="Z26" s="221">
        <f ca="1">'123'!AA25</f>
        <v>2233.3771607074887</v>
      </c>
      <c r="AA26" s="221">
        <f ca="1">'123'!AB25</f>
        <v>2072.8640854107216</v>
      </c>
      <c r="AB26" s="221">
        <f ca="1">'123'!AC25</f>
        <v>2202.9373253104277</v>
      </c>
      <c r="AC26" s="221">
        <f ca="1">'123'!AD25</f>
        <v>2234.4055603276938</v>
      </c>
      <c r="AD26" s="221">
        <f ca="1">'123'!AE25</f>
        <v>2229.3164893616922</v>
      </c>
      <c r="AE26" s="221">
        <f ca="1">'123'!AF25</f>
        <v>2231.1816770187579</v>
      </c>
      <c r="AF26" s="221">
        <f ca="1">'123'!AG25</f>
        <v>2229.4096542503685</v>
      </c>
      <c r="AG26" s="221">
        <f ca="1">'123'!AH25</f>
        <v>2231.3108426439576</v>
      </c>
      <c r="AH26" s="221">
        <f ca="1">'123'!AI25</f>
        <v>2230.0124223600142</v>
      </c>
      <c r="AN26" s="221">
        <f ca="1">'123'!AO25</f>
        <v>2230.9357139341382</v>
      </c>
      <c r="AO26" s="221">
        <f ca="1">'123'!AP25</f>
        <v>1825.3110386733858</v>
      </c>
    </row>
    <row r="27" spans="1:41" ht="15.75" customHeight="1" x14ac:dyDescent="0.25">
      <c r="A27" s="2"/>
      <c r="B27" s="219">
        <f t="shared" si="1"/>
        <v>23</v>
      </c>
      <c r="C27" s="224" t="s">
        <v>93</v>
      </c>
      <c r="D27" s="221">
        <f ca="1">'123'!E26</f>
        <v>6.00390625</v>
      </c>
      <c r="E27" s="221">
        <f ca="1">'123'!F26</f>
        <v>2.51806640625</v>
      </c>
      <c r="F27" s="221">
        <f ca="1">'123'!G26</f>
        <v>3.2939453125</v>
      </c>
      <c r="G27" s="221">
        <f ca="1">'123'!H26</f>
        <v>3.63623046875</v>
      </c>
      <c r="H27" s="221">
        <f ca="1">'123'!I26</f>
        <v>3.70068359375</v>
      </c>
      <c r="I27" s="221">
        <f ca="1">'123'!J26</f>
        <v>3.46533203125</v>
      </c>
      <c r="J27" s="221">
        <f ca="1">'123'!K26</f>
        <v>3.61572265625</v>
      </c>
      <c r="K27" s="221">
        <f ca="1">'123'!L26</f>
        <v>3.62109375</v>
      </c>
      <c r="L27" s="221">
        <f ca="1">'123'!M26</f>
        <v>3.39794921875</v>
      </c>
      <c r="M27" s="221">
        <f ca="1">'123'!N26</f>
        <v>3.4189453125</v>
      </c>
      <c r="N27" s="221">
        <f ca="1">'123'!O26</f>
        <v>3.201171875</v>
      </c>
      <c r="O27" s="221">
        <f ca="1">'123'!P26</f>
        <v>3.1640625</v>
      </c>
      <c r="P27" s="221">
        <f ca="1">'123'!Q26</f>
        <v>3.68408203125</v>
      </c>
      <c r="Q27" s="221">
        <f ca="1">'123'!R26</f>
        <v>0.5478515625</v>
      </c>
      <c r="R27" s="221">
        <f ca="1">'123'!S26</f>
        <v>0.90283203125</v>
      </c>
      <c r="S27" s="221">
        <f ca="1">'123'!T26</f>
        <v>3.00927734375</v>
      </c>
      <c r="T27" s="221">
        <f ca="1">'123'!U26</f>
        <v>0.5498046875</v>
      </c>
      <c r="U27" s="221">
        <f ca="1">'123'!V26</f>
        <v>0.369140625</v>
      </c>
      <c r="V27" s="221">
        <f ca="1">'123'!W26</f>
        <v>0.36376953125</v>
      </c>
      <c r="W27" s="221">
        <f ca="1">'123'!X26</f>
        <v>1.2880859375</v>
      </c>
      <c r="X27" s="221">
        <f ca="1">'123'!Y26</f>
        <v>8.623046875</v>
      </c>
      <c r="Y27" s="221">
        <f ca="1">'123'!Z26</f>
        <v>13.701171875</v>
      </c>
      <c r="Z27" s="221">
        <f ca="1">'123'!AA26</f>
        <v>11.18994140625</v>
      </c>
      <c r="AA27" s="221">
        <f ca="1">'123'!AB26</f>
        <v>4.73779296875</v>
      </c>
      <c r="AB27" s="221">
        <f ca="1">'123'!AC26</f>
        <v>25.16015625</v>
      </c>
      <c r="AC27" s="221">
        <f ca="1">'123'!AD26</f>
        <v>5.2587890625</v>
      </c>
      <c r="AD27" s="221">
        <f ca="1">'123'!AE26</f>
        <v>7.34912109375</v>
      </c>
      <c r="AE27" s="221">
        <f ca="1">'123'!AF26</f>
        <v>1.01318359375</v>
      </c>
      <c r="AF27" s="221">
        <f ca="1">'123'!AG26</f>
        <v>1.35009765625</v>
      </c>
      <c r="AG27" s="221">
        <f ca="1">'123'!AH26</f>
        <v>1.46875</v>
      </c>
      <c r="AH27" s="221">
        <f ca="1">'123'!AI26</f>
        <v>1.19580078125</v>
      </c>
      <c r="AN27" s="221">
        <f ca="1">'123'!AO26</f>
        <v>4.7832188760080649</v>
      </c>
      <c r="AO27" s="221">
        <f ca="1">'123'!AP26</f>
        <v>3.913542716733871</v>
      </c>
    </row>
    <row r="28" spans="1:41" ht="15.75" customHeight="1" x14ac:dyDescent="0.25">
      <c r="A28" s="2"/>
      <c r="B28" s="219">
        <f t="shared" si="1"/>
        <v>24</v>
      </c>
      <c r="C28" s="224" t="s">
        <v>24</v>
      </c>
      <c r="D28" s="221">
        <f ca="1">'123'!E27</f>
        <v>338.8125</v>
      </c>
      <c r="E28" s="221">
        <f ca="1">'123'!F27</f>
        <v>398.9375</v>
      </c>
      <c r="F28" s="221">
        <f ca="1">'123'!G27</f>
        <v>322.15625</v>
      </c>
      <c r="G28" s="221">
        <f ca="1">'123'!H27</f>
        <v>305.8125</v>
      </c>
      <c r="H28" s="221">
        <f ca="1">'123'!I27</f>
        <v>460.75</v>
      </c>
      <c r="I28" s="221">
        <f ca="1">'123'!J27</f>
        <v>442</v>
      </c>
      <c r="J28" s="221">
        <f ca="1">'123'!K27</f>
        <v>354.375</v>
      </c>
      <c r="K28" s="221">
        <f ca="1">'123'!L27</f>
        <v>348.5625</v>
      </c>
      <c r="L28" s="221">
        <f ca="1">'123'!M27</f>
        <v>378.40625</v>
      </c>
      <c r="M28" s="221">
        <f ca="1">'123'!N27</f>
        <v>379.59375</v>
      </c>
      <c r="N28" s="221">
        <f ca="1">'123'!O27</f>
        <v>450.84375</v>
      </c>
      <c r="O28" s="221">
        <f ca="1">'123'!P27</f>
        <v>576</v>
      </c>
      <c r="P28" s="221">
        <f ca="1">'123'!Q27</f>
        <v>578.5</v>
      </c>
      <c r="Q28" s="221">
        <f ca="1">'123'!R27</f>
        <v>605.6875</v>
      </c>
      <c r="R28" s="221">
        <f ca="1">'123'!S27</f>
        <v>595.5625</v>
      </c>
      <c r="S28" s="221">
        <f ca="1">'123'!T27</f>
        <v>494.625</v>
      </c>
      <c r="T28" s="221">
        <f ca="1">'123'!U27</f>
        <v>407.03125</v>
      </c>
      <c r="U28" s="221">
        <f ca="1">'123'!V27</f>
        <v>394.46875</v>
      </c>
      <c r="V28" s="221">
        <f ca="1">'123'!W27</f>
        <v>338.15625</v>
      </c>
      <c r="W28" s="221">
        <f ca="1">'123'!X27</f>
        <v>285.09375</v>
      </c>
      <c r="X28" s="221">
        <f ca="1">'123'!Y27</f>
        <v>240.5625</v>
      </c>
      <c r="Y28" s="221">
        <f ca="1">'123'!Z27</f>
        <v>205.65625</v>
      </c>
      <c r="Z28" s="221">
        <f ca="1">'123'!AA27</f>
        <v>272.15625</v>
      </c>
      <c r="AA28" s="221">
        <f ca="1">'123'!AB27</f>
        <v>301.34375</v>
      </c>
      <c r="AB28" s="221">
        <f ca="1">'123'!AC27</f>
        <v>308.46875</v>
      </c>
      <c r="AC28" s="221">
        <f ca="1">'123'!AD27</f>
        <v>254.03125</v>
      </c>
      <c r="AD28" s="221">
        <f ca="1">'123'!AE27</f>
        <v>199.46875</v>
      </c>
      <c r="AE28" s="221">
        <f ca="1">'123'!AF27</f>
        <v>230.84375</v>
      </c>
      <c r="AF28" s="221">
        <f ca="1">'123'!AG27</f>
        <v>224.53125</v>
      </c>
      <c r="AG28" s="221">
        <f ca="1">'123'!AH27</f>
        <v>221.4375</v>
      </c>
      <c r="AH28" s="221">
        <f ca="1">'123'!AI27</f>
        <v>214.78125</v>
      </c>
      <c r="AN28" s="221">
        <f ca="1">'123'!AO27</f>
        <v>394.88780241935484</v>
      </c>
      <c r="AO28" s="221">
        <f ca="1">'123'!AP27</f>
        <v>323.09002016129028</v>
      </c>
    </row>
    <row r="29" spans="1:41" ht="15.75" customHeight="1" x14ac:dyDescent="0.25">
      <c r="A29" s="2"/>
      <c r="B29" s="219">
        <f t="shared" si="1"/>
        <v>25</v>
      </c>
      <c r="C29" s="224" t="s">
        <v>94</v>
      </c>
      <c r="D29" s="221">
        <f ca="1">'123'!E28</f>
        <v>2445.6847826084122</v>
      </c>
      <c r="E29" s="221">
        <f ca="1">'123'!F28</f>
        <v>1724.5683229817078</v>
      </c>
      <c r="F29" s="221">
        <f ca="1">'123'!G28</f>
        <v>1967.9085863810033</v>
      </c>
      <c r="G29" s="221">
        <f ca="1">'123'!H28</f>
        <v>1938.7622210723348</v>
      </c>
      <c r="H29" s="221">
        <f ca="1">'123'!I28</f>
        <v>2160.5427669803612</v>
      </c>
      <c r="I29" s="221">
        <f ca="1">'123'!J28</f>
        <v>2297.764919355046</v>
      </c>
      <c r="J29" s="221">
        <f ca="1">'123'!K28</f>
        <v>2343.2202639752068</v>
      </c>
      <c r="K29" s="221">
        <f ca="1">'123'!L28</f>
        <v>2366.1469235247932</v>
      </c>
      <c r="L29" s="221">
        <f ca="1">'123'!M28</f>
        <v>2502.5145671581849</v>
      </c>
      <c r="M29" s="221">
        <f ca="1">'123'!N28</f>
        <v>2464.8698078417219</v>
      </c>
      <c r="N29" s="221">
        <f ca="1">'123'!O28</f>
        <v>2441.3305027172901</v>
      </c>
      <c r="O29" s="221">
        <f ca="1">'123'!P28</f>
        <v>2263.0054347827099</v>
      </c>
      <c r="P29" s="221">
        <f ca="1">'123'!Q28</f>
        <v>489.125</v>
      </c>
      <c r="Q29" s="221">
        <f ca="1">'123'!R28</f>
        <v>1658.3187500000931</v>
      </c>
      <c r="R29" s="221">
        <f ca="1">'123'!S28</f>
        <v>2263.3999999999069</v>
      </c>
      <c r="S29" s="221">
        <f ca="1">'123'!T28</f>
        <v>1997.140625</v>
      </c>
      <c r="T29" s="221">
        <f ca="1">'123'!U28</f>
        <v>2202.1749999998137</v>
      </c>
      <c r="U29" s="221">
        <f ca="1">'123'!V28</f>
        <v>2331.2906250003725</v>
      </c>
      <c r="V29" s="221">
        <f ca="1">'123'!W28</f>
        <v>2567.34375</v>
      </c>
      <c r="W29" s="221">
        <f ca="1">'123'!X28</f>
        <v>2329.3215814917348</v>
      </c>
      <c r="X29" s="221">
        <f ca="1">'123'!Y28</f>
        <v>2331.105941799935</v>
      </c>
      <c r="Y29" s="221">
        <f ca="1">'123'!Z28</f>
        <v>2420.8162267082371</v>
      </c>
      <c r="Z29" s="221">
        <f ca="1">'123'!AA28</f>
        <v>2119.6448065899312</v>
      </c>
      <c r="AA29" s="221">
        <f ca="1">'123'!AB28</f>
        <v>2204.9551934101619</v>
      </c>
      <c r="AB29" s="221">
        <f ca="1">'123'!AC28</f>
        <v>2248.2747670807876</v>
      </c>
      <c r="AC29" s="221">
        <f ca="1">'123'!AD28</f>
        <v>2499.3016218077391</v>
      </c>
      <c r="AD29" s="221">
        <f ca="1">'123'!AE28</f>
        <v>2292.2949741920456</v>
      </c>
      <c r="AE29" s="221">
        <f ca="1">'123'!AF28</f>
        <v>2419.1942619192414</v>
      </c>
      <c r="AF29" s="221">
        <f ca="1">'123'!AG28</f>
        <v>2274.0201896065846</v>
      </c>
      <c r="AG29" s="221">
        <f ca="1">'123'!AH28</f>
        <v>2062.5942319771275</v>
      </c>
      <c r="AH29" s="221">
        <f ca="1">'123'!AI28</f>
        <v>2258.3369565219618</v>
      </c>
      <c r="AN29" s="221">
        <f ca="1">'123'!AO28</f>
        <v>2408.8216439591256</v>
      </c>
      <c r="AO29" s="221">
        <f ca="1">'123'!AP28</f>
        <v>1970.8540723301935</v>
      </c>
    </row>
    <row r="30" spans="1:41" ht="15.75" customHeight="1" x14ac:dyDescent="0.25">
      <c r="A30" s="2"/>
      <c r="B30" s="219">
        <f t="shared" si="1"/>
        <v>26</v>
      </c>
      <c r="C30" s="224" t="s">
        <v>95</v>
      </c>
      <c r="D30" s="221">
        <f ca="1">'123'!E29</f>
        <v>655.64016172522679</v>
      </c>
      <c r="E30" s="221">
        <f ca="1">'123'!F29</f>
        <v>652.29510613204911</v>
      </c>
      <c r="F30" s="221">
        <f ca="1">'123'!G29</f>
        <v>653.9296875</v>
      </c>
      <c r="G30" s="221">
        <f ca="1">'123'!H29</f>
        <v>652.67852290393785</v>
      </c>
      <c r="H30" s="221">
        <f ca="1">'123'!I29</f>
        <v>642.30737528810278</v>
      </c>
      <c r="I30" s="221">
        <f ca="1">'123'!J29</f>
        <v>644.53128930786625</v>
      </c>
      <c r="J30" s="221">
        <f ca="1">'123'!K29</f>
        <v>646.02624223614112</v>
      </c>
      <c r="K30" s="221">
        <f ca="1">'123'!L29</f>
        <v>658.40969526395202</v>
      </c>
      <c r="L30" s="221">
        <f ca="1">'123'!M29</f>
        <v>670.10272709606215</v>
      </c>
      <c r="M30" s="221">
        <f ca="1">'123'!N29</f>
        <v>802.86956521775573</v>
      </c>
      <c r="N30" s="221">
        <f ca="1">'123'!O29</f>
        <v>897.47927018627524</v>
      </c>
      <c r="O30" s="221">
        <f ca="1">'123'!P29</f>
        <v>910.39274861849844</v>
      </c>
      <c r="P30" s="221">
        <f ca="1">'123'!Q29</f>
        <v>922.50996877253056</v>
      </c>
      <c r="Q30" s="221">
        <f ca="1">'123'!R29</f>
        <v>919.77173913083971</v>
      </c>
      <c r="R30" s="221">
        <f ca="1">'123'!S29</f>
        <v>927.05054347822443</v>
      </c>
      <c r="S30" s="221">
        <f ca="1">'123'!T29</f>
        <v>722.58026729524136</v>
      </c>
      <c r="T30" s="221">
        <f ca="1">'123'!U29</f>
        <v>711.99982529738918</v>
      </c>
      <c r="U30" s="221">
        <f ca="1">'123'!V29</f>
        <v>663.04490740736946</v>
      </c>
      <c r="V30" s="221">
        <f ca="1">'123'!W29</f>
        <v>891.2624999997206</v>
      </c>
      <c r="W30" s="221">
        <f ca="1">'123'!X29</f>
        <v>892.00137362675741</v>
      </c>
      <c r="X30" s="221">
        <f ca="1">'123'!Y29</f>
        <v>737.20344003802165</v>
      </c>
      <c r="Y30" s="221">
        <f ca="1">'123'!Z29</f>
        <v>664.67643633531407</v>
      </c>
      <c r="Z30" s="221">
        <f ca="1">'123'!AA29</f>
        <v>680.23848684225231</v>
      </c>
      <c r="AA30" s="221">
        <f ca="1">'123'!AB29</f>
        <v>670.29901315784082</v>
      </c>
      <c r="AB30" s="221">
        <f ca="1">'123'!AC29</f>
        <v>752.87812499981374</v>
      </c>
      <c r="AC30" s="221">
        <f ca="1">'123'!AD29</f>
        <v>892.89635704411194</v>
      </c>
      <c r="AD30" s="221">
        <f ca="1">'123'!AE29</f>
        <v>910.14898787299171</v>
      </c>
      <c r="AE30" s="221">
        <f ca="1">'123'!AF29</f>
        <v>769.39840508298948</v>
      </c>
      <c r="AF30" s="221">
        <f ca="1">'123'!AG29</f>
        <v>677.83321220939979</v>
      </c>
      <c r="AG30" s="221">
        <f ca="1">'123'!AH29</f>
        <v>663.60613173479214</v>
      </c>
      <c r="AH30" s="221">
        <f ca="1">'123'!AI29</f>
        <v>672.24844720494002</v>
      </c>
      <c r="AN30" s="221">
        <f ca="1">'123'!AO29</f>
        <v>824.23037467442089</v>
      </c>
      <c r="AO30" s="221">
        <f ca="1">'123'!AP29</f>
        <v>674.37030655179899</v>
      </c>
    </row>
    <row r="31" spans="1:41" ht="15.75" customHeight="1" x14ac:dyDescent="0.25">
      <c r="A31" s="2"/>
      <c r="B31" s="219">
        <f t="shared" si="1"/>
        <v>27</v>
      </c>
      <c r="C31" s="224" t="s">
        <v>96</v>
      </c>
      <c r="D31" s="221">
        <f ca="1">'123'!E30</f>
        <v>2720.8695652177557</v>
      </c>
      <c r="E31" s="221">
        <f ca="1">'123'!F30</f>
        <v>2538.5745341610163</v>
      </c>
      <c r="F31" s="221">
        <f ca="1">'123'!G30</f>
        <v>2720.1761840060353</v>
      </c>
      <c r="G31" s="221">
        <f ca="1">'123'!H30</f>
        <v>2680.7461762428284</v>
      </c>
      <c r="H31" s="221">
        <f ca="1">'123'!I30</f>
        <v>2724.2938591353595</v>
      </c>
      <c r="I31" s="221">
        <f ca="1">'123'!J30</f>
        <v>2723.5943396221846</v>
      </c>
      <c r="J31" s="221">
        <f ca="1">'123'!K30</f>
        <v>2878.8850931674242</v>
      </c>
      <c r="K31" s="221">
        <f ca="1">'123'!L30</f>
        <v>2860.8224540026858</v>
      </c>
      <c r="L31" s="221">
        <f ca="1">'123'!M30</f>
        <v>2678.28934723977</v>
      </c>
      <c r="M31" s="221">
        <f ca="1">'123'!N30</f>
        <v>2737.2781055904925</v>
      </c>
      <c r="N31" s="221">
        <f ca="1">'123'!O30</f>
        <v>2522.1312499996275</v>
      </c>
      <c r="O31" s="221">
        <f ca="1">'123'!P30</f>
        <v>2313.71875</v>
      </c>
      <c r="P31" s="221">
        <f ca="1">'123'!Q30</f>
        <v>2760.6979813668877</v>
      </c>
      <c r="Q31" s="221">
        <f ca="1">'123'!R30</f>
        <v>2838.8416149066761</v>
      </c>
      <c r="R31" s="221">
        <f ca="1">'123'!S30</f>
        <v>2802.3322787266225</v>
      </c>
      <c r="S31" s="221">
        <f ca="1">'123'!T30</f>
        <v>2816.047150157392</v>
      </c>
      <c r="T31" s="221">
        <f ca="1">'123'!U30</f>
        <v>2722.3038009293377</v>
      </c>
      <c r="U31" s="221">
        <f ca="1">'123'!V30</f>
        <v>2777.902173913084</v>
      </c>
      <c r="V31" s="221">
        <f ca="1">'123'!W30</f>
        <v>3047.1141975307837</v>
      </c>
      <c r="W31" s="221">
        <f ca="1">'123'!X30</f>
        <v>2416.653914433904</v>
      </c>
      <c r="X31" s="221">
        <f ca="1">'123'!Y30</f>
        <v>2459.2869194820523</v>
      </c>
      <c r="Y31" s="221">
        <f ca="1">'123'!Z30</f>
        <v>2599.6080120317638</v>
      </c>
      <c r="Z31" s="221">
        <f ca="1">'123'!AA30</f>
        <v>2406.42221663706</v>
      </c>
      <c r="AA31" s="221">
        <f ca="1">'123'!AB30</f>
        <v>2263.6834898842499</v>
      </c>
      <c r="AB31" s="221">
        <f ca="1">'123'!AC30</f>
        <v>2246.6343750003725</v>
      </c>
      <c r="AC31" s="221">
        <f ca="1">'123'!AD30</f>
        <v>2470.3468749998137</v>
      </c>
      <c r="AD31" s="221">
        <f ca="1">'123'!AE30</f>
        <v>2259.3482142854482</v>
      </c>
      <c r="AE31" s="221">
        <f ca="1">'123'!AF30</f>
        <v>2570.5679347831756</v>
      </c>
      <c r="AF31" s="221">
        <f ca="1">'123'!AG30</f>
        <v>2612.1260196063668</v>
      </c>
      <c r="AG31" s="221">
        <f ca="1">'123'!AH30</f>
        <v>2399.63393195346</v>
      </c>
      <c r="AH31" s="221">
        <f ca="1">'123'!AI30</f>
        <v>2578.4072327045724</v>
      </c>
      <c r="AN31" s="221">
        <f ca="1">'123'!AO30</f>
        <v>2879.4216706738716</v>
      </c>
      <c r="AO31" s="221">
        <f ca="1">'123'!AP30</f>
        <v>2355.8904578240772</v>
      </c>
    </row>
    <row r="32" spans="1:41" ht="15.75" customHeight="1" x14ac:dyDescent="0.25">
      <c r="A32" s="2"/>
      <c r="B32" s="219">
        <f t="shared" si="1"/>
        <v>28</v>
      </c>
      <c r="C32" s="224" t="s">
        <v>97</v>
      </c>
      <c r="D32" s="221">
        <f ca="1">'123'!E31</f>
        <v>0</v>
      </c>
      <c r="E32" s="221">
        <f ca="1">'123'!F31</f>
        <v>0</v>
      </c>
      <c r="F32" s="221">
        <f ca="1">'123'!G31</f>
        <v>0</v>
      </c>
      <c r="G32" s="221">
        <f ca="1">'123'!H31</f>
        <v>0</v>
      </c>
      <c r="H32" s="221">
        <f ca="1">'123'!I31</f>
        <v>0</v>
      </c>
      <c r="I32" s="221">
        <f ca="1">'123'!J31</f>
        <v>0</v>
      </c>
      <c r="J32" s="221">
        <f ca="1">'123'!K31</f>
        <v>0</v>
      </c>
      <c r="K32" s="221">
        <f ca="1">'123'!L31</f>
        <v>0</v>
      </c>
      <c r="L32" s="221">
        <f ca="1">'123'!M31</f>
        <v>0</v>
      </c>
      <c r="M32" s="221">
        <f ca="1">'123'!N31</f>
        <v>0</v>
      </c>
      <c r="N32" s="221">
        <f ca="1">'123'!O31</f>
        <v>0</v>
      </c>
      <c r="O32" s="221">
        <f ca="1">'123'!P31</f>
        <v>0</v>
      </c>
      <c r="P32" s="221">
        <f ca="1">'123'!Q31</f>
        <v>0</v>
      </c>
      <c r="Q32" s="221">
        <f ca="1">'123'!R31</f>
        <v>0</v>
      </c>
      <c r="R32" s="221">
        <f ca="1">'123'!S31</f>
        <v>0</v>
      </c>
      <c r="S32" s="221">
        <f ca="1">'123'!T31</f>
        <v>0</v>
      </c>
      <c r="T32" s="221">
        <f ca="1">'123'!U31</f>
        <v>0</v>
      </c>
      <c r="U32" s="221">
        <f ca="1">'123'!V31</f>
        <v>0</v>
      </c>
      <c r="V32" s="221">
        <f ca="1">'123'!W31</f>
        <v>0</v>
      </c>
      <c r="W32" s="221">
        <f ca="1">'123'!X31</f>
        <v>0</v>
      </c>
      <c r="X32" s="221">
        <f ca="1">'123'!Y31</f>
        <v>0</v>
      </c>
      <c r="Y32" s="221">
        <f ca="1">'123'!Z31</f>
        <v>0</v>
      </c>
      <c r="Z32" s="221">
        <f ca="1">'123'!AA31</f>
        <v>0</v>
      </c>
      <c r="AA32" s="221">
        <f ca="1">'123'!AB31</f>
        <v>0</v>
      </c>
      <c r="AB32" s="221">
        <f ca="1">'123'!AC31</f>
        <v>0</v>
      </c>
      <c r="AC32" s="221">
        <f ca="1">'123'!AD31</f>
        <v>0</v>
      </c>
      <c r="AD32" s="221">
        <f ca="1">'123'!AE31</f>
        <v>0</v>
      </c>
      <c r="AE32" s="221">
        <f ca="1">'123'!AF31</f>
        <v>0</v>
      </c>
      <c r="AF32" s="221">
        <f ca="1">'123'!AG31</f>
        <v>0</v>
      </c>
      <c r="AG32" s="221">
        <f ca="1">'123'!AH31</f>
        <v>0</v>
      </c>
      <c r="AH32" s="221">
        <f ca="1">'123'!AI31</f>
        <v>0</v>
      </c>
      <c r="AN32" s="221">
        <f ca="1">'123'!AO31</f>
        <v>0</v>
      </c>
      <c r="AO32" s="221">
        <f ca="1">'123'!AP31</f>
        <v>0</v>
      </c>
    </row>
    <row r="33" spans="1:41" ht="15.75" customHeight="1" x14ac:dyDescent="0.25">
      <c r="A33" s="226"/>
      <c r="B33" s="219">
        <f t="shared" si="1"/>
        <v>29</v>
      </c>
      <c r="C33" s="225" t="s">
        <v>98</v>
      </c>
      <c r="D33" s="221">
        <f ca="1">'123'!E32</f>
        <v>0</v>
      </c>
      <c r="E33" s="221">
        <f ca="1">'123'!F32</f>
        <v>0</v>
      </c>
      <c r="F33" s="221">
        <f ca="1">'123'!G32</f>
        <v>0</v>
      </c>
      <c r="G33" s="221">
        <f ca="1">'123'!H32</f>
        <v>0</v>
      </c>
      <c r="H33" s="221">
        <f ca="1">'123'!I32</f>
        <v>0</v>
      </c>
      <c r="I33" s="221">
        <f ca="1">'123'!J32</f>
        <v>0</v>
      </c>
      <c r="J33" s="221">
        <f ca="1">'123'!K32</f>
        <v>0</v>
      </c>
      <c r="K33" s="221">
        <f ca="1">'123'!L32</f>
        <v>0</v>
      </c>
      <c r="L33" s="221">
        <f ca="1">'123'!M32</f>
        <v>0</v>
      </c>
      <c r="M33" s="221">
        <f ca="1">'123'!N32</f>
        <v>0</v>
      </c>
      <c r="N33" s="221">
        <f ca="1">'123'!O32</f>
        <v>0</v>
      </c>
      <c r="O33" s="221">
        <f ca="1">'123'!P32</f>
        <v>0</v>
      </c>
      <c r="P33" s="221">
        <f ca="1">'123'!Q32</f>
        <v>0</v>
      </c>
      <c r="Q33" s="221">
        <f ca="1">'123'!R32</f>
        <v>1.4999999998508429E-3</v>
      </c>
      <c r="R33" s="221">
        <f ca="1">'123'!S32</f>
        <v>1.2500000011641532E-3</v>
      </c>
      <c r="S33" s="221">
        <f ca="1">'123'!T32</f>
        <v>4.999999991923687E-4</v>
      </c>
      <c r="T33" s="221">
        <f ca="1">'123'!U32</f>
        <v>1.4999999998508429E-3</v>
      </c>
      <c r="U33" s="221">
        <f ca="1">'123'!V32</f>
        <v>4.4750000000021828E-2</v>
      </c>
      <c r="V33" s="221">
        <f ca="1">'123'!W32</f>
        <v>7.5000000015279511E-4</v>
      </c>
      <c r="W33" s="221">
        <f ca="1">'123'!X32</f>
        <v>4.9999999964711606E-4</v>
      </c>
      <c r="X33" s="221">
        <f ca="1">'123'!Y32</f>
        <v>0</v>
      </c>
      <c r="Y33" s="221">
        <f ca="1">'123'!Z32</f>
        <v>0</v>
      </c>
      <c r="Z33" s="221">
        <f ca="1">'123'!AA32</f>
        <v>0</v>
      </c>
      <c r="AA33" s="221">
        <f ca="1">'123'!AB32</f>
        <v>1.375000000007276E-2</v>
      </c>
      <c r="AB33" s="221">
        <f ca="1">'123'!AC32</f>
        <v>0</v>
      </c>
      <c r="AC33" s="221">
        <f ca="1">'123'!AD32</f>
        <v>0</v>
      </c>
      <c r="AD33" s="221">
        <f ca="1">'123'!AE32</f>
        <v>0</v>
      </c>
      <c r="AE33" s="221">
        <f ca="1">'123'!AF32</f>
        <v>5.8250000000043656E-2</v>
      </c>
      <c r="AF33" s="221">
        <f ca="1">'123'!AG32</f>
        <v>1.0000000000218279E-2</v>
      </c>
      <c r="AG33" s="221">
        <f ca="1">'123'!AH32</f>
        <v>3.4999999998035491E-3</v>
      </c>
      <c r="AH33" s="221">
        <f ca="1">'123'!AI32</f>
        <v>3.5000000002582965E-3</v>
      </c>
      <c r="AN33" s="221">
        <f ca="1">'123'!AO32</f>
        <v>1.281041666669201E-2</v>
      </c>
      <c r="AO33" s="221">
        <f ca="1">'123'!AP32</f>
        <v>1.0481250000020736E-2</v>
      </c>
    </row>
    <row r="34" spans="1:41" ht="15.75" customHeight="1" x14ac:dyDescent="0.25">
      <c r="A34" s="2"/>
      <c r="B34" s="219">
        <f t="shared" si="1"/>
        <v>30</v>
      </c>
      <c r="C34" s="224" t="s">
        <v>99</v>
      </c>
      <c r="D34" s="221">
        <f ca="1">'123'!E33</f>
        <v>4.2339130434702383</v>
      </c>
      <c r="E34" s="221">
        <f ca="1">'123'!F33</f>
        <v>3.9718761103395082</v>
      </c>
      <c r="F34" s="221">
        <f ca="1">'123'!G33</f>
        <v>3.9518630201018823</v>
      </c>
      <c r="G34" s="221">
        <f ca="1">'123'!H33</f>
        <v>3.9359219261314138</v>
      </c>
      <c r="H34" s="221">
        <f ca="1">'123'!I33</f>
        <v>3.935947639078222</v>
      </c>
      <c r="I34" s="221">
        <f ca="1">'123'!J33</f>
        <v>3.9218803179028328</v>
      </c>
      <c r="J34" s="221">
        <f ca="1">'123'!K33</f>
        <v>3.9618153342707956</v>
      </c>
      <c r="K34" s="221">
        <f ca="1">'123'!L33</f>
        <v>4.1199130434761173</v>
      </c>
      <c r="L34" s="221">
        <f ca="1">'123'!M33</f>
        <v>4.0078695652191527</v>
      </c>
      <c r="M34" s="221">
        <f ca="1">'123'!N33</f>
        <v>4.0783590462851862</v>
      </c>
      <c r="N34" s="221">
        <f ca="1">'123'!O33</f>
        <v>4.0930752688145731</v>
      </c>
      <c r="O34" s="221">
        <f ca="1">'123'!P33</f>
        <v>4.0159354838797299</v>
      </c>
      <c r="P34" s="221">
        <f ca="1">'123'!Q33</f>
        <v>3.993849462356593</v>
      </c>
      <c r="Q34" s="221">
        <f ca="1">'123'!R33</f>
        <v>4.0110322580731008</v>
      </c>
      <c r="R34" s="221">
        <f ca="1">'123'!S33</f>
        <v>4.025204301073245</v>
      </c>
      <c r="S34" s="221">
        <f ca="1">'123'!T33</f>
        <v>4.0044946236594114</v>
      </c>
      <c r="T34" s="221">
        <f ca="1">'123'!U33</f>
        <v>4.0198064516080194</v>
      </c>
      <c r="U34" s="221">
        <f ca="1">'123'!V33</f>
        <v>4.0116344085981837</v>
      </c>
      <c r="V34" s="221">
        <f ca="1">'123'!W33</f>
        <v>4.0016956521758402</v>
      </c>
      <c r="W34" s="221">
        <f ca="1">'123'!X33</f>
        <v>3.995831229545729</v>
      </c>
      <c r="X34" s="221">
        <f ca="1">'123'!Y33</f>
        <v>4.0424948574072914</v>
      </c>
      <c r="Y34" s="221">
        <f ca="1">'123'!Z33</f>
        <v>4.0111180458188755</v>
      </c>
      <c r="Z34" s="221">
        <f ca="1">'123'!AA33</f>
        <v>3.9998167367921269</v>
      </c>
      <c r="AA34" s="221">
        <f ca="1">'123'!AB33</f>
        <v>3.9998260869542719</v>
      </c>
      <c r="AB34" s="221">
        <f ca="1">'123'!AC33</f>
        <v>3.9784782608803653</v>
      </c>
      <c r="AC34" s="221">
        <f ca="1">'123'!AD33</f>
        <v>3.9977283777370758</v>
      </c>
      <c r="AD34" s="221">
        <f ca="1">'123'!AE33</f>
        <v>3.9857204301079037</v>
      </c>
      <c r="AE34" s="221">
        <f ca="1">'123'!AF33</f>
        <v>3.9861290322587593</v>
      </c>
      <c r="AF34" s="221">
        <f ca="1">'123'!AG33</f>
        <v>3.9375960729339567</v>
      </c>
      <c r="AG34" s="221">
        <f ca="1">'123'!AH33</f>
        <v>3.9977826086942514</v>
      </c>
      <c r="AH34" s="221">
        <f ca="1">'123'!AI33</f>
        <v>3.9938041140740097</v>
      </c>
      <c r="AN34" s="221">
        <f ca="1">'123'!AO33</f>
        <v>4.4078920674416295</v>
      </c>
      <c r="AO34" s="221">
        <f ca="1">'123'!AP33</f>
        <v>3.6064571460886063</v>
      </c>
    </row>
    <row r="35" spans="1:41" ht="15.75" customHeight="1" x14ac:dyDescent="0.25">
      <c r="A35" s="2"/>
      <c r="B35" s="219">
        <f t="shared" si="1"/>
        <v>31</v>
      </c>
      <c r="C35" s="224" t="s">
        <v>100</v>
      </c>
      <c r="D35" s="221">
        <f ca="1">'123'!E34</f>
        <v>0.2679945652173501</v>
      </c>
      <c r="E35" s="221">
        <f ca="1">'123'!F34</f>
        <v>0.27086737377271675</v>
      </c>
      <c r="F35" s="221">
        <f ca="1">'123'!G34</f>
        <v>0.2664913218793572</v>
      </c>
      <c r="G35" s="221">
        <f ca="1">'123'!H34</f>
        <v>0.26237023726025654</v>
      </c>
      <c r="H35" s="221">
        <f ca="1">'123'!I34</f>
        <v>0.26187161056600416</v>
      </c>
      <c r="I35" s="221">
        <f ca="1">'123'!J34</f>
        <v>0.26786763674590475</v>
      </c>
      <c r="J35" s="221">
        <f ca="1">'123'!K34</f>
        <v>0.26773834151481424</v>
      </c>
      <c r="K35" s="221">
        <f ca="1">'123'!L34</f>
        <v>0.26719972826094818</v>
      </c>
      <c r="L35" s="221">
        <f ca="1">'123'!M34</f>
        <v>0.26678668478234613</v>
      </c>
      <c r="M35" s="221">
        <f ca="1">'123'!N34</f>
        <v>0.26414755727000738</v>
      </c>
      <c r="N35" s="221">
        <f ca="1">'123'!O34</f>
        <v>0.26043804055620967</v>
      </c>
      <c r="O35" s="221">
        <f ca="1">'123'!P34</f>
        <v>0.28918158309966202</v>
      </c>
      <c r="P35" s="221">
        <f ca="1">'123'!Q34</f>
        <v>0.28968413978509489</v>
      </c>
      <c r="Q35" s="221">
        <f ca="1">'123'!R34</f>
        <v>0.29021102150522893</v>
      </c>
      <c r="R35" s="221">
        <f ca="1">'123'!S34</f>
        <v>0.28879838709667638</v>
      </c>
      <c r="S35" s="221">
        <f ca="1">'123'!T34</f>
        <v>0.28866129032257959</v>
      </c>
      <c r="T35" s="221">
        <f ca="1">'123'!U34</f>
        <v>0.28355645161286702</v>
      </c>
      <c r="U35" s="221">
        <f ca="1">'123'!V34</f>
        <v>0.28140848527368689</v>
      </c>
      <c r="V35" s="221">
        <f ca="1">'123'!W34</f>
        <v>0.27660597826070443</v>
      </c>
      <c r="W35" s="221">
        <f ca="1">'123'!X34</f>
        <v>0.26811456872383133</v>
      </c>
      <c r="X35" s="221">
        <f ca="1">'123'!Y34</f>
        <v>0.26823869214581464</v>
      </c>
      <c r="Y35" s="221">
        <f ca="1">'123'!Z34</f>
        <v>0.2683621143057735</v>
      </c>
      <c r="Z35" s="221">
        <f ca="1">'123'!AA34</f>
        <v>0.26986342917234651</v>
      </c>
      <c r="AA35" s="221">
        <f ca="1">'123'!AB34</f>
        <v>0.27131802244048231</v>
      </c>
      <c r="AB35" s="221">
        <f ca="1">'123'!AC34</f>
        <v>0.26657599929876596</v>
      </c>
      <c r="AC35" s="221">
        <f ca="1">'123'!AD34</f>
        <v>0.26573097826076264</v>
      </c>
      <c r="AD35" s="221">
        <f ca="1">'123'!AE34</f>
        <v>0.2716096891072084</v>
      </c>
      <c r="AE35" s="221">
        <f ca="1">'123'!AF34</f>
        <v>0.26824059139789824</v>
      </c>
      <c r="AF35" s="221">
        <f ca="1">'123'!AG34</f>
        <v>0.27818776297340264</v>
      </c>
      <c r="AG35" s="221">
        <f ca="1">'123'!AH34</f>
        <v>0.26704076086934947</v>
      </c>
      <c r="AH35" s="221">
        <f ca="1">'123'!AI34</f>
        <v>0.2679878740066215</v>
      </c>
      <c r="AN35" s="221">
        <f ca="1">'123'!AO34</f>
        <v>0.29959567771719808</v>
      </c>
      <c r="AO35" s="221">
        <f ca="1">'123'!AP34</f>
        <v>0.24512373631407114</v>
      </c>
    </row>
    <row r="36" spans="1:41" ht="15.75" customHeight="1" x14ac:dyDescent="0.25">
      <c r="A36" s="2"/>
      <c r="B36" s="219">
        <f t="shared" si="1"/>
        <v>32</v>
      </c>
      <c r="C36" s="224" t="s">
        <v>101</v>
      </c>
      <c r="D36" s="221">
        <f ca="1">'123'!E35</f>
        <v>3485.0217391308397</v>
      </c>
      <c r="E36" s="221">
        <f ca="1">'123'!F35</f>
        <v>3450.9412108454853</v>
      </c>
      <c r="F36" s="221">
        <f ca="1">'123'!G35</f>
        <v>3348.2327021965757</v>
      </c>
      <c r="G36" s="221">
        <f ca="1">'123'!H35</f>
        <v>3399.6847826084122</v>
      </c>
      <c r="H36" s="221">
        <f ca="1">'123'!I35</f>
        <v>3281.3586956532672</v>
      </c>
      <c r="I36" s="221">
        <f ca="1">'123'!J35</f>
        <v>3488.4818840567023</v>
      </c>
      <c r="J36" s="221">
        <f ca="1">'123'!K35</f>
        <v>3517.6920289862901</v>
      </c>
      <c r="K36" s="221">
        <f ca="1">'123'!L35</f>
        <v>3247.3025946710259</v>
      </c>
      <c r="L36" s="221">
        <f ca="1">'123'!M35</f>
        <v>3390.0017531551421</v>
      </c>
      <c r="M36" s="221">
        <f ca="1">'123'!N35</f>
        <v>3168.1165264137089</v>
      </c>
      <c r="N36" s="221">
        <f ca="1">'123'!O35</f>
        <v>3345.992169238627</v>
      </c>
      <c r="O36" s="221">
        <f ca="1">'123'!P35</f>
        <v>3420.7712716227397</v>
      </c>
      <c r="P36" s="221">
        <f ca="1">'123'!Q35</f>
        <v>3354.6827956978232</v>
      </c>
      <c r="Q36" s="221">
        <f ca="1">'123'!R35</f>
        <v>3314.7258064523339</v>
      </c>
      <c r="R36" s="221">
        <f ca="1">'123'!S35</f>
        <v>3470.4139784937724</v>
      </c>
      <c r="S36" s="221">
        <f ca="1">'123'!T35</f>
        <v>3543.3225806467235</v>
      </c>
      <c r="T36" s="221">
        <f ca="1">'123'!U35</f>
        <v>3558.0860215043649</v>
      </c>
      <c r="U36" s="221">
        <f ca="1">'123'!V35</f>
        <v>3521.8779803644866</v>
      </c>
      <c r="V36" s="221">
        <f ca="1">'123'!W35</f>
        <v>3549.6902173915878</v>
      </c>
      <c r="W36" s="221">
        <f ca="1">'123'!X35</f>
        <v>3568.8315217383206</v>
      </c>
      <c r="X36" s="221">
        <f ca="1">'123'!Y35</f>
        <v>3520.4510869570076</v>
      </c>
      <c r="Y36" s="221">
        <f ca="1">'123'!Z35</f>
        <v>3538.6706989249215</v>
      </c>
      <c r="Z36" s="221">
        <f ca="1">'123'!AA35</f>
        <v>3198.3890836834908</v>
      </c>
      <c r="AA36" s="221">
        <f ca="1">'123'!AB35</f>
        <v>3046.3259700797498</v>
      </c>
      <c r="AB36" s="221">
        <f ca="1">'123'!AC35</f>
        <v>3362.4516129037365</v>
      </c>
      <c r="AC36" s="221">
        <f ca="1">'123'!AD35</f>
        <v>3479.722417017445</v>
      </c>
      <c r="AD36" s="221">
        <f ca="1">'123'!AE35</f>
        <v>3428.998013089411</v>
      </c>
      <c r="AE36" s="221">
        <f ca="1">'123'!AF35</f>
        <v>3472.5322580644861</v>
      </c>
      <c r="AF36" s="221">
        <f ca="1">'123'!AG35</f>
        <v>3422.1110331928357</v>
      </c>
      <c r="AG36" s="221">
        <f ca="1">'123'!AH35</f>
        <v>3255.0448807859793</v>
      </c>
      <c r="AH36" s="221">
        <f ca="1">'123'!AI35</f>
        <v>3552.3064516140148</v>
      </c>
      <c r="AN36" s="221">
        <f ca="1">'123'!AO35</f>
        <v>3750.7243530290143</v>
      </c>
      <c r="AO36" s="221">
        <f ca="1">'123'!AP35</f>
        <v>3068.7744706601025</v>
      </c>
    </row>
    <row r="37" spans="1:41" ht="15.75" customHeight="1" x14ac:dyDescent="0.25">
      <c r="A37" s="2"/>
      <c r="B37" s="219">
        <f t="shared" si="1"/>
        <v>33</v>
      </c>
      <c r="C37" s="224" t="s">
        <v>102</v>
      </c>
      <c r="D37" s="221">
        <f ca="1">'123'!E36</f>
        <v>7615.8832000000402</v>
      </c>
      <c r="E37" s="221">
        <f ca="1">'123'!F36</f>
        <v>7044.0013538461644</v>
      </c>
      <c r="F37" s="221">
        <f ca="1">'123'!G36</f>
        <v>7630.883446153719</v>
      </c>
      <c r="G37" s="221">
        <f ca="1">'123'!H36</f>
        <v>7618.0223999998998</v>
      </c>
      <c r="H37" s="221">
        <f ca="1">'123'!I36</f>
        <v>7526.067200000165</v>
      </c>
      <c r="I37" s="221">
        <f ca="1">'123'!J36</f>
        <v>7709.686400000006</v>
      </c>
      <c r="J37" s="221">
        <f ca="1">'123'!K36</f>
        <v>7852.4768000000622</v>
      </c>
      <c r="K37" s="221">
        <f ca="1">'123'!L36</f>
        <v>7580.9411121949088</v>
      </c>
      <c r="L37" s="221">
        <f ca="1">'123'!M36</f>
        <v>7634.8764878048096</v>
      </c>
      <c r="M37" s="221">
        <f ca="1">'123'!N36</f>
        <v>7450.1824000002816</v>
      </c>
      <c r="N37" s="221">
        <f ca="1">'123'!O36</f>
        <v>7659.907200000016</v>
      </c>
      <c r="O37" s="221">
        <f ca="1">'123'!P36</f>
        <v>7601.4111999999732</v>
      </c>
      <c r="P37" s="221">
        <f ca="1">'123'!Q36</f>
        <v>7624.8621473682579</v>
      </c>
      <c r="Q37" s="221">
        <f ca="1">'123'!R36</f>
        <v>7575.3330526317004</v>
      </c>
      <c r="R37" s="221">
        <f ca="1">'123'!S36</f>
        <v>7812.5439999999944</v>
      </c>
      <c r="S37" s="221">
        <f ca="1">'123'!T36</f>
        <v>7522.9311999999918</v>
      </c>
      <c r="T37" s="221">
        <f ca="1">'123'!U36</f>
        <v>7688.6478769232053</v>
      </c>
      <c r="U37" s="221">
        <f ca="1">'123'!V36</f>
        <v>7814.4689230767544</v>
      </c>
      <c r="V37" s="221">
        <f ca="1">'123'!W36</f>
        <v>7889.9679999998771</v>
      </c>
      <c r="W37" s="221">
        <f ca="1">'123'!X36</f>
        <v>7651.0176000001375</v>
      </c>
      <c r="X37" s="221">
        <f ca="1">'123'!Y36</f>
        <v>7888.1472000000067</v>
      </c>
      <c r="Y37" s="221">
        <f ca="1">'123'!Z36</f>
        <v>7876.8699317073915</v>
      </c>
      <c r="Z37" s="221">
        <f ca="1">'123'!AA36</f>
        <v>7415.4116682927124</v>
      </c>
      <c r="AA37" s="221">
        <f ca="1">'123'!AB36</f>
        <v>7541.0783999999985</v>
      </c>
      <c r="AB37" s="221">
        <f ca="1">'123'!AC36</f>
        <v>7787.3375999999698</v>
      </c>
      <c r="AC37" s="221">
        <f ca="1">'123'!AD36</f>
        <v>7848.7936000002082</v>
      </c>
      <c r="AD37" s="221">
        <f ca="1">'123'!AE36</f>
        <v>7837.9199999996927</v>
      </c>
      <c r="AE37" s="221">
        <f ca="1">'123'!AF36</f>
        <v>7731.6415999999736</v>
      </c>
      <c r="AF37" s="221">
        <f ca="1">'123'!AG36</f>
        <v>7701.0431999999564</v>
      </c>
      <c r="AG37" s="221">
        <f ca="1">'123'!AH36</f>
        <v>7395.089432775043</v>
      </c>
      <c r="AH37" s="221">
        <f ca="1">'123'!AI36</f>
        <v>7710.2417672250886</v>
      </c>
      <c r="AN37" s="221">
        <f ca="1">'123'!AO36</f>
        <v>8418.1114529032257</v>
      </c>
      <c r="AO37" s="221">
        <f ca="1">'123'!AP36</f>
        <v>6887.5457341935489</v>
      </c>
    </row>
    <row r="38" spans="1:41" ht="15.75" customHeight="1" x14ac:dyDescent="0.25">
      <c r="A38" s="2"/>
      <c r="B38" s="219">
        <f t="shared" si="1"/>
        <v>34</v>
      </c>
      <c r="C38" s="224" t="s">
        <v>103</v>
      </c>
      <c r="D38" s="221">
        <f ca="1">'123'!E37</f>
        <v>6107.8055384615436</v>
      </c>
      <c r="E38" s="221">
        <f ca="1">'123'!F37</f>
        <v>5605.5256615374237</v>
      </c>
      <c r="F38" s="221">
        <f ca="1">'123'!G37</f>
        <v>6122.9056000011042</v>
      </c>
      <c r="G38" s="221">
        <f ca="1">'123'!H37</f>
        <v>6111.0271999994293</v>
      </c>
      <c r="H38" s="221">
        <f ca="1">'123'!I37</f>
        <v>6038.5792000005022</v>
      </c>
      <c r="I38" s="221">
        <f ca="1">'123'!J37</f>
        <v>6201.5744000002742</v>
      </c>
      <c r="J38" s="221">
        <f ca="1">'123'!K37</f>
        <v>6325.4528000000864</v>
      </c>
      <c r="K38" s="221">
        <f ca="1">'123'!L37</f>
        <v>6087.833599999547</v>
      </c>
      <c r="L38" s="221">
        <f ca="1">'123'!M37</f>
        <v>6136.3455999996513</v>
      </c>
      <c r="M38" s="221">
        <f ca="1">'123'!N37</f>
        <v>5968.4224000005051</v>
      </c>
      <c r="N38" s="221">
        <f ca="1">'123'!O37</f>
        <v>6151.6159999994561</v>
      </c>
      <c r="O38" s="221">
        <f ca="1">'123'!P37</f>
        <v>6096.5760000003502</v>
      </c>
      <c r="P38" s="221">
        <f ca="1">'123'!Q37</f>
        <v>6120.1792000001296</v>
      </c>
      <c r="Q38" s="221">
        <f ca="1">'123'!R37</f>
        <v>6075.4687999999151</v>
      </c>
      <c r="R38" s="221">
        <f ca="1">'123'!S37</f>
        <v>6282.1119999997318</v>
      </c>
      <c r="S38" s="221">
        <f ca="1">'123'!T37</f>
        <v>6025.011200000532</v>
      </c>
      <c r="T38" s="221">
        <f ca="1">'123'!U37</f>
        <v>6161.9455999992788</v>
      </c>
      <c r="U38" s="221">
        <f ca="1">'123'!V37</f>
        <v>6274.1746871797368</v>
      </c>
      <c r="V38" s="221">
        <f ca="1">'123'!W37</f>
        <v>6344.3085128199309</v>
      </c>
      <c r="W38" s="221">
        <f ca="1">'123'!X37</f>
        <v>6133.9008000008762</v>
      </c>
      <c r="X38" s="221">
        <f ca="1">'123'!Y37</f>
        <v>6346.4191999994218</v>
      </c>
      <c r="Y38" s="221">
        <f ca="1">'123'!Z37</f>
        <v>6330.6496000001207</v>
      </c>
      <c r="Z38" s="221">
        <f ca="1">'123'!AA37</f>
        <v>5925.3504000008106</v>
      </c>
      <c r="AA38" s="221">
        <f ca="1">'123'!AB37</f>
        <v>6036.9014634145424</v>
      </c>
      <c r="AB38" s="221">
        <f ca="1">'123'!AC37</f>
        <v>6262.5545365847647</v>
      </c>
      <c r="AC38" s="221">
        <f ca="1">'123'!AD37</f>
        <v>6328.7680000001565</v>
      </c>
      <c r="AD38" s="221">
        <f ca="1">'123'!AE37</f>
        <v>6317.7728000003844</v>
      </c>
      <c r="AE38" s="221">
        <f ca="1">'123'!AF37</f>
        <v>6234.982399999164</v>
      </c>
      <c r="AF38" s="221">
        <f ca="1">'123'!AG37</f>
        <v>6195.2512000007555</v>
      </c>
      <c r="AG38" s="221">
        <f ca="1">'123'!AH37</f>
        <v>5926.8143301801756</v>
      </c>
      <c r="AH38" s="221">
        <f ca="1">'123'!AI37</f>
        <v>6210.8112698197365</v>
      </c>
      <c r="AN38" s="221">
        <f ca="1">'123'!AO37</f>
        <v>6759.2175483870978</v>
      </c>
      <c r="AO38" s="221">
        <f ca="1">'123'!AP37</f>
        <v>5530.2689032258077</v>
      </c>
    </row>
    <row r="39" spans="1:41" ht="15.75" customHeight="1" x14ac:dyDescent="0.25">
      <c r="A39" s="2"/>
      <c r="B39" s="219">
        <f t="shared" si="1"/>
        <v>35</v>
      </c>
      <c r="C39" s="224" t="s">
        <v>104</v>
      </c>
      <c r="D39" s="221">
        <f ca="1">'123'!E38</f>
        <v>0</v>
      </c>
      <c r="E39" s="221">
        <f ca="1">'123'!F38</f>
        <v>0</v>
      </c>
      <c r="F39" s="221">
        <f ca="1">'123'!G38</f>
        <v>0</v>
      </c>
      <c r="G39" s="221">
        <f ca="1">'123'!H38</f>
        <v>0</v>
      </c>
      <c r="H39" s="221">
        <f ca="1">'123'!I38</f>
        <v>0</v>
      </c>
      <c r="I39" s="221">
        <f ca="1">'123'!J38</f>
        <v>0</v>
      </c>
      <c r="J39" s="221">
        <f ca="1">'123'!K38</f>
        <v>0</v>
      </c>
      <c r="K39" s="221">
        <f ca="1">'123'!L38</f>
        <v>0</v>
      </c>
      <c r="L39" s="221">
        <f ca="1">'123'!M38</f>
        <v>0</v>
      </c>
      <c r="M39" s="221">
        <f ca="1">'123'!N38</f>
        <v>0</v>
      </c>
      <c r="N39" s="221">
        <f ca="1">'123'!O38</f>
        <v>0</v>
      </c>
      <c r="O39" s="221">
        <f ca="1">'123'!P38</f>
        <v>0</v>
      </c>
      <c r="P39" s="221">
        <f ca="1">'123'!Q38</f>
        <v>0</v>
      </c>
      <c r="Q39" s="221">
        <f ca="1">'123'!R38</f>
        <v>0</v>
      </c>
      <c r="R39" s="221">
        <f ca="1">'123'!S38</f>
        <v>0</v>
      </c>
      <c r="S39" s="221">
        <f ca="1">'123'!T38</f>
        <v>0</v>
      </c>
      <c r="T39" s="221">
        <f ca="1">'123'!U38</f>
        <v>0</v>
      </c>
      <c r="U39" s="221">
        <f ca="1">'123'!V38</f>
        <v>0</v>
      </c>
      <c r="V39" s="221">
        <f ca="1">'123'!W38</f>
        <v>0</v>
      </c>
      <c r="W39" s="221">
        <f ca="1">'123'!X38</f>
        <v>0</v>
      </c>
      <c r="X39" s="221">
        <f ca="1">'123'!Y38</f>
        <v>0</v>
      </c>
      <c r="Y39" s="221">
        <f ca="1">'123'!Z38</f>
        <v>0</v>
      </c>
      <c r="Z39" s="221">
        <f ca="1">'123'!AA38</f>
        <v>0</v>
      </c>
      <c r="AA39" s="221">
        <f ca="1">'123'!AB38</f>
        <v>0</v>
      </c>
      <c r="AB39" s="221">
        <f ca="1">'123'!AC38</f>
        <v>0</v>
      </c>
      <c r="AC39" s="221">
        <f ca="1">'123'!AD38</f>
        <v>0</v>
      </c>
      <c r="AD39" s="221">
        <f ca="1">'123'!AE38</f>
        <v>0</v>
      </c>
      <c r="AE39" s="221">
        <f ca="1">'123'!AF38</f>
        <v>0</v>
      </c>
      <c r="AF39" s="221">
        <f ca="1">'123'!AG38</f>
        <v>0</v>
      </c>
      <c r="AG39" s="221">
        <f ca="1">'123'!AH38</f>
        <v>0</v>
      </c>
      <c r="AH39" s="221">
        <f ca="1">'123'!AI38</f>
        <v>0</v>
      </c>
      <c r="AN39" s="221">
        <f ca="1">'123'!AO38</f>
        <v>0</v>
      </c>
      <c r="AO39" s="221">
        <f ca="1">'123'!AP38</f>
        <v>0</v>
      </c>
    </row>
    <row r="40" spans="1:41" ht="15.75" customHeight="1" x14ac:dyDescent="0.25">
      <c r="A40" s="2"/>
      <c r="B40" s="219">
        <f t="shared" si="1"/>
        <v>36</v>
      </c>
      <c r="C40" s="224" t="s">
        <v>105</v>
      </c>
      <c r="D40" s="221">
        <f ca="1">'123'!E39</f>
        <v>0</v>
      </c>
      <c r="E40" s="221">
        <f ca="1">'123'!F39</f>
        <v>0</v>
      </c>
      <c r="F40" s="221">
        <f ca="1">'123'!G39</f>
        <v>0</v>
      </c>
      <c r="G40" s="221">
        <f ca="1">'123'!H39</f>
        <v>0</v>
      </c>
      <c r="H40" s="221">
        <f ca="1">'123'!I39</f>
        <v>0</v>
      </c>
      <c r="I40" s="221">
        <f ca="1">'123'!J39</f>
        <v>0</v>
      </c>
      <c r="J40" s="221">
        <f ca="1">'123'!K39</f>
        <v>0</v>
      </c>
      <c r="K40" s="221">
        <f ca="1">'123'!L39</f>
        <v>0</v>
      </c>
      <c r="L40" s="221">
        <f ca="1">'123'!M39</f>
        <v>0</v>
      </c>
      <c r="M40" s="221">
        <f ca="1">'123'!N39</f>
        <v>0</v>
      </c>
      <c r="N40" s="221">
        <f ca="1">'123'!O39</f>
        <v>0</v>
      </c>
      <c r="O40" s="221">
        <f ca="1">'123'!P39</f>
        <v>0</v>
      </c>
      <c r="P40" s="221">
        <f ca="1">'123'!Q39</f>
        <v>0</v>
      </c>
      <c r="Q40" s="221">
        <f ca="1">'123'!R39</f>
        <v>0</v>
      </c>
      <c r="R40" s="221">
        <f ca="1">'123'!S39</f>
        <v>0</v>
      </c>
      <c r="S40" s="221">
        <f ca="1">'123'!T39</f>
        <v>0</v>
      </c>
      <c r="T40" s="221">
        <f ca="1">'123'!U39</f>
        <v>0</v>
      </c>
      <c r="U40" s="221">
        <f ca="1">'123'!V39</f>
        <v>8.2000732421875E-2</v>
      </c>
      <c r="V40" s="221">
        <f ca="1">'123'!W39</f>
        <v>0</v>
      </c>
      <c r="W40" s="221">
        <f ca="1">'123'!X39</f>
        <v>0</v>
      </c>
      <c r="X40" s="221">
        <f ca="1">'123'!Y39</f>
        <v>0</v>
      </c>
      <c r="Y40" s="221">
        <f ca="1">'123'!Z39</f>
        <v>0</v>
      </c>
      <c r="Z40" s="221">
        <f ca="1">'123'!AA39</f>
        <v>0</v>
      </c>
      <c r="AA40" s="221">
        <f ca="1">'123'!AB39</f>
        <v>0</v>
      </c>
      <c r="AB40" s="221">
        <f ca="1">'123'!AC39</f>
        <v>2.9998779296875E-2</v>
      </c>
      <c r="AC40" s="221">
        <f ca="1">'123'!AD39</f>
        <v>0</v>
      </c>
      <c r="AD40" s="221">
        <f ca="1">'123'!AE39</f>
        <v>0</v>
      </c>
      <c r="AE40" s="221">
        <f ca="1">'123'!AF39</f>
        <v>0</v>
      </c>
      <c r="AF40" s="221">
        <f ca="1">'123'!AG39</f>
        <v>0</v>
      </c>
      <c r="AG40" s="221">
        <f ca="1">'123'!AH39</f>
        <v>0</v>
      </c>
      <c r="AH40" s="221">
        <f ca="1">'123'!AI39</f>
        <v>0</v>
      </c>
      <c r="AN40" s="221">
        <f ca="1">'123'!AO39</f>
        <v>6.15997314453125E-2</v>
      </c>
      <c r="AO40" s="221">
        <f ca="1">'123'!AP39</f>
        <v>5.03997802734375E-2</v>
      </c>
    </row>
    <row r="41" spans="1:41" ht="15.75" customHeight="1" x14ac:dyDescent="0.25">
      <c r="A41" s="2"/>
      <c r="B41" s="219">
        <f t="shared" si="1"/>
        <v>37</v>
      </c>
      <c r="C41" s="225" t="s">
        <v>14</v>
      </c>
      <c r="D41" s="221">
        <f ca="1">'123'!E40</f>
        <v>0</v>
      </c>
      <c r="E41" s="221">
        <f ca="1">'123'!F40</f>
        <v>0</v>
      </c>
      <c r="F41" s="221">
        <f ca="1">'123'!G40</f>
        <v>0</v>
      </c>
      <c r="G41" s="221">
        <f ca="1">'123'!H40</f>
        <v>0</v>
      </c>
      <c r="H41" s="221">
        <f ca="1">'123'!I40</f>
        <v>0</v>
      </c>
      <c r="I41" s="221">
        <f ca="1">'123'!J40</f>
        <v>0.64000000001396984</v>
      </c>
      <c r="J41" s="221">
        <f ca="1">'123'!K40</f>
        <v>0</v>
      </c>
      <c r="K41" s="221">
        <f ca="1">'123'!L40</f>
        <v>0</v>
      </c>
      <c r="L41" s="221">
        <f ca="1">'123'!M40</f>
        <v>0.79999999998835847</v>
      </c>
      <c r="M41" s="221">
        <f ca="1">'123'!N40</f>
        <v>0</v>
      </c>
      <c r="N41" s="221">
        <f ca="1">'123'!O40</f>
        <v>0</v>
      </c>
      <c r="O41" s="221">
        <f ca="1">'123'!P40</f>
        <v>0</v>
      </c>
      <c r="P41" s="221">
        <f ca="1">'123'!Q40</f>
        <v>0.70399999996880069</v>
      </c>
      <c r="Q41" s="221">
        <f ca="1">'123'!R40</f>
        <v>0</v>
      </c>
      <c r="R41" s="221">
        <f ca="1">'123'!S40</f>
        <v>0</v>
      </c>
      <c r="S41" s="221">
        <f ca="1">'123'!T40</f>
        <v>0.64000000001396984</v>
      </c>
      <c r="T41" s="221">
        <f ca="1">'123'!U40</f>
        <v>0</v>
      </c>
      <c r="U41" s="221">
        <f ca="1">'123'!V40</f>
        <v>1022.7200000000303</v>
      </c>
      <c r="V41" s="221">
        <f ca="1">'123'!W40</f>
        <v>0</v>
      </c>
      <c r="W41" s="221">
        <f ca="1">'123'!X40</f>
        <v>0.73599999997531995</v>
      </c>
      <c r="X41" s="221">
        <f ca="1">'123'!Y40</f>
        <v>0</v>
      </c>
      <c r="Y41" s="221">
        <f ca="1">'123'!Z40</f>
        <v>0</v>
      </c>
      <c r="Z41" s="221">
        <f ca="1">'123'!AA40</f>
        <v>0</v>
      </c>
      <c r="AA41" s="221">
        <f ca="1">'123'!AB40</f>
        <v>0</v>
      </c>
      <c r="AB41" s="221">
        <f ca="1">'123'!AC40</f>
        <v>218.55999999999767</v>
      </c>
      <c r="AC41" s="221">
        <f ca="1">'123'!AD40</f>
        <v>0</v>
      </c>
      <c r="AD41" s="221">
        <f ca="1">'123'!AE40</f>
        <v>0.64000000001396984</v>
      </c>
      <c r="AE41" s="221">
        <f ca="1">'123'!AF40</f>
        <v>0</v>
      </c>
      <c r="AF41" s="221">
        <f ca="1">'123'!AG40</f>
        <v>0</v>
      </c>
      <c r="AG41" s="221">
        <f ca="1">'123'!AH40</f>
        <v>0.64000000001396984</v>
      </c>
      <c r="AH41" s="221">
        <f ca="1">'123'!AI40</f>
        <v>48.863999999943189</v>
      </c>
      <c r="AN41" s="221">
        <f ca="1">'123'!AO40</f>
        <v>142.44383999999553</v>
      </c>
      <c r="AO41" s="221">
        <f ca="1">'123'!AP40</f>
        <v>116.54495999999635</v>
      </c>
    </row>
    <row r="42" spans="1:41" ht="15.75" customHeight="1" x14ac:dyDescent="0.25">
      <c r="A42" s="2"/>
      <c r="B42" s="219">
        <f t="shared" si="1"/>
        <v>38</v>
      </c>
      <c r="C42" s="225" t="s">
        <v>16</v>
      </c>
      <c r="D42" s="221">
        <f ca="1">'123'!E41</f>
        <v>0</v>
      </c>
      <c r="E42" s="221">
        <f ca="1">'123'!F41</f>
        <v>0</v>
      </c>
      <c r="F42" s="221">
        <f ca="1">'123'!G41</f>
        <v>0</v>
      </c>
      <c r="G42" s="221">
        <f ca="1">'123'!H41</f>
        <v>0</v>
      </c>
      <c r="H42" s="221">
        <f ca="1">'123'!I41</f>
        <v>0</v>
      </c>
      <c r="I42" s="221">
        <f ca="1">'123'!J41</f>
        <v>0.76799999992363155</v>
      </c>
      <c r="J42" s="221">
        <f ca="1">'123'!K41</f>
        <v>0</v>
      </c>
      <c r="K42" s="221">
        <f ca="1">'123'!L41</f>
        <v>0</v>
      </c>
      <c r="L42" s="221">
        <f ca="1">'123'!M41</f>
        <v>1.0240000000922009</v>
      </c>
      <c r="M42" s="221">
        <f ca="1">'123'!N41</f>
        <v>0</v>
      </c>
      <c r="N42" s="221">
        <f ca="1">'123'!O41</f>
        <v>0</v>
      </c>
      <c r="O42" s="221">
        <f ca="1">'123'!P41</f>
        <v>0</v>
      </c>
      <c r="P42" s="221">
        <f ca="1">'123'!Q41</f>
        <v>0.76799999992363155</v>
      </c>
      <c r="Q42" s="221">
        <f ca="1">'123'!R41</f>
        <v>0</v>
      </c>
      <c r="R42" s="221">
        <f ca="1">'123'!S41</f>
        <v>0</v>
      </c>
      <c r="S42" s="221">
        <f ca="1">'123'!T41</f>
        <v>0.64000000001396984</v>
      </c>
      <c r="T42" s="221">
        <f ca="1">'123'!U41</f>
        <v>0</v>
      </c>
      <c r="U42" s="221">
        <f ca="1">'123'!V41</f>
        <v>1271.935999999987</v>
      </c>
      <c r="V42" s="221">
        <f ca="1">'123'!W41</f>
        <v>0</v>
      </c>
      <c r="W42" s="221">
        <f ca="1">'123'!X41</f>
        <v>0.64000000001396984</v>
      </c>
      <c r="X42" s="221">
        <f ca="1">'123'!Y41</f>
        <v>0</v>
      </c>
      <c r="Y42" s="221">
        <f ca="1">'123'!Z41</f>
        <v>0</v>
      </c>
      <c r="Z42" s="221">
        <f ca="1">'123'!AA41</f>
        <v>0</v>
      </c>
      <c r="AA42" s="221">
        <f ca="1">'123'!AB41</f>
        <v>0</v>
      </c>
      <c r="AB42" s="221">
        <f ca="1">'123'!AC41</f>
        <v>273.2160000000149</v>
      </c>
      <c r="AC42" s="221">
        <f ca="1">'123'!AD41</f>
        <v>0</v>
      </c>
      <c r="AD42" s="221">
        <f ca="1">'123'!AE41</f>
        <v>0.57600000000093132</v>
      </c>
      <c r="AE42" s="221">
        <f ca="1">'123'!AF41</f>
        <v>0</v>
      </c>
      <c r="AF42" s="221">
        <f ca="1">'123'!AG41</f>
        <v>0</v>
      </c>
      <c r="AG42" s="221">
        <f ca="1">'123'!AH41</f>
        <v>0.8960000000661239</v>
      </c>
      <c r="AH42" s="221">
        <f ca="1">'123'!AI41</f>
        <v>56.319999999948777</v>
      </c>
      <c r="AN42" s="221">
        <f ca="1">'123'!AO41</f>
        <v>176.74623999999835</v>
      </c>
      <c r="AO42" s="221">
        <f ca="1">'123'!AP41</f>
        <v>144.61055999999866</v>
      </c>
    </row>
    <row r="43" spans="1:41" ht="15.75" customHeight="1" x14ac:dyDescent="0.25">
      <c r="A43" s="2"/>
      <c r="B43" s="219">
        <f t="shared" si="1"/>
        <v>39</v>
      </c>
      <c r="C43" s="225" t="s">
        <v>15</v>
      </c>
      <c r="D43" s="221">
        <f ca="1">'123'!E42</f>
        <v>0</v>
      </c>
      <c r="E43" s="221">
        <f ca="1">'123'!F42</f>
        <v>0</v>
      </c>
      <c r="F43" s="221">
        <f ca="1">'123'!G42</f>
        <v>0</v>
      </c>
      <c r="G43" s="221">
        <f ca="1">'123'!H42</f>
        <v>0</v>
      </c>
      <c r="H43" s="221">
        <f ca="1">'123'!I42</f>
        <v>0</v>
      </c>
      <c r="I43" s="221">
        <f ca="1">'123'!J42</f>
        <v>0.38399999996181577</v>
      </c>
      <c r="J43" s="221">
        <f ca="1">'123'!K42</f>
        <v>0</v>
      </c>
      <c r="K43" s="221">
        <f ca="1">'123'!L42</f>
        <v>0</v>
      </c>
      <c r="L43" s="221">
        <f ca="1">'123'!M42</f>
        <v>0.57600000000093132</v>
      </c>
      <c r="M43" s="221">
        <f ca="1">'123'!N42</f>
        <v>0</v>
      </c>
      <c r="N43" s="221">
        <f ca="1">'123'!O42</f>
        <v>0</v>
      </c>
      <c r="O43" s="221">
        <f ca="1">'123'!P42</f>
        <v>0</v>
      </c>
      <c r="P43" s="221">
        <f ca="1">'123'!Q42</f>
        <v>0.28800000000046566</v>
      </c>
      <c r="Q43" s="221">
        <f ca="1">'123'!R42</f>
        <v>0</v>
      </c>
      <c r="R43" s="221">
        <f ca="1">'123'!S42</f>
        <v>0</v>
      </c>
      <c r="S43" s="221">
        <f ca="1">'123'!T42</f>
        <v>0.28800000000046566</v>
      </c>
      <c r="T43" s="221">
        <f ca="1">'123'!U42</f>
        <v>0</v>
      </c>
      <c r="U43" s="221">
        <f ca="1">'123'!V42</f>
        <v>1173.7920000000158</v>
      </c>
      <c r="V43" s="221">
        <f ca="1">'123'!W42</f>
        <v>0</v>
      </c>
      <c r="W43" s="221">
        <f ca="1">'123'!X42</f>
        <v>0.41600000002654269</v>
      </c>
      <c r="X43" s="221">
        <f ca="1">'123'!Y42</f>
        <v>0</v>
      </c>
      <c r="Y43" s="221">
        <f ca="1">'123'!Z42</f>
        <v>0</v>
      </c>
      <c r="Z43" s="221">
        <f ca="1">'123'!AA42</f>
        <v>0</v>
      </c>
      <c r="AA43" s="221">
        <f ca="1">'123'!AB42</f>
        <v>0</v>
      </c>
      <c r="AB43" s="221">
        <f ca="1">'123'!AC42</f>
        <v>250.71999999997206</v>
      </c>
      <c r="AC43" s="221">
        <f ca="1">'123'!AD42</f>
        <v>0</v>
      </c>
      <c r="AD43" s="221">
        <f ca="1">'123'!AE42</f>
        <v>0.32000000000698492</v>
      </c>
      <c r="AE43" s="221">
        <f ca="1">'123'!AF42</f>
        <v>0</v>
      </c>
      <c r="AF43" s="221">
        <f ca="1">'123'!AG42</f>
        <v>0</v>
      </c>
      <c r="AG43" s="221">
        <f ca="1">'123'!AH42</f>
        <v>0.47999999998137355</v>
      </c>
      <c r="AH43" s="221">
        <f ca="1">'123'!AI42</f>
        <v>60.576000000000931</v>
      </c>
      <c r="AN43" s="221">
        <f ca="1">'123'!AO42</f>
        <v>163.66239999999644</v>
      </c>
      <c r="AO43" s="221">
        <f ca="1">'123'!AP42</f>
        <v>133.90559999999707</v>
      </c>
    </row>
    <row r="44" spans="1:41" ht="15.75" customHeight="1" x14ac:dyDescent="0.25">
      <c r="A44" s="2"/>
      <c r="B44" s="219">
        <f t="shared" si="1"/>
        <v>40</v>
      </c>
      <c r="C44" s="224" t="s">
        <v>106</v>
      </c>
      <c r="D44" s="221">
        <f ca="1">'123'!E43</f>
        <v>0</v>
      </c>
      <c r="E44" s="221">
        <f ca="1">'123'!F43</f>
        <v>0</v>
      </c>
      <c r="F44" s="221">
        <f ca="1">'123'!G43</f>
        <v>0</v>
      </c>
      <c r="G44" s="221">
        <f ca="1">'123'!H43</f>
        <v>0</v>
      </c>
      <c r="H44" s="221">
        <f ca="1">'123'!I43</f>
        <v>0</v>
      </c>
      <c r="I44" s="221">
        <f ca="1">'123'!J43</f>
        <v>0</v>
      </c>
      <c r="J44" s="221">
        <f ca="1">'123'!K43</f>
        <v>0</v>
      </c>
      <c r="K44" s="221">
        <f ca="1">'123'!L43</f>
        <v>0</v>
      </c>
      <c r="L44" s="221">
        <f ca="1">'123'!M43</f>
        <v>0</v>
      </c>
      <c r="M44" s="221">
        <f ca="1">'123'!N43</f>
        <v>0</v>
      </c>
      <c r="N44" s="221">
        <f ca="1">'123'!O43</f>
        <v>0</v>
      </c>
      <c r="O44" s="221">
        <f ca="1">'123'!P43</f>
        <v>0</v>
      </c>
      <c r="P44" s="221">
        <f ca="1">'123'!Q43</f>
        <v>0</v>
      </c>
      <c r="Q44" s="221">
        <f ca="1">'123'!R43</f>
        <v>0</v>
      </c>
      <c r="R44" s="221">
        <f ca="1">'123'!S43</f>
        <v>0</v>
      </c>
      <c r="S44" s="221">
        <f ca="1">'123'!T43</f>
        <v>0</v>
      </c>
      <c r="T44" s="221">
        <f ca="1">'123'!U43</f>
        <v>0</v>
      </c>
      <c r="U44" s="221">
        <f ca="1">'123'!V43</f>
        <v>0</v>
      </c>
      <c r="V44" s="221">
        <f ca="1">'123'!W43</f>
        <v>0</v>
      </c>
      <c r="W44" s="221">
        <f ca="1">'123'!X43</f>
        <v>0</v>
      </c>
      <c r="X44" s="221">
        <f ca="1">'123'!Y43</f>
        <v>0</v>
      </c>
      <c r="Y44" s="221">
        <f ca="1">'123'!Z43</f>
        <v>0</v>
      </c>
      <c r="Z44" s="221">
        <f ca="1">'123'!AA43</f>
        <v>0</v>
      </c>
      <c r="AA44" s="221">
        <f ca="1">'123'!AB43</f>
        <v>0</v>
      </c>
      <c r="AB44" s="221">
        <f ca="1">'123'!AC43</f>
        <v>0</v>
      </c>
      <c r="AC44" s="221">
        <f ca="1">'123'!AD43</f>
        <v>0</v>
      </c>
      <c r="AD44" s="221">
        <f ca="1">'123'!AE43</f>
        <v>0</v>
      </c>
      <c r="AE44" s="221">
        <f ca="1">'123'!AF43</f>
        <v>0</v>
      </c>
      <c r="AF44" s="221">
        <f ca="1">'123'!AG43</f>
        <v>0</v>
      </c>
      <c r="AG44" s="221">
        <f ca="1">'123'!AH43</f>
        <v>0</v>
      </c>
      <c r="AH44" s="221">
        <f ca="1">'123'!AI43</f>
        <v>0</v>
      </c>
      <c r="AN44" s="221">
        <f ca="1">'123'!AO43</f>
        <v>0</v>
      </c>
      <c r="AO44" s="221">
        <f ca="1">'123'!AP43</f>
        <v>0</v>
      </c>
    </row>
    <row r="45" spans="1:41" ht="15.75" customHeight="1" x14ac:dyDescent="0.25">
      <c r="A45" s="2"/>
      <c r="B45" s="219">
        <f t="shared" si="1"/>
        <v>41</v>
      </c>
      <c r="C45" s="224" t="s">
        <v>107</v>
      </c>
      <c r="D45" s="221">
        <f ca="1">'123'!E44</f>
        <v>0</v>
      </c>
      <c r="E45" s="221">
        <f ca="1">'123'!F44</f>
        <v>0</v>
      </c>
      <c r="F45" s="221">
        <f ca="1">'123'!G44</f>
        <v>0</v>
      </c>
      <c r="G45" s="221">
        <f ca="1">'123'!H44</f>
        <v>0</v>
      </c>
      <c r="H45" s="221">
        <f ca="1">'123'!I44</f>
        <v>0</v>
      </c>
      <c r="I45" s="221">
        <f ca="1">'123'!J44</f>
        <v>0</v>
      </c>
      <c r="J45" s="221">
        <f ca="1">'123'!K44</f>
        <v>0</v>
      </c>
      <c r="K45" s="221">
        <f ca="1">'123'!L44</f>
        <v>0</v>
      </c>
      <c r="L45" s="221">
        <f ca="1">'123'!M44</f>
        <v>0</v>
      </c>
      <c r="M45" s="221">
        <f ca="1">'123'!N44</f>
        <v>0</v>
      </c>
      <c r="N45" s="221">
        <f ca="1">'123'!O44</f>
        <v>0</v>
      </c>
      <c r="O45" s="221">
        <f ca="1">'123'!P44</f>
        <v>0</v>
      </c>
      <c r="P45" s="221">
        <f ca="1">'123'!Q44</f>
        <v>0</v>
      </c>
      <c r="Q45" s="221">
        <f ca="1">'123'!R44</f>
        <v>0</v>
      </c>
      <c r="R45" s="221">
        <f ca="1">'123'!S44</f>
        <v>0</v>
      </c>
      <c r="S45" s="221">
        <f ca="1">'123'!T44</f>
        <v>0</v>
      </c>
      <c r="T45" s="221">
        <f ca="1">'123'!U44</f>
        <v>0</v>
      </c>
      <c r="U45" s="221">
        <f ca="1">'123'!V44</f>
        <v>0</v>
      </c>
      <c r="V45" s="221">
        <f ca="1">'123'!W44</f>
        <v>0</v>
      </c>
      <c r="W45" s="221">
        <f ca="1">'123'!X44</f>
        <v>0</v>
      </c>
      <c r="X45" s="221">
        <f ca="1">'123'!Y44</f>
        <v>0</v>
      </c>
      <c r="Y45" s="221">
        <f ca="1">'123'!Z44</f>
        <v>0</v>
      </c>
      <c r="Z45" s="221">
        <f ca="1">'123'!AA44</f>
        <v>0</v>
      </c>
      <c r="AA45" s="221">
        <f ca="1">'123'!AB44</f>
        <v>0</v>
      </c>
      <c r="AB45" s="221">
        <f ca="1">'123'!AC44</f>
        <v>0</v>
      </c>
      <c r="AC45" s="221">
        <f ca="1">'123'!AD44</f>
        <v>0</v>
      </c>
      <c r="AD45" s="221">
        <f ca="1">'123'!AE44</f>
        <v>0</v>
      </c>
      <c r="AE45" s="221">
        <f ca="1">'123'!AF44</f>
        <v>0</v>
      </c>
      <c r="AF45" s="221">
        <f ca="1">'123'!AG44</f>
        <v>0</v>
      </c>
      <c r="AG45" s="221">
        <f ca="1">'123'!AH44</f>
        <v>0</v>
      </c>
      <c r="AH45" s="221">
        <f ca="1">'123'!AI44</f>
        <v>0</v>
      </c>
      <c r="AN45" s="221">
        <f ca="1">'123'!AO44</f>
        <v>0</v>
      </c>
      <c r="AO45" s="221">
        <f ca="1">'123'!AP44</f>
        <v>0</v>
      </c>
    </row>
    <row r="46" spans="1:41" ht="15.75" customHeight="1" x14ac:dyDescent="0.25">
      <c r="A46" s="2"/>
      <c r="B46" s="219">
        <f t="shared" si="1"/>
        <v>42</v>
      </c>
      <c r="C46" s="224" t="s">
        <v>108</v>
      </c>
      <c r="D46" s="221">
        <f ca="1">'123'!E45</f>
        <v>0</v>
      </c>
      <c r="E46" s="221">
        <f ca="1">'123'!F45</f>
        <v>0</v>
      </c>
      <c r="F46" s="221">
        <f ca="1">'123'!G45</f>
        <v>0</v>
      </c>
      <c r="G46" s="221">
        <f ca="1">'123'!H45</f>
        <v>0</v>
      </c>
      <c r="H46" s="221">
        <f ca="1">'123'!I45</f>
        <v>0</v>
      </c>
      <c r="I46" s="221">
        <f ca="1">'123'!J45</f>
        <v>0</v>
      </c>
      <c r="J46" s="221">
        <f ca="1">'123'!K45</f>
        <v>0</v>
      </c>
      <c r="K46" s="221">
        <f ca="1">'123'!L45</f>
        <v>0</v>
      </c>
      <c r="L46" s="221">
        <f ca="1">'123'!M45</f>
        <v>0</v>
      </c>
      <c r="M46" s="221">
        <f ca="1">'123'!N45</f>
        <v>0</v>
      </c>
      <c r="N46" s="221">
        <f ca="1">'123'!O45</f>
        <v>0</v>
      </c>
      <c r="O46" s="221">
        <f ca="1">'123'!P45</f>
        <v>0</v>
      </c>
      <c r="P46" s="221">
        <f ca="1">'123'!Q45</f>
        <v>0</v>
      </c>
      <c r="Q46" s="221">
        <f ca="1">'123'!R45</f>
        <v>0</v>
      </c>
      <c r="R46" s="221">
        <f ca="1">'123'!S45</f>
        <v>0</v>
      </c>
      <c r="S46" s="221">
        <f ca="1">'123'!T45</f>
        <v>0</v>
      </c>
      <c r="T46" s="221">
        <f ca="1">'123'!U45</f>
        <v>0</v>
      </c>
      <c r="U46" s="221">
        <f ca="1">'123'!V45</f>
        <v>0</v>
      </c>
      <c r="V46" s="221">
        <f ca="1">'123'!W45</f>
        <v>0</v>
      </c>
      <c r="W46" s="221">
        <f ca="1">'123'!X45</f>
        <v>0</v>
      </c>
      <c r="X46" s="221">
        <f ca="1">'123'!Y45</f>
        <v>0</v>
      </c>
      <c r="Y46" s="221">
        <f ca="1">'123'!Z45</f>
        <v>0</v>
      </c>
      <c r="Z46" s="221">
        <f ca="1">'123'!AA45</f>
        <v>0</v>
      </c>
      <c r="AA46" s="221">
        <f ca="1">'123'!AB45</f>
        <v>0</v>
      </c>
      <c r="AB46" s="221">
        <f ca="1">'123'!AC45</f>
        <v>0</v>
      </c>
      <c r="AC46" s="221">
        <f ca="1">'123'!AD45</f>
        <v>0</v>
      </c>
      <c r="AD46" s="221">
        <f ca="1">'123'!AE45</f>
        <v>0</v>
      </c>
      <c r="AE46" s="221">
        <f ca="1">'123'!AF45</f>
        <v>0</v>
      </c>
      <c r="AF46" s="221">
        <f ca="1">'123'!AG45</f>
        <v>0</v>
      </c>
      <c r="AG46" s="221">
        <f ca="1">'123'!AH45</f>
        <v>0</v>
      </c>
      <c r="AH46" s="221">
        <f ca="1">'123'!AI45</f>
        <v>0</v>
      </c>
      <c r="AN46" s="221">
        <f ca="1">'123'!AO45</f>
        <v>0</v>
      </c>
      <c r="AO46" s="221">
        <f ca="1">'123'!AP45</f>
        <v>0</v>
      </c>
    </row>
    <row r="47" spans="1:41" ht="15.75" customHeight="1" x14ac:dyDescent="0.25">
      <c r="A47" s="2"/>
      <c r="B47" s="219">
        <f t="shared" si="1"/>
        <v>43</v>
      </c>
      <c r="C47" s="224" t="s">
        <v>53</v>
      </c>
      <c r="D47" s="221">
        <f ca="1">'123'!E46</f>
        <v>0</v>
      </c>
      <c r="E47" s="221">
        <f ca="1">'123'!F46</f>
        <v>0</v>
      </c>
      <c r="F47" s="221">
        <f ca="1">'123'!G46</f>
        <v>0</v>
      </c>
      <c r="G47" s="221">
        <f ca="1">'123'!H46</f>
        <v>0</v>
      </c>
      <c r="H47" s="221">
        <f ca="1">'123'!I46</f>
        <v>0</v>
      </c>
      <c r="I47" s="221">
        <f ca="1">'123'!J46</f>
        <v>0</v>
      </c>
      <c r="J47" s="221">
        <f ca="1">'123'!K46</f>
        <v>0</v>
      </c>
      <c r="K47" s="221">
        <f ca="1">'123'!L46</f>
        <v>0</v>
      </c>
      <c r="L47" s="221">
        <f ca="1">'123'!M46</f>
        <v>0</v>
      </c>
      <c r="M47" s="221">
        <f ca="1">'123'!N46</f>
        <v>0</v>
      </c>
      <c r="N47" s="221">
        <f ca="1">'123'!O46</f>
        <v>0</v>
      </c>
      <c r="O47" s="221">
        <f ca="1">'123'!P46</f>
        <v>0</v>
      </c>
      <c r="P47" s="221">
        <f ca="1">'123'!Q46</f>
        <v>0</v>
      </c>
      <c r="Q47" s="221">
        <f ca="1">'123'!R46</f>
        <v>0</v>
      </c>
      <c r="R47" s="221">
        <f ca="1">'123'!S46</f>
        <v>0</v>
      </c>
      <c r="S47" s="221">
        <f ca="1">'123'!T46</f>
        <v>0</v>
      </c>
      <c r="T47" s="221">
        <f ca="1">'123'!U46</f>
        <v>0</v>
      </c>
      <c r="U47" s="221">
        <f ca="1">'123'!V46</f>
        <v>0</v>
      </c>
      <c r="V47" s="221">
        <f ca="1">'123'!W46</f>
        <v>0</v>
      </c>
      <c r="W47" s="221">
        <f ca="1">'123'!X46</f>
        <v>0</v>
      </c>
      <c r="X47" s="221">
        <f ca="1">'123'!Y46</f>
        <v>0</v>
      </c>
      <c r="Y47" s="221">
        <f ca="1">'123'!Z46</f>
        <v>0</v>
      </c>
      <c r="Z47" s="221">
        <f ca="1">'123'!AA46</f>
        <v>0</v>
      </c>
      <c r="AA47" s="221">
        <f ca="1">'123'!AB46</f>
        <v>0</v>
      </c>
      <c r="AB47" s="221">
        <f ca="1">'123'!AC46</f>
        <v>0</v>
      </c>
      <c r="AC47" s="221">
        <f ca="1">'123'!AD46</f>
        <v>0</v>
      </c>
      <c r="AD47" s="221">
        <f ca="1">'123'!AE46</f>
        <v>0</v>
      </c>
      <c r="AE47" s="221">
        <f ca="1">'123'!AF46</f>
        <v>0</v>
      </c>
      <c r="AF47" s="221">
        <f ca="1">'123'!AG46</f>
        <v>0</v>
      </c>
      <c r="AG47" s="221">
        <f ca="1">'123'!AH46</f>
        <v>0</v>
      </c>
      <c r="AH47" s="221">
        <f ca="1">'123'!AI46</f>
        <v>0</v>
      </c>
      <c r="AN47" s="221">
        <f ca="1">'123'!AO46</f>
        <v>0</v>
      </c>
      <c r="AO47" s="221">
        <f ca="1">'123'!AP46</f>
        <v>0</v>
      </c>
    </row>
    <row r="48" spans="1:41" ht="15.75" customHeight="1" x14ac:dyDescent="0.25">
      <c r="A48" s="2"/>
      <c r="B48" s="219">
        <f t="shared" si="1"/>
        <v>44</v>
      </c>
      <c r="C48" s="225" t="s">
        <v>109</v>
      </c>
      <c r="D48" s="221">
        <f ca="1">'123'!E47</f>
        <v>0</v>
      </c>
      <c r="E48" s="221">
        <f ca="1">'123'!F47</f>
        <v>0</v>
      </c>
      <c r="F48" s="221">
        <f ca="1">'123'!G47</f>
        <v>0</v>
      </c>
      <c r="G48" s="221">
        <f ca="1">'123'!H47</f>
        <v>0</v>
      </c>
      <c r="H48" s="221">
        <f ca="1">'123'!I47</f>
        <v>0</v>
      </c>
      <c r="I48" s="221">
        <f ca="1">'123'!J47</f>
        <v>0</v>
      </c>
      <c r="J48" s="221">
        <f ca="1">'123'!K47</f>
        <v>0</v>
      </c>
      <c r="K48" s="221">
        <f ca="1">'123'!L47</f>
        <v>0</v>
      </c>
      <c r="L48" s="221">
        <f ca="1">'123'!M47</f>
        <v>0</v>
      </c>
      <c r="M48" s="221">
        <f ca="1">'123'!N47</f>
        <v>0</v>
      </c>
      <c r="N48" s="221">
        <f ca="1">'123'!O47</f>
        <v>0</v>
      </c>
      <c r="O48" s="221">
        <f ca="1">'123'!P47</f>
        <v>0</v>
      </c>
      <c r="P48" s="221">
        <f ca="1">'123'!Q47</f>
        <v>0</v>
      </c>
      <c r="Q48" s="221">
        <f ca="1">'123'!R47</f>
        <v>0</v>
      </c>
      <c r="R48" s="221">
        <f ca="1">'123'!S47</f>
        <v>0</v>
      </c>
      <c r="S48" s="221">
        <f ca="1">'123'!T47</f>
        <v>0</v>
      </c>
      <c r="T48" s="221">
        <f ca="1">'123'!U47</f>
        <v>0</v>
      </c>
      <c r="U48" s="221">
        <f ca="1">'123'!V47</f>
        <v>0</v>
      </c>
      <c r="V48" s="221">
        <f ca="1">'123'!W47</f>
        <v>0</v>
      </c>
      <c r="W48" s="221">
        <f ca="1">'123'!X47</f>
        <v>0</v>
      </c>
      <c r="X48" s="221">
        <f ca="1">'123'!Y47</f>
        <v>0</v>
      </c>
      <c r="Y48" s="221">
        <f ca="1">'123'!Z47</f>
        <v>0</v>
      </c>
      <c r="Z48" s="221">
        <f ca="1">'123'!AA47</f>
        <v>0</v>
      </c>
      <c r="AA48" s="221">
        <f ca="1">'123'!AB47</f>
        <v>0</v>
      </c>
      <c r="AB48" s="221">
        <f ca="1">'123'!AC47</f>
        <v>0</v>
      </c>
      <c r="AC48" s="221">
        <f ca="1">'123'!AD47</f>
        <v>0</v>
      </c>
      <c r="AD48" s="221">
        <f ca="1">'123'!AE47</f>
        <v>0</v>
      </c>
      <c r="AE48" s="221">
        <f ca="1">'123'!AF47</f>
        <v>0</v>
      </c>
      <c r="AF48" s="221">
        <f ca="1">'123'!AG47</f>
        <v>0</v>
      </c>
      <c r="AG48" s="221">
        <f ca="1">'123'!AH47</f>
        <v>0</v>
      </c>
      <c r="AH48" s="221">
        <f ca="1">'123'!AI47</f>
        <v>0</v>
      </c>
      <c r="AN48" s="221">
        <f ca="1">'123'!AO47</f>
        <v>0</v>
      </c>
      <c r="AO48" s="221">
        <f ca="1">'123'!AP47</f>
        <v>0</v>
      </c>
    </row>
    <row r="49" spans="1:41" ht="15.75" customHeight="1" x14ac:dyDescent="0.25">
      <c r="A49" s="2"/>
      <c r="B49" s="219">
        <f t="shared" si="1"/>
        <v>45</v>
      </c>
      <c r="C49" s="224" t="s">
        <v>110</v>
      </c>
      <c r="D49" s="221">
        <f ca="1">'123'!E48</f>
        <v>0</v>
      </c>
      <c r="E49" s="221">
        <f ca="1">'123'!F48</f>
        <v>0</v>
      </c>
      <c r="F49" s="221">
        <f ca="1">'123'!G48</f>
        <v>0</v>
      </c>
      <c r="G49" s="221">
        <f ca="1">'123'!H48</f>
        <v>0</v>
      </c>
      <c r="H49" s="221">
        <f ca="1">'123'!I48</f>
        <v>0</v>
      </c>
      <c r="I49" s="221">
        <f ca="1">'123'!J48</f>
        <v>0</v>
      </c>
      <c r="J49" s="221">
        <f ca="1">'123'!K48</f>
        <v>0</v>
      </c>
      <c r="K49" s="221">
        <f ca="1">'123'!L48</f>
        <v>0</v>
      </c>
      <c r="L49" s="221">
        <f ca="1">'123'!M48</f>
        <v>0</v>
      </c>
      <c r="M49" s="221">
        <f ca="1">'123'!N48</f>
        <v>0</v>
      </c>
      <c r="N49" s="221">
        <f ca="1">'123'!O48</f>
        <v>0</v>
      </c>
      <c r="O49" s="221">
        <f ca="1">'123'!P48</f>
        <v>0</v>
      </c>
      <c r="P49" s="221">
        <f ca="1">'123'!Q48</f>
        <v>0</v>
      </c>
      <c r="Q49" s="221">
        <f ca="1">'123'!R48</f>
        <v>0</v>
      </c>
      <c r="R49" s="221">
        <f ca="1">'123'!S48</f>
        <v>0</v>
      </c>
      <c r="S49" s="221">
        <f ca="1">'123'!T48</f>
        <v>0</v>
      </c>
      <c r="T49" s="221">
        <f ca="1">'123'!U48</f>
        <v>0</v>
      </c>
      <c r="U49" s="221">
        <f ca="1">'123'!V48</f>
        <v>0</v>
      </c>
      <c r="V49" s="221">
        <f ca="1">'123'!W48</f>
        <v>0</v>
      </c>
      <c r="W49" s="221">
        <f ca="1">'123'!X48</f>
        <v>0</v>
      </c>
      <c r="X49" s="221">
        <f ca="1">'123'!Y48</f>
        <v>0</v>
      </c>
      <c r="Y49" s="221">
        <f ca="1">'123'!Z48</f>
        <v>0</v>
      </c>
      <c r="Z49" s="221">
        <f ca="1">'123'!AA48</f>
        <v>0</v>
      </c>
      <c r="AA49" s="221">
        <f ca="1">'123'!AB48</f>
        <v>0</v>
      </c>
      <c r="AB49" s="221">
        <f ca="1">'123'!AC48</f>
        <v>0</v>
      </c>
      <c r="AC49" s="221">
        <f ca="1">'123'!AD48</f>
        <v>0</v>
      </c>
      <c r="AD49" s="221">
        <f ca="1">'123'!AE48</f>
        <v>0</v>
      </c>
      <c r="AE49" s="221">
        <f ca="1">'123'!AF48</f>
        <v>0</v>
      </c>
      <c r="AF49" s="221">
        <f ca="1">'123'!AG48</f>
        <v>0</v>
      </c>
      <c r="AG49" s="221">
        <f ca="1">'123'!AH48</f>
        <v>0</v>
      </c>
      <c r="AH49" s="221">
        <f ca="1">'123'!AI48</f>
        <v>0</v>
      </c>
      <c r="AN49" s="221">
        <f ca="1">'123'!AO48</f>
        <v>0</v>
      </c>
      <c r="AO49" s="221">
        <f ca="1">'123'!AP48</f>
        <v>0</v>
      </c>
    </row>
    <row r="50" spans="1:41" ht="15.75" customHeight="1" x14ac:dyDescent="0.25">
      <c r="A50" s="2"/>
      <c r="B50" s="219">
        <f t="shared" si="1"/>
        <v>46</v>
      </c>
      <c r="C50" s="224" t="s">
        <v>111</v>
      </c>
      <c r="D50" s="221">
        <f ca="1">'123'!E49</f>
        <v>0</v>
      </c>
      <c r="E50" s="221">
        <f ca="1">'123'!F49</f>
        <v>0</v>
      </c>
      <c r="F50" s="221">
        <f ca="1">'123'!G49</f>
        <v>0</v>
      </c>
      <c r="G50" s="221">
        <f ca="1">'123'!H49</f>
        <v>0</v>
      </c>
      <c r="H50" s="221">
        <f ca="1">'123'!I49</f>
        <v>0</v>
      </c>
      <c r="I50" s="221">
        <f ca="1">'123'!J49</f>
        <v>0</v>
      </c>
      <c r="J50" s="221">
        <f ca="1">'123'!K49</f>
        <v>0</v>
      </c>
      <c r="K50" s="221">
        <f ca="1">'123'!L49</f>
        <v>0</v>
      </c>
      <c r="L50" s="221">
        <f ca="1">'123'!M49</f>
        <v>0</v>
      </c>
      <c r="M50" s="221">
        <f ca="1">'123'!N49</f>
        <v>0</v>
      </c>
      <c r="N50" s="221">
        <f ca="1">'123'!O49</f>
        <v>0</v>
      </c>
      <c r="O50" s="221">
        <f ca="1">'123'!P49</f>
        <v>0</v>
      </c>
      <c r="P50" s="221">
        <f ca="1">'123'!Q49</f>
        <v>0</v>
      </c>
      <c r="Q50" s="221">
        <f ca="1">'123'!R49</f>
        <v>0</v>
      </c>
      <c r="R50" s="221">
        <f ca="1">'123'!S49</f>
        <v>0</v>
      </c>
      <c r="S50" s="221">
        <f ca="1">'123'!T49</f>
        <v>0</v>
      </c>
      <c r="T50" s="221">
        <f ca="1">'123'!U49</f>
        <v>0</v>
      </c>
      <c r="U50" s="221">
        <f ca="1">'123'!V49</f>
        <v>0</v>
      </c>
      <c r="V50" s="221">
        <f ca="1">'123'!W49</f>
        <v>0</v>
      </c>
      <c r="W50" s="221">
        <f ca="1">'123'!X49</f>
        <v>0</v>
      </c>
      <c r="X50" s="221">
        <f ca="1">'123'!Y49</f>
        <v>0</v>
      </c>
      <c r="Y50" s="221">
        <f ca="1">'123'!Z49</f>
        <v>0</v>
      </c>
      <c r="Z50" s="221">
        <f ca="1">'123'!AA49</f>
        <v>0</v>
      </c>
      <c r="AA50" s="221">
        <f ca="1">'123'!AB49</f>
        <v>0</v>
      </c>
      <c r="AB50" s="221">
        <f ca="1">'123'!AC49</f>
        <v>0</v>
      </c>
      <c r="AC50" s="221">
        <f ca="1">'123'!AD49</f>
        <v>0</v>
      </c>
      <c r="AD50" s="221">
        <f ca="1">'123'!AE49</f>
        <v>0</v>
      </c>
      <c r="AE50" s="221">
        <f ca="1">'123'!AF49</f>
        <v>0</v>
      </c>
      <c r="AF50" s="221">
        <f ca="1">'123'!AG49</f>
        <v>0</v>
      </c>
      <c r="AG50" s="221">
        <f ca="1">'123'!AH49</f>
        <v>0</v>
      </c>
      <c r="AH50" s="221">
        <f ca="1">'123'!AI49</f>
        <v>0</v>
      </c>
      <c r="AN50" s="221">
        <f ca="1">'123'!AO49</f>
        <v>0</v>
      </c>
      <c r="AO50" s="221">
        <f ca="1">'123'!AP49</f>
        <v>0</v>
      </c>
    </row>
    <row r="51" spans="1:41" ht="15.75" customHeight="1" x14ac:dyDescent="0.25">
      <c r="A51" s="2"/>
      <c r="B51" s="219">
        <f t="shared" si="1"/>
        <v>47</v>
      </c>
      <c r="C51" s="224" t="s">
        <v>112</v>
      </c>
      <c r="D51" s="221">
        <f ca="1">'123'!E50</f>
        <v>0</v>
      </c>
      <c r="E51" s="221">
        <f ca="1">'123'!F50</f>
        <v>0</v>
      </c>
      <c r="F51" s="221">
        <f ca="1">'123'!G50</f>
        <v>0</v>
      </c>
      <c r="G51" s="221">
        <f ca="1">'123'!H50</f>
        <v>0</v>
      </c>
      <c r="H51" s="221">
        <f ca="1">'123'!I50</f>
        <v>0</v>
      </c>
      <c r="I51" s="221">
        <f ca="1">'123'!J50</f>
        <v>0</v>
      </c>
      <c r="J51" s="221">
        <f ca="1">'123'!K50</f>
        <v>0</v>
      </c>
      <c r="K51" s="221">
        <f ca="1">'123'!L50</f>
        <v>0</v>
      </c>
      <c r="L51" s="221">
        <f ca="1">'123'!M50</f>
        <v>0</v>
      </c>
      <c r="M51" s="221">
        <f ca="1">'123'!N50</f>
        <v>0</v>
      </c>
      <c r="N51" s="221">
        <f ca="1">'123'!O50</f>
        <v>0</v>
      </c>
      <c r="O51" s="221">
        <f ca="1">'123'!P50</f>
        <v>0</v>
      </c>
      <c r="P51" s="221">
        <f ca="1">'123'!Q50</f>
        <v>0</v>
      </c>
      <c r="Q51" s="221">
        <f ca="1">'123'!R50</f>
        <v>0</v>
      </c>
      <c r="R51" s="221">
        <f ca="1">'123'!S50</f>
        <v>0</v>
      </c>
      <c r="S51" s="221">
        <f ca="1">'123'!T50</f>
        <v>0</v>
      </c>
      <c r="T51" s="221">
        <f ca="1">'123'!U50</f>
        <v>0</v>
      </c>
      <c r="U51" s="221">
        <f ca="1">'123'!V50</f>
        <v>0</v>
      </c>
      <c r="V51" s="221">
        <f ca="1">'123'!W50</f>
        <v>0</v>
      </c>
      <c r="W51" s="221">
        <f ca="1">'123'!X50</f>
        <v>0</v>
      </c>
      <c r="X51" s="221">
        <f ca="1">'123'!Y50</f>
        <v>0</v>
      </c>
      <c r="Y51" s="221">
        <f ca="1">'123'!Z50</f>
        <v>0</v>
      </c>
      <c r="Z51" s="221">
        <f ca="1">'123'!AA50</f>
        <v>0</v>
      </c>
      <c r="AA51" s="221">
        <f ca="1">'123'!AB50</f>
        <v>0</v>
      </c>
      <c r="AB51" s="221">
        <f ca="1">'123'!AC50</f>
        <v>0</v>
      </c>
      <c r="AC51" s="221">
        <f ca="1">'123'!AD50</f>
        <v>0</v>
      </c>
      <c r="AD51" s="221">
        <f ca="1">'123'!AE50</f>
        <v>0</v>
      </c>
      <c r="AE51" s="221">
        <f ca="1">'123'!AF50</f>
        <v>0</v>
      </c>
      <c r="AF51" s="221">
        <f ca="1">'123'!AG50</f>
        <v>0</v>
      </c>
      <c r="AG51" s="221">
        <f ca="1">'123'!AH50</f>
        <v>0</v>
      </c>
      <c r="AH51" s="221">
        <f ca="1">'123'!AI50</f>
        <v>0</v>
      </c>
      <c r="AN51" s="221">
        <f ca="1">'123'!AO50</f>
        <v>0</v>
      </c>
      <c r="AO51" s="221">
        <f ca="1">'123'!AP50</f>
        <v>0</v>
      </c>
    </row>
    <row r="52" spans="1:41" ht="15.75" customHeight="1" x14ac:dyDescent="0.25">
      <c r="A52" s="2"/>
      <c r="B52" s="219">
        <f t="shared" si="1"/>
        <v>48</v>
      </c>
      <c r="C52" s="224" t="s">
        <v>113</v>
      </c>
      <c r="D52" s="221">
        <f ca="1">'123'!E51</f>
        <v>6248.1247999998741</v>
      </c>
      <c r="E52" s="221">
        <f ca="1">'123'!F51</f>
        <v>3637.4495999999344</v>
      </c>
      <c r="F52" s="221">
        <f ca="1">'123'!G51</f>
        <v>6252.9696000004187</v>
      </c>
      <c r="G52" s="221">
        <f ca="1">'123'!H51</f>
        <v>6235.5328000001609</v>
      </c>
      <c r="H52" s="221">
        <f ca="1">'123'!I51</f>
        <v>6447.5711999996565</v>
      </c>
      <c r="I52" s="221">
        <f ca="1">'123'!J51</f>
        <v>6420.6239999998361</v>
      </c>
      <c r="J52" s="221">
        <f ca="1">'123'!K51</f>
        <v>6437.8272000001743</v>
      </c>
      <c r="K52" s="221">
        <f ca="1">'123'!L51</f>
        <v>6499.5456000003032</v>
      </c>
      <c r="L52" s="221">
        <f ca="1">'123'!M51</f>
        <v>6511.679999999702</v>
      </c>
      <c r="M52" s="221">
        <f ca="1">'123'!N51</f>
        <v>6483.4751999997534</v>
      </c>
      <c r="N52" s="221">
        <f ca="1">'123'!O51</f>
        <v>6370.9248000001535</v>
      </c>
      <c r="O52" s="221">
        <f ca="1">'123'!P51</f>
        <v>6350.662400000263</v>
      </c>
      <c r="P52" s="221">
        <f ca="1">'123'!Q51</f>
        <v>6376.2944000000134</v>
      </c>
      <c r="Q52" s="221">
        <f ca="1">'123'!R51</f>
        <v>6432.0639999997802</v>
      </c>
      <c r="R52" s="221">
        <f ca="1">'123'!S51</f>
        <v>6381.0752000003122</v>
      </c>
      <c r="S52" s="221">
        <f ca="1">'123'!T51</f>
        <v>6114.1119999997318</v>
      </c>
      <c r="T52" s="221">
        <f ca="1">'123'!U51</f>
        <v>6337.7983999997377</v>
      </c>
      <c r="U52" s="221">
        <f ca="1">'123'!V51</f>
        <v>6112.7193885352463</v>
      </c>
      <c r="V52" s="221">
        <f ca="1">'123'!W51</f>
        <v>6515.4912000000477</v>
      </c>
      <c r="W52" s="221">
        <f ca="1">'123'!X51</f>
        <v>6411.7887999997474</v>
      </c>
      <c r="X52" s="221">
        <f ca="1">'123'!Y51</f>
        <v>6451.8591999998316</v>
      </c>
      <c r="Y52" s="221">
        <f ca="1">'123'!Z51</f>
        <v>6468.6208000001498</v>
      </c>
      <c r="Z52" s="221">
        <f ca="1">'123'!AA51</f>
        <v>6473.5328000001609</v>
      </c>
      <c r="AA52" s="221">
        <f ca="1">'123'!AB51</f>
        <v>6495.849600000307</v>
      </c>
      <c r="AB52" s="221">
        <f ca="1">'123'!AC51</f>
        <v>6236.9677037037909</v>
      </c>
      <c r="AC52" s="221">
        <f ca="1">'123'!AD51</f>
        <v>6489.3458962962031</v>
      </c>
      <c r="AD52" s="221">
        <f ca="1">'123'!AE51</f>
        <v>6374.6015999997035</v>
      </c>
      <c r="AE52" s="221">
        <f ca="1">'123'!AF51</f>
        <v>6476.0863999999128</v>
      </c>
      <c r="AF52" s="221">
        <f ca="1">'123'!AG51</f>
        <v>6414.2144000004046</v>
      </c>
      <c r="AG52" s="221">
        <f ca="1">'123'!AH51</f>
        <v>6491.7887999997474</v>
      </c>
      <c r="AH52" s="221">
        <f ca="1">'123'!AI51</f>
        <v>6360.9024000000209</v>
      </c>
      <c r="AN52" s="221">
        <f ca="1">'123'!AO51</f>
        <v>6930.4080712060832</v>
      </c>
      <c r="AO52" s="221">
        <f ca="1">'123'!AP51</f>
        <v>5670.3338764413411</v>
      </c>
    </row>
    <row r="53" spans="1:41" ht="15.75" customHeight="1" x14ac:dyDescent="0.25">
      <c r="A53" s="2"/>
      <c r="B53" s="219">
        <f t="shared" si="1"/>
        <v>49</v>
      </c>
      <c r="C53" s="224" t="s">
        <v>114</v>
      </c>
      <c r="D53" s="221">
        <f ca="1">'123'!E52</f>
        <v>3559.3851562499767</v>
      </c>
      <c r="E53" s="221">
        <f ca="1">'123'!F52</f>
        <v>2991.13671875</v>
      </c>
      <c r="F53" s="221">
        <f ca="1">'123'!G52</f>
        <v>3248.7054687499767</v>
      </c>
      <c r="G53" s="221">
        <f ca="1">'123'!H52</f>
        <v>3355.9945312500931</v>
      </c>
      <c r="H53" s="221">
        <f ca="1">'123'!I52</f>
        <v>3233.7476562499069</v>
      </c>
      <c r="I53" s="221">
        <f ca="1">'123'!J52</f>
        <v>3659.3726562500233</v>
      </c>
      <c r="J53" s="221">
        <f ca="1">'123'!K52</f>
        <v>3854.8187499999767</v>
      </c>
      <c r="K53" s="221">
        <f ca="1">'123'!L52</f>
        <v>4128.7359375000233</v>
      </c>
      <c r="L53" s="221">
        <f ca="1">'123'!M52</f>
        <v>4348.4468750000233</v>
      </c>
      <c r="M53" s="221">
        <f ca="1">'123'!N52</f>
        <v>4189.5687499999767</v>
      </c>
      <c r="N53" s="221">
        <f ca="1">'123'!O52</f>
        <v>4066.8968749999767</v>
      </c>
      <c r="O53" s="221">
        <f ca="1">'123'!P52</f>
        <v>4191.7085937500233</v>
      </c>
      <c r="P53" s="221">
        <f ca="1">'123'!Q52</f>
        <v>3482.0960937499767</v>
      </c>
      <c r="Q53" s="221">
        <f ca="1">'123'!R52</f>
        <v>3407.1046875000466</v>
      </c>
      <c r="R53" s="221">
        <f ca="1">'123'!S52</f>
        <v>3468.7335937500466</v>
      </c>
      <c r="S53" s="221">
        <f ca="1">'123'!T52</f>
        <v>3304.4937499999069</v>
      </c>
      <c r="T53" s="221">
        <f ca="1">'123'!U52</f>
        <v>3396.8898437500466</v>
      </c>
      <c r="U53" s="221">
        <f ca="1">'123'!V52</f>
        <v>3464.5234375</v>
      </c>
      <c r="V53" s="221">
        <f ca="1">'123'!W52</f>
        <v>3752.4234375000233</v>
      </c>
      <c r="W53" s="221">
        <f ca="1">'123'!X52</f>
        <v>3455.4585937500233</v>
      </c>
      <c r="X53" s="221">
        <f ca="1">'123'!Y52</f>
        <v>4126.8640624999534</v>
      </c>
      <c r="Y53" s="221">
        <f ca="1">'123'!Z52</f>
        <v>4068.9890624999534</v>
      </c>
      <c r="Z53" s="221">
        <f ca="1">'123'!AA52</f>
        <v>4068.8289062500698</v>
      </c>
      <c r="AA53" s="221">
        <f ca="1">'123'!AB52</f>
        <v>4160.5765624999767</v>
      </c>
      <c r="AB53" s="221">
        <f ca="1">'123'!AC52</f>
        <v>3955.5335937499767</v>
      </c>
      <c r="AC53" s="221">
        <f ca="1">'123'!AD52</f>
        <v>4180.85546875</v>
      </c>
      <c r="AD53" s="221">
        <f ca="1">'123'!AE52</f>
        <v>4270.6617187500233</v>
      </c>
      <c r="AE53" s="221">
        <f ca="1">'123'!AF52</f>
        <v>4176.5085937499534</v>
      </c>
      <c r="AF53" s="221">
        <f ca="1">'123'!AG52</f>
        <v>3982.38671875</v>
      </c>
      <c r="AG53" s="221">
        <f ca="1">'123'!AH52</f>
        <v>3711.7398437500233</v>
      </c>
      <c r="AH53" s="221">
        <f ca="1">'123'!AI52</f>
        <v>3775.46484375</v>
      </c>
      <c r="AN53" s="221">
        <f ca="1">'123'!AO52</f>
        <v>4152.984382560483</v>
      </c>
      <c r="AO53" s="221">
        <f ca="1">'123'!AP52</f>
        <v>3397.896313004032</v>
      </c>
    </row>
    <row r="54" spans="1:41" ht="15.75" customHeight="1" x14ac:dyDescent="0.25">
      <c r="A54" s="2"/>
      <c r="B54" s="219">
        <f t="shared" si="1"/>
        <v>50</v>
      </c>
      <c r="C54" s="224" t="s">
        <v>115</v>
      </c>
      <c r="D54" s="221">
        <f ca="1">'123'!E53</f>
        <v>1583.2576000001281</v>
      </c>
      <c r="E54" s="221">
        <f ca="1">'123'!F53</f>
        <v>1453.3568000011146</v>
      </c>
      <c r="F54" s="221">
        <f ca="1">'123'!G53</f>
        <v>1513.497599998489</v>
      </c>
      <c r="G54" s="221">
        <f ca="1">'123'!H53</f>
        <v>1587.2767999991775</v>
      </c>
      <c r="H54" s="221">
        <f ca="1">'123'!I53</f>
        <v>1504.6464000027627</v>
      </c>
      <c r="I54" s="221">
        <f ca="1">'123'!J53</f>
        <v>1558.4127999972552</v>
      </c>
      <c r="J54" s="221">
        <f ca="1">'123'!K53</f>
        <v>1601.3248000014573</v>
      </c>
      <c r="K54" s="221">
        <f ca="1">'123'!L53</f>
        <v>1580.1727999988943</v>
      </c>
      <c r="L54" s="221">
        <f ca="1">'123'!M53</f>
        <v>1603.8144000004977</v>
      </c>
      <c r="M54" s="221">
        <f ca="1">'123'!N53</f>
        <v>1555.2832000013441</v>
      </c>
      <c r="N54" s="221">
        <f ca="1">'123'!O53</f>
        <v>1529.7215999998152</v>
      </c>
      <c r="O54" s="221">
        <f ca="1">'123'!P53</f>
        <v>1485.7280000001192</v>
      </c>
      <c r="P54" s="221">
        <f ca="1">'123'!Q53</f>
        <v>1510.4575999993831</v>
      </c>
      <c r="Q54" s="221">
        <f ca="1">'123'!R53</f>
        <v>1475.3855999987572</v>
      </c>
      <c r="R54" s="221">
        <f ca="1">'123'!S53</f>
        <v>1528.7616000007838</v>
      </c>
      <c r="S54" s="221">
        <f ca="1">'123'!T53</f>
        <v>1568.0896000005305</v>
      </c>
      <c r="T54" s="221">
        <f ca="1">'123'!U53</f>
        <v>1592.5375999994576</v>
      </c>
      <c r="U54" s="221">
        <f ca="1">'123'!V53</f>
        <v>1553.0240000002086</v>
      </c>
      <c r="V54" s="221">
        <f ca="1">'123'!W53</f>
        <v>1486.4895999990404</v>
      </c>
      <c r="W54" s="221">
        <f ca="1">'123'!X53</f>
        <v>1552.4608000013977</v>
      </c>
      <c r="X54" s="221">
        <f ca="1">'123'!Y53</f>
        <v>1581.8112000003457</v>
      </c>
      <c r="Y54" s="221">
        <f ca="1">'123'!Z53</f>
        <v>1548.7807999998331</v>
      </c>
      <c r="Z54" s="221">
        <f ca="1">'123'!AA53</f>
        <v>1500.1984000001103</v>
      </c>
      <c r="AA54" s="221">
        <f ca="1">'123'!AB53</f>
        <v>1551.4367999993265</v>
      </c>
      <c r="AB54" s="221">
        <f ca="1">'123'!AC53</f>
        <v>1481.9008000008762</v>
      </c>
      <c r="AC54" s="221">
        <f ca="1">'123'!AD53</f>
        <v>1523.0847999993712</v>
      </c>
      <c r="AD54" s="221">
        <f ca="1">'123'!AE53</f>
        <v>1606.0480000004172</v>
      </c>
      <c r="AE54" s="221">
        <f ca="1">'123'!AF53</f>
        <v>1576.863999998197</v>
      </c>
      <c r="AF54" s="221">
        <f ca="1">'123'!AG53</f>
        <v>1573.2288000006229</v>
      </c>
      <c r="AG54" s="221">
        <f ca="1">'123'!AH53</f>
        <v>1538.8223999999464</v>
      </c>
      <c r="AH54" s="221">
        <f ca="1">'123'!AI53</f>
        <v>1478.2335999999195</v>
      </c>
      <c r="AN54" s="221">
        <f ca="1">'123'!AO53</f>
        <v>1695.5651509677268</v>
      </c>
      <c r="AO54" s="221">
        <f ca="1">'123'!AP53</f>
        <v>1387.280578064504</v>
      </c>
    </row>
    <row r="55" spans="1:41" ht="15.75" customHeight="1" x14ac:dyDescent="0.25">
      <c r="A55" s="2"/>
      <c r="B55" s="219">
        <f t="shared" si="1"/>
        <v>51</v>
      </c>
      <c r="C55" s="224" t="s">
        <v>116</v>
      </c>
      <c r="D55" s="221">
        <f ca="1">'123'!E54</f>
        <v>1568.8453125000233</v>
      </c>
      <c r="E55" s="221">
        <f ca="1">'123'!F54</f>
        <v>1573.5062499999767</v>
      </c>
      <c r="F55" s="221">
        <f ca="1">'123'!G54</f>
        <v>1551.8187499999767</v>
      </c>
      <c r="G55" s="221">
        <f ca="1">'123'!H54</f>
        <v>1565.1023437499534</v>
      </c>
      <c r="H55" s="221">
        <f ca="1">'123'!I54</f>
        <v>1655.71875</v>
      </c>
      <c r="I55" s="221">
        <f ca="1">'123'!J54</f>
        <v>1662.7390914352145</v>
      </c>
      <c r="J55" s="221">
        <f ca="1">'123'!K54</f>
        <v>1692.848042662954</v>
      </c>
      <c r="K55" s="221">
        <f ca="1">'123'!L54</f>
        <v>1691.7667721519247</v>
      </c>
      <c r="L55" s="221">
        <f ca="1">'123'!M54</f>
        <v>1751.0085937499534</v>
      </c>
      <c r="M55" s="221">
        <f ca="1">'123'!N54</f>
        <v>1771.0725790895522</v>
      </c>
      <c r="N55" s="221">
        <f ca="1">'123'!O54</f>
        <v>1828.9852334104944</v>
      </c>
      <c r="O55" s="221">
        <f ca="1">'123'!P54</f>
        <v>1858.4271064081695</v>
      </c>
      <c r="P55" s="221">
        <f ca="1">'123'!Q54</f>
        <v>1848.7283623417607</v>
      </c>
      <c r="Q55" s="221">
        <f ca="1">'123'!R54</f>
        <v>1836.126068038051</v>
      </c>
      <c r="R55" s="221">
        <f ca="1">'123'!S54</f>
        <v>1836.7551819619257</v>
      </c>
      <c r="S55" s="221">
        <f ca="1">'123'!T54</f>
        <v>1840.8210937500698</v>
      </c>
      <c r="T55" s="221">
        <f ca="1">'123'!U54</f>
        <v>1826.1151799841318</v>
      </c>
      <c r="U55" s="221">
        <f ca="1">'123'!V54</f>
        <v>1839.3560126582161</v>
      </c>
      <c r="V55" s="221">
        <f ca="1">'123'!W54</f>
        <v>1833.0499011076754</v>
      </c>
      <c r="W55" s="221">
        <f ca="1">'123'!X54</f>
        <v>1811.8999999999069</v>
      </c>
      <c r="X55" s="221">
        <f ca="1">'123'!Y54</f>
        <v>1834.2107001582626</v>
      </c>
      <c r="Y55" s="221">
        <f ca="1">'123'!Z54</f>
        <v>1830.3471123417839</v>
      </c>
      <c r="Z55" s="221">
        <f ca="1">'123'!AA54</f>
        <v>1821.618868670892</v>
      </c>
      <c r="AA55" s="221">
        <f ca="1">'123'!AB54</f>
        <v>1821.631131329108</v>
      </c>
      <c r="AB55" s="221">
        <f ca="1">'123'!AC54</f>
        <v>1808.984375</v>
      </c>
      <c r="AC55" s="221">
        <f ca="1">'123'!AD54</f>
        <v>1844.7935126582161</v>
      </c>
      <c r="AD55" s="221">
        <f ca="1">'123'!AE54</f>
        <v>1844.5533623418305</v>
      </c>
      <c r="AE55" s="221">
        <f ca="1">'123'!AF54</f>
        <v>1843.3390624999302</v>
      </c>
      <c r="AF55" s="221">
        <f ca="1">'123'!AG54</f>
        <v>1850.8658917683642</v>
      </c>
      <c r="AG55" s="221">
        <f ca="1">'123'!AH54</f>
        <v>1843.211288015591</v>
      </c>
      <c r="AH55" s="221">
        <f ca="1">'123'!AI54</f>
        <v>1846.9478202160681</v>
      </c>
      <c r="AN55" s="221">
        <f ca="1">'123'!AO54</f>
        <v>1952.8617137096765</v>
      </c>
      <c r="AO55" s="221">
        <f ca="1">'123'!AP54</f>
        <v>1597.7959475806445</v>
      </c>
    </row>
    <row r="56" spans="1:41" ht="15.75" customHeight="1" x14ac:dyDescent="0.25">
      <c r="A56" s="2"/>
      <c r="B56" s="219">
        <f t="shared" si="1"/>
        <v>52</v>
      </c>
      <c r="C56" s="224" t="s">
        <v>117</v>
      </c>
      <c r="D56" s="221">
        <f ca="1">'123'!E55</f>
        <v>1210.5948354424909</v>
      </c>
      <c r="E56" s="221">
        <f ca="1">'123'!F55</f>
        <v>1242.1804556967691</v>
      </c>
      <c r="F56" s="221">
        <f ca="1">'123'!G55</f>
        <v>1224.6335999993607</v>
      </c>
      <c r="G56" s="221">
        <f ca="1">'123'!H55</f>
        <v>1236.2514731716365</v>
      </c>
      <c r="H56" s="221">
        <f ca="1">'123'!I55</f>
        <v>1321.9821268292144</v>
      </c>
      <c r="I56" s="221">
        <f ca="1">'123'!J55</f>
        <v>1330.2916860757396</v>
      </c>
      <c r="J56" s="221">
        <f ca="1">'123'!K55</f>
        <v>1360.2738227844238</v>
      </c>
      <c r="K56" s="221">
        <f ca="1">'123'!L55</f>
        <v>1359.6398837314919</v>
      </c>
      <c r="L56" s="221">
        <f ca="1">'123'!M55</f>
        <v>1418.2647238634527</v>
      </c>
      <c r="M56" s="221">
        <f ca="1">'123'!N55</f>
        <v>1439.9643544303253</v>
      </c>
      <c r="N56" s="221">
        <f ca="1">'123'!O55</f>
        <v>1498.8378734178841</v>
      </c>
      <c r="O56" s="221">
        <f ca="1">'123'!P55</f>
        <v>1523.1404556958005</v>
      </c>
      <c r="P56" s="221">
        <f ca="1">'123'!Q55</f>
        <v>1513.4400000004098</v>
      </c>
      <c r="Q56" s="221">
        <f ca="1">'123'!R55</f>
        <v>1497.6575999995694</v>
      </c>
      <c r="R56" s="221">
        <f ca="1">'123'!S55</f>
        <v>1497.5702974358574</v>
      </c>
      <c r="S56" s="221">
        <f ca="1">'123'!T55</f>
        <v>1509.199849399738</v>
      </c>
      <c r="T56" s="221">
        <f ca="1">'123'!U55</f>
        <v>1495.8858531648293</v>
      </c>
      <c r="U56" s="221">
        <f ca="1">'123'!V55</f>
        <v>1503.7055999999866</v>
      </c>
      <c r="V56" s="221">
        <f ca="1">'123'!W55</f>
        <v>1503.6608000006527</v>
      </c>
      <c r="W56" s="221">
        <f ca="1">'123'!X55</f>
        <v>1482.8996923072264</v>
      </c>
      <c r="X56" s="221">
        <f ca="1">'123'!Y55</f>
        <v>1499.4811076922342</v>
      </c>
      <c r="Y56" s="221">
        <f ca="1">'123'!Z55</f>
        <v>1497.4523139242083</v>
      </c>
      <c r="Z56" s="221">
        <f ca="1">'123'!AA55</f>
        <v>1487.4948860751465</v>
      </c>
      <c r="AA56" s="221">
        <f ca="1">'123'!AB55</f>
        <v>1487.4944000001997</v>
      </c>
      <c r="AB56" s="221">
        <f ca="1">'123'!AC55</f>
        <v>1477.318400000222</v>
      </c>
      <c r="AC56" s="221">
        <f ca="1">'123'!AD55</f>
        <v>1509.0880000004545</v>
      </c>
      <c r="AD56" s="221">
        <f ca="1">'123'!AE55</f>
        <v>1506.4548455690965</v>
      </c>
      <c r="AE56" s="221">
        <f ca="1">'123'!AF55</f>
        <v>1506.0635544303805</v>
      </c>
      <c r="AF56" s="221">
        <f ca="1">'123'!AG55</f>
        <v>1510.6175999995321</v>
      </c>
      <c r="AG56" s="221">
        <f ca="1">'123'!AH55</f>
        <v>1503.6160000003874</v>
      </c>
      <c r="AH56" s="221">
        <f ca="1">'123'!AI55</f>
        <v>1508.9024000000209</v>
      </c>
      <c r="AN56" s="221">
        <f ca="1">'123'!AO55</f>
        <v>1584.8536883952456</v>
      </c>
      <c r="AO56" s="221">
        <f ca="1">'123'!AP55</f>
        <v>1296.6984723233827</v>
      </c>
    </row>
    <row r="57" spans="1:41" ht="15.75" customHeight="1" x14ac:dyDescent="0.25">
      <c r="A57" s="2"/>
      <c r="B57" s="219">
        <f t="shared" si="1"/>
        <v>53</v>
      </c>
      <c r="C57" s="224" t="s">
        <v>118</v>
      </c>
      <c r="D57" s="221">
        <f ca="1">'123'!E56</f>
        <v>1526.8599441740662</v>
      </c>
      <c r="E57" s="221">
        <f ca="1">'123'!F56</f>
        <v>1519.5919039268047</v>
      </c>
      <c r="F57" s="221">
        <f ca="1">'123'!G56</f>
        <v>1518.6049620248377</v>
      </c>
      <c r="G57" s="221">
        <f ca="1">'123'!H56</f>
        <v>1514.2291443040594</v>
      </c>
      <c r="H57" s="221">
        <f ca="1">'123'!I56</f>
        <v>1591.2260923078284</v>
      </c>
      <c r="I57" s="221">
        <f ca="1">'123'!J56</f>
        <v>1634.4852190846577</v>
      </c>
      <c r="J57" s="221">
        <f ca="1">'123'!K56</f>
        <v>1661.3030886081979</v>
      </c>
      <c r="K57" s="221">
        <f ca="1">'123'!L56</f>
        <v>1633.5789367081597</v>
      </c>
      <c r="L57" s="221">
        <f ca="1">'123'!M56</f>
        <v>1668.6034632911906</v>
      </c>
      <c r="M57" s="221">
        <f ca="1">'123'!N56</f>
        <v>1723.1040000002831</v>
      </c>
      <c r="N57" s="221">
        <f ca="1">'123'!O56</f>
        <v>1798.2569086421281</v>
      </c>
      <c r="O57" s="221">
        <f ca="1">'123'!P56</f>
        <v>1813.5292839501053</v>
      </c>
      <c r="P57" s="221">
        <f ca="1">'123'!Q56</f>
        <v>1794.3254833575338</v>
      </c>
      <c r="Q57" s="221">
        <f ca="1">'123'!R56</f>
        <v>1776.4035240495577</v>
      </c>
      <c r="R57" s="221">
        <f ca="1">'123'!S56</f>
        <v>1788.1988050639629</v>
      </c>
      <c r="S57" s="221">
        <f ca="1">'123'!T56</f>
        <v>1804.8064810121432</v>
      </c>
      <c r="T57" s="221">
        <f ca="1">'123'!U56</f>
        <v>1782.5934102209285</v>
      </c>
      <c r="U57" s="221">
        <f ca="1">'123'!V56</f>
        <v>1805.2909037033096</v>
      </c>
      <c r="V57" s="221">
        <f ca="1">'123'!W56</f>
        <v>1760.2368000000715</v>
      </c>
      <c r="W57" s="221">
        <f ca="1">'123'!X56</f>
        <v>1716.326400000602</v>
      </c>
      <c r="X57" s="221">
        <f ca="1">'123'!Y56</f>
        <v>1794.8859076919034</v>
      </c>
      <c r="Y57" s="221">
        <f ca="1">'123'!Z56</f>
        <v>1788.922092307359</v>
      </c>
      <c r="Z57" s="221">
        <f ca="1">'123'!AA56</f>
        <v>1757.689600000158</v>
      </c>
      <c r="AA57" s="221">
        <f ca="1">'123'!AB56</f>
        <v>1781.84060759563</v>
      </c>
      <c r="AB57" s="221">
        <f ca="1">'123'!AC56</f>
        <v>1763.5801924047992</v>
      </c>
      <c r="AC57" s="221">
        <f ca="1">'123'!AD56</f>
        <v>1802.9759999997914</v>
      </c>
      <c r="AD57" s="221">
        <f ca="1">'123'!AE56</f>
        <v>1795.2364307688549</v>
      </c>
      <c r="AE57" s="221">
        <f ca="1">'123'!AF56</f>
        <v>1805.8515692315996</v>
      </c>
      <c r="AF57" s="221">
        <f ca="1">'123'!AG56</f>
        <v>1798.4703999990597</v>
      </c>
      <c r="AG57" s="221">
        <f ca="1">'123'!AH56</f>
        <v>1806.6560000004247</v>
      </c>
      <c r="AH57" s="221">
        <f ca="1">'123'!AI56</f>
        <v>1807.5878886077553</v>
      </c>
      <c r="AN57" s="221">
        <f ca="1">'123'!AO56</f>
        <v>1899.6379544303722</v>
      </c>
      <c r="AO57" s="221">
        <f ca="1">'123'!AP56</f>
        <v>1554.2492354430319</v>
      </c>
    </row>
    <row r="58" spans="1:41" ht="15.75" customHeight="1" x14ac:dyDescent="0.25">
      <c r="A58" s="2"/>
      <c r="B58" s="219">
        <f t="shared" si="1"/>
        <v>54</v>
      </c>
      <c r="C58" s="224" t="s">
        <v>119</v>
      </c>
      <c r="D58" s="221">
        <f ca="1">'123'!E57</f>
        <v>57.578125</v>
      </c>
      <c r="E58" s="221">
        <f ca="1">'123'!F57</f>
        <v>75.03125</v>
      </c>
      <c r="F58" s="221">
        <f ca="1">'123'!G57</f>
        <v>58</v>
      </c>
      <c r="G58" s="221">
        <f ca="1">'123'!H57</f>
        <v>38.78125</v>
      </c>
      <c r="H58" s="221">
        <f ca="1">'123'!I57</f>
        <v>89.171875</v>
      </c>
      <c r="I58" s="221">
        <f ca="1">'123'!J57</f>
        <v>87.328125</v>
      </c>
      <c r="J58" s="221">
        <f ca="1">'123'!K57</f>
        <v>67.21875</v>
      </c>
      <c r="K58" s="221">
        <f ca="1">'123'!L57</f>
        <v>59.25</v>
      </c>
      <c r="L58" s="221">
        <f ca="1">'123'!M57</f>
        <v>65.765625</v>
      </c>
      <c r="M58" s="221">
        <f ca="1">'123'!N57</f>
        <v>65.46875</v>
      </c>
      <c r="N58" s="221">
        <f ca="1">'123'!O57</f>
        <v>86.359375</v>
      </c>
      <c r="O58" s="221">
        <f ca="1">'123'!P57</f>
        <v>108.375</v>
      </c>
      <c r="P58" s="221">
        <f ca="1">'123'!Q57</f>
        <v>108.421875</v>
      </c>
      <c r="Q58" s="221">
        <f ca="1">'123'!R57</f>
        <v>111.0625</v>
      </c>
      <c r="R58" s="221">
        <f ca="1">'123'!S57</f>
        <v>109.59375</v>
      </c>
      <c r="S58" s="221">
        <f ca="1">'123'!T57</f>
        <v>89.859375</v>
      </c>
      <c r="T58" s="221">
        <f ca="1">'123'!U57</f>
        <v>73.046875</v>
      </c>
      <c r="U58" s="221">
        <f ca="1">'123'!V57</f>
        <v>66.921875</v>
      </c>
      <c r="V58" s="221">
        <f ca="1">'123'!W57</f>
        <v>78.5</v>
      </c>
      <c r="W58" s="221">
        <f ca="1">'123'!X57</f>
        <v>88.75</v>
      </c>
      <c r="X58" s="221">
        <f ca="1">'123'!Y57</f>
        <v>68.0625</v>
      </c>
      <c r="Y58" s="221">
        <f ca="1">'123'!Z57</f>
        <v>60.90625</v>
      </c>
      <c r="Z58" s="221">
        <f ca="1">'123'!AA57</f>
        <v>68.9375</v>
      </c>
      <c r="AA58" s="221">
        <f ca="1">'123'!AB57</f>
        <v>88.28125</v>
      </c>
      <c r="AB58" s="221">
        <f ca="1">'123'!AC57</f>
        <v>90.46875</v>
      </c>
      <c r="AC58" s="221">
        <f ca="1">'123'!AD57</f>
        <v>70.21875</v>
      </c>
      <c r="AD58" s="221">
        <f ca="1">'123'!AE57</f>
        <v>53.6875</v>
      </c>
      <c r="AE58" s="221">
        <f ca="1">'123'!AF57</f>
        <v>63.765625</v>
      </c>
      <c r="AF58" s="221">
        <f ca="1">'123'!AG57</f>
        <v>61.78125</v>
      </c>
      <c r="AG58" s="221">
        <f ca="1">'123'!AH57</f>
        <v>62.0625</v>
      </c>
      <c r="AH58" s="221">
        <f ca="1">'123'!AI57</f>
        <v>62.109375</v>
      </c>
      <c r="AN58" s="221">
        <f ca="1">'123'!AO57</f>
        <v>82.846522177419359</v>
      </c>
      <c r="AO58" s="221">
        <f ca="1">'123'!AP57</f>
        <v>67.783518145161281</v>
      </c>
    </row>
    <row r="59" spans="1:41" ht="15.75" customHeight="1" x14ac:dyDescent="0.25">
      <c r="A59" s="2"/>
      <c r="B59" s="219">
        <f>B58+1</f>
        <v>55</v>
      </c>
      <c r="C59" s="225" t="s">
        <v>25</v>
      </c>
      <c r="D59" s="221">
        <f ca="1">'123'!E57</f>
        <v>57.578125</v>
      </c>
      <c r="E59" s="221">
        <f ca="1">'123'!F57</f>
        <v>75.03125</v>
      </c>
      <c r="F59" s="221">
        <f ca="1">'123'!G57</f>
        <v>58</v>
      </c>
      <c r="G59" s="221">
        <f ca="1">'123'!H57</f>
        <v>38.78125</v>
      </c>
      <c r="H59" s="221">
        <f ca="1">'123'!I57</f>
        <v>89.171875</v>
      </c>
      <c r="I59" s="221">
        <f ca="1">'123'!J57</f>
        <v>87.328125</v>
      </c>
      <c r="J59" s="221">
        <f ca="1">'123'!K57</f>
        <v>67.21875</v>
      </c>
      <c r="K59" s="221">
        <f ca="1">'123'!L57</f>
        <v>59.25</v>
      </c>
      <c r="L59" s="221">
        <f ca="1">'123'!M57</f>
        <v>65.765625</v>
      </c>
      <c r="M59" s="221">
        <f ca="1">'123'!N57</f>
        <v>65.46875</v>
      </c>
      <c r="N59" s="221">
        <f ca="1">'123'!O57</f>
        <v>86.359375</v>
      </c>
      <c r="O59" s="221">
        <f ca="1">'123'!P57</f>
        <v>108.375</v>
      </c>
      <c r="P59" s="221">
        <f ca="1">'123'!Q57</f>
        <v>108.421875</v>
      </c>
      <c r="Q59" s="221">
        <f ca="1">'123'!R57</f>
        <v>111.0625</v>
      </c>
      <c r="R59" s="221">
        <f ca="1">'123'!S57</f>
        <v>109.59375</v>
      </c>
      <c r="S59" s="221">
        <f ca="1">'123'!T57</f>
        <v>89.859375</v>
      </c>
      <c r="T59" s="221">
        <f ca="1">'123'!U57</f>
        <v>73.046875</v>
      </c>
      <c r="U59" s="221">
        <f ca="1">'123'!V57</f>
        <v>66.921875</v>
      </c>
      <c r="V59" s="221">
        <f ca="1">'123'!W57</f>
        <v>78.5</v>
      </c>
      <c r="W59" s="221">
        <f ca="1">'123'!X57</f>
        <v>88.75</v>
      </c>
      <c r="X59" s="221">
        <f ca="1">'123'!Y57</f>
        <v>68.0625</v>
      </c>
      <c r="Y59" s="221">
        <f ca="1">'123'!Z57</f>
        <v>60.90625</v>
      </c>
      <c r="Z59" s="221">
        <f ca="1">'123'!AA57</f>
        <v>68.9375</v>
      </c>
      <c r="AA59" s="221">
        <f ca="1">'123'!AB57</f>
        <v>88.28125</v>
      </c>
      <c r="AB59" s="221">
        <f ca="1">'123'!AC57</f>
        <v>90.46875</v>
      </c>
      <c r="AC59" s="221">
        <f ca="1">'123'!AD57</f>
        <v>70.21875</v>
      </c>
      <c r="AD59" s="221">
        <f ca="1">'123'!AE57</f>
        <v>53.6875</v>
      </c>
      <c r="AE59" s="221">
        <f ca="1">'123'!AF57</f>
        <v>63.765625</v>
      </c>
      <c r="AF59" s="221">
        <f ca="1">'123'!AG57</f>
        <v>61.78125</v>
      </c>
      <c r="AG59" s="221">
        <f ca="1">'123'!AH57</f>
        <v>62.0625</v>
      </c>
      <c r="AH59" s="221">
        <f ca="1">'123'!AI57</f>
        <v>62.109375</v>
      </c>
      <c r="AN59" s="221">
        <f ca="1">'123'!AO57</f>
        <v>82.846522177419359</v>
      </c>
      <c r="AO59" s="221">
        <f ca="1">'123'!AP57</f>
        <v>67.783518145161281</v>
      </c>
    </row>
    <row r="60" spans="1:41" ht="15.75" customHeight="1" x14ac:dyDescent="0.25">
      <c r="A60" s="2"/>
      <c r="B60" s="219">
        <f>B59+1</f>
        <v>56</v>
      </c>
      <c r="C60" s="225" t="s">
        <v>120</v>
      </c>
      <c r="D60" s="221">
        <f ca="1">'123'!E58</f>
        <v>0</v>
      </c>
      <c r="E60" s="221">
        <f ca="1">'123'!F58</f>
        <v>0</v>
      </c>
      <c r="F60" s="221">
        <f ca="1">'123'!G58</f>
        <v>0</v>
      </c>
      <c r="G60" s="221">
        <f ca="1">'123'!H58</f>
        <v>0</v>
      </c>
      <c r="H60" s="221">
        <f ca="1">'123'!I58</f>
        <v>0</v>
      </c>
      <c r="I60" s="221">
        <f ca="1">'123'!J58</f>
        <v>0</v>
      </c>
      <c r="J60" s="221">
        <f ca="1">'123'!K58</f>
        <v>0</v>
      </c>
      <c r="K60" s="221">
        <f ca="1">'123'!L58</f>
        <v>0</v>
      </c>
      <c r="L60" s="221">
        <f ca="1">'123'!M58</f>
        <v>0</v>
      </c>
      <c r="M60" s="221">
        <f ca="1">'123'!N58</f>
        <v>0</v>
      </c>
      <c r="N60" s="221">
        <f ca="1">'123'!O58</f>
        <v>0</v>
      </c>
      <c r="O60" s="221">
        <f ca="1">'123'!P58</f>
        <v>0</v>
      </c>
      <c r="P60" s="221">
        <f ca="1">'123'!Q58</f>
        <v>0</v>
      </c>
      <c r="Q60" s="221">
        <f ca="1">'123'!R58</f>
        <v>0</v>
      </c>
      <c r="R60" s="221">
        <f ca="1">'123'!S58</f>
        <v>0</v>
      </c>
      <c r="S60" s="221">
        <f ca="1">'123'!T58</f>
        <v>0</v>
      </c>
      <c r="T60" s="221">
        <f ca="1">'123'!U58</f>
        <v>0</v>
      </c>
      <c r="U60" s="221">
        <f ca="1">'123'!V58</f>
        <v>0</v>
      </c>
      <c r="V60" s="221">
        <f ca="1">'123'!W58</f>
        <v>0</v>
      </c>
      <c r="W60" s="221">
        <f ca="1">'123'!X58</f>
        <v>0</v>
      </c>
      <c r="X60" s="221">
        <f ca="1">'123'!Y58</f>
        <v>0</v>
      </c>
      <c r="Y60" s="221">
        <f ca="1">'123'!Z58</f>
        <v>0</v>
      </c>
      <c r="Z60" s="221">
        <f ca="1">'123'!AA58</f>
        <v>0</v>
      </c>
      <c r="AA60" s="221">
        <f ca="1">'123'!AB58</f>
        <v>0</v>
      </c>
      <c r="AB60" s="221">
        <f ca="1">'123'!AC58</f>
        <v>0</v>
      </c>
      <c r="AC60" s="221">
        <f ca="1">'123'!AD58</f>
        <v>0</v>
      </c>
      <c r="AD60" s="221">
        <f ca="1">'123'!AE58</f>
        <v>0</v>
      </c>
      <c r="AE60" s="221">
        <f ca="1">'123'!AF58</f>
        <v>0</v>
      </c>
      <c r="AF60" s="221">
        <f ca="1">'123'!AG58</f>
        <v>0</v>
      </c>
      <c r="AG60" s="221">
        <f ca="1">'123'!AH58</f>
        <v>0</v>
      </c>
      <c r="AH60" s="221">
        <f ca="1">'123'!AI58</f>
        <v>0</v>
      </c>
      <c r="AN60" s="221">
        <f ca="1">'123'!AO58</f>
        <v>0</v>
      </c>
      <c r="AO60" s="221">
        <f ca="1">'123'!AP58</f>
        <v>0</v>
      </c>
    </row>
    <row r="61" spans="1:41" ht="15.75" customHeight="1" x14ac:dyDescent="0.25">
      <c r="A61" s="2"/>
      <c r="B61" s="219">
        <f>B60+1</f>
        <v>57</v>
      </c>
      <c r="C61" s="224" t="s">
        <v>121</v>
      </c>
      <c r="D61" s="221">
        <f ca="1">'123'!E59</f>
        <v>0</v>
      </c>
      <c r="E61" s="221">
        <f ca="1">'123'!F59</f>
        <v>0</v>
      </c>
      <c r="F61" s="221">
        <f ca="1">'123'!G59</f>
        <v>0</v>
      </c>
      <c r="G61" s="221">
        <f ca="1">'123'!H59</f>
        <v>137.109375</v>
      </c>
      <c r="H61" s="221">
        <f ca="1">'123'!I59</f>
        <v>0</v>
      </c>
      <c r="I61" s="221">
        <f ca="1">'123'!J59</f>
        <v>11.421875</v>
      </c>
      <c r="J61" s="221">
        <f ca="1">'123'!K59</f>
        <v>0</v>
      </c>
      <c r="K61" s="221">
        <f ca="1">'123'!L59</f>
        <v>0</v>
      </c>
      <c r="L61" s="221">
        <f ca="1">'123'!M59</f>
        <v>0</v>
      </c>
      <c r="M61" s="221">
        <f ca="1">'123'!N59</f>
        <v>0</v>
      </c>
      <c r="N61" s="221">
        <f ca="1">'123'!O59</f>
        <v>0</v>
      </c>
      <c r="O61" s="221">
        <f ca="1">'123'!P59</f>
        <v>42.4453125</v>
      </c>
      <c r="P61" s="221">
        <f ca="1">'123'!Q59</f>
        <v>0</v>
      </c>
      <c r="Q61" s="221">
        <f ca="1">'123'!R59</f>
        <v>0</v>
      </c>
      <c r="R61" s="221">
        <f ca="1">'123'!S59</f>
        <v>51.359375</v>
      </c>
      <c r="S61" s="221">
        <f ca="1">'123'!T59</f>
        <v>0</v>
      </c>
      <c r="T61" s="221">
        <f ca="1">'123'!U59</f>
        <v>0</v>
      </c>
      <c r="U61" s="221">
        <f ca="1">'123'!V59</f>
        <v>0</v>
      </c>
      <c r="V61" s="221">
        <f ca="1">'123'!W59</f>
        <v>0</v>
      </c>
      <c r="W61" s="221">
        <f ca="1">'123'!X59</f>
        <v>0</v>
      </c>
      <c r="X61" s="221">
        <f ca="1">'123'!Y59</f>
        <v>0</v>
      </c>
      <c r="Y61" s="221">
        <f ca="1">'123'!Z59</f>
        <v>0</v>
      </c>
      <c r="Z61" s="221">
        <f ca="1">'123'!AA59</f>
        <v>0</v>
      </c>
      <c r="AA61" s="221">
        <f ca="1">'123'!AB59</f>
        <v>0</v>
      </c>
      <c r="AB61" s="221">
        <f ca="1">'123'!AC59</f>
        <v>0</v>
      </c>
      <c r="AC61" s="221">
        <f ca="1">'123'!AD59</f>
        <v>0</v>
      </c>
      <c r="AD61" s="221">
        <f ca="1">'123'!AE59</f>
        <v>0</v>
      </c>
      <c r="AE61" s="221">
        <f ca="1">'123'!AF59</f>
        <v>0</v>
      </c>
      <c r="AF61" s="221">
        <f ca="1">'123'!AG59</f>
        <v>0</v>
      </c>
      <c r="AG61" s="221">
        <f ca="1">'123'!AH59</f>
        <v>0</v>
      </c>
      <c r="AH61" s="221">
        <f ca="1">'123'!AI59</f>
        <v>0</v>
      </c>
      <c r="AN61" s="221">
        <f ca="1">'123'!AO59</f>
        <v>66.642382812500003</v>
      </c>
      <c r="AO61" s="221">
        <f ca="1">'123'!AP59</f>
        <v>54.525585937499997</v>
      </c>
    </row>
    <row r="62" spans="1:41" ht="15.75" customHeight="1" x14ac:dyDescent="0.25">
      <c r="A62" s="2"/>
      <c r="B62" s="219">
        <f t="shared" ref="B62:B70" si="4">B61+1</f>
        <v>58</v>
      </c>
      <c r="C62" s="225" t="s">
        <v>122</v>
      </c>
      <c r="D62" s="221">
        <f ca="1">'123'!E60</f>
        <v>0</v>
      </c>
      <c r="E62" s="221">
        <f ca="1">'123'!F60</f>
        <v>0</v>
      </c>
      <c r="F62" s="221">
        <f ca="1">'123'!G60</f>
        <v>0</v>
      </c>
      <c r="G62" s="221">
        <f ca="1">'123'!H60</f>
        <v>0</v>
      </c>
      <c r="H62" s="221">
        <f ca="1">'123'!I60</f>
        <v>0</v>
      </c>
      <c r="I62" s="221">
        <f ca="1">'123'!J60</f>
        <v>0</v>
      </c>
      <c r="J62" s="221">
        <f ca="1">'123'!K60</f>
        <v>0</v>
      </c>
      <c r="K62" s="221">
        <f ca="1">'123'!L60</f>
        <v>0</v>
      </c>
      <c r="L62" s="221">
        <f ca="1">'123'!M60</f>
        <v>0</v>
      </c>
      <c r="M62" s="221">
        <f ca="1">'123'!N60</f>
        <v>0</v>
      </c>
      <c r="N62" s="221">
        <f ca="1">'123'!O60</f>
        <v>0</v>
      </c>
      <c r="O62" s="221">
        <f ca="1">'123'!P60</f>
        <v>0</v>
      </c>
      <c r="P62" s="221">
        <f ca="1">'123'!Q60</f>
        <v>0</v>
      </c>
      <c r="Q62" s="221">
        <f ca="1">'123'!R60</f>
        <v>0</v>
      </c>
      <c r="R62" s="221">
        <f ca="1">'123'!S60</f>
        <v>0</v>
      </c>
      <c r="S62" s="221">
        <f ca="1">'123'!T60</f>
        <v>0</v>
      </c>
      <c r="T62" s="221">
        <f ca="1">'123'!U60</f>
        <v>0</v>
      </c>
      <c r="U62" s="221">
        <f ca="1">'123'!V60</f>
        <v>0</v>
      </c>
      <c r="V62" s="221">
        <f ca="1">'123'!W60</f>
        <v>0</v>
      </c>
      <c r="W62" s="221">
        <f ca="1">'123'!X60</f>
        <v>0</v>
      </c>
      <c r="X62" s="221">
        <f ca="1">'123'!Y60</f>
        <v>0</v>
      </c>
      <c r="Y62" s="221">
        <f ca="1">'123'!Z60</f>
        <v>0</v>
      </c>
      <c r="Z62" s="221">
        <f ca="1">'123'!AA60</f>
        <v>0</v>
      </c>
      <c r="AA62" s="221">
        <f ca="1">'123'!AB60</f>
        <v>0</v>
      </c>
      <c r="AB62" s="221">
        <f ca="1">'123'!AC60</f>
        <v>0</v>
      </c>
      <c r="AC62" s="221">
        <f ca="1">'123'!AD60</f>
        <v>0</v>
      </c>
      <c r="AD62" s="221">
        <f ca="1">'123'!AE60</f>
        <v>0</v>
      </c>
      <c r="AE62" s="221">
        <f ca="1">'123'!AF60</f>
        <v>0</v>
      </c>
      <c r="AF62" s="221">
        <f ca="1">'123'!AG60</f>
        <v>0</v>
      </c>
      <c r="AG62" s="221">
        <f ca="1">'123'!AH60</f>
        <v>0</v>
      </c>
      <c r="AH62" s="221">
        <f ca="1">'123'!AI60</f>
        <v>0</v>
      </c>
      <c r="AN62" s="221">
        <f ca="1">'123'!AO60</f>
        <v>0</v>
      </c>
      <c r="AO62" s="221">
        <f ca="1">'123'!AP60</f>
        <v>0</v>
      </c>
    </row>
    <row r="63" spans="1:41" ht="15.75" customHeight="1" x14ac:dyDescent="0.25">
      <c r="A63" s="2"/>
      <c r="B63" s="219">
        <f t="shared" si="4"/>
        <v>59</v>
      </c>
      <c r="C63" s="224" t="s">
        <v>123</v>
      </c>
      <c r="D63" s="221">
        <f ca="1">'123'!E61</f>
        <v>877.10361904761521</v>
      </c>
      <c r="E63" s="221">
        <f ca="1">'123'!F61</f>
        <v>882.27657142857788</v>
      </c>
      <c r="F63" s="221">
        <f ca="1">'123'!G61</f>
        <v>889.45620952380705</v>
      </c>
      <c r="G63" s="221">
        <f ca="1">'123'!H61</f>
        <v>890.31119999999646</v>
      </c>
      <c r="H63" s="221">
        <f ca="1">'123'!I61</f>
        <v>910.45639999999548</v>
      </c>
      <c r="I63" s="221">
        <f ca="1">'123'!J61</f>
        <v>895.87760000000708</v>
      </c>
      <c r="J63" s="221">
        <f ca="1">'123'!K61</f>
        <v>899.08960000000661</v>
      </c>
      <c r="K63" s="221">
        <f ca="1">'123'!L61</f>
        <v>891.31399999998393</v>
      </c>
      <c r="L63" s="221">
        <f ca="1">'123'!M61</f>
        <v>914.71960000001127</v>
      </c>
      <c r="M63" s="221">
        <f ca="1">'123'!N61</f>
        <v>883.59840000000258</v>
      </c>
      <c r="N63" s="221">
        <f ca="1">'123'!O61</f>
        <v>873.60879999998724</v>
      </c>
      <c r="O63" s="221">
        <f ca="1">'123'!P61</f>
        <v>900.03136842107051</v>
      </c>
      <c r="P63" s="221">
        <f ca="1">'123'!Q61</f>
        <v>886.04383157895063</v>
      </c>
      <c r="Q63" s="221">
        <f ca="1">'123'!R61</f>
        <v>869.48599999998987</v>
      </c>
      <c r="R63" s="221">
        <f ca="1">'123'!S61</f>
        <v>848.86359999999695</v>
      </c>
      <c r="S63" s="221">
        <f ca="1">'123'!T61</f>
        <v>879.45520000001125</v>
      </c>
      <c r="T63" s="221">
        <f ca="1">'123'!U61</f>
        <v>874.85309090909141</v>
      </c>
      <c r="U63" s="221">
        <f ca="1">'123'!V61</f>
        <v>595.73381818181952</v>
      </c>
      <c r="V63" s="221">
        <f ca="1">'123'!W61</f>
        <v>993.26589090908237</v>
      </c>
      <c r="W63" s="221">
        <f ca="1">'123'!X61</f>
        <v>877.5911999999953</v>
      </c>
      <c r="X63" s="221">
        <f ca="1">'123'!Y61</f>
        <v>882.26039999999921</v>
      </c>
      <c r="Y63" s="221">
        <f ca="1">'123'!Z61</f>
        <v>874.82760000000417</v>
      </c>
      <c r="Z63" s="221">
        <f ca="1">'123'!AA61</f>
        <v>883.5908000000054</v>
      </c>
      <c r="AA63" s="221">
        <f ca="1">'123'!AB61</f>
        <v>876.30999999999767</v>
      </c>
      <c r="AB63" s="221">
        <f ca="1">'123'!AC61</f>
        <v>638.76815238095878</v>
      </c>
      <c r="AC63" s="221">
        <f ca="1">'123'!AD61</f>
        <v>943.94064761904883</v>
      </c>
      <c r="AD63" s="221">
        <f ca="1">'123'!AE61</f>
        <v>876.09239999997953</v>
      </c>
      <c r="AE63" s="221">
        <f ca="1">'123'!AF61</f>
        <v>823.56800000001385</v>
      </c>
      <c r="AF63" s="221">
        <f ca="1">'123'!AG61</f>
        <v>881.32200000000012</v>
      </c>
      <c r="AG63" s="221">
        <f ca="1">'123'!AH61</f>
        <v>888.92799999999988</v>
      </c>
      <c r="AH63" s="221">
        <f ca="1">'123'!AI61</f>
        <v>881.13454545453715</v>
      </c>
      <c r="AN63" s="221">
        <f ca="1">'123'!AO61</f>
        <v>957.49246451612896</v>
      </c>
      <c r="AO63" s="221">
        <f ca="1">'123'!AP61</f>
        <v>783.40292551319646</v>
      </c>
    </row>
    <row r="64" spans="1:41" ht="15.75" customHeight="1" x14ac:dyDescent="0.25">
      <c r="A64" s="2"/>
      <c r="B64" s="219">
        <f t="shared" si="4"/>
        <v>60</v>
      </c>
      <c r="C64" s="224" t="s">
        <v>124</v>
      </c>
      <c r="D64" s="221">
        <f ca="1">'123'!E62</f>
        <v>1951.9607344628312</v>
      </c>
      <c r="E64" s="221">
        <f ca="1">'123'!F62</f>
        <v>2086.2923728814349</v>
      </c>
      <c r="F64" s="221">
        <f ca="1">'123'!G62</f>
        <v>2044.1510593220592</v>
      </c>
      <c r="G64" s="221">
        <f ca="1">'123'!H62</f>
        <v>1206.9291666666977</v>
      </c>
      <c r="H64" s="221">
        <f ca="1">'123'!I62</f>
        <v>963.97083333320916</v>
      </c>
      <c r="I64" s="221">
        <f ca="1">'123'!J62</f>
        <v>2011.3526639346965</v>
      </c>
      <c r="J64" s="221">
        <f ca="1">'123'!K62</f>
        <v>2012.0146747753024</v>
      </c>
      <c r="K64" s="221">
        <f ca="1">'123'!L62</f>
        <v>2025.7002460360527</v>
      </c>
      <c r="L64" s="221">
        <f ca="1">'123'!M62</f>
        <v>2153.4699152545072</v>
      </c>
      <c r="M64" s="221">
        <f ca="1">'123'!N62</f>
        <v>2132.6389344260097</v>
      </c>
      <c r="N64" s="221">
        <f ca="1">'123'!O62</f>
        <v>1512.9221311472356</v>
      </c>
      <c r="O64" s="221">
        <f ca="1">'123'!P62</f>
        <v>972.26393442647532</v>
      </c>
      <c r="P64" s="221">
        <f ca="1">'123'!Q62</f>
        <v>2304.7749999999069</v>
      </c>
      <c r="Q64" s="221">
        <f ca="1">'123'!R62</f>
        <v>2255.9499999997206</v>
      </c>
      <c r="R64" s="221">
        <f ca="1">'123'!S62</f>
        <v>2161.3250000001863</v>
      </c>
      <c r="S64" s="221">
        <f ca="1">'123'!T62</f>
        <v>2149.9875000002794</v>
      </c>
      <c r="T64" s="221">
        <f ca="1">'123'!U62</f>
        <v>2111.5124999997206</v>
      </c>
      <c r="U64" s="221">
        <f ca="1">'123'!V62</f>
        <v>1235.6762711866759</v>
      </c>
      <c r="V64" s="221">
        <f ca="1">'123'!W62</f>
        <v>955.41122881369665</v>
      </c>
      <c r="W64" s="221">
        <f ca="1">'123'!X62</f>
        <v>2051.25</v>
      </c>
      <c r="X64" s="221">
        <f ca="1">'123'!Y62</f>
        <v>2059.6458333330229</v>
      </c>
      <c r="Y64" s="221">
        <f ca="1">'123'!Z62</f>
        <v>2016.2416666666977</v>
      </c>
      <c r="Z64" s="221">
        <f ca="1">'123'!AA62</f>
        <v>1985.4249999998137</v>
      </c>
      <c r="AA64" s="221">
        <f ca="1">'123'!AB62</f>
        <v>1882.7875000000931</v>
      </c>
      <c r="AB64" s="221">
        <f ca="1">'123'!AC62</f>
        <v>1449.7124999999069</v>
      </c>
      <c r="AC64" s="221">
        <f ca="1">'123'!AD62</f>
        <v>1023.2416666666977</v>
      </c>
      <c r="AD64" s="221">
        <f ca="1">'123'!AE62</f>
        <v>1928.4829234974459</v>
      </c>
      <c r="AE64" s="221">
        <f ca="1">'123'!AF62</f>
        <v>1936.588313061744</v>
      </c>
      <c r="AF64" s="221">
        <f ca="1">'123'!AG62</f>
        <v>2000.0387361184694</v>
      </c>
      <c r="AG64" s="221">
        <f ca="1">'123'!AH62</f>
        <v>1962.7170047238469</v>
      </c>
      <c r="AH64" s="221">
        <f ca="1">'123'!AI62</f>
        <v>1936.7938559320755</v>
      </c>
      <c r="AN64" s="221">
        <f ca="1">'123'!AO62</f>
        <v>2004.1726478494568</v>
      </c>
      <c r="AO64" s="221">
        <f ca="1">'123'!AP62</f>
        <v>1639.7776209677374</v>
      </c>
    </row>
    <row r="65" spans="1:41" ht="15.75" customHeight="1" x14ac:dyDescent="0.25">
      <c r="A65" s="2"/>
      <c r="B65" s="219">
        <f t="shared" si="4"/>
        <v>61</v>
      </c>
      <c r="C65" s="224" t="s">
        <v>125</v>
      </c>
      <c r="D65" s="221">
        <f ca="1">'123'!E63</f>
        <v>388.47343750006985</v>
      </c>
      <c r="E65" s="221">
        <f ca="1">'123'!F63</f>
        <v>357.57789634144865</v>
      </c>
      <c r="F65" s="221">
        <f ca="1">'123'!G63</f>
        <v>402.87991615850478</v>
      </c>
      <c r="G65" s="221">
        <f ca="1">'123'!H63</f>
        <v>356.37465701217297</v>
      </c>
      <c r="H65" s="221">
        <f ca="1">'123'!I63</f>
        <v>75.548780487850308</v>
      </c>
      <c r="I65" s="221">
        <f ca="1">'123'!J63</f>
        <v>369.05000000004657</v>
      </c>
      <c r="J65" s="221">
        <f ca="1">'123'!K63</f>
        <v>378.15937499993015</v>
      </c>
      <c r="K65" s="221">
        <f ca="1">'123'!L63</f>
        <v>403.90312500006985</v>
      </c>
      <c r="L65" s="221">
        <f ca="1">'123'!M63</f>
        <v>374.1875</v>
      </c>
      <c r="M65" s="221">
        <f ca="1">'123'!N63</f>
        <v>370.01874999993015</v>
      </c>
      <c r="N65" s="221">
        <f ca="1">'123'!O63</f>
        <v>350.30625000002328</v>
      </c>
      <c r="O65" s="221">
        <f ca="1">'123'!P63</f>
        <v>71.115624999976717</v>
      </c>
      <c r="P65" s="221">
        <f ca="1">'123'!Q63</f>
        <v>459.55625000002328</v>
      </c>
      <c r="Q65" s="221">
        <f ca="1">'123'!R63</f>
        <v>378.375</v>
      </c>
      <c r="R65" s="221">
        <f ca="1">'123'!S63</f>
        <v>385.44999999995343</v>
      </c>
      <c r="S65" s="221">
        <f ca="1">'123'!T63</f>
        <v>392.93741987191606</v>
      </c>
      <c r="T65" s="221">
        <f ca="1">'123'!U63</f>
        <v>409.8625801281305</v>
      </c>
      <c r="U65" s="221">
        <f ca="1">'123'!V63</f>
        <v>448.828125</v>
      </c>
      <c r="V65" s="221">
        <f ca="1">'123'!W63</f>
        <v>78.676562499953434</v>
      </c>
      <c r="W65" s="221">
        <f ca="1">'123'!X63</f>
        <v>342.83281250006985</v>
      </c>
      <c r="X65" s="221">
        <f ca="1">'123'!Y63</f>
        <v>372.87187499995343</v>
      </c>
      <c r="Y65" s="221">
        <f ca="1">'123'!Z63</f>
        <v>414.44843750004657</v>
      </c>
      <c r="Z65" s="221">
        <f ca="1">'123'!AA63</f>
        <v>407.5390625</v>
      </c>
      <c r="AA65" s="221">
        <f ca="1">'123'!AB63</f>
        <v>386.734375</v>
      </c>
      <c r="AB65" s="221">
        <f ca="1">'123'!AC63</f>
        <v>373.02187499997672</v>
      </c>
      <c r="AC65" s="221">
        <f ca="1">'123'!AD63</f>
        <v>69.493750000023283</v>
      </c>
      <c r="AD65" s="221">
        <f ca="1">'123'!AE63</f>
        <v>403.21250000002328</v>
      </c>
      <c r="AE65" s="221">
        <f ca="1">'123'!AF63</f>
        <v>391.01249999995343</v>
      </c>
      <c r="AF65" s="221">
        <f ca="1">'123'!AG63</f>
        <v>426.53734756098129</v>
      </c>
      <c r="AG65" s="221">
        <f ca="1">'123'!AH63</f>
        <v>378.05792682920583</v>
      </c>
      <c r="AH65" s="221">
        <f ca="1">'123'!AI63</f>
        <v>343.54535060981289</v>
      </c>
      <c r="AN65" s="221">
        <f ca="1">'123'!AO63</f>
        <v>381.82735383064681</v>
      </c>
      <c r="AO65" s="221">
        <f ca="1">'123'!AP63</f>
        <v>312.40419858871104</v>
      </c>
    </row>
    <row r="66" spans="1:41" ht="15.75" customHeight="1" x14ac:dyDescent="0.25">
      <c r="A66" s="2"/>
      <c r="B66" s="219">
        <f t="shared" si="4"/>
        <v>62</v>
      </c>
      <c r="C66" s="224" t="s">
        <v>126</v>
      </c>
      <c r="D66" s="221">
        <f ca="1">'123'!E64</f>
        <v>0</v>
      </c>
      <c r="E66" s="221">
        <f ca="1">'123'!F64</f>
        <v>0</v>
      </c>
      <c r="F66" s="221">
        <f ca="1">'123'!G64</f>
        <v>0</v>
      </c>
      <c r="G66" s="221">
        <f ca="1">'123'!H64</f>
        <v>47.970703125</v>
      </c>
      <c r="H66" s="221">
        <f ca="1">'123'!I64</f>
        <v>0</v>
      </c>
      <c r="I66" s="221">
        <f ca="1">'123'!J64</f>
        <v>0</v>
      </c>
      <c r="J66" s="221">
        <f ca="1">'123'!K64</f>
        <v>0.73046875</v>
      </c>
      <c r="K66" s="221">
        <f ca="1">'123'!L64</f>
        <v>0</v>
      </c>
      <c r="L66" s="221">
        <f ca="1">'123'!M64</f>
        <v>0</v>
      </c>
      <c r="M66" s="221">
        <f ca="1">'123'!N64</f>
        <v>0</v>
      </c>
      <c r="N66" s="221">
        <f ca="1">'123'!O64</f>
        <v>0</v>
      </c>
      <c r="O66" s="221">
        <f ca="1">'123'!P64</f>
        <v>0</v>
      </c>
      <c r="P66" s="221">
        <f ca="1">'123'!Q64</f>
        <v>0</v>
      </c>
      <c r="Q66" s="221">
        <f ca="1">'123'!R64</f>
        <v>0</v>
      </c>
      <c r="R66" s="221">
        <f ca="1">'123'!S64</f>
        <v>0.41796875</v>
      </c>
      <c r="S66" s="221">
        <f ca="1">'123'!T64</f>
        <v>1.216796875</v>
      </c>
      <c r="T66" s="221">
        <f ca="1">'123'!U64</f>
        <v>0</v>
      </c>
      <c r="U66" s="221">
        <f ca="1">'123'!V64</f>
        <v>0</v>
      </c>
      <c r="V66" s="221">
        <f ca="1">'123'!W64</f>
        <v>0</v>
      </c>
      <c r="W66" s="221">
        <f ca="1">'123'!X64</f>
        <v>2.099609375</v>
      </c>
      <c r="X66" s="221">
        <f ca="1">'123'!Y64</f>
        <v>0</v>
      </c>
      <c r="Y66" s="221">
        <f ca="1">'123'!Z64</f>
        <v>0</v>
      </c>
      <c r="Z66" s="221">
        <f ca="1">'123'!AA64</f>
        <v>0</v>
      </c>
      <c r="AA66" s="221">
        <f ca="1">'123'!AB64</f>
        <v>19.181640625</v>
      </c>
      <c r="AB66" s="221">
        <f ca="1">'123'!AC64</f>
        <v>0</v>
      </c>
      <c r="AC66" s="221">
        <f ca="1">'123'!AD64</f>
        <v>2.232421875</v>
      </c>
      <c r="AD66" s="221">
        <f ca="1">'123'!AE64</f>
        <v>4.611328125</v>
      </c>
      <c r="AE66" s="221">
        <f ca="1">'123'!AF64</f>
        <v>2.43359375</v>
      </c>
      <c r="AF66" s="221">
        <f ca="1">'123'!AG64</f>
        <v>0</v>
      </c>
      <c r="AG66" s="221">
        <f ca="1">'123'!AH64</f>
        <v>7.03125E-2</v>
      </c>
      <c r="AH66" s="221">
        <f ca="1">'123'!AI64</f>
        <v>0</v>
      </c>
      <c r="AN66" s="221">
        <f ca="1">'123'!AO64</f>
        <v>8.9061328124999992</v>
      </c>
      <c r="AO66" s="221">
        <f ca="1">'123'!AP64</f>
        <v>7.2868359374999994</v>
      </c>
    </row>
    <row r="67" spans="1:41" ht="15.75" customHeight="1" x14ac:dyDescent="0.25">
      <c r="A67" s="2"/>
      <c r="B67" s="219">
        <f t="shared" si="4"/>
        <v>63</v>
      </c>
      <c r="C67" s="220" t="s">
        <v>127</v>
      </c>
      <c r="D67" s="221">
        <f ca="1">'123'!E65</f>
        <v>0</v>
      </c>
      <c r="E67" s="221">
        <f ca="1">'123'!F65</f>
        <v>0</v>
      </c>
      <c r="F67" s="221">
        <f ca="1">'123'!G65</f>
        <v>0</v>
      </c>
      <c r="G67" s="221">
        <f ca="1">'123'!H65</f>
        <v>0</v>
      </c>
      <c r="H67" s="221">
        <f ca="1">'123'!I65</f>
        <v>0</v>
      </c>
      <c r="I67" s="221">
        <f ca="1">'123'!J65</f>
        <v>0</v>
      </c>
      <c r="J67" s="221">
        <f ca="1">'123'!K65</f>
        <v>0</v>
      </c>
      <c r="K67" s="221">
        <f ca="1">'123'!L65</f>
        <v>0</v>
      </c>
      <c r="L67" s="221">
        <f ca="1">'123'!M65</f>
        <v>0</v>
      </c>
      <c r="M67" s="221">
        <f ca="1">'123'!N65</f>
        <v>0</v>
      </c>
      <c r="N67" s="221">
        <f ca="1">'123'!O65</f>
        <v>0</v>
      </c>
      <c r="O67" s="221">
        <f ca="1">'123'!P65</f>
        <v>0</v>
      </c>
      <c r="P67" s="221">
        <f ca="1">'123'!Q65</f>
        <v>0</v>
      </c>
      <c r="Q67" s="221">
        <f ca="1">'123'!R65</f>
        <v>0</v>
      </c>
      <c r="R67" s="221">
        <f ca="1">'123'!S65</f>
        <v>0</v>
      </c>
      <c r="S67" s="221">
        <f ca="1">'123'!T65</f>
        <v>0</v>
      </c>
      <c r="T67" s="221">
        <f ca="1">'123'!U65</f>
        <v>0</v>
      </c>
      <c r="U67" s="221">
        <f ca="1">'123'!V65</f>
        <v>0</v>
      </c>
      <c r="V67" s="221">
        <f ca="1">'123'!W65</f>
        <v>0</v>
      </c>
      <c r="W67" s="221">
        <f ca="1">'123'!X65</f>
        <v>0</v>
      </c>
      <c r="X67" s="221">
        <f ca="1">'123'!Y65</f>
        <v>0</v>
      </c>
      <c r="Y67" s="221">
        <f ca="1">'123'!Z65</f>
        <v>0</v>
      </c>
      <c r="Z67" s="221">
        <f ca="1">'123'!AA65</f>
        <v>0</v>
      </c>
      <c r="AA67" s="221">
        <f ca="1">'123'!AB65</f>
        <v>0</v>
      </c>
      <c r="AB67" s="221">
        <f ca="1">'123'!AC65</f>
        <v>0</v>
      </c>
      <c r="AC67" s="221">
        <f ca="1">'123'!AD65</f>
        <v>0</v>
      </c>
      <c r="AD67" s="221">
        <f ca="1">'123'!AE65</f>
        <v>0</v>
      </c>
      <c r="AE67" s="221">
        <f ca="1">'123'!AF65</f>
        <v>0</v>
      </c>
      <c r="AF67" s="221">
        <f ca="1">'123'!AG65</f>
        <v>0</v>
      </c>
      <c r="AG67" s="221">
        <f ca="1">'123'!AH65</f>
        <v>0</v>
      </c>
      <c r="AH67" s="221">
        <f ca="1">'123'!AI65</f>
        <v>0</v>
      </c>
      <c r="AN67" s="221">
        <f ca="1">'123'!AO65</f>
        <v>0</v>
      </c>
      <c r="AO67" s="221">
        <f ca="1">'123'!AP65</f>
        <v>0</v>
      </c>
    </row>
    <row r="68" spans="1:41" ht="15.75" customHeight="1" x14ac:dyDescent="0.25">
      <c r="B68" s="219">
        <f t="shared" si="4"/>
        <v>64</v>
      </c>
      <c r="C68" s="224" t="s">
        <v>128</v>
      </c>
      <c r="D68" s="221">
        <f ca="1">'123'!E66</f>
        <v>453.76000000000931</v>
      </c>
      <c r="E68" s="221">
        <f ca="1">'123'!F66</f>
        <v>588.22400000004563</v>
      </c>
      <c r="F68" s="221">
        <f ca="1">'123'!G66</f>
        <v>456.51199999998789</v>
      </c>
      <c r="G68" s="221">
        <f ca="1">'123'!H66</f>
        <v>406.59199999994598</v>
      </c>
      <c r="H68" s="221">
        <f ca="1">'123'!I66</f>
        <v>697.47200000006706</v>
      </c>
      <c r="I68" s="221">
        <f ca="1">'123'!J66</f>
        <v>658.30400000000373</v>
      </c>
      <c r="J68" s="221">
        <f ca="1">'123'!K66</f>
        <v>516.67199999990407</v>
      </c>
      <c r="K68" s="221">
        <f ca="1">'123'!L66</f>
        <v>463.8080000000773</v>
      </c>
      <c r="L68" s="221">
        <f ca="1">'123'!M66</f>
        <v>511.87199999997392</v>
      </c>
      <c r="M68" s="221">
        <f ca="1">'123'!N66</f>
        <v>505.66399999998976</v>
      </c>
      <c r="N68" s="221">
        <f ca="1">'123'!O66</f>
        <v>657.59999999997672</v>
      </c>
      <c r="O68" s="221">
        <f ca="1">'123'!P66</f>
        <v>840.57600000000093</v>
      </c>
      <c r="P68" s="221">
        <f ca="1">'123'!Q66</f>
        <v>842.9440000000177</v>
      </c>
      <c r="Q68" s="221">
        <f ca="1">'123'!R66</f>
        <v>861.5679999999702</v>
      </c>
      <c r="R68" s="221">
        <f ca="1">'123'!S66</f>
        <v>852.80000000004657</v>
      </c>
      <c r="S68" s="221">
        <f ca="1">'123'!T66</f>
        <v>682.04799999995157</v>
      </c>
      <c r="T68" s="221">
        <f ca="1">'123'!U66</f>
        <v>558.72000000008848</v>
      </c>
      <c r="U68" s="221">
        <f ca="1">'123'!V66</f>
        <v>530.28057635920504</v>
      </c>
      <c r="V68" s="221">
        <f ca="1">'123'!W66</f>
        <v>581.10995849609367</v>
      </c>
      <c r="W68" s="221">
        <f ca="1">'123'!X66</f>
        <v>654.31662500000004</v>
      </c>
      <c r="X68" s="221">
        <f ca="1">'123'!Y66</f>
        <v>513.64824999999996</v>
      </c>
      <c r="Y68" s="221">
        <f ca="1">'123'!Z66</f>
        <v>469.27612500000009</v>
      </c>
      <c r="Z68" s="221">
        <f ca="1">'123'!AA66</f>
        <v>743.01375000000007</v>
      </c>
      <c r="AA68" s="221">
        <f ca="1">'123'!AB66</f>
        <v>678.06174999999985</v>
      </c>
      <c r="AB68" s="221">
        <f ca="1">'123'!AC66</f>
        <v>702.11325000000033</v>
      </c>
      <c r="AC68" s="221">
        <f ca="1">'123'!AD66</f>
        <v>550.59799999999996</v>
      </c>
      <c r="AD68" s="221">
        <f ca="1">'123'!AE66</f>
        <v>424.13949999999932</v>
      </c>
      <c r="AE68" s="221">
        <f ca="1">'123'!AF66</f>
        <v>495.94500000000062</v>
      </c>
      <c r="AF68" s="221">
        <f ca="1">'123'!AG66</f>
        <v>479.84900000000016</v>
      </c>
      <c r="AG68" s="221">
        <f ca="1">'123'!AH66</f>
        <v>479.91599999999926</v>
      </c>
      <c r="AH68" s="221">
        <f ca="1">'123'!AI66</f>
        <v>476.75500000000011</v>
      </c>
      <c r="AN68" s="221">
        <f ca="1">'123'!AO66</f>
        <v>650.56692462389969</v>
      </c>
      <c r="AO68" s="221">
        <f ca="1">'123'!AP66</f>
        <v>532.2820292377362</v>
      </c>
    </row>
    <row r="69" spans="1:41" ht="15.75" customHeight="1" x14ac:dyDescent="0.25">
      <c r="B69" s="219">
        <f t="shared" si="4"/>
        <v>65</v>
      </c>
      <c r="C69" s="224" t="s">
        <v>129</v>
      </c>
      <c r="D69" s="221">
        <f ca="1">'123'!E67</f>
        <v>24.466249999999945</v>
      </c>
      <c r="E69" s="221">
        <f ca="1">'123'!F67</f>
        <v>31.206124999999929</v>
      </c>
      <c r="F69" s="221">
        <f ca="1">'123'!G67</f>
        <v>23.747000000000071</v>
      </c>
      <c r="G69" s="221">
        <f ca="1">'123'!H67</f>
        <v>22.218875000000025</v>
      </c>
      <c r="H69" s="221">
        <f ca="1">'123'!I67</f>
        <v>40.350625000000036</v>
      </c>
      <c r="I69" s="221">
        <f ca="1">'123'!J67</f>
        <v>35.047874999999976</v>
      </c>
      <c r="J69" s="221">
        <f ca="1">'123'!K67</f>
        <v>29.132374999999911</v>
      </c>
      <c r="K69" s="221">
        <f ca="1">'123'!L67</f>
        <v>24.984124999999949</v>
      </c>
      <c r="L69" s="221">
        <f ca="1">'123'!M67</f>
        <v>27.774875000000065</v>
      </c>
      <c r="M69" s="221">
        <f ca="1">'123'!N67</f>
        <v>27.260375000000067</v>
      </c>
      <c r="N69" s="221">
        <f ca="1">'123'!O67</f>
        <v>33.573750000000018</v>
      </c>
      <c r="O69" s="221">
        <f ca="1">'123'!P67</f>
        <v>42.811249999999973</v>
      </c>
      <c r="P69" s="221">
        <f ca="1">'123'!Q67</f>
        <v>42.051874999999882</v>
      </c>
      <c r="Q69" s="221">
        <f ca="1">'123'!R67</f>
        <v>40.053499999999985</v>
      </c>
      <c r="R69" s="221">
        <f ca="1">'123'!S67</f>
        <v>43.467750000000251</v>
      </c>
      <c r="S69" s="221">
        <f ca="1">'123'!T67</f>
        <v>33.503249999999753</v>
      </c>
      <c r="T69" s="221">
        <f ca="1">'123'!U67</f>
        <v>30.078500000000076</v>
      </c>
      <c r="U69" s="221">
        <f ca="1">'123'!V67</f>
        <v>28.041000000000167</v>
      </c>
      <c r="V69" s="221">
        <f ca="1">'123'!W67</f>
        <v>28.77475000000004</v>
      </c>
      <c r="W69" s="221">
        <f ca="1">'123'!X67</f>
        <v>34.952999999999975</v>
      </c>
      <c r="X69" s="221">
        <f ca="1">'123'!Y67</f>
        <v>28.543249999999716</v>
      </c>
      <c r="Y69" s="221">
        <f ca="1">'123'!Z67</f>
        <v>25.233999999999924</v>
      </c>
      <c r="Z69" s="221">
        <f ca="1">'123'!AA67</f>
        <v>38.919250000000375</v>
      </c>
      <c r="AA69" s="221">
        <f ca="1">'123'!AB67</f>
        <v>34.779749999999694</v>
      </c>
      <c r="AB69" s="221">
        <f ca="1">'123'!AC67</f>
        <v>36.16800000000012</v>
      </c>
      <c r="AC69" s="221">
        <f ca="1">'123'!AD67</f>
        <v>29.394999999999982</v>
      </c>
      <c r="AD69" s="221">
        <f ca="1">'123'!AE67</f>
        <v>22.614250000000084</v>
      </c>
      <c r="AE69" s="221">
        <f ca="1">'123'!AF67</f>
        <v>27.020750000000135</v>
      </c>
      <c r="AF69" s="221">
        <f ca="1">'123'!AG67</f>
        <v>25.271749999999884</v>
      </c>
      <c r="AG69" s="221">
        <f ca="1">'123'!AH67</f>
        <v>26.35674999999992</v>
      </c>
      <c r="AH69" s="221">
        <f ca="1">'123'!AI67</f>
        <v>25.511250000000018</v>
      </c>
      <c r="AN69" s="221">
        <f ca="1">'123'!AO67</f>
        <v>34.182007661290321</v>
      </c>
      <c r="AO69" s="221">
        <f ca="1">'123'!AP67</f>
        <v>27.967097177419355</v>
      </c>
    </row>
    <row r="70" spans="1:41" ht="15.75" customHeight="1" x14ac:dyDescent="0.25">
      <c r="B70" s="219">
        <f t="shared" si="4"/>
        <v>66</v>
      </c>
      <c r="C70" s="224" t="s">
        <v>130</v>
      </c>
      <c r="D70" s="221">
        <f ca="1">'123'!E68</f>
        <v>338.8125</v>
      </c>
      <c r="E70" s="221">
        <f ca="1">'123'!F68</f>
        <v>398.9375</v>
      </c>
      <c r="F70" s="221">
        <f ca="1">'123'!G68</f>
        <v>322.15625</v>
      </c>
      <c r="G70" s="221">
        <f ca="1">'123'!H68</f>
        <v>305.8125</v>
      </c>
      <c r="H70" s="221">
        <f ca="1">'123'!I68</f>
        <v>460.75</v>
      </c>
      <c r="I70" s="221">
        <f ca="1">'123'!J68</f>
        <v>442</v>
      </c>
      <c r="J70" s="221">
        <f ca="1">'123'!K68</f>
        <v>354.375</v>
      </c>
      <c r="K70" s="221">
        <f ca="1">'123'!L68</f>
        <v>348.5625</v>
      </c>
      <c r="L70" s="221">
        <f ca="1">'123'!M68</f>
        <v>378.40625</v>
      </c>
      <c r="M70" s="221">
        <f ca="1">'123'!N68</f>
        <v>379.59375</v>
      </c>
      <c r="N70" s="221">
        <f ca="1">'123'!O68</f>
        <v>450.84375</v>
      </c>
      <c r="O70" s="221">
        <f ca="1">'123'!P68</f>
        <v>576</v>
      </c>
      <c r="P70" s="221">
        <f ca="1">'123'!Q68</f>
        <v>578.5</v>
      </c>
      <c r="Q70" s="221">
        <f ca="1">'123'!R68</f>
        <v>605.6875</v>
      </c>
      <c r="R70" s="221">
        <f ca="1">'123'!S68</f>
        <v>595.5625</v>
      </c>
      <c r="S70" s="221">
        <f ca="1">'123'!T68</f>
        <v>494.625</v>
      </c>
      <c r="T70" s="221">
        <f ca="1">'123'!U68</f>
        <v>407.03125</v>
      </c>
      <c r="U70" s="221">
        <f ca="1">'123'!V68</f>
        <v>394.46875</v>
      </c>
      <c r="V70" s="221">
        <f ca="1">'123'!W68</f>
        <v>338.15625</v>
      </c>
      <c r="W70" s="221">
        <f ca="1">'123'!X68</f>
        <v>285.09375</v>
      </c>
      <c r="X70" s="221">
        <f ca="1">'123'!Y68</f>
        <v>240.5625</v>
      </c>
      <c r="Y70" s="221">
        <f ca="1">'123'!Z68</f>
        <v>205.65625</v>
      </c>
      <c r="Z70" s="221">
        <f ca="1">'123'!AA68</f>
        <v>272.15625</v>
      </c>
      <c r="AA70" s="221">
        <f ca="1">'123'!AB68</f>
        <v>301.34375</v>
      </c>
      <c r="AB70" s="221">
        <f ca="1">'123'!AC68</f>
        <v>308.46875</v>
      </c>
      <c r="AC70" s="221">
        <f ca="1">'123'!AD68</f>
        <v>254.03125</v>
      </c>
      <c r="AD70" s="221">
        <f ca="1">'123'!AE68</f>
        <v>199.46875</v>
      </c>
      <c r="AE70" s="221">
        <f ca="1">'123'!AF68</f>
        <v>230.84375</v>
      </c>
      <c r="AF70" s="221">
        <f ca="1">'123'!AG68</f>
        <v>224.53125</v>
      </c>
      <c r="AG70" s="221">
        <f ca="1">'123'!AH68</f>
        <v>221.4375</v>
      </c>
      <c r="AH70" s="221">
        <f ca="1">'123'!AI68</f>
        <v>214.78125</v>
      </c>
      <c r="AN70" s="221">
        <f ca="1">'123'!AO68</f>
        <v>394.88780241935484</v>
      </c>
      <c r="AO70" s="221">
        <f ca="1">'123'!AP68</f>
        <v>323.09002016129028</v>
      </c>
    </row>
    <row r="71" spans="1:41" ht="15.75" customHeight="1" x14ac:dyDescent="0.25">
      <c r="B71" s="219">
        <f>B70+1</f>
        <v>67</v>
      </c>
      <c r="C71" s="224" t="s">
        <v>131</v>
      </c>
      <c r="D71" s="221">
        <f ca="1">'123'!E69</f>
        <v>152.5</v>
      </c>
      <c r="E71" s="221">
        <f ca="1">'123'!F69</f>
        <v>156.4375</v>
      </c>
      <c r="F71" s="221">
        <f ca="1">'123'!G69</f>
        <v>150.625</v>
      </c>
      <c r="G71" s="221">
        <f ca="1">'123'!H69</f>
        <v>177.1875</v>
      </c>
      <c r="H71" s="221">
        <f ca="1">'123'!I69</f>
        <v>136.75</v>
      </c>
      <c r="I71" s="221">
        <f ca="1">'123'!J69</f>
        <v>305.03958333330229</v>
      </c>
      <c r="J71" s="221">
        <f ca="1">'123'!K69</f>
        <v>140.96041666669771</v>
      </c>
      <c r="K71" s="221">
        <f ca="1">'123'!L69</f>
        <v>303.30416666669771</v>
      </c>
      <c r="L71" s="221">
        <f ca="1">'123'!M69</f>
        <v>292.63333333330229</v>
      </c>
      <c r="M71" s="221">
        <f ca="1">'123'!N69</f>
        <v>248.875</v>
      </c>
      <c r="N71" s="221">
        <f ca="1">'123'!O69</f>
        <v>256.5</v>
      </c>
      <c r="O71" s="221">
        <f ca="1">'123'!P69</f>
        <v>238</v>
      </c>
      <c r="P71" s="221">
        <f ca="1">'123'!Q69</f>
        <v>232.3125</v>
      </c>
      <c r="Q71" s="221">
        <f ca="1">'123'!R69</f>
        <v>285.8125</v>
      </c>
      <c r="R71" s="221">
        <f ca="1">'123'!S69</f>
        <v>215</v>
      </c>
      <c r="S71" s="221">
        <f ca="1">'123'!T69</f>
        <v>210.5</v>
      </c>
      <c r="T71" s="221">
        <f ca="1">'123'!U69</f>
        <v>148.625</v>
      </c>
      <c r="U71" s="221">
        <f ca="1">'123'!V69</f>
        <v>290.6875</v>
      </c>
      <c r="V71" s="221">
        <f ca="1">'123'!W69</f>
        <v>262.875</v>
      </c>
      <c r="W71" s="221">
        <f ca="1">'123'!X69</f>
        <v>242.25</v>
      </c>
      <c r="X71" s="221">
        <f ca="1">'123'!Y69</f>
        <v>195.5625</v>
      </c>
      <c r="Y71" s="221">
        <f ca="1">'123'!Z69</f>
        <v>302.375</v>
      </c>
      <c r="Z71" s="221">
        <f ca="1">'123'!AA69</f>
        <v>235.8125</v>
      </c>
      <c r="AA71" s="221">
        <f ca="1">'123'!AB69</f>
        <v>123.625</v>
      </c>
      <c r="AB71" s="221">
        <f ca="1">'123'!AC69</f>
        <v>325.875</v>
      </c>
      <c r="AC71" s="221">
        <f ca="1">'123'!AD69</f>
        <v>310.375</v>
      </c>
      <c r="AD71" s="221">
        <f ca="1">'123'!AE69</f>
        <v>189.4375</v>
      </c>
      <c r="AE71" s="221">
        <f ca="1">'123'!AF69</f>
        <v>298.6875</v>
      </c>
      <c r="AF71" s="221">
        <f ca="1">'123'!AG69</f>
        <v>197.875</v>
      </c>
      <c r="AG71" s="221">
        <f ca="1">'123'!AH69</f>
        <v>213.6875</v>
      </c>
      <c r="AH71" s="221">
        <f ca="1">'123'!AI69</f>
        <v>161.1875</v>
      </c>
      <c r="AN71" s="221">
        <f ca="1">'123'!AO69</f>
        <v>248.4358870967742</v>
      </c>
      <c r="AO71" s="221">
        <f ca="1">'123'!AP69</f>
        <v>203.2657258064516</v>
      </c>
    </row>
    <row r="72" spans="1:41" ht="15.75" customHeight="1" x14ac:dyDescent="0.25">
      <c r="B72" s="219">
        <f t="shared" ref="B72:B79" si="5">B71+1</f>
        <v>68</v>
      </c>
      <c r="C72" s="224" t="s">
        <v>132</v>
      </c>
      <c r="D72" s="221">
        <f ca="1">'123'!E70</f>
        <v>0.35572446236551514</v>
      </c>
      <c r="E72" s="221">
        <f ca="1">'123'!F70</f>
        <v>0.22639238546037177</v>
      </c>
      <c r="F72" s="221">
        <f ca="1">'123'!G70</f>
        <v>0.32961141304349439</v>
      </c>
      <c r="G72" s="221">
        <f ca="1">'123'!H70</f>
        <v>0.32942934782624889</v>
      </c>
      <c r="H72" s="221">
        <f ca="1">'123'!I70</f>
        <v>0.39811956521725733</v>
      </c>
      <c r="I72" s="221">
        <f ca="1">'123'!J70</f>
        <v>0.41518855189349324</v>
      </c>
      <c r="J72" s="221">
        <f ca="1">'123'!K70</f>
        <v>0.39994120354151619</v>
      </c>
      <c r="K72" s="221">
        <f ca="1">'123'!L70</f>
        <v>0.4226152480713381</v>
      </c>
      <c r="L72" s="221">
        <f ca="1">'123'!M70</f>
        <v>0.38886097475460701</v>
      </c>
      <c r="M72" s="221">
        <f ca="1">'123'!N70</f>
        <v>0.47319565217389936</v>
      </c>
      <c r="N72" s="221">
        <f ca="1">'123'!O70</f>
        <v>0.36000990532966171</v>
      </c>
      <c r="O72" s="221">
        <f ca="1">'123'!P70</f>
        <v>0.40166808380070051</v>
      </c>
      <c r="P72" s="221">
        <f ca="1">'123'!Q70</f>
        <v>0.46380298913049955</v>
      </c>
      <c r="Q72" s="221">
        <f ca="1">'123'!R70</f>
        <v>0.4365283752860023</v>
      </c>
      <c r="R72" s="221">
        <f ca="1">'123'!S70</f>
        <v>0.40291184210536812</v>
      </c>
      <c r="S72" s="221">
        <f ca="1">'123'!T70</f>
        <v>0.32449193548393396</v>
      </c>
      <c r="T72" s="221">
        <f ca="1">'123'!U70</f>
        <v>0.36788306451614972</v>
      </c>
      <c r="U72" s="221">
        <f ca="1">'123'!V70</f>
        <v>0.42321195652164079</v>
      </c>
      <c r="V72" s="221">
        <f ca="1">'123'!W70</f>
        <v>0.42772418478261898</v>
      </c>
      <c r="W72" s="221">
        <f ca="1">'123'!X70</f>
        <v>0.40831997282612065</v>
      </c>
      <c r="X72" s="221">
        <f ca="1">'123'!Y70</f>
        <v>0.45124388586941677</v>
      </c>
      <c r="Y72" s="221">
        <f ca="1">'123'!Z70</f>
        <v>0.43707336956538256</v>
      </c>
      <c r="Z72" s="221">
        <f ca="1">'123'!AA70</f>
        <v>0.39436413043472385</v>
      </c>
      <c r="AA72" s="221">
        <f ca="1">'123'!AB70</f>
        <v>0.4494213709676842</v>
      </c>
      <c r="AB72" s="221">
        <f ca="1">'123'!AC70</f>
        <v>0.49317137096784336</v>
      </c>
      <c r="AC72" s="221">
        <f ca="1">'123'!AD70</f>
        <v>0.4746572580644397</v>
      </c>
      <c r="AD72" s="221">
        <f ca="1">'123'!AE70</f>
        <v>0.418949596774155</v>
      </c>
      <c r="AE72" s="221">
        <f ca="1">'123'!AF70</f>
        <v>0.48317540322591412</v>
      </c>
      <c r="AF72" s="221">
        <f ca="1">'123'!AG70</f>
        <v>0.40086684782602333</v>
      </c>
      <c r="AG72" s="221">
        <f ca="1">'123'!AH70</f>
        <v>0.43701698369568476</v>
      </c>
      <c r="AH72" s="221">
        <f ca="1">'123'!AI70</f>
        <v>0.36939641041362847</v>
      </c>
      <c r="AN72" s="221">
        <f ca="1">'123'!AO70</f>
        <v>0.44585369406867309</v>
      </c>
      <c r="AO72" s="221">
        <f ca="1">'123'!AP70</f>
        <v>0.3647893860561871</v>
      </c>
    </row>
    <row r="73" spans="1:41" ht="15.75" customHeight="1" x14ac:dyDescent="0.25">
      <c r="B73" s="219">
        <f t="shared" si="5"/>
        <v>69</v>
      </c>
      <c r="C73" s="224" t="s">
        <v>133</v>
      </c>
      <c r="D73" s="221">
        <f ca="1">'123'!E71</f>
        <v>570.81521739065647</v>
      </c>
      <c r="E73" s="221">
        <f ca="1">'123'!F71</f>
        <v>1930.0217391308397</v>
      </c>
      <c r="F73" s="221">
        <f ca="1">'123'!G71</f>
        <v>4304.2608695644885</v>
      </c>
      <c r="G73" s="221">
        <f ca="1">'123'!H71</f>
        <v>4641.8152173925191</v>
      </c>
      <c r="H73" s="221">
        <f ca="1">'123'!I71</f>
        <v>4692.3369565214962</v>
      </c>
      <c r="I73" s="221">
        <f ca="1">'123'!J71</f>
        <v>4673.4684431962669</v>
      </c>
      <c r="J73" s="221">
        <f ca="1">'123'!K71</f>
        <v>4656.2598176728934</v>
      </c>
      <c r="K73" s="221">
        <f ca="1">'123'!L71</f>
        <v>3187.8477092105895</v>
      </c>
      <c r="L73" s="221">
        <f ca="1">'123'!M71</f>
        <v>2692.9240299202502</v>
      </c>
      <c r="M73" s="221">
        <f ca="1">'123'!N71</f>
        <v>3884.8913043476641</v>
      </c>
      <c r="N73" s="221">
        <f ca="1">'123'!O71</f>
        <v>4673.4857410006225</v>
      </c>
      <c r="O73" s="221">
        <f ca="1">'123'!P71</f>
        <v>4672.6338242162019</v>
      </c>
      <c r="P73" s="221">
        <f ca="1">'123'!Q71</f>
        <v>3086.1847826093435</v>
      </c>
      <c r="Q73" s="221">
        <f ca="1">'123'!R71</f>
        <v>2618.8695652168244</v>
      </c>
      <c r="R73" s="221">
        <f ca="1">'123'!S71</f>
        <v>2306</v>
      </c>
      <c r="S73" s="221">
        <f ca="1">'123'!T71</f>
        <v>2306</v>
      </c>
      <c r="T73" s="221">
        <f ca="1">'123'!U71</f>
        <v>2324</v>
      </c>
      <c r="U73" s="221">
        <f ca="1">'123'!V71</f>
        <v>1982.4782608691603</v>
      </c>
      <c r="V73" s="221">
        <f ca="1">'123'!W71</f>
        <v>2318.0217391308397</v>
      </c>
      <c r="W73" s="221">
        <f ca="1">'123'!X71</f>
        <v>2339.6195652168244</v>
      </c>
      <c r="X73" s="221">
        <f ca="1">'123'!Y71</f>
        <v>2340.2030154280365</v>
      </c>
      <c r="Y73" s="221">
        <f ca="1">'123'!Z71</f>
        <v>2328.1290322579443</v>
      </c>
      <c r="Z73" s="221">
        <f ca="1">'123'!AA71</f>
        <v>2343.5483870971948</v>
      </c>
      <c r="AA73" s="221">
        <f ca="1">'123'!AB71</f>
        <v>3630.0967741943896</v>
      </c>
      <c r="AB73" s="221">
        <f ca="1">'123'!AC71</f>
        <v>4615.0752688162029</v>
      </c>
      <c r="AC73" s="221">
        <f ca="1">'123'!AD71</f>
        <v>4693.0888265538961</v>
      </c>
      <c r="AD73" s="221">
        <f ca="1">'123'!AE71</f>
        <v>2109.7498831246048</v>
      </c>
      <c r="AE73" s="221">
        <f ca="1">'123'!AF71</f>
        <v>944.89142122492194</v>
      </c>
      <c r="AF73" s="221">
        <f ca="1">'123'!AG71</f>
        <v>2330.9673913028091</v>
      </c>
      <c r="AG73" s="221">
        <f ca="1">'123'!AH71</f>
        <v>1559.8913043476641</v>
      </c>
      <c r="AH73" s="221">
        <f ca="1">'123'!AI71</f>
        <v>2389.9057971015573</v>
      </c>
      <c r="AN73" s="221">
        <f ca="1">'123'!AO71</f>
        <v>3305.2332281439476</v>
      </c>
      <c r="AO73" s="221">
        <f ca="1">'123'!AP71</f>
        <v>2704.2817321177754</v>
      </c>
    </row>
    <row r="74" spans="1:41" ht="15.75" customHeight="1" x14ac:dyDescent="0.25">
      <c r="B74" s="219">
        <f t="shared" si="5"/>
        <v>70</v>
      </c>
      <c r="C74" s="224" t="s">
        <v>36</v>
      </c>
      <c r="D74" s="221">
        <f ca="1">'123'!E72</f>
        <v>0</v>
      </c>
      <c r="E74" s="221">
        <f ca="1">'123'!F72</f>
        <v>0</v>
      </c>
      <c r="F74" s="221">
        <f ca="1">'123'!G72</f>
        <v>0</v>
      </c>
      <c r="G74" s="221">
        <f ca="1">'123'!H72</f>
        <v>0</v>
      </c>
      <c r="H74" s="221">
        <f ca="1">'123'!I72</f>
        <v>0</v>
      </c>
      <c r="I74" s="221">
        <f ca="1">'123'!J72</f>
        <v>0</v>
      </c>
      <c r="J74" s="221">
        <f ca="1">'123'!K72</f>
        <v>0</v>
      </c>
      <c r="K74" s="221">
        <f ca="1">'123'!L72</f>
        <v>0</v>
      </c>
      <c r="L74" s="221">
        <f ca="1">'123'!M72</f>
        <v>0</v>
      </c>
      <c r="M74" s="221">
        <f ca="1">'123'!N72</f>
        <v>0</v>
      </c>
      <c r="N74" s="221">
        <f ca="1">'123'!O72</f>
        <v>0</v>
      </c>
      <c r="O74" s="221">
        <f ca="1">'123'!P72</f>
        <v>0</v>
      </c>
      <c r="P74" s="221">
        <f ca="1">'123'!Q72</f>
        <v>0</v>
      </c>
      <c r="Q74" s="221">
        <f ca="1">'123'!R72</f>
        <v>0</v>
      </c>
      <c r="R74" s="221">
        <f ca="1">'123'!S72</f>
        <v>0</v>
      </c>
      <c r="S74" s="221">
        <f ca="1">'123'!T72</f>
        <v>0</v>
      </c>
      <c r="T74" s="221">
        <f ca="1">'123'!U72</f>
        <v>0</v>
      </c>
      <c r="U74" s="221">
        <f ca="1">'123'!V72</f>
        <v>0</v>
      </c>
      <c r="V74" s="221">
        <f ca="1">'123'!W72</f>
        <v>0</v>
      </c>
      <c r="W74" s="221">
        <f ca="1">'123'!X72</f>
        <v>0</v>
      </c>
      <c r="X74" s="221">
        <f ca="1">'123'!Y72</f>
        <v>0</v>
      </c>
      <c r="Y74" s="221">
        <f ca="1">'123'!Z72</f>
        <v>0</v>
      </c>
      <c r="Z74" s="221">
        <f ca="1">'123'!AA72</f>
        <v>0</v>
      </c>
      <c r="AA74" s="221">
        <f ca="1">'123'!AB72</f>
        <v>0</v>
      </c>
      <c r="AB74" s="221">
        <f ca="1">'123'!AC72</f>
        <v>0</v>
      </c>
      <c r="AC74" s="221">
        <f ca="1">'123'!AD72</f>
        <v>0</v>
      </c>
      <c r="AD74" s="221">
        <f ca="1">'123'!AE72</f>
        <v>0</v>
      </c>
      <c r="AE74" s="221">
        <f ca="1">'123'!AF72</f>
        <v>0</v>
      </c>
      <c r="AF74" s="221">
        <f ca="1">'123'!AG72</f>
        <v>0</v>
      </c>
      <c r="AG74" s="221">
        <f ca="1">'123'!AH72</f>
        <v>0</v>
      </c>
      <c r="AH74" s="221">
        <f ca="1">'123'!AI72</f>
        <v>0</v>
      </c>
      <c r="AN74" s="221">
        <f ca="1">'123'!AO72</f>
        <v>0</v>
      </c>
      <c r="AO74" s="221">
        <f ca="1">'123'!AP72</f>
        <v>0</v>
      </c>
    </row>
    <row r="75" spans="1:41" ht="15.75" customHeight="1" x14ac:dyDescent="0.25">
      <c r="B75" s="219">
        <f t="shared" si="5"/>
        <v>71</v>
      </c>
      <c r="C75" s="224" t="s">
        <v>134</v>
      </c>
      <c r="D75" s="221">
        <f ca="1">'123'!E73</f>
        <v>2.6925834502098951</v>
      </c>
      <c r="E75" s="221">
        <f ca="1">'123'!F73</f>
        <v>2.2018839410948203</v>
      </c>
      <c r="F75" s="221">
        <f ca="1">'123'!G73</f>
        <v>3.0155380434780454</v>
      </c>
      <c r="G75" s="221">
        <f ca="1">'123'!H73</f>
        <v>2.8155597826089434</v>
      </c>
      <c r="H75" s="221">
        <f ca="1">'123'!I73</f>
        <v>3.4010217391305559</v>
      </c>
      <c r="I75" s="221">
        <f ca="1">'123'!J73</f>
        <v>3.3005556334737776</v>
      </c>
      <c r="J75" s="221">
        <f ca="1">'123'!K73</f>
        <v>3.2980693665258514</v>
      </c>
      <c r="K75" s="221">
        <f ca="1">'123'!L73</f>
        <v>3.4226671926135168</v>
      </c>
      <c r="L75" s="221">
        <f ca="1">'123'!M73</f>
        <v>3.5771860682571059</v>
      </c>
      <c r="M75" s="221">
        <f ca="1">'123'!N73</f>
        <v>3.5785869565206667</v>
      </c>
      <c r="N75" s="221">
        <f ca="1">'123'!O73</f>
        <v>3.2061785881260221</v>
      </c>
      <c r="O75" s="221">
        <f ca="1">'123'!P73</f>
        <v>3.3115170640485303</v>
      </c>
      <c r="P75" s="221">
        <f ca="1">'123'!Q73</f>
        <v>3.3712391304343328</v>
      </c>
      <c r="Q75" s="221">
        <f ca="1">'123'!R73</f>
        <v>3.5121739130436254</v>
      </c>
      <c r="R75" s="221">
        <f ca="1">'123'!S73</f>
        <v>3.1158870967738039</v>
      </c>
      <c r="S75" s="221">
        <f ca="1">'123'!T73</f>
        <v>2.8724408602156473</v>
      </c>
      <c r="T75" s="221">
        <f ca="1">'123'!U73</f>
        <v>3.131365591397298</v>
      </c>
      <c r="U75" s="221">
        <f ca="1">'123'!V73</f>
        <v>3.286480364657109</v>
      </c>
      <c r="V75" s="221">
        <f ca="1">'123'!W73</f>
        <v>3.5589456521738612</v>
      </c>
      <c r="W75" s="221">
        <f ca="1">'123'!X73</f>
        <v>3.177690217390591</v>
      </c>
      <c r="X75" s="221">
        <f ca="1">'123'!Y73</f>
        <v>3.3186041958861097</v>
      </c>
      <c r="Y75" s="221">
        <f ca="1">'123'!Z73</f>
        <v>3.5395806451615499</v>
      </c>
      <c r="Z75" s="221">
        <f ca="1">'123'!AA73</f>
        <v>3.4751249415612619</v>
      </c>
      <c r="AA75" s="221">
        <f ca="1">'123'!AB73</f>
        <v>3.5070363487611758</v>
      </c>
      <c r="AB75" s="221">
        <f ca="1">'123'!AC73</f>
        <v>3.5550053763445248</v>
      </c>
      <c r="AC75" s="221">
        <f ca="1">'123'!AD73</f>
        <v>3.5463930575033373</v>
      </c>
      <c r="AD75" s="221">
        <f ca="1">'123'!AE73</f>
        <v>3.4718327489472358</v>
      </c>
      <c r="AE75" s="221">
        <f ca="1">'123'!AF73</f>
        <v>3.575483870968128</v>
      </c>
      <c r="AF75" s="221">
        <f ca="1">'123'!AG73</f>
        <v>3.2111942496494521</v>
      </c>
      <c r="AG75" s="221">
        <f ca="1">'123'!AH73</f>
        <v>3.1237010869572259</v>
      </c>
      <c r="AH75" s="221">
        <f ca="1">'123'!AI73</f>
        <v>3.0314595021027344</v>
      </c>
      <c r="AN75" s="221">
        <f ca="1">'123'!AO73</f>
        <v>3.5910737207618837</v>
      </c>
      <c r="AO75" s="221">
        <f ca="1">'123'!AP73</f>
        <v>2.9381512260779052</v>
      </c>
    </row>
    <row r="76" spans="1:41" ht="15.75" customHeight="1" x14ac:dyDescent="0.25">
      <c r="B76" s="219">
        <f t="shared" si="5"/>
        <v>72</v>
      </c>
      <c r="C76" s="224" t="s">
        <v>135</v>
      </c>
      <c r="D76" s="221">
        <f ca="1">'123'!E74</f>
        <v>0.39216032608692331</v>
      </c>
      <c r="E76" s="221">
        <f ca="1">'123'!F74</f>
        <v>0.45582336956545078</v>
      </c>
      <c r="F76" s="221">
        <f ca="1">'123'!G74</f>
        <v>0.53119972826061712</v>
      </c>
      <c r="G76" s="221">
        <f ca="1">'123'!H74</f>
        <v>0.5542228260869706</v>
      </c>
      <c r="H76" s="221">
        <f ca="1">'123'!I74</f>
        <v>0.66647418478260079</v>
      </c>
      <c r="I76" s="221">
        <f ca="1">'123'!J74</f>
        <v>0.76385784829381009</v>
      </c>
      <c r="J76" s="221">
        <f ca="1">'123'!K74</f>
        <v>0.72092204301065976</v>
      </c>
      <c r="K76" s="221">
        <f ca="1">'123'!L74</f>
        <v>0.80137500000000728</v>
      </c>
      <c r="L76" s="221">
        <f ca="1">'123'!M74</f>
        <v>0.86125271739115306</v>
      </c>
      <c r="M76" s="221">
        <f ca="1">'123'!N74</f>
        <v>0.85594836956533982</v>
      </c>
      <c r="N76" s="221">
        <f ca="1">'123'!O74</f>
        <v>0.65036413043458197</v>
      </c>
      <c r="O76" s="221">
        <f ca="1">'123'!P74</f>
        <v>0.70714945652184724</v>
      </c>
      <c r="P76" s="221">
        <f ca="1">'123'!Q74</f>
        <v>0.74626382071073749</v>
      </c>
      <c r="Q76" s="221">
        <f ca="1">'123'!R74</f>
        <v>0.74553225806448609</v>
      </c>
      <c r="R76" s="221">
        <f ca="1">'123'!S74</f>
        <v>0.64277553763440665</v>
      </c>
      <c r="S76" s="221">
        <f ca="1">'123'!T74</f>
        <v>0.48822311827962039</v>
      </c>
      <c r="T76" s="221">
        <f ca="1">'123'!U74</f>
        <v>0.60968413978480385</v>
      </c>
      <c r="U76" s="221">
        <f ca="1">'123'!V74</f>
        <v>0.68162710378692282</v>
      </c>
      <c r="V76" s="221">
        <f ca="1">'123'!W74</f>
        <v>0.83305434782596421</v>
      </c>
      <c r="W76" s="221">
        <f ca="1">'123'!X74</f>
        <v>0.7107499999999618</v>
      </c>
      <c r="X76" s="221">
        <f ca="1">'123'!Y74</f>
        <v>0.75882930107536595</v>
      </c>
      <c r="Y76" s="221">
        <f ca="1">'123'!Z74</f>
        <v>0.8442056451613098</v>
      </c>
      <c r="Z76" s="221">
        <f ca="1">'123'!AA74</f>
        <v>0.77680744506778865</v>
      </c>
      <c r="AA76" s="221">
        <f ca="1">'123'!AB74</f>
        <v>0.84435250116894167</v>
      </c>
      <c r="AB76" s="221">
        <f ca="1">'123'!AC74</f>
        <v>0.85045026881698504</v>
      </c>
      <c r="AC76" s="221">
        <f ca="1">'123'!AD74</f>
        <v>0.8326972300142188</v>
      </c>
      <c r="AD76" s="221">
        <f ca="1">'123'!AE74</f>
        <v>0.75305680224391836</v>
      </c>
      <c r="AE76" s="221">
        <f ca="1">'123'!AF74</f>
        <v>0.79523387096764964</v>
      </c>
      <c r="AF76" s="221">
        <f ca="1">'123'!AG74</f>
        <v>0.68973106591874966</v>
      </c>
      <c r="AG76" s="221">
        <f ca="1">'123'!AH74</f>
        <v>0.70534823515663447</v>
      </c>
      <c r="AH76" s="221">
        <f ca="1">'123'!AI74</f>
        <v>0.56628763440858165</v>
      </c>
      <c r="AN76" s="221">
        <f ca="1">'123'!AO74</f>
        <v>0.77481375350631321</v>
      </c>
      <c r="AO76" s="221">
        <f ca="1">'123'!AP74</f>
        <v>0.63393852559607444</v>
      </c>
    </row>
    <row r="77" spans="1:41" ht="15.75" customHeight="1" x14ac:dyDescent="0.25">
      <c r="B77" s="219">
        <f t="shared" si="5"/>
        <v>73</v>
      </c>
      <c r="C77" s="224" t="s">
        <v>136</v>
      </c>
      <c r="D77" s="221">
        <f ca="1">'123'!E75</f>
        <v>3626.1666666669771</v>
      </c>
      <c r="E77" s="221">
        <f ca="1">'123'!F75</f>
        <v>2909.4083333332092</v>
      </c>
      <c r="F77" s="221">
        <f ca="1">'123'!G75</f>
        <v>3661.8250000001863</v>
      </c>
      <c r="G77" s="221">
        <f ca="1">'123'!H75</f>
        <v>3646.5</v>
      </c>
      <c r="H77" s="221">
        <f ca="1">'123'!I75</f>
        <v>4054.6999999992549</v>
      </c>
      <c r="I77" s="221">
        <f ca="1">'123'!J75</f>
        <v>4081.4500000001863</v>
      </c>
      <c r="J77" s="221">
        <f ca="1">'123'!K75</f>
        <v>4122.7000000001863</v>
      </c>
      <c r="K77" s="221">
        <f ca="1">'123'!L75</f>
        <v>4355.5368852457032</v>
      </c>
      <c r="L77" s="221">
        <f ca="1">'123'!M75</f>
        <v>4399.3381147542968</v>
      </c>
      <c r="M77" s="221">
        <f ca="1">'123'!N75</f>
        <v>4428.6666666660458</v>
      </c>
      <c r="N77" s="221">
        <f ca="1">'123'!O75</f>
        <v>3991.5473163845018</v>
      </c>
      <c r="O77" s="221">
        <f ca="1">'123'!P75</f>
        <v>4149.427683616057</v>
      </c>
      <c r="P77" s="221">
        <f ca="1">'123'!Q75</f>
        <v>4076.2333333333954</v>
      </c>
      <c r="Q77" s="221">
        <f ca="1">'123'!R75</f>
        <v>4275.6666666669771</v>
      </c>
      <c r="R77" s="221">
        <f ca="1">'123'!S75</f>
        <v>3930.3833333328366</v>
      </c>
      <c r="S77" s="221">
        <f ca="1">'123'!T75</f>
        <v>3662.3166666673496</v>
      </c>
      <c r="T77" s="221">
        <f ca="1">'123'!U75</f>
        <v>3860.6333333328366</v>
      </c>
      <c r="U77" s="221">
        <f ca="1">'123'!V75</f>
        <v>4054</v>
      </c>
      <c r="V77" s="221">
        <f ca="1">'123'!W75</f>
        <v>4394.0999999996275</v>
      </c>
      <c r="W77" s="221">
        <f ca="1">'123'!X75</f>
        <v>4108.7000000001863</v>
      </c>
      <c r="X77" s="221">
        <f ca="1">'123'!Y75</f>
        <v>4150.4333333335817</v>
      </c>
      <c r="Y77" s="221">
        <f ca="1">'123'!Z75</f>
        <v>4417.2666666666046</v>
      </c>
      <c r="Z77" s="221">
        <f ca="1">'123'!AA75</f>
        <v>4265.0833333330229</v>
      </c>
      <c r="AA77" s="221">
        <f ca="1">'123'!AB75</f>
        <v>4342.9166666669771</v>
      </c>
      <c r="AB77" s="221">
        <f ca="1">'123'!AC75</f>
        <v>4425.0666666664183</v>
      </c>
      <c r="AC77" s="221">
        <f ca="1">'123'!AD75</f>
        <v>4319.6583333332092</v>
      </c>
      <c r="AD77" s="221">
        <f ca="1">'123'!AE75</f>
        <v>4242.008333333768</v>
      </c>
      <c r="AE77" s="221">
        <f ca="1">'123'!AF75</f>
        <v>4416.7249999996275</v>
      </c>
      <c r="AF77" s="221">
        <f ca="1">'123'!AG75</f>
        <v>4124.8158602155745</v>
      </c>
      <c r="AG77" s="221">
        <f ca="1">'123'!AH75</f>
        <v>3949.881544156</v>
      </c>
      <c r="AH77" s="221">
        <f ca="1">'123'!AI75</f>
        <v>3838.2609289623797</v>
      </c>
      <c r="AN77" s="221">
        <f ca="1">'123'!AO75</f>
        <v>4480.9534946236672</v>
      </c>
      <c r="AO77" s="221">
        <f ca="1">'123'!AP75</f>
        <v>3666.2346774193638</v>
      </c>
    </row>
    <row r="78" spans="1:41" ht="15.75" customHeight="1" x14ac:dyDescent="0.25">
      <c r="B78" s="219">
        <f t="shared" si="5"/>
        <v>74</v>
      </c>
      <c r="C78" s="224" t="s">
        <v>20</v>
      </c>
      <c r="D78" s="221">
        <f ca="1">'123'!E76</f>
        <v>0</v>
      </c>
      <c r="E78" s="221">
        <f ca="1">'123'!F76</f>
        <v>0.12800000002607703</v>
      </c>
      <c r="F78" s="221">
        <f ca="1">'123'!G76</f>
        <v>0</v>
      </c>
      <c r="G78" s="221">
        <f ca="1">'123'!H76</f>
        <v>0</v>
      </c>
      <c r="H78" s="221">
        <f ca="1">'123'!I76</f>
        <v>0</v>
      </c>
      <c r="I78" s="221">
        <f ca="1">'123'!J76</f>
        <v>0.12799999996786937</v>
      </c>
      <c r="J78" s="221">
        <f ca="1">'123'!K76</f>
        <v>0</v>
      </c>
      <c r="K78" s="221">
        <f ca="1">'123'!L76</f>
        <v>0</v>
      </c>
      <c r="L78" s="221">
        <f ca="1">'123'!M76</f>
        <v>0.12800000002607703</v>
      </c>
      <c r="M78" s="221">
        <f ca="1">'123'!N76</f>
        <v>0</v>
      </c>
      <c r="N78" s="221">
        <f ca="1">'123'!O76</f>
        <v>0</v>
      </c>
      <c r="O78" s="221">
        <f ca="1">'123'!P76</f>
        <v>0</v>
      </c>
      <c r="P78" s="221">
        <f ca="1">'123'!Q76</f>
        <v>6.4000000013038516E-2</v>
      </c>
      <c r="Q78" s="221">
        <f ca="1">'123'!R76</f>
        <v>0</v>
      </c>
      <c r="R78" s="221">
        <f ca="1">'123'!S76</f>
        <v>0</v>
      </c>
      <c r="S78" s="221">
        <f ca="1">'123'!T76</f>
        <v>9.5999999961350113E-2</v>
      </c>
      <c r="T78" s="221">
        <f ca="1">'123'!U76</f>
        <v>0</v>
      </c>
      <c r="U78" s="221">
        <f ca="1">'123'!V76</f>
        <v>3522.9440000000177</v>
      </c>
      <c r="V78" s="221">
        <f ca="1">'123'!W76</f>
        <v>0</v>
      </c>
      <c r="W78" s="221">
        <f ca="1">'123'!X76</f>
        <v>9.6000000019557774E-2</v>
      </c>
      <c r="X78" s="221">
        <f ca="1">'123'!Y76</f>
        <v>0</v>
      </c>
      <c r="Y78" s="221">
        <f ca="1">'123'!Z76</f>
        <v>0</v>
      </c>
      <c r="Z78" s="221">
        <f ca="1">'123'!AA76</f>
        <v>0.15999999997438863</v>
      </c>
      <c r="AA78" s="221">
        <f ca="1">'123'!AB76</f>
        <v>0</v>
      </c>
      <c r="AB78" s="221">
        <f ca="1">'123'!AC76</f>
        <v>100.38400000002002</v>
      </c>
      <c r="AC78" s="221">
        <f ca="1">'123'!AD76</f>
        <v>0</v>
      </c>
      <c r="AD78" s="221">
        <f ca="1">'123'!AE76</f>
        <v>6.3999999954830855E-2</v>
      </c>
      <c r="AE78" s="221">
        <f ca="1">'123'!AF76</f>
        <v>0</v>
      </c>
      <c r="AF78" s="221">
        <f ca="1">'123'!AG76</f>
        <v>0</v>
      </c>
      <c r="AG78" s="221">
        <f ca="1">'123'!AH76</f>
        <v>9.6000000019557774E-2</v>
      </c>
      <c r="AH78" s="221">
        <f ca="1">'123'!AI76</f>
        <v>0</v>
      </c>
      <c r="AN78" s="221">
        <f ca="1">'123'!AO76</f>
        <v>362.42880000000008</v>
      </c>
      <c r="AO78" s="221">
        <f ca="1">'123'!AP76</f>
        <v>296.53265454545459</v>
      </c>
    </row>
    <row r="79" spans="1:41" ht="15.75" customHeight="1" x14ac:dyDescent="0.25">
      <c r="B79" s="219">
        <f t="shared" si="5"/>
        <v>75</v>
      </c>
      <c r="C79" s="224" t="s">
        <v>134</v>
      </c>
      <c r="D79" s="221">
        <f ca="1">'123'!E77</f>
        <v>2.6925834502098951</v>
      </c>
      <c r="E79" s="221">
        <f ca="1">'123'!F77</f>
        <v>2.2018839410948203</v>
      </c>
      <c r="F79" s="221">
        <f ca="1">'123'!G77</f>
        <v>3.0155380434780454</v>
      </c>
      <c r="G79" s="221">
        <f ca="1">'123'!H77</f>
        <v>2.8155597826089434</v>
      </c>
      <c r="H79" s="221">
        <f ca="1">'123'!I77</f>
        <v>3.4010217391305559</v>
      </c>
      <c r="I79" s="221">
        <f ca="1">'123'!J77</f>
        <v>3.3005556334737776</v>
      </c>
      <c r="J79" s="221">
        <f ca="1">'123'!K77</f>
        <v>3.2980693665258514</v>
      </c>
      <c r="K79" s="221">
        <f ca="1">'123'!L77</f>
        <v>3.4226671926135168</v>
      </c>
      <c r="L79" s="221">
        <f ca="1">'123'!M77</f>
        <v>3.5771860682571059</v>
      </c>
      <c r="M79" s="221">
        <f ca="1">'123'!N77</f>
        <v>3.5785869565206667</v>
      </c>
      <c r="N79" s="221">
        <f ca="1">'123'!O77</f>
        <v>3.2061785881260221</v>
      </c>
      <c r="O79" s="221">
        <f ca="1">'123'!P77</f>
        <v>3.3115170640485303</v>
      </c>
      <c r="P79" s="221">
        <f ca="1">'123'!Q77</f>
        <v>3.3712391304343328</v>
      </c>
      <c r="Q79" s="221">
        <f ca="1">'123'!R77</f>
        <v>3.5121739130436254</v>
      </c>
      <c r="R79" s="221">
        <f ca="1">'123'!S77</f>
        <v>3.1158870967738039</v>
      </c>
      <c r="S79" s="221">
        <f ca="1">'123'!T77</f>
        <v>2.8724408602156473</v>
      </c>
      <c r="T79" s="221">
        <f ca="1">'123'!U77</f>
        <v>3.131365591397298</v>
      </c>
      <c r="U79" s="221">
        <f ca="1">'123'!V77</f>
        <v>3.286480364657109</v>
      </c>
      <c r="V79" s="221">
        <f ca="1">'123'!W77</f>
        <v>3.5589456521738612</v>
      </c>
      <c r="W79" s="221">
        <f ca="1">'123'!X77</f>
        <v>3.177690217390591</v>
      </c>
      <c r="X79" s="221">
        <f ca="1">'123'!Y77</f>
        <v>3.3186041958861097</v>
      </c>
      <c r="Y79" s="221">
        <f ca="1">'123'!Z77</f>
        <v>3.5395806451615499</v>
      </c>
      <c r="Z79" s="221">
        <f ca="1">'123'!AA77</f>
        <v>3.4751249415612619</v>
      </c>
      <c r="AA79" s="221">
        <f ca="1">'123'!AB77</f>
        <v>3.5070363487611758</v>
      </c>
      <c r="AB79" s="221">
        <f ca="1">'123'!AC77</f>
        <v>3.5550053763445248</v>
      </c>
      <c r="AC79" s="221">
        <f ca="1">'123'!AD77</f>
        <v>3.5463930575033373</v>
      </c>
      <c r="AD79" s="221">
        <f ca="1">'123'!AE77</f>
        <v>3.4718327489472358</v>
      </c>
      <c r="AE79" s="221">
        <f ca="1">'123'!AF77</f>
        <v>3.575483870968128</v>
      </c>
      <c r="AF79" s="221">
        <f ca="1">'123'!AG77</f>
        <v>3.2111942496494521</v>
      </c>
      <c r="AG79" s="221">
        <f ca="1">'123'!AH77</f>
        <v>3.1237010869572259</v>
      </c>
      <c r="AH79" s="221">
        <f ca="1">'123'!AI77</f>
        <v>3.0314595021027344</v>
      </c>
      <c r="AN79" s="221">
        <f ca="1">'123'!AO77</f>
        <v>3.5910737207618837</v>
      </c>
      <c r="AO79" s="221">
        <f ca="1">'123'!AP77</f>
        <v>2.9381512260779052</v>
      </c>
    </row>
    <row r="80" spans="1:41"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sheetData>
  <mergeCells count="1">
    <mergeCell ref="D1:F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C999"/>
  <sheetViews>
    <sheetView workbookViewId="0">
      <pane xSplit="2" ySplit="2" topLeftCell="C3" activePane="bottomRight" state="frozen"/>
      <selection pane="topRight" activeCell="C1" sqref="C1"/>
      <selection pane="bottomLeft" activeCell="A3" sqref="A3"/>
      <selection pane="bottomRight" sqref="A1:BC999"/>
    </sheetView>
  </sheetViews>
  <sheetFormatPr defaultColWidth="12.5703125" defaultRowHeight="15" customHeight="1" x14ac:dyDescent="0.2"/>
  <cols>
    <col min="1" max="2" width="12" customWidth="1"/>
    <col min="3" max="3" width="27.85546875" customWidth="1"/>
    <col min="4" max="6" width="12.5703125" customWidth="1"/>
  </cols>
  <sheetData>
    <row r="1" spans="1:55" ht="32.25" customHeight="1" x14ac:dyDescent="0.25">
      <c r="A1" s="2" t="s">
        <v>139</v>
      </c>
      <c r="B1" s="1"/>
      <c r="C1" s="3"/>
      <c r="D1" s="2"/>
      <c r="E1" s="439"/>
      <c r="F1" s="440"/>
      <c r="G1" s="440"/>
      <c r="H1" s="3"/>
      <c r="I1" s="3"/>
      <c r="J1" s="3"/>
      <c r="K1" s="3"/>
      <c r="L1" s="1"/>
      <c r="M1" s="3"/>
      <c r="N1" s="3"/>
      <c r="O1" s="3"/>
      <c r="P1" s="3"/>
      <c r="Q1" s="3"/>
      <c r="R1" s="3"/>
      <c r="S1" s="3"/>
      <c r="T1" s="3"/>
      <c r="U1" s="3"/>
      <c r="V1" s="3"/>
      <c r="W1" s="3"/>
      <c r="X1" s="3"/>
      <c r="Y1" s="3"/>
      <c r="Z1" s="3"/>
      <c r="AA1" s="3"/>
      <c r="AB1" s="3"/>
      <c r="AC1" s="3"/>
      <c r="AD1" s="3"/>
      <c r="AE1" s="3"/>
      <c r="AF1" s="3"/>
      <c r="AG1" s="3"/>
      <c r="AH1" s="3"/>
      <c r="AI1" s="4"/>
      <c r="AJ1" s="229"/>
      <c r="AK1" s="229"/>
      <c r="AL1" s="229"/>
      <c r="AM1" s="229"/>
      <c r="AN1" s="229"/>
      <c r="AO1" s="229"/>
      <c r="AP1" s="229"/>
      <c r="AQ1" s="229"/>
      <c r="AR1" s="229"/>
      <c r="AS1" s="229"/>
      <c r="AT1" s="229"/>
      <c r="AU1" s="229"/>
      <c r="AV1" s="229"/>
      <c r="AW1" s="229"/>
      <c r="AX1" s="229"/>
      <c r="AY1" s="229"/>
      <c r="AZ1" s="229"/>
      <c r="BA1" s="229"/>
      <c r="BB1" s="229"/>
      <c r="BC1" s="229"/>
    </row>
    <row r="2" spans="1:55" ht="32.25" customHeight="1" x14ac:dyDescent="0.25">
      <c r="A2" s="2"/>
      <c r="B2" s="210"/>
      <c r="C2" s="212"/>
      <c r="D2" s="212"/>
      <c r="E2" s="458"/>
      <c r="F2" s="458"/>
      <c r="G2" s="458"/>
      <c r="H2" s="212"/>
      <c r="I2" s="212"/>
      <c r="J2" s="212"/>
      <c r="K2" s="2"/>
      <c r="L2" s="2"/>
      <c r="M2" s="2"/>
      <c r="N2" s="2"/>
      <c r="O2" s="2"/>
      <c r="P2" s="2"/>
      <c r="Q2" s="2"/>
      <c r="R2" s="2"/>
      <c r="S2" s="2"/>
      <c r="T2" s="2"/>
      <c r="U2" s="2"/>
      <c r="V2" s="2"/>
      <c r="W2" s="2"/>
      <c r="X2" s="2"/>
      <c r="Y2" s="2"/>
      <c r="Z2" s="2"/>
      <c r="AA2" s="2"/>
      <c r="AB2" s="2"/>
      <c r="AC2" s="2"/>
      <c r="AD2" s="2"/>
      <c r="AE2" s="2"/>
      <c r="AF2" s="2"/>
      <c r="AG2" s="2"/>
      <c r="AH2" s="2"/>
      <c r="AI2" s="213"/>
      <c r="AJ2" s="229"/>
      <c r="AK2" s="229"/>
      <c r="AL2" s="229"/>
      <c r="AM2" s="229"/>
      <c r="AN2" s="229"/>
      <c r="AO2" s="229"/>
      <c r="AP2" s="229"/>
      <c r="AQ2" s="229"/>
      <c r="AR2" s="229"/>
      <c r="AS2" s="229"/>
      <c r="AT2" s="229"/>
      <c r="AU2" s="229"/>
      <c r="AV2" s="229"/>
      <c r="AW2" s="229"/>
      <c r="AX2" s="229"/>
      <c r="AY2" s="229"/>
      <c r="AZ2" s="229"/>
      <c r="BA2" s="229"/>
      <c r="BB2" s="229"/>
      <c r="BC2" s="229"/>
    </row>
    <row r="3" spans="1:55" ht="15.75" customHeight="1" x14ac:dyDescent="0.25">
      <c r="A3" s="2"/>
      <c r="B3" s="214"/>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13"/>
      <c r="AJ3" s="229"/>
      <c r="AK3" s="229"/>
      <c r="AL3" s="229"/>
      <c r="AM3" s="229"/>
      <c r="AN3" s="229"/>
      <c r="AO3" s="229"/>
      <c r="AP3" s="229"/>
      <c r="AQ3" s="229"/>
      <c r="AR3" s="229"/>
      <c r="AS3" s="229"/>
      <c r="AT3" s="229"/>
      <c r="AU3" s="229"/>
      <c r="AV3" s="229"/>
      <c r="AW3" s="229"/>
      <c r="AX3" s="229"/>
      <c r="AY3" s="229"/>
      <c r="AZ3" s="229"/>
      <c r="BA3" s="229"/>
      <c r="BB3" s="229"/>
      <c r="BC3" s="229"/>
    </row>
    <row r="4" spans="1:55" ht="15.75" customHeight="1" x14ac:dyDescent="0.25">
      <c r="A4" s="2"/>
      <c r="B4" s="216" t="s">
        <v>34</v>
      </c>
      <c r="C4" s="230" t="s">
        <v>2</v>
      </c>
      <c r="D4" s="31"/>
      <c r="E4" s="31">
        <v>46235</v>
      </c>
      <c r="F4" s="31">
        <v>46236</v>
      </c>
      <c r="G4" s="31">
        <v>46237</v>
      </c>
      <c r="H4" s="31">
        <v>46238</v>
      </c>
      <c r="I4" s="31">
        <v>46239</v>
      </c>
      <c r="J4" s="31">
        <v>46240</v>
      </c>
      <c r="K4" s="31">
        <v>46241</v>
      </c>
      <c r="L4" s="31">
        <v>46242</v>
      </c>
      <c r="M4" s="31">
        <v>46243</v>
      </c>
      <c r="N4" s="31">
        <v>46244</v>
      </c>
      <c r="O4" s="31">
        <v>46245</v>
      </c>
      <c r="P4" s="31">
        <v>46246</v>
      </c>
      <c r="Q4" s="31">
        <v>46247</v>
      </c>
      <c r="R4" s="31">
        <v>46248</v>
      </c>
      <c r="S4" s="31">
        <v>46249</v>
      </c>
      <c r="T4" s="31">
        <v>46250</v>
      </c>
      <c r="U4" s="31">
        <v>46251</v>
      </c>
      <c r="V4" s="31">
        <v>46252</v>
      </c>
      <c r="W4" s="31">
        <v>46253</v>
      </c>
      <c r="X4" s="31">
        <v>46254</v>
      </c>
      <c r="Y4" s="31">
        <v>46255</v>
      </c>
      <c r="Z4" s="31">
        <v>46256</v>
      </c>
      <c r="AA4" s="31">
        <v>46257</v>
      </c>
      <c r="AB4" s="31">
        <v>46258</v>
      </c>
      <c r="AC4" s="31">
        <v>46259</v>
      </c>
      <c r="AD4" s="31">
        <v>46260</v>
      </c>
      <c r="AE4" s="31">
        <v>46261</v>
      </c>
      <c r="AF4" s="31">
        <v>46262</v>
      </c>
      <c r="AG4" s="31">
        <v>46263</v>
      </c>
      <c r="AH4" s="31">
        <v>46264</v>
      </c>
      <c r="AI4" s="217">
        <v>46265</v>
      </c>
      <c r="AJ4" s="2"/>
      <c r="AK4" s="2"/>
      <c r="AL4" s="2"/>
      <c r="AM4" s="2"/>
      <c r="AN4" s="2"/>
      <c r="AO4" s="2"/>
      <c r="AP4" s="2"/>
      <c r="AQ4" s="2"/>
      <c r="AR4" s="2"/>
      <c r="AS4" s="2"/>
      <c r="AT4" s="2"/>
      <c r="AU4" s="2"/>
      <c r="AV4" s="2"/>
      <c r="AW4" s="2"/>
      <c r="AX4" s="2"/>
      <c r="AY4" s="2"/>
      <c r="AZ4" s="2"/>
      <c r="BA4" s="2"/>
      <c r="BB4" s="2"/>
      <c r="BC4" s="2"/>
    </row>
    <row r="5" spans="1:55" ht="15.75" customHeight="1" x14ac:dyDescent="0.25">
      <c r="A5" s="2"/>
      <c r="B5" s="219">
        <v>1</v>
      </c>
      <c r="C5" s="231" t="s">
        <v>74</v>
      </c>
      <c r="D5" s="232">
        <v>12744</v>
      </c>
      <c r="E5" s="221">
        <v>67760.810666680336</v>
      </c>
      <c r="F5" s="221">
        <v>69006.198014169931</v>
      </c>
      <c r="G5" s="221">
        <v>69183.9673191607</v>
      </c>
      <c r="H5" s="221">
        <v>69125.461333334446</v>
      </c>
      <c r="I5" s="221">
        <v>67790.105970978737</v>
      </c>
      <c r="J5" s="221">
        <v>62611.51536232233</v>
      </c>
      <c r="K5" s="221">
        <v>67102.037333369255</v>
      </c>
      <c r="L5" s="221">
        <v>67291.225043475628</v>
      </c>
      <c r="M5" s="221">
        <v>67336.10295650363</v>
      </c>
      <c r="N5" s="221">
        <v>67889.834666669369</v>
      </c>
      <c r="O5" s="221">
        <v>69159.594666659832</v>
      </c>
      <c r="P5" s="221">
        <v>69251.071999996901</v>
      </c>
      <c r="Q5" s="221">
        <v>70086.423602849245</v>
      </c>
      <c r="R5" s="221">
        <v>67319.067234039307</v>
      </c>
      <c r="S5" s="221">
        <v>67432.67913416028</v>
      </c>
      <c r="T5" s="221">
        <v>67845.520695626736</v>
      </c>
      <c r="U5" s="221">
        <v>67929.429333359003</v>
      </c>
      <c r="V5" s="221"/>
      <c r="W5" s="221"/>
      <c r="X5" s="221"/>
      <c r="Y5" s="221"/>
      <c r="Z5" s="221"/>
      <c r="AA5" s="221"/>
      <c r="AB5" s="221"/>
      <c r="AC5" s="221"/>
      <c r="AD5" s="221"/>
      <c r="AE5" s="221"/>
      <c r="AF5" s="221"/>
      <c r="AG5" s="221"/>
      <c r="AH5" s="221"/>
      <c r="AI5" s="221"/>
      <c r="AJ5" s="222"/>
      <c r="AK5" s="222"/>
      <c r="AL5" s="222"/>
      <c r="AM5" s="222"/>
      <c r="AN5" s="222"/>
      <c r="AO5" s="222"/>
      <c r="AP5" s="222"/>
      <c r="AQ5" s="222"/>
      <c r="AR5" s="222"/>
      <c r="AS5" s="222"/>
      <c r="AT5" s="222"/>
      <c r="AU5" s="222"/>
      <c r="AV5" s="222"/>
      <c r="AW5" s="222"/>
      <c r="AX5" s="222"/>
      <c r="AY5" s="222"/>
      <c r="AZ5" s="222"/>
      <c r="BA5" s="222"/>
      <c r="BB5" s="222"/>
      <c r="BC5" s="222"/>
    </row>
    <row r="6" spans="1:55" ht="15.75" customHeight="1" x14ac:dyDescent="0.25">
      <c r="A6" s="2"/>
      <c r="B6" s="219">
        <v>2</v>
      </c>
      <c r="C6" s="231" t="s">
        <v>75</v>
      </c>
      <c r="D6" s="232">
        <v>11857</v>
      </c>
      <c r="E6" s="221">
        <v>67629.590260863304</v>
      </c>
      <c r="F6" s="221">
        <v>68891.633159428835</v>
      </c>
      <c r="G6" s="233">
        <v>69101.568000018597</v>
      </c>
      <c r="H6" s="233">
        <v>69043.571014493704</v>
      </c>
      <c r="I6" s="233">
        <v>67724.599652171135</v>
      </c>
      <c r="J6" s="233">
        <v>62496.768000006676</v>
      </c>
      <c r="K6" s="233">
        <v>66938.879999995232</v>
      </c>
      <c r="L6" s="233">
        <v>67012.518956512213</v>
      </c>
      <c r="M6" s="233">
        <v>67085.059710115194</v>
      </c>
      <c r="N6" s="233">
        <v>67616.352463781834</v>
      </c>
      <c r="O6" s="233">
        <v>68913.953391313553</v>
      </c>
      <c r="P6" s="233">
        <v>68988.542144924402</v>
      </c>
      <c r="Q6" s="233">
        <v>69840.925681173801</v>
      </c>
      <c r="R6" s="233">
        <v>67066.835478246212</v>
      </c>
      <c r="S6" s="233">
        <v>67258.724173933268</v>
      </c>
      <c r="T6" s="233">
        <v>67698.687999993563</v>
      </c>
      <c r="U6" s="233">
        <v>67781.290666669607</v>
      </c>
      <c r="V6" s="233"/>
      <c r="W6" s="233"/>
      <c r="X6" s="233"/>
      <c r="Y6" s="233"/>
      <c r="Z6" s="233"/>
      <c r="AA6" s="233"/>
      <c r="AB6" s="233"/>
      <c r="AC6" s="233"/>
      <c r="AD6" s="233"/>
      <c r="AE6" s="233"/>
      <c r="AF6" s="233"/>
      <c r="AG6" s="233"/>
      <c r="AH6" s="233"/>
      <c r="AI6" s="233"/>
      <c r="AJ6" s="229"/>
      <c r="AK6" s="229"/>
      <c r="AL6" s="229"/>
      <c r="AM6" s="229"/>
      <c r="AN6" s="229"/>
      <c r="AO6" s="229"/>
      <c r="AP6" s="229"/>
      <c r="AQ6" s="229"/>
      <c r="AR6" s="229"/>
      <c r="AS6" s="229"/>
      <c r="AT6" s="229"/>
      <c r="AU6" s="229"/>
      <c r="AV6" s="229"/>
      <c r="AW6" s="229"/>
      <c r="AX6" s="229"/>
      <c r="AY6" s="229"/>
      <c r="AZ6" s="229"/>
      <c r="BA6" s="229"/>
      <c r="BB6" s="229"/>
      <c r="BC6" s="229"/>
    </row>
    <row r="7" spans="1:55" ht="15.75" customHeight="1" x14ac:dyDescent="0.25">
      <c r="A7" s="2"/>
      <c r="B7" s="219">
        <v>3</v>
      </c>
      <c r="C7" s="231" t="s">
        <v>76</v>
      </c>
      <c r="D7" s="232">
        <v>11858</v>
      </c>
      <c r="E7" s="221">
        <v>43807.402666658163</v>
      </c>
      <c r="F7" s="221">
        <v>44806.826666653156</v>
      </c>
      <c r="G7" s="233">
        <v>45115.896579712629</v>
      </c>
      <c r="H7" s="233">
        <v>44830.898086965084</v>
      </c>
      <c r="I7" s="233">
        <v>43341.824000000954</v>
      </c>
      <c r="J7" s="233">
        <v>40592.384000003338</v>
      </c>
      <c r="K7" s="233">
        <v>44196.863999992609</v>
      </c>
      <c r="L7" s="233">
        <v>44222.464000016451</v>
      </c>
      <c r="M7" s="233">
        <v>44047.730382978916</v>
      </c>
      <c r="N7" s="233">
        <v>44549.43228366971</v>
      </c>
      <c r="O7" s="233">
        <v>44534.442666679621</v>
      </c>
      <c r="P7" s="233">
        <v>44526.963014483452</v>
      </c>
      <c r="Q7" s="233">
        <v>45006.135652184486</v>
      </c>
      <c r="R7" s="233">
        <v>42680.319999992847</v>
      </c>
      <c r="S7" s="233">
        <v>44161.023999989033</v>
      </c>
      <c r="T7" s="233">
        <v>44285.951999992132</v>
      </c>
      <c r="U7" s="233">
        <v>44418.200510650873</v>
      </c>
      <c r="V7" s="233"/>
      <c r="W7" s="233"/>
      <c r="X7" s="233"/>
      <c r="Y7" s="233"/>
      <c r="Z7" s="233"/>
      <c r="AA7" s="233"/>
      <c r="AB7" s="233"/>
      <c r="AC7" s="233"/>
      <c r="AD7" s="233"/>
      <c r="AE7" s="233"/>
      <c r="AF7" s="233"/>
      <c r="AG7" s="233"/>
      <c r="AH7" s="233"/>
      <c r="AI7" s="233"/>
      <c r="AJ7" s="229"/>
      <c r="AK7" s="229"/>
      <c r="AL7" s="229"/>
      <c r="AM7" s="229"/>
      <c r="AN7" s="229"/>
      <c r="AO7" s="229"/>
      <c r="AP7" s="229"/>
      <c r="AQ7" s="229"/>
      <c r="AR7" s="229"/>
      <c r="AS7" s="229"/>
      <c r="AT7" s="229"/>
      <c r="AU7" s="229"/>
      <c r="AV7" s="229"/>
      <c r="AW7" s="229"/>
      <c r="AX7" s="229"/>
      <c r="AY7" s="229"/>
      <c r="AZ7" s="229"/>
      <c r="BA7" s="229"/>
      <c r="BB7" s="229"/>
      <c r="BC7" s="229"/>
    </row>
    <row r="8" spans="1:55" ht="15.75" customHeight="1" x14ac:dyDescent="0.25">
      <c r="A8" s="2"/>
      <c r="B8" s="219">
        <v>4</v>
      </c>
      <c r="C8" s="231" t="s">
        <v>77</v>
      </c>
      <c r="D8" s="232">
        <v>11859</v>
      </c>
      <c r="E8" s="221">
        <v>24271.145758852363</v>
      </c>
      <c r="F8" s="221">
        <v>24525.141333341599</v>
      </c>
      <c r="G8" s="233">
        <v>24434.005333334208</v>
      </c>
      <c r="H8" s="233">
        <v>24642.218666672707</v>
      </c>
      <c r="I8" s="233">
        <v>24818.049855068326</v>
      </c>
      <c r="J8" s="233">
        <v>22311.090086951852</v>
      </c>
      <c r="K8" s="233">
        <v>23171.873391315341</v>
      </c>
      <c r="L8" s="233">
        <v>23233.535999983549</v>
      </c>
      <c r="M8" s="233">
        <v>23466.325333341956</v>
      </c>
      <c r="N8" s="233">
        <v>23487.146666660905</v>
      </c>
      <c r="O8" s="233">
        <v>24838.826666668057</v>
      </c>
      <c r="P8" s="233">
        <v>24909.764637678862</v>
      </c>
      <c r="Q8" s="233">
        <v>25270.182956531644</v>
      </c>
      <c r="R8" s="233">
        <v>24841.705739125609</v>
      </c>
      <c r="S8" s="233">
        <v>23512.108521729708</v>
      </c>
      <c r="T8" s="233">
        <v>23855.059478268027</v>
      </c>
      <c r="U8" s="233">
        <v>23806.634666666389</v>
      </c>
      <c r="V8" s="233"/>
      <c r="W8" s="233"/>
      <c r="X8" s="233"/>
      <c r="Y8" s="233"/>
      <c r="Z8" s="233"/>
      <c r="AA8" s="233"/>
      <c r="AB8" s="233"/>
      <c r="AC8" s="233"/>
      <c r="AD8" s="233"/>
      <c r="AE8" s="233"/>
      <c r="AF8" s="233"/>
      <c r="AG8" s="233"/>
      <c r="AH8" s="233"/>
      <c r="AI8" s="233"/>
      <c r="AJ8" s="229"/>
      <c r="AK8" s="229"/>
      <c r="AL8" s="229"/>
      <c r="AM8" s="229"/>
      <c r="AN8" s="229"/>
      <c r="AO8" s="229"/>
      <c r="AP8" s="229"/>
      <c r="AQ8" s="229"/>
      <c r="AR8" s="229"/>
      <c r="AS8" s="229"/>
      <c r="AT8" s="229"/>
      <c r="AU8" s="229"/>
      <c r="AV8" s="229"/>
      <c r="AW8" s="229"/>
      <c r="AX8" s="229"/>
      <c r="AY8" s="229"/>
      <c r="AZ8" s="229"/>
      <c r="BA8" s="229"/>
      <c r="BB8" s="229"/>
      <c r="BC8" s="229"/>
    </row>
    <row r="9" spans="1:55" ht="15.75" customHeight="1" x14ac:dyDescent="0.25">
      <c r="A9" s="2"/>
      <c r="B9" s="219">
        <v>5</v>
      </c>
      <c r="C9" s="231" t="s">
        <v>78</v>
      </c>
      <c r="D9" s="232">
        <v>11860</v>
      </c>
      <c r="E9" s="221">
        <v>5374.7850847430527</v>
      </c>
      <c r="F9" s="221">
        <v>8070.5084745809436</v>
      </c>
      <c r="G9" s="233">
        <v>8279.6127457618713</v>
      </c>
      <c r="H9" s="233">
        <v>7685.4844745770097</v>
      </c>
      <c r="I9" s="233">
        <v>8337.9286779649556</v>
      </c>
      <c r="J9" s="233">
        <v>8758.775322034955</v>
      </c>
      <c r="K9" s="233">
        <v>9327.4597966112196</v>
      </c>
      <c r="L9" s="233">
        <v>8875.997288133949</v>
      </c>
      <c r="M9" s="233">
        <v>9554.8225084766746</v>
      </c>
      <c r="N9" s="233">
        <v>9912.9448135569692</v>
      </c>
      <c r="O9" s="233">
        <v>9176.6535032130778</v>
      </c>
      <c r="P9" s="233">
        <v>10319.056869670749</v>
      </c>
      <c r="Q9" s="233">
        <v>8748.9518644027412</v>
      </c>
      <c r="R9" s="233">
        <v>7798.4368813596666</v>
      </c>
      <c r="S9" s="233">
        <v>6996.9746440649033</v>
      </c>
      <c r="T9" s="233">
        <v>7512.7235254235566</v>
      </c>
      <c r="U9" s="233">
        <v>7684.0612881369889</v>
      </c>
      <c r="V9" s="233"/>
      <c r="W9" s="233"/>
      <c r="X9" s="233"/>
      <c r="Y9" s="233"/>
      <c r="Z9" s="233"/>
      <c r="AA9" s="233"/>
      <c r="AB9" s="233"/>
      <c r="AC9" s="233"/>
      <c r="AD9" s="233"/>
      <c r="AE9" s="233"/>
      <c r="AF9" s="233"/>
      <c r="AG9" s="233"/>
      <c r="AH9" s="233"/>
      <c r="AI9" s="233"/>
      <c r="AJ9" s="229"/>
      <c r="AK9" s="229"/>
      <c r="AL9" s="229"/>
      <c r="AM9" s="229"/>
      <c r="AN9" s="229"/>
      <c r="AO9" s="229"/>
      <c r="AP9" s="229"/>
      <c r="AQ9" s="229"/>
      <c r="AR9" s="229"/>
      <c r="AS9" s="229"/>
      <c r="AT9" s="229"/>
      <c r="AU9" s="229"/>
      <c r="AV9" s="229"/>
      <c r="AW9" s="229"/>
      <c r="AX9" s="229"/>
      <c r="AY9" s="229"/>
      <c r="AZ9" s="229"/>
      <c r="BA9" s="229"/>
      <c r="BB9" s="229"/>
      <c r="BC9" s="229"/>
    </row>
    <row r="10" spans="1:55" ht="15.75" customHeight="1" x14ac:dyDescent="0.25">
      <c r="A10" s="2"/>
      <c r="B10" s="219">
        <v>6</v>
      </c>
      <c r="C10" s="234" t="s">
        <v>79</v>
      </c>
      <c r="D10" s="232">
        <v>11861</v>
      </c>
      <c r="E10" s="221">
        <v>10382.214508473873</v>
      </c>
      <c r="F10" s="221">
        <v>7540.1111864410341</v>
      </c>
      <c r="G10" s="235">
        <v>7628.2098983079195</v>
      </c>
      <c r="H10" s="235">
        <v>7683.8236453682184</v>
      </c>
      <c r="I10" s="235">
        <v>7842.0643546283245</v>
      </c>
      <c r="J10" s="235">
        <v>7114.8561355955899</v>
      </c>
      <c r="K10" s="235">
        <v>7340.579011105001</v>
      </c>
      <c r="L10" s="235">
        <v>7899.0749549940228</v>
      </c>
      <c r="M10" s="235">
        <v>7886.0843389853835</v>
      </c>
      <c r="N10" s="235">
        <v>8043.0861016958952</v>
      </c>
      <c r="O10" s="235">
        <v>7725.8890847414732</v>
      </c>
      <c r="P10" s="235">
        <v>7851.4766101725399</v>
      </c>
      <c r="Q10" s="235">
        <v>7862.3067118637264</v>
      </c>
      <c r="R10" s="235">
        <v>7450.2768813595176</v>
      </c>
      <c r="S10" s="235">
        <v>7804.667661011219</v>
      </c>
      <c r="T10" s="235">
        <v>7916.3010169528425</v>
      </c>
      <c r="U10" s="235">
        <v>7886.5260175317526</v>
      </c>
      <c r="V10" s="235"/>
      <c r="W10" s="235"/>
      <c r="X10" s="235"/>
      <c r="Y10" s="235"/>
      <c r="Z10" s="235"/>
      <c r="AA10" s="235"/>
      <c r="AB10" s="235"/>
      <c r="AC10" s="235"/>
      <c r="AD10" s="235"/>
      <c r="AE10" s="235"/>
      <c r="AF10" s="235"/>
      <c r="AG10" s="235"/>
      <c r="AH10" s="235"/>
      <c r="AI10" s="235"/>
      <c r="AJ10" s="229"/>
      <c r="AK10" s="229"/>
      <c r="AL10" s="229"/>
      <c r="AM10" s="229"/>
      <c r="AN10" s="229"/>
      <c r="AO10" s="229"/>
      <c r="AP10" s="229"/>
      <c r="AQ10" s="229"/>
      <c r="AR10" s="229"/>
      <c r="AS10" s="229"/>
      <c r="AT10" s="229"/>
      <c r="AU10" s="229"/>
      <c r="AV10" s="229"/>
      <c r="AW10" s="229"/>
      <c r="AX10" s="229"/>
      <c r="AY10" s="229"/>
      <c r="AZ10" s="229"/>
      <c r="BA10" s="229"/>
      <c r="BB10" s="229"/>
      <c r="BC10" s="229"/>
    </row>
    <row r="11" spans="1:55" ht="15.75" customHeight="1" x14ac:dyDescent="0.25">
      <c r="A11" s="2"/>
      <c r="B11" s="219">
        <v>7</v>
      </c>
      <c r="C11" s="231" t="s">
        <v>80</v>
      </c>
      <c r="D11" s="232">
        <v>11862</v>
      </c>
      <c r="E11" s="221">
        <v>8874.3088674545288</v>
      </c>
      <c r="F11" s="221">
        <v>9107.8253698348999</v>
      </c>
      <c r="G11" s="233">
        <v>9026.5634711906314</v>
      </c>
      <c r="H11" s="233">
        <v>9012.6370711773634</v>
      </c>
      <c r="I11" s="233">
        <v>8469.1395254284143</v>
      </c>
      <c r="J11" s="233">
        <v>8449.7008813619614</v>
      </c>
      <c r="K11" s="233">
        <v>9058.8941016867757</v>
      </c>
      <c r="L11" s="233">
        <v>8975.3773559331894</v>
      </c>
      <c r="M11" s="233">
        <v>8954.0343471691012</v>
      </c>
      <c r="N11" s="233">
        <v>8976.9346019849181</v>
      </c>
      <c r="O11" s="233">
        <v>8952.6063728779554</v>
      </c>
      <c r="P11" s="233">
        <v>8882.4884067848325</v>
      </c>
      <c r="Q11" s="233">
        <v>8811.8006873205304</v>
      </c>
      <c r="R11" s="233">
        <v>8374.8070414885879</v>
      </c>
      <c r="S11" s="233">
        <v>8961.7355932220817</v>
      </c>
      <c r="T11" s="233">
        <v>8871.9012881368399</v>
      </c>
      <c r="U11" s="233">
        <v>8815.7027796581388</v>
      </c>
      <c r="V11" s="233"/>
      <c r="W11" s="233"/>
      <c r="X11" s="233"/>
      <c r="Y11" s="233"/>
      <c r="Z11" s="233"/>
      <c r="AA11" s="233"/>
      <c r="AB11" s="233"/>
      <c r="AC11" s="233"/>
      <c r="AD11" s="233"/>
      <c r="AE11" s="233"/>
      <c r="AF11" s="233"/>
      <c r="AG11" s="233"/>
      <c r="AH11" s="233"/>
      <c r="AI11" s="233"/>
      <c r="AJ11" s="229"/>
      <c r="AK11" s="229"/>
      <c r="AL11" s="229"/>
      <c r="AM11" s="229"/>
      <c r="AN11" s="229"/>
      <c r="AO11" s="229"/>
      <c r="AP11" s="229"/>
      <c r="AQ11" s="229"/>
      <c r="AR11" s="229"/>
      <c r="AS11" s="229"/>
      <c r="AT11" s="229"/>
      <c r="AU11" s="229"/>
      <c r="AV11" s="229"/>
      <c r="AW11" s="229"/>
      <c r="AX11" s="229"/>
      <c r="AY11" s="229"/>
      <c r="AZ11" s="229"/>
      <c r="BA11" s="229"/>
      <c r="BB11" s="229"/>
      <c r="BC11" s="229"/>
    </row>
    <row r="12" spans="1:55" ht="15.75" customHeight="1" x14ac:dyDescent="0.25">
      <c r="A12" s="2"/>
      <c r="B12" s="219">
        <v>8</v>
      </c>
      <c r="C12" s="231" t="s">
        <v>81</v>
      </c>
      <c r="D12" s="232">
        <v>11863</v>
      </c>
      <c r="E12" s="221">
        <v>8031.9551638439298</v>
      </c>
      <c r="F12" s="221">
        <v>8014.9000677987933</v>
      </c>
      <c r="G12" s="233">
        <v>7963.595932200551</v>
      </c>
      <c r="H12" s="233">
        <v>7824.7484745755792</v>
      </c>
      <c r="I12" s="233">
        <v>7862.9315254241228</v>
      </c>
      <c r="J12" s="233">
        <v>7967.5183728858829</v>
      </c>
      <c r="K12" s="233">
        <v>8062.4206101670861</v>
      </c>
      <c r="L12" s="233">
        <v>7993.3092881366611</v>
      </c>
      <c r="M12" s="233">
        <v>7998.724338978529</v>
      </c>
      <c r="N12" s="233">
        <v>7769.0706440731883</v>
      </c>
      <c r="O12" s="233">
        <v>7924.0938305035233</v>
      </c>
      <c r="P12" s="233">
        <v>7581.4877288192511</v>
      </c>
      <c r="Q12" s="233">
        <v>7859.9463050812483</v>
      </c>
      <c r="R12" s="233">
        <v>7845.9227118641138</v>
      </c>
      <c r="S12" s="233">
        <v>7899.5178305059671</v>
      </c>
      <c r="T12" s="233">
        <v>7872.7202711924911</v>
      </c>
      <c r="U12" s="233">
        <v>7838.3902372941375</v>
      </c>
      <c r="V12" s="233"/>
      <c r="W12" s="233"/>
      <c r="X12" s="233"/>
      <c r="Y12" s="233"/>
      <c r="Z12" s="233"/>
      <c r="AA12" s="233"/>
      <c r="AB12" s="233"/>
      <c r="AC12" s="233"/>
      <c r="AD12" s="233"/>
      <c r="AE12" s="233"/>
      <c r="AF12" s="233"/>
      <c r="AG12" s="233"/>
      <c r="AH12" s="233"/>
      <c r="AI12" s="233"/>
      <c r="AJ12" s="229"/>
      <c r="AK12" s="229"/>
      <c r="AL12" s="229"/>
      <c r="AM12" s="229"/>
      <c r="AN12" s="229"/>
      <c r="AO12" s="229"/>
      <c r="AP12" s="229"/>
      <c r="AQ12" s="229"/>
      <c r="AR12" s="229"/>
      <c r="AS12" s="229"/>
      <c r="AT12" s="229"/>
      <c r="AU12" s="229"/>
      <c r="AV12" s="229"/>
      <c r="AW12" s="229"/>
      <c r="AX12" s="229"/>
      <c r="AY12" s="229"/>
      <c r="AZ12" s="229"/>
      <c r="BA12" s="229"/>
      <c r="BB12" s="229"/>
      <c r="BC12" s="229"/>
    </row>
    <row r="13" spans="1:55" ht="15.75" customHeight="1" x14ac:dyDescent="0.25">
      <c r="A13" s="2"/>
      <c r="B13" s="219">
        <v>9</v>
      </c>
      <c r="C13" s="231" t="s">
        <v>82</v>
      </c>
      <c r="D13" s="232">
        <v>11864</v>
      </c>
      <c r="E13" s="221">
        <v>10985.541423726827</v>
      </c>
      <c r="F13" s="221">
        <v>11920.991457626224</v>
      </c>
      <c r="G13" s="233">
        <v>12090.214110735804</v>
      </c>
      <c r="H13" s="233">
        <v>12437.779380790889</v>
      </c>
      <c r="I13" s="233">
        <v>10653.522440679371</v>
      </c>
      <c r="J13" s="233">
        <v>8140.4528813548386</v>
      </c>
      <c r="K13" s="233">
        <v>10250.830101694912</v>
      </c>
      <c r="L13" s="233">
        <v>10306.563590884209</v>
      </c>
      <c r="M13" s="233">
        <v>9499.5067586190999</v>
      </c>
      <c r="N13" s="233">
        <v>9707.3105318509042</v>
      </c>
      <c r="O13" s="233">
        <v>10557.64827118814</v>
      </c>
      <c r="P13" s="233">
        <v>9745.8766101710498</v>
      </c>
      <c r="Q13" s="233">
        <v>11591.506440676749</v>
      </c>
      <c r="R13" s="233">
        <v>11045.45410169661</v>
      </c>
      <c r="S13" s="233">
        <v>12320.906847454607</v>
      </c>
      <c r="T13" s="233">
        <v>11969.414508476853</v>
      </c>
      <c r="U13" s="233">
        <v>12021.933559320867</v>
      </c>
      <c r="V13" s="233"/>
      <c r="W13" s="233"/>
      <c r="X13" s="233"/>
      <c r="Y13" s="233"/>
      <c r="Z13" s="233"/>
      <c r="AA13" s="233"/>
      <c r="AB13" s="233"/>
      <c r="AC13" s="233"/>
      <c r="AD13" s="233"/>
      <c r="AE13" s="233"/>
      <c r="AF13" s="233"/>
      <c r="AG13" s="233"/>
      <c r="AH13" s="233"/>
      <c r="AI13" s="233"/>
      <c r="AJ13" s="229"/>
      <c r="AK13" s="229"/>
      <c r="AL13" s="229"/>
      <c r="AM13" s="229"/>
      <c r="AN13" s="229"/>
      <c r="AO13" s="229"/>
      <c r="AP13" s="229"/>
      <c r="AQ13" s="229"/>
      <c r="AR13" s="229"/>
      <c r="AS13" s="229"/>
      <c r="AT13" s="229"/>
      <c r="AU13" s="229"/>
      <c r="AV13" s="229"/>
      <c r="AW13" s="229"/>
      <c r="AX13" s="229"/>
      <c r="AY13" s="229"/>
      <c r="AZ13" s="229"/>
      <c r="BA13" s="229"/>
      <c r="BB13" s="229"/>
      <c r="BC13" s="229"/>
    </row>
    <row r="14" spans="1:55" ht="15.75" customHeight="1" x14ac:dyDescent="0.25">
      <c r="A14" s="2"/>
      <c r="B14" s="219">
        <v>10</v>
      </c>
      <c r="C14" s="231" t="s">
        <v>17</v>
      </c>
      <c r="D14" s="232">
        <v>11865</v>
      </c>
      <c r="E14" s="221">
        <v>0</v>
      </c>
      <c r="F14" s="221">
        <v>0</v>
      </c>
      <c r="G14" s="233">
        <v>0</v>
      </c>
      <c r="H14" s="233">
        <v>0</v>
      </c>
      <c r="I14" s="233">
        <v>0</v>
      </c>
      <c r="J14" s="233">
        <v>0</v>
      </c>
      <c r="K14" s="233">
        <v>0</v>
      </c>
      <c r="L14" s="233">
        <v>0</v>
      </c>
      <c r="M14" s="233">
        <v>0</v>
      </c>
      <c r="N14" s="233">
        <v>0</v>
      </c>
      <c r="O14" s="233">
        <v>0</v>
      </c>
      <c r="P14" s="233">
        <v>0</v>
      </c>
      <c r="Q14" s="233">
        <v>0</v>
      </c>
      <c r="R14" s="233">
        <v>0</v>
      </c>
      <c r="S14" s="233">
        <v>0</v>
      </c>
      <c r="T14" s="233">
        <v>0</v>
      </c>
      <c r="U14" s="233">
        <v>0</v>
      </c>
      <c r="V14" s="233"/>
      <c r="W14" s="233"/>
      <c r="X14" s="233"/>
      <c r="Y14" s="233"/>
      <c r="Z14" s="233"/>
      <c r="AA14" s="233"/>
      <c r="AB14" s="233"/>
      <c r="AC14" s="233"/>
      <c r="AD14" s="233"/>
      <c r="AE14" s="233"/>
      <c r="AF14" s="233"/>
      <c r="AG14" s="233"/>
      <c r="AH14" s="233"/>
      <c r="AI14" s="233"/>
      <c r="AJ14" s="229"/>
      <c r="AK14" s="229"/>
      <c r="AL14" s="229"/>
      <c r="AM14" s="229"/>
      <c r="AN14" s="229"/>
      <c r="AO14" s="229"/>
      <c r="AP14" s="229"/>
      <c r="AQ14" s="229"/>
      <c r="AR14" s="229"/>
      <c r="AS14" s="229"/>
      <c r="AT14" s="229"/>
      <c r="AU14" s="229"/>
      <c r="AV14" s="229"/>
      <c r="AW14" s="229"/>
      <c r="AX14" s="229"/>
      <c r="AY14" s="229"/>
      <c r="AZ14" s="229"/>
      <c r="BA14" s="229"/>
      <c r="BB14" s="229"/>
      <c r="BC14" s="229"/>
    </row>
    <row r="15" spans="1:55" ht="15.75" customHeight="1" x14ac:dyDescent="0.25">
      <c r="A15" s="2"/>
      <c r="B15" s="219">
        <v>11</v>
      </c>
      <c r="C15" s="234" t="s">
        <v>18</v>
      </c>
      <c r="D15" s="232">
        <v>11866</v>
      </c>
      <c r="E15" s="221">
        <v>0</v>
      </c>
      <c r="F15" s="221">
        <v>0</v>
      </c>
      <c r="G15" s="235">
        <v>0</v>
      </c>
      <c r="H15" s="235">
        <v>0</v>
      </c>
      <c r="I15" s="235">
        <v>0</v>
      </c>
      <c r="J15" s="235">
        <v>6.4000000013038516E-2</v>
      </c>
      <c r="K15" s="235">
        <v>0</v>
      </c>
      <c r="L15" s="235">
        <v>0</v>
      </c>
      <c r="M15" s="235">
        <v>0</v>
      </c>
      <c r="N15" s="235">
        <v>0</v>
      </c>
      <c r="O15" s="235">
        <v>0</v>
      </c>
      <c r="P15" s="235">
        <v>0</v>
      </c>
      <c r="Q15" s="235">
        <v>6.4000000013038516E-2</v>
      </c>
      <c r="R15" s="235">
        <v>0</v>
      </c>
      <c r="S15" s="235">
        <v>0</v>
      </c>
      <c r="T15" s="235">
        <v>0</v>
      </c>
      <c r="U15" s="235">
        <v>6.4000000013038516E-2</v>
      </c>
      <c r="V15" s="235"/>
      <c r="W15" s="235"/>
      <c r="X15" s="235"/>
      <c r="Y15" s="235"/>
      <c r="Z15" s="235"/>
      <c r="AA15" s="235"/>
      <c r="AB15" s="235"/>
      <c r="AC15" s="235"/>
      <c r="AD15" s="235"/>
      <c r="AE15" s="235"/>
      <c r="AF15" s="235"/>
      <c r="AG15" s="235"/>
      <c r="AH15" s="235"/>
      <c r="AI15" s="235"/>
      <c r="AJ15" s="229"/>
      <c r="AK15" s="229"/>
      <c r="AL15" s="229"/>
      <c r="AM15" s="229"/>
      <c r="AN15" s="229"/>
      <c r="AO15" s="229"/>
      <c r="AP15" s="229"/>
      <c r="AQ15" s="229"/>
      <c r="AR15" s="229"/>
      <c r="AS15" s="229"/>
      <c r="AT15" s="229"/>
      <c r="AU15" s="229"/>
      <c r="AV15" s="229"/>
      <c r="AW15" s="229"/>
      <c r="AX15" s="229"/>
      <c r="AY15" s="229"/>
      <c r="AZ15" s="229"/>
      <c r="BA15" s="229"/>
      <c r="BB15" s="229"/>
      <c r="BC15" s="229"/>
    </row>
    <row r="16" spans="1:55" ht="15.75" customHeight="1" x14ac:dyDescent="0.25">
      <c r="A16" s="226"/>
      <c r="B16" s="219">
        <v>12</v>
      </c>
      <c r="C16" s="234" t="s">
        <v>19</v>
      </c>
      <c r="D16" s="232">
        <v>11867</v>
      </c>
      <c r="E16" s="221">
        <v>0</v>
      </c>
      <c r="F16" s="221">
        <v>0</v>
      </c>
      <c r="G16" s="235">
        <v>0.19200000003911555</v>
      </c>
      <c r="H16" s="235">
        <v>0</v>
      </c>
      <c r="I16" s="235">
        <v>0</v>
      </c>
      <c r="J16" s="235">
        <v>0.19200000003911555</v>
      </c>
      <c r="K16" s="235">
        <v>0</v>
      </c>
      <c r="L16" s="235">
        <v>0</v>
      </c>
      <c r="M16" s="235">
        <v>0</v>
      </c>
      <c r="N16" s="235">
        <v>0.19199999992270023</v>
      </c>
      <c r="O16" s="235">
        <v>0</v>
      </c>
      <c r="P16" s="235">
        <v>0</v>
      </c>
      <c r="Q16" s="235">
        <v>0.12800000002607703</v>
      </c>
      <c r="R16" s="235">
        <v>0</v>
      </c>
      <c r="S16" s="235">
        <v>0</v>
      </c>
      <c r="T16" s="235">
        <v>0</v>
      </c>
      <c r="U16" s="235">
        <v>0.19200000003911555</v>
      </c>
      <c r="V16" s="235"/>
      <c r="W16" s="235"/>
      <c r="X16" s="235"/>
      <c r="Y16" s="235"/>
      <c r="Z16" s="235"/>
      <c r="AA16" s="235"/>
      <c r="AB16" s="235"/>
      <c r="AC16" s="235"/>
      <c r="AD16" s="235"/>
      <c r="AE16" s="235"/>
      <c r="AF16" s="235"/>
      <c r="AG16" s="235"/>
      <c r="AH16" s="235"/>
      <c r="AI16" s="235"/>
      <c r="AJ16" s="229"/>
      <c r="AK16" s="229"/>
      <c r="AL16" s="229"/>
      <c r="AM16" s="229"/>
      <c r="AN16" s="229"/>
      <c r="AO16" s="229"/>
      <c r="AP16" s="229"/>
      <c r="AQ16" s="229"/>
      <c r="AR16" s="229"/>
      <c r="AS16" s="229"/>
      <c r="AT16" s="229"/>
      <c r="AU16" s="229"/>
      <c r="AV16" s="229"/>
      <c r="AW16" s="229"/>
      <c r="AX16" s="229"/>
      <c r="AY16" s="229"/>
      <c r="AZ16" s="229"/>
      <c r="BA16" s="229"/>
      <c r="BB16" s="229"/>
      <c r="BC16" s="229"/>
    </row>
    <row r="17" spans="1:55" ht="15.75" customHeight="1" x14ac:dyDescent="0.25">
      <c r="A17" s="2"/>
      <c r="B17" s="219">
        <v>13</v>
      </c>
      <c r="C17" s="231" t="s">
        <v>84</v>
      </c>
      <c r="D17" s="232">
        <v>11868</v>
      </c>
      <c r="E17" s="221">
        <v>574.93147826194763</v>
      </c>
      <c r="F17" s="221">
        <v>852.02389951609075</v>
      </c>
      <c r="G17" s="233">
        <v>799.4350971383974</v>
      </c>
      <c r="H17" s="233">
        <v>788.2655250839889</v>
      </c>
      <c r="I17" s="233">
        <v>456.19199999980628</v>
      </c>
      <c r="J17" s="233">
        <v>45.05599999986589</v>
      </c>
      <c r="K17" s="233">
        <v>491.00800000037998</v>
      </c>
      <c r="L17" s="233">
        <v>423.93599999975413</v>
      </c>
      <c r="M17" s="233">
        <v>430.08000000007451</v>
      </c>
      <c r="N17" s="233">
        <v>488.37405825220048</v>
      </c>
      <c r="O17" s="233">
        <v>417.86594174802303</v>
      </c>
      <c r="P17" s="233">
        <v>738.81599999964237</v>
      </c>
      <c r="Q17" s="233">
        <v>704.79026087000966</v>
      </c>
      <c r="R17" s="233">
        <v>349.41773913055658</v>
      </c>
      <c r="S17" s="233">
        <v>520.70399999991059</v>
      </c>
      <c r="T17" s="233">
        <v>754.47982417605817</v>
      </c>
      <c r="U17" s="233">
        <v>622.28817582409829</v>
      </c>
      <c r="V17" s="233"/>
      <c r="W17" s="233"/>
      <c r="X17" s="233"/>
      <c r="Y17" s="233"/>
      <c r="Z17" s="233"/>
      <c r="AA17" s="233"/>
      <c r="AB17" s="233"/>
      <c r="AC17" s="233"/>
      <c r="AD17" s="233"/>
      <c r="AE17" s="233"/>
      <c r="AF17" s="233"/>
      <c r="AG17" s="233"/>
      <c r="AH17" s="233"/>
      <c r="AI17" s="233"/>
      <c r="AJ17" s="229"/>
      <c r="AK17" s="229"/>
      <c r="AL17" s="229"/>
      <c r="AM17" s="229"/>
      <c r="AN17" s="229"/>
      <c r="AO17" s="229"/>
      <c r="AP17" s="229"/>
      <c r="AQ17" s="229"/>
      <c r="AR17" s="229"/>
      <c r="AS17" s="229"/>
      <c r="AT17" s="229"/>
      <c r="AU17" s="229"/>
      <c r="AV17" s="229"/>
      <c r="AW17" s="229"/>
      <c r="AX17" s="229"/>
      <c r="AY17" s="229"/>
      <c r="AZ17" s="229"/>
      <c r="BA17" s="229"/>
      <c r="BB17" s="229"/>
      <c r="BC17" s="229"/>
    </row>
    <row r="18" spans="1:55" ht="15.75" customHeight="1" x14ac:dyDescent="0.25">
      <c r="A18" s="2"/>
      <c r="B18" s="219">
        <v>14</v>
      </c>
      <c r="C18" s="231" t="s">
        <v>85</v>
      </c>
      <c r="D18" s="232">
        <v>11869</v>
      </c>
      <c r="E18" s="221">
        <v>0</v>
      </c>
      <c r="F18" s="221">
        <v>0</v>
      </c>
      <c r="G18" s="233">
        <v>0.51200000010430813</v>
      </c>
      <c r="H18" s="233">
        <v>0</v>
      </c>
      <c r="I18" s="233">
        <v>1196.6775652170181</v>
      </c>
      <c r="J18" s="233">
        <v>2039.2193236718886</v>
      </c>
      <c r="K18" s="233">
        <v>2118.7374894893728</v>
      </c>
      <c r="L18" s="233">
        <v>1755.4762303172611</v>
      </c>
      <c r="M18" s="233">
        <v>2391.8803478260525</v>
      </c>
      <c r="N18" s="233">
        <v>2399.3927797419019</v>
      </c>
      <c r="O18" s="233">
        <v>1550.4775970699266</v>
      </c>
      <c r="P18" s="233">
        <v>2400.9497971013188</v>
      </c>
      <c r="Q18" s="233">
        <v>2364.8723478261381</v>
      </c>
      <c r="R18" s="233">
        <v>2392.5575709193945</v>
      </c>
      <c r="S18" s="233">
        <v>1745.125907341484</v>
      </c>
      <c r="T18" s="233">
        <v>2393.026782608591</v>
      </c>
      <c r="U18" s="233">
        <v>2402.5964830918238</v>
      </c>
      <c r="V18" s="233"/>
      <c r="W18" s="233"/>
      <c r="X18" s="233"/>
      <c r="Y18" s="233"/>
      <c r="Z18" s="233"/>
      <c r="AA18" s="233"/>
      <c r="AB18" s="233"/>
      <c r="AC18" s="233"/>
      <c r="AD18" s="233"/>
      <c r="AE18" s="233"/>
      <c r="AF18" s="233"/>
      <c r="AG18" s="233"/>
      <c r="AH18" s="233"/>
      <c r="AI18" s="233"/>
      <c r="AJ18" s="229"/>
      <c r="AK18" s="229"/>
      <c r="AL18" s="229"/>
      <c r="AM18" s="229"/>
      <c r="AN18" s="229"/>
      <c r="AO18" s="229"/>
      <c r="AP18" s="229"/>
      <c r="AQ18" s="229"/>
      <c r="AR18" s="229"/>
      <c r="AS18" s="229"/>
      <c r="AT18" s="229"/>
      <c r="AU18" s="229"/>
      <c r="AV18" s="229"/>
      <c r="AW18" s="229"/>
      <c r="AX18" s="229"/>
      <c r="AY18" s="229"/>
      <c r="AZ18" s="229"/>
      <c r="BA18" s="229"/>
      <c r="BB18" s="229"/>
      <c r="BC18" s="229"/>
    </row>
    <row r="19" spans="1:55" ht="15.75" customHeight="1" x14ac:dyDescent="0.25">
      <c r="A19" s="2"/>
      <c r="B19" s="219">
        <v>15</v>
      </c>
      <c r="C19" s="231" t="s">
        <v>86</v>
      </c>
      <c r="D19" s="232">
        <v>11870</v>
      </c>
      <c r="E19" s="221">
        <v>2290.1872037989087</v>
      </c>
      <c r="F19" s="221">
        <v>2293.1311304350384</v>
      </c>
      <c r="G19" s="233">
        <v>2294.9823888693936</v>
      </c>
      <c r="H19" s="233">
        <v>2297.7577850436792</v>
      </c>
      <c r="I19" s="233">
        <v>2314.6629565213807</v>
      </c>
      <c r="J19" s="233">
        <v>2329.5165217393078</v>
      </c>
      <c r="K19" s="233">
        <v>2324.4814840578474</v>
      </c>
      <c r="L19" s="233">
        <v>2321.5512115941383</v>
      </c>
      <c r="M19" s="233">
        <v>2320.4619130436331</v>
      </c>
      <c r="N19" s="233">
        <v>2320.6809802372009</v>
      </c>
      <c r="O19" s="233">
        <v>2315.7851067190059</v>
      </c>
      <c r="P19" s="233">
        <v>2318.7700869566761</v>
      </c>
      <c r="Q19" s="233">
        <v>810.90782608697191</v>
      </c>
      <c r="R19" s="233">
        <v>0</v>
      </c>
      <c r="S19" s="233">
        <v>0</v>
      </c>
      <c r="T19" s="233">
        <v>0</v>
      </c>
      <c r="U19" s="233">
        <v>3.3280000002123415</v>
      </c>
      <c r="V19" s="233"/>
      <c r="W19" s="233"/>
      <c r="X19" s="233"/>
      <c r="Y19" s="233"/>
      <c r="Z19" s="233"/>
      <c r="AA19" s="233"/>
      <c r="AB19" s="233"/>
      <c r="AC19" s="233"/>
      <c r="AD19" s="233"/>
      <c r="AE19" s="233"/>
      <c r="AF19" s="233"/>
      <c r="AG19" s="233"/>
      <c r="AH19" s="233"/>
      <c r="AI19" s="233"/>
      <c r="AJ19" s="229"/>
      <c r="AK19" s="229"/>
      <c r="AL19" s="229"/>
      <c r="AM19" s="229"/>
      <c r="AN19" s="229"/>
      <c r="AO19" s="229"/>
      <c r="AP19" s="229"/>
      <c r="AQ19" s="229"/>
      <c r="AR19" s="229"/>
      <c r="AS19" s="229"/>
      <c r="AT19" s="229"/>
      <c r="AU19" s="229"/>
      <c r="AV19" s="229"/>
      <c r="AW19" s="229"/>
      <c r="AX19" s="229"/>
      <c r="AY19" s="229"/>
      <c r="AZ19" s="229"/>
      <c r="BA19" s="229"/>
      <c r="BB19" s="229"/>
      <c r="BC19" s="229"/>
    </row>
    <row r="20" spans="1:55" ht="15.75" customHeight="1" x14ac:dyDescent="0.25">
      <c r="A20" s="2"/>
      <c r="B20" s="219">
        <v>16</v>
      </c>
      <c r="C20" s="231" t="s">
        <v>87</v>
      </c>
      <c r="D20" s="232">
        <v>11885</v>
      </c>
      <c r="E20" s="221">
        <v>0.26574059139784367</v>
      </c>
      <c r="F20" s="221">
        <v>0.26561290322592868</v>
      </c>
      <c r="G20" s="233">
        <v>0.26573743571748309</v>
      </c>
      <c r="H20" s="233">
        <v>0.2713983169705898</v>
      </c>
      <c r="I20" s="233">
        <v>0.27157994389881424</v>
      </c>
      <c r="J20" s="233">
        <v>0.27898591631628733</v>
      </c>
      <c r="K20" s="233">
        <v>0.27236290322571222</v>
      </c>
      <c r="L20" s="233">
        <v>0.27175268817222786</v>
      </c>
      <c r="M20" s="233">
        <v>0.27192741935459708</v>
      </c>
      <c r="N20" s="233">
        <v>0.26879166666662968</v>
      </c>
      <c r="O20" s="233">
        <v>0.27160875409094842</v>
      </c>
      <c r="P20" s="233">
        <v>0.27109554698449756</v>
      </c>
      <c r="Q20" s="233">
        <v>0.27212999649350422</v>
      </c>
      <c r="R20" s="233">
        <v>0.26898913043487482</v>
      </c>
      <c r="S20" s="233">
        <v>0.26649456521727188</v>
      </c>
      <c r="T20" s="233">
        <v>0.26536684782627162</v>
      </c>
      <c r="U20" s="233">
        <v>0.26648854604968619</v>
      </c>
      <c r="V20" s="233"/>
      <c r="W20" s="233"/>
      <c r="X20" s="233"/>
      <c r="Y20" s="233"/>
      <c r="Z20" s="233"/>
      <c r="AA20" s="233"/>
      <c r="AB20" s="233"/>
      <c r="AC20" s="233"/>
      <c r="AD20" s="233"/>
      <c r="AE20" s="233"/>
      <c r="AF20" s="233"/>
      <c r="AG20" s="233"/>
      <c r="AH20" s="233"/>
      <c r="AI20" s="233"/>
      <c r="AJ20" s="229"/>
      <c r="AK20" s="229"/>
      <c r="AL20" s="229"/>
      <c r="AM20" s="229"/>
      <c r="AN20" s="229"/>
      <c r="AO20" s="229"/>
      <c r="AP20" s="229"/>
      <c r="AQ20" s="229"/>
      <c r="AR20" s="229"/>
      <c r="AS20" s="229"/>
      <c r="AT20" s="229"/>
      <c r="AU20" s="229"/>
      <c r="AV20" s="229"/>
      <c r="AW20" s="229"/>
      <c r="AX20" s="229"/>
      <c r="AY20" s="229"/>
      <c r="AZ20" s="229"/>
      <c r="BA20" s="229"/>
      <c r="BB20" s="229"/>
      <c r="BC20" s="229"/>
    </row>
    <row r="21" spans="1:55" ht="15.75" customHeight="1" x14ac:dyDescent="0.25">
      <c r="A21" s="2"/>
      <c r="B21" s="219">
        <v>17</v>
      </c>
      <c r="C21" s="231" t="s">
        <v>88</v>
      </c>
      <c r="D21" s="232">
        <v>11872</v>
      </c>
      <c r="E21" s="221">
        <v>0</v>
      </c>
      <c r="F21" s="221">
        <v>0</v>
      </c>
      <c r="G21" s="233">
        <v>0</v>
      </c>
      <c r="H21" s="233">
        <v>0</v>
      </c>
      <c r="I21" s="233">
        <v>0</v>
      </c>
      <c r="J21" s="233">
        <v>0</v>
      </c>
      <c r="K21" s="233">
        <v>0</v>
      </c>
      <c r="L21" s="233">
        <v>0</v>
      </c>
      <c r="M21" s="233">
        <v>0</v>
      </c>
      <c r="N21" s="233">
        <v>0</v>
      </c>
      <c r="O21" s="233">
        <v>0</v>
      </c>
      <c r="P21" s="233">
        <v>0</v>
      </c>
      <c r="Q21" s="233">
        <v>0</v>
      </c>
      <c r="R21" s="233">
        <v>0</v>
      </c>
      <c r="S21" s="233">
        <v>0</v>
      </c>
      <c r="T21" s="233">
        <v>0</v>
      </c>
      <c r="U21" s="233">
        <v>0</v>
      </c>
      <c r="V21" s="233"/>
      <c r="W21" s="233"/>
      <c r="X21" s="233"/>
      <c r="Y21" s="233"/>
      <c r="Z21" s="233"/>
      <c r="AA21" s="233"/>
      <c r="AB21" s="233"/>
      <c r="AC21" s="233"/>
      <c r="AD21" s="233"/>
      <c r="AE21" s="233"/>
      <c r="AF21" s="233"/>
      <c r="AG21" s="233"/>
      <c r="AH21" s="233"/>
      <c r="AI21" s="233"/>
      <c r="AJ21" s="229"/>
      <c r="AK21" s="229"/>
      <c r="AL21" s="229"/>
      <c r="AM21" s="229"/>
      <c r="AN21" s="229"/>
      <c r="AO21" s="229"/>
      <c r="AP21" s="229"/>
      <c r="AQ21" s="229"/>
      <c r="AR21" s="229"/>
      <c r="AS21" s="229"/>
      <c r="AT21" s="229"/>
      <c r="AU21" s="229"/>
      <c r="AV21" s="229"/>
      <c r="AW21" s="229"/>
      <c r="AX21" s="229"/>
      <c r="AY21" s="229"/>
      <c r="AZ21" s="229"/>
      <c r="BA21" s="229"/>
      <c r="BB21" s="229"/>
      <c r="BC21" s="229"/>
    </row>
    <row r="22" spans="1:55" ht="15.75" customHeight="1" x14ac:dyDescent="0.25">
      <c r="A22" s="2"/>
      <c r="B22" s="219">
        <v>18</v>
      </c>
      <c r="C22" s="231" t="s">
        <v>89</v>
      </c>
      <c r="D22" s="232">
        <v>11873</v>
      </c>
      <c r="E22" s="221">
        <v>0</v>
      </c>
      <c r="F22" s="221">
        <v>0</v>
      </c>
      <c r="G22" s="233">
        <v>0</v>
      </c>
      <c r="H22" s="233">
        <v>0</v>
      </c>
      <c r="I22" s="233">
        <v>0</v>
      </c>
      <c r="J22" s="233">
        <v>0</v>
      </c>
      <c r="K22" s="233">
        <v>0</v>
      </c>
      <c r="L22" s="233">
        <v>0</v>
      </c>
      <c r="M22" s="233">
        <v>0</v>
      </c>
      <c r="N22" s="233">
        <v>0</v>
      </c>
      <c r="O22" s="233">
        <v>0</v>
      </c>
      <c r="P22" s="233">
        <v>0</v>
      </c>
      <c r="Q22" s="233">
        <v>0</v>
      </c>
      <c r="R22" s="233">
        <v>0</v>
      </c>
      <c r="S22" s="233">
        <v>0</v>
      </c>
      <c r="T22" s="233">
        <v>0</v>
      </c>
      <c r="U22" s="233">
        <v>0</v>
      </c>
      <c r="V22" s="233"/>
      <c r="W22" s="233"/>
      <c r="X22" s="233"/>
      <c r="Y22" s="233"/>
      <c r="Z22" s="233"/>
      <c r="AA22" s="233"/>
      <c r="AB22" s="233"/>
      <c r="AC22" s="233"/>
      <c r="AD22" s="233"/>
      <c r="AE22" s="233"/>
      <c r="AF22" s="233"/>
      <c r="AG22" s="233"/>
      <c r="AH22" s="233"/>
      <c r="AI22" s="233"/>
      <c r="AJ22" s="229"/>
      <c r="AK22" s="229"/>
      <c r="AL22" s="229"/>
      <c r="AM22" s="229"/>
      <c r="AN22" s="229"/>
      <c r="AO22" s="229"/>
      <c r="AP22" s="229"/>
      <c r="AQ22" s="229"/>
      <c r="AR22" s="229"/>
      <c r="AS22" s="229"/>
      <c r="AT22" s="229"/>
      <c r="AU22" s="229"/>
      <c r="AV22" s="229"/>
      <c r="AW22" s="229"/>
      <c r="AX22" s="229"/>
      <c r="AY22" s="229"/>
      <c r="AZ22" s="229"/>
      <c r="BA22" s="229"/>
      <c r="BB22" s="229"/>
      <c r="BC22" s="229"/>
    </row>
    <row r="23" spans="1:55" ht="15.75" customHeight="1" x14ac:dyDescent="0.25">
      <c r="A23" s="2"/>
      <c r="B23" s="219">
        <v>19</v>
      </c>
      <c r="C23" s="231" t="s">
        <v>90</v>
      </c>
      <c r="D23" s="232">
        <v>11874</v>
      </c>
      <c r="E23" s="221">
        <v>780.97808695677668</v>
      </c>
      <c r="F23" s="221">
        <v>3244.2879999987781</v>
      </c>
      <c r="G23" s="233">
        <v>3199.8011562880129</v>
      </c>
      <c r="H23" s="233">
        <v>2845.6054524090141</v>
      </c>
      <c r="I23" s="233">
        <v>2838.7839999999851</v>
      </c>
      <c r="J23" s="233">
        <v>2827.1022376799956</v>
      </c>
      <c r="K23" s="233">
        <v>2684.4261477477849</v>
      </c>
      <c r="L23" s="233">
        <v>2913.0754406591877</v>
      </c>
      <c r="M23" s="233">
        <v>2882.0034782607108</v>
      </c>
      <c r="N23" s="233">
        <v>3248.3327999999747</v>
      </c>
      <c r="O23" s="233">
        <v>3430.0376615384594</v>
      </c>
      <c r="P23" s="233">
        <v>3417.2121471567079</v>
      </c>
      <c r="Q23" s="233">
        <v>3468.7878801934421</v>
      </c>
      <c r="R23" s="233">
        <v>3815.9061405519024</v>
      </c>
      <c r="S23" s="233">
        <v>3374.2904035262764</v>
      </c>
      <c r="T23" s="233">
        <v>3120.4827061630785</v>
      </c>
      <c r="U23" s="233">
        <v>3266.927304347977</v>
      </c>
      <c r="V23" s="233"/>
      <c r="W23" s="233"/>
      <c r="X23" s="233"/>
      <c r="Y23" s="233"/>
      <c r="Z23" s="233"/>
      <c r="AA23" s="233"/>
      <c r="AB23" s="233"/>
      <c r="AC23" s="233"/>
      <c r="AD23" s="233"/>
      <c r="AE23" s="233"/>
      <c r="AF23" s="233"/>
      <c r="AG23" s="233"/>
      <c r="AH23" s="233"/>
      <c r="AI23" s="233"/>
      <c r="AJ23" s="229"/>
      <c r="AK23" s="229"/>
      <c r="AL23" s="229"/>
      <c r="AM23" s="229"/>
      <c r="AN23" s="229"/>
      <c r="AO23" s="229"/>
      <c r="AP23" s="229"/>
      <c r="AQ23" s="229"/>
      <c r="AR23" s="229"/>
      <c r="AS23" s="229"/>
      <c r="AT23" s="229"/>
      <c r="AU23" s="229"/>
      <c r="AV23" s="229"/>
      <c r="AW23" s="229"/>
      <c r="AX23" s="229"/>
      <c r="AY23" s="229"/>
      <c r="AZ23" s="229"/>
      <c r="BA23" s="229"/>
      <c r="BB23" s="229"/>
      <c r="BC23" s="229"/>
    </row>
    <row r="24" spans="1:55" ht="15.75" customHeight="1" x14ac:dyDescent="0.25">
      <c r="A24" s="2"/>
      <c r="B24" s="219">
        <v>20</v>
      </c>
      <c r="C24" s="231" t="s">
        <v>91</v>
      </c>
      <c r="D24" s="232">
        <v>11875</v>
      </c>
      <c r="E24" s="221">
        <v>2825.824534161482</v>
      </c>
      <c r="F24" s="221">
        <v>0</v>
      </c>
      <c r="G24" s="233">
        <v>0</v>
      </c>
      <c r="H24" s="233">
        <v>0</v>
      </c>
      <c r="I24" s="233">
        <v>0</v>
      </c>
      <c r="J24" s="233">
        <v>0</v>
      </c>
      <c r="K24" s="233">
        <v>0</v>
      </c>
      <c r="L24" s="233">
        <v>0</v>
      </c>
      <c r="M24" s="233">
        <v>0</v>
      </c>
      <c r="N24" s="233">
        <v>0</v>
      </c>
      <c r="O24" s="233">
        <v>0</v>
      </c>
      <c r="P24" s="233">
        <v>0</v>
      </c>
      <c r="Q24" s="233">
        <v>0</v>
      </c>
      <c r="R24" s="233">
        <v>0</v>
      </c>
      <c r="S24" s="233">
        <v>0</v>
      </c>
      <c r="T24" s="233">
        <v>0</v>
      </c>
      <c r="U24" s="233">
        <v>0</v>
      </c>
      <c r="V24" s="233"/>
      <c r="W24" s="233"/>
      <c r="X24" s="233"/>
      <c r="Y24" s="233"/>
      <c r="Z24" s="233"/>
      <c r="AA24" s="233"/>
      <c r="AB24" s="233"/>
      <c r="AC24" s="233"/>
      <c r="AD24" s="233"/>
      <c r="AE24" s="233"/>
      <c r="AF24" s="233"/>
      <c r="AG24" s="233"/>
      <c r="AH24" s="233"/>
      <c r="AI24" s="233"/>
      <c r="AJ24" s="229"/>
      <c r="AK24" s="229"/>
      <c r="AL24" s="229"/>
      <c r="AM24" s="229"/>
      <c r="AN24" s="229"/>
      <c r="AO24" s="229"/>
      <c r="AP24" s="229"/>
      <c r="AQ24" s="229"/>
      <c r="AR24" s="229"/>
      <c r="AS24" s="229"/>
      <c r="AT24" s="229"/>
      <c r="AU24" s="229"/>
      <c r="AV24" s="229"/>
      <c r="AW24" s="229"/>
      <c r="AX24" s="229"/>
      <c r="AY24" s="229"/>
      <c r="AZ24" s="229"/>
      <c r="BA24" s="229"/>
      <c r="BB24" s="229"/>
      <c r="BC24" s="229"/>
    </row>
    <row r="25" spans="1:55" ht="15.75" customHeight="1" x14ac:dyDescent="0.25">
      <c r="A25" s="2"/>
      <c r="B25" s="219">
        <v>21</v>
      </c>
      <c r="C25" s="231" t="s">
        <v>92</v>
      </c>
      <c r="D25" s="232">
        <v>11876</v>
      </c>
      <c r="E25" s="221">
        <v>2230.1411180128343</v>
      </c>
      <c r="F25" s="221">
        <v>2233.5581746026874</v>
      </c>
      <c r="G25" s="233">
        <v>2237.0320738442242</v>
      </c>
      <c r="H25" s="233">
        <v>2237.0029936241917</v>
      </c>
      <c r="I25" s="233">
        <v>2253.3339628977701</v>
      </c>
      <c r="J25" s="233">
        <v>2247.947204968892</v>
      </c>
      <c r="K25" s="233">
        <v>2262.8948757764883</v>
      </c>
      <c r="L25" s="233">
        <v>2252.8495283015072</v>
      </c>
      <c r="M25" s="233">
        <v>2259.133929410018</v>
      </c>
      <c r="N25" s="233">
        <v>2265.3530329717323</v>
      </c>
      <c r="O25" s="233">
        <v>2252.3322981363162</v>
      </c>
      <c r="P25" s="233">
        <v>2269.0450310558081</v>
      </c>
      <c r="Q25" s="233">
        <v>2258.2861801246181</v>
      </c>
      <c r="R25" s="233">
        <v>2266.5989130432718</v>
      </c>
      <c r="S25" s="233">
        <v>2261.2135869567282</v>
      </c>
      <c r="T25" s="233">
        <v>2259.2693322980776</v>
      </c>
      <c r="U25" s="233">
        <v>2266.4681677017361</v>
      </c>
      <c r="V25" s="233"/>
      <c r="W25" s="233"/>
      <c r="X25" s="233"/>
      <c r="Y25" s="233"/>
      <c r="Z25" s="233"/>
      <c r="AA25" s="233"/>
      <c r="AB25" s="233"/>
      <c r="AC25" s="233"/>
      <c r="AD25" s="233"/>
      <c r="AE25" s="233"/>
      <c r="AF25" s="233"/>
      <c r="AG25" s="233"/>
      <c r="AH25" s="233"/>
      <c r="AI25" s="233"/>
      <c r="AJ25" s="229"/>
      <c r="AK25" s="229"/>
      <c r="AL25" s="229"/>
      <c r="AM25" s="229"/>
      <c r="AN25" s="229"/>
      <c r="AO25" s="229"/>
      <c r="AP25" s="229"/>
      <c r="AQ25" s="229"/>
      <c r="AR25" s="229"/>
      <c r="AS25" s="229"/>
      <c r="AT25" s="229"/>
      <c r="AU25" s="229"/>
      <c r="AV25" s="229"/>
      <c r="AW25" s="229"/>
      <c r="AX25" s="229"/>
      <c r="AY25" s="229"/>
      <c r="AZ25" s="229"/>
      <c r="BA25" s="229"/>
      <c r="BB25" s="229"/>
      <c r="BC25" s="229"/>
    </row>
    <row r="26" spans="1:55" ht="15.75" customHeight="1" x14ac:dyDescent="0.25">
      <c r="A26" s="2"/>
      <c r="B26" s="219">
        <v>22</v>
      </c>
      <c r="C26" s="231" t="s">
        <v>93</v>
      </c>
      <c r="D26" s="232">
        <v>11877</v>
      </c>
      <c r="E26" s="221">
        <v>1.28125</v>
      </c>
      <c r="F26" s="221">
        <v>2.00390625</v>
      </c>
      <c r="G26" s="233">
        <v>1.29296875</v>
      </c>
      <c r="H26" s="233">
        <v>1.74609375</v>
      </c>
      <c r="I26" s="233">
        <v>1.40380859375</v>
      </c>
      <c r="J26" s="233">
        <v>1.914906442901156</v>
      </c>
      <c r="K26" s="233">
        <v>1.505503713348844</v>
      </c>
      <c r="L26" s="233">
        <v>1.5458984375</v>
      </c>
      <c r="M26" s="233">
        <v>2.1318359375</v>
      </c>
      <c r="N26" s="233">
        <v>2.23388671875</v>
      </c>
      <c r="O26" s="233">
        <v>4.4853515625</v>
      </c>
      <c r="P26" s="233">
        <v>5.44775390625</v>
      </c>
      <c r="Q26" s="233">
        <v>13.64013671875</v>
      </c>
      <c r="R26" s="233">
        <v>6.4208984375</v>
      </c>
      <c r="S26" s="233">
        <v>6.22998046875</v>
      </c>
      <c r="T26" s="233">
        <v>5.34912109375</v>
      </c>
      <c r="U26" s="233">
        <v>4.73486328125</v>
      </c>
      <c r="V26" s="233"/>
      <c r="W26" s="233"/>
      <c r="X26" s="233"/>
      <c r="Y26" s="233"/>
      <c r="Z26" s="233"/>
      <c r="AA26" s="233"/>
      <c r="AB26" s="233"/>
      <c r="AC26" s="233"/>
      <c r="AD26" s="233"/>
      <c r="AE26" s="233"/>
      <c r="AF26" s="233"/>
      <c r="AG26" s="233"/>
      <c r="AH26" s="233"/>
      <c r="AI26" s="233"/>
      <c r="AJ26" s="229"/>
      <c r="AK26" s="229"/>
      <c r="AL26" s="229"/>
      <c r="AM26" s="229"/>
      <c r="AN26" s="229"/>
      <c r="AO26" s="229"/>
      <c r="AP26" s="229"/>
      <c r="AQ26" s="229"/>
      <c r="AR26" s="229"/>
      <c r="AS26" s="229"/>
      <c r="AT26" s="229"/>
      <c r="AU26" s="229"/>
      <c r="AV26" s="229"/>
      <c r="AW26" s="229"/>
      <c r="AX26" s="229"/>
      <c r="AY26" s="229"/>
      <c r="AZ26" s="229"/>
      <c r="BA26" s="229"/>
      <c r="BB26" s="229"/>
      <c r="BC26" s="229"/>
    </row>
    <row r="27" spans="1:55" ht="15.75" customHeight="1" x14ac:dyDescent="0.25">
      <c r="A27" s="2"/>
      <c r="B27" s="219">
        <v>23</v>
      </c>
      <c r="C27" s="231" t="s">
        <v>24</v>
      </c>
      <c r="D27" s="232">
        <v>11878</v>
      </c>
      <c r="E27" s="221">
        <v>241.59375</v>
      </c>
      <c r="F27" s="221">
        <v>259.5</v>
      </c>
      <c r="G27" s="233">
        <v>212.8125</v>
      </c>
      <c r="H27" s="233">
        <v>219.09375</v>
      </c>
      <c r="I27" s="233">
        <v>253.71875</v>
      </c>
      <c r="J27" s="233">
        <v>259.46875</v>
      </c>
      <c r="K27" s="233">
        <v>170.8125</v>
      </c>
      <c r="L27" s="233">
        <v>283.375</v>
      </c>
      <c r="M27" s="233">
        <v>242.90625</v>
      </c>
      <c r="N27" s="233">
        <v>264.96875</v>
      </c>
      <c r="O27" s="233">
        <v>284.34375</v>
      </c>
      <c r="P27" s="233">
        <v>306.1875</v>
      </c>
      <c r="Q27" s="233">
        <v>313.34375</v>
      </c>
      <c r="R27" s="233">
        <v>289.75</v>
      </c>
      <c r="S27" s="233">
        <v>271.21875</v>
      </c>
      <c r="T27" s="233">
        <v>297</v>
      </c>
      <c r="U27" s="233">
        <v>319</v>
      </c>
      <c r="V27" s="233"/>
      <c r="W27" s="233"/>
      <c r="X27" s="233"/>
      <c r="Y27" s="233"/>
      <c r="Z27" s="233"/>
      <c r="AA27" s="233"/>
      <c r="AB27" s="233"/>
      <c r="AC27" s="233"/>
      <c r="AD27" s="233"/>
      <c r="AE27" s="233"/>
      <c r="AF27" s="233"/>
      <c r="AG27" s="233"/>
      <c r="AH27" s="233"/>
      <c r="AI27" s="233"/>
      <c r="AJ27" s="229"/>
      <c r="AK27" s="229"/>
      <c r="AL27" s="229"/>
      <c r="AM27" s="229"/>
      <c r="AN27" s="229"/>
      <c r="AO27" s="229"/>
      <c r="AP27" s="229"/>
      <c r="AQ27" s="229"/>
      <c r="AR27" s="229"/>
      <c r="AS27" s="229"/>
      <c r="AT27" s="229"/>
      <c r="AU27" s="229"/>
      <c r="AV27" s="229"/>
      <c r="AW27" s="229"/>
      <c r="AX27" s="229"/>
      <c r="AY27" s="229"/>
      <c r="AZ27" s="229"/>
      <c r="BA27" s="229"/>
      <c r="BB27" s="229"/>
      <c r="BC27" s="229"/>
    </row>
    <row r="28" spans="1:55" ht="15.75" customHeight="1" x14ac:dyDescent="0.25">
      <c r="A28" s="2"/>
      <c r="B28" s="219">
        <v>24</v>
      </c>
      <c r="C28" s="231" t="s">
        <v>94</v>
      </c>
      <c r="D28" s="232">
        <v>11879</v>
      </c>
      <c r="E28" s="221">
        <v>2226.28160800552</v>
      </c>
      <c r="F28" s="221">
        <v>2383.8763888888061</v>
      </c>
      <c r="G28" s="233">
        <v>2334.4724378883839</v>
      </c>
      <c r="H28" s="233">
        <v>2295.612534021493</v>
      </c>
      <c r="I28" s="233">
        <v>2300.7892369506881</v>
      </c>
      <c r="J28" s="233">
        <v>1756.938291139435</v>
      </c>
      <c r="K28" s="233">
        <v>1704.25</v>
      </c>
      <c r="L28" s="233">
        <v>2409.475155279506</v>
      </c>
      <c r="M28" s="233">
        <v>2456.4637336093001</v>
      </c>
      <c r="N28" s="233">
        <v>2496.536111111287</v>
      </c>
      <c r="O28" s="233">
        <v>2364.6812499999069</v>
      </c>
      <c r="P28" s="233">
        <v>2396.3814858491533</v>
      </c>
      <c r="Q28" s="233">
        <v>2470.0802765730768</v>
      </c>
      <c r="R28" s="233">
        <v>2117.794487577863</v>
      </c>
      <c r="S28" s="233">
        <v>2276.2374999998137</v>
      </c>
      <c r="T28" s="233">
        <v>2471.2397515526973</v>
      </c>
      <c r="U28" s="233">
        <v>2429.1414984473959</v>
      </c>
      <c r="V28" s="233"/>
      <c r="W28" s="233"/>
      <c r="X28" s="233"/>
      <c r="Y28" s="233"/>
      <c r="Z28" s="233"/>
      <c r="AA28" s="233"/>
      <c r="AB28" s="233"/>
      <c r="AC28" s="233"/>
      <c r="AD28" s="233"/>
      <c r="AE28" s="233"/>
      <c r="AF28" s="233"/>
      <c r="AG28" s="233"/>
      <c r="AH28" s="233"/>
      <c r="AI28" s="233"/>
      <c r="AJ28" s="229"/>
      <c r="AK28" s="229"/>
      <c r="AL28" s="229"/>
      <c r="AM28" s="229"/>
      <c r="AN28" s="229"/>
      <c r="AO28" s="229"/>
      <c r="AP28" s="229"/>
      <c r="AQ28" s="229"/>
      <c r="AR28" s="229"/>
      <c r="AS28" s="229"/>
      <c r="AT28" s="229"/>
      <c r="AU28" s="229"/>
      <c r="AV28" s="229"/>
      <c r="AW28" s="229"/>
      <c r="AX28" s="229"/>
      <c r="AY28" s="229"/>
      <c r="AZ28" s="229"/>
      <c r="BA28" s="229"/>
      <c r="BB28" s="229"/>
      <c r="BC28" s="229"/>
    </row>
    <row r="29" spans="1:55" ht="15.75" customHeight="1" x14ac:dyDescent="0.25">
      <c r="A29" s="2"/>
      <c r="B29" s="219">
        <v>25</v>
      </c>
      <c r="C29" s="231" t="s">
        <v>95</v>
      </c>
      <c r="D29" s="232">
        <v>11880</v>
      </c>
      <c r="E29" s="221">
        <v>679.58346909657121</v>
      </c>
      <c r="F29" s="221">
        <v>686.35373975429684</v>
      </c>
      <c r="G29" s="233">
        <v>680.11709104944021</v>
      </c>
      <c r="H29" s="233">
        <v>666.11920702783391</v>
      </c>
      <c r="I29" s="233">
        <v>661.09963942272589</v>
      </c>
      <c r="J29" s="233">
        <v>666.39380787033588</v>
      </c>
      <c r="K29" s="233">
        <v>665.37652403954417</v>
      </c>
      <c r="L29" s="233">
        <v>646.50621118023992</v>
      </c>
      <c r="M29" s="233">
        <v>645.45631849346682</v>
      </c>
      <c r="N29" s="233">
        <v>640.74736604001373</v>
      </c>
      <c r="O29" s="233">
        <v>640.23070987639949</v>
      </c>
      <c r="P29" s="233">
        <v>660.93051242223009</v>
      </c>
      <c r="Q29" s="233">
        <v>685.6894409940578</v>
      </c>
      <c r="R29" s="233">
        <v>660.85803954163566</v>
      </c>
      <c r="S29" s="233">
        <v>669.92456915415823</v>
      </c>
      <c r="T29" s="233">
        <v>676.93012422323227</v>
      </c>
      <c r="U29" s="233">
        <v>684.72981366468593</v>
      </c>
      <c r="V29" s="233"/>
      <c r="W29" s="233"/>
      <c r="X29" s="233"/>
      <c r="Y29" s="233"/>
      <c r="Z29" s="233"/>
      <c r="AA29" s="233"/>
      <c r="AB29" s="233"/>
      <c r="AC29" s="233"/>
      <c r="AD29" s="233"/>
      <c r="AE29" s="233"/>
      <c r="AF29" s="233"/>
      <c r="AG29" s="233"/>
      <c r="AH29" s="233"/>
      <c r="AI29" s="233"/>
      <c r="AJ29" s="229"/>
      <c r="AK29" s="229"/>
      <c r="AL29" s="229"/>
      <c r="AM29" s="229"/>
      <c r="AN29" s="229"/>
      <c r="AO29" s="229"/>
      <c r="AP29" s="229"/>
      <c r="AQ29" s="229"/>
      <c r="AR29" s="229"/>
      <c r="AS29" s="229"/>
      <c r="AT29" s="229"/>
      <c r="AU29" s="229"/>
      <c r="AV29" s="229"/>
      <c r="AW29" s="229"/>
      <c r="AX29" s="229"/>
      <c r="AY29" s="229"/>
      <c r="AZ29" s="229"/>
      <c r="BA29" s="229"/>
      <c r="BB29" s="229"/>
      <c r="BC29" s="229"/>
    </row>
    <row r="30" spans="1:55" ht="15.75" customHeight="1" x14ac:dyDescent="0.25">
      <c r="A30" s="2"/>
      <c r="B30" s="219">
        <v>26</v>
      </c>
      <c r="C30" s="231" t="s">
        <v>96</v>
      </c>
      <c r="D30" s="232">
        <v>11881</v>
      </c>
      <c r="E30" s="221">
        <v>2440.0303030302748</v>
      </c>
      <c r="F30" s="221">
        <v>2307.8255901560187</v>
      </c>
      <c r="G30" s="233">
        <v>2391.2936927350238</v>
      </c>
      <c r="H30" s="233">
        <v>2499.8248272240162</v>
      </c>
      <c r="I30" s="233">
        <v>2685.7516285218298</v>
      </c>
      <c r="J30" s="233">
        <v>2507.973233695142</v>
      </c>
      <c r="K30" s="233">
        <v>2692.0445517981425</v>
      </c>
      <c r="L30" s="233">
        <v>2679.1728395065293</v>
      </c>
      <c r="M30" s="233">
        <v>2574.8351955311373</v>
      </c>
      <c r="N30" s="233">
        <v>2696.0716367671266</v>
      </c>
      <c r="O30" s="233">
        <v>2561.3431677017361</v>
      </c>
      <c r="P30" s="233">
        <v>2634.0667701866478</v>
      </c>
      <c r="Q30" s="233">
        <v>2548.0310559002683</v>
      </c>
      <c r="R30" s="233">
        <v>2503.8078030524775</v>
      </c>
      <c r="S30" s="233">
        <v>2673.0835012951866</v>
      </c>
      <c r="T30" s="233">
        <v>2612.602484472096</v>
      </c>
      <c r="U30" s="233">
        <v>2618.1583850933239</v>
      </c>
      <c r="V30" s="233"/>
      <c r="W30" s="233"/>
      <c r="X30" s="233"/>
      <c r="Y30" s="233"/>
      <c r="Z30" s="233"/>
      <c r="AA30" s="233"/>
      <c r="AB30" s="233"/>
      <c r="AC30" s="233"/>
      <c r="AD30" s="233"/>
      <c r="AE30" s="233"/>
      <c r="AF30" s="233"/>
      <c r="AG30" s="233"/>
      <c r="AH30" s="233"/>
      <c r="AI30" s="233"/>
      <c r="AJ30" s="229"/>
      <c r="AK30" s="229"/>
      <c r="AL30" s="229"/>
      <c r="AM30" s="229"/>
      <c r="AN30" s="229"/>
      <c r="AO30" s="229"/>
      <c r="AP30" s="229"/>
      <c r="AQ30" s="229"/>
      <c r="AR30" s="229"/>
      <c r="AS30" s="229"/>
      <c r="AT30" s="229"/>
      <c r="AU30" s="229"/>
      <c r="AV30" s="229"/>
      <c r="AW30" s="229"/>
      <c r="AX30" s="229"/>
      <c r="AY30" s="229"/>
      <c r="AZ30" s="229"/>
      <c r="BA30" s="229"/>
      <c r="BB30" s="229"/>
      <c r="BC30" s="229"/>
    </row>
    <row r="31" spans="1:55" ht="15.75" customHeight="1" x14ac:dyDescent="0.25">
      <c r="A31" s="2"/>
      <c r="B31" s="219">
        <v>27</v>
      </c>
      <c r="C31" s="231" t="s">
        <v>97</v>
      </c>
      <c r="D31" s="232">
        <v>11882</v>
      </c>
      <c r="E31" s="221">
        <v>0</v>
      </c>
      <c r="F31" s="221">
        <v>0</v>
      </c>
      <c r="G31" s="233">
        <v>0</v>
      </c>
      <c r="H31" s="233">
        <v>0</v>
      </c>
      <c r="I31" s="233">
        <v>0</v>
      </c>
      <c r="J31" s="233">
        <v>0.75</v>
      </c>
      <c r="K31" s="233">
        <v>0</v>
      </c>
      <c r="L31" s="233">
        <v>0</v>
      </c>
      <c r="M31" s="233">
        <v>0</v>
      </c>
      <c r="N31" s="233">
        <v>0</v>
      </c>
      <c r="O31" s="233">
        <v>0</v>
      </c>
      <c r="P31" s="233">
        <v>0</v>
      </c>
      <c r="Q31" s="233">
        <v>0</v>
      </c>
      <c r="R31" s="233">
        <v>0</v>
      </c>
      <c r="S31" s="233">
        <v>0</v>
      </c>
      <c r="T31" s="233">
        <v>0</v>
      </c>
      <c r="U31" s="233">
        <v>0</v>
      </c>
      <c r="V31" s="233"/>
      <c r="W31" s="233"/>
      <c r="X31" s="233"/>
      <c r="Y31" s="233"/>
      <c r="Z31" s="233"/>
      <c r="AA31" s="233"/>
      <c r="AB31" s="233"/>
      <c r="AC31" s="233"/>
      <c r="AD31" s="233"/>
      <c r="AE31" s="233"/>
      <c r="AF31" s="233"/>
      <c r="AG31" s="233"/>
      <c r="AH31" s="233"/>
      <c r="AI31" s="233"/>
      <c r="AJ31" s="229"/>
      <c r="AK31" s="229"/>
      <c r="AL31" s="229"/>
      <c r="AM31" s="229"/>
      <c r="AN31" s="229"/>
      <c r="AO31" s="229"/>
      <c r="AP31" s="229"/>
      <c r="AQ31" s="229"/>
      <c r="AR31" s="229"/>
      <c r="AS31" s="229"/>
      <c r="AT31" s="229"/>
      <c r="AU31" s="229"/>
      <c r="AV31" s="229"/>
      <c r="AW31" s="229"/>
      <c r="AX31" s="229"/>
      <c r="AY31" s="229"/>
      <c r="AZ31" s="229"/>
      <c r="BA31" s="229"/>
      <c r="BB31" s="229"/>
      <c r="BC31" s="229"/>
    </row>
    <row r="32" spans="1:55" ht="15.75" customHeight="1" x14ac:dyDescent="0.25">
      <c r="A32" s="226"/>
      <c r="B32" s="219">
        <v>28</v>
      </c>
      <c r="C32" s="234" t="s">
        <v>98</v>
      </c>
      <c r="D32" s="232">
        <v>11883</v>
      </c>
      <c r="E32" s="221">
        <v>3.4999999998035491E-3</v>
      </c>
      <c r="F32" s="221">
        <v>3.4999999998035491E-3</v>
      </c>
      <c r="G32" s="233">
        <v>6.7500000000109139E-3</v>
      </c>
      <c r="H32" s="233">
        <v>0</v>
      </c>
      <c r="I32" s="233">
        <v>9.2500000000654836E-3</v>
      </c>
      <c r="J32" s="233">
        <v>3.5000000002582965E-3</v>
      </c>
      <c r="K32" s="233">
        <v>3.4999999998035491E-3</v>
      </c>
      <c r="L32" s="233">
        <v>1.0000000002037268E-3</v>
      </c>
      <c r="M32" s="233">
        <v>4.9999999964711606E-4</v>
      </c>
      <c r="N32" s="233">
        <v>1.2500000002546585E-3</v>
      </c>
      <c r="O32" s="233">
        <v>0</v>
      </c>
      <c r="P32" s="233">
        <v>0</v>
      </c>
      <c r="Q32" s="233">
        <v>0</v>
      </c>
      <c r="R32" s="233">
        <v>0</v>
      </c>
      <c r="S32" s="233">
        <v>0</v>
      </c>
      <c r="T32" s="233">
        <v>0</v>
      </c>
      <c r="U32" s="233">
        <v>0</v>
      </c>
      <c r="V32" s="233"/>
      <c r="W32" s="233"/>
      <c r="X32" s="233"/>
      <c r="Y32" s="233"/>
      <c r="Z32" s="233"/>
      <c r="AA32" s="233"/>
      <c r="AB32" s="233"/>
      <c r="AC32" s="233"/>
      <c r="AD32" s="233"/>
      <c r="AE32" s="233"/>
      <c r="AF32" s="233"/>
      <c r="AG32" s="233"/>
      <c r="AH32" s="233"/>
      <c r="AI32" s="233"/>
      <c r="AJ32" s="229"/>
      <c r="AK32" s="229"/>
      <c r="AL32" s="229"/>
      <c r="AM32" s="229"/>
      <c r="AN32" s="229"/>
      <c r="AO32" s="229"/>
      <c r="AP32" s="229"/>
      <c r="AQ32" s="229"/>
      <c r="AR32" s="229"/>
      <c r="AS32" s="229"/>
      <c r="AT32" s="229"/>
      <c r="AU32" s="229"/>
      <c r="AV32" s="229"/>
      <c r="AW32" s="229"/>
      <c r="AX32" s="229"/>
      <c r="AY32" s="229"/>
      <c r="AZ32" s="229"/>
      <c r="BA32" s="229"/>
      <c r="BB32" s="229"/>
      <c r="BC32" s="229"/>
    </row>
    <row r="33" spans="1:55" ht="15.75" customHeight="1" x14ac:dyDescent="0.25">
      <c r="A33" s="2"/>
      <c r="B33" s="219">
        <v>29</v>
      </c>
      <c r="C33" s="231" t="s">
        <v>99</v>
      </c>
      <c r="D33" s="232">
        <v>11884</v>
      </c>
      <c r="E33" s="221">
        <v>3.9898494623594161</v>
      </c>
      <c r="F33" s="221">
        <v>4.0178064516148879</v>
      </c>
      <c r="G33" s="233">
        <v>4.0098008415152435</v>
      </c>
      <c r="H33" s="233">
        <v>3.9978120617161039</v>
      </c>
      <c r="I33" s="233">
        <v>3.9778494623606093</v>
      </c>
      <c r="J33" s="233">
        <v>3.9697634408621525</v>
      </c>
      <c r="K33" s="233">
        <v>3.9978064516108134</v>
      </c>
      <c r="L33" s="233">
        <v>3.9758494623747538</v>
      </c>
      <c r="M33" s="233">
        <v>3.9898924731132865</v>
      </c>
      <c r="N33" s="233">
        <v>3.9938064516063605</v>
      </c>
      <c r="O33" s="233">
        <v>3.9837419354844315</v>
      </c>
      <c r="P33" s="233">
        <v>3.9997419354840531</v>
      </c>
      <c r="Q33" s="233">
        <v>3.9986711079945962</v>
      </c>
      <c r="R33" s="233">
        <v>3.9830217391281622</v>
      </c>
      <c r="S33" s="233">
        <v>4.0039130434925028</v>
      </c>
      <c r="T33" s="233">
        <v>3.995869565209432</v>
      </c>
      <c r="U33" s="233">
        <v>4.0118260869530786</v>
      </c>
      <c r="V33" s="233"/>
      <c r="W33" s="233"/>
      <c r="X33" s="233"/>
      <c r="Y33" s="233"/>
      <c r="Z33" s="233"/>
      <c r="AA33" s="233"/>
      <c r="AB33" s="233"/>
      <c r="AC33" s="233"/>
      <c r="AD33" s="233"/>
      <c r="AE33" s="233"/>
      <c r="AF33" s="233"/>
      <c r="AG33" s="233"/>
      <c r="AH33" s="233"/>
      <c r="AI33" s="233"/>
      <c r="AJ33" s="229"/>
      <c r="AK33" s="229"/>
      <c r="AL33" s="229"/>
      <c r="AM33" s="229"/>
      <c r="AN33" s="229"/>
      <c r="AO33" s="229"/>
      <c r="AP33" s="229"/>
      <c r="AQ33" s="229"/>
      <c r="AR33" s="229"/>
      <c r="AS33" s="229"/>
      <c r="AT33" s="229"/>
      <c r="AU33" s="229"/>
      <c r="AV33" s="229"/>
      <c r="AW33" s="229"/>
      <c r="AX33" s="229"/>
      <c r="AY33" s="229"/>
      <c r="AZ33" s="229"/>
      <c r="BA33" s="229"/>
      <c r="BB33" s="229"/>
      <c r="BC33" s="229"/>
    </row>
    <row r="34" spans="1:55" ht="15.75" customHeight="1" x14ac:dyDescent="0.25">
      <c r="A34" s="2"/>
      <c r="B34" s="219">
        <v>30</v>
      </c>
      <c r="C34" s="231" t="s">
        <v>100</v>
      </c>
      <c r="D34" s="232">
        <v>11885</v>
      </c>
      <c r="E34" s="221">
        <v>0.26574059139784367</v>
      </c>
      <c r="F34" s="221">
        <v>0.26561290322592868</v>
      </c>
      <c r="G34" s="233">
        <v>0.26573743571748309</v>
      </c>
      <c r="H34" s="233">
        <v>0.2713983169705898</v>
      </c>
      <c r="I34" s="233">
        <v>0.27157994389881424</v>
      </c>
      <c r="J34" s="233">
        <v>0.27898591631628733</v>
      </c>
      <c r="K34" s="233">
        <v>0.27236290322571222</v>
      </c>
      <c r="L34" s="233">
        <v>0.27175268817222786</v>
      </c>
      <c r="M34" s="233">
        <v>0.27192741935459708</v>
      </c>
      <c r="N34" s="233">
        <v>0.26879166666662968</v>
      </c>
      <c r="O34" s="233">
        <v>0.27160875409094842</v>
      </c>
      <c r="P34" s="233">
        <v>0.27109554698449756</v>
      </c>
      <c r="Q34" s="233">
        <v>0.27212999649350422</v>
      </c>
      <c r="R34" s="233">
        <v>0.26898913043487482</v>
      </c>
      <c r="S34" s="233">
        <v>0.26649456521727188</v>
      </c>
      <c r="T34" s="233">
        <v>0.26536684782627162</v>
      </c>
      <c r="U34" s="233">
        <v>0.26648854604968619</v>
      </c>
      <c r="V34" s="233"/>
      <c r="W34" s="233"/>
      <c r="X34" s="233"/>
      <c r="Y34" s="233"/>
      <c r="Z34" s="233"/>
      <c r="AA34" s="233"/>
      <c r="AB34" s="233"/>
      <c r="AC34" s="233"/>
      <c r="AD34" s="233"/>
      <c r="AE34" s="233"/>
      <c r="AF34" s="233"/>
      <c r="AG34" s="233"/>
      <c r="AH34" s="233"/>
      <c r="AI34" s="233"/>
      <c r="AJ34" s="229"/>
      <c r="AK34" s="229"/>
      <c r="AL34" s="229"/>
      <c r="AM34" s="229"/>
      <c r="AN34" s="229"/>
      <c r="AO34" s="229"/>
      <c r="AP34" s="229"/>
      <c r="AQ34" s="229"/>
      <c r="AR34" s="229"/>
      <c r="AS34" s="229"/>
      <c r="AT34" s="229"/>
      <c r="AU34" s="229"/>
      <c r="AV34" s="229"/>
      <c r="AW34" s="229"/>
      <c r="AX34" s="229"/>
      <c r="AY34" s="229"/>
      <c r="AZ34" s="229"/>
      <c r="BA34" s="229"/>
      <c r="BB34" s="229"/>
      <c r="BC34" s="229"/>
    </row>
    <row r="35" spans="1:55" ht="15.75" customHeight="1" x14ac:dyDescent="0.25">
      <c r="A35" s="2"/>
      <c r="B35" s="219">
        <v>31</v>
      </c>
      <c r="C35" s="231" t="s">
        <v>101</v>
      </c>
      <c r="D35" s="232">
        <v>11886</v>
      </c>
      <c r="E35" s="221">
        <v>3577.9677419345826</v>
      </c>
      <c r="F35" s="221">
        <v>3535.5215053763241</v>
      </c>
      <c r="G35" s="233">
        <v>3490.5289855077863</v>
      </c>
      <c r="H35" s="233">
        <v>3360.2505843834952</v>
      </c>
      <c r="I35" s="233">
        <v>3416.3363721370697</v>
      </c>
      <c r="J35" s="233">
        <v>3524.7765310900286</v>
      </c>
      <c r="K35" s="233">
        <v>3594.1021505380049</v>
      </c>
      <c r="L35" s="233">
        <v>3548.0806451616809</v>
      </c>
      <c r="M35" s="233">
        <v>3545.0752688162029</v>
      </c>
      <c r="N35" s="233">
        <v>3315.0741000464186</v>
      </c>
      <c r="O35" s="233">
        <v>3473.7608695654199</v>
      </c>
      <c r="P35" s="233">
        <v>3120.3209443669766</v>
      </c>
      <c r="Q35" s="233">
        <v>3394.2877512853593</v>
      </c>
      <c r="R35" s="233">
        <v>3404.2119565224275</v>
      </c>
      <c r="S35" s="233">
        <v>3433.4021739121526</v>
      </c>
      <c r="T35" s="233">
        <v>3420.3532608700916</v>
      </c>
      <c r="U35" s="233">
        <v>3366.5459326785058</v>
      </c>
      <c r="V35" s="233"/>
      <c r="W35" s="233"/>
      <c r="X35" s="233"/>
      <c r="Y35" s="233"/>
      <c r="Z35" s="233"/>
      <c r="AA35" s="233"/>
      <c r="AB35" s="233"/>
      <c r="AC35" s="233"/>
      <c r="AD35" s="233"/>
      <c r="AE35" s="233"/>
      <c r="AF35" s="233"/>
      <c r="AG35" s="233"/>
      <c r="AH35" s="233"/>
      <c r="AI35" s="233"/>
      <c r="AJ35" s="229"/>
      <c r="AK35" s="229"/>
      <c r="AL35" s="229"/>
      <c r="AM35" s="229"/>
      <c r="AN35" s="229"/>
      <c r="AO35" s="229"/>
      <c r="AP35" s="229"/>
      <c r="AQ35" s="229"/>
      <c r="AR35" s="229"/>
      <c r="AS35" s="229"/>
      <c r="AT35" s="229"/>
      <c r="AU35" s="229"/>
      <c r="AV35" s="229"/>
      <c r="AW35" s="229"/>
      <c r="AX35" s="229"/>
      <c r="AY35" s="229"/>
      <c r="AZ35" s="229"/>
      <c r="BA35" s="229"/>
      <c r="BB35" s="229"/>
      <c r="BC35" s="229"/>
    </row>
    <row r="36" spans="1:55" ht="15.75" customHeight="1" x14ac:dyDescent="0.25">
      <c r="A36" s="2"/>
      <c r="B36" s="219">
        <v>32</v>
      </c>
      <c r="C36" s="231" t="s">
        <v>102</v>
      </c>
      <c r="D36" s="232">
        <v>11887</v>
      </c>
      <c r="E36" s="221">
        <v>7831.536761904601</v>
      </c>
      <c r="F36" s="221">
        <v>7805.2928966321051</v>
      </c>
      <c r="G36" s="233">
        <v>7789.4071414633654</v>
      </c>
      <c r="H36" s="233">
        <v>7691.2671999998856</v>
      </c>
      <c r="I36" s="233">
        <v>7510.4475897436496</v>
      </c>
      <c r="J36" s="233">
        <v>7481.0276102563366</v>
      </c>
      <c r="K36" s="233">
        <v>7829.59039999987</v>
      </c>
      <c r="L36" s="233">
        <v>7775.0400000002701</v>
      </c>
      <c r="M36" s="233">
        <v>7744.6319609754719</v>
      </c>
      <c r="N36" s="233">
        <v>7562.4464390245266</v>
      </c>
      <c r="O36" s="233">
        <v>7711.2927999999374</v>
      </c>
      <c r="P36" s="233">
        <v>7491.7280000001192</v>
      </c>
      <c r="Q36" s="233">
        <v>7562.9841230767779</v>
      </c>
      <c r="R36" s="233">
        <v>7331.406769230729</v>
      </c>
      <c r="S36" s="233">
        <v>7712.0955076923128</v>
      </c>
      <c r="T36" s="233">
        <v>7589.6319999999832</v>
      </c>
      <c r="U36" s="233">
        <v>7562.8607999999076</v>
      </c>
      <c r="V36" s="233"/>
      <c r="W36" s="233"/>
      <c r="X36" s="233"/>
      <c r="Y36" s="233"/>
      <c r="Z36" s="233"/>
      <c r="AA36" s="233"/>
      <c r="AB36" s="233"/>
      <c r="AC36" s="233"/>
      <c r="AD36" s="233"/>
      <c r="AE36" s="233"/>
      <c r="AF36" s="233"/>
      <c r="AG36" s="233"/>
      <c r="AH36" s="233"/>
      <c r="AI36" s="233"/>
      <c r="AJ36" s="229"/>
      <c r="AK36" s="229"/>
      <c r="AL36" s="229"/>
      <c r="AM36" s="229"/>
      <c r="AN36" s="229"/>
      <c r="AO36" s="229"/>
      <c r="AP36" s="229"/>
      <c r="AQ36" s="229"/>
      <c r="AR36" s="229"/>
      <c r="AS36" s="229"/>
      <c r="AT36" s="229"/>
      <c r="AU36" s="229"/>
      <c r="AV36" s="229"/>
      <c r="AW36" s="229"/>
      <c r="AX36" s="229"/>
      <c r="AY36" s="229"/>
      <c r="AZ36" s="229"/>
      <c r="BA36" s="229"/>
      <c r="BB36" s="229"/>
      <c r="BC36" s="229"/>
    </row>
    <row r="37" spans="1:55" ht="15.75" customHeight="1" x14ac:dyDescent="0.25">
      <c r="A37" s="2"/>
      <c r="B37" s="219">
        <v>33</v>
      </c>
      <c r="C37" s="231" t="s">
        <v>103</v>
      </c>
      <c r="D37" s="232">
        <v>11888</v>
      </c>
      <c r="E37" s="221">
        <v>6319.8079999992624</v>
      </c>
      <c r="F37" s="221">
        <v>6295.7184000005946</v>
      </c>
      <c r="G37" s="233">
        <v>6282.6692923074588</v>
      </c>
      <c r="H37" s="233">
        <v>6195.436307691969</v>
      </c>
      <c r="I37" s="233">
        <v>6034.2400000002235</v>
      </c>
      <c r="J37" s="233">
        <v>6003.5968000004068</v>
      </c>
      <c r="K37" s="233">
        <v>6314.4703999999911</v>
      </c>
      <c r="L37" s="233">
        <v>6271.3728000000119</v>
      </c>
      <c r="M37" s="233">
        <v>6251.7119999993593</v>
      </c>
      <c r="N37" s="233">
        <v>6088.0000000009313</v>
      </c>
      <c r="O37" s="233">
        <v>6222.8479999992996</v>
      </c>
      <c r="P37" s="233">
        <v>6023.5428571430966</v>
      </c>
      <c r="Q37" s="233">
        <v>6093.8971428573132</v>
      </c>
      <c r="R37" s="233">
        <v>5885.6447999989614</v>
      </c>
      <c r="S37" s="233">
        <v>6225.5104000009596</v>
      </c>
      <c r="T37" s="233">
        <v>6117.4528000000864</v>
      </c>
      <c r="U37" s="233">
        <v>6089.98399999924</v>
      </c>
      <c r="V37" s="233"/>
      <c r="W37" s="233"/>
      <c r="X37" s="233"/>
      <c r="Y37" s="233"/>
      <c r="Z37" s="233"/>
      <c r="AA37" s="233"/>
      <c r="AB37" s="233"/>
      <c r="AC37" s="233"/>
      <c r="AD37" s="233"/>
      <c r="AE37" s="233"/>
      <c r="AF37" s="233"/>
      <c r="AG37" s="233"/>
      <c r="AH37" s="233"/>
      <c r="AI37" s="233"/>
      <c r="AJ37" s="229"/>
      <c r="AK37" s="229"/>
      <c r="AL37" s="229"/>
      <c r="AM37" s="229"/>
      <c r="AN37" s="229"/>
      <c r="AO37" s="229"/>
      <c r="AP37" s="229"/>
      <c r="AQ37" s="229"/>
      <c r="AR37" s="229"/>
      <c r="AS37" s="229"/>
      <c r="AT37" s="229"/>
      <c r="AU37" s="229"/>
      <c r="AV37" s="229"/>
      <c r="AW37" s="229"/>
      <c r="AX37" s="229"/>
      <c r="AY37" s="229"/>
      <c r="AZ37" s="229"/>
      <c r="BA37" s="229"/>
      <c r="BB37" s="229"/>
      <c r="BC37" s="229"/>
    </row>
    <row r="38" spans="1:55" ht="15.75" customHeight="1" x14ac:dyDescent="0.25">
      <c r="A38" s="2"/>
      <c r="B38" s="219">
        <v>34</v>
      </c>
      <c r="C38" s="231" t="s">
        <v>104</v>
      </c>
      <c r="D38" s="232">
        <v>11889</v>
      </c>
      <c r="E38" s="221">
        <v>0</v>
      </c>
      <c r="F38" s="221">
        <v>0</v>
      </c>
      <c r="G38" s="233">
        <v>0</v>
      </c>
      <c r="H38" s="233">
        <v>0</v>
      </c>
      <c r="I38" s="233">
        <v>0</v>
      </c>
      <c r="J38" s="233">
        <v>0</v>
      </c>
      <c r="K38" s="233">
        <v>0</v>
      </c>
      <c r="L38" s="233">
        <v>0</v>
      </c>
      <c r="M38" s="233">
        <v>0</v>
      </c>
      <c r="N38" s="233">
        <v>0</v>
      </c>
      <c r="O38" s="233">
        <v>0</v>
      </c>
      <c r="P38" s="233">
        <v>0</v>
      </c>
      <c r="Q38" s="233">
        <v>0</v>
      </c>
      <c r="R38" s="233">
        <v>0</v>
      </c>
      <c r="S38" s="233">
        <v>0</v>
      </c>
      <c r="T38" s="233">
        <v>0</v>
      </c>
      <c r="U38" s="233">
        <v>0</v>
      </c>
      <c r="V38" s="233"/>
      <c r="W38" s="233"/>
      <c r="X38" s="233"/>
      <c r="Y38" s="233"/>
      <c r="Z38" s="233"/>
      <c r="AA38" s="233"/>
      <c r="AB38" s="233"/>
      <c r="AC38" s="233"/>
      <c r="AD38" s="233"/>
      <c r="AE38" s="233"/>
      <c r="AF38" s="233"/>
      <c r="AG38" s="233"/>
      <c r="AH38" s="233"/>
      <c r="AI38" s="233"/>
      <c r="AJ38" s="229"/>
      <c r="AK38" s="229"/>
      <c r="AL38" s="229"/>
      <c r="AM38" s="229"/>
      <c r="AN38" s="229"/>
      <c r="AO38" s="229"/>
      <c r="AP38" s="229"/>
      <c r="AQ38" s="229"/>
      <c r="AR38" s="229"/>
      <c r="AS38" s="229"/>
      <c r="AT38" s="229"/>
      <c r="AU38" s="229"/>
      <c r="AV38" s="229"/>
      <c r="AW38" s="229"/>
      <c r="AX38" s="229"/>
      <c r="AY38" s="229"/>
      <c r="AZ38" s="229"/>
      <c r="BA38" s="229"/>
      <c r="BB38" s="229"/>
      <c r="BC38" s="229"/>
    </row>
    <row r="39" spans="1:55" ht="15.75" customHeight="1" x14ac:dyDescent="0.25">
      <c r="A39" s="2"/>
      <c r="B39" s="219">
        <v>35</v>
      </c>
      <c r="C39" s="231" t="s">
        <v>105</v>
      </c>
      <c r="D39" s="232">
        <v>11890</v>
      </c>
      <c r="E39" s="221">
        <v>0</v>
      </c>
      <c r="F39" s="221">
        <v>0</v>
      </c>
      <c r="G39" s="233">
        <v>0</v>
      </c>
      <c r="H39" s="233">
        <v>0</v>
      </c>
      <c r="I39" s="233">
        <v>0</v>
      </c>
      <c r="J39" s="233">
        <v>0</v>
      </c>
      <c r="K39" s="233">
        <v>0</v>
      </c>
      <c r="L39" s="233">
        <v>0</v>
      </c>
      <c r="M39" s="233">
        <v>0</v>
      </c>
      <c r="N39" s="233">
        <v>0</v>
      </c>
      <c r="O39" s="233">
        <v>0</v>
      </c>
      <c r="P39" s="233">
        <v>0</v>
      </c>
      <c r="Q39" s="233">
        <v>0</v>
      </c>
      <c r="R39" s="233">
        <v>0</v>
      </c>
      <c r="S39" s="233">
        <v>0</v>
      </c>
      <c r="T39" s="233">
        <v>0</v>
      </c>
      <c r="U39" s="233">
        <v>0</v>
      </c>
      <c r="V39" s="233"/>
      <c r="W39" s="233"/>
      <c r="X39" s="233"/>
      <c r="Y39" s="233"/>
      <c r="Z39" s="233"/>
      <c r="AA39" s="233"/>
      <c r="AB39" s="233"/>
      <c r="AC39" s="233"/>
      <c r="AD39" s="233"/>
      <c r="AE39" s="233"/>
      <c r="AF39" s="233"/>
      <c r="AG39" s="233"/>
      <c r="AH39" s="233"/>
      <c r="AI39" s="233"/>
      <c r="AJ39" s="229"/>
      <c r="AK39" s="229"/>
      <c r="AL39" s="229"/>
      <c r="AM39" s="229"/>
      <c r="AN39" s="229"/>
      <c r="AO39" s="229"/>
      <c r="AP39" s="229"/>
      <c r="AQ39" s="229"/>
      <c r="AR39" s="229"/>
      <c r="AS39" s="229"/>
      <c r="AT39" s="229"/>
      <c r="AU39" s="229"/>
      <c r="AV39" s="229"/>
      <c r="AW39" s="229"/>
      <c r="AX39" s="229"/>
      <c r="AY39" s="229"/>
      <c r="AZ39" s="229"/>
      <c r="BA39" s="229"/>
      <c r="BB39" s="229"/>
      <c r="BC39" s="229"/>
    </row>
    <row r="40" spans="1:55" ht="15.75" customHeight="1" x14ac:dyDescent="0.25">
      <c r="A40" s="2"/>
      <c r="B40" s="219">
        <v>36</v>
      </c>
      <c r="C40" s="234" t="s">
        <v>14</v>
      </c>
      <c r="D40" s="232">
        <v>11891</v>
      </c>
      <c r="E40" s="221">
        <v>0</v>
      </c>
      <c r="F40" s="221">
        <v>0</v>
      </c>
      <c r="G40" s="235">
        <v>0.80000000004656613</v>
      </c>
      <c r="H40" s="235">
        <v>0</v>
      </c>
      <c r="I40" s="235">
        <v>0</v>
      </c>
      <c r="J40" s="235">
        <v>0</v>
      </c>
      <c r="K40" s="235">
        <v>0</v>
      </c>
      <c r="L40" s="235">
        <v>0</v>
      </c>
      <c r="M40" s="235">
        <v>0</v>
      </c>
      <c r="N40" s="235">
        <v>0.67199999996228144</v>
      </c>
      <c r="O40" s="235">
        <v>0</v>
      </c>
      <c r="P40" s="235">
        <v>0</v>
      </c>
      <c r="Q40" s="235">
        <v>0</v>
      </c>
      <c r="R40" s="235">
        <v>0</v>
      </c>
      <c r="S40" s="235">
        <v>0</v>
      </c>
      <c r="T40" s="235">
        <v>0</v>
      </c>
      <c r="U40" s="235">
        <v>1.9200000000419095</v>
      </c>
      <c r="V40" s="235"/>
      <c r="W40" s="235"/>
      <c r="X40" s="235"/>
      <c r="Y40" s="235"/>
      <c r="Z40" s="235"/>
      <c r="AA40" s="235"/>
      <c r="AB40" s="235"/>
      <c r="AC40" s="235"/>
      <c r="AD40" s="235"/>
      <c r="AE40" s="235"/>
      <c r="AF40" s="235"/>
      <c r="AG40" s="235"/>
      <c r="AH40" s="235"/>
      <c r="AI40" s="235"/>
      <c r="AJ40" s="229"/>
      <c r="AK40" s="229"/>
      <c r="AL40" s="229"/>
      <c r="AM40" s="229"/>
      <c r="AN40" s="229"/>
      <c r="AO40" s="229"/>
      <c r="AP40" s="229"/>
      <c r="AQ40" s="229"/>
      <c r="AR40" s="229"/>
      <c r="AS40" s="229"/>
      <c r="AT40" s="229"/>
      <c r="AU40" s="229"/>
      <c r="AV40" s="229"/>
      <c r="AW40" s="229"/>
      <c r="AX40" s="229"/>
      <c r="AY40" s="229"/>
      <c r="AZ40" s="229"/>
      <c r="BA40" s="229"/>
      <c r="BB40" s="229"/>
      <c r="BC40" s="229"/>
    </row>
    <row r="41" spans="1:55" ht="15.75" customHeight="1" x14ac:dyDescent="0.25">
      <c r="A41" s="2"/>
      <c r="B41" s="219">
        <v>37</v>
      </c>
      <c r="C41" s="234" t="s">
        <v>16</v>
      </c>
      <c r="D41" s="232">
        <v>11892</v>
      </c>
      <c r="E41" s="221">
        <v>0</v>
      </c>
      <c r="F41" s="221">
        <v>0</v>
      </c>
      <c r="G41" s="235">
        <v>0.83199999993667006</v>
      </c>
      <c r="H41" s="235">
        <v>0</v>
      </c>
      <c r="I41" s="235">
        <v>0</v>
      </c>
      <c r="J41" s="235">
        <v>0</v>
      </c>
      <c r="K41" s="235">
        <v>0</v>
      </c>
      <c r="L41" s="235">
        <v>0</v>
      </c>
      <c r="M41" s="235">
        <v>0</v>
      </c>
      <c r="N41" s="235">
        <v>0.70400000002700835</v>
      </c>
      <c r="O41" s="235">
        <v>0</v>
      </c>
      <c r="P41" s="235">
        <v>0</v>
      </c>
      <c r="Q41" s="235">
        <v>0</v>
      </c>
      <c r="R41" s="235">
        <v>0</v>
      </c>
      <c r="S41" s="235">
        <v>0</v>
      </c>
      <c r="T41" s="235">
        <v>0</v>
      </c>
      <c r="U41" s="235">
        <v>1.984000000054948</v>
      </c>
      <c r="V41" s="235"/>
      <c r="W41" s="235"/>
      <c r="X41" s="235"/>
      <c r="Y41" s="235"/>
      <c r="Z41" s="235"/>
      <c r="AA41" s="235"/>
      <c r="AB41" s="235"/>
      <c r="AC41" s="235"/>
      <c r="AD41" s="235"/>
      <c r="AE41" s="235"/>
      <c r="AF41" s="235"/>
      <c r="AG41" s="235"/>
      <c r="AH41" s="235"/>
      <c r="AI41" s="235"/>
      <c r="AJ41" s="229"/>
      <c r="AK41" s="229"/>
      <c r="AL41" s="229"/>
      <c r="AM41" s="229"/>
      <c r="AN41" s="229"/>
      <c r="AO41" s="229"/>
      <c r="AP41" s="229"/>
      <c r="AQ41" s="229"/>
      <c r="AR41" s="229"/>
      <c r="AS41" s="229"/>
      <c r="AT41" s="229"/>
      <c r="AU41" s="229"/>
      <c r="AV41" s="229"/>
      <c r="AW41" s="229"/>
      <c r="AX41" s="229"/>
      <c r="AY41" s="229"/>
      <c r="AZ41" s="229"/>
      <c r="BA41" s="229"/>
      <c r="BB41" s="229"/>
      <c r="BC41" s="229"/>
    </row>
    <row r="42" spans="1:55" ht="15.75" customHeight="1" x14ac:dyDescent="0.25">
      <c r="A42" s="2"/>
      <c r="B42" s="219">
        <v>38</v>
      </c>
      <c r="C42" s="234" t="s">
        <v>15</v>
      </c>
      <c r="D42" s="232">
        <v>11893</v>
      </c>
      <c r="E42" s="221">
        <v>0</v>
      </c>
      <c r="F42" s="221">
        <v>0</v>
      </c>
      <c r="G42" s="235">
        <v>0.48000000003958121</v>
      </c>
      <c r="H42" s="235">
        <v>0</v>
      </c>
      <c r="I42" s="235">
        <v>0</v>
      </c>
      <c r="J42" s="235">
        <v>0</v>
      </c>
      <c r="K42" s="235">
        <v>0</v>
      </c>
      <c r="L42" s="235">
        <v>0</v>
      </c>
      <c r="M42" s="235">
        <v>0</v>
      </c>
      <c r="N42" s="235">
        <v>3.1999999948311597E-2</v>
      </c>
      <c r="O42" s="235">
        <v>0</v>
      </c>
      <c r="P42" s="235">
        <v>0</v>
      </c>
      <c r="Q42" s="235">
        <v>0</v>
      </c>
      <c r="R42" s="235">
        <v>0</v>
      </c>
      <c r="S42" s="235">
        <v>0</v>
      </c>
      <c r="T42" s="235">
        <v>0</v>
      </c>
      <c r="U42" s="235">
        <v>0</v>
      </c>
      <c r="V42" s="235"/>
      <c r="W42" s="235"/>
      <c r="X42" s="235"/>
      <c r="Y42" s="235"/>
      <c r="Z42" s="235"/>
      <c r="AA42" s="235"/>
      <c r="AB42" s="235"/>
      <c r="AC42" s="235"/>
      <c r="AD42" s="235"/>
      <c r="AE42" s="235"/>
      <c r="AF42" s="235"/>
      <c r="AG42" s="235"/>
      <c r="AH42" s="235"/>
      <c r="AI42" s="235"/>
      <c r="AJ42" s="229"/>
      <c r="AK42" s="229"/>
      <c r="AL42" s="229"/>
      <c r="AM42" s="229"/>
      <c r="AN42" s="229"/>
      <c r="AO42" s="229"/>
      <c r="AP42" s="229"/>
      <c r="AQ42" s="229"/>
      <c r="AR42" s="229"/>
      <c r="AS42" s="229"/>
      <c r="AT42" s="229"/>
      <c r="AU42" s="229"/>
      <c r="AV42" s="229"/>
      <c r="AW42" s="229"/>
      <c r="AX42" s="229"/>
      <c r="AY42" s="229"/>
      <c r="AZ42" s="229"/>
      <c r="BA42" s="229"/>
      <c r="BB42" s="229"/>
      <c r="BC42" s="229"/>
    </row>
    <row r="43" spans="1:55" ht="15.75" customHeight="1" x14ac:dyDescent="0.25">
      <c r="A43" s="2"/>
      <c r="B43" s="219">
        <v>39</v>
      </c>
      <c r="C43" s="231" t="s">
        <v>106</v>
      </c>
      <c r="D43" s="232">
        <v>11894</v>
      </c>
      <c r="E43" s="221">
        <v>0</v>
      </c>
      <c r="F43" s="221">
        <v>0</v>
      </c>
      <c r="G43" s="233">
        <v>0</v>
      </c>
      <c r="H43" s="233">
        <v>0</v>
      </c>
      <c r="I43" s="233">
        <v>0</v>
      </c>
      <c r="J43" s="233">
        <v>0</v>
      </c>
      <c r="K43" s="233">
        <v>0</v>
      </c>
      <c r="L43" s="233">
        <v>0</v>
      </c>
      <c r="M43" s="233">
        <v>0</v>
      </c>
      <c r="N43" s="233">
        <v>0</v>
      </c>
      <c r="O43" s="233">
        <v>0</v>
      </c>
      <c r="P43" s="233">
        <v>0</v>
      </c>
      <c r="Q43" s="233">
        <v>0</v>
      </c>
      <c r="R43" s="233">
        <v>0</v>
      </c>
      <c r="S43" s="233">
        <v>0</v>
      </c>
      <c r="T43" s="233">
        <v>0</v>
      </c>
      <c r="U43" s="233">
        <v>0</v>
      </c>
      <c r="V43" s="233"/>
      <c r="W43" s="233"/>
      <c r="X43" s="233"/>
      <c r="Y43" s="233"/>
      <c r="Z43" s="233"/>
      <c r="AA43" s="233"/>
      <c r="AB43" s="233"/>
      <c r="AC43" s="233"/>
      <c r="AD43" s="233"/>
      <c r="AE43" s="233"/>
      <c r="AF43" s="233"/>
      <c r="AG43" s="233"/>
      <c r="AH43" s="233"/>
      <c r="AI43" s="233"/>
      <c r="AJ43" s="229"/>
      <c r="AK43" s="229"/>
      <c r="AL43" s="229"/>
      <c r="AM43" s="229"/>
      <c r="AN43" s="229"/>
      <c r="AO43" s="229"/>
      <c r="AP43" s="229"/>
      <c r="AQ43" s="229"/>
      <c r="AR43" s="229"/>
      <c r="AS43" s="229"/>
      <c r="AT43" s="229"/>
      <c r="AU43" s="229"/>
      <c r="AV43" s="229"/>
      <c r="AW43" s="229"/>
      <c r="AX43" s="229"/>
      <c r="AY43" s="229"/>
      <c r="AZ43" s="229"/>
      <c r="BA43" s="229"/>
      <c r="BB43" s="229"/>
      <c r="BC43" s="229"/>
    </row>
    <row r="44" spans="1:55" ht="15.75" customHeight="1" x14ac:dyDescent="0.25">
      <c r="A44" s="2"/>
      <c r="B44" s="219">
        <v>40</v>
      </c>
      <c r="C44" s="231" t="s">
        <v>107</v>
      </c>
      <c r="D44" s="232">
        <v>11895</v>
      </c>
      <c r="E44" s="221">
        <v>0</v>
      </c>
      <c r="F44" s="221">
        <v>0</v>
      </c>
      <c r="G44" s="233">
        <v>0</v>
      </c>
      <c r="H44" s="233">
        <v>0</v>
      </c>
      <c r="I44" s="233">
        <v>0</v>
      </c>
      <c r="J44" s="233">
        <v>0</v>
      </c>
      <c r="K44" s="233">
        <v>0</v>
      </c>
      <c r="L44" s="233">
        <v>0</v>
      </c>
      <c r="M44" s="233">
        <v>0</v>
      </c>
      <c r="N44" s="233">
        <v>0</v>
      </c>
      <c r="O44" s="233">
        <v>0</v>
      </c>
      <c r="P44" s="233">
        <v>0</v>
      </c>
      <c r="Q44" s="233">
        <v>0</v>
      </c>
      <c r="R44" s="233">
        <v>0</v>
      </c>
      <c r="S44" s="233">
        <v>0</v>
      </c>
      <c r="T44" s="233">
        <v>0</v>
      </c>
      <c r="U44" s="233">
        <v>0</v>
      </c>
      <c r="V44" s="233"/>
      <c r="W44" s="233"/>
      <c r="X44" s="233"/>
      <c r="Y44" s="233"/>
      <c r="Z44" s="233"/>
      <c r="AA44" s="233"/>
      <c r="AB44" s="233"/>
      <c r="AC44" s="233"/>
      <c r="AD44" s="233"/>
      <c r="AE44" s="233"/>
      <c r="AF44" s="233"/>
      <c r="AG44" s="233"/>
      <c r="AH44" s="233"/>
      <c r="AI44" s="233"/>
      <c r="AJ44" s="229"/>
      <c r="AK44" s="229"/>
      <c r="AL44" s="229"/>
      <c r="AM44" s="229"/>
      <c r="AN44" s="229"/>
      <c r="AO44" s="229"/>
      <c r="AP44" s="229"/>
      <c r="AQ44" s="229"/>
      <c r="AR44" s="229"/>
      <c r="AS44" s="229"/>
      <c r="AT44" s="229"/>
      <c r="AU44" s="229"/>
      <c r="AV44" s="229"/>
      <c r="AW44" s="229"/>
      <c r="AX44" s="229"/>
      <c r="AY44" s="229"/>
      <c r="AZ44" s="229"/>
      <c r="BA44" s="229"/>
      <c r="BB44" s="229"/>
      <c r="BC44" s="229"/>
    </row>
    <row r="45" spans="1:55" ht="15.75" customHeight="1" x14ac:dyDescent="0.25">
      <c r="A45" s="2"/>
      <c r="B45" s="219">
        <v>41</v>
      </c>
      <c r="C45" s="231" t="s">
        <v>108</v>
      </c>
      <c r="D45" s="232">
        <v>11896</v>
      </c>
      <c r="E45" s="221">
        <v>0</v>
      </c>
      <c r="F45" s="221">
        <v>0</v>
      </c>
      <c r="G45" s="233">
        <v>0</v>
      </c>
      <c r="H45" s="233">
        <v>0</v>
      </c>
      <c r="I45" s="233">
        <v>0</v>
      </c>
      <c r="J45" s="233">
        <v>0</v>
      </c>
      <c r="K45" s="233">
        <v>0</v>
      </c>
      <c r="L45" s="233">
        <v>0</v>
      </c>
      <c r="M45" s="233">
        <v>0</v>
      </c>
      <c r="N45" s="233">
        <v>0</v>
      </c>
      <c r="O45" s="233">
        <v>0</v>
      </c>
      <c r="P45" s="233">
        <v>0</v>
      </c>
      <c r="Q45" s="233">
        <v>0</v>
      </c>
      <c r="R45" s="233">
        <v>0</v>
      </c>
      <c r="S45" s="233">
        <v>0</v>
      </c>
      <c r="T45" s="233">
        <v>0</v>
      </c>
      <c r="U45" s="233">
        <v>0</v>
      </c>
      <c r="V45" s="233"/>
      <c r="W45" s="233"/>
      <c r="X45" s="233"/>
      <c r="Y45" s="233"/>
      <c r="Z45" s="233"/>
      <c r="AA45" s="233"/>
      <c r="AB45" s="233"/>
      <c r="AC45" s="233"/>
      <c r="AD45" s="233"/>
      <c r="AE45" s="233"/>
      <c r="AF45" s="233"/>
      <c r="AG45" s="233"/>
      <c r="AH45" s="233"/>
      <c r="AI45" s="233"/>
      <c r="AJ45" s="229"/>
      <c r="AK45" s="229"/>
      <c r="AL45" s="229"/>
      <c r="AM45" s="229"/>
      <c r="AN45" s="229"/>
      <c r="AO45" s="229"/>
      <c r="AP45" s="229"/>
      <c r="AQ45" s="229"/>
      <c r="AR45" s="229"/>
      <c r="AS45" s="229"/>
      <c r="AT45" s="229"/>
      <c r="AU45" s="229"/>
      <c r="AV45" s="229"/>
      <c r="AW45" s="229"/>
      <c r="AX45" s="229"/>
      <c r="AY45" s="229"/>
      <c r="AZ45" s="229"/>
      <c r="BA45" s="229"/>
      <c r="BB45" s="229"/>
      <c r="BC45" s="229"/>
    </row>
    <row r="46" spans="1:55" ht="15.75" customHeight="1" x14ac:dyDescent="0.25">
      <c r="A46" s="2"/>
      <c r="B46" s="219">
        <v>42</v>
      </c>
      <c r="C46" s="231" t="s">
        <v>53</v>
      </c>
      <c r="D46" s="232">
        <v>11897</v>
      </c>
      <c r="E46" s="221">
        <v>0</v>
      </c>
      <c r="F46" s="221">
        <v>0</v>
      </c>
      <c r="G46" s="233">
        <v>0</v>
      </c>
      <c r="H46" s="233">
        <v>0</v>
      </c>
      <c r="I46" s="233">
        <v>0</v>
      </c>
      <c r="J46" s="233">
        <v>0</v>
      </c>
      <c r="K46" s="233">
        <v>0</v>
      </c>
      <c r="L46" s="233">
        <v>0</v>
      </c>
      <c r="M46" s="233">
        <v>0</v>
      </c>
      <c r="N46" s="233">
        <v>0</v>
      </c>
      <c r="O46" s="233">
        <v>0</v>
      </c>
      <c r="P46" s="233">
        <v>0</v>
      </c>
      <c r="Q46" s="233">
        <v>0</v>
      </c>
      <c r="R46" s="233">
        <v>0</v>
      </c>
      <c r="S46" s="233">
        <v>0</v>
      </c>
      <c r="T46" s="233">
        <v>0</v>
      </c>
      <c r="U46" s="233">
        <v>0</v>
      </c>
      <c r="V46" s="233"/>
      <c r="W46" s="233"/>
      <c r="X46" s="233"/>
      <c r="Y46" s="233"/>
      <c r="Z46" s="233"/>
      <c r="AA46" s="233"/>
      <c r="AB46" s="233"/>
      <c r="AC46" s="233"/>
      <c r="AD46" s="233"/>
      <c r="AE46" s="233"/>
      <c r="AF46" s="233"/>
      <c r="AG46" s="233"/>
      <c r="AH46" s="233"/>
      <c r="AI46" s="233"/>
      <c r="AJ46" s="229"/>
      <c r="AK46" s="229"/>
      <c r="AL46" s="229"/>
      <c r="AM46" s="229"/>
      <c r="AN46" s="229"/>
      <c r="AO46" s="229"/>
      <c r="AP46" s="229"/>
      <c r="AQ46" s="229"/>
      <c r="AR46" s="229"/>
      <c r="AS46" s="229"/>
      <c r="AT46" s="229"/>
      <c r="AU46" s="229"/>
      <c r="AV46" s="229"/>
      <c r="AW46" s="229"/>
      <c r="AX46" s="229"/>
      <c r="AY46" s="229"/>
      <c r="AZ46" s="229"/>
      <c r="BA46" s="229"/>
      <c r="BB46" s="229"/>
      <c r="BC46" s="229"/>
    </row>
    <row r="47" spans="1:55" ht="15.75" customHeight="1" x14ac:dyDescent="0.25">
      <c r="A47" s="2"/>
      <c r="B47" s="219">
        <v>43</v>
      </c>
      <c r="C47" s="234" t="s">
        <v>109</v>
      </c>
      <c r="D47" s="232">
        <v>11898</v>
      </c>
      <c r="E47" s="221">
        <v>0</v>
      </c>
      <c r="F47" s="221">
        <v>0</v>
      </c>
      <c r="G47" s="235">
        <v>0</v>
      </c>
      <c r="H47" s="235">
        <v>0</v>
      </c>
      <c r="I47" s="235">
        <v>0</v>
      </c>
      <c r="J47" s="235">
        <v>0</v>
      </c>
      <c r="K47" s="235">
        <v>0</v>
      </c>
      <c r="L47" s="235">
        <v>0</v>
      </c>
      <c r="M47" s="235">
        <v>0</v>
      </c>
      <c r="N47" s="235">
        <v>0</v>
      </c>
      <c r="O47" s="235">
        <v>0</v>
      </c>
      <c r="P47" s="235">
        <v>0</v>
      </c>
      <c r="Q47" s="235">
        <v>0</v>
      </c>
      <c r="R47" s="235">
        <v>0</v>
      </c>
      <c r="S47" s="235">
        <v>0</v>
      </c>
      <c r="T47" s="235">
        <v>0</v>
      </c>
      <c r="U47" s="235">
        <v>0</v>
      </c>
      <c r="V47" s="235"/>
      <c r="W47" s="235"/>
      <c r="X47" s="235"/>
      <c r="Y47" s="235"/>
      <c r="Z47" s="235"/>
      <c r="AA47" s="235"/>
      <c r="AB47" s="235"/>
      <c r="AC47" s="235"/>
      <c r="AD47" s="235"/>
      <c r="AE47" s="235"/>
      <c r="AF47" s="235"/>
      <c r="AG47" s="235"/>
      <c r="AH47" s="235"/>
      <c r="AI47" s="235"/>
      <c r="AJ47" s="229"/>
      <c r="AK47" s="229"/>
      <c r="AL47" s="229"/>
      <c r="AM47" s="229"/>
      <c r="AN47" s="229"/>
      <c r="AO47" s="229"/>
      <c r="AP47" s="229"/>
      <c r="AQ47" s="229"/>
      <c r="AR47" s="229"/>
      <c r="AS47" s="229"/>
      <c r="AT47" s="229"/>
      <c r="AU47" s="229"/>
      <c r="AV47" s="229"/>
      <c r="AW47" s="229"/>
      <c r="AX47" s="229"/>
      <c r="AY47" s="229"/>
      <c r="AZ47" s="229"/>
      <c r="BA47" s="229"/>
      <c r="BB47" s="229"/>
      <c r="BC47" s="229"/>
    </row>
    <row r="48" spans="1:55" ht="15.75" customHeight="1" x14ac:dyDescent="0.25">
      <c r="A48" s="2"/>
      <c r="B48" s="219">
        <v>44</v>
      </c>
      <c r="C48" s="231" t="s">
        <v>110</v>
      </c>
      <c r="D48" s="232">
        <v>11899</v>
      </c>
      <c r="E48" s="221">
        <v>0</v>
      </c>
      <c r="F48" s="221">
        <v>0</v>
      </c>
      <c r="G48" s="233">
        <v>0</v>
      </c>
      <c r="H48" s="233">
        <v>0</v>
      </c>
      <c r="I48" s="233">
        <v>0</v>
      </c>
      <c r="J48" s="233">
        <v>0</v>
      </c>
      <c r="K48" s="233">
        <v>0</v>
      </c>
      <c r="L48" s="233">
        <v>0</v>
      </c>
      <c r="M48" s="233">
        <v>0</v>
      </c>
      <c r="N48" s="233">
        <v>0</v>
      </c>
      <c r="O48" s="233">
        <v>0</v>
      </c>
      <c r="P48" s="233">
        <v>0</v>
      </c>
      <c r="Q48" s="233">
        <v>0</v>
      </c>
      <c r="R48" s="233">
        <v>0</v>
      </c>
      <c r="S48" s="233">
        <v>0</v>
      </c>
      <c r="T48" s="233">
        <v>0</v>
      </c>
      <c r="U48" s="233">
        <v>0</v>
      </c>
      <c r="V48" s="233"/>
      <c r="W48" s="233"/>
      <c r="X48" s="233"/>
      <c r="Y48" s="233"/>
      <c r="Z48" s="233"/>
      <c r="AA48" s="233"/>
      <c r="AB48" s="233"/>
      <c r="AC48" s="233"/>
      <c r="AD48" s="233"/>
      <c r="AE48" s="233"/>
      <c r="AF48" s="233"/>
      <c r="AG48" s="233"/>
      <c r="AH48" s="233"/>
      <c r="AI48" s="233"/>
      <c r="AJ48" s="229"/>
      <c r="AK48" s="229"/>
      <c r="AL48" s="229"/>
      <c r="AM48" s="229"/>
      <c r="AN48" s="229"/>
      <c r="AO48" s="229"/>
      <c r="AP48" s="229"/>
      <c r="AQ48" s="229"/>
      <c r="AR48" s="229"/>
      <c r="AS48" s="229"/>
      <c r="AT48" s="229"/>
      <c r="AU48" s="229"/>
      <c r="AV48" s="229"/>
      <c r="AW48" s="229"/>
      <c r="AX48" s="229"/>
      <c r="AY48" s="229"/>
      <c r="AZ48" s="229"/>
      <c r="BA48" s="229"/>
      <c r="BB48" s="229"/>
      <c r="BC48" s="229"/>
    </row>
    <row r="49" spans="1:55" ht="15.75" customHeight="1" x14ac:dyDescent="0.25">
      <c r="A49" s="2"/>
      <c r="B49" s="219">
        <v>45</v>
      </c>
      <c r="C49" s="231" t="s">
        <v>111</v>
      </c>
      <c r="D49" s="232">
        <v>11900</v>
      </c>
      <c r="E49" s="221">
        <v>0</v>
      </c>
      <c r="F49" s="221">
        <v>0</v>
      </c>
      <c r="G49" s="233">
        <v>0</v>
      </c>
      <c r="H49" s="233">
        <v>0</v>
      </c>
      <c r="I49" s="233">
        <v>0</v>
      </c>
      <c r="J49" s="233">
        <v>0</v>
      </c>
      <c r="K49" s="233">
        <v>0</v>
      </c>
      <c r="L49" s="233">
        <v>0</v>
      </c>
      <c r="M49" s="233">
        <v>0</v>
      </c>
      <c r="N49" s="233">
        <v>0</v>
      </c>
      <c r="O49" s="233">
        <v>0</v>
      </c>
      <c r="P49" s="233">
        <v>0</v>
      </c>
      <c r="Q49" s="233">
        <v>0</v>
      </c>
      <c r="R49" s="233">
        <v>0</v>
      </c>
      <c r="S49" s="233">
        <v>0</v>
      </c>
      <c r="T49" s="233">
        <v>0</v>
      </c>
      <c r="U49" s="233">
        <v>0</v>
      </c>
      <c r="V49" s="233"/>
      <c r="W49" s="233"/>
      <c r="X49" s="233"/>
      <c r="Y49" s="233"/>
      <c r="Z49" s="233"/>
      <c r="AA49" s="233"/>
      <c r="AB49" s="233"/>
      <c r="AC49" s="233"/>
      <c r="AD49" s="233"/>
      <c r="AE49" s="233"/>
      <c r="AF49" s="233"/>
      <c r="AG49" s="233"/>
      <c r="AH49" s="233"/>
      <c r="AI49" s="233"/>
      <c r="AJ49" s="229"/>
      <c r="AK49" s="229"/>
      <c r="AL49" s="229"/>
      <c r="AM49" s="229"/>
      <c r="AN49" s="229"/>
      <c r="AO49" s="229"/>
      <c r="AP49" s="229"/>
      <c r="AQ49" s="229"/>
      <c r="AR49" s="229"/>
      <c r="AS49" s="229"/>
      <c r="AT49" s="229"/>
      <c r="AU49" s="229"/>
      <c r="AV49" s="229"/>
      <c r="AW49" s="229"/>
      <c r="AX49" s="229"/>
      <c r="AY49" s="229"/>
      <c r="AZ49" s="229"/>
      <c r="BA49" s="229"/>
      <c r="BB49" s="229"/>
      <c r="BC49" s="229"/>
    </row>
    <row r="50" spans="1:55" ht="15.75" customHeight="1" x14ac:dyDescent="0.25">
      <c r="A50" s="2"/>
      <c r="B50" s="219">
        <v>46</v>
      </c>
      <c r="C50" s="231" t="s">
        <v>112</v>
      </c>
      <c r="D50" s="232">
        <v>11901</v>
      </c>
      <c r="E50" s="221">
        <v>0</v>
      </c>
      <c r="F50" s="221">
        <v>0</v>
      </c>
      <c r="G50" s="233">
        <v>0</v>
      </c>
      <c r="H50" s="233">
        <v>0</v>
      </c>
      <c r="I50" s="233">
        <v>0</v>
      </c>
      <c r="J50" s="233">
        <v>0</v>
      </c>
      <c r="K50" s="233">
        <v>0</v>
      </c>
      <c r="L50" s="233">
        <v>0</v>
      </c>
      <c r="M50" s="233">
        <v>0</v>
      </c>
      <c r="N50" s="233">
        <v>0</v>
      </c>
      <c r="O50" s="233">
        <v>0</v>
      </c>
      <c r="P50" s="233">
        <v>0</v>
      </c>
      <c r="Q50" s="233">
        <v>0</v>
      </c>
      <c r="R50" s="233">
        <v>0</v>
      </c>
      <c r="S50" s="233">
        <v>0</v>
      </c>
      <c r="T50" s="233">
        <v>0</v>
      </c>
      <c r="U50" s="233">
        <v>0</v>
      </c>
      <c r="V50" s="233"/>
      <c r="W50" s="233"/>
      <c r="X50" s="233"/>
      <c r="Y50" s="233"/>
      <c r="Z50" s="233"/>
      <c r="AA50" s="233"/>
      <c r="AB50" s="233"/>
      <c r="AC50" s="233"/>
      <c r="AD50" s="233"/>
      <c r="AE50" s="233"/>
      <c r="AF50" s="233"/>
      <c r="AG50" s="233"/>
      <c r="AH50" s="233"/>
      <c r="AI50" s="233"/>
      <c r="AJ50" s="229"/>
      <c r="AK50" s="229"/>
      <c r="AL50" s="229"/>
      <c r="AM50" s="229"/>
      <c r="AN50" s="229"/>
      <c r="AO50" s="229"/>
      <c r="AP50" s="229"/>
      <c r="AQ50" s="229"/>
      <c r="AR50" s="229"/>
      <c r="AS50" s="229"/>
      <c r="AT50" s="229"/>
      <c r="AU50" s="229"/>
      <c r="AV50" s="229"/>
      <c r="AW50" s="229"/>
      <c r="AX50" s="229"/>
      <c r="AY50" s="229"/>
      <c r="AZ50" s="229"/>
      <c r="BA50" s="229"/>
      <c r="BB50" s="229"/>
      <c r="BC50" s="229"/>
    </row>
    <row r="51" spans="1:55" ht="15.75" customHeight="1" x14ac:dyDescent="0.25">
      <c r="A51" s="2"/>
      <c r="B51" s="219">
        <v>47</v>
      </c>
      <c r="C51" s="231" t="s">
        <v>113</v>
      </c>
      <c r="D51" s="232">
        <v>11902</v>
      </c>
      <c r="E51" s="221">
        <v>6275.4944000001997</v>
      </c>
      <c r="F51" s="221">
        <v>6328.3199999998324</v>
      </c>
      <c r="G51" s="233">
        <v>6441.3344000000507</v>
      </c>
      <c r="H51" s="233">
        <v>6423.9456000002101</v>
      </c>
      <c r="I51" s="233">
        <v>6408.4159999997355</v>
      </c>
      <c r="J51" s="233">
        <v>5353.3503999998793</v>
      </c>
      <c r="K51" s="233">
        <v>6501.4271999998018</v>
      </c>
      <c r="L51" s="233">
        <v>6500.6208000001498</v>
      </c>
      <c r="M51" s="233">
        <v>6475.0464000003412</v>
      </c>
      <c r="N51" s="233">
        <v>6562.7327999998815</v>
      </c>
      <c r="O51" s="233">
        <v>6487.7823999999091</v>
      </c>
      <c r="P51" s="233">
        <v>6494.1631999998353</v>
      </c>
      <c r="Q51" s="233">
        <v>6557.9808000000194</v>
      </c>
      <c r="R51" s="233">
        <v>6457.0976000004448</v>
      </c>
      <c r="S51" s="233">
        <v>6389.5515654319897</v>
      </c>
      <c r="T51" s="233">
        <v>6445.6612345678732</v>
      </c>
      <c r="U51" s="233">
        <v>6542.6688000001013</v>
      </c>
      <c r="V51" s="233"/>
      <c r="W51" s="233"/>
      <c r="X51" s="233"/>
      <c r="Y51" s="233"/>
      <c r="Z51" s="233"/>
      <c r="AA51" s="233"/>
      <c r="AB51" s="233"/>
      <c r="AC51" s="233"/>
      <c r="AD51" s="233"/>
      <c r="AE51" s="233"/>
      <c r="AF51" s="233"/>
      <c r="AG51" s="233"/>
      <c r="AH51" s="233"/>
      <c r="AI51" s="233"/>
      <c r="AJ51" s="229"/>
      <c r="AK51" s="229"/>
      <c r="AL51" s="229"/>
      <c r="AM51" s="229"/>
      <c r="AN51" s="229"/>
      <c r="AO51" s="229"/>
      <c r="AP51" s="229"/>
      <c r="AQ51" s="229"/>
      <c r="AR51" s="229"/>
      <c r="AS51" s="229"/>
      <c r="AT51" s="229"/>
      <c r="AU51" s="229"/>
      <c r="AV51" s="229"/>
      <c r="AW51" s="229"/>
      <c r="AX51" s="229"/>
      <c r="AY51" s="229"/>
      <c r="AZ51" s="229"/>
      <c r="BA51" s="229"/>
      <c r="BB51" s="229"/>
      <c r="BC51" s="229"/>
    </row>
    <row r="52" spans="1:55" ht="15.75" customHeight="1" x14ac:dyDescent="0.25">
      <c r="A52" s="2"/>
      <c r="B52" s="219">
        <v>48</v>
      </c>
      <c r="C52" s="231" t="s">
        <v>114</v>
      </c>
      <c r="D52" s="232">
        <v>11903</v>
      </c>
      <c r="E52" s="221">
        <v>3809.671875</v>
      </c>
      <c r="F52" s="221">
        <v>3885.7484374999767</v>
      </c>
      <c r="G52" s="233">
        <v>3735.6882812500698</v>
      </c>
      <c r="H52" s="233">
        <v>3665.4867187499767</v>
      </c>
      <c r="I52" s="233">
        <v>3631.3328124999534</v>
      </c>
      <c r="J52" s="233">
        <v>3418.7937500000698</v>
      </c>
      <c r="K52" s="233">
        <v>3590.8421874999767</v>
      </c>
      <c r="L52" s="233">
        <v>3867.9617187499534</v>
      </c>
      <c r="M52" s="233">
        <v>3891.3234375000466</v>
      </c>
      <c r="N52" s="233">
        <v>4063.5046874999534</v>
      </c>
      <c r="O52" s="233">
        <v>4144.1312500000931</v>
      </c>
      <c r="P52" s="233">
        <v>4160.5703125</v>
      </c>
      <c r="Q52" s="233">
        <v>4170.2007812499069</v>
      </c>
      <c r="R52" s="233">
        <v>4077.8414062500233</v>
      </c>
      <c r="S52" s="233">
        <v>3409.4937500000233</v>
      </c>
      <c r="T52" s="233">
        <v>3310.9787808641559</v>
      </c>
      <c r="U52" s="233">
        <v>3398.8649691358441</v>
      </c>
      <c r="V52" s="233"/>
      <c r="W52" s="233"/>
      <c r="X52" s="233"/>
      <c r="Y52" s="233"/>
      <c r="Z52" s="233"/>
      <c r="AA52" s="233"/>
      <c r="AB52" s="233"/>
      <c r="AC52" s="233"/>
      <c r="AD52" s="233"/>
      <c r="AE52" s="233"/>
      <c r="AF52" s="233"/>
      <c r="AG52" s="233"/>
      <c r="AH52" s="233"/>
      <c r="AI52" s="233"/>
      <c r="AJ52" s="229"/>
      <c r="AK52" s="229"/>
      <c r="AL52" s="229"/>
      <c r="AM52" s="229"/>
      <c r="AN52" s="229"/>
      <c r="AO52" s="229"/>
      <c r="AP52" s="229"/>
      <c r="AQ52" s="229"/>
      <c r="AR52" s="229"/>
      <c r="AS52" s="229"/>
      <c r="AT52" s="229"/>
      <c r="AU52" s="229"/>
      <c r="AV52" s="229"/>
      <c r="AW52" s="229"/>
      <c r="AX52" s="229"/>
      <c r="AY52" s="229"/>
      <c r="AZ52" s="229"/>
      <c r="BA52" s="229"/>
      <c r="BB52" s="229"/>
      <c r="BC52" s="229"/>
    </row>
    <row r="53" spans="1:55" ht="15.75" customHeight="1" x14ac:dyDescent="0.25">
      <c r="A53" s="2"/>
      <c r="B53" s="219">
        <v>49</v>
      </c>
      <c r="C53" s="231" t="s">
        <v>115</v>
      </c>
      <c r="D53" s="232">
        <v>11904</v>
      </c>
      <c r="E53" s="221">
        <v>1568.0000000018626</v>
      </c>
      <c r="F53" s="221">
        <v>1552.8703999985009</v>
      </c>
      <c r="G53" s="233">
        <v>1595.1424000002444</v>
      </c>
      <c r="H53" s="233">
        <v>1582.8927999995649</v>
      </c>
      <c r="I53" s="233">
        <v>1546.3936000000685</v>
      </c>
      <c r="J53" s="233">
        <v>1520.5376000013202</v>
      </c>
      <c r="K53" s="233">
        <v>1651.4047999996692</v>
      </c>
      <c r="L53" s="233">
        <v>1546.316800000146</v>
      </c>
      <c r="M53" s="233">
        <v>1346.0735999997705</v>
      </c>
      <c r="N53" s="233">
        <v>1485.3823999986053</v>
      </c>
      <c r="O53" s="233">
        <v>1451.4432000014931</v>
      </c>
      <c r="P53" s="233">
        <v>1547.8847999982536</v>
      </c>
      <c r="Q53" s="233">
        <v>1510.5856000017375</v>
      </c>
      <c r="R53" s="233">
        <v>1550.0735999997705</v>
      </c>
      <c r="S53" s="233">
        <v>1496.320000000298</v>
      </c>
      <c r="T53" s="233">
        <v>1482.0671999994665</v>
      </c>
      <c r="U53" s="233">
        <v>1510.483200000599</v>
      </c>
      <c r="V53" s="233"/>
      <c r="W53" s="233"/>
      <c r="X53" s="233"/>
      <c r="Y53" s="233"/>
      <c r="Z53" s="233"/>
      <c r="AA53" s="233"/>
      <c r="AB53" s="233"/>
      <c r="AC53" s="233"/>
      <c r="AD53" s="233"/>
      <c r="AE53" s="233"/>
      <c r="AF53" s="233"/>
      <c r="AG53" s="233"/>
      <c r="AH53" s="233"/>
      <c r="AI53" s="233"/>
      <c r="AJ53" s="229"/>
      <c r="AK53" s="229"/>
      <c r="AL53" s="229"/>
      <c r="AM53" s="229"/>
      <c r="AN53" s="229"/>
      <c r="AO53" s="229"/>
      <c r="AP53" s="229"/>
      <c r="AQ53" s="229"/>
      <c r="AR53" s="229"/>
      <c r="AS53" s="229"/>
      <c r="AT53" s="229"/>
      <c r="AU53" s="229"/>
      <c r="AV53" s="229"/>
      <c r="AW53" s="229"/>
      <c r="AX53" s="229"/>
      <c r="AY53" s="229"/>
      <c r="AZ53" s="229"/>
      <c r="BA53" s="229"/>
      <c r="BB53" s="229"/>
      <c r="BC53" s="229"/>
    </row>
    <row r="54" spans="1:55" ht="15.75" customHeight="1" x14ac:dyDescent="0.25">
      <c r="A54" s="2"/>
      <c r="B54" s="219">
        <v>50</v>
      </c>
      <c r="C54" s="231" t="s">
        <v>117</v>
      </c>
      <c r="D54" s="232">
        <v>11906</v>
      </c>
      <c r="E54" s="221">
        <v>1836.2265625</v>
      </c>
      <c r="F54" s="221">
        <v>1864.83203125</v>
      </c>
      <c r="G54" s="233">
        <v>1839.8335937500233</v>
      </c>
      <c r="H54" s="233">
        <v>1841.4749999999767</v>
      </c>
      <c r="I54" s="233">
        <v>1825.0859375</v>
      </c>
      <c r="J54" s="233">
        <v>1840.2789062500233</v>
      </c>
      <c r="K54" s="233">
        <v>1847.6695312500233</v>
      </c>
      <c r="L54" s="233">
        <v>1839.0655063290615</v>
      </c>
      <c r="M54" s="233">
        <v>1866.9712124208454</v>
      </c>
      <c r="N54" s="233">
        <v>1817.0414062500931</v>
      </c>
      <c r="O54" s="233">
        <v>1832.8125</v>
      </c>
      <c r="P54" s="233">
        <v>1812.1804687499534</v>
      </c>
      <c r="Q54" s="233">
        <v>1846.2078124999534</v>
      </c>
      <c r="R54" s="233">
        <v>1825.9002604166744</v>
      </c>
      <c r="S54" s="233">
        <v>1828.7091244725743</v>
      </c>
      <c r="T54" s="233">
        <v>1849.1527582434937</v>
      </c>
      <c r="U54" s="233">
        <v>1809.5792631172808</v>
      </c>
      <c r="V54" s="233"/>
      <c r="W54" s="233"/>
      <c r="X54" s="233"/>
      <c r="Y54" s="233"/>
      <c r="Z54" s="233"/>
      <c r="AA54" s="233"/>
      <c r="AB54" s="233"/>
      <c r="AC54" s="233"/>
      <c r="AD54" s="233"/>
      <c r="AE54" s="233"/>
      <c r="AF54" s="233"/>
      <c r="AG54" s="233"/>
      <c r="AH54" s="233"/>
      <c r="AI54" s="233"/>
      <c r="AJ54" s="229"/>
      <c r="AK54" s="229"/>
      <c r="AL54" s="229"/>
      <c r="AM54" s="229"/>
      <c r="AN54" s="229"/>
      <c r="AO54" s="229"/>
      <c r="AP54" s="229"/>
      <c r="AQ54" s="229"/>
      <c r="AR54" s="229"/>
      <c r="AS54" s="229"/>
      <c r="AT54" s="229"/>
      <c r="AU54" s="229"/>
      <c r="AV54" s="229"/>
      <c r="AW54" s="229"/>
      <c r="AX54" s="229"/>
      <c r="AY54" s="229"/>
      <c r="AZ54" s="229"/>
      <c r="BA54" s="229"/>
      <c r="BB54" s="229"/>
      <c r="BC54" s="229"/>
    </row>
    <row r="55" spans="1:55" ht="15.75" customHeight="1" x14ac:dyDescent="0.25">
      <c r="A55" s="2"/>
      <c r="B55" s="219">
        <v>51</v>
      </c>
      <c r="C55" s="231" t="s">
        <v>118</v>
      </c>
      <c r="D55" s="232">
        <v>11907</v>
      </c>
      <c r="E55" s="221">
        <v>1500.5055999998003</v>
      </c>
      <c r="F55" s="221">
        <v>1527.2767189880833</v>
      </c>
      <c r="G55" s="233">
        <v>1501.3184810122475</v>
      </c>
      <c r="H55" s="233">
        <v>1504.8172307694331</v>
      </c>
      <c r="I55" s="233">
        <v>1487.2595692304894</v>
      </c>
      <c r="J55" s="233">
        <v>1505.3696000007913</v>
      </c>
      <c r="K55" s="233">
        <v>1514.6393283940852</v>
      </c>
      <c r="L55" s="233">
        <v>1505.9558716053143</v>
      </c>
      <c r="M55" s="233">
        <v>1531.0975999999791</v>
      </c>
      <c r="N55" s="233">
        <v>1484.5567999994382</v>
      </c>
      <c r="O55" s="233">
        <v>1496.9728000005707</v>
      </c>
      <c r="P55" s="233">
        <v>1479.1935999998823</v>
      </c>
      <c r="Q55" s="233">
        <v>1511.0336000006646</v>
      </c>
      <c r="R55" s="233">
        <v>1493.1263999994844</v>
      </c>
      <c r="S55" s="233">
        <v>1496.6912000002339</v>
      </c>
      <c r="T55" s="233">
        <v>1518.5727999992669</v>
      </c>
      <c r="U55" s="233">
        <v>1476.0383999999613</v>
      </c>
      <c r="V55" s="233"/>
      <c r="W55" s="233"/>
      <c r="X55" s="233"/>
      <c r="Y55" s="233"/>
      <c r="Z55" s="233"/>
      <c r="AA55" s="233"/>
      <c r="AB55" s="233"/>
      <c r="AC55" s="233"/>
      <c r="AD55" s="233"/>
      <c r="AE55" s="233"/>
      <c r="AF55" s="233"/>
      <c r="AG55" s="233"/>
      <c r="AH55" s="233"/>
      <c r="AI55" s="233"/>
      <c r="AJ55" s="229"/>
      <c r="AK55" s="229"/>
      <c r="AL55" s="229"/>
      <c r="AM55" s="229"/>
      <c r="AN55" s="229"/>
      <c r="AO55" s="229"/>
      <c r="AP55" s="229"/>
      <c r="AQ55" s="229"/>
      <c r="AR55" s="229"/>
      <c r="AS55" s="229"/>
      <c r="AT55" s="229"/>
      <c r="AU55" s="229"/>
      <c r="AV55" s="229"/>
      <c r="AW55" s="229"/>
      <c r="AX55" s="229"/>
      <c r="AY55" s="229"/>
      <c r="AZ55" s="229"/>
      <c r="BA55" s="229"/>
      <c r="BB55" s="229"/>
      <c r="BC55" s="229"/>
    </row>
    <row r="56" spans="1:55" ht="15.75" customHeight="1" x14ac:dyDescent="0.25">
      <c r="A56" s="2"/>
      <c r="B56" s="219">
        <v>52</v>
      </c>
      <c r="C56" s="231" t="s">
        <v>119</v>
      </c>
      <c r="D56" s="232">
        <v>11908</v>
      </c>
      <c r="E56" s="221">
        <v>1799.2507575461641</v>
      </c>
      <c r="F56" s="221">
        <v>1822.9548120731488</v>
      </c>
      <c r="G56" s="233">
        <v>1789.0673417728394</v>
      </c>
      <c r="H56" s="233">
        <v>1806.5152000002563</v>
      </c>
      <c r="I56" s="233">
        <v>1775.1679999995977</v>
      </c>
      <c r="J56" s="233">
        <v>1801.5139645570889</v>
      </c>
      <c r="K56" s="233">
        <v>1806.9257721519098</v>
      </c>
      <c r="L56" s="233">
        <v>1803.3806582279503</v>
      </c>
      <c r="M56" s="233">
        <v>1822.3812050633132</v>
      </c>
      <c r="N56" s="233">
        <v>1775.2548455698416</v>
      </c>
      <c r="O56" s="233">
        <v>1786.1787544302642</v>
      </c>
      <c r="P56" s="233">
        <v>1745.9372883113101</v>
      </c>
      <c r="Q56" s="233">
        <v>1801.2243116889149</v>
      </c>
      <c r="R56" s="233">
        <v>1785.2415999993682</v>
      </c>
      <c r="S56" s="233">
        <v>1797.0231088614091</v>
      </c>
      <c r="T56" s="233">
        <v>1810.8296911381185</v>
      </c>
      <c r="U56" s="233">
        <v>1773.0018025329337</v>
      </c>
      <c r="V56" s="233"/>
      <c r="W56" s="233"/>
      <c r="X56" s="233"/>
      <c r="Y56" s="233"/>
      <c r="Z56" s="233"/>
      <c r="AA56" s="233"/>
      <c r="AB56" s="233"/>
      <c r="AC56" s="233"/>
      <c r="AD56" s="233"/>
      <c r="AE56" s="233"/>
      <c r="AF56" s="233"/>
      <c r="AG56" s="233"/>
      <c r="AH56" s="233"/>
      <c r="AI56" s="233"/>
      <c r="AJ56" s="229"/>
      <c r="AK56" s="229"/>
      <c r="AL56" s="229"/>
      <c r="AM56" s="229"/>
      <c r="AN56" s="229"/>
      <c r="AO56" s="229"/>
      <c r="AP56" s="229"/>
      <c r="AQ56" s="229"/>
      <c r="AR56" s="229"/>
      <c r="AS56" s="229"/>
      <c r="AT56" s="229"/>
      <c r="AU56" s="229"/>
      <c r="AV56" s="229"/>
      <c r="AW56" s="229"/>
      <c r="AX56" s="229"/>
      <c r="AY56" s="229"/>
      <c r="AZ56" s="229"/>
      <c r="BA56" s="229"/>
      <c r="BB56" s="229"/>
      <c r="BC56" s="229"/>
    </row>
    <row r="57" spans="1:55" ht="15.75" customHeight="1" x14ac:dyDescent="0.25">
      <c r="A57" s="2"/>
      <c r="B57" s="219">
        <v>53</v>
      </c>
      <c r="C57" s="234" t="s">
        <v>25</v>
      </c>
      <c r="D57" s="232">
        <v>11912</v>
      </c>
      <c r="E57" s="221">
        <v>71.0625</v>
      </c>
      <c r="F57" s="221">
        <v>77.625</v>
      </c>
      <c r="G57" s="235">
        <v>51.15625</v>
      </c>
      <c r="H57" s="235">
        <v>62.765625</v>
      </c>
      <c r="I57" s="235">
        <v>20.609375</v>
      </c>
      <c r="J57" s="235">
        <v>44.609375</v>
      </c>
      <c r="K57" s="235">
        <v>23.265625</v>
      </c>
      <c r="L57" s="235">
        <v>18.84375</v>
      </c>
      <c r="M57" s="235">
        <v>18.421875</v>
      </c>
      <c r="N57" s="235">
        <v>29.734375</v>
      </c>
      <c r="O57" s="235">
        <v>44.0625</v>
      </c>
      <c r="P57" s="235">
        <v>48.609375</v>
      </c>
      <c r="Q57" s="235">
        <v>92.9375</v>
      </c>
      <c r="R57" s="235">
        <v>87.625</v>
      </c>
      <c r="S57" s="235">
        <v>53.5</v>
      </c>
      <c r="T57" s="235">
        <v>101.40625</v>
      </c>
      <c r="U57" s="235">
        <v>89.53125</v>
      </c>
      <c r="V57" s="235"/>
      <c r="W57" s="235"/>
      <c r="X57" s="235"/>
      <c r="Y57" s="235"/>
      <c r="Z57" s="235"/>
      <c r="AA57" s="235"/>
      <c r="AB57" s="235"/>
      <c r="AC57" s="235"/>
      <c r="AD57" s="235"/>
      <c r="AE57" s="235"/>
      <c r="AF57" s="235"/>
      <c r="AG57" s="235"/>
      <c r="AH57" s="235"/>
      <c r="AI57" s="235"/>
      <c r="AJ57" s="229"/>
      <c r="AK57" s="229"/>
      <c r="AL57" s="229"/>
      <c r="AM57" s="229"/>
      <c r="AN57" s="229"/>
      <c r="AO57" s="229"/>
      <c r="AP57" s="229"/>
      <c r="AQ57" s="229"/>
      <c r="AR57" s="229"/>
      <c r="AS57" s="229"/>
      <c r="AT57" s="229"/>
      <c r="AU57" s="229"/>
      <c r="AV57" s="229"/>
      <c r="AW57" s="229"/>
      <c r="AX57" s="229"/>
      <c r="AY57" s="229"/>
      <c r="AZ57" s="229"/>
      <c r="BA57" s="229"/>
      <c r="BB57" s="229"/>
      <c r="BC57" s="229"/>
    </row>
    <row r="58" spans="1:55" ht="15.75" customHeight="1" x14ac:dyDescent="0.25">
      <c r="A58" s="2"/>
      <c r="B58" s="219">
        <v>54</v>
      </c>
      <c r="C58" s="234" t="s">
        <v>120</v>
      </c>
      <c r="D58" s="232">
        <v>12181</v>
      </c>
      <c r="E58" s="221">
        <v>0</v>
      </c>
      <c r="F58" s="221">
        <v>0</v>
      </c>
      <c r="G58" s="235">
        <v>0</v>
      </c>
      <c r="H58" s="235">
        <v>0</v>
      </c>
      <c r="I58" s="235">
        <v>0</v>
      </c>
      <c r="J58" s="235">
        <v>0</v>
      </c>
      <c r="K58" s="235">
        <v>0</v>
      </c>
      <c r="L58" s="235">
        <v>0</v>
      </c>
      <c r="M58" s="235">
        <v>0</v>
      </c>
      <c r="N58" s="235">
        <v>0</v>
      </c>
      <c r="O58" s="235">
        <v>0</v>
      </c>
      <c r="P58" s="235">
        <v>0</v>
      </c>
      <c r="Q58" s="235">
        <v>0</v>
      </c>
      <c r="R58" s="235">
        <v>0</v>
      </c>
      <c r="S58" s="235">
        <v>0</v>
      </c>
      <c r="T58" s="235">
        <v>0</v>
      </c>
      <c r="U58" s="235">
        <v>0</v>
      </c>
      <c r="V58" s="235"/>
      <c r="W58" s="235"/>
      <c r="X58" s="235"/>
      <c r="Y58" s="235"/>
      <c r="Z58" s="235"/>
      <c r="AA58" s="235"/>
      <c r="AB58" s="235"/>
      <c r="AC58" s="235"/>
      <c r="AD58" s="235"/>
      <c r="AE58" s="235"/>
      <c r="AF58" s="235"/>
      <c r="AG58" s="235"/>
      <c r="AH58" s="235"/>
      <c r="AI58" s="235"/>
      <c r="AJ58" s="229"/>
      <c r="AK58" s="229"/>
      <c r="AL58" s="229"/>
      <c r="AM58" s="229"/>
      <c r="AN58" s="229"/>
      <c r="AO58" s="229"/>
      <c r="AP58" s="229"/>
      <c r="AQ58" s="229"/>
      <c r="AR58" s="229"/>
      <c r="AS58" s="229"/>
      <c r="AT58" s="229"/>
      <c r="AU58" s="229"/>
      <c r="AV58" s="229"/>
      <c r="AW58" s="229"/>
      <c r="AX58" s="229"/>
      <c r="AY58" s="229"/>
      <c r="AZ58" s="229"/>
      <c r="BA58" s="229"/>
      <c r="BB58" s="229"/>
      <c r="BC58" s="229"/>
    </row>
    <row r="59" spans="1:55" ht="15.75" customHeight="1" x14ac:dyDescent="0.25">
      <c r="A59" s="2"/>
      <c r="B59" s="219">
        <v>55</v>
      </c>
      <c r="C59" s="231" t="s">
        <v>121</v>
      </c>
      <c r="D59" s="232">
        <v>12817</v>
      </c>
      <c r="E59" s="221">
        <v>0</v>
      </c>
      <c r="F59" s="221">
        <v>207.578125</v>
      </c>
      <c r="G59" s="233">
        <v>0</v>
      </c>
      <c r="H59" s="233">
        <v>0</v>
      </c>
      <c r="I59" s="233">
        <v>36</v>
      </c>
      <c r="J59" s="233">
        <v>0</v>
      </c>
      <c r="K59" s="233">
        <v>0</v>
      </c>
      <c r="L59" s="233">
        <v>81.828125</v>
      </c>
      <c r="M59" s="233">
        <v>2.8984375</v>
      </c>
      <c r="N59" s="233">
        <v>0</v>
      </c>
      <c r="O59" s="233">
        <v>0</v>
      </c>
      <c r="P59" s="233">
        <v>519.09375</v>
      </c>
      <c r="Q59" s="233">
        <v>0</v>
      </c>
      <c r="R59" s="233">
        <v>0</v>
      </c>
      <c r="S59" s="233">
        <v>0</v>
      </c>
      <c r="T59" s="233">
        <v>0</v>
      </c>
      <c r="U59" s="233">
        <v>0</v>
      </c>
      <c r="V59" s="233"/>
      <c r="W59" s="233"/>
      <c r="X59" s="233"/>
      <c r="Y59" s="233"/>
      <c r="Z59" s="233"/>
      <c r="AA59" s="233"/>
      <c r="AB59" s="233"/>
      <c r="AC59" s="233"/>
      <c r="AD59" s="233"/>
      <c r="AE59" s="233"/>
      <c r="AF59" s="233"/>
      <c r="AG59" s="233"/>
      <c r="AH59" s="233"/>
      <c r="AI59" s="233"/>
      <c r="AJ59" s="229"/>
      <c r="AK59" s="229"/>
      <c r="AL59" s="229"/>
      <c r="AM59" s="229"/>
      <c r="AN59" s="229"/>
      <c r="AO59" s="229"/>
      <c r="AP59" s="229"/>
      <c r="AQ59" s="229"/>
      <c r="AR59" s="229"/>
      <c r="AS59" s="229"/>
      <c r="AT59" s="229"/>
      <c r="AU59" s="229"/>
      <c r="AV59" s="229"/>
      <c r="AW59" s="229"/>
      <c r="AX59" s="229"/>
      <c r="AY59" s="229"/>
      <c r="AZ59" s="229"/>
      <c r="BA59" s="229"/>
      <c r="BB59" s="229"/>
      <c r="BC59" s="229"/>
    </row>
    <row r="60" spans="1:55" ht="15.75" customHeight="1" x14ac:dyDescent="0.25">
      <c r="A60" s="2"/>
      <c r="B60" s="219">
        <v>56</v>
      </c>
      <c r="C60" s="234" t="s">
        <v>122</v>
      </c>
      <c r="D60" s="232">
        <v>12818</v>
      </c>
      <c r="E60" s="221">
        <v>0</v>
      </c>
      <c r="F60" s="221">
        <v>0</v>
      </c>
      <c r="G60" s="235">
        <v>0</v>
      </c>
      <c r="H60" s="235">
        <v>0</v>
      </c>
      <c r="I60" s="235">
        <v>0</v>
      </c>
      <c r="J60" s="235">
        <v>0</v>
      </c>
      <c r="K60" s="235">
        <v>0</v>
      </c>
      <c r="L60" s="235">
        <v>0</v>
      </c>
      <c r="M60" s="235">
        <v>0</v>
      </c>
      <c r="N60" s="235">
        <v>0</v>
      </c>
      <c r="O60" s="235">
        <v>0</v>
      </c>
      <c r="P60" s="235">
        <v>0</v>
      </c>
      <c r="Q60" s="235">
        <v>0</v>
      </c>
      <c r="R60" s="235">
        <v>0</v>
      </c>
      <c r="S60" s="235">
        <v>0</v>
      </c>
      <c r="T60" s="235">
        <v>0</v>
      </c>
      <c r="U60" s="235">
        <v>0</v>
      </c>
      <c r="V60" s="235"/>
      <c r="W60" s="235"/>
      <c r="X60" s="235"/>
      <c r="Y60" s="235"/>
      <c r="Z60" s="235"/>
      <c r="AA60" s="235"/>
      <c r="AB60" s="235"/>
      <c r="AC60" s="235"/>
      <c r="AD60" s="235"/>
      <c r="AE60" s="235"/>
      <c r="AF60" s="235"/>
      <c r="AG60" s="235"/>
      <c r="AH60" s="235"/>
      <c r="AI60" s="235"/>
      <c r="AJ60" s="229"/>
      <c r="AK60" s="229"/>
      <c r="AL60" s="229"/>
      <c r="AM60" s="229"/>
      <c r="AN60" s="229"/>
      <c r="AO60" s="229"/>
      <c r="AP60" s="229"/>
      <c r="AQ60" s="229"/>
      <c r="AR60" s="229"/>
      <c r="AS60" s="229"/>
      <c r="AT60" s="229"/>
      <c r="AU60" s="229"/>
      <c r="AV60" s="229"/>
      <c r="AW60" s="229"/>
      <c r="AX60" s="229"/>
      <c r="AY60" s="229"/>
      <c r="AZ60" s="229"/>
      <c r="BA60" s="229"/>
      <c r="BB60" s="229"/>
      <c r="BC60" s="229"/>
    </row>
    <row r="61" spans="1:55" ht="15.75" customHeight="1" x14ac:dyDescent="0.25">
      <c r="A61" s="2"/>
      <c r="B61" s="219">
        <v>57</v>
      </c>
      <c r="C61" s="231" t="s">
        <v>123</v>
      </c>
      <c r="D61" s="232">
        <v>13236</v>
      </c>
      <c r="E61" s="221">
        <v>882.49425454545417</v>
      </c>
      <c r="F61" s="221">
        <v>901.65519999999378</v>
      </c>
      <c r="G61" s="233">
        <v>878.78040000000328</v>
      </c>
      <c r="H61" s="233">
        <v>881.51080000000366</v>
      </c>
      <c r="I61" s="233">
        <v>911.01680000001215</v>
      </c>
      <c r="J61" s="233">
        <v>891.94079999998212</v>
      </c>
      <c r="K61" s="233">
        <v>905.37359999999171</v>
      </c>
      <c r="L61" s="233">
        <v>883.88050909092999</v>
      </c>
      <c r="M61" s="233">
        <v>904.33900395256933</v>
      </c>
      <c r="N61" s="233">
        <v>878.95408695650985</v>
      </c>
      <c r="O61" s="233">
        <v>890.69515789474826</v>
      </c>
      <c r="P61" s="233">
        <v>884.88084210528177</v>
      </c>
      <c r="Q61" s="233">
        <v>881.04421052630641</v>
      </c>
      <c r="R61" s="233">
        <v>879.09136842100997</v>
      </c>
      <c r="S61" s="233">
        <v>511.17642105265986</v>
      </c>
      <c r="T61" s="233">
        <v>753.6480000000156</v>
      </c>
      <c r="U61" s="233">
        <v>953.08799999998882</v>
      </c>
      <c r="V61" s="233"/>
      <c r="W61" s="233"/>
      <c r="X61" s="233"/>
      <c r="Y61" s="233"/>
      <c r="Z61" s="233"/>
      <c r="AA61" s="233"/>
      <c r="AB61" s="233"/>
      <c r="AC61" s="233"/>
      <c r="AD61" s="233"/>
      <c r="AE61" s="233"/>
      <c r="AF61" s="233"/>
      <c r="AG61" s="233"/>
      <c r="AH61" s="233"/>
      <c r="AI61" s="233"/>
      <c r="AJ61" s="229"/>
      <c r="AK61" s="229"/>
      <c r="AL61" s="229"/>
      <c r="AM61" s="229"/>
      <c r="AN61" s="229"/>
      <c r="AO61" s="229"/>
      <c r="AP61" s="229"/>
      <c r="AQ61" s="229"/>
      <c r="AR61" s="229"/>
      <c r="AS61" s="229"/>
      <c r="AT61" s="229"/>
      <c r="AU61" s="229"/>
      <c r="AV61" s="229"/>
      <c r="AW61" s="229"/>
      <c r="AX61" s="229"/>
      <c r="AY61" s="229"/>
      <c r="AZ61" s="229"/>
      <c r="BA61" s="229"/>
      <c r="BB61" s="229"/>
      <c r="BC61" s="229"/>
    </row>
    <row r="62" spans="1:55" ht="15.75" customHeight="1" x14ac:dyDescent="0.25">
      <c r="A62" s="2"/>
      <c r="B62" s="219">
        <v>58</v>
      </c>
      <c r="C62" s="231" t="s">
        <v>124</v>
      </c>
      <c r="D62" s="232">
        <v>12819</v>
      </c>
      <c r="E62" s="221">
        <v>1522.6202868851833</v>
      </c>
      <c r="F62" s="221">
        <v>868.43755209771916</v>
      </c>
      <c r="G62" s="233">
        <v>1891.6046610171907</v>
      </c>
      <c r="H62" s="233">
        <v>1908.8125</v>
      </c>
      <c r="I62" s="233">
        <v>1813.5</v>
      </c>
      <c r="J62" s="233">
        <v>1902.2791666663252</v>
      </c>
      <c r="K62" s="233">
        <v>1833.4083333336748</v>
      </c>
      <c r="L62" s="233">
        <v>1103.4749999996275</v>
      </c>
      <c r="M62" s="233">
        <v>965.01147540984675</v>
      </c>
      <c r="N62" s="233">
        <v>1922.4760245904326</v>
      </c>
      <c r="O62" s="233">
        <v>2046.8249999997206</v>
      </c>
      <c r="P62" s="233">
        <v>1530.7291666669771</v>
      </c>
      <c r="Q62" s="233">
        <v>1964.7250000000931</v>
      </c>
      <c r="R62" s="233">
        <v>1949.3999999999069</v>
      </c>
      <c r="S62" s="233">
        <v>1058.8333333330229</v>
      </c>
      <c r="T62" s="233">
        <v>1001.4172131149098</v>
      </c>
      <c r="U62" s="233">
        <v>1870.3952868850902</v>
      </c>
      <c r="V62" s="233"/>
      <c r="W62" s="233"/>
      <c r="X62" s="233"/>
      <c r="Y62" s="233"/>
      <c r="Z62" s="233"/>
      <c r="AA62" s="233"/>
      <c r="AB62" s="233"/>
      <c r="AC62" s="233"/>
      <c r="AD62" s="233"/>
      <c r="AE62" s="233"/>
      <c r="AF62" s="233"/>
      <c r="AG62" s="233"/>
      <c r="AH62" s="233"/>
      <c r="AI62" s="233"/>
      <c r="AJ62" s="229"/>
      <c r="AK62" s="229"/>
      <c r="AL62" s="229"/>
      <c r="AM62" s="229"/>
      <c r="AN62" s="229"/>
      <c r="AO62" s="229"/>
      <c r="AP62" s="229"/>
      <c r="AQ62" s="229"/>
      <c r="AR62" s="229"/>
      <c r="AS62" s="229"/>
      <c r="AT62" s="229"/>
      <c r="AU62" s="229"/>
      <c r="AV62" s="229"/>
      <c r="AW62" s="229"/>
      <c r="AX62" s="229"/>
      <c r="AY62" s="229"/>
      <c r="AZ62" s="229"/>
      <c r="BA62" s="229"/>
      <c r="BB62" s="229"/>
      <c r="BC62" s="229"/>
    </row>
    <row r="63" spans="1:55" ht="15.75" customHeight="1" x14ac:dyDescent="0.25">
      <c r="A63" s="2"/>
      <c r="B63" s="219">
        <v>59</v>
      </c>
      <c r="C63" s="231" t="s">
        <v>125</v>
      </c>
      <c r="D63" s="232">
        <v>13578</v>
      </c>
      <c r="E63" s="221">
        <v>423.515625</v>
      </c>
      <c r="F63" s="221">
        <v>99.006249999976717</v>
      </c>
      <c r="G63" s="233">
        <v>399.05312499997672</v>
      </c>
      <c r="H63" s="233">
        <v>414.36250000004657</v>
      </c>
      <c r="I63" s="233">
        <v>386.76714939018711</v>
      </c>
      <c r="J63" s="233">
        <v>386.9392650835216</v>
      </c>
      <c r="K63" s="233">
        <v>396.713898026268</v>
      </c>
      <c r="L63" s="233">
        <v>382.97031250002328</v>
      </c>
      <c r="M63" s="233">
        <v>91.560937499976717</v>
      </c>
      <c r="N63" s="233">
        <v>422.47031250002328</v>
      </c>
      <c r="O63" s="233">
        <v>426.19374999997672</v>
      </c>
      <c r="P63" s="233">
        <v>470.41249999997672</v>
      </c>
      <c r="Q63" s="233">
        <v>362.66718750004657</v>
      </c>
      <c r="R63" s="233">
        <v>451.22122713411227</v>
      </c>
      <c r="S63" s="233">
        <v>98.74045441346243</v>
      </c>
      <c r="T63" s="233">
        <v>149.73831845237873</v>
      </c>
      <c r="U63" s="233">
        <v>503.8984375</v>
      </c>
      <c r="V63" s="233"/>
      <c r="W63" s="233"/>
      <c r="X63" s="233"/>
      <c r="Y63" s="233"/>
      <c r="Z63" s="233"/>
      <c r="AA63" s="233"/>
      <c r="AB63" s="233"/>
      <c r="AC63" s="233"/>
      <c r="AD63" s="233"/>
      <c r="AE63" s="233"/>
      <c r="AF63" s="233"/>
      <c r="AG63" s="233"/>
      <c r="AH63" s="233"/>
      <c r="AI63" s="233"/>
      <c r="AJ63" s="229"/>
      <c r="AK63" s="229"/>
      <c r="AL63" s="229"/>
      <c r="AM63" s="229"/>
      <c r="AN63" s="229"/>
      <c r="AO63" s="229"/>
      <c r="AP63" s="229"/>
      <c r="AQ63" s="229"/>
      <c r="AR63" s="229"/>
      <c r="AS63" s="229"/>
      <c r="AT63" s="229"/>
      <c r="AU63" s="229"/>
      <c r="AV63" s="229"/>
      <c r="AW63" s="229"/>
      <c r="AX63" s="229"/>
      <c r="AY63" s="229"/>
      <c r="AZ63" s="229"/>
      <c r="BA63" s="229"/>
      <c r="BB63" s="229"/>
      <c r="BC63" s="229"/>
    </row>
    <row r="64" spans="1:55" ht="15.75" customHeight="1" x14ac:dyDescent="0.25">
      <c r="A64" s="2"/>
      <c r="B64" s="219">
        <v>60</v>
      </c>
      <c r="C64" s="231" t="s">
        <v>126</v>
      </c>
      <c r="D64" s="232">
        <v>13579</v>
      </c>
      <c r="E64" s="221">
        <v>0</v>
      </c>
      <c r="F64" s="221">
        <v>0.3515625</v>
      </c>
      <c r="G64" s="233">
        <v>0</v>
      </c>
      <c r="H64" s="233">
        <v>0</v>
      </c>
      <c r="I64" s="233">
        <v>0</v>
      </c>
      <c r="J64" s="233">
        <v>0</v>
      </c>
      <c r="K64" s="233">
        <v>0</v>
      </c>
      <c r="L64" s="233">
        <v>1.76953125</v>
      </c>
      <c r="M64" s="233">
        <v>0</v>
      </c>
      <c r="N64" s="233">
        <v>0</v>
      </c>
      <c r="O64" s="233">
        <v>0</v>
      </c>
      <c r="P64" s="233">
        <v>0.51171875</v>
      </c>
      <c r="Q64" s="233">
        <v>128.455078125</v>
      </c>
      <c r="R64" s="233">
        <v>1.595703125</v>
      </c>
      <c r="S64" s="233">
        <v>0</v>
      </c>
      <c r="T64" s="233">
        <v>28.900390625</v>
      </c>
      <c r="U64" s="233">
        <v>0</v>
      </c>
      <c r="V64" s="233"/>
      <c r="W64" s="233"/>
      <c r="X64" s="233"/>
      <c r="Y64" s="233"/>
      <c r="Z64" s="233"/>
      <c r="AA64" s="233"/>
      <c r="AB64" s="233"/>
      <c r="AC64" s="233"/>
      <c r="AD64" s="233"/>
      <c r="AE64" s="233"/>
      <c r="AF64" s="233"/>
      <c r="AG64" s="233"/>
      <c r="AH64" s="233"/>
      <c r="AI64" s="233"/>
      <c r="AJ64" s="229"/>
      <c r="AK64" s="229"/>
      <c r="AL64" s="229"/>
      <c r="AM64" s="229"/>
      <c r="AN64" s="229"/>
      <c r="AO64" s="229"/>
      <c r="AP64" s="229"/>
      <c r="AQ64" s="229"/>
      <c r="AR64" s="229"/>
      <c r="AS64" s="229"/>
      <c r="AT64" s="229"/>
      <c r="AU64" s="229"/>
      <c r="AV64" s="229"/>
      <c r="AW64" s="229"/>
      <c r="AX64" s="229"/>
      <c r="AY64" s="229"/>
      <c r="AZ64" s="229"/>
      <c r="BA64" s="229"/>
      <c r="BB64" s="229"/>
      <c r="BC64" s="229"/>
    </row>
    <row r="65" spans="1:55" ht="15.75" customHeight="1" x14ac:dyDescent="0.25">
      <c r="A65" s="2"/>
      <c r="B65" s="219">
        <v>61</v>
      </c>
      <c r="C65" s="231" t="s">
        <v>127</v>
      </c>
      <c r="D65" s="232">
        <v>14181</v>
      </c>
      <c r="E65" s="221">
        <v>0</v>
      </c>
      <c r="F65" s="221">
        <v>0</v>
      </c>
      <c r="G65" s="233">
        <v>0</v>
      </c>
      <c r="H65" s="233">
        <v>0</v>
      </c>
      <c r="I65" s="233">
        <v>0</v>
      </c>
      <c r="J65" s="233">
        <v>0</v>
      </c>
      <c r="K65" s="233">
        <v>0</v>
      </c>
      <c r="L65" s="233">
        <v>0</v>
      </c>
      <c r="M65" s="233">
        <v>0</v>
      </c>
      <c r="N65" s="233">
        <v>0</v>
      </c>
      <c r="O65" s="233">
        <v>0</v>
      </c>
      <c r="P65" s="233">
        <v>0</v>
      </c>
      <c r="Q65" s="233">
        <v>0</v>
      </c>
      <c r="R65" s="233">
        <v>0</v>
      </c>
      <c r="S65" s="233">
        <v>0</v>
      </c>
      <c r="T65" s="233">
        <v>0</v>
      </c>
      <c r="U65" s="233">
        <v>0</v>
      </c>
      <c r="V65" s="233"/>
      <c r="W65" s="233"/>
      <c r="X65" s="233"/>
      <c r="Y65" s="233"/>
      <c r="Z65" s="233"/>
      <c r="AA65" s="233"/>
      <c r="AB65" s="233"/>
      <c r="AC65" s="233"/>
      <c r="AD65" s="233"/>
      <c r="AE65" s="233"/>
      <c r="AF65" s="233"/>
      <c r="AG65" s="233"/>
      <c r="AH65" s="233"/>
      <c r="AI65" s="233"/>
      <c r="AJ65" s="229"/>
      <c r="AK65" s="229"/>
      <c r="AL65" s="229"/>
      <c r="AM65" s="229"/>
      <c r="AN65" s="229"/>
      <c r="AO65" s="229"/>
      <c r="AP65" s="229"/>
      <c r="AQ65" s="229"/>
      <c r="AR65" s="229"/>
      <c r="AS65" s="229"/>
      <c r="AT65" s="229"/>
      <c r="AU65" s="229"/>
      <c r="AV65" s="229"/>
      <c r="AW65" s="229"/>
      <c r="AX65" s="229"/>
      <c r="AY65" s="229"/>
      <c r="AZ65" s="229"/>
      <c r="BA65" s="229"/>
      <c r="BB65" s="229"/>
      <c r="BC65" s="229"/>
    </row>
    <row r="66" spans="1:55" ht="15.75" customHeight="1" x14ac:dyDescent="0.25">
      <c r="A66" s="229"/>
      <c r="B66" s="219">
        <v>62</v>
      </c>
      <c r="C66" s="231" t="s">
        <v>128</v>
      </c>
      <c r="D66" s="232">
        <v>23137</v>
      </c>
      <c r="E66" s="221">
        <v>535.70800000000054</v>
      </c>
      <c r="F66" s="221">
        <v>590.51249999999982</v>
      </c>
      <c r="G66" s="233">
        <v>450.71500000000015</v>
      </c>
      <c r="H66" s="233">
        <v>482.59699999999975</v>
      </c>
      <c r="I66" s="233">
        <v>587.59499999999935</v>
      </c>
      <c r="J66" s="233">
        <v>548.90099999999984</v>
      </c>
      <c r="K66" s="233">
        <v>371.74099999999999</v>
      </c>
      <c r="L66" s="233">
        <v>609.60500000000138</v>
      </c>
      <c r="M66" s="233">
        <v>559.77899999999863</v>
      </c>
      <c r="N66" s="233">
        <v>685.03000000000065</v>
      </c>
      <c r="O66" s="233">
        <v>670.60300000000097</v>
      </c>
      <c r="P66" s="233">
        <v>679.33899999999994</v>
      </c>
      <c r="Q66" s="233">
        <v>713.98899999999958</v>
      </c>
      <c r="R66" s="233">
        <v>665.40899999999965</v>
      </c>
      <c r="S66" s="233">
        <v>645.91300000000047</v>
      </c>
      <c r="T66" s="233">
        <v>776.98199999999815</v>
      </c>
      <c r="U66" s="233">
        <v>692.11200000000099</v>
      </c>
      <c r="V66" s="233"/>
      <c r="W66" s="233"/>
      <c r="X66" s="233"/>
      <c r="Y66" s="233"/>
      <c r="Z66" s="233"/>
      <c r="AA66" s="233"/>
      <c r="AB66" s="233"/>
      <c r="AC66" s="233"/>
      <c r="AD66" s="233"/>
      <c r="AE66" s="233"/>
      <c r="AF66" s="233"/>
      <c r="AG66" s="233"/>
      <c r="AH66" s="233"/>
      <c r="AI66" s="233"/>
      <c r="AJ66" s="229"/>
      <c r="AK66" s="229"/>
      <c r="AL66" s="229"/>
      <c r="AM66" s="229"/>
      <c r="AN66" s="229"/>
      <c r="AO66" s="229"/>
      <c r="AP66" s="229"/>
      <c r="AQ66" s="229"/>
      <c r="AR66" s="229"/>
      <c r="AS66" s="229"/>
      <c r="AT66" s="229"/>
      <c r="AU66" s="229"/>
      <c r="AV66" s="229"/>
      <c r="AW66" s="229"/>
      <c r="AX66" s="229"/>
      <c r="AY66" s="229"/>
      <c r="AZ66" s="229"/>
      <c r="BA66" s="229"/>
      <c r="BB66" s="229"/>
      <c r="BC66" s="229"/>
    </row>
    <row r="67" spans="1:55" ht="15.75" customHeight="1" x14ac:dyDescent="0.25">
      <c r="A67" s="229"/>
      <c r="B67" s="219">
        <v>63</v>
      </c>
      <c r="C67" s="231" t="s">
        <v>129</v>
      </c>
      <c r="D67" s="232">
        <v>22957</v>
      </c>
      <c r="E67" s="221">
        <v>28.947999999999865</v>
      </c>
      <c r="F67" s="221">
        <v>32.01175000000012</v>
      </c>
      <c r="G67" s="233">
        <v>23.152500000000146</v>
      </c>
      <c r="H67" s="233">
        <v>26.546249999999873</v>
      </c>
      <c r="I67" s="233">
        <v>30.607500000000073</v>
      </c>
      <c r="J67" s="233">
        <v>28.9699999999998</v>
      </c>
      <c r="K67" s="233">
        <v>18.802500000000236</v>
      </c>
      <c r="L67" s="233">
        <v>33.007250000000113</v>
      </c>
      <c r="M67" s="233">
        <v>30.826499999999669</v>
      </c>
      <c r="N67" s="233">
        <v>32.943500000000313</v>
      </c>
      <c r="O67" s="233">
        <v>36.505499999999756</v>
      </c>
      <c r="P67" s="233">
        <v>34.509000000000015</v>
      </c>
      <c r="Q67" s="233">
        <v>37.632999999999811</v>
      </c>
      <c r="R67" s="233">
        <v>29.758500000000367</v>
      </c>
      <c r="S67" s="233">
        <v>33.733749999999873</v>
      </c>
      <c r="T67" s="233">
        <v>39.378999999999905</v>
      </c>
      <c r="U67" s="233">
        <v>16.67450000000008</v>
      </c>
      <c r="V67" s="233"/>
      <c r="W67" s="233"/>
      <c r="X67" s="233"/>
      <c r="Y67" s="233"/>
      <c r="Z67" s="233"/>
      <c r="AA67" s="233"/>
      <c r="AB67" s="233"/>
      <c r="AC67" s="233"/>
      <c r="AD67" s="233"/>
      <c r="AE67" s="233"/>
      <c r="AF67" s="233"/>
      <c r="AG67" s="233"/>
      <c r="AH67" s="233"/>
      <c r="AI67" s="233"/>
      <c r="AJ67" s="229"/>
      <c r="AK67" s="229"/>
      <c r="AL67" s="229"/>
      <c r="AM67" s="229"/>
      <c r="AN67" s="229"/>
      <c r="AO67" s="229"/>
      <c r="AP67" s="229"/>
      <c r="AQ67" s="229"/>
      <c r="AR67" s="229"/>
      <c r="AS67" s="229"/>
      <c r="AT67" s="229"/>
      <c r="AU67" s="229"/>
      <c r="AV67" s="229"/>
      <c r="AW67" s="229"/>
      <c r="AX67" s="229"/>
      <c r="AY67" s="229"/>
      <c r="AZ67" s="229"/>
      <c r="BA67" s="229"/>
      <c r="BB67" s="229"/>
      <c r="BC67" s="229"/>
    </row>
    <row r="68" spans="1:55" ht="15.75" customHeight="1" x14ac:dyDescent="0.25">
      <c r="A68" s="229"/>
      <c r="B68" s="219">
        <v>64</v>
      </c>
      <c r="C68" s="231" t="s">
        <v>140</v>
      </c>
      <c r="D68" s="232">
        <v>11878</v>
      </c>
      <c r="E68" s="221">
        <v>241.59375</v>
      </c>
      <c r="F68" s="221">
        <v>259.5</v>
      </c>
      <c r="G68" s="233">
        <v>212.8125</v>
      </c>
      <c r="H68" s="233">
        <v>219.09375</v>
      </c>
      <c r="I68" s="233">
        <v>253.71875</v>
      </c>
      <c r="J68" s="233">
        <v>259.46875</v>
      </c>
      <c r="K68" s="233">
        <v>170.8125</v>
      </c>
      <c r="L68" s="233">
        <v>283.375</v>
      </c>
      <c r="M68" s="233">
        <v>242.90625</v>
      </c>
      <c r="N68" s="233">
        <v>264.96875</v>
      </c>
      <c r="O68" s="233">
        <v>284.34375</v>
      </c>
      <c r="P68" s="233">
        <v>306.1875</v>
      </c>
      <c r="Q68" s="233">
        <v>313.34375</v>
      </c>
      <c r="R68" s="233">
        <v>289.75</v>
      </c>
      <c r="S68" s="233">
        <v>271.21875</v>
      </c>
      <c r="T68" s="233">
        <v>297</v>
      </c>
      <c r="U68" s="233">
        <v>319</v>
      </c>
      <c r="V68" s="233"/>
      <c r="W68" s="233"/>
      <c r="X68" s="233"/>
      <c r="Y68" s="233"/>
      <c r="Z68" s="233"/>
      <c r="AA68" s="233"/>
      <c r="AB68" s="233"/>
      <c r="AC68" s="233"/>
      <c r="AD68" s="233"/>
      <c r="AE68" s="233"/>
      <c r="AF68" s="233"/>
      <c r="AG68" s="233"/>
      <c r="AH68" s="233"/>
      <c r="AI68" s="233"/>
      <c r="AJ68" s="229"/>
      <c r="AK68" s="229"/>
      <c r="AL68" s="229"/>
      <c r="AM68" s="229"/>
      <c r="AN68" s="229"/>
      <c r="AO68" s="229"/>
      <c r="AP68" s="229"/>
      <c r="AQ68" s="229"/>
      <c r="AR68" s="229"/>
      <c r="AS68" s="229"/>
      <c r="AT68" s="229"/>
      <c r="AU68" s="229"/>
      <c r="AV68" s="229"/>
      <c r="AW68" s="229"/>
      <c r="AX68" s="229"/>
      <c r="AY68" s="229"/>
      <c r="AZ68" s="229"/>
      <c r="BA68" s="229"/>
      <c r="BB68" s="229"/>
      <c r="BC68" s="229"/>
    </row>
    <row r="69" spans="1:55" ht="15.75" customHeight="1" x14ac:dyDescent="0.25">
      <c r="A69" s="229"/>
      <c r="B69" s="219">
        <v>65</v>
      </c>
      <c r="C69" s="231" t="s">
        <v>131</v>
      </c>
      <c r="D69" s="232">
        <v>35159</v>
      </c>
      <c r="E69" s="221">
        <v>184</v>
      </c>
      <c r="F69" s="221">
        <v>244.625</v>
      </c>
      <c r="G69" s="233">
        <v>278.4375</v>
      </c>
      <c r="H69" s="233">
        <v>307.75</v>
      </c>
      <c r="I69" s="233">
        <v>258.125</v>
      </c>
      <c r="J69" s="233">
        <v>137.5</v>
      </c>
      <c r="K69" s="233">
        <v>250.5625</v>
      </c>
      <c r="L69" s="233">
        <v>237.1875</v>
      </c>
      <c r="M69" s="233">
        <v>319.5625</v>
      </c>
      <c r="N69" s="233">
        <v>297.30926724139135</v>
      </c>
      <c r="O69" s="233">
        <v>272.81573275860865</v>
      </c>
      <c r="P69" s="233">
        <v>248.5</v>
      </c>
      <c r="Q69" s="233">
        <v>290.75</v>
      </c>
      <c r="R69" s="233">
        <v>296.0625</v>
      </c>
      <c r="S69" s="233">
        <v>247.5625</v>
      </c>
      <c r="T69" s="233">
        <v>180.0625</v>
      </c>
      <c r="U69" s="233">
        <v>255.8125</v>
      </c>
      <c r="V69" s="233"/>
      <c r="W69" s="233"/>
      <c r="X69" s="233"/>
      <c r="Y69" s="233"/>
      <c r="Z69" s="233"/>
      <c r="AA69" s="233"/>
      <c r="AB69" s="233"/>
      <c r="AC69" s="233"/>
      <c r="AD69" s="233"/>
      <c r="AE69" s="233"/>
      <c r="AF69" s="233"/>
      <c r="AG69" s="233"/>
      <c r="AH69" s="233"/>
      <c r="AI69" s="233"/>
      <c r="AJ69" s="229"/>
      <c r="AK69" s="229"/>
      <c r="AL69" s="229"/>
      <c r="AM69" s="229"/>
      <c r="AN69" s="229"/>
      <c r="AO69" s="229"/>
      <c r="AP69" s="229"/>
      <c r="AQ69" s="229"/>
      <c r="AR69" s="229"/>
      <c r="AS69" s="229"/>
      <c r="AT69" s="229"/>
      <c r="AU69" s="229"/>
      <c r="AV69" s="229"/>
      <c r="AW69" s="229"/>
      <c r="AX69" s="229"/>
      <c r="AY69" s="229"/>
      <c r="AZ69" s="229"/>
      <c r="BA69" s="229"/>
      <c r="BB69" s="229"/>
      <c r="BC69" s="229"/>
    </row>
    <row r="70" spans="1:55" ht="15.75" customHeight="1" x14ac:dyDescent="0.25">
      <c r="A70" s="229"/>
      <c r="B70" s="219">
        <v>66</v>
      </c>
      <c r="C70" s="231" t="s">
        <v>132</v>
      </c>
      <c r="D70" s="232">
        <v>35156</v>
      </c>
      <c r="E70" s="221">
        <v>0.36020161290332453</v>
      </c>
      <c r="F70" s="221">
        <v>0.4486431451612134</v>
      </c>
      <c r="G70" s="233">
        <v>0.46263043478279542</v>
      </c>
      <c r="H70" s="233">
        <v>0.49004211956503241</v>
      </c>
      <c r="I70" s="233">
        <v>0.41674320652180086</v>
      </c>
      <c r="J70" s="233">
        <v>0.3635135869565147</v>
      </c>
      <c r="K70" s="233">
        <v>0.38681385869563201</v>
      </c>
      <c r="L70" s="233">
        <v>0.54850477734919423</v>
      </c>
      <c r="M70" s="233">
        <v>0.40154435483873385</v>
      </c>
      <c r="N70" s="233">
        <v>0.51996774193548845</v>
      </c>
      <c r="O70" s="233">
        <v>0.49194236500716215</v>
      </c>
      <c r="P70" s="233">
        <v>0.49063223176699466</v>
      </c>
      <c r="Q70" s="233">
        <v>0.50684274193554302</v>
      </c>
      <c r="R70" s="233">
        <v>0.35291935483871839</v>
      </c>
      <c r="S70" s="233">
        <v>0.50340322580655084</v>
      </c>
      <c r="T70" s="233">
        <v>0.4070380434782237</v>
      </c>
      <c r="U70" s="233">
        <v>0.45808695652169718</v>
      </c>
      <c r="V70" s="233"/>
      <c r="W70" s="233"/>
      <c r="X70" s="233"/>
      <c r="Y70" s="233"/>
      <c r="Z70" s="233"/>
      <c r="AA70" s="233"/>
      <c r="AB70" s="233"/>
      <c r="AC70" s="233"/>
      <c r="AD70" s="233"/>
      <c r="AE70" s="233"/>
      <c r="AF70" s="233"/>
      <c r="AG70" s="233"/>
      <c r="AH70" s="233"/>
      <c r="AI70" s="233"/>
      <c r="AJ70" s="229"/>
      <c r="AK70" s="229"/>
      <c r="AL70" s="229"/>
      <c r="AM70" s="229"/>
      <c r="AN70" s="229"/>
      <c r="AO70" s="229"/>
      <c r="AP70" s="229"/>
      <c r="AQ70" s="229"/>
      <c r="AR70" s="229"/>
      <c r="AS70" s="229"/>
      <c r="AT70" s="229"/>
      <c r="AU70" s="229"/>
      <c r="AV70" s="229"/>
      <c r="AW70" s="229"/>
      <c r="AX70" s="229"/>
      <c r="AY70" s="229"/>
      <c r="AZ70" s="229"/>
      <c r="BA70" s="229"/>
      <c r="BB70" s="229"/>
      <c r="BC70" s="229"/>
    </row>
    <row r="71" spans="1:55" ht="15.75" customHeight="1" x14ac:dyDescent="0.25">
      <c r="A71" s="229"/>
      <c r="B71" s="219">
        <v>67</v>
      </c>
      <c r="C71" s="231" t="s">
        <v>133</v>
      </c>
      <c r="D71" s="232">
        <v>35157</v>
      </c>
      <c r="E71" s="221">
        <v>2349.7204301077873</v>
      </c>
      <c r="F71" s="221">
        <v>2325.612903226167</v>
      </c>
      <c r="G71" s="233">
        <v>2320.0869565214962</v>
      </c>
      <c r="H71" s="233">
        <v>2352.2141187470406</v>
      </c>
      <c r="I71" s="233">
        <v>1409.6989247314632</v>
      </c>
      <c r="J71" s="233">
        <v>498</v>
      </c>
      <c r="K71" s="233">
        <v>1036</v>
      </c>
      <c r="L71" s="233">
        <v>981</v>
      </c>
      <c r="M71" s="233">
        <v>200</v>
      </c>
      <c r="N71" s="233">
        <v>44</v>
      </c>
      <c r="O71" s="233">
        <v>1289</v>
      </c>
      <c r="P71" s="233">
        <v>50</v>
      </c>
      <c r="Q71" s="233">
        <v>1730.6774193551391</v>
      </c>
      <c r="R71" s="233">
        <v>2310.3548387102783</v>
      </c>
      <c r="S71" s="233">
        <v>3240.4516129028052</v>
      </c>
      <c r="T71" s="233">
        <v>2473.7769985981286</v>
      </c>
      <c r="U71" s="233">
        <v>2370.9971949514002</v>
      </c>
      <c r="V71" s="233"/>
      <c r="W71" s="233"/>
      <c r="X71" s="233"/>
      <c r="Y71" s="233"/>
      <c r="Z71" s="233"/>
      <c r="AA71" s="233"/>
      <c r="AB71" s="233"/>
      <c r="AC71" s="233"/>
      <c r="AD71" s="233"/>
      <c r="AE71" s="233"/>
      <c r="AF71" s="233"/>
      <c r="AG71" s="233"/>
      <c r="AH71" s="233"/>
      <c r="AI71" s="233"/>
      <c r="AJ71" s="229"/>
      <c r="AK71" s="229"/>
      <c r="AL71" s="229"/>
      <c r="AM71" s="229"/>
      <c r="AN71" s="229"/>
      <c r="AO71" s="229"/>
      <c r="AP71" s="229"/>
      <c r="AQ71" s="229"/>
      <c r="AR71" s="229"/>
      <c r="AS71" s="229"/>
      <c r="AT71" s="229"/>
      <c r="AU71" s="229"/>
      <c r="AV71" s="229"/>
      <c r="AW71" s="229"/>
      <c r="AX71" s="229"/>
      <c r="AY71" s="229"/>
      <c r="AZ71" s="229"/>
      <c r="BA71" s="229"/>
      <c r="BB71" s="229"/>
      <c r="BC71" s="229"/>
    </row>
    <row r="72" spans="1:55" ht="15.75" customHeight="1" x14ac:dyDescent="0.25">
      <c r="A72" s="229"/>
      <c r="B72" s="219">
        <v>68</v>
      </c>
      <c r="C72" s="231" t="s">
        <v>36</v>
      </c>
      <c r="D72" s="232">
        <v>14181</v>
      </c>
      <c r="E72" s="221">
        <v>0</v>
      </c>
      <c r="F72" s="221">
        <v>0</v>
      </c>
      <c r="G72" s="233">
        <v>0</v>
      </c>
      <c r="H72" s="233">
        <v>0</v>
      </c>
      <c r="I72" s="233">
        <v>0</v>
      </c>
      <c r="J72" s="233">
        <v>0</v>
      </c>
      <c r="K72" s="233">
        <v>0</v>
      </c>
      <c r="L72" s="233">
        <v>0</v>
      </c>
      <c r="M72" s="233">
        <v>0</v>
      </c>
      <c r="N72" s="233">
        <v>0</v>
      </c>
      <c r="O72" s="233">
        <v>0</v>
      </c>
      <c r="P72" s="233">
        <v>0</v>
      </c>
      <c r="Q72" s="233">
        <v>0</v>
      </c>
      <c r="R72" s="233">
        <v>0</v>
      </c>
      <c r="S72" s="233">
        <v>0</v>
      </c>
      <c r="T72" s="233">
        <v>0</v>
      </c>
      <c r="U72" s="233">
        <v>0</v>
      </c>
      <c r="V72" s="233"/>
      <c r="W72" s="233"/>
      <c r="X72" s="233"/>
      <c r="Y72" s="233"/>
      <c r="Z72" s="233"/>
      <c r="AA72" s="233"/>
      <c r="AB72" s="233"/>
      <c r="AC72" s="233"/>
      <c r="AD72" s="233"/>
      <c r="AE72" s="233"/>
      <c r="AF72" s="233"/>
      <c r="AG72" s="233"/>
      <c r="AH72" s="233"/>
      <c r="AI72" s="233"/>
      <c r="AJ72" s="229"/>
      <c r="AK72" s="229"/>
      <c r="AL72" s="229"/>
      <c r="AM72" s="229"/>
      <c r="AN72" s="229"/>
      <c r="AO72" s="229"/>
      <c r="AP72" s="229"/>
      <c r="AQ72" s="229"/>
      <c r="AR72" s="229"/>
      <c r="AS72" s="229"/>
      <c r="AT72" s="229"/>
      <c r="AU72" s="229"/>
      <c r="AV72" s="229"/>
      <c r="AW72" s="229"/>
      <c r="AX72" s="229"/>
      <c r="AY72" s="229"/>
      <c r="AZ72" s="229"/>
      <c r="BA72" s="229"/>
      <c r="BB72" s="229"/>
      <c r="BC72" s="229"/>
    </row>
    <row r="73" spans="1:55" ht="15.75" customHeight="1" x14ac:dyDescent="0.25">
      <c r="A73" s="229"/>
      <c r="B73" s="219">
        <v>69</v>
      </c>
      <c r="C73" s="231" t="s">
        <v>134</v>
      </c>
      <c r="D73" s="232">
        <v>35155</v>
      </c>
      <c r="E73" s="221">
        <v>2.9686559139800011</v>
      </c>
      <c r="F73" s="221">
        <v>3.1995095839165515</v>
      </c>
      <c r="G73" s="233">
        <v>3.3557173913050065</v>
      </c>
      <c r="H73" s="233">
        <v>3.4493751753143442</v>
      </c>
      <c r="I73" s="233">
        <v>3.1914291725115618</v>
      </c>
      <c r="J73" s="233">
        <v>2.3981192145856767</v>
      </c>
      <c r="K73" s="233">
        <v>3.2728373071531678</v>
      </c>
      <c r="L73" s="233">
        <v>3.2759402173915078</v>
      </c>
      <c r="M73" s="233">
        <v>3.3236848410469975</v>
      </c>
      <c r="N73" s="233">
        <v>3.4318205937352104</v>
      </c>
      <c r="O73" s="233">
        <v>3.2718913043481734</v>
      </c>
      <c r="P73" s="233">
        <v>3.597535413744481</v>
      </c>
      <c r="Q73" s="233">
        <v>3.6252150537638954</v>
      </c>
      <c r="R73" s="233">
        <v>3.0945806451609315</v>
      </c>
      <c r="S73" s="233">
        <v>3.2363172043014856</v>
      </c>
      <c r="T73" s="233">
        <v>3.689906030855127</v>
      </c>
      <c r="U73" s="233">
        <v>3.534889668069809</v>
      </c>
      <c r="V73" s="233"/>
      <c r="W73" s="233"/>
      <c r="X73" s="233"/>
      <c r="Y73" s="233"/>
      <c r="Z73" s="233"/>
      <c r="AA73" s="233"/>
      <c r="AB73" s="233"/>
      <c r="AC73" s="233"/>
      <c r="AD73" s="233"/>
      <c r="AE73" s="233"/>
      <c r="AF73" s="233"/>
      <c r="AG73" s="233"/>
      <c r="AH73" s="233"/>
      <c r="AI73" s="233"/>
      <c r="AJ73" s="229"/>
      <c r="AK73" s="229"/>
      <c r="AL73" s="229"/>
      <c r="AM73" s="229"/>
      <c r="AN73" s="229"/>
      <c r="AO73" s="229"/>
      <c r="AP73" s="229"/>
      <c r="AQ73" s="229"/>
      <c r="AR73" s="229"/>
      <c r="AS73" s="229"/>
      <c r="AT73" s="229"/>
      <c r="AU73" s="229"/>
      <c r="AV73" s="229"/>
      <c r="AW73" s="229"/>
      <c r="AX73" s="229"/>
      <c r="AY73" s="229"/>
      <c r="AZ73" s="229"/>
      <c r="BA73" s="229"/>
      <c r="BB73" s="229"/>
      <c r="BC73" s="229"/>
    </row>
    <row r="74" spans="1:55" ht="15.75" customHeight="1" x14ac:dyDescent="0.25">
      <c r="A74" s="229"/>
      <c r="B74" s="219">
        <v>70</v>
      </c>
      <c r="C74" s="231" t="s">
        <v>135</v>
      </c>
      <c r="D74" s="232">
        <v>35154</v>
      </c>
      <c r="E74" s="221">
        <v>0.63688306451604149</v>
      </c>
      <c r="F74" s="221">
        <v>0.80503629032250501</v>
      </c>
      <c r="G74" s="233">
        <v>0.75401542776990027</v>
      </c>
      <c r="H74" s="233">
        <v>0.81808941093981957</v>
      </c>
      <c r="I74" s="233">
        <v>0.58247580645161179</v>
      </c>
      <c r="J74" s="233">
        <v>0.60194758064517373</v>
      </c>
      <c r="K74" s="233">
        <v>0.77073790322583591</v>
      </c>
      <c r="L74" s="233">
        <v>0.75307123655920805</v>
      </c>
      <c r="M74" s="233">
        <v>0.7512432795699624</v>
      </c>
      <c r="N74" s="233">
        <v>0.86599999999998545</v>
      </c>
      <c r="O74" s="233">
        <v>0.76473913043469111</v>
      </c>
      <c r="P74" s="233">
        <v>0.87651086956520885</v>
      </c>
      <c r="Q74" s="233">
        <v>0.80467741935467529</v>
      </c>
      <c r="R74" s="233">
        <v>0.62172203716727381</v>
      </c>
      <c r="S74" s="233">
        <v>0.76535461956495965</v>
      </c>
      <c r="T74" s="233">
        <v>0.79099592391321494</v>
      </c>
      <c r="U74" s="233">
        <v>0.76174999999989268</v>
      </c>
      <c r="V74" s="233"/>
      <c r="W74" s="233"/>
      <c r="X74" s="233"/>
      <c r="Y74" s="233"/>
      <c r="Z74" s="233"/>
      <c r="AA74" s="233"/>
      <c r="AB74" s="233"/>
      <c r="AC74" s="233"/>
      <c r="AD74" s="233"/>
      <c r="AE74" s="233"/>
      <c r="AF74" s="233"/>
      <c r="AG74" s="233"/>
      <c r="AH74" s="233"/>
      <c r="AI74" s="233"/>
      <c r="AJ74" s="229"/>
      <c r="AK74" s="229"/>
      <c r="AL74" s="229"/>
      <c r="AM74" s="229"/>
      <c r="AN74" s="229"/>
      <c r="AO74" s="229"/>
      <c r="AP74" s="229"/>
      <c r="AQ74" s="229"/>
      <c r="AR74" s="229"/>
      <c r="AS74" s="229"/>
      <c r="AT74" s="229"/>
      <c r="AU74" s="229"/>
      <c r="AV74" s="229"/>
      <c r="AW74" s="229"/>
      <c r="AX74" s="229"/>
      <c r="AY74" s="229"/>
      <c r="AZ74" s="229"/>
      <c r="BA74" s="229"/>
      <c r="BB74" s="229"/>
      <c r="BC74" s="229"/>
    </row>
    <row r="75" spans="1:55" ht="15.75" customHeight="1" x14ac:dyDescent="0.25">
      <c r="A75" s="229"/>
      <c r="B75" s="219">
        <v>71</v>
      </c>
      <c r="C75" s="231" t="s">
        <v>136</v>
      </c>
      <c r="D75" s="232">
        <v>35160</v>
      </c>
      <c r="E75" s="221">
        <v>3789.8833333328366</v>
      </c>
      <c r="F75" s="221">
        <v>4227.8666666671634</v>
      </c>
      <c r="G75" s="233">
        <v>4192.9333333335817</v>
      </c>
      <c r="H75" s="233">
        <v>4401.5666666664183</v>
      </c>
      <c r="I75" s="233">
        <v>3919.6666666660458</v>
      </c>
      <c r="J75" s="233">
        <v>3276.7666666666046</v>
      </c>
      <c r="K75" s="233">
        <v>3883.4500000001863</v>
      </c>
      <c r="L75" s="233">
        <v>3809.4833333333954</v>
      </c>
      <c r="M75" s="233">
        <v>3794.4920903956518</v>
      </c>
      <c r="N75" s="233">
        <v>3964.0162429381162</v>
      </c>
      <c r="O75" s="233">
        <v>3757.8333333330229</v>
      </c>
      <c r="P75" s="233">
        <v>3986.3114406783134</v>
      </c>
      <c r="Q75" s="233">
        <v>3984.7302259877324</v>
      </c>
      <c r="R75" s="233">
        <v>3556.7666666675359</v>
      </c>
      <c r="S75" s="233">
        <v>3645.3999999994412</v>
      </c>
      <c r="T75" s="233">
        <v>3896.7666666675359</v>
      </c>
      <c r="U75" s="233">
        <v>4003.4000000003725</v>
      </c>
      <c r="V75" s="233"/>
      <c r="W75" s="233"/>
      <c r="X75" s="233"/>
      <c r="Y75" s="233"/>
      <c r="Z75" s="233"/>
      <c r="AA75" s="233"/>
      <c r="AB75" s="233"/>
      <c r="AC75" s="233"/>
      <c r="AD75" s="233"/>
      <c r="AE75" s="233"/>
      <c r="AF75" s="233"/>
      <c r="AG75" s="233"/>
      <c r="AH75" s="233"/>
      <c r="AI75" s="233"/>
      <c r="AJ75" s="229"/>
      <c r="AK75" s="229"/>
      <c r="AL75" s="229"/>
      <c r="AM75" s="229"/>
      <c r="AN75" s="229"/>
      <c r="AO75" s="229"/>
      <c r="AP75" s="229"/>
      <c r="AQ75" s="229"/>
      <c r="AR75" s="229"/>
      <c r="AS75" s="229"/>
      <c r="AT75" s="229"/>
      <c r="AU75" s="229"/>
      <c r="AV75" s="229"/>
      <c r="AW75" s="229"/>
      <c r="AX75" s="229"/>
      <c r="AY75" s="229"/>
      <c r="AZ75" s="229"/>
      <c r="BA75" s="229"/>
      <c r="BB75" s="229"/>
      <c r="BC75" s="229"/>
    </row>
    <row r="76" spans="1:55" ht="15.75" customHeight="1" x14ac:dyDescent="0.25">
      <c r="A76" s="229"/>
      <c r="B76" s="219">
        <v>72</v>
      </c>
      <c r="C76" s="231" t="s">
        <v>20</v>
      </c>
      <c r="D76" s="232">
        <v>37850</v>
      </c>
      <c r="E76" s="221">
        <v>0</v>
      </c>
      <c r="F76" s="221">
        <v>0</v>
      </c>
      <c r="G76" s="233">
        <v>0.19199999998090789</v>
      </c>
      <c r="H76" s="233">
        <v>0</v>
      </c>
      <c r="I76" s="233">
        <v>0</v>
      </c>
      <c r="J76" s="233">
        <v>3.2000000006519258E-2</v>
      </c>
      <c r="K76" s="233">
        <v>0</v>
      </c>
      <c r="L76" s="233">
        <v>0</v>
      </c>
      <c r="M76" s="233">
        <v>0</v>
      </c>
      <c r="N76" s="233">
        <v>6.4000000013038516E-2</v>
      </c>
      <c r="O76" s="233">
        <v>0</v>
      </c>
      <c r="P76" s="233">
        <v>0</v>
      </c>
      <c r="Q76" s="233">
        <v>3.2000000006519258E-2</v>
      </c>
      <c r="R76" s="233">
        <v>0</v>
      </c>
      <c r="S76" s="233">
        <v>0</v>
      </c>
      <c r="T76" s="233">
        <v>0</v>
      </c>
      <c r="U76" s="233">
        <v>3.2000000006519258E-2</v>
      </c>
      <c r="V76" s="233"/>
      <c r="W76" s="233"/>
      <c r="X76" s="233"/>
      <c r="Y76" s="233"/>
      <c r="Z76" s="233"/>
      <c r="AA76" s="233"/>
      <c r="AB76" s="233"/>
      <c r="AC76" s="233"/>
      <c r="AD76" s="233"/>
      <c r="AE76" s="233"/>
      <c r="AF76" s="233"/>
      <c r="AG76" s="233"/>
      <c r="AH76" s="233"/>
      <c r="AI76" s="233"/>
      <c r="AJ76" s="229"/>
      <c r="AK76" s="229"/>
      <c r="AL76" s="229"/>
      <c r="AM76" s="229"/>
      <c r="AN76" s="229"/>
      <c r="AO76" s="229"/>
      <c r="AP76" s="229"/>
      <c r="AQ76" s="229"/>
      <c r="AR76" s="229"/>
      <c r="AS76" s="229"/>
      <c r="AT76" s="229"/>
      <c r="AU76" s="229"/>
      <c r="AV76" s="229"/>
      <c r="AW76" s="229"/>
      <c r="AX76" s="229"/>
      <c r="AY76" s="229"/>
      <c r="AZ76" s="229"/>
      <c r="BA76" s="229"/>
      <c r="BB76" s="229"/>
      <c r="BC76" s="229"/>
    </row>
    <row r="77" spans="1:55" ht="15.75" customHeight="1" x14ac:dyDescent="0.25">
      <c r="A77" s="229"/>
      <c r="B77" s="219">
        <v>73</v>
      </c>
      <c r="C77" s="231" t="s">
        <v>134</v>
      </c>
      <c r="D77" s="232">
        <v>35155</v>
      </c>
      <c r="E77" s="221">
        <v>2.9686559139800011</v>
      </c>
      <c r="F77" s="221">
        <v>3.1995095839165515</v>
      </c>
      <c r="G77" s="233">
        <v>3.3557173913050065</v>
      </c>
      <c r="H77" s="233">
        <v>3.4493751753143442</v>
      </c>
      <c r="I77" s="233">
        <v>3.1914291725115618</v>
      </c>
      <c r="J77" s="233">
        <v>2.3981192145856767</v>
      </c>
      <c r="K77" s="233">
        <v>3.2728373071531678</v>
      </c>
      <c r="L77" s="233">
        <v>3.2759402173915078</v>
      </c>
      <c r="M77" s="233">
        <v>3.3236848410469975</v>
      </c>
      <c r="N77" s="233">
        <v>3.4318205937352104</v>
      </c>
      <c r="O77" s="233">
        <v>3.2718913043481734</v>
      </c>
      <c r="P77" s="233">
        <v>3.597535413744481</v>
      </c>
      <c r="Q77" s="233">
        <v>3.6252150537638954</v>
      </c>
      <c r="R77" s="233">
        <v>3.0945806451609315</v>
      </c>
      <c r="S77" s="233">
        <v>3.2363172043014856</v>
      </c>
      <c r="T77" s="233">
        <v>3.689906030855127</v>
      </c>
      <c r="U77" s="233">
        <v>3.534889668069809</v>
      </c>
      <c r="V77" s="233"/>
      <c r="W77" s="233"/>
      <c r="X77" s="233"/>
      <c r="Y77" s="233"/>
      <c r="Z77" s="233"/>
      <c r="AA77" s="233"/>
      <c r="AB77" s="233"/>
      <c r="AC77" s="233"/>
      <c r="AD77" s="233"/>
      <c r="AE77" s="233"/>
      <c r="AF77" s="233"/>
      <c r="AG77" s="233"/>
      <c r="AH77" s="233"/>
      <c r="AI77" s="233"/>
      <c r="AJ77" s="229"/>
      <c r="AK77" s="229"/>
      <c r="AL77" s="229"/>
      <c r="AM77" s="229"/>
      <c r="AN77" s="229"/>
      <c r="AO77" s="229"/>
      <c r="AP77" s="229"/>
      <c r="AQ77" s="229"/>
      <c r="AR77" s="229"/>
      <c r="AS77" s="229"/>
      <c r="AT77" s="229"/>
      <c r="AU77" s="229"/>
      <c r="AV77" s="229"/>
      <c r="AW77" s="229"/>
      <c r="AX77" s="229"/>
      <c r="AY77" s="229"/>
      <c r="AZ77" s="229"/>
      <c r="BA77" s="229"/>
      <c r="BB77" s="229"/>
      <c r="BC77" s="229"/>
    </row>
    <row r="78" spans="1:55" ht="15.75" customHeight="1" x14ac:dyDescent="0.25">
      <c r="A78" s="229"/>
      <c r="B78" s="219">
        <v>74</v>
      </c>
      <c r="C78" s="231" t="s">
        <v>133</v>
      </c>
      <c r="D78" s="232">
        <v>35157</v>
      </c>
      <c r="E78" s="221">
        <v>2349.7204301077873</v>
      </c>
      <c r="F78" s="221">
        <v>2325.612903226167</v>
      </c>
      <c r="G78" s="233">
        <v>2320.0869565214962</v>
      </c>
      <c r="H78" s="233">
        <v>2352.2141187470406</v>
      </c>
      <c r="I78" s="233">
        <v>1409.6989247314632</v>
      </c>
      <c r="J78" s="233">
        <v>498</v>
      </c>
      <c r="K78" s="233">
        <v>1036</v>
      </c>
      <c r="L78" s="233">
        <v>981</v>
      </c>
      <c r="M78" s="233">
        <v>200</v>
      </c>
      <c r="N78" s="233">
        <v>44</v>
      </c>
      <c r="O78" s="233">
        <v>1289</v>
      </c>
      <c r="P78" s="233">
        <v>50</v>
      </c>
      <c r="Q78" s="233">
        <v>1730.6774193551391</v>
      </c>
      <c r="R78" s="233">
        <v>2310.3548387102783</v>
      </c>
      <c r="S78" s="233">
        <v>3240.4516129028052</v>
      </c>
      <c r="T78" s="233">
        <v>2473.7769985981286</v>
      </c>
      <c r="U78" s="233">
        <v>2370.9971949514002</v>
      </c>
      <c r="V78" s="233"/>
      <c r="W78" s="233"/>
      <c r="X78" s="233"/>
      <c r="Y78" s="233"/>
      <c r="Z78" s="233"/>
      <c r="AA78" s="233"/>
      <c r="AB78" s="233"/>
      <c r="AC78" s="233"/>
      <c r="AD78" s="233"/>
      <c r="AE78" s="233"/>
      <c r="AF78" s="233"/>
      <c r="AG78" s="233"/>
      <c r="AH78" s="233"/>
      <c r="AI78" s="233"/>
      <c r="AJ78" s="229"/>
      <c r="AK78" s="229"/>
      <c r="AL78" s="229"/>
      <c r="AM78" s="229"/>
      <c r="AN78" s="229"/>
      <c r="AO78" s="229"/>
      <c r="AP78" s="229"/>
      <c r="AQ78" s="229"/>
      <c r="AR78" s="229"/>
      <c r="AS78" s="229"/>
      <c r="AT78" s="229"/>
      <c r="AU78" s="229"/>
      <c r="AV78" s="229"/>
      <c r="AW78" s="229"/>
      <c r="AX78" s="229"/>
      <c r="AY78" s="229"/>
      <c r="AZ78" s="229"/>
      <c r="BA78" s="229"/>
      <c r="BB78" s="229"/>
      <c r="BC78" s="229"/>
    </row>
    <row r="79" spans="1:55" ht="15.75" customHeight="1" x14ac:dyDescent="0.2">
      <c r="A79" s="229"/>
      <c r="B79" s="229"/>
      <c r="C79" s="229"/>
      <c r="D79" s="229"/>
      <c r="E79" s="229"/>
      <c r="F79" s="229"/>
      <c r="G79" s="229"/>
      <c r="H79" s="229"/>
      <c r="I79" s="229"/>
      <c r="J79" s="229"/>
      <c r="K79" s="229"/>
      <c r="L79" s="229"/>
      <c r="M79" s="229"/>
      <c r="N79" s="229"/>
      <c r="O79" s="229"/>
      <c r="P79" s="229"/>
      <c r="Q79" s="229"/>
      <c r="R79" s="229"/>
      <c r="S79" s="229"/>
      <c r="T79" s="229"/>
      <c r="U79" s="229"/>
      <c r="V79" s="229"/>
      <c r="W79" s="229"/>
      <c r="X79" s="229"/>
      <c r="Y79" s="229"/>
      <c r="Z79" s="229"/>
      <c r="AA79" s="229"/>
      <c r="AB79" s="229"/>
      <c r="AC79" s="229"/>
      <c r="AD79" s="229"/>
      <c r="AE79" s="229"/>
      <c r="AF79" s="229"/>
      <c r="AG79" s="229"/>
      <c r="AH79" s="229"/>
      <c r="AI79" s="229"/>
      <c r="AJ79" s="229"/>
      <c r="AK79" s="229"/>
      <c r="AL79" s="229"/>
      <c r="AM79" s="229"/>
      <c r="AN79" s="229"/>
      <c r="AO79" s="229"/>
      <c r="AP79" s="229"/>
      <c r="AQ79" s="229"/>
      <c r="AR79" s="229"/>
      <c r="AS79" s="229"/>
      <c r="AT79" s="229"/>
      <c r="AU79" s="229"/>
      <c r="AV79" s="229"/>
      <c r="AW79" s="229"/>
      <c r="AX79" s="229"/>
      <c r="AY79" s="229"/>
      <c r="AZ79" s="229"/>
      <c r="BA79" s="229"/>
      <c r="BB79" s="229"/>
      <c r="BC79" s="229"/>
    </row>
    <row r="80" spans="1:55" ht="15.75" customHeight="1" x14ac:dyDescent="0.2">
      <c r="A80" s="229"/>
      <c r="B80" s="229"/>
      <c r="C80" s="229"/>
      <c r="D80" s="229"/>
      <c r="E80" s="229"/>
      <c r="F80" s="229"/>
      <c r="G80" s="229"/>
      <c r="H80" s="229"/>
      <c r="I80" s="229"/>
      <c r="J80" s="229"/>
      <c r="K80" s="229"/>
      <c r="L80" s="229"/>
      <c r="M80" s="229"/>
      <c r="N80" s="229"/>
      <c r="O80" s="229"/>
      <c r="P80" s="229"/>
      <c r="Q80" s="229"/>
      <c r="R80" s="229"/>
      <c r="S80" s="229"/>
      <c r="T80" s="229"/>
      <c r="U80" s="229"/>
      <c r="V80" s="229"/>
      <c r="W80" s="229"/>
      <c r="X80" s="229"/>
      <c r="Y80" s="229"/>
      <c r="Z80" s="229"/>
      <c r="AA80" s="229"/>
      <c r="AB80" s="229"/>
      <c r="AC80" s="229"/>
      <c r="AD80" s="229"/>
      <c r="AE80" s="229"/>
      <c r="AF80" s="229"/>
      <c r="AG80" s="229"/>
      <c r="AH80" s="229"/>
      <c r="AI80" s="229"/>
      <c r="AJ80" s="229"/>
      <c r="AK80" s="229"/>
      <c r="AL80" s="229"/>
      <c r="AM80" s="229"/>
      <c r="AN80" s="229"/>
      <c r="AO80" s="229"/>
      <c r="AP80" s="229"/>
      <c r="AQ80" s="229"/>
      <c r="AR80" s="229"/>
      <c r="AS80" s="229"/>
      <c r="AT80" s="229"/>
      <c r="AU80" s="229"/>
      <c r="AV80" s="229"/>
      <c r="AW80" s="229"/>
      <c r="AX80" s="229"/>
      <c r="AY80" s="229"/>
      <c r="AZ80" s="229"/>
      <c r="BA80" s="229"/>
      <c r="BB80" s="229"/>
      <c r="BC80" s="229"/>
    </row>
    <row r="81" spans="1:55" ht="15.75" customHeight="1" x14ac:dyDescent="0.2">
      <c r="A81" s="229"/>
      <c r="B81" s="229"/>
      <c r="C81" s="229"/>
      <c r="D81" s="229"/>
      <c r="E81" s="229"/>
      <c r="F81" s="229"/>
      <c r="G81" s="229"/>
      <c r="H81" s="229"/>
      <c r="I81" s="229"/>
      <c r="J81" s="229"/>
      <c r="K81" s="229"/>
      <c r="L81" s="229"/>
      <c r="M81" s="229"/>
      <c r="N81" s="229"/>
      <c r="O81" s="229"/>
      <c r="P81" s="229"/>
      <c r="Q81" s="229"/>
      <c r="R81" s="229"/>
      <c r="S81" s="229"/>
      <c r="T81" s="229"/>
      <c r="U81" s="229"/>
      <c r="V81" s="229"/>
      <c r="W81" s="229"/>
      <c r="X81" s="229"/>
      <c r="Y81" s="229"/>
      <c r="Z81" s="229"/>
      <c r="AA81" s="229"/>
      <c r="AB81" s="229"/>
      <c r="AC81" s="229"/>
      <c r="AD81" s="229"/>
      <c r="AE81" s="229"/>
      <c r="AF81" s="229"/>
      <c r="AG81" s="229"/>
      <c r="AH81" s="229"/>
      <c r="AI81" s="229"/>
      <c r="AJ81" s="229"/>
      <c r="AK81" s="229"/>
      <c r="AL81" s="229"/>
      <c r="AM81" s="229"/>
      <c r="AN81" s="229"/>
      <c r="AO81" s="229"/>
      <c r="AP81" s="229"/>
      <c r="AQ81" s="229"/>
      <c r="AR81" s="229"/>
      <c r="AS81" s="229"/>
      <c r="AT81" s="229"/>
      <c r="AU81" s="229"/>
      <c r="AV81" s="229"/>
      <c r="AW81" s="229"/>
      <c r="AX81" s="229"/>
      <c r="AY81" s="229"/>
      <c r="AZ81" s="229"/>
      <c r="BA81" s="229"/>
      <c r="BB81" s="229"/>
      <c r="BC81" s="229"/>
    </row>
    <row r="82" spans="1:55" ht="15.75" customHeight="1" x14ac:dyDescent="0.2">
      <c r="A82" s="229"/>
      <c r="B82" s="229"/>
      <c r="C82" s="229"/>
      <c r="D82" s="229"/>
      <c r="E82" s="229"/>
      <c r="F82" s="229"/>
      <c r="G82" s="229"/>
      <c r="H82" s="229"/>
      <c r="I82" s="229"/>
      <c r="J82" s="229"/>
      <c r="K82" s="229"/>
      <c r="L82" s="229"/>
      <c r="M82" s="229"/>
      <c r="N82" s="229"/>
      <c r="O82" s="229"/>
      <c r="P82" s="229"/>
      <c r="Q82" s="229"/>
      <c r="R82" s="229"/>
      <c r="S82" s="229"/>
      <c r="T82" s="229"/>
      <c r="U82" s="229"/>
      <c r="V82" s="229"/>
      <c r="W82" s="229"/>
      <c r="X82" s="229"/>
      <c r="Y82" s="229"/>
      <c r="Z82" s="229"/>
      <c r="AA82" s="229"/>
      <c r="AB82" s="229"/>
      <c r="AC82" s="229"/>
      <c r="AD82" s="229"/>
      <c r="AE82" s="229"/>
      <c r="AF82" s="229"/>
      <c r="AG82" s="229"/>
      <c r="AH82" s="229"/>
      <c r="AI82" s="229"/>
      <c r="AJ82" s="229"/>
      <c r="AK82" s="229"/>
      <c r="AL82" s="229"/>
      <c r="AM82" s="229"/>
      <c r="AN82" s="229"/>
      <c r="AO82" s="229"/>
      <c r="AP82" s="229"/>
      <c r="AQ82" s="229"/>
      <c r="AR82" s="229"/>
      <c r="AS82" s="229"/>
      <c r="AT82" s="229"/>
      <c r="AU82" s="229"/>
      <c r="AV82" s="229"/>
      <c r="AW82" s="229"/>
      <c r="AX82" s="229"/>
      <c r="AY82" s="229"/>
      <c r="AZ82" s="229"/>
      <c r="BA82" s="229"/>
      <c r="BB82" s="229"/>
      <c r="BC82" s="229"/>
    </row>
    <row r="83" spans="1:55" ht="15.75" customHeight="1" x14ac:dyDescent="0.2">
      <c r="A83" s="229"/>
      <c r="B83" s="229"/>
      <c r="C83" s="229"/>
      <c r="D83" s="229"/>
      <c r="E83" s="229"/>
      <c r="F83" s="229"/>
      <c r="G83" s="229"/>
      <c r="H83" s="229"/>
      <c r="I83" s="229"/>
      <c r="J83" s="229"/>
      <c r="K83" s="229"/>
      <c r="L83" s="229"/>
      <c r="M83" s="229"/>
      <c r="N83" s="229"/>
      <c r="O83" s="229"/>
      <c r="P83" s="229"/>
      <c r="Q83" s="229"/>
      <c r="R83" s="229"/>
      <c r="S83" s="229"/>
      <c r="T83" s="229"/>
      <c r="U83" s="229"/>
      <c r="V83" s="229"/>
      <c r="W83" s="229"/>
      <c r="X83" s="229"/>
      <c r="Y83" s="229"/>
      <c r="Z83" s="229"/>
      <c r="AA83" s="229"/>
      <c r="AB83" s="229"/>
      <c r="AC83" s="229"/>
      <c r="AD83" s="229"/>
      <c r="AE83" s="229"/>
      <c r="AF83" s="229"/>
      <c r="AG83" s="229"/>
      <c r="AH83" s="229"/>
      <c r="AI83" s="229"/>
      <c r="AJ83" s="229"/>
      <c r="AK83" s="229"/>
      <c r="AL83" s="229"/>
      <c r="AM83" s="229"/>
      <c r="AN83" s="229"/>
      <c r="AO83" s="229"/>
      <c r="AP83" s="229"/>
      <c r="AQ83" s="229"/>
      <c r="AR83" s="229"/>
      <c r="AS83" s="229"/>
      <c r="AT83" s="229"/>
      <c r="AU83" s="229"/>
      <c r="AV83" s="229"/>
      <c r="AW83" s="229"/>
      <c r="AX83" s="229"/>
      <c r="AY83" s="229"/>
      <c r="AZ83" s="229"/>
      <c r="BA83" s="229"/>
      <c r="BB83" s="229"/>
      <c r="BC83" s="229"/>
    </row>
    <row r="84" spans="1:55" ht="15.75" customHeight="1" x14ac:dyDescent="0.2">
      <c r="A84" s="229"/>
      <c r="B84" s="229"/>
      <c r="C84" s="229"/>
      <c r="D84" s="229"/>
      <c r="E84" s="229"/>
      <c r="F84" s="229"/>
      <c r="G84" s="229"/>
      <c r="H84" s="229"/>
      <c r="I84" s="229"/>
      <c r="J84" s="229"/>
      <c r="K84" s="229"/>
      <c r="L84" s="229"/>
      <c r="M84" s="229"/>
      <c r="N84" s="229"/>
      <c r="O84" s="229"/>
      <c r="P84" s="229"/>
      <c r="Q84" s="229"/>
      <c r="R84" s="229"/>
      <c r="S84" s="229"/>
      <c r="T84" s="229"/>
      <c r="U84" s="229"/>
      <c r="V84" s="229"/>
      <c r="W84" s="229"/>
      <c r="X84" s="229"/>
      <c r="Y84" s="229"/>
      <c r="Z84" s="229"/>
      <c r="AA84" s="229"/>
      <c r="AB84" s="229"/>
      <c r="AC84" s="229"/>
      <c r="AD84" s="229"/>
      <c r="AE84" s="229"/>
      <c r="AF84" s="229"/>
      <c r="AG84" s="229"/>
      <c r="AH84" s="229"/>
      <c r="AI84" s="229"/>
      <c r="AJ84" s="229"/>
      <c r="AK84" s="229"/>
      <c r="AL84" s="229"/>
      <c r="AM84" s="229"/>
      <c r="AN84" s="229"/>
      <c r="AO84" s="229"/>
      <c r="AP84" s="229"/>
      <c r="AQ84" s="229"/>
      <c r="AR84" s="229"/>
      <c r="AS84" s="229"/>
      <c r="AT84" s="229"/>
      <c r="AU84" s="229"/>
      <c r="AV84" s="229"/>
      <c r="AW84" s="229"/>
      <c r="AX84" s="229"/>
      <c r="AY84" s="229"/>
      <c r="AZ84" s="229"/>
      <c r="BA84" s="229"/>
      <c r="BB84" s="229"/>
      <c r="BC84" s="229"/>
    </row>
    <row r="85" spans="1:55" ht="15.75" customHeight="1" x14ac:dyDescent="0.2">
      <c r="A85" s="229"/>
      <c r="B85" s="229"/>
      <c r="C85" s="229"/>
      <c r="D85" s="229"/>
      <c r="E85" s="229"/>
      <c r="F85" s="229"/>
      <c r="G85" s="229"/>
      <c r="H85" s="229"/>
      <c r="I85" s="229"/>
      <c r="J85" s="229"/>
      <c r="K85" s="229"/>
      <c r="L85" s="229"/>
      <c r="M85" s="229"/>
      <c r="N85" s="229"/>
      <c r="O85" s="229"/>
      <c r="P85" s="229"/>
      <c r="Q85" s="229"/>
      <c r="R85" s="229"/>
      <c r="S85" s="229"/>
      <c r="T85" s="229"/>
      <c r="U85" s="229"/>
      <c r="V85" s="229"/>
      <c r="W85" s="229"/>
      <c r="X85" s="229"/>
      <c r="Y85" s="229"/>
      <c r="Z85" s="229"/>
      <c r="AA85" s="229"/>
      <c r="AB85" s="229"/>
      <c r="AC85" s="229"/>
      <c r="AD85" s="229"/>
      <c r="AE85" s="229"/>
      <c r="AF85" s="229"/>
      <c r="AG85" s="229"/>
      <c r="AH85" s="229"/>
      <c r="AI85" s="229"/>
      <c r="AJ85" s="229"/>
      <c r="AK85" s="229"/>
      <c r="AL85" s="229"/>
      <c r="AM85" s="229"/>
      <c r="AN85" s="229"/>
      <c r="AO85" s="229"/>
      <c r="AP85" s="229"/>
      <c r="AQ85" s="229"/>
      <c r="AR85" s="229"/>
      <c r="AS85" s="229"/>
      <c r="AT85" s="229"/>
      <c r="AU85" s="229"/>
      <c r="AV85" s="229"/>
      <c r="AW85" s="229"/>
      <c r="AX85" s="229"/>
      <c r="AY85" s="229"/>
      <c r="AZ85" s="229"/>
      <c r="BA85" s="229"/>
      <c r="BB85" s="229"/>
      <c r="BC85" s="229"/>
    </row>
    <row r="86" spans="1:55" ht="15.75" customHeight="1" x14ac:dyDescent="0.2">
      <c r="A86" s="229"/>
      <c r="B86" s="229"/>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c r="AA86" s="229"/>
      <c r="AB86" s="229"/>
      <c r="AC86" s="229"/>
      <c r="AD86" s="229"/>
      <c r="AE86" s="229"/>
      <c r="AF86" s="229"/>
      <c r="AG86" s="229"/>
      <c r="AH86" s="229"/>
      <c r="AI86" s="229"/>
      <c r="AJ86" s="229"/>
      <c r="AK86" s="229"/>
      <c r="AL86" s="229"/>
      <c r="AM86" s="229"/>
      <c r="AN86" s="229"/>
      <c r="AO86" s="229"/>
      <c r="AP86" s="229"/>
      <c r="AQ86" s="229"/>
      <c r="AR86" s="229"/>
      <c r="AS86" s="229"/>
      <c r="AT86" s="229"/>
      <c r="AU86" s="229"/>
      <c r="AV86" s="229"/>
      <c r="AW86" s="229"/>
      <c r="AX86" s="229"/>
      <c r="AY86" s="229"/>
      <c r="AZ86" s="229"/>
      <c r="BA86" s="229"/>
      <c r="BB86" s="229"/>
      <c r="BC86" s="229"/>
    </row>
    <row r="87" spans="1:55" ht="15.75" customHeight="1" x14ac:dyDescent="0.2">
      <c r="A87" s="229"/>
      <c r="B87" s="229"/>
      <c r="C87" s="229"/>
      <c r="D87" s="229"/>
      <c r="E87" s="229"/>
      <c r="F87" s="229"/>
      <c r="G87" s="229"/>
      <c r="H87" s="229"/>
      <c r="I87" s="229"/>
      <c r="J87" s="229"/>
      <c r="K87" s="229"/>
      <c r="L87" s="229"/>
      <c r="M87" s="229"/>
      <c r="N87" s="229"/>
      <c r="O87" s="229"/>
      <c r="P87" s="229"/>
      <c r="Q87" s="229"/>
      <c r="R87" s="229"/>
      <c r="S87" s="229"/>
      <c r="T87" s="229"/>
      <c r="U87" s="229"/>
      <c r="V87" s="229"/>
      <c r="W87" s="229"/>
      <c r="X87" s="229"/>
      <c r="Y87" s="229"/>
      <c r="Z87" s="229"/>
      <c r="AA87" s="229"/>
      <c r="AB87" s="229"/>
      <c r="AC87" s="229"/>
      <c r="AD87" s="229"/>
      <c r="AE87" s="229"/>
      <c r="AF87" s="229"/>
      <c r="AG87" s="229"/>
      <c r="AH87" s="229"/>
      <c r="AI87" s="229"/>
      <c r="AJ87" s="229"/>
      <c r="AK87" s="229"/>
      <c r="AL87" s="229"/>
      <c r="AM87" s="229"/>
      <c r="AN87" s="229"/>
      <c r="AO87" s="229"/>
      <c r="AP87" s="229"/>
      <c r="AQ87" s="229"/>
      <c r="AR87" s="229"/>
      <c r="AS87" s="229"/>
      <c r="AT87" s="229"/>
      <c r="AU87" s="229"/>
      <c r="AV87" s="229"/>
      <c r="AW87" s="229"/>
      <c r="AX87" s="229"/>
      <c r="AY87" s="229"/>
      <c r="AZ87" s="229"/>
      <c r="BA87" s="229"/>
      <c r="BB87" s="229"/>
      <c r="BC87" s="229"/>
    </row>
    <row r="88" spans="1:55" ht="15.75" customHeight="1" x14ac:dyDescent="0.2">
      <c r="A88" s="229"/>
      <c r="B88" s="229"/>
      <c r="C88" s="229"/>
      <c r="D88" s="229"/>
      <c r="E88" s="229"/>
      <c r="F88" s="229"/>
      <c r="G88" s="229"/>
      <c r="H88" s="229"/>
      <c r="I88" s="229"/>
      <c r="J88" s="229"/>
      <c r="K88" s="229"/>
      <c r="L88" s="229"/>
      <c r="M88" s="229"/>
      <c r="N88" s="229"/>
      <c r="O88" s="229"/>
      <c r="P88" s="229"/>
      <c r="Q88" s="229"/>
      <c r="R88" s="229"/>
      <c r="S88" s="229"/>
      <c r="T88" s="229"/>
      <c r="U88" s="229"/>
      <c r="V88" s="229"/>
      <c r="W88" s="229"/>
      <c r="X88" s="229"/>
      <c r="Y88" s="229"/>
      <c r="Z88" s="229"/>
      <c r="AA88" s="229"/>
      <c r="AB88" s="229"/>
      <c r="AC88" s="229"/>
      <c r="AD88" s="229"/>
      <c r="AE88" s="229"/>
      <c r="AF88" s="229"/>
      <c r="AG88" s="229"/>
      <c r="AH88" s="229"/>
      <c r="AI88" s="229"/>
      <c r="AJ88" s="229"/>
      <c r="AK88" s="229"/>
      <c r="AL88" s="229"/>
      <c r="AM88" s="229"/>
      <c r="AN88" s="229"/>
      <c r="AO88" s="229"/>
      <c r="AP88" s="229"/>
      <c r="AQ88" s="229"/>
      <c r="AR88" s="229"/>
      <c r="AS88" s="229"/>
      <c r="AT88" s="229"/>
      <c r="AU88" s="229"/>
      <c r="AV88" s="229"/>
      <c r="AW88" s="229"/>
      <c r="AX88" s="229"/>
      <c r="AY88" s="229"/>
      <c r="AZ88" s="229"/>
      <c r="BA88" s="229"/>
      <c r="BB88" s="229"/>
      <c r="BC88" s="229"/>
    </row>
    <row r="89" spans="1:55" ht="15.75" customHeight="1" x14ac:dyDescent="0.2">
      <c r="A89" s="229"/>
      <c r="B89" s="229"/>
      <c r="C89" s="229"/>
      <c r="D89" s="229"/>
      <c r="E89" s="229"/>
      <c r="F89" s="229"/>
      <c r="G89" s="229"/>
      <c r="H89" s="229"/>
      <c r="I89" s="229"/>
      <c r="J89" s="229"/>
      <c r="K89" s="229"/>
      <c r="L89" s="229"/>
      <c r="M89" s="229"/>
      <c r="N89" s="229"/>
      <c r="O89" s="229"/>
      <c r="P89" s="229"/>
      <c r="Q89" s="229"/>
      <c r="R89" s="229"/>
      <c r="S89" s="229"/>
      <c r="T89" s="229"/>
      <c r="U89" s="229"/>
      <c r="V89" s="229"/>
      <c r="W89" s="229"/>
      <c r="X89" s="229"/>
      <c r="Y89" s="229"/>
      <c r="Z89" s="229"/>
      <c r="AA89" s="229"/>
      <c r="AB89" s="229"/>
      <c r="AC89" s="229"/>
      <c r="AD89" s="229"/>
      <c r="AE89" s="229"/>
      <c r="AF89" s="229"/>
      <c r="AG89" s="229"/>
      <c r="AH89" s="229"/>
      <c r="AI89" s="229"/>
      <c r="AJ89" s="229"/>
      <c r="AK89" s="229"/>
      <c r="AL89" s="229"/>
      <c r="AM89" s="229"/>
      <c r="AN89" s="229"/>
      <c r="AO89" s="229"/>
      <c r="AP89" s="229"/>
      <c r="AQ89" s="229"/>
      <c r="AR89" s="229"/>
      <c r="AS89" s="229"/>
      <c r="AT89" s="229"/>
      <c r="AU89" s="229"/>
      <c r="AV89" s="229"/>
      <c r="AW89" s="229"/>
      <c r="AX89" s="229"/>
      <c r="AY89" s="229"/>
      <c r="AZ89" s="229"/>
      <c r="BA89" s="229"/>
      <c r="BB89" s="229"/>
      <c r="BC89" s="229"/>
    </row>
    <row r="90" spans="1:55" ht="15.75" customHeight="1" x14ac:dyDescent="0.2">
      <c r="A90" s="229"/>
      <c r="B90" s="229"/>
      <c r="C90" s="229"/>
      <c r="D90" s="229"/>
      <c r="E90" s="229"/>
      <c r="F90" s="229"/>
      <c r="G90" s="229"/>
      <c r="H90" s="229"/>
      <c r="I90" s="229"/>
      <c r="J90" s="229"/>
      <c r="K90" s="229"/>
      <c r="L90" s="229"/>
      <c r="M90" s="229"/>
      <c r="N90" s="229"/>
      <c r="O90" s="229"/>
      <c r="P90" s="229"/>
      <c r="Q90" s="229"/>
      <c r="R90" s="229"/>
      <c r="S90" s="229"/>
      <c r="T90" s="229"/>
      <c r="U90" s="229"/>
      <c r="V90" s="229"/>
      <c r="W90" s="229"/>
      <c r="X90" s="229"/>
      <c r="Y90" s="229"/>
      <c r="Z90" s="229"/>
      <c r="AA90" s="229"/>
      <c r="AB90" s="229"/>
      <c r="AC90" s="229"/>
      <c r="AD90" s="229"/>
      <c r="AE90" s="229"/>
      <c r="AF90" s="229"/>
      <c r="AG90" s="229"/>
      <c r="AH90" s="229"/>
      <c r="AI90" s="229"/>
      <c r="AJ90" s="229"/>
      <c r="AK90" s="229"/>
      <c r="AL90" s="229"/>
      <c r="AM90" s="229"/>
      <c r="AN90" s="229"/>
      <c r="AO90" s="229"/>
      <c r="AP90" s="229"/>
      <c r="AQ90" s="229"/>
      <c r="AR90" s="229"/>
      <c r="AS90" s="229"/>
      <c r="AT90" s="229"/>
      <c r="AU90" s="229"/>
      <c r="AV90" s="229"/>
      <c r="AW90" s="229"/>
      <c r="AX90" s="229"/>
      <c r="AY90" s="229"/>
      <c r="AZ90" s="229"/>
      <c r="BA90" s="229"/>
      <c r="BB90" s="229"/>
      <c r="BC90" s="229"/>
    </row>
    <row r="91" spans="1:55" ht="15.75" customHeight="1" x14ac:dyDescent="0.2">
      <c r="A91" s="229"/>
      <c r="B91" s="229"/>
      <c r="C91" s="229"/>
      <c r="D91" s="229"/>
      <c r="E91" s="229"/>
      <c r="F91" s="229"/>
      <c r="G91" s="229"/>
      <c r="H91" s="229"/>
      <c r="I91" s="229"/>
      <c r="J91" s="229"/>
      <c r="K91" s="229"/>
      <c r="L91" s="229"/>
      <c r="M91" s="229"/>
      <c r="N91" s="229"/>
      <c r="O91" s="229"/>
      <c r="P91" s="229"/>
      <c r="Q91" s="229"/>
      <c r="R91" s="229"/>
      <c r="S91" s="229"/>
      <c r="T91" s="229"/>
      <c r="U91" s="229"/>
      <c r="V91" s="229"/>
      <c r="W91" s="229"/>
      <c r="X91" s="229"/>
      <c r="Y91" s="229"/>
      <c r="Z91" s="229"/>
      <c r="AA91" s="229"/>
      <c r="AB91" s="229"/>
      <c r="AC91" s="229"/>
      <c r="AD91" s="229"/>
      <c r="AE91" s="229"/>
      <c r="AF91" s="229"/>
      <c r="AG91" s="229"/>
      <c r="AH91" s="229"/>
      <c r="AI91" s="229"/>
      <c r="AJ91" s="229"/>
      <c r="AK91" s="229"/>
      <c r="AL91" s="229"/>
      <c r="AM91" s="229"/>
      <c r="AN91" s="229"/>
      <c r="AO91" s="229"/>
      <c r="AP91" s="229"/>
      <c r="AQ91" s="229"/>
      <c r="AR91" s="229"/>
      <c r="AS91" s="229"/>
      <c r="AT91" s="229"/>
      <c r="AU91" s="229"/>
      <c r="AV91" s="229"/>
      <c r="AW91" s="229"/>
      <c r="AX91" s="229"/>
      <c r="AY91" s="229"/>
      <c r="AZ91" s="229"/>
      <c r="BA91" s="229"/>
      <c r="BB91" s="229"/>
      <c r="BC91" s="229"/>
    </row>
    <row r="92" spans="1:55" ht="15.75" customHeight="1" x14ac:dyDescent="0.2">
      <c r="A92" s="229"/>
      <c r="B92" s="229"/>
      <c r="C92" s="229"/>
      <c r="D92" s="229"/>
      <c r="E92" s="229"/>
      <c r="F92" s="229"/>
      <c r="G92" s="229"/>
      <c r="H92" s="229"/>
      <c r="I92" s="229"/>
      <c r="J92" s="229"/>
      <c r="K92" s="229"/>
      <c r="L92" s="229"/>
      <c r="M92" s="229"/>
      <c r="N92" s="229"/>
      <c r="O92" s="229"/>
      <c r="P92" s="229"/>
      <c r="Q92" s="229"/>
      <c r="R92" s="229"/>
      <c r="S92" s="229"/>
      <c r="T92" s="229"/>
      <c r="U92" s="229"/>
      <c r="V92" s="229"/>
      <c r="W92" s="229"/>
      <c r="X92" s="229"/>
      <c r="Y92" s="229"/>
      <c r="Z92" s="229"/>
      <c r="AA92" s="229"/>
      <c r="AB92" s="229"/>
      <c r="AC92" s="229"/>
      <c r="AD92" s="229"/>
      <c r="AE92" s="229"/>
      <c r="AF92" s="229"/>
      <c r="AG92" s="229"/>
      <c r="AH92" s="229"/>
      <c r="AI92" s="229"/>
      <c r="AJ92" s="229"/>
      <c r="AK92" s="229"/>
      <c r="AL92" s="229"/>
      <c r="AM92" s="229"/>
      <c r="AN92" s="229"/>
      <c r="AO92" s="229"/>
      <c r="AP92" s="229"/>
      <c r="AQ92" s="229"/>
      <c r="AR92" s="229"/>
      <c r="AS92" s="229"/>
      <c r="AT92" s="229"/>
      <c r="AU92" s="229"/>
      <c r="AV92" s="229"/>
      <c r="AW92" s="229"/>
      <c r="AX92" s="229"/>
      <c r="AY92" s="229"/>
      <c r="AZ92" s="229"/>
      <c r="BA92" s="229"/>
      <c r="BB92" s="229"/>
      <c r="BC92" s="229"/>
    </row>
    <row r="93" spans="1:55" ht="15.75" customHeight="1" x14ac:dyDescent="0.2">
      <c r="A93" s="229"/>
      <c r="B93" s="229"/>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29"/>
      <c r="AA93" s="229"/>
      <c r="AB93" s="229"/>
      <c r="AC93" s="229"/>
      <c r="AD93" s="229"/>
      <c r="AE93" s="229"/>
      <c r="AF93" s="229"/>
      <c r="AG93" s="229"/>
      <c r="AH93" s="229"/>
      <c r="AI93" s="229"/>
      <c r="AJ93" s="229"/>
      <c r="AK93" s="229"/>
      <c r="AL93" s="229"/>
      <c r="AM93" s="229"/>
      <c r="AN93" s="229"/>
      <c r="AO93" s="229"/>
      <c r="AP93" s="229"/>
      <c r="AQ93" s="229"/>
      <c r="AR93" s="229"/>
      <c r="AS93" s="229"/>
      <c r="AT93" s="229"/>
      <c r="AU93" s="229"/>
      <c r="AV93" s="229"/>
      <c r="AW93" s="229"/>
      <c r="AX93" s="229"/>
      <c r="AY93" s="229"/>
      <c r="AZ93" s="229"/>
      <c r="BA93" s="229"/>
      <c r="BB93" s="229"/>
      <c r="BC93" s="229"/>
    </row>
    <row r="94" spans="1:55" ht="15.75" customHeight="1" x14ac:dyDescent="0.2">
      <c r="A94" s="229"/>
      <c r="B94" s="229"/>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29"/>
      <c r="AA94" s="229"/>
      <c r="AB94" s="229"/>
      <c r="AC94" s="229"/>
      <c r="AD94" s="229"/>
      <c r="AE94" s="229"/>
      <c r="AF94" s="229"/>
      <c r="AG94" s="229"/>
      <c r="AH94" s="229"/>
      <c r="AI94" s="229"/>
      <c r="AJ94" s="229"/>
      <c r="AK94" s="229"/>
      <c r="AL94" s="229"/>
      <c r="AM94" s="229"/>
      <c r="AN94" s="229"/>
      <c r="AO94" s="229"/>
      <c r="AP94" s="229"/>
      <c r="AQ94" s="229"/>
      <c r="AR94" s="229"/>
      <c r="AS94" s="229"/>
      <c r="AT94" s="229"/>
      <c r="AU94" s="229"/>
      <c r="AV94" s="229"/>
      <c r="AW94" s="229"/>
      <c r="AX94" s="229"/>
      <c r="AY94" s="229"/>
      <c r="AZ94" s="229"/>
      <c r="BA94" s="229"/>
      <c r="BB94" s="229"/>
      <c r="BC94" s="229"/>
    </row>
    <row r="95" spans="1:55" ht="15.75" customHeight="1" x14ac:dyDescent="0.2">
      <c r="A95" s="229"/>
      <c r="B95" s="229"/>
      <c r="C95" s="229"/>
      <c r="D95" s="229"/>
      <c r="E95" s="229"/>
      <c r="F95" s="229"/>
      <c r="G95" s="229"/>
      <c r="H95" s="229"/>
      <c r="I95" s="229"/>
      <c r="J95" s="229"/>
      <c r="K95" s="229"/>
      <c r="L95" s="229"/>
      <c r="M95" s="229"/>
      <c r="N95" s="229"/>
      <c r="O95" s="229"/>
      <c r="P95" s="229"/>
      <c r="Q95" s="229"/>
      <c r="R95" s="229"/>
      <c r="S95" s="229"/>
      <c r="T95" s="229"/>
      <c r="U95" s="229"/>
      <c r="V95" s="229"/>
      <c r="W95" s="229"/>
      <c r="X95" s="229"/>
      <c r="Y95" s="229"/>
      <c r="Z95" s="229"/>
      <c r="AA95" s="229"/>
      <c r="AB95" s="229"/>
      <c r="AC95" s="229"/>
      <c r="AD95" s="229"/>
      <c r="AE95" s="229"/>
      <c r="AF95" s="229"/>
      <c r="AG95" s="229"/>
      <c r="AH95" s="229"/>
      <c r="AI95" s="229"/>
      <c r="AJ95" s="229"/>
      <c r="AK95" s="229"/>
      <c r="AL95" s="229"/>
      <c r="AM95" s="229"/>
      <c r="AN95" s="229"/>
      <c r="AO95" s="229"/>
      <c r="AP95" s="229"/>
      <c r="AQ95" s="229"/>
      <c r="AR95" s="229"/>
      <c r="AS95" s="229"/>
      <c r="AT95" s="229"/>
      <c r="AU95" s="229"/>
      <c r="AV95" s="229"/>
      <c r="AW95" s="229"/>
      <c r="AX95" s="229"/>
      <c r="AY95" s="229"/>
      <c r="AZ95" s="229"/>
      <c r="BA95" s="229"/>
      <c r="BB95" s="229"/>
      <c r="BC95" s="229"/>
    </row>
    <row r="96" spans="1:55" ht="15.75" customHeight="1" x14ac:dyDescent="0.2">
      <c r="A96" s="229"/>
      <c r="B96" s="229"/>
      <c r="C96" s="229"/>
      <c r="D96" s="229"/>
      <c r="E96" s="229"/>
      <c r="F96" s="229"/>
      <c r="G96" s="229"/>
      <c r="H96" s="229"/>
      <c r="I96" s="229"/>
      <c r="J96" s="229"/>
      <c r="K96" s="229"/>
      <c r="L96" s="229"/>
      <c r="M96" s="229"/>
      <c r="N96" s="229"/>
      <c r="O96" s="229"/>
      <c r="P96" s="229"/>
      <c r="Q96" s="229"/>
      <c r="R96" s="229"/>
      <c r="S96" s="229"/>
      <c r="T96" s="229"/>
      <c r="U96" s="229"/>
      <c r="V96" s="229"/>
      <c r="W96" s="229"/>
      <c r="X96" s="229"/>
      <c r="Y96" s="229"/>
      <c r="Z96" s="229"/>
      <c r="AA96" s="229"/>
      <c r="AB96" s="229"/>
      <c r="AC96" s="229"/>
      <c r="AD96" s="229"/>
      <c r="AE96" s="229"/>
      <c r="AF96" s="229"/>
      <c r="AG96" s="229"/>
      <c r="AH96" s="229"/>
      <c r="AI96" s="229"/>
      <c r="AJ96" s="229"/>
      <c r="AK96" s="229"/>
      <c r="AL96" s="229"/>
      <c r="AM96" s="229"/>
      <c r="AN96" s="229"/>
      <c r="AO96" s="229"/>
      <c r="AP96" s="229"/>
      <c r="AQ96" s="229"/>
      <c r="AR96" s="229"/>
      <c r="AS96" s="229"/>
      <c r="AT96" s="229"/>
      <c r="AU96" s="229"/>
      <c r="AV96" s="229"/>
      <c r="AW96" s="229"/>
      <c r="AX96" s="229"/>
      <c r="AY96" s="229"/>
      <c r="AZ96" s="229"/>
      <c r="BA96" s="229"/>
      <c r="BB96" s="229"/>
      <c r="BC96" s="229"/>
    </row>
    <row r="97" spans="1:55" ht="15.75" customHeight="1" x14ac:dyDescent="0.2">
      <c r="A97" s="229"/>
      <c r="B97" s="229"/>
      <c r="C97" s="229"/>
      <c r="D97" s="229"/>
      <c r="E97" s="229"/>
      <c r="F97" s="229"/>
      <c r="G97" s="229"/>
      <c r="H97" s="229"/>
      <c r="I97" s="229"/>
      <c r="J97" s="229"/>
      <c r="K97" s="229"/>
      <c r="L97" s="229"/>
      <c r="M97" s="229"/>
      <c r="N97" s="229"/>
      <c r="O97" s="229"/>
      <c r="P97" s="229"/>
      <c r="Q97" s="229"/>
      <c r="R97" s="229"/>
      <c r="S97" s="229"/>
      <c r="T97" s="229"/>
      <c r="U97" s="229"/>
      <c r="V97" s="229"/>
      <c r="W97" s="229"/>
      <c r="X97" s="229"/>
      <c r="Y97" s="229"/>
      <c r="Z97" s="229"/>
      <c r="AA97" s="229"/>
      <c r="AB97" s="229"/>
      <c r="AC97" s="229"/>
      <c r="AD97" s="229"/>
      <c r="AE97" s="229"/>
      <c r="AF97" s="229"/>
      <c r="AG97" s="229"/>
      <c r="AH97" s="229"/>
      <c r="AI97" s="229"/>
      <c r="AJ97" s="229"/>
      <c r="AK97" s="229"/>
      <c r="AL97" s="229"/>
      <c r="AM97" s="229"/>
      <c r="AN97" s="229"/>
      <c r="AO97" s="229"/>
      <c r="AP97" s="229"/>
      <c r="AQ97" s="229"/>
      <c r="AR97" s="229"/>
      <c r="AS97" s="229"/>
      <c r="AT97" s="229"/>
      <c r="AU97" s="229"/>
      <c r="AV97" s="229"/>
      <c r="AW97" s="229"/>
      <c r="AX97" s="229"/>
      <c r="AY97" s="229"/>
      <c r="AZ97" s="229"/>
      <c r="BA97" s="229"/>
      <c r="BB97" s="229"/>
      <c r="BC97" s="229"/>
    </row>
    <row r="98" spans="1:55" ht="15.75" customHeight="1" x14ac:dyDescent="0.2">
      <c r="A98" s="229"/>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c r="AA98" s="229"/>
      <c r="AB98" s="229"/>
      <c r="AC98" s="229"/>
      <c r="AD98" s="229"/>
      <c r="AE98" s="229"/>
      <c r="AF98" s="229"/>
      <c r="AG98" s="229"/>
      <c r="AH98" s="229"/>
      <c r="AI98" s="229"/>
      <c r="AJ98" s="229"/>
      <c r="AK98" s="229"/>
      <c r="AL98" s="229"/>
      <c r="AM98" s="229"/>
      <c r="AN98" s="229"/>
      <c r="AO98" s="229"/>
      <c r="AP98" s="229"/>
      <c r="AQ98" s="229"/>
      <c r="AR98" s="229"/>
      <c r="AS98" s="229"/>
      <c r="AT98" s="229"/>
      <c r="AU98" s="229"/>
      <c r="AV98" s="229"/>
      <c r="AW98" s="229"/>
      <c r="AX98" s="229"/>
      <c r="AY98" s="229"/>
      <c r="AZ98" s="229"/>
      <c r="BA98" s="229"/>
      <c r="BB98" s="229"/>
      <c r="BC98" s="229"/>
    </row>
    <row r="99" spans="1:55" ht="15.75" customHeight="1" x14ac:dyDescent="0.2">
      <c r="A99" s="229"/>
      <c r="B99" s="229"/>
      <c r="C99" s="229"/>
      <c r="D99" s="229"/>
      <c r="E99" s="229"/>
      <c r="F99" s="229"/>
      <c r="G99" s="229"/>
      <c r="H99" s="229"/>
      <c r="I99" s="229"/>
      <c r="J99" s="229"/>
      <c r="K99" s="229"/>
      <c r="L99" s="229"/>
      <c r="M99" s="229"/>
      <c r="N99" s="229"/>
      <c r="O99" s="229"/>
      <c r="P99" s="229"/>
      <c r="Q99" s="229"/>
      <c r="R99" s="229"/>
      <c r="S99" s="229"/>
      <c r="T99" s="229"/>
      <c r="U99" s="229"/>
      <c r="V99" s="229"/>
      <c r="W99" s="229"/>
      <c r="X99" s="229"/>
      <c r="Y99" s="229"/>
      <c r="Z99" s="229"/>
      <c r="AA99" s="229"/>
      <c r="AB99" s="229"/>
      <c r="AC99" s="229"/>
      <c r="AD99" s="229"/>
      <c r="AE99" s="229"/>
      <c r="AF99" s="229"/>
      <c r="AG99" s="229"/>
      <c r="AH99" s="229"/>
      <c r="AI99" s="229"/>
      <c r="AJ99" s="229"/>
      <c r="AK99" s="229"/>
      <c r="AL99" s="229"/>
      <c r="AM99" s="229"/>
      <c r="AN99" s="229"/>
      <c r="AO99" s="229"/>
      <c r="AP99" s="229"/>
      <c r="AQ99" s="229"/>
      <c r="AR99" s="229"/>
      <c r="AS99" s="229"/>
      <c r="AT99" s="229"/>
      <c r="AU99" s="229"/>
      <c r="AV99" s="229"/>
      <c r="AW99" s="229"/>
      <c r="AX99" s="229"/>
      <c r="AY99" s="229"/>
      <c r="AZ99" s="229"/>
      <c r="BA99" s="229"/>
      <c r="BB99" s="229"/>
      <c r="BC99" s="229"/>
    </row>
    <row r="100" spans="1:55" ht="15.75" customHeight="1" x14ac:dyDescent="0.2">
      <c r="A100" s="229"/>
      <c r="B100" s="229"/>
      <c r="C100" s="229"/>
      <c r="D100" s="229"/>
      <c r="E100" s="229"/>
      <c r="F100" s="229"/>
      <c r="G100" s="229"/>
      <c r="H100" s="229"/>
      <c r="I100" s="229"/>
      <c r="J100" s="229"/>
      <c r="K100" s="229"/>
      <c r="L100" s="229"/>
      <c r="M100" s="229"/>
      <c r="N100" s="229"/>
      <c r="O100" s="229"/>
      <c r="P100" s="229"/>
      <c r="Q100" s="229"/>
      <c r="R100" s="229"/>
      <c r="S100" s="229"/>
      <c r="T100" s="229"/>
      <c r="U100" s="229"/>
      <c r="V100" s="229"/>
      <c r="W100" s="229"/>
      <c r="X100" s="229"/>
      <c r="Y100" s="229"/>
      <c r="Z100" s="229"/>
      <c r="AA100" s="229"/>
      <c r="AB100" s="229"/>
      <c r="AC100" s="229"/>
      <c r="AD100" s="229"/>
      <c r="AE100" s="229"/>
      <c r="AF100" s="229"/>
      <c r="AG100" s="229"/>
      <c r="AH100" s="229"/>
      <c r="AI100" s="229"/>
      <c r="AJ100" s="229"/>
      <c r="AK100" s="229"/>
      <c r="AL100" s="229"/>
      <c r="AM100" s="229"/>
      <c r="AN100" s="229"/>
      <c r="AO100" s="229"/>
      <c r="AP100" s="229"/>
      <c r="AQ100" s="229"/>
      <c r="AR100" s="229"/>
      <c r="AS100" s="229"/>
      <c r="AT100" s="229"/>
      <c r="AU100" s="229"/>
      <c r="AV100" s="229"/>
      <c r="AW100" s="229"/>
      <c r="AX100" s="229"/>
      <c r="AY100" s="229"/>
      <c r="AZ100" s="229"/>
      <c r="BA100" s="229"/>
      <c r="BB100" s="229"/>
      <c r="BC100" s="229"/>
    </row>
    <row r="101" spans="1:55" ht="15.75" customHeight="1" x14ac:dyDescent="0.2">
      <c r="A101" s="229"/>
      <c r="B101" s="229"/>
      <c r="C101" s="229"/>
      <c r="D101" s="229"/>
      <c r="E101" s="229"/>
      <c r="F101" s="229"/>
      <c r="G101" s="229"/>
      <c r="H101" s="229"/>
      <c r="I101" s="229"/>
      <c r="J101" s="229"/>
      <c r="K101" s="229"/>
      <c r="L101" s="229"/>
      <c r="M101" s="229"/>
      <c r="N101" s="229"/>
      <c r="O101" s="229"/>
      <c r="P101" s="229"/>
      <c r="Q101" s="229"/>
      <c r="R101" s="229"/>
      <c r="S101" s="229"/>
      <c r="T101" s="229"/>
      <c r="U101" s="229"/>
      <c r="V101" s="229"/>
      <c r="W101" s="229"/>
      <c r="X101" s="229"/>
      <c r="Y101" s="229"/>
      <c r="Z101" s="229"/>
      <c r="AA101" s="229"/>
      <c r="AB101" s="229"/>
      <c r="AC101" s="229"/>
      <c r="AD101" s="229"/>
      <c r="AE101" s="229"/>
      <c r="AF101" s="229"/>
      <c r="AG101" s="229"/>
      <c r="AH101" s="229"/>
      <c r="AI101" s="229"/>
      <c r="AJ101" s="229"/>
      <c r="AK101" s="229"/>
      <c r="AL101" s="229"/>
      <c r="AM101" s="229"/>
      <c r="AN101" s="229"/>
      <c r="AO101" s="229"/>
      <c r="AP101" s="229"/>
      <c r="AQ101" s="229"/>
      <c r="AR101" s="229"/>
      <c r="AS101" s="229"/>
      <c r="AT101" s="229"/>
      <c r="AU101" s="229"/>
      <c r="AV101" s="229"/>
      <c r="AW101" s="229"/>
      <c r="AX101" s="229"/>
      <c r="AY101" s="229"/>
      <c r="AZ101" s="229"/>
      <c r="BA101" s="229"/>
      <c r="BB101" s="229"/>
      <c r="BC101" s="229"/>
    </row>
    <row r="102" spans="1:55" ht="15.75" customHeight="1" x14ac:dyDescent="0.2">
      <c r="A102" s="229"/>
      <c r="B102" s="229"/>
      <c r="C102" s="229"/>
      <c r="D102" s="229"/>
      <c r="E102" s="229"/>
      <c r="F102" s="229"/>
      <c r="G102" s="229"/>
      <c r="H102" s="229"/>
      <c r="I102" s="229"/>
      <c r="J102" s="229"/>
      <c r="K102" s="229"/>
      <c r="L102" s="229"/>
      <c r="M102" s="229"/>
      <c r="N102" s="229"/>
      <c r="O102" s="229"/>
      <c r="P102" s="229"/>
      <c r="Q102" s="229"/>
      <c r="R102" s="229"/>
      <c r="S102" s="229"/>
      <c r="T102" s="229"/>
      <c r="U102" s="229"/>
      <c r="V102" s="229"/>
      <c r="W102" s="229"/>
      <c r="X102" s="229"/>
      <c r="Y102" s="229"/>
      <c r="Z102" s="229"/>
      <c r="AA102" s="229"/>
      <c r="AB102" s="229"/>
      <c r="AC102" s="229"/>
      <c r="AD102" s="229"/>
      <c r="AE102" s="229"/>
      <c r="AF102" s="229"/>
      <c r="AG102" s="229"/>
      <c r="AH102" s="229"/>
      <c r="AI102" s="229"/>
      <c r="AJ102" s="229"/>
      <c r="AK102" s="229"/>
      <c r="AL102" s="229"/>
      <c r="AM102" s="229"/>
      <c r="AN102" s="229"/>
      <c r="AO102" s="229"/>
      <c r="AP102" s="229"/>
      <c r="AQ102" s="229"/>
      <c r="AR102" s="229"/>
      <c r="AS102" s="229"/>
      <c r="AT102" s="229"/>
      <c r="AU102" s="229"/>
      <c r="AV102" s="229"/>
      <c r="AW102" s="229"/>
      <c r="AX102" s="229"/>
      <c r="AY102" s="229"/>
      <c r="AZ102" s="229"/>
      <c r="BA102" s="229"/>
      <c r="BB102" s="229"/>
      <c r="BC102" s="229"/>
    </row>
    <row r="103" spans="1:55" ht="15.75" customHeight="1" x14ac:dyDescent="0.2">
      <c r="A103" s="229"/>
      <c r="B103" s="229"/>
      <c r="C103" s="229"/>
      <c r="D103" s="229"/>
      <c r="E103" s="229"/>
      <c r="F103" s="229"/>
      <c r="G103" s="229"/>
      <c r="H103" s="229"/>
      <c r="I103" s="229"/>
      <c r="J103" s="229"/>
      <c r="K103" s="229"/>
      <c r="L103" s="229"/>
      <c r="M103" s="229"/>
      <c r="N103" s="229"/>
      <c r="O103" s="229"/>
      <c r="P103" s="229"/>
      <c r="Q103" s="229"/>
      <c r="R103" s="229"/>
      <c r="S103" s="229"/>
      <c r="T103" s="229"/>
      <c r="U103" s="229"/>
      <c r="V103" s="229"/>
      <c r="W103" s="229"/>
      <c r="X103" s="229"/>
      <c r="Y103" s="229"/>
      <c r="Z103" s="229"/>
      <c r="AA103" s="229"/>
      <c r="AB103" s="229"/>
      <c r="AC103" s="229"/>
      <c r="AD103" s="229"/>
      <c r="AE103" s="229"/>
      <c r="AF103" s="229"/>
      <c r="AG103" s="229"/>
      <c r="AH103" s="229"/>
      <c r="AI103" s="229"/>
      <c r="AJ103" s="229"/>
      <c r="AK103" s="229"/>
      <c r="AL103" s="229"/>
      <c r="AM103" s="229"/>
      <c r="AN103" s="229"/>
      <c r="AO103" s="229"/>
      <c r="AP103" s="229"/>
      <c r="AQ103" s="229"/>
      <c r="AR103" s="229"/>
      <c r="AS103" s="229"/>
      <c r="AT103" s="229"/>
      <c r="AU103" s="229"/>
      <c r="AV103" s="229"/>
      <c r="AW103" s="229"/>
      <c r="AX103" s="229"/>
      <c r="AY103" s="229"/>
      <c r="AZ103" s="229"/>
      <c r="BA103" s="229"/>
      <c r="BB103" s="229"/>
      <c r="BC103" s="229"/>
    </row>
    <row r="104" spans="1:55" ht="15.75" customHeight="1" x14ac:dyDescent="0.2">
      <c r="A104" s="229"/>
      <c r="B104" s="229"/>
      <c r="C104" s="229"/>
      <c r="D104" s="229"/>
      <c r="E104" s="229"/>
      <c r="F104" s="229"/>
      <c r="G104" s="229"/>
      <c r="H104" s="229"/>
      <c r="I104" s="229"/>
      <c r="J104" s="229"/>
      <c r="K104" s="229"/>
      <c r="L104" s="229"/>
      <c r="M104" s="229"/>
      <c r="N104" s="229"/>
      <c r="O104" s="229"/>
      <c r="P104" s="229"/>
      <c r="Q104" s="229"/>
      <c r="R104" s="229"/>
      <c r="S104" s="229"/>
      <c r="T104" s="229"/>
      <c r="U104" s="229"/>
      <c r="V104" s="229"/>
      <c r="W104" s="229"/>
      <c r="X104" s="229"/>
      <c r="Y104" s="229"/>
      <c r="Z104" s="229"/>
      <c r="AA104" s="229"/>
      <c r="AB104" s="229"/>
      <c r="AC104" s="229"/>
      <c r="AD104" s="229"/>
      <c r="AE104" s="229"/>
      <c r="AF104" s="229"/>
      <c r="AG104" s="229"/>
      <c r="AH104" s="229"/>
      <c r="AI104" s="229"/>
      <c r="AJ104" s="229"/>
      <c r="AK104" s="229"/>
      <c r="AL104" s="229"/>
      <c r="AM104" s="229"/>
      <c r="AN104" s="229"/>
      <c r="AO104" s="229"/>
      <c r="AP104" s="229"/>
      <c r="AQ104" s="229"/>
      <c r="AR104" s="229"/>
      <c r="AS104" s="229"/>
      <c r="AT104" s="229"/>
      <c r="AU104" s="229"/>
      <c r="AV104" s="229"/>
      <c r="AW104" s="229"/>
      <c r="AX104" s="229"/>
      <c r="AY104" s="229"/>
      <c r="AZ104" s="229"/>
      <c r="BA104" s="229"/>
      <c r="BB104" s="229"/>
      <c r="BC104" s="229"/>
    </row>
    <row r="105" spans="1:55" ht="15.75" customHeight="1" x14ac:dyDescent="0.2">
      <c r="A105" s="229"/>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229"/>
      <c r="X105" s="229"/>
      <c r="Y105" s="229"/>
      <c r="Z105" s="229"/>
      <c r="AA105" s="229"/>
      <c r="AB105" s="229"/>
      <c r="AC105" s="229"/>
      <c r="AD105" s="229"/>
      <c r="AE105" s="229"/>
      <c r="AF105" s="229"/>
      <c r="AG105" s="229"/>
      <c r="AH105" s="229"/>
      <c r="AI105" s="229"/>
      <c r="AJ105" s="229"/>
      <c r="AK105" s="229"/>
      <c r="AL105" s="229"/>
      <c r="AM105" s="229"/>
      <c r="AN105" s="229"/>
      <c r="AO105" s="229"/>
      <c r="AP105" s="229"/>
      <c r="AQ105" s="229"/>
      <c r="AR105" s="229"/>
      <c r="AS105" s="229"/>
      <c r="AT105" s="229"/>
      <c r="AU105" s="229"/>
      <c r="AV105" s="229"/>
      <c r="AW105" s="229"/>
      <c r="AX105" s="229"/>
      <c r="AY105" s="229"/>
      <c r="AZ105" s="229"/>
      <c r="BA105" s="229"/>
      <c r="BB105" s="229"/>
      <c r="BC105" s="229"/>
    </row>
    <row r="106" spans="1:55" ht="15.75" customHeight="1" x14ac:dyDescent="0.2">
      <c r="A106" s="229"/>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29"/>
      <c r="X106" s="229"/>
      <c r="Y106" s="229"/>
      <c r="Z106" s="229"/>
      <c r="AA106" s="229"/>
      <c r="AB106" s="229"/>
      <c r="AC106" s="229"/>
      <c r="AD106" s="229"/>
      <c r="AE106" s="229"/>
      <c r="AF106" s="229"/>
      <c r="AG106" s="229"/>
      <c r="AH106" s="229"/>
      <c r="AI106" s="229"/>
      <c r="AJ106" s="229"/>
      <c r="AK106" s="229"/>
      <c r="AL106" s="229"/>
      <c r="AM106" s="229"/>
      <c r="AN106" s="229"/>
      <c r="AO106" s="229"/>
      <c r="AP106" s="229"/>
      <c r="AQ106" s="229"/>
      <c r="AR106" s="229"/>
      <c r="AS106" s="229"/>
      <c r="AT106" s="229"/>
      <c r="AU106" s="229"/>
      <c r="AV106" s="229"/>
      <c r="AW106" s="229"/>
      <c r="AX106" s="229"/>
      <c r="AY106" s="229"/>
      <c r="AZ106" s="229"/>
      <c r="BA106" s="229"/>
      <c r="BB106" s="229"/>
      <c r="BC106" s="229"/>
    </row>
    <row r="107" spans="1:55" ht="15.75" customHeight="1" x14ac:dyDescent="0.2">
      <c r="A107" s="229"/>
      <c r="B107" s="229"/>
      <c r="C107" s="229"/>
      <c r="D107" s="229"/>
      <c r="E107" s="229"/>
      <c r="F107" s="229"/>
      <c r="G107" s="229"/>
      <c r="H107" s="229"/>
      <c r="I107" s="229"/>
      <c r="J107" s="229"/>
      <c r="K107" s="229"/>
      <c r="L107" s="229"/>
      <c r="M107" s="229"/>
      <c r="N107" s="229"/>
      <c r="O107" s="229"/>
      <c r="P107" s="229"/>
      <c r="Q107" s="229"/>
      <c r="R107" s="229"/>
      <c r="S107" s="229"/>
      <c r="T107" s="229"/>
      <c r="U107" s="229"/>
      <c r="V107" s="229"/>
      <c r="W107" s="229"/>
      <c r="X107" s="229"/>
      <c r="Y107" s="229"/>
      <c r="Z107" s="229"/>
      <c r="AA107" s="229"/>
      <c r="AB107" s="229"/>
      <c r="AC107" s="229"/>
      <c r="AD107" s="229"/>
      <c r="AE107" s="229"/>
      <c r="AF107" s="229"/>
      <c r="AG107" s="229"/>
      <c r="AH107" s="229"/>
      <c r="AI107" s="229"/>
      <c r="AJ107" s="229"/>
      <c r="AK107" s="229"/>
      <c r="AL107" s="229"/>
      <c r="AM107" s="229"/>
      <c r="AN107" s="229"/>
      <c r="AO107" s="229"/>
      <c r="AP107" s="229"/>
      <c r="AQ107" s="229"/>
      <c r="AR107" s="229"/>
      <c r="AS107" s="229"/>
      <c r="AT107" s="229"/>
      <c r="AU107" s="229"/>
      <c r="AV107" s="229"/>
      <c r="AW107" s="229"/>
      <c r="AX107" s="229"/>
      <c r="AY107" s="229"/>
      <c r="AZ107" s="229"/>
      <c r="BA107" s="229"/>
      <c r="BB107" s="229"/>
      <c r="BC107" s="229"/>
    </row>
    <row r="108" spans="1:55" ht="15.75" customHeight="1" x14ac:dyDescent="0.2">
      <c r="A108" s="229"/>
      <c r="B108" s="229"/>
      <c r="C108" s="229"/>
      <c r="D108" s="229"/>
      <c r="E108" s="229"/>
      <c r="F108" s="229"/>
      <c r="G108" s="229"/>
      <c r="H108" s="229"/>
      <c r="I108" s="229"/>
      <c r="J108" s="229"/>
      <c r="K108" s="229"/>
      <c r="L108" s="229"/>
      <c r="M108" s="229"/>
      <c r="N108" s="229"/>
      <c r="O108" s="229"/>
      <c r="P108" s="229"/>
      <c r="Q108" s="229"/>
      <c r="R108" s="229"/>
      <c r="S108" s="229"/>
      <c r="T108" s="229"/>
      <c r="U108" s="229"/>
      <c r="V108" s="229"/>
      <c r="W108" s="229"/>
      <c r="X108" s="229"/>
      <c r="Y108" s="229"/>
      <c r="Z108" s="229"/>
      <c r="AA108" s="229"/>
      <c r="AB108" s="229"/>
      <c r="AC108" s="229"/>
      <c r="AD108" s="229"/>
      <c r="AE108" s="229"/>
      <c r="AF108" s="229"/>
      <c r="AG108" s="229"/>
      <c r="AH108" s="229"/>
      <c r="AI108" s="229"/>
      <c r="AJ108" s="229"/>
      <c r="AK108" s="229"/>
      <c r="AL108" s="229"/>
      <c r="AM108" s="229"/>
      <c r="AN108" s="229"/>
      <c r="AO108" s="229"/>
      <c r="AP108" s="229"/>
      <c r="AQ108" s="229"/>
      <c r="AR108" s="229"/>
      <c r="AS108" s="229"/>
      <c r="AT108" s="229"/>
      <c r="AU108" s="229"/>
      <c r="AV108" s="229"/>
      <c r="AW108" s="229"/>
      <c r="AX108" s="229"/>
      <c r="AY108" s="229"/>
      <c r="AZ108" s="229"/>
      <c r="BA108" s="229"/>
      <c r="BB108" s="229"/>
      <c r="BC108" s="229"/>
    </row>
    <row r="109" spans="1:55" ht="15.75" customHeight="1" x14ac:dyDescent="0.2">
      <c r="A109" s="229"/>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c r="Y109" s="229"/>
      <c r="Z109" s="229"/>
      <c r="AA109" s="229"/>
      <c r="AB109" s="229"/>
      <c r="AC109" s="229"/>
      <c r="AD109" s="229"/>
      <c r="AE109" s="229"/>
      <c r="AF109" s="229"/>
      <c r="AG109" s="229"/>
      <c r="AH109" s="229"/>
      <c r="AI109" s="229"/>
      <c r="AJ109" s="229"/>
      <c r="AK109" s="229"/>
      <c r="AL109" s="229"/>
      <c r="AM109" s="229"/>
      <c r="AN109" s="229"/>
      <c r="AO109" s="229"/>
      <c r="AP109" s="229"/>
      <c r="AQ109" s="229"/>
      <c r="AR109" s="229"/>
      <c r="AS109" s="229"/>
      <c r="AT109" s="229"/>
      <c r="AU109" s="229"/>
      <c r="AV109" s="229"/>
      <c r="AW109" s="229"/>
      <c r="AX109" s="229"/>
      <c r="AY109" s="229"/>
      <c r="AZ109" s="229"/>
      <c r="BA109" s="229"/>
      <c r="BB109" s="229"/>
      <c r="BC109" s="229"/>
    </row>
    <row r="110" spans="1:55" ht="15.75" customHeight="1" x14ac:dyDescent="0.2">
      <c r="A110" s="229"/>
      <c r="B110" s="229"/>
      <c r="C110" s="229"/>
      <c r="D110" s="229"/>
      <c r="E110" s="229"/>
      <c r="F110" s="229"/>
      <c r="G110" s="229"/>
      <c r="H110" s="229"/>
      <c r="I110" s="229"/>
      <c r="J110" s="229"/>
      <c r="K110" s="229"/>
      <c r="L110" s="229"/>
      <c r="M110" s="229"/>
      <c r="N110" s="229"/>
      <c r="O110" s="229"/>
      <c r="P110" s="229"/>
      <c r="Q110" s="229"/>
      <c r="R110" s="229"/>
      <c r="S110" s="229"/>
      <c r="T110" s="229"/>
      <c r="U110" s="229"/>
      <c r="V110" s="229"/>
      <c r="W110" s="229"/>
      <c r="X110" s="229"/>
      <c r="Y110" s="229"/>
      <c r="Z110" s="229"/>
      <c r="AA110" s="229"/>
      <c r="AB110" s="229"/>
      <c r="AC110" s="229"/>
      <c r="AD110" s="229"/>
      <c r="AE110" s="229"/>
      <c r="AF110" s="229"/>
      <c r="AG110" s="229"/>
      <c r="AH110" s="229"/>
      <c r="AI110" s="229"/>
      <c r="AJ110" s="229"/>
      <c r="AK110" s="229"/>
      <c r="AL110" s="229"/>
      <c r="AM110" s="229"/>
      <c r="AN110" s="229"/>
      <c r="AO110" s="229"/>
      <c r="AP110" s="229"/>
      <c r="AQ110" s="229"/>
      <c r="AR110" s="229"/>
      <c r="AS110" s="229"/>
      <c r="AT110" s="229"/>
      <c r="AU110" s="229"/>
      <c r="AV110" s="229"/>
      <c r="AW110" s="229"/>
      <c r="AX110" s="229"/>
      <c r="AY110" s="229"/>
      <c r="AZ110" s="229"/>
      <c r="BA110" s="229"/>
      <c r="BB110" s="229"/>
      <c r="BC110" s="229"/>
    </row>
    <row r="111" spans="1:55" ht="15.75" customHeight="1" x14ac:dyDescent="0.2">
      <c r="A111" s="229"/>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c r="Y111" s="229"/>
      <c r="Z111" s="229"/>
      <c r="AA111" s="229"/>
      <c r="AB111" s="229"/>
      <c r="AC111" s="229"/>
      <c r="AD111" s="229"/>
      <c r="AE111" s="229"/>
      <c r="AF111" s="229"/>
      <c r="AG111" s="229"/>
      <c r="AH111" s="229"/>
      <c r="AI111" s="229"/>
      <c r="AJ111" s="229"/>
      <c r="AK111" s="229"/>
      <c r="AL111" s="229"/>
      <c r="AM111" s="229"/>
      <c r="AN111" s="229"/>
      <c r="AO111" s="229"/>
      <c r="AP111" s="229"/>
      <c r="AQ111" s="229"/>
      <c r="AR111" s="229"/>
      <c r="AS111" s="229"/>
      <c r="AT111" s="229"/>
      <c r="AU111" s="229"/>
      <c r="AV111" s="229"/>
      <c r="AW111" s="229"/>
      <c r="AX111" s="229"/>
      <c r="AY111" s="229"/>
      <c r="AZ111" s="229"/>
      <c r="BA111" s="229"/>
      <c r="BB111" s="229"/>
      <c r="BC111" s="229"/>
    </row>
    <row r="112" spans="1:55" ht="15.75" customHeight="1" x14ac:dyDescent="0.2">
      <c r="A112" s="229"/>
      <c r="B112" s="229"/>
      <c r="C112" s="229"/>
      <c r="D112" s="229"/>
      <c r="E112" s="229"/>
      <c r="F112" s="229"/>
      <c r="G112" s="229"/>
      <c r="H112" s="229"/>
      <c r="I112" s="229"/>
      <c r="J112" s="229"/>
      <c r="K112" s="229"/>
      <c r="L112" s="229"/>
      <c r="M112" s="229"/>
      <c r="N112" s="229"/>
      <c r="O112" s="229"/>
      <c r="P112" s="229"/>
      <c r="Q112" s="229"/>
      <c r="R112" s="229"/>
      <c r="S112" s="229"/>
      <c r="T112" s="229"/>
      <c r="U112" s="229"/>
      <c r="V112" s="229"/>
      <c r="W112" s="229"/>
      <c r="X112" s="229"/>
      <c r="Y112" s="229"/>
      <c r="Z112" s="229"/>
      <c r="AA112" s="229"/>
      <c r="AB112" s="229"/>
      <c r="AC112" s="229"/>
      <c r="AD112" s="229"/>
      <c r="AE112" s="229"/>
      <c r="AF112" s="229"/>
      <c r="AG112" s="229"/>
      <c r="AH112" s="229"/>
      <c r="AI112" s="229"/>
      <c r="AJ112" s="229"/>
      <c r="AK112" s="229"/>
      <c r="AL112" s="229"/>
      <c r="AM112" s="229"/>
      <c r="AN112" s="229"/>
      <c r="AO112" s="229"/>
      <c r="AP112" s="229"/>
      <c r="AQ112" s="229"/>
      <c r="AR112" s="229"/>
      <c r="AS112" s="229"/>
      <c r="AT112" s="229"/>
      <c r="AU112" s="229"/>
      <c r="AV112" s="229"/>
      <c r="AW112" s="229"/>
      <c r="AX112" s="229"/>
      <c r="AY112" s="229"/>
      <c r="AZ112" s="229"/>
      <c r="BA112" s="229"/>
      <c r="BB112" s="229"/>
      <c r="BC112" s="229"/>
    </row>
    <row r="113" spans="1:55" ht="15.75" customHeight="1" x14ac:dyDescent="0.2">
      <c r="A113" s="229"/>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c r="Y113" s="229"/>
      <c r="Z113" s="229"/>
      <c r="AA113" s="229"/>
      <c r="AB113" s="229"/>
      <c r="AC113" s="229"/>
      <c r="AD113" s="229"/>
      <c r="AE113" s="229"/>
      <c r="AF113" s="229"/>
      <c r="AG113" s="229"/>
      <c r="AH113" s="229"/>
      <c r="AI113" s="229"/>
      <c r="AJ113" s="229"/>
      <c r="AK113" s="229"/>
      <c r="AL113" s="229"/>
      <c r="AM113" s="229"/>
      <c r="AN113" s="229"/>
      <c r="AO113" s="229"/>
      <c r="AP113" s="229"/>
      <c r="AQ113" s="229"/>
      <c r="AR113" s="229"/>
      <c r="AS113" s="229"/>
      <c r="AT113" s="229"/>
      <c r="AU113" s="229"/>
      <c r="AV113" s="229"/>
      <c r="AW113" s="229"/>
      <c r="AX113" s="229"/>
      <c r="AY113" s="229"/>
      <c r="AZ113" s="229"/>
      <c r="BA113" s="229"/>
      <c r="BB113" s="229"/>
      <c r="BC113" s="229"/>
    </row>
    <row r="114" spans="1:55" ht="15.75" customHeight="1" x14ac:dyDescent="0.2">
      <c r="A114" s="229"/>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c r="Y114" s="229"/>
      <c r="Z114" s="229"/>
      <c r="AA114" s="229"/>
      <c r="AB114" s="229"/>
      <c r="AC114" s="229"/>
      <c r="AD114" s="229"/>
      <c r="AE114" s="229"/>
      <c r="AF114" s="229"/>
      <c r="AG114" s="229"/>
      <c r="AH114" s="229"/>
      <c r="AI114" s="229"/>
      <c r="AJ114" s="229"/>
      <c r="AK114" s="229"/>
      <c r="AL114" s="229"/>
      <c r="AM114" s="229"/>
      <c r="AN114" s="229"/>
      <c r="AO114" s="229"/>
      <c r="AP114" s="229"/>
      <c r="AQ114" s="229"/>
      <c r="AR114" s="229"/>
      <c r="AS114" s="229"/>
      <c r="AT114" s="229"/>
      <c r="AU114" s="229"/>
      <c r="AV114" s="229"/>
      <c r="AW114" s="229"/>
      <c r="AX114" s="229"/>
      <c r="AY114" s="229"/>
      <c r="AZ114" s="229"/>
      <c r="BA114" s="229"/>
      <c r="BB114" s="229"/>
      <c r="BC114" s="229"/>
    </row>
    <row r="115" spans="1:55" ht="15.75" customHeight="1" x14ac:dyDescent="0.2">
      <c r="A115" s="229"/>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c r="AA115" s="229"/>
      <c r="AB115" s="229"/>
      <c r="AC115" s="229"/>
      <c r="AD115" s="229"/>
      <c r="AE115" s="229"/>
      <c r="AF115" s="229"/>
      <c r="AG115" s="229"/>
      <c r="AH115" s="229"/>
      <c r="AI115" s="229"/>
      <c r="AJ115" s="229"/>
      <c r="AK115" s="229"/>
      <c r="AL115" s="229"/>
      <c r="AM115" s="229"/>
      <c r="AN115" s="229"/>
      <c r="AO115" s="229"/>
      <c r="AP115" s="229"/>
      <c r="AQ115" s="229"/>
      <c r="AR115" s="229"/>
      <c r="AS115" s="229"/>
      <c r="AT115" s="229"/>
      <c r="AU115" s="229"/>
      <c r="AV115" s="229"/>
      <c r="AW115" s="229"/>
      <c r="AX115" s="229"/>
      <c r="AY115" s="229"/>
      <c r="AZ115" s="229"/>
      <c r="BA115" s="229"/>
      <c r="BB115" s="229"/>
      <c r="BC115" s="229"/>
    </row>
    <row r="116" spans="1:55" ht="15.75" customHeight="1" x14ac:dyDescent="0.2">
      <c r="A116" s="229"/>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c r="Y116" s="229"/>
      <c r="Z116" s="229"/>
      <c r="AA116" s="229"/>
      <c r="AB116" s="229"/>
      <c r="AC116" s="229"/>
      <c r="AD116" s="229"/>
      <c r="AE116" s="229"/>
      <c r="AF116" s="229"/>
      <c r="AG116" s="229"/>
      <c r="AH116" s="229"/>
      <c r="AI116" s="229"/>
      <c r="AJ116" s="229"/>
      <c r="AK116" s="229"/>
      <c r="AL116" s="229"/>
      <c r="AM116" s="229"/>
      <c r="AN116" s="229"/>
      <c r="AO116" s="229"/>
      <c r="AP116" s="229"/>
      <c r="AQ116" s="229"/>
      <c r="AR116" s="229"/>
      <c r="AS116" s="229"/>
      <c r="AT116" s="229"/>
      <c r="AU116" s="229"/>
      <c r="AV116" s="229"/>
      <c r="AW116" s="229"/>
      <c r="AX116" s="229"/>
      <c r="AY116" s="229"/>
      <c r="AZ116" s="229"/>
      <c r="BA116" s="229"/>
      <c r="BB116" s="229"/>
      <c r="BC116" s="229"/>
    </row>
    <row r="117" spans="1:55" ht="15.75" customHeight="1" x14ac:dyDescent="0.2">
      <c r="A117" s="229"/>
      <c r="B117" s="229"/>
      <c r="C117" s="229"/>
      <c r="D117" s="229"/>
      <c r="E117" s="229"/>
      <c r="F117" s="229"/>
      <c r="G117" s="229"/>
      <c r="H117" s="229"/>
      <c r="I117" s="229"/>
      <c r="J117" s="229"/>
      <c r="K117" s="229"/>
      <c r="L117" s="229"/>
      <c r="M117" s="229"/>
      <c r="N117" s="229"/>
      <c r="O117" s="229"/>
      <c r="P117" s="229"/>
      <c r="Q117" s="229"/>
      <c r="R117" s="229"/>
      <c r="S117" s="229"/>
      <c r="T117" s="229"/>
      <c r="U117" s="229"/>
      <c r="V117" s="229"/>
      <c r="W117" s="229"/>
      <c r="X117" s="229"/>
      <c r="Y117" s="229"/>
      <c r="Z117" s="229"/>
      <c r="AA117" s="229"/>
      <c r="AB117" s="229"/>
      <c r="AC117" s="229"/>
      <c r="AD117" s="229"/>
      <c r="AE117" s="229"/>
      <c r="AF117" s="229"/>
      <c r="AG117" s="229"/>
      <c r="AH117" s="229"/>
      <c r="AI117" s="229"/>
      <c r="AJ117" s="229"/>
      <c r="AK117" s="229"/>
      <c r="AL117" s="229"/>
      <c r="AM117" s="229"/>
      <c r="AN117" s="229"/>
      <c r="AO117" s="229"/>
      <c r="AP117" s="229"/>
      <c r="AQ117" s="229"/>
      <c r="AR117" s="229"/>
      <c r="AS117" s="229"/>
      <c r="AT117" s="229"/>
      <c r="AU117" s="229"/>
      <c r="AV117" s="229"/>
      <c r="AW117" s="229"/>
      <c r="AX117" s="229"/>
      <c r="AY117" s="229"/>
      <c r="AZ117" s="229"/>
      <c r="BA117" s="229"/>
      <c r="BB117" s="229"/>
      <c r="BC117" s="229"/>
    </row>
    <row r="118" spans="1:55" ht="15.75" customHeight="1" x14ac:dyDescent="0.2">
      <c r="A118" s="229"/>
      <c r="B118" s="229"/>
      <c r="C118" s="229"/>
      <c r="D118" s="229"/>
      <c r="E118" s="229"/>
      <c r="F118" s="229"/>
      <c r="G118" s="229"/>
      <c r="H118" s="229"/>
      <c r="I118" s="229"/>
      <c r="J118" s="229"/>
      <c r="K118" s="229"/>
      <c r="L118" s="229"/>
      <c r="M118" s="229"/>
      <c r="N118" s="229"/>
      <c r="O118" s="229"/>
      <c r="P118" s="229"/>
      <c r="Q118" s="229"/>
      <c r="R118" s="229"/>
      <c r="S118" s="229"/>
      <c r="T118" s="229"/>
      <c r="U118" s="229"/>
      <c r="V118" s="229"/>
      <c r="W118" s="229"/>
      <c r="X118" s="229"/>
      <c r="Y118" s="229"/>
      <c r="Z118" s="229"/>
      <c r="AA118" s="229"/>
      <c r="AB118" s="229"/>
      <c r="AC118" s="229"/>
      <c r="AD118" s="229"/>
      <c r="AE118" s="229"/>
      <c r="AF118" s="229"/>
      <c r="AG118" s="229"/>
      <c r="AH118" s="229"/>
      <c r="AI118" s="229"/>
      <c r="AJ118" s="229"/>
      <c r="AK118" s="229"/>
      <c r="AL118" s="229"/>
      <c r="AM118" s="229"/>
      <c r="AN118" s="229"/>
      <c r="AO118" s="229"/>
      <c r="AP118" s="229"/>
      <c r="AQ118" s="229"/>
      <c r="AR118" s="229"/>
      <c r="AS118" s="229"/>
      <c r="AT118" s="229"/>
      <c r="AU118" s="229"/>
      <c r="AV118" s="229"/>
      <c r="AW118" s="229"/>
      <c r="AX118" s="229"/>
      <c r="AY118" s="229"/>
      <c r="AZ118" s="229"/>
      <c r="BA118" s="229"/>
      <c r="BB118" s="229"/>
      <c r="BC118" s="229"/>
    </row>
    <row r="119" spans="1:55" ht="15.75" customHeight="1" x14ac:dyDescent="0.2">
      <c r="A119" s="229"/>
      <c r="B119" s="229"/>
      <c r="C119" s="229"/>
      <c r="D119" s="229"/>
      <c r="E119" s="229"/>
      <c r="F119" s="229"/>
      <c r="G119" s="229"/>
      <c r="H119" s="229"/>
      <c r="I119" s="229"/>
      <c r="J119" s="229"/>
      <c r="K119" s="229"/>
      <c r="L119" s="229"/>
      <c r="M119" s="229"/>
      <c r="N119" s="229"/>
      <c r="O119" s="229"/>
      <c r="P119" s="229"/>
      <c r="Q119" s="229"/>
      <c r="R119" s="229"/>
      <c r="S119" s="229"/>
      <c r="T119" s="229"/>
      <c r="U119" s="229"/>
      <c r="V119" s="229"/>
      <c r="W119" s="229"/>
      <c r="X119" s="229"/>
      <c r="Y119" s="229"/>
      <c r="Z119" s="229"/>
      <c r="AA119" s="229"/>
      <c r="AB119" s="229"/>
      <c r="AC119" s="229"/>
      <c r="AD119" s="229"/>
      <c r="AE119" s="229"/>
      <c r="AF119" s="229"/>
      <c r="AG119" s="229"/>
      <c r="AH119" s="229"/>
      <c r="AI119" s="229"/>
      <c r="AJ119" s="229"/>
      <c r="AK119" s="229"/>
      <c r="AL119" s="229"/>
      <c r="AM119" s="229"/>
      <c r="AN119" s="229"/>
      <c r="AO119" s="229"/>
      <c r="AP119" s="229"/>
      <c r="AQ119" s="229"/>
      <c r="AR119" s="229"/>
      <c r="AS119" s="229"/>
      <c r="AT119" s="229"/>
      <c r="AU119" s="229"/>
      <c r="AV119" s="229"/>
      <c r="AW119" s="229"/>
      <c r="AX119" s="229"/>
      <c r="AY119" s="229"/>
      <c r="AZ119" s="229"/>
      <c r="BA119" s="229"/>
      <c r="BB119" s="229"/>
      <c r="BC119" s="229"/>
    </row>
    <row r="120" spans="1:55" ht="15.75" customHeight="1" x14ac:dyDescent="0.2">
      <c r="A120" s="229"/>
      <c r="B120" s="229"/>
      <c r="C120" s="229"/>
      <c r="D120" s="229"/>
      <c r="E120" s="229"/>
      <c r="F120" s="229"/>
      <c r="G120" s="229"/>
      <c r="H120" s="229"/>
      <c r="I120" s="229"/>
      <c r="J120" s="229"/>
      <c r="K120" s="229"/>
      <c r="L120" s="229"/>
      <c r="M120" s="229"/>
      <c r="N120" s="229"/>
      <c r="O120" s="229"/>
      <c r="P120" s="229"/>
      <c r="Q120" s="229"/>
      <c r="R120" s="229"/>
      <c r="S120" s="229"/>
      <c r="T120" s="229"/>
      <c r="U120" s="229"/>
      <c r="V120" s="229"/>
      <c r="W120" s="229"/>
      <c r="X120" s="229"/>
      <c r="Y120" s="229"/>
      <c r="Z120" s="229"/>
      <c r="AA120" s="229"/>
      <c r="AB120" s="229"/>
      <c r="AC120" s="229"/>
      <c r="AD120" s="229"/>
      <c r="AE120" s="229"/>
      <c r="AF120" s="229"/>
      <c r="AG120" s="229"/>
      <c r="AH120" s="229"/>
      <c r="AI120" s="229"/>
      <c r="AJ120" s="229"/>
      <c r="AK120" s="229"/>
      <c r="AL120" s="229"/>
      <c r="AM120" s="229"/>
      <c r="AN120" s="229"/>
      <c r="AO120" s="229"/>
      <c r="AP120" s="229"/>
      <c r="AQ120" s="229"/>
      <c r="AR120" s="229"/>
      <c r="AS120" s="229"/>
      <c r="AT120" s="229"/>
      <c r="AU120" s="229"/>
      <c r="AV120" s="229"/>
      <c r="AW120" s="229"/>
      <c r="AX120" s="229"/>
      <c r="AY120" s="229"/>
      <c r="AZ120" s="229"/>
      <c r="BA120" s="229"/>
      <c r="BB120" s="229"/>
      <c r="BC120" s="229"/>
    </row>
    <row r="121" spans="1:55" ht="15.75" customHeight="1" x14ac:dyDescent="0.2">
      <c r="A121" s="229"/>
      <c r="B121" s="229"/>
      <c r="C121" s="229"/>
      <c r="D121" s="229"/>
      <c r="E121" s="229"/>
      <c r="F121" s="229"/>
      <c r="G121" s="229"/>
      <c r="H121" s="229"/>
      <c r="I121" s="229"/>
      <c r="J121" s="229"/>
      <c r="K121" s="229"/>
      <c r="L121" s="229"/>
      <c r="M121" s="229"/>
      <c r="N121" s="229"/>
      <c r="O121" s="229"/>
      <c r="P121" s="229"/>
      <c r="Q121" s="229"/>
      <c r="R121" s="229"/>
      <c r="S121" s="229"/>
      <c r="T121" s="229"/>
      <c r="U121" s="229"/>
      <c r="V121" s="229"/>
      <c r="W121" s="229"/>
      <c r="X121" s="229"/>
      <c r="Y121" s="229"/>
      <c r="Z121" s="229"/>
      <c r="AA121" s="229"/>
      <c r="AB121" s="229"/>
      <c r="AC121" s="229"/>
      <c r="AD121" s="229"/>
      <c r="AE121" s="229"/>
      <c r="AF121" s="229"/>
      <c r="AG121" s="229"/>
      <c r="AH121" s="229"/>
      <c r="AI121" s="229"/>
      <c r="AJ121" s="229"/>
      <c r="AK121" s="229"/>
      <c r="AL121" s="229"/>
      <c r="AM121" s="229"/>
      <c r="AN121" s="229"/>
      <c r="AO121" s="229"/>
      <c r="AP121" s="229"/>
      <c r="AQ121" s="229"/>
      <c r="AR121" s="229"/>
      <c r="AS121" s="229"/>
      <c r="AT121" s="229"/>
      <c r="AU121" s="229"/>
      <c r="AV121" s="229"/>
      <c r="AW121" s="229"/>
      <c r="AX121" s="229"/>
      <c r="AY121" s="229"/>
      <c r="AZ121" s="229"/>
      <c r="BA121" s="229"/>
      <c r="BB121" s="229"/>
      <c r="BC121" s="229"/>
    </row>
    <row r="122" spans="1:55" ht="15.75" customHeight="1" x14ac:dyDescent="0.2">
      <c r="A122" s="229"/>
      <c r="B122" s="229"/>
      <c r="C122" s="229"/>
      <c r="D122" s="229"/>
      <c r="E122" s="229"/>
      <c r="F122" s="229"/>
      <c r="G122" s="229"/>
      <c r="H122" s="229"/>
      <c r="I122" s="229"/>
      <c r="J122" s="229"/>
      <c r="K122" s="229"/>
      <c r="L122" s="229"/>
      <c r="M122" s="229"/>
      <c r="N122" s="229"/>
      <c r="O122" s="229"/>
      <c r="P122" s="229"/>
      <c r="Q122" s="229"/>
      <c r="R122" s="229"/>
      <c r="S122" s="229"/>
      <c r="T122" s="229"/>
      <c r="U122" s="229"/>
      <c r="V122" s="229"/>
      <c r="W122" s="229"/>
      <c r="X122" s="229"/>
      <c r="Y122" s="229"/>
      <c r="Z122" s="229"/>
      <c r="AA122" s="229"/>
      <c r="AB122" s="229"/>
      <c r="AC122" s="229"/>
      <c r="AD122" s="229"/>
      <c r="AE122" s="229"/>
      <c r="AF122" s="229"/>
      <c r="AG122" s="229"/>
      <c r="AH122" s="229"/>
      <c r="AI122" s="229"/>
      <c r="AJ122" s="229"/>
      <c r="AK122" s="229"/>
      <c r="AL122" s="229"/>
      <c r="AM122" s="229"/>
      <c r="AN122" s="229"/>
      <c r="AO122" s="229"/>
      <c r="AP122" s="229"/>
      <c r="AQ122" s="229"/>
      <c r="AR122" s="229"/>
      <c r="AS122" s="229"/>
      <c r="AT122" s="229"/>
      <c r="AU122" s="229"/>
      <c r="AV122" s="229"/>
      <c r="AW122" s="229"/>
      <c r="AX122" s="229"/>
      <c r="AY122" s="229"/>
      <c r="AZ122" s="229"/>
      <c r="BA122" s="229"/>
      <c r="BB122" s="229"/>
      <c r="BC122" s="229"/>
    </row>
    <row r="123" spans="1:55" ht="15.75" customHeight="1" x14ac:dyDescent="0.2">
      <c r="A123" s="229"/>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29"/>
      <c r="AA123" s="229"/>
      <c r="AB123" s="229"/>
      <c r="AC123" s="229"/>
      <c r="AD123" s="229"/>
      <c r="AE123" s="229"/>
      <c r="AF123" s="229"/>
      <c r="AG123" s="229"/>
      <c r="AH123" s="229"/>
      <c r="AI123" s="229"/>
      <c r="AJ123" s="229"/>
      <c r="AK123" s="229"/>
      <c r="AL123" s="229"/>
      <c r="AM123" s="229"/>
      <c r="AN123" s="229"/>
      <c r="AO123" s="229"/>
      <c r="AP123" s="229"/>
      <c r="AQ123" s="229"/>
      <c r="AR123" s="229"/>
      <c r="AS123" s="229"/>
      <c r="AT123" s="229"/>
      <c r="AU123" s="229"/>
      <c r="AV123" s="229"/>
      <c r="AW123" s="229"/>
      <c r="AX123" s="229"/>
      <c r="AY123" s="229"/>
      <c r="AZ123" s="229"/>
      <c r="BA123" s="229"/>
      <c r="BB123" s="229"/>
      <c r="BC123" s="229"/>
    </row>
    <row r="124" spans="1:55" ht="15.75" customHeight="1" x14ac:dyDescent="0.2">
      <c r="A124" s="229"/>
      <c r="B124" s="229"/>
      <c r="C124" s="229"/>
      <c r="D124" s="229"/>
      <c r="E124" s="229"/>
      <c r="F124" s="229"/>
      <c r="G124" s="229"/>
      <c r="H124" s="229"/>
      <c r="I124" s="229"/>
      <c r="J124" s="229"/>
      <c r="K124" s="229"/>
      <c r="L124" s="229"/>
      <c r="M124" s="229"/>
      <c r="N124" s="229"/>
      <c r="O124" s="229"/>
      <c r="P124" s="229"/>
      <c r="Q124" s="229"/>
      <c r="R124" s="229"/>
      <c r="S124" s="229"/>
      <c r="T124" s="229"/>
      <c r="U124" s="229"/>
      <c r="V124" s="229"/>
      <c r="W124" s="229"/>
      <c r="X124" s="229"/>
      <c r="Y124" s="229"/>
      <c r="Z124" s="229"/>
      <c r="AA124" s="229"/>
      <c r="AB124" s="229"/>
      <c r="AC124" s="229"/>
      <c r="AD124" s="229"/>
      <c r="AE124" s="229"/>
      <c r="AF124" s="229"/>
      <c r="AG124" s="229"/>
      <c r="AH124" s="229"/>
      <c r="AI124" s="229"/>
      <c r="AJ124" s="229"/>
      <c r="AK124" s="229"/>
      <c r="AL124" s="229"/>
      <c r="AM124" s="229"/>
      <c r="AN124" s="229"/>
      <c r="AO124" s="229"/>
      <c r="AP124" s="229"/>
      <c r="AQ124" s="229"/>
      <c r="AR124" s="229"/>
      <c r="AS124" s="229"/>
      <c r="AT124" s="229"/>
      <c r="AU124" s="229"/>
      <c r="AV124" s="229"/>
      <c r="AW124" s="229"/>
      <c r="AX124" s="229"/>
      <c r="AY124" s="229"/>
      <c r="AZ124" s="229"/>
      <c r="BA124" s="229"/>
      <c r="BB124" s="229"/>
      <c r="BC124" s="229"/>
    </row>
    <row r="125" spans="1:55" ht="15.75" customHeight="1" x14ac:dyDescent="0.2">
      <c r="A125" s="229"/>
      <c r="B125" s="229"/>
      <c r="C125" s="229"/>
      <c r="D125" s="229"/>
      <c r="E125" s="229"/>
      <c r="F125" s="229"/>
      <c r="G125" s="229"/>
      <c r="H125" s="229"/>
      <c r="I125" s="229"/>
      <c r="J125" s="229"/>
      <c r="K125" s="229"/>
      <c r="L125" s="229"/>
      <c r="M125" s="229"/>
      <c r="N125" s="229"/>
      <c r="O125" s="229"/>
      <c r="P125" s="229"/>
      <c r="Q125" s="229"/>
      <c r="R125" s="229"/>
      <c r="S125" s="229"/>
      <c r="T125" s="229"/>
      <c r="U125" s="229"/>
      <c r="V125" s="229"/>
      <c r="W125" s="229"/>
      <c r="X125" s="229"/>
      <c r="Y125" s="229"/>
      <c r="Z125" s="229"/>
      <c r="AA125" s="229"/>
      <c r="AB125" s="229"/>
      <c r="AC125" s="229"/>
      <c r="AD125" s="229"/>
      <c r="AE125" s="229"/>
      <c r="AF125" s="229"/>
      <c r="AG125" s="229"/>
      <c r="AH125" s="229"/>
      <c r="AI125" s="229"/>
      <c r="AJ125" s="229"/>
      <c r="AK125" s="229"/>
      <c r="AL125" s="229"/>
      <c r="AM125" s="229"/>
      <c r="AN125" s="229"/>
      <c r="AO125" s="229"/>
      <c r="AP125" s="229"/>
      <c r="AQ125" s="229"/>
      <c r="AR125" s="229"/>
      <c r="AS125" s="229"/>
      <c r="AT125" s="229"/>
      <c r="AU125" s="229"/>
      <c r="AV125" s="229"/>
      <c r="AW125" s="229"/>
      <c r="AX125" s="229"/>
      <c r="AY125" s="229"/>
      <c r="AZ125" s="229"/>
      <c r="BA125" s="229"/>
      <c r="BB125" s="229"/>
      <c r="BC125" s="229"/>
    </row>
    <row r="126" spans="1:55" ht="15.75" customHeight="1" x14ac:dyDescent="0.2">
      <c r="A126" s="229"/>
      <c r="B126" s="229"/>
      <c r="C126" s="229"/>
      <c r="D126" s="229"/>
      <c r="E126" s="229"/>
      <c r="F126" s="229"/>
      <c r="G126" s="229"/>
      <c r="H126" s="229"/>
      <c r="I126" s="229"/>
      <c r="J126" s="229"/>
      <c r="K126" s="229"/>
      <c r="L126" s="229"/>
      <c r="M126" s="229"/>
      <c r="N126" s="229"/>
      <c r="O126" s="229"/>
      <c r="P126" s="229"/>
      <c r="Q126" s="229"/>
      <c r="R126" s="229"/>
      <c r="S126" s="229"/>
      <c r="T126" s="229"/>
      <c r="U126" s="229"/>
      <c r="V126" s="229"/>
      <c r="W126" s="229"/>
      <c r="X126" s="229"/>
      <c r="Y126" s="229"/>
      <c r="Z126" s="229"/>
      <c r="AA126" s="229"/>
      <c r="AB126" s="229"/>
      <c r="AC126" s="229"/>
      <c r="AD126" s="229"/>
      <c r="AE126" s="229"/>
      <c r="AF126" s="229"/>
      <c r="AG126" s="229"/>
      <c r="AH126" s="229"/>
      <c r="AI126" s="229"/>
      <c r="AJ126" s="229"/>
      <c r="AK126" s="229"/>
      <c r="AL126" s="229"/>
      <c r="AM126" s="229"/>
      <c r="AN126" s="229"/>
      <c r="AO126" s="229"/>
      <c r="AP126" s="229"/>
      <c r="AQ126" s="229"/>
      <c r="AR126" s="229"/>
      <c r="AS126" s="229"/>
      <c r="AT126" s="229"/>
      <c r="AU126" s="229"/>
      <c r="AV126" s="229"/>
      <c r="AW126" s="229"/>
      <c r="AX126" s="229"/>
      <c r="AY126" s="229"/>
      <c r="AZ126" s="229"/>
      <c r="BA126" s="229"/>
      <c r="BB126" s="229"/>
      <c r="BC126" s="229"/>
    </row>
    <row r="127" spans="1:55" ht="15.75" customHeight="1" x14ac:dyDescent="0.2">
      <c r="A127" s="229"/>
      <c r="B127" s="229"/>
      <c r="C127" s="229"/>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c r="AA127" s="229"/>
      <c r="AB127" s="229"/>
      <c r="AC127" s="229"/>
      <c r="AD127" s="229"/>
      <c r="AE127" s="229"/>
      <c r="AF127" s="229"/>
      <c r="AG127" s="229"/>
      <c r="AH127" s="229"/>
      <c r="AI127" s="229"/>
      <c r="AJ127" s="229"/>
      <c r="AK127" s="229"/>
      <c r="AL127" s="229"/>
      <c r="AM127" s="229"/>
      <c r="AN127" s="229"/>
      <c r="AO127" s="229"/>
      <c r="AP127" s="229"/>
      <c r="AQ127" s="229"/>
      <c r="AR127" s="229"/>
      <c r="AS127" s="229"/>
      <c r="AT127" s="229"/>
      <c r="AU127" s="229"/>
      <c r="AV127" s="229"/>
      <c r="AW127" s="229"/>
      <c r="AX127" s="229"/>
      <c r="AY127" s="229"/>
      <c r="AZ127" s="229"/>
      <c r="BA127" s="229"/>
      <c r="BB127" s="229"/>
      <c r="BC127" s="229"/>
    </row>
    <row r="128" spans="1:55" ht="15.75" customHeight="1" x14ac:dyDescent="0.2">
      <c r="A128" s="229"/>
      <c r="B128" s="229"/>
      <c r="C128" s="229"/>
      <c r="D128" s="229"/>
      <c r="E128" s="229"/>
      <c r="F128" s="229"/>
      <c r="G128" s="229"/>
      <c r="H128" s="229"/>
      <c r="I128" s="229"/>
      <c r="J128" s="229"/>
      <c r="K128" s="229"/>
      <c r="L128" s="229"/>
      <c r="M128" s="229"/>
      <c r="N128" s="229"/>
      <c r="O128" s="229"/>
      <c r="P128" s="229"/>
      <c r="Q128" s="229"/>
      <c r="R128" s="229"/>
      <c r="S128" s="229"/>
      <c r="T128" s="229"/>
      <c r="U128" s="229"/>
      <c r="V128" s="229"/>
      <c r="W128" s="229"/>
      <c r="X128" s="229"/>
      <c r="Y128" s="229"/>
      <c r="Z128" s="229"/>
      <c r="AA128" s="229"/>
      <c r="AB128" s="229"/>
      <c r="AC128" s="229"/>
      <c r="AD128" s="229"/>
      <c r="AE128" s="229"/>
      <c r="AF128" s="229"/>
      <c r="AG128" s="229"/>
      <c r="AH128" s="229"/>
      <c r="AI128" s="229"/>
      <c r="AJ128" s="229"/>
      <c r="AK128" s="229"/>
      <c r="AL128" s="229"/>
      <c r="AM128" s="229"/>
      <c r="AN128" s="229"/>
      <c r="AO128" s="229"/>
      <c r="AP128" s="229"/>
      <c r="AQ128" s="229"/>
      <c r="AR128" s="229"/>
      <c r="AS128" s="229"/>
      <c r="AT128" s="229"/>
      <c r="AU128" s="229"/>
      <c r="AV128" s="229"/>
      <c r="AW128" s="229"/>
      <c r="AX128" s="229"/>
      <c r="AY128" s="229"/>
      <c r="AZ128" s="229"/>
      <c r="BA128" s="229"/>
      <c r="BB128" s="229"/>
      <c r="BC128" s="229"/>
    </row>
    <row r="129" spans="1:55" ht="15.75" customHeight="1" x14ac:dyDescent="0.2">
      <c r="A129" s="229"/>
      <c r="B129" s="229"/>
      <c r="C129" s="229"/>
      <c r="D129" s="229"/>
      <c r="E129" s="229"/>
      <c r="F129" s="229"/>
      <c r="G129" s="229"/>
      <c r="H129" s="229"/>
      <c r="I129" s="229"/>
      <c r="J129" s="229"/>
      <c r="K129" s="229"/>
      <c r="L129" s="229"/>
      <c r="M129" s="229"/>
      <c r="N129" s="229"/>
      <c r="O129" s="229"/>
      <c r="P129" s="229"/>
      <c r="Q129" s="229"/>
      <c r="R129" s="229"/>
      <c r="S129" s="229"/>
      <c r="T129" s="229"/>
      <c r="U129" s="229"/>
      <c r="V129" s="229"/>
      <c r="W129" s="229"/>
      <c r="X129" s="229"/>
      <c r="Y129" s="229"/>
      <c r="Z129" s="229"/>
      <c r="AA129" s="229"/>
      <c r="AB129" s="229"/>
      <c r="AC129" s="229"/>
      <c r="AD129" s="229"/>
      <c r="AE129" s="229"/>
      <c r="AF129" s="229"/>
      <c r="AG129" s="229"/>
      <c r="AH129" s="229"/>
      <c r="AI129" s="229"/>
      <c r="AJ129" s="229"/>
      <c r="AK129" s="229"/>
      <c r="AL129" s="229"/>
      <c r="AM129" s="229"/>
      <c r="AN129" s="229"/>
      <c r="AO129" s="229"/>
      <c r="AP129" s="229"/>
      <c r="AQ129" s="229"/>
      <c r="AR129" s="229"/>
      <c r="AS129" s="229"/>
      <c r="AT129" s="229"/>
      <c r="AU129" s="229"/>
      <c r="AV129" s="229"/>
      <c r="AW129" s="229"/>
      <c r="AX129" s="229"/>
      <c r="AY129" s="229"/>
      <c r="AZ129" s="229"/>
      <c r="BA129" s="229"/>
      <c r="BB129" s="229"/>
      <c r="BC129" s="229"/>
    </row>
    <row r="130" spans="1:55" ht="15.75" customHeight="1" x14ac:dyDescent="0.2">
      <c r="A130" s="229"/>
      <c r="B130" s="229"/>
      <c r="C130" s="229"/>
      <c r="D130" s="229"/>
      <c r="E130" s="229"/>
      <c r="F130" s="229"/>
      <c r="G130" s="229"/>
      <c r="H130" s="229"/>
      <c r="I130" s="229"/>
      <c r="J130" s="229"/>
      <c r="K130" s="229"/>
      <c r="L130" s="229"/>
      <c r="M130" s="229"/>
      <c r="N130" s="229"/>
      <c r="O130" s="229"/>
      <c r="P130" s="229"/>
      <c r="Q130" s="229"/>
      <c r="R130" s="229"/>
      <c r="S130" s="229"/>
      <c r="T130" s="229"/>
      <c r="U130" s="229"/>
      <c r="V130" s="229"/>
      <c r="W130" s="229"/>
      <c r="X130" s="229"/>
      <c r="Y130" s="229"/>
      <c r="Z130" s="229"/>
      <c r="AA130" s="229"/>
      <c r="AB130" s="229"/>
      <c r="AC130" s="229"/>
      <c r="AD130" s="229"/>
      <c r="AE130" s="229"/>
      <c r="AF130" s="229"/>
      <c r="AG130" s="229"/>
      <c r="AH130" s="229"/>
      <c r="AI130" s="229"/>
      <c r="AJ130" s="229"/>
      <c r="AK130" s="229"/>
      <c r="AL130" s="229"/>
      <c r="AM130" s="229"/>
      <c r="AN130" s="229"/>
      <c r="AO130" s="229"/>
      <c r="AP130" s="229"/>
      <c r="AQ130" s="229"/>
      <c r="AR130" s="229"/>
      <c r="AS130" s="229"/>
      <c r="AT130" s="229"/>
      <c r="AU130" s="229"/>
      <c r="AV130" s="229"/>
      <c r="AW130" s="229"/>
      <c r="AX130" s="229"/>
      <c r="AY130" s="229"/>
      <c r="AZ130" s="229"/>
      <c r="BA130" s="229"/>
      <c r="BB130" s="229"/>
      <c r="BC130" s="229"/>
    </row>
    <row r="131" spans="1:55" ht="15.75" customHeight="1" x14ac:dyDescent="0.2">
      <c r="A131" s="229"/>
      <c r="B131" s="229"/>
      <c r="C131" s="229"/>
      <c r="D131" s="229"/>
      <c r="E131" s="229"/>
      <c r="F131" s="229"/>
      <c r="G131" s="229"/>
      <c r="H131" s="229"/>
      <c r="I131" s="229"/>
      <c r="J131" s="229"/>
      <c r="K131" s="229"/>
      <c r="L131" s="229"/>
      <c r="M131" s="229"/>
      <c r="N131" s="229"/>
      <c r="O131" s="229"/>
      <c r="P131" s="229"/>
      <c r="Q131" s="229"/>
      <c r="R131" s="229"/>
      <c r="S131" s="229"/>
      <c r="T131" s="229"/>
      <c r="U131" s="229"/>
      <c r="V131" s="229"/>
      <c r="W131" s="229"/>
      <c r="X131" s="229"/>
      <c r="Y131" s="229"/>
      <c r="Z131" s="229"/>
      <c r="AA131" s="229"/>
      <c r="AB131" s="229"/>
      <c r="AC131" s="229"/>
      <c r="AD131" s="229"/>
      <c r="AE131" s="229"/>
      <c r="AF131" s="229"/>
      <c r="AG131" s="229"/>
      <c r="AH131" s="229"/>
      <c r="AI131" s="229"/>
      <c r="AJ131" s="229"/>
      <c r="AK131" s="229"/>
      <c r="AL131" s="229"/>
      <c r="AM131" s="229"/>
      <c r="AN131" s="229"/>
      <c r="AO131" s="229"/>
      <c r="AP131" s="229"/>
      <c r="AQ131" s="229"/>
      <c r="AR131" s="229"/>
      <c r="AS131" s="229"/>
      <c r="AT131" s="229"/>
      <c r="AU131" s="229"/>
      <c r="AV131" s="229"/>
      <c r="AW131" s="229"/>
      <c r="AX131" s="229"/>
      <c r="AY131" s="229"/>
      <c r="AZ131" s="229"/>
      <c r="BA131" s="229"/>
      <c r="BB131" s="229"/>
      <c r="BC131" s="229"/>
    </row>
    <row r="132" spans="1:55" ht="15.75" customHeight="1" x14ac:dyDescent="0.2">
      <c r="A132" s="229"/>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c r="Y132" s="229"/>
      <c r="Z132" s="229"/>
      <c r="AA132" s="229"/>
      <c r="AB132" s="229"/>
      <c r="AC132" s="229"/>
      <c r="AD132" s="229"/>
      <c r="AE132" s="229"/>
      <c r="AF132" s="229"/>
      <c r="AG132" s="229"/>
      <c r="AH132" s="229"/>
      <c r="AI132" s="229"/>
      <c r="AJ132" s="229"/>
      <c r="AK132" s="229"/>
      <c r="AL132" s="229"/>
      <c r="AM132" s="229"/>
      <c r="AN132" s="229"/>
      <c r="AO132" s="229"/>
      <c r="AP132" s="229"/>
      <c r="AQ132" s="229"/>
      <c r="AR132" s="229"/>
      <c r="AS132" s="229"/>
      <c r="AT132" s="229"/>
      <c r="AU132" s="229"/>
      <c r="AV132" s="229"/>
      <c r="AW132" s="229"/>
      <c r="AX132" s="229"/>
      <c r="AY132" s="229"/>
      <c r="AZ132" s="229"/>
      <c r="BA132" s="229"/>
      <c r="BB132" s="229"/>
      <c r="BC132" s="229"/>
    </row>
    <row r="133" spans="1:55" ht="15.75" customHeight="1" x14ac:dyDescent="0.2">
      <c r="A133" s="229"/>
      <c r="B133" s="229"/>
      <c r="C133" s="229"/>
      <c r="D133" s="229"/>
      <c r="E133" s="229"/>
      <c r="F133" s="229"/>
      <c r="G133" s="229"/>
      <c r="H133" s="229"/>
      <c r="I133" s="229"/>
      <c r="J133" s="229"/>
      <c r="K133" s="229"/>
      <c r="L133" s="229"/>
      <c r="M133" s="229"/>
      <c r="N133" s="229"/>
      <c r="O133" s="229"/>
      <c r="P133" s="229"/>
      <c r="Q133" s="229"/>
      <c r="R133" s="229"/>
      <c r="S133" s="229"/>
      <c r="T133" s="229"/>
      <c r="U133" s="229"/>
      <c r="V133" s="229"/>
      <c r="W133" s="229"/>
      <c r="X133" s="229"/>
      <c r="Y133" s="229"/>
      <c r="Z133" s="229"/>
      <c r="AA133" s="229"/>
      <c r="AB133" s="229"/>
      <c r="AC133" s="229"/>
      <c r="AD133" s="229"/>
      <c r="AE133" s="229"/>
      <c r="AF133" s="229"/>
      <c r="AG133" s="229"/>
      <c r="AH133" s="229"/>
      <c r="AI133" s="229"/>
      <c r="AJ133" s="229"/>
      <c r="AK133" s="229"/>
      <c r="AL133" s="229"/>
      <c r="AM133" s="229"/>
      <c r="AN133" s="229"/>
      <c r="AO133" s="229"/>
      <c r="AP133" s="229"/>
      <c r="AQ133" s="229"/>
      <c r="AR133" s="229"/>
      <c r="AS133" s="229"/>
      <c r="AT133" s="229"/>
      <c r="AU133" s="229"/>
      <c r="AV133" s="229"/>
      <c r="AW133" s="229"/>
      <c r="AX133" s="229"/>
      <c r="AY133" s="229"/>
      <c r="AZ133" s="229"/>
      <c r="BA133" s="229"/>
      <c r="BB133" s="229"/>
      <c r="BC133" s="229"/>
    </row>
    <row r="134" spans="1:55" ht="15.75" customHeight="1" x14ac:dyDescent="0.2">
      <c r="A134" s="229"/>
      <c r="B134" s="229"/>
      <c r="C134" s="229"/>
      <c r="D134" s="229"/>
      <c r="E134" s="229"/>
      <c r="F134" s="229"/>
      <c r="G134" s="229"/>
      <c r="H134" s="229"/>
      <c r="I134" s="229"/>
      <c r="J134" s="229"/>
      <c r="K134" s="229"/>
      <c r="L134" s="229"/>
      <c r="M134" s="229"/>
      <c r="N134" s="229"/>
      <c r="O134" s="229"/>
      <c r="P134" s="229"/>
      <c r="Q134" s="229"/>
      <c r="R134" s="229"/>
      <c r="S134" s="229"/>
      <c r="T134" s="229"/>
      <c r="U134" s="229"/>
      <c r="V134" s="229"/>
      <c r="W134" s="229"/>
      <c r="X134" s="229"/>
      <c r="Y134" s="229"/>
      <c r="Z134" s="229"/>
      <c r="AA134" s="229"/>
      <c r="AB134" s="229"/>
      <c r="AC134" s="229"/>
      <c r="AD134" s="229"/>
      <c r="AE134" s="229"/>
      <c r="AF134" s="229"/>
      <c r="AG134" s="229"/>
      <c r="AH134" s="229"/>
      <c r="AI134" s="229"/>
      <c r="AJ134" s="229"/>
      <c r="AK134" s="229"/>
      <c r="AL134" s="229"/>
      <c r="AM134" s="229"/>
      <c r="AN134" s="229"/>
      <c r="AO134" s="229"/>
      <c r="AP134" s="229"/>
      <c r="AQ134" s="229"/>
      <c r="AR134" s="229"/>
      <c r="AS134" s="229"/>
      <c r="AT134" s="229"/>
      <c r="AU134" s="229"/>
      <c r="AV134" s="229"/>
      <c r="AW134" s="229"/>
      <c r="AX134" s="229"/>
      <c r="AY134" s="229"/>
      <c r="AZ134" s="229"/>
      <c r="BA134" s="229"/>
      <c r="BB134" s="229"/>
      <c r="BC134" s="229"/>
    </row>
    <row r="135" spans="1:55" ht="15.75" customHeight="1" x14ac:dyDescent="0.2">
      <c r="A135" s="229"/>
      <c r="B135" s="229"/>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c r="Y135" s="229"/>
      <c r="Z135" s="229"/>
      <c r="AA135" s="229"/>
      <c r="AB135" s="229"/>
      <c r="AC135" s="229"/>
      <c r="AD135" s="229"/>
      <c r="AE135" s="229"/>
      <c r="AF135" s="229"/>
      <c r="AG135" s="229"/>
      <c r="AH135" s="229"/>
      <c r="AI135" s="229"/>
      <c r="AJ135" s="229"/>
      <c r="AK135" s="229"/>
      <c r="AL135" s="229"/>
      <c r="AM135" s="229"/>
      <c r="AN135" s="229"/>
      <c r="AO135" s="229"/>
      <c r="AP135" s="229"/>
      <c r="AQ135" s="229"/>
      <c r="AR135" s="229"/>
      <c r="AS135" s="229"/>
      <c r="AT135" s="229"/>
      <c r="AU135" s="229"/>
      <c r="AV135" s="229"/>
      <c r="AW135" s="229"/>
      <c r="AX135" s="229"/>
      <c r="AY135" s="229"/>
      <c r="AZ135" s="229"/>
      <c r="BA135" s="229"/>
      <c r="BB135" s="229"/>
      <c r="BC135" s="229"/>
    </row>
    <row r="136" spans="1:55" ht="15.75" customHeight="1" x14ac:dyDescent="0.2">
      <c r="A136" s="229"/>
      <c r="B136" s="229"/>
      <c r="C136" s="229"/>
      <c r="D136" s="229"/>
      <c r="E136" s="229"/>
      <c r="F136" s="229"/>
      <c r="G136" s="229"/>
      <c r="H136" s="229"/>
      <c r="I136" s="229"/>
      <c r="J136" s="229"/>
      <c r="K136" s="229"/>
      <c r="L136" s="229"/>
      <c r="M136" s="229"/>
      <c r="N136" s="229"/>
      <c r="O136" s="229"/>
      <c r="P136" s="229"/>
      <c r="Q136" s="229"/>
      <c r="R136" s="229"/>
      <c r="S136" s="229"/>
      <c r="T136" s="229"/>
      <c r="U136" s="229"/>
      <c r="V136" s="229"/>
      <c r="W136" s="229"/>
      <c r="X136" s="229"/>
      <c r="Y136" s="229"/>
      <c r="Z136" s="229"/>
      <c r="AA136" s="229"/>
      <c r="AB136" s="229"/>
      <c r="AC136" s="229"/>
      <c r="AD136" s="229"/>
      <c r="AE136" s="229"/>
      <c r="AF136" s="229"/>
      <c r="AG136" s="229"/>
      <c r="AH136" s="229"/>
      <c r="AI136" s="229"/>
      <c r="AJ136" s="229"/>
      <c r="AK136" s="229"/>
      <c r="AL136" s="229"/>
      <c r="AM136" s="229"/>
      <c r="AN136" s="229"/>
      <c r="AO136" s="229"/>
      <c r="AP136" s="229"/>
      <c r="AQ136" s="229"/>
      <c r="AR136" s="229"/>
      <c r="AS136" s="229"/>
      <c r="AT136" s="229"/>
      <c r="AU136" s="229"/>
      <c r="AV136" s="229"/>
      <c r="AW136" s="229"/>
      <c r="AX136" s="229"/>
      <c r="AY136" s="229"/>
      <c r="AZ136" s="229"/>
      <c r="BA136" s="229"/>
      <c r="BB136" s="229"/>
      <c r="BC136" s="229"/>
    </row>
    <row r="137" spans="1:55" ht="15.75" customHeight="1" x14ac:dyDescent="0.2">
      <c r="A137" s="229"/>
      <c r="B137" s="229"/>
      <c r="C137" s="229"/>
      <c r="D137" s="229"/>
      <c r="E137" s="229"/>
      <c r="F137" s="229"/>
      <c r="G137" s="229"/>
      <c r="H137" s="229"/>
      <c r="I137" s="229"/>
      <c r="J137" s="229"/>
      <c r="K137" s="229"/>
      <c r="L137" s="229"/>
      <c r="M137" s="229"/>
      <c r="N137" s="229"/>
      <c r="O137" s="229"/>
      <c r="P137" s="229"/>
      <c r="Q137" s="229"/>
      <c r="R137" s="229"/>
      <c r="S137" s="229"/>
      <c r="T137" s="229"/>
      <c r="U137" s="229"/>
      <c r="V137" s="229"/>
      <c r="W137" s="229"/>
      <c r="X137" s="229"/>
      <c r="Y137" s="229"/>
      <c r="Z137" s="229"/>
      <c r="AA137" s="229"/>
      <c r="AB137" s="229"/>
      <c r="AC137" s="229"/>
      <c r="AD137" s="229"/>
      <c r="AE137" s="229"/>
      <c r="AF137" s="229"/>
      <c r="AG137" s="229"/>
      <c r="AH137" s="229"/>
      <c r="AI137" s="229"/>
      <c r="AJ137" s="229"/>
      <c r="AK137" s="229"/>
      <c r="AL137" s="229"/>
      <c r="AM137" s="229"/>
      <c r="AN137" s="229"/>
      <c r="AO137" s="229"/>
      <c r="AP137" s="229"/>
      <c r="AQ137" s="229"/>
      <c r="AR137" s="229"/>
      <c r="AS137" s="229"/>
      <c r="AT137" s="229"/>
      <c r="AU137" s="229"/>
      <c r="AV137" s="229"/>
      <c r="AW137" s="229"/>
      <c r="AX137" s="229"/>
      <c r="AY137" s="229"/>
      <c r="AZ137" s="229"/>
      <c r="BA137" s="229"/>
      <c r="BB137" s="229"/>
      <c r="BC137" s="229"/>
    </row>
    <row r="138" spans="1:55" ht="15.75" customHeight="1" x14ac:dyDescent="0.2">
      <c r="A138" s="229"/>
      <c r="B138" s="229"/>
      <c r="C138" s="229"/>
      <c r="D138" s="229"/>
      <c r="E138" s="229"/>
      <c r="F138" s="229"/>
      <c r="G138" s="229"/>
      <c r="H138" s="229"/>
      <c r="I138" s="229"/>
      <c r="J138" s="229"/>
      <c r="K138" s="229"/>
      <c r="L138" s="229"/>
      <c r="M138" s="229"/>
      <c r="N138" s="229"/>
      <c r="O138" s="229"/>
      <c r="P138" s="229"/>
      <c r="Q138" s="229"/>
      <c r="R138" s="229"/>
      <c r="S138" s="229"/>
      <c r="T138" s="229"/>
      <c r="U138" s="229"/>
      <c r="V138" s="229"/>
      <c r="W138" s="229"/>
      <c r="X138" s="229"/>
      <c r="Y138" s="229"/>
      <c r="Z138" s="229"/>
      <c r="AA138" s="229"/>
      <c r="AB138" s="229"/>
      <c r="AC138" s="229"/>
      <c r="AD138" s="229"/>
      <c r="AE138" s="229"/>
      <c r="AF138" s="229"/>
      <c r="AG138" s="229"/>
      <c r="AH138" s="229"/>
      <c r="AI138" s="229"/>
      <c r="AJ138" s="229"/>
      <c r="AK138" s="229"/>
      <c r="AL138" s="229"/>
      <c r="AM138" s="229"/>
      <c r="AN138" s="229"/>
      <c r="AO138" s="229"/>
      <c r="AP138" s="229"/>
      <c r="AQ138" s="229"/>
      <c r="AR138" s="229"/>
      <c r="AS138" s="229"/>
      <c r="AT138" s="229"/>
      <c r="AU138" s="229"/>
      <c r="AV138" s="229"/>
      <c r="AW138" s="229"/>
      <c r="AX138" s="229"/>
      <c r="AY138" s="229"/>
      <c r="AZ138" s="229"/>
      <c r="BA138" s="229"/>
      <c r="BB138" s="229"/>
      <c r="BC138" s="229"/>
    </row>
    <row r="139" spans="1:55" ht="15.75" customHeight="1" x14ac:dyDescent="0.2">
      <c r="A139" s="229"/>
      <c r="B139" s="229"/>
      <c r="C139" s="229"/>
      <c r="D139" s="229"/>
      <c r="E139" s="229"/>
      <c r="F139" s="229"/>
      <c r="G139" s="229"/>
      <c r="H139" s="229"/>
      <c r="I139" s="229"/>
      <c r="J139" s="229"/>
      <c r="K139" s="229"/>
      <c r="L139" s="229"/>
      <c r="M139" s="229"/>
      <c r="N139" s="229"/>
      <c r="O139" s="229"/>
      <c r="P139" s="229"/>
      <c r="Q139" s="229"/>
      <c r="R139" s="229"/>
      <c r="S139" s="229"/>
      <c r="T139" s="229"/>
      <c r="U139" s="229"/>
      <c r="V139" s="229"/>
      <c r="W139" s="229"/>
      <c r="X139" s="229"/>
      <c r="Y139" s="229"/>
      <c r="Z139" s="229"/>
      <c r="AA139" s="229"/>
      <c r="AB139" s="229"/>
      <c r="AC139" s="229"/>
      <c r="AD139" s="229"/>
      <c r="AE139" s="229"/>
      <c r="AF139" s="229"/>
      <c r="AG139" s="229"/>
      <c r="AH139" s="229"/>
      <c r="AI139" s="229"/>
      <c r="AJ139" s="229"/>
      <c r="AK139" s="229"/>
      <c r="AL139" s="229"/>
      <c r="AM139" s="229"/>
      <c r="AN139" s="229"/>
      <c r="AO139" s="229"/>
      <c r="AP139" s="229"/>
      <c r="AQ139" s="229"/>
      <c r="AR139" s="229"/>
      <c r="AS139" s="229"/>
      <c r="AT139" s="229"/>
      <c r="AU139" s="229"/>
      <c r="AV139" s="229"/>
      <c r="AW139" s="229"/>
      <c r="AX139" s="229"/>
      <c r="AY139" s="229"/>
      <c r="AZ139" s="229"/>
      <c r="BA139" s="229"/>
      <c r="BB139" s="229"/>
      <c r="BC139" s="229"/>
    </row>
    <row r="140" spans="1:55" ht="15.75" customHeight="1" x14ac:dyDescent="0.2">
      <c r="A140" s="229"/>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c r="X140" s="229"/>
      <c r="Y140" s="229"/>
      <c r="Z140" s="229"/>
      <c r="AA140" s="229"/>
      <c r="AB140" s="229"/>
      <c r="AC140" s="229"/>
      <c r="AD140" s="229"/>
      <c r="AE140" s="229"/>
      <c r="AF140" s="229"/>
      <c r="AG140" s="229"/>
      <c r="AH140" s="229"/>
      <c r="AI140" s="229"/>
      <c r="AJ140" s="229"/>
      <c r="AK140" s="229"/>
      <c r="AL140" s="229"/>
      <c r="AM140" s="229"/>
      <c r="AN140" s="229"/>
      <c r="AO140" s="229"/>
      <c r="AP140" s="229"/>
      <c r="AQ140" s="229"/>
      <c r="AR140" s="229"/>
      <c r="AS140" s="229"/>
      <c r="AT140" s="229"/>
      <c r="AU140" s="229"/>
      <c r="AV140" s="229"/>
      <c r="AW140" s="229"/>
      <c r="AX140" s="229"/>
      <c r="AY140" s="229"/>
      <c r="AZ140" s="229"/>
      <c r="BA140" s="229"/>
      <c r="BB140" s="229"/>
      <c r="BC140" s="229"/>
    </row>
    <row r="141" spans="1:55" ht="15.75" customHeight="1" x14ac:dyDescent="0.2">
      <c r="A141" s="229"/>
      <c r="B141" s="229"/>
      <c r="C141" s="229"/>
      <c r="D141" s="229"/>
      <c r="E141" s="229"/>
      <c r="F141" s="229"/>
      <c r="G141" s="229"/>
      <c r="H141" s="229"/>
      <c r="I141" s="229"/>
      <c r="J141" s="229"/>
      <c r="K141" s="229"/>
      <c r="L141" s="229"/>
      <c r="M141" s="229"/>
      <c r="N141" s="229"/>
      <c r="O141" s="229"/>
      <c r="P141" s="229"/>
      <c r="Q141" s="229"/>
      <c r="R141" s="229"/>
      <c r="S141" s="229"/>
      <c r="T141" s="229"/>
      <c r="U141" s="229"/>
      <c r="V141" s="229"/>
      <c r="W141" s="229"/>
      <c r="X141" s="229"/>
      <c r="Y141" s="229"/>
      <c r="Z141" s="229"/>
      <c r="AA141" s="229"/>
      <c r="AB141" s="229"/>
      <c r="AC141" s="229"/>
      <c r="AD141" s="229"/>
      <c r="AE141" s="229"/>
      <c r="AF141" s="229"/>
      <c r="AG141" s="229"/>
      <c r="AH141" s="229"/>
      <c r="AI141" s="229"/>
      <c r="AJ141" s="229"/>
      <c r="AK141" s="229"/>
      <c r="AL141" s="229"/>
      <c r="AM141" s="229"/>
      <c r="AN141" s="229"/>
      <c r="AO141" s="229"/>
      <c r="AP141" s="229"/>
      <c r="AQ141" s="229"/>
      <c r="AR141" s="229"/>
      <c r="AS141" s="229"/>
      <c r="AT141" s="229"/>
      <c r="AU141" s="229"/>
      <c r="AV141" s="229"/>
      <c r="AW141" s="229"/>
      <c r="AX141" s="229"/>
      <c r="AY141" s="229"/>
      <c r="AZ141" s="229"/>
      <c r="BA141" s="229"/>
      <c r="BB141" s="229"/>
      <c r="BC141" s="229"/>
    </row>
    <row r="142" spans="1:55" ht="15.75" customHeight="1" x14ac:dyDescent="0.2">
      <c r="A142" s="229"/>
      <c r="B142" s="229"/>
      <c r="C142" s="229"/>
      <c r="D142" s="229"/>
      <c r="E142" s="229"/>
      <c r="F142" s="229"/>
      <c r="G142" s="229"/>
      <c r="H142" s="229"/>
      <c r="I142" s="229"/>
      <c r="J142" s="229"/>
      <c r="K142" s="229"/>
      <c r="L142" s="229"/>
      <c r="M142" s="229"/>
      <c r="N142" s="229"/>
      <c r="O142" s="229"/>
      <c r="P142" s="229"/>
      <c r="Q142" s="229"/>
      <c r="R142" s="229"/>
      <c r="S142" s="229"/>
      <c r="T142" s="229"/>
      <c r="U142" s="229"/>
      <c r="V142" s="229"/>
      <c r="W142" s="229"/>
      <c r="X142" s="229"/>
      <c r="Y142" s="229"/>
      <c r="Z142" s="229"/>
      <c r="AA142" s="229"/>
      <c r="AB142" s="229"/>
      <c r="AC142" s="229"/>
      <c r="AD142" s="229"/>
      <c r="AE142" s="229"/>
      <c r="AF142" s="229"/>
      <c r="AG142" s="229"/>
      <c r="AH142" s="229"/>
      <c r="AI142" s="229"/>
      <c r="AJ142" s="229"/>
      <c r="AK142" s="229"/>
      <c r="AL142" s="229"/>
      <c r="AM142" s="229"/>
      <c r="AN142" s="229"/>
      <c r="AO142" s="229"/>
      <c r="AP142" s="229"/>
      <c r="AQ142" s="229"/>
      <c r="AR142" s="229"/>
      <c r="AS142" s="229"/>
      <c r="AT142" s="229"/>
      <c r="AU142" s="229"/>
      <c r="AV142" s="229"/>
      <c r="AW142" s="229"/>
      <c r="AX142" s="229"/>
      <c r="AY142" s="229"/>
      <c r="AZ142" s="229"/>
      <c r="BA142" s="229"/>
      <c r="BB142" s="229"/>
      <c r="BC142" s="229"/>
    </row>
    <row r="143" spans="1:55" ht="15.75" customHeight="1" x14ac:dyDescent="0.2">
      <c r="A143" s="229"/>
      <c r="B143" s="229"/>
      <c r="C143" s="229"/>
      <c r="D143" s="229"/>
      <c r="E143" s="229"/>
      <c r="F143" s="229"/>
      <c r="G143" s="229"/>
      <c r="H143" s="229"/>
      <c r="I143" s="229"/>
      <c r="J143" s="229"/>
      <c r="K143" s="229"/>
      <c r="L143" s="229"/>
      <c r="M143" s="229"/>
      <c r="N143" s="229"/>
      <c r="O143" s="229"/>
      <c r="P143" s="229"/>
      <c r="Q143" s="229"/>
      <c r="R143" s="229"/>
      <c r="S143" s="229"/>
      <c r="T143" s="229"/>
      <c r="U143" s="229"/>
      <c r="V143" s="229"/>
      <c r="W143" s="229"/>
      <c r="X143" s="229"/>
      <c r="Y143" s="229"/>
      <c r="Z143" s="229"/>
      <c r="AA143" s="229"/>
      <c r="AB143" s="229"/>
      <c r="AC143" s="229"/>
      <c r="AD143" s="229"/>
      <c r="AE143" s="229"/>
      <c r="AF143" s="229"/>
      <c r="AG143" s="229"/>
      <c r="AH143" s="229"/>
      <c r="AI143" s="229"/>
      <c r="AJ143" s="229"/>
      <c r="AK143" s="229"/>
      <c r="AL143" s="229"/>
      <c r="AM143" s="229"/>
      <c r="AN143" s="229"/>
      <c r="AO143" s="229"/>
      <c r="AP143" s="229"/>
      <c r="AQ143" s="229"/>
      <c r="AR143" s="229"/>
      <c r="AS143" s="229"/>
      <c r="AT143" s="229"/>
      <c r="AU143" s="229"/>
      <c r="AV143" s="229"/>
      <c r="AW143" s="229"/>
      <c r="AX143" s="229"/>
      <c r="AY143" s="229"/>
      <c r="AZ143" s="229"/>
      <c r="BA143" s="229"/>
      <c r="BB143" s="229"/>
      <c r="BC143" s="229"/>
    </row>
    <row r="144" spans="1:55" ht="15.75" customHeight="1" x14ac:dyDescent="0.2">
      <c r="A144" s="229"/>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c r="X144" s="229"/>
      <c r="Y144" s="229"/>
      <c r="Z144" s="229"/>
      <c r="AA144" s="229"/>
      <c r="AB144" s="229"/>
      <c r="AC144" s="229"/>
      <c r="AD144" s="229"/>
      <c r="AE144" s="229"/>
      <c r="AF144" s="229"/>
      <c r="AG144" s="229"/>
      <c r="AH144" s="229"/>
      <c r="AI144" s="229"/>
      <c r="AJ144" s="229"/>
      <c r="AK144" s="229"/>
      <c r="AL144" s="229"/>
      <c r="AM144" s="229"/>
      <c r="AN144" s="229"/>
      <c r="AO144" s="229"/>
      <c r="AP144" s="229"/>
      <c r="AQ144" s="229"/>
      <c r="AR144" s="229"/>
      <c r="AS144" s="229"/>
      <c r="AT144" s="229"/>
      <c r="AU144" s="229"/>
      <c r="AV144" s="229"/>
      <c r="AW144" s="229"/>
      <c r="AX144" s="229"/>
      <c r="AY144" s="229"/>
      <c r="AZ144" s="229"/>
      <c r="BA144" s="229"/>
      <c r="BB144" s="229"/>
      <c r="BC144" s="229"/>
    </row>
    <row r="145" spans="1:55" ht="15.75" customHeight="1" x14ac:dyDescent="0.2">
      <c r="A145" s="229"/>
      <c r="B145" s="229"/>
      <c r="C145" s="229"/>
      <c r="D145" s="229"/>
      <c r="E145" s="229"/>
      <c r="F145" s="229"/>
      <c r="G145" s="229"/>
      <c r="H145" s="229"/>
      <c r="I145" s="229"/>
      <c r="J145" s="229"/>
      <c r="K145" s="229"/>
      <c r="L145" s="229"/>
      <c r="M145" s="229"/>
      <c r="N145" s="229"/>
      <c r="O145" s="229"/>
      <c r="P145" s="229"/>
      <c r="Q145" s="229"/>
      <c r="R145" s="229"/>
      <c r="S145" s="229"/>
      <c r="T145" s="229"/>
      <c r="U145" s="229"/>
      <c r="V145" s="229"/>
      <c r="W145" s="229"/>
      <c r="X145" s="229"/>
      <c r="Y145" s="229"/>
      <c r="Z145" s="229"/>
      <c r="AA145" s="229"/>
      <c r="AB145" s="229"/>
      <c r="AC145" s="229"/>
      <c r="AD145" s="229"/>
      <c r="AE145" s="229"/>
      <c r="AF145" s="229"/>
      <c r="AG145" s="229"/>
      <c r="AH145" s="229"/>
      <c r="AI145" s="229"/>
      <c r="AJ145" s="229"/>
      <c r="AK145" s="229"/>
      <c r="AL145" s="229"/>
      <c r="AM145" s="229"/>
      <c r="AN145" s="229"/>
      <c r="AO145" s="229"/>
      <c r="AP145" s="229"/>
      <c r="AQ145" s="229"/>
      <c r="AR145" s="229"/>
      <c r="AS145" s="229"/>
      <c r="AT145" s="229"/>
      <c r="AU145" s="229"/>
      <c r="AV145" s="229"/>
      <c r="AW145" s="229"/>
      <c r="AX145" s="229"/>
      <c r="AY145" s="229"/>
      <c r="AZ145" s="229"/>
      <c r="BA145" s="229"/>
      <c r="BB145" s="229"/>
      <c r="BC145" s="229"/>
    </row>
    <row r="146" spans="1:55" ht="15.75" customHeight="1" x14ac:dyDescent="0.2">
      <c r="A146" s="229"/>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c r="X146" s="229"/>
      <c r="Y146" s="229"/>
      <c r="Z146" s="229"/>
      <c r="AA146" s="229"/>
      <c r="AB146" s="229"/>
      <c r="AC146" s="229"/>
      <c r="AD146" s="229"/>
      <c r="AE146" s="229"/>
      <c r="AF146" s="229"/>
      <c r="AG146" s="229"/>
      <c r="AH146" s="229"/>
      <c r="AI146" s="229"/>
      <c r="AJ146" s="229"/>
      <c r="AK146" s="229"/>
      <c r="AL146" s="229"/>
      <c r="AM146" s="229"/>
      <c r="AN146" s="229"/>
      <c r="AO146" s="229"/>
      <c r="AP146" s="229"/>
      <c r="AQ146" s="229"/>
      <c r="AR146" s="229"/>
      <c r="AS146" s="229"/>
      <c r="AT146" s="229"/>
      <c r="AU146" s="229"/>
      <c r="AV146" s="229"/>
      <c r="AW146" s="229"/>
      <c r="AX146" s="229"/>
      <c r="AY146" s="229"/>
      <c r="AZ146" s="229"/>
      <c r="BA146" s="229"/>
      <c r="BB146" s="229"/>
      <c r="BC146" s="229"/>
    </row>
    <row r="147" spans="1:55" ht="15.75" customHeight="1" x14ac:dyDescent="0.2">
      <c r="A147" s="229"/>
      <c r="B147" s="229"/>
      <c r="C147" s="229"/>
      <c r="D147" s="229"/>
      <c r="E147" s="229"/>
      <c r="F147" s="229"/>
      <c r="G147" s="229"/>
      <c r="H147" s="229"/>
      <c r="I147" s="229"/>
      <c r="J147" s="229"/>
      <c r="K147" s="229"/>
      <c r="L147" s="229"/>
      <c r="M147" s="229"/>
      <c r="N147" s="229"/>
      <c r="O147" s="229"/>
      <c r="P147" s="229"/>
      <c r="Q147" s="229"/>
      <c r="R147" s="229"/>
      <c r="S147" s="229"/>
      <c r="T147" s="229"/>
      <c r="U147" s="229"/>
      <c r="V147" s="229"/>
      <c r="W147" s="229"/>
      <c r="X147" s="229"/>
      <c r="Y147" s="229"/>
      <c r="Z147" s="229"/>
      <c r="AA147" s="229"/>
      <c r="AB147" s="229"/>
      <c r="AC147" s="229"/>
      <c r="AD147" s="229"/>
      <c r="AE147" s="229"/>
      <c r="AF147" s="229"/>
      <c r="AG147" s="229"/>
      <c r="AH147" s="229"/>
      <c r="AI147" s="229"/>
      <c r="AJ147" s="229"/>
      <c r="AK147" s="229"/>
      <c r="AL147" s="229"/>
      <c r="AM147" s="229"/>
      <c r="AN147" s="229"/>
      <c r="AO147" s="229"/>
      <c r="AP147" s="229"/>
      <c r="AQ147" s="229"/>
      <c r="AR147" s="229"/>
      <c r="AS147" s="229"/>
      <c r="AT147" s="229"/>
      <c r="AU147" s="229"/>
      <c r="AV147" s="229"/>
      <c r="AW147" s="229"/>
      <c r="AX147" s="229"/>
      <c r="AY147" s="229"/>
      <c r="AZ147" s="229"/>
      <c r="BA147" s="229"/>
      <c r="BB147" s="229"/>
      <c r="BC147" s="229"/>
    </row>
    <row r="148" spans="1:55" ht="15.75" customHeight="1" x14ac:dyDescent="0.2">
      <c r="A148" s="229"/>
      <c r="B148" s="229"/>
      <c r="C148" s="229"/>
      <c r="D148" s="229"/>
      <c r="E148" s="229"/>
      <c r="F148" s="229"/>
      <c r="G148" s="229"/>
      <c r="H148" s="229"/>
      <c r="I148" s="229"/>
      <c r="J148" s="229"/>
      <c r="K148" s="229"/>
      <c r="L148" s="229"/>
      <c r="M148" s="229"/>
      <c r="N148" s="229"/>
      <c r="O148" s="229"/>
      <c r="P148" s="229"/>
      <c r="Q148" s="229"/>
      <c r="R148" s="229"/>
      <c r="S148" s="229"/>
      <c r="T148" s="229"/>
      <c r="U148" s="229"/>
      <c r="V148" s="229"/>
      <c r="W148" s="229"/>
      <c r="X148" s="229"/>
      <c r="Y148" s="229"/>
      <c r="Z148" s="229"/>
      <c r="AA148" s="229"/>
      <c r="AB148" s="229"/>
      <c r="AC148" s="229"/>
      <c r="AD148" s="229"/>
      <c r="AE148" s="229"/>
      <c r="AF148" s="229"/>
      <c r="AG148" s="229"/>
      <c r="AH148" s="229"/>
      <c r="AI148" s="229"/>
      <c r="AJ148" s="229"/>
      <c r="AK148" s="229"/>
      <c r="AL148" s="229"/>
      <c r="AM148" s="229"/>
      <c r="AN148" s="229"/>
      <c r="AO148" s="229"/>
      <c r="AP148" s="229"/>
      <c r="AQ148" s="229"/>
      <c r="AR148" s="229"/>
      <c r="AS148" s="229"/>
      <c r="AT148" s="229"/>
      <c r="AU148" s="229"/>
      <c r="AV148" s="229"/>
      <c r="AW148" s="229"/>
      <c r="AX148" s="229"/>
      <c r="AY148" s="229"/>
      <c r="AZ148" s="229"/>
      <c r="BA148" s="229"/>
      <c r="BB148" s="229"/>
      <c r="BC148" s="229"/>
    </row>
    <row r="149" spans="1:55" ht="15.75" customHeight="1" x14ac:dyDescent="0.2">
      <c r="A149" s="229"/>
      <c r="B149" s="229"/>
      <c r="C149" s="229"/>
      <c r="D149" s="229"/>
      <c r="E149" s="229"/>
      <c r="F149" s="229"/>
      <c r="G149" s="229"/>
      <c r="H149" s="229"/>
      <c r="I149" s="229"/>
      <c r="J149" s="229"/>
      <c r="K149" s="229"/>
      <c r="L149" s="229"/>
      <c r="M149" s="229"/>
      <c r="N149" s="229"/>
      <c r="O149" s="229"/>
      <c r="P149" s="229"/>
      <c r="Q149" s="229"/>
      <c r="R149" s="229"/>
      <c r="S149" s="229"/>
      <c r="T149" s="229"/>
      <c r="U149" s="229"/>
      <c r="V149" s="229"/>
      <c r="W149" s="229"/>
      <c r="X149" s="229"/>
      <c r="Y149" s="229"/>
      <c r="Z149" s="229"/>
      <c r="AA149" s="229"/>
      <c r="AB149" s="229"/>
      <c r="AC149" s="229"/>
      <c r="AD149" s="229"/>
      <c r="AE149" s="229"/>
      <c r="AF149" s="229"/>
      <c r="AG149" s="229"/>
      <c r="AH149" s="229"/>
      <c r="AI149" s="229"/>
      <c r="AJ149" s="229"/>
      <c r="AK149" s="229"/>
      <c r="AL149" s="229"/>
      <c r="AM149" s="229"/>
      <c r="AN149" s="229"/>
      <c r="AO149" s="229"/>
      <c r="AP149" s="229"/>
      <c r="AQ149" s="229"/>
      <c r="AR149" s="229"/>
      <c r="AS149" s="229"/>
      <c r="AT149" s="229"/>
      <c r="AU149" s="229"/>
      <c r="AV149" s="229"/>
      <c r="AW149" s="229"/>
      <c r="AX149" s="229"/>
      <c r="AY149" s="229"/>
      <c r="AZ149" s="229"/>
      <c r="BA149" s="229"/>
      <c r="BB149" s="229"/>
      <c r="BC149" s="229"/>
    </row>
    <row r="150" spans="1:55" ht="15.75" customHeight="1" x14ac:dyDescent="0.2">
      <c r="A150" s="229"/>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c r="X150" s="229"/>
      <c r="Y150" s="229"/>
      <c r="Z150" s="229"/>
      <c r="AA150" s="229"/>
      <c r="AB150" s="229"/>
      <c r="AC150" s="229"/>
      <c r="AD150" s="229"/>
      <c r="AE150" s="229"/>
      <c r="AF150" s="229"/>
      <c r="AG150" s="229"/>
      <c r="AH150" s="229"/>
      <c r="AI150" s="229"/>
      <c r="AJ150" s="229"/>
      <c r="AK150" s="229"/>
      <c r="AL150" s="229"/>
      <c r="AM150" s="229"/>
      <c r="AN150" s="229"/>
      <c r="AO150" s="229"/>
      <c r="AP150" s="229"/>
      <c r="AQ150" s="229"/>
      <c r="AR150" s="229"/>
      <c r="AS150" s="229"/>
      <c r="AT150" s="229"/>
      <c r="AU150" s="229"/>
      <c r="AV150" s="229"/>
      <c r="AW150" s="229"/>
      <c r="AX150" s="229"/>
      <c r="AY150" s="229"/>
      <c r="AZ150" s="229"/>
      <c r="BA150" s="229"/>
      <c r="BB150" s="229"/>
      <c r="BC150" s="229"/>
    </row>
    <row r="151" spans="1:55" ht="15.75" customHeight="1" x14ac:dyDescent="0.2">
      <c r="A151" s="229"/>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c r="X151" s="229"/>
      <c r="Y151" s="229"/>
      <c r="Z151" s="229"/>
      <c r="AA151" s="229"/>
      <c r="AB151" s="229"/>
      <c r="AC151" s="229"/>
      <c r="AD151" s="229"/>
      <c r="AE151" s="229"/>
      <c r="AF151" s="229"/>
      <c r="AG151" s="229"/>
      <c r="AH151" s="229"/>
      <c r="AI151" s="229"/>
      <c r="AJ151" s="229"/>
      <c r="AK151" s="229"/>
      <c r="AL151" s="229"/>
      <c r="AM151" s="229"/>
      <c r="AN151" s="229"/>
      <c r="AO151" s="229"/>
      <c r="AP151" s="229"/>
      <c r="AQ151" s="229"/>
      <c r="AR151" s="229"/>
      <c r="AS151" s="229"/>
      <c r="AT151" s="229"/>
      <c r="AU151" s="229"/>
      <c r="AV151" s="229"/>
      <c r="AW151" s="229"/>
      <c r="AX151" s="229"/>
      <c r="AY151" s="229"/>
      <c r="AZ151" s="229"/>
      <c r="BA151" s="229"/>
      <c r="BB151" s="229"/>
      <c r="BC151" s="229"/>
    </row>
    <row r="152" spans="1:55" ht="15.75" customHeight="1" x14ac:dyDescent="0.2">
      <c r="A152" s="229"/>
      <c r="B152" s="229"/>
      <c r="C152" s="229"/>
      <c r="D152" s="229"/>
      <c r="E152" s="229"/>
      <c r="F152" s="229"/>
      <c r="G152" s="229"/>
      <c r="H152" s="229"/>
      <c r="I152" s="229"/>
      <c r="J152" s="229"/>
      <c r="K152" s="229"/>
      <c r="L152" s="229"/>
      <c r="M152" s="229"/>
      <c r="N152" s="229"/>
      <c r="O152" s="229"/>
      <c r="P152" s="229"/>
      <c r="Q152" s="229"/>
      <c r="R152" s="229"/>
      <c r="S152" s="229"/>
      <c r="T152" s="229"/>
      <c r="U152" s="229"/>
      <c r="V152" s="229"/>
      <c r="W152" s="229"/>
      <c r="X152" s="229"/>
      <c r="Y152" s="229"/>
      <c r="Z152" s="229"/>
      <c r="AA152" s="229"/>
      <c r="AB152" s="229"/>
      <c r="AC152" s="229"/>
      <c r="AD152" s="229"/>
      <c r="AE152" s="229"/>
      <c r="AF152" s="229"/>
      <c r="AG152" s="229"/>
      <c r="AH152" s="229"/>
      <c r="AI152" s="229"/>
      <c r="AJ152" s="229"/>
      <c r="AK152" s="229"/>
      <c r="AL152" s="229"/>
      <c r="AM152" s="229"/>
      <c r="AN152" s="229"/>
      <c r="AO152" s="229"/>
      <c r="AP152" s="229"/>
      <c r="AQ152" s="229"/>
      <c r="AR152" s="229"/>
      <c r="AS152" s="229"/>
      <c r="AT152" s="229"/>
      <c r="AU152" s="229"/>
      <c r="AV152" s="229"/>
      <c r="AW152" s="229"/>
      <c r="AX152" s="229"/>
      <c r="AY152" s="229"/>
      <c r="AZ152" s="229"/>
      <c r="BA152" s="229"/>
      <c r="BB152" s="229"/>
      <c r="BC152" s="229"/>
    </row>
    <row r="153" spans="1:55" ht="15.75" customHeight="1" x14ac:dyDescent="0.2">
      <c r="A153" s="229"/>
      <c r="B153" s="229"/>
      <c r="C153" s="229"/>
      <c r="D153" s="229"/>
      <c r="E153" s="229"/>
      <c r="F153" s="229"/>
      <c r="G153" s="229"/>
      <c r="H153" s="229"/>
      <c r="I153" s="229"/>
      <c r="J153" s="229"/>
      <c r="K153" s="229"/>
      <c r="L153" s="229"/>
      <c r="M153" s="229"/>
      <c r="N153" s="229"/>
      <c r="O153" s="229"/>
      <c r="P153" s="229"/>
      <c r="Q153" s="229"/>
      <c r="R153" s="229"/>
      <c r="S153" s="229"/>
      <c r="T153" s="229"/>
      <c r="U153" s="229"/>
      <c r="V153" s="229"/>
      <c r="W153" s="229"/>
      <c r="X153" s="229"/>
      <c r="Y153" s="229"/>
      <c r="Z153" s="229"/>
      <c r="AA153" s="229"/>
      <c r="AB153" s="229"/>
      <c r="AC153" s="229"/>
      <c r="AD153" s="229"/>
      <c r="AE153" s="229"/>
      <c r="AF153" s="229"/>
      <c r="AG153" s="229"/>
      <c r="AH153" s="229"/>
      <c r="AI153" s="229"/>
      <c r="AJ153" s="229"/>
      <c r="AK153" s="229"/>
      <c r="AL153" s="229"/>
      <c r="AM153" s="229"/>
      <c r="AN153" s="229"/>
      <c r="AO153" s="229"/>
      <c r="AP153" s="229"/>
      <c r="AQ153" s="229"/>
      <c r="AR153" s="229"/>
      <c r="AS153" s="229"/>
      <c r="AT153" s="229"/>
      <c r="AU153" s="229"/>
      <c r="AV153" s="229"/>
      <c r="AW153" s="229"/>
      <c r="AX153" s="229"/>
      <c r="AY153" s="229"/>
      <c r="AZ153" s="229"/>
      <c r="BA153" s="229"/>
      <c r="BB153" s="229"/>
      <c r="BC153" s="229"/>
    </row>
    <row r="154" spans="1:55" ht="15.75" customHeight="1" x14ac:dyDescent="0.2">
      <c r="A154" s="229"/>
      <c r="B154" s="229"/>
      <c r="C154" s="229"/>
      <c r="D154" s="229"/>
      <c r="E154" s="229"/>
      <c r="F154" s="229"/>
      <c r="G154" s="229"/>
      <c r="H154" s="229"/>
      <c r="I154" s="229"/>
      <c r="J154" s="229"/>
      <c r="K154" s="229"/>
      <c r="L154" s="229"/>
      <c r="M154" s="229"/>
      <c r="N154" s="229"/>
      <c r="O154" s="229"/>
      <c r="P154" s="229"/>
      <c r="Q154" s="229"/>
      <c r="R154" s="229"/>
      <c r="S154" s="229"/>
      <c r="T154" s="229"/>
      <c r="U154" s="229"/>
      <c r="V154" s="229"/>
      <c r="W154" s="229"/>
      <c r="X154" s="229"/>
      <c r="Y154" s="229"/>
      <c r="Z154" s="229"/>
      <c r="AA154" s="229"/>
      <c r="AB154" s="229"/>
      <c r="AC154" s="229"/>
      <c r="AD154" s="229"/>
      <c r="AE154" s="229"/>
      <c r="AF154" s="229"/>
      <c r="AG154" s="229"/>
      <c r="AH154" s="229"/>
      <c r="AI154" s="229"/>
      <c r="AJ154" s="229"/>
      <c r="AK154" s="229"/>
      <c r="AL154" s="229"/>
      <c r="AM154" s="229"/>
      <c r="AN154" s="229"/>
      <c r="AO154" s="229"/>
      <c r="AP154" s="229"/>
      <c r="AQ154" s="229"/>
      <c r="AR154" s="229"/>
      <c r="AS154" s="229"/>
      <c r="AT154" s="229"/>
      <c r="AU154" s="229"/>
      <c r="AV154" s="229"/>
      <c r="AW154" s="229"/>
      <c r="AX154" s="229"/>
      <c r="AY154" s="229"/>
      <c r="AZ154" s="229"/>
      <c r="BA154" s="229"/>
      <c r="BB154" s="229"/>
      <c r="BC154" s="229"/>
    </row>
    <row r="155" spans="1:55" ht="15.75" customHeight="1" x14ac:dyDescent="0.2">
      <c r="A155" s="229"/>
      <c r="B155" s="229"/>
      <c r="C155" s="229"/>
      <c r="D155" s="229"/>
      <c r="E155" s="229"/>
      <c r="F155" s="229"/>
      <c r="G155" s="229"/>
      <c r="H155" s="229"/>
      <c r="I155" s="229"/>
      <c r="J155" s="229"/>
      <c r="K155" s="229"/>
      <c r="L155" s="229"/>
      <c r="M155" s="229"/>
      <c r="N155" s="229"/>
      <c r="O155" s="229"/>
      <c r="P155" s="229"/>
      <c r="Q155" s="229"/>
      <c r="R155" s="229"/>
      <c r="S155" s="229"/>
      <c r="T155" s="229"/>
      <c r="U155" s="229"/>
      <c r="V155" s="229"/>
      <c r="W155" s="229"/>
      <c r="X155" s="229"/>
      <c r="Y155" s="229"/>
      <c r="Z155" s="229"/>
      <c r="AA155" s="229"/>
      <c r="AB155" s="229"/>
      <c r="AC155" s="229"/>
      <c r="AD155" s="229"/>
      <c r="AE155" s="229"/>
      <c r="AF155" s="229"/>
      <c r="AG155" s="229"/>
      <c r="AH155" s="229"/>
      <c r="AI155" s="229"/>
      <c r="AJ155" s="229"/>
      <c r="AK155" s="229"/>
      <c r="AL155" s="229"/>
      <c r="AM155" s="229"/>
      <c r="AN155" s="229"/>
      <c r="AO155" s="229"/>
      <c r="AP155" s="229"/>
      <c r="AQ155" s="229"/>
      <c r="AR155" s="229"/>
      <c r="AS155" s="229"/>
      <c r="AT155" s="229"/>
      <c r="AU155" s="229"/>
      <c r="AV155" s="229"/>
      <c r="AW155" s="229"/>
      <c r="AX155" s="229"/>
      <c r="AY155" s="229"/>
      <c r="AZ155" s="229"/>
      <c r="BA155" s="229"/>
      <c r="BB155" s="229"/>
      <c r="BC155" s="229"/>
    </row>
    <row r="156" spans="1:55" ht="15.75" customHeight="1" x14ac:dyDescent="0.2">
      <c r="A156" s="229"/>
      <c r="B156" s="229"/>
      <c r="C156" s="229"/>
      <c r="D156" s="229"/>
      <c r="E156" s="229"/>
      <c r="F156" s="229"/>
      <c r="G156" s="229"/>
      <c r="H156" s="229"/>
      <c r="I156" s="229"/>
      <c r="J156" s="229"/>
      <c r="K156" s="229"/>
      <c r="L156" s="229"/>
      <c r="M156" s="229"/>
      <c r="N156" s="229"/>
      <c r="O156" s="229"/>
      <c r="P156" s="229"/>
      <c r="Q156" s="229"/>
      <c r="R156" s="229"/>
      <c r="S156" s="229"/>
      <c r="T156" s="229"/>
      <c r="U156" s="229"/>
      <c r="V156" s="229"/>
      <c r="W156" s="229"/>
      <c r="X156" s="229"/>
      <c r="Y156" s="229"/>
      <c r="Z156" s="229"/>
      <c r="AA156" s="229"/>
      <c r="AB156" s="229"/>
      <c r="AC156" s="229"/>
      <c r="AD156" s="229"/>
      <c r="AE156" s="229"/>
      <c r="AF156" s="229"/>
      <c r="AG156" s="229"/>
      <c r="AH156" s="229"/>
      <c r="AI156" s="229"/>
      <c r="AJ156" s="229"/>
      <c r="AK156" s="229"/>
      <c r="AL156" s="229"/>
      <c r="AM156" s="229"/>
      <c r="AN156" s="229"/>
      <c r="AO156" s="229"/>
      <c r="AP156" s="229"/>
      <c r="AQ156" s="229"/>
      <c r="AR156" s="229"/>
      <c r="AS156" s="229"/>
      <c r="AT156" s="229"/>
      <c r="AU156" s="229"/>
      <c r="AV156" s="229"/>
      <c r="AW156" s="229"/>
      <c r="AX156" s="229"/>
      <c r="AY156" s="229"/>
      <c r="AZ156" s="229"/>
      <c r="BA156" s="229"/>
      <c r="BB156" s="229"/>
      <c r="BC156" s="229"/>
    </row>
    <row r="157" spans="1:55" ht="15.75" customHeight="1" x14ac:dyDescent="0.2">
      <c r="A157" s="229"/>
      <c r="B157" s="229"/>
      <c r="C157" s="229"/>
      <c r="D157" s="229"/>
      <c r="E157" s="229"/>
      <c r="F157" s="229"/>
      <c r="G157" s="229"/>
      <c r="H157" s="229"/>
      <c r="I157" s="229"/>
      <c r="J157" s="229"/>
      <c r="K157" s="229"/>
      <c r="L157" s="229"/>
      <c r="M157" s="229"/>
      <c r="N157" s="229"/>
      <c r="O157" s="229"/>
      <c r="P157" s="229"/>
      <c r="Q157" s="229"/>
      <c r="R157" s="229"/>
      <c r="S157" s="229"/>
      <c r="T157" s="229"/>
      <c r="U157" s="229"/>
      <c r="V157" s="229"/>
      <c r="W157" s="229"/>
      <c r="X157" s="229"/>
      <c r="Y157" s="229"/>
      <c r="Z157" s="229"/>
      <c r="AA157" s="229"/>
      <c r="AB157" s="229"/>
      <c r="AC157" s="229"/>
      <c r="AD157" s="229"/>
      <c r="AE157" s="229"/>
      <c r="AF157" s="229"/>
      <c r="AG157" s="229"/>
      <c r="AH157" s="229"/>
      <c r="AI157" s="229"/>
      <c r="AJ157" s="229"/>
      <c r="AK157" s="229"/>
      <c r="AL157" s="229"/>
      <c r="AM157" s="229"/>
      <c r="AN157" s="229"/>
      <c r="AO157" s="229"/>
      <c r="AP157" s="229"/>
      <c r="AQ157" s="229"/>
      <c r="AR157" s="229"/>
      <c r="AS157" s="229"/>
      <c r="AT157" s="229"/>
      <c r="AU157" s="229"/>
      <c r="AV157" s="229"/>
      <c r="AW157" s="229"/>
      <c r="AX157" s="229"/>
      <c r="AY157" s="229"/>
      <c r="AZ157" s="229"/>
      <c r="BA157" s="229"/>
      <c r="BB157" s="229"/>
      <c r="BC157" s="229"/>
    </row>
    <row r="158" spans="1:55" ht="15.75" customHeight="1" x14ac:dyDescent="0.2">
      <c r="A158" s="229"/>
      <c r="B158" s="229"/>
      <c r="C158" s="229"/>
      <c r="D158" s="229"/>
      <c r="E158" s="229"/>
      <c r="F158" s="229"/>
      <c r="G158" s="229"/>
      <c r="H158" s="229"/>
      <c r="I158" s="229"/>
      <c r="J158" s="229"/>
      <c r="K158" s="229"/>
      <c r="L158" s="229"/>
      <c r="M158" s="229"/>
      <c r="N158" s="229"/>
      <c r="O158" s="229"/>
      <c r="P158" s="229"/>
      <c r="Q158" s="229"/>
      <c r="R158" s="229"/>
      <c r="S158" s="229"/>
      <c r="T158" s="229"/>
      <c r="U158" s="229"/>
      <c r="V158" s="229"/>
      <c r="W158" s="229"/>
      <c r="X158" s="229"/>
      <c r="Y158" s="229"/>
      <c r="Z158" s="229"/>
      <c r="AA158" s="229"/>
      <c r="AB158" s="229"/>
      <c r="AC158" s="229"/>
      <c r="AD158" s="229"/>
      <c r="AE158" s="229"/>
      <c r="AF158" s="229"/>
      <c r="AG158" s="229"/>
      <c r="AH158" s="229"/>
      <c r="AI158" s="229"/>
      <c r="AJ158" s="229"/>
      <c r="AK158" s="229"/>
      <c r="AL158" s="229"/>
      <c r="AM158" s="229"/>
      <c r="AN158" s="229"/>
      <c r="AO158" s="229"/>
      <c r="AP158" s="229"/>
      <c r="AQ158" s="229"/>
      <c r="AR158" s="229"/>
      <c r="AS158" s="229"/>
      <c r="AT158" s="229"/>
      <c r="AU158" s="229"/>
      <c r="AV158" s="229"/>
      <c r="AW158" s="229"/>
      <c r="AX158" s="229"/>
      <c r="AY158" s="229"/>
      <c r="AZ158" s="229"/>
      <c r="BA158" s="229"/>
      <c r="BB158" s="229"/>
      <c r="BC158" s="229"/>
    </row>
    <row r="159" spans="1:55" ht="15.75" customHeight="1" x14ac:dyDescent="0.2">
      <c r="A159" s="229"/>
      <c r="B159" s="229"/>
      <c r="C159" s="229"/>
      <c r="D159" s="229"/>
      <c r="E159" s="229"/>
      <c r="F159" s="229"/>
      <c r="G159" s="229"/>
      <c r="H159" s="229"/>
      <c r="I159" s="229"/>
      <c r="J159" s="229"/>
      <c r="K159" s="229"/>
      <c r="L159" s="229"/>
      <c r="M159" s="229"/>
      <c r="N159" s="229"/>
      <c r="O159" s="229"/>
      <c r="P159" s="229"/>
      <c r="Q159" s="229"/>
      <c r="R159" s="229"/>
      <c r="S159" s="229"/>
      <c r="T159" s="229"/>
      <c r="U159" s="229"/>
      <c r="V159" s="229"/>
      <c r="W159" s="229"/>
      <c r="X159" s="229"/>
      <c r="Y159" s="229"/>
      <c r="Z159" s="229"/>
      <c r="AA159" s="229"/>
      <c r="AB159" s="229"/>
      <c r="AC159" s="229"/>
      <c r="AD159" s="229"/>
      <c r="AE159" s="229"/>
      <c r="AF159" s="229"/>
      <c r="AG159" s="229"/>
      <c r="AH159" s="229"/>
      <c r="AI159" s="229"/>
      <c r="AJ159" s="229"/>
      <c r="AK159" s="229"/>
      <c r="AL159" s="229"/>
      <c r="AM159" s="229"/>
      <c r="AN159" s="229"/>
      <c r="AO159" s="229"/>
      <c r="AP159" s="229"/>
      <c r="AQ159" s="229"/>
      <c r="AR159" s="229"/>
      <c r="AS159" s="229"/>
      <c r="AT159" s="229"/>
      <c r="AU159" s="229"/>
      <c r="AV159" s="229"/>
      <c r="AW159" s="229"/>
      <c r="AX159" s="229"/>
      <c r="AY159" s="229"/>
      <c r="AZ159" s="229"/>
      <c r="BA159" s="229"/>
      <c r="BB159" s="229"/>
      <c r="BC159" s="229"/>
    </row>
    <row r="160" spans="1:55" ht="15.75" customHeight="1" x14ac:dyDescent="0.2">
      <c r="A160" s="229"/>
      <c r="B160" s="229"/>
      <c r="C160" s="229"/>
      <c r="D160" s="229"/>
      <c r="E160" s="229"/>
      <c r="F160" s="229"/>
      <c r="G160" s="229"/>
      <c r="H160" s="229"/>
      <c r="I160" s="229"/>
      <c r="J160" s="229"/>
      <c r="K160" s="229"/>
      <c r="L160" s="229"/>
      <c r="M160" s="229"/>
      <c r="N160" s="229"/>
      <c r="O160" s="229"/>
      <c r="P160" s="229"/>
      <c r="Q160" s="229"/>
      <c r="R160" s="229"/>
      <c r="S160" s="229"/>
      <c r="T160" s="229"/>
      <c r="U160" s="229"/>
      <c r="V160" s="229"/>
      <c r="W160" s="229"/>
      <c r="X160" s="229"/>
      <c r="Y160" s="229"/>
      <c r="Z160" s="229"/>
      <c r="AA160" s="229"/>
      <c r="AB160" s="229"/>
      <c r="AC160" s="229"/>
      <c r="AD160" s="229"/>
      <c r="AE160" s="229"/>
      <c r="AF160" s="229"/>
      <c r="AG160" s="229"/>
      <c r="AH160" s="229"/>
      <c r="AI160" s="229"/>
      <c r="AJ160" s="229"/>
      <c r="AK160" s="229"/>
      <c r="AL160" s="229"/>
      <c r="AM160" s="229"/>
      <c r="AN160" s="229"/>
      <c r="AO160" s="229"/>
      <c r="AP160" s="229"/>
      <c r="AQ160" s="229"/>
      <c r="AR160" s="229"/>
      <c r="AS160" s="229"/>
      <c r="AT160" s="229"/>
      <c r="AU160" s="229"/>
      <c r="AV160" s="229"/>
      <c r="AW160" s="229"/>
      <c r="AX160" s="229"/>
      <c r="AY160" s="229"/>
      <c r="AZ160" s="229"/>
      <c r="BA160" s="229"/>
      <c r="BB160" s="229"/>
      <c r="BC160" s="229"/>
    </row>
    <row r="161" spans="1:55" ht="15.75" customHeight="1" x14ac:dyDescent="0.2">
      <c r="A161" s="229"/>
      <c r="B161" s="229"/>
      <c r="C161" s="229"/>
      <c r="D161" s="229"/>
      <c r="E161" s="229"/>
      <c r="F161" s="229"/>
      <c r="G161" s="229"/>
      <c r="H161" s="229"/>
      <c r="I161" s="229"/>
      <c r="J161" s="229"/>
      <c r="K161" s="229"/>
      <c r="L161" s="229"/>
      <c r="M161" s="229"/>
      <c r="N161" s="229"/>
      <c r="O161" s="229"/>
      <c r="P161" s="229"/>
      <c r="Q161" s="229"/>
      <c r="R161" s="229"/>
      <c r="S161" s="229"/>
      <c r="T161" s="229"/>
      <c r="U161" s="229"/>
      <c r="V161" s="229"/>
      <c r="W161" s="229"/>
      <c r="X161" s="229"/>
      <c r="Y161" s="229"/>
      <c r="Z161" s="229"/>
      <c r="AA161" s="229"/>
      <c r="AB161" s="229"/>
      <c r="AC161" s="229"/>
      <c r="AD161" s="229"/>
      <c r="AE161" s="229"/>
      <c r="AF161" s="229"/>
      <c r="AG161" s="229"/>
      <c r="AH161" s="229"/>
      <c r="AI161" s="229"/>
      <c r="AJ161" s="229"/>
      <c r="AK161" s="229"/>
      <c r="AL161" s="229"/>
      <c r="AM161" s="229"/>
      <c r="AN161" s="229"/>
      <c r="AO161" s="229"/>
      <c r="AP161" s="229"/>
      <c r="AQ161" s="229"/>
      <c r="AR161" s="229"/>
      <c r="AS161" s="229"/>
      <c r="AT161" s="229"/>
      <c r="AU161" s="229"/>
      <c r="AV161" s="229"/>
      <c r="AW161" s="229"/>
      <c r="AX161" s="229"/>
      <c r="AY161" s="229"/>
      <c r="AZ161" s="229"/>
      <c r="BA161" s="229"/>
      <c r="BB161" s="229"/>
      <c r="BC161" s="229"/>
    </row>
    <row r="162" spans="1:55" ht="15.75" customHeight="1" x14ac:dyDescent="0.2">
      <c r="A162" s="229"/>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c r="X162" s="229"/>
      <c r="Y162" s="229"/>
      <c r="Z162" s="229"/>
      <c r="AA162" s="229"/>
      <c r="AB162" s="229"/>
      <c r="AC162" s="229"/>
      <c r="AD162" s="229"/>
      <c r="AE162" s="229"/>
      <c r="AF162" s="229"/>
      <c r="AG162" s="229"/>
      <c r="AH162" s="229"/>
      <c r="AI162" s="229"/>
      <c r="AJ162" s="229"/>
      <c r="AK162" s="229"/>
      <c r="AL162" s="229"/>
      <c r="AM162" s="229"/>
      <c r="AN162" s="229"/>
      <c r="AO162" s="229"/>
      <c r="AP162" s="229"/>
      <c r="AQ162" s="229"/>
      <c r="AR162" s="229"/>
      <c r="AS162" s="229"/>
      <c r="AT162" s="229"/>
      <c r="AU162" s="229"/>
      <c r="AV162" s="229"/>
      <c r="AW162" s="229"/>
      <c r="AX162" s="229"/>
      <c r="AY162" s="229"/>
      <c r="AZ162" s="229"/>
      <c r="BA162" s="229"/>
      <c r="BB162" s="229"/>
      <c r="BC162" s="229"/>
    </row>
    <row r="163" spans="1:55" ht="15.75" customHeight="1" x14ac:dyDescent="0.2">
      <c r="A163" s="229"/>
      <c r="B163" s="229"/>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c r="AC163" s="229"/>
      <c r="AD163" s="229"/>
      <c r="AE163" s="229"/>
      <c r="AF163" s="229"/>
      <c r="AG163" s="229"/>
      <c r="AH163" s="229"/>
      <c r="AI163" s="229"/>
      <c r="AJ163" s="229"/>
      <c r="AK163" s="229"/>
      <c r="AL163" s="229"/>
      <c r="AM163" s="229"/>
      <c r="AN163" s="229"/>
      <c r="AO163" s="229"/>
      <c r="AP163" s="229"/>
      <c r="AQ163" s="229"/>
      <c r="AR163" s="229"/>
      <c r="AS163" s="229"/>
      <c r="AT163" s="229"/>
      <c r="AU163" s="229"/>
      <c r="AV163" s="229"/>
      <c r="AW163" s="229"/>
      <c r="AX163" s="229"/>
      <c r="AY163" s="229"/>
      <c r="AZ163" s="229"/>
      <c r="BA163" s="229"/>
      <c r="BB163" s="229"/>
      <c r="BC163" s="229"/>
    </row>
    <row r="164" spans="1:55" ht="15.75" customHeight="1" x14ac:dyDescent="0.2">
      <c r="A164" s="229"/>
      <c r="B164" s="229"/>
      <c r="C164" s="229"/>
      <c r="D164" s="229"/>
      <c r="E164" s="229"/>
      <c r="F164" s="229"/>
      <c r="G164" s="229"/>
      <c r="H164" s="229"/>
      <c r="I164" s="229"/>
      <c r="J164" s="229"/>
      <c r="K164" s="229"/>
      <c r="L164" s="229"/>
      <c r="M164" s="229"/>
      <c r="N164" s="229"/>
      <c r="O164" s="229"/>
      <c r="P164" s="229"/>
      <c r="Q164" s="229"/>
      <c r="R164" s="229"/>
      <c r="S164" s="229"/>
      <c r="T164" s="229"/>
      <c r="U164" s="229"/>
      <c r="V164" s="229"/>
      <c r="W164" s="229"/>
      <c r="X164" s="229"/>
      <c r="Y164" s="229"/>
      <c r="Z164" s="229"/>
      <c r="AA164" s="229"/>
      <c r="AB164" s="229"/>
      <c r="AC164" s="229"/>
      <c r="AD164" s="229"/>
      <c r="AE164" s="229"/>
      <c r="AF164" s="229"/>
      <c r="AG164" s="229"/>
      <c r="AH164" s="229"/>
      <c r="AI164" s="229"/>
      <c r="AJ164" s="229"/>
      <c r="AK164" s="229"/>
      <c r="AL164" s="229"/>
      <c r="AM164" s="229"/>
      <c r="AN164" s="229"/>
      <c r="AO164" s="229"/>
      <c r="AP164" s="229"/>
      <c r="AQ164" s="229"/>
      <c r="AR164" s="229"/>
      <c r="AS164" s="229"/>
      <c r="AT164" s="229"/>
      <c r="AU164" s="229"/>
      <c r="AV164" s="229"/>
      <c r="AW164" s="229"/>
      <c r="AX164" s="229"/>
      <c r="AY164" s="229"/>
      <c r="AZ164" s="229"/>
      <c r="BA164" s="229"/>
      <c r="BB164" s="229"/>
      <c r="BC164" s="229"/>
    </row>
    <row r="165" spans="1:55" ht="15.75" customHeight="1" x14ac:dyDescent="0.2">
      <c r="A165" s="229"/>
      <c r="B165" s="229"/>
      <c r="C165" s="229"/>
      <c r="D165" s="229"/>
      <c r="E165" s="229"/>
      <c r="F165" s="229"/>
      <c r="G165" s="229"/>
      <c r="H165" s="229"/>
      <c r="I165" s="229"/>
      <c r="J165" s="229"/>
      <c r="K165" s="229"/>
      <c r="L165" s="229"/>
      <c r="M165" s="229"/>
      <c r="N165" s="229"/>
      <c r="O165" s="229"/>
      <c r="P165" s="229"/>
      <c r="Q165" s="229"/>
      <c r="R165" s="229"/>
      <c r="S165" s="229"/>
      <c r="T165" s="229"/>
      <c r="U165" s="229"/>
      <c r="V165" s="229"/>
      <c r="W165" s="229"/>
      <c r="X165" s="229"/>
      <c r="Y165" s="229"/>
      <c r="Z165" s="229"/>
      <c r="AA165" s="229"/>
      <c r="AB165" s="229"/>
      <c r="AC165" s="229"/>
      <c r="AD165" s="229"/>
      <c r="AE165" s="229"/>
      <c r="AF165" s="229"/>
      <c r="AG165" s="229"/>
      <c r="AH165" s="229"/>
      <c r="AI165" s="229"/>
      <c r="AJ165" s="229"/>
      <c r="AK165" s="229"/>
      <c r="AL165" s="229"/>
      <c r="AM165" s="229"/>
      <c r="AN165" s="229"/>
      <c r="AO165" s="229"/>
      <c r="AP165" s="229"/>
      <c r="AQ165" s="229"/>
      <c r="AR165" s="229"/>
      <c r="AS165" s="229"/>
      <c r="AT165" s="229"/>
      <c r="AU165" s="229"/>
      <c r="AV165" s="229"/>
      <c r="AW165" s="229"/>
      <c r="AX165" s="229"/>
      <c r="AY165" s="229"/>
      <c r="AZ165" s="229"/>
      <c r="BA165" s="229"/>
      <c r="BB165" s="229"/>
      <c r="BC165" s="229"/>
    </row>
    <row r="166" spans="1:55" ht="15.75" customHeight="1" x14ac:dyDescent="0.2">
      <c r="A166" s="229"/>
      <c r="B166" s="229"/>
      <c r="C166" s="229"/>
      <c r="D166" s="229"/>
      <c r="E166" s="229"/>
      <c r="F166" s="229"/>
      <c r="G166" s="229"/>
      <c r="H166" s="229"/>
      <c r="I166" s="229"/>
      <c r="J166" s="229"/>
      <c r="K166" s="229"/>
      <c r="L166" s="229"/>
      <c r="M166" s="229"/>
      <c r="N166" s="229"/>
      <c r="O166" s="229"/>
      <c r="P166" s="229"/>
      <c r="Q166" s="229"/>
      <c r="R166" s="229"/>
      <c r="S166" s="229"/>
      <c r="T166" s="229"/>
      <c r="U166" s="229"/>
      <c r="V166" s="229"/>
      <c r="W166" s="229"/>
      <c r="X166" s="229"/>
      <c r="Y166" s="229"/>
      <c r="Z166" s="229"/>
      <c r="AA166" s="229"/>
      <c r="AB166" s="229"/>
      <c r="AC166" s="229"/>
      <c r="AD166" s="229"/>
      <c r="AE166" s="229"/>
      <c r="AF166" s="229"/>
      <c r="AG166" s="229"/>
      <c r="AH166" s="229"/>
      <c r="AI166" s="229"/>
      <c r="AJ166" s="229"/>
      <c r="AK166" s="229"/>
      <c r="AL166" s="229"/>
      <c r="AM166" s="229"/>
      <c r="AN166" s="229"/>
      <c r="AO166" s="229"/>
      <c r="AP166" s="229"/>
      <c r="AQ166" s="229"/>
      <c r="AR166" s="229"/>
      <c r="AS166" s="229"/>
      <c r="AT166" s="229"/>
      <c r="AU166" s="229"/>
      <c r="AV166" s="229"/>
      <c r="AW166" s="229"/>
      <c r="AX166" s="229"/>
      <c r="AY166" s="229"/>
      <c r="AZ166" s="229"/>
      <c r="BA166" s="229"/>
      <c r="BB166" s="229"/>
      <c r="BC166" s="229"/>
    </row>
    <row r="167" spans="1:55" ht="15.75" customHeight="1" x14ac:dyDescent="0.2">
      <c r="A167" s="229"/>
      <c r="B167" s="229"/>
      <c r="C167" s="229"/>
      <c r="D167" s="229"/>
      <c r="E167" s="229"/>
      <c r="F167" s="229"/>
      <c r="G167" s="229"/>
      <c r="H167" s="229"/>
      <c r="I167" s="229"/>
      <c r="J167" s="229"/>
      <c r="K167" s="229"/>
      <c r="L167" s="229"/>
      <c r="M167" s="229"/>
      <c r="N167" s="229"/>
      <c r="O167" s="229"/>
      <c r="P167" s="229"/>
      <c r="Q167" s="229"/>
      <c r="R167" s="229"/>
      <c r="S167" s="229"/>
      <c r="T167" s="229"/>
      <c r="U167" s="229"/>
      <c r="V167" s="229"/>
      <c r="W167" s="229"/>
      <c r="X167" s="229"/>
      <c r="Y167" s="229"/>
      <c r="Z167" s="229"/>
      <c r="AA167" s="229"/>
      <c r="AB167" s="229"/>
      <c r="AC167" s="229"/>
      <c r="AD167" s="229"/>
      <c r="AE167" s="229"/>
      <c r="AF167" s="229"/>
      <c r="AG167" s="229"/>
      <c r="AH167" s="229"/>
      <c r="AI167" s="229"/>
      <c r="AJ167" s="229"/>
      <c r="AK167" s="229"/>
      <c r="AL167" s="229"/>
      <c r="AM167" s="229"/>
      <c r="AN167" s="229"/>
      <c r="AO167" s="229"/>
      <c r="AP167" s="229"/>
      <c r="AQ167" s="229"/>
      <c r="AR167" s="229"/>
      <c r="AS167" s="229"/>
      <c r="AT167" s="229"/>
      <c r="AU167" s="229"/>
      <c r="AV167" s="229"/>
      <c r="AW167" s="229"/>
      <c r="AX167" s="229"/>
      <c r="AY167" s="229"/>
      <c r="AZ167" s="229"/>
      <c r="BA167" s="229"/>
      <c r="BB167" s="229"/>
      <c r="BC167" s="229"/>
    </row>
    <row r="168" spans="1:55" ht="15.75" customHeight="1" x14ac:dyDescent="0.2">
      <c r="A168" s="229"/>
      <c r="B168" s="229"/>
      <c r="C168" s="229"/>
      <c r="D168" s="229"/>
      <c r="E168" s="229"/>
      <c r="F168" s="229"/>
      <c r="G168" s="229"/>
      <c r="H168" s="229"/>
      <c r="I168" s="229"/>
      <c r="J168" s="229"/>
      <c r="K168" s="229"/>
      <c r="L168" s="229"/>
      <c r="M168" s="229"/>
      <c r="N168" s="229"/>
      <c r="O168" s="229"/>
      <c r="P168" s="229"/>
      <c r="Q168" s="229"/>
      <c r="R168" s="229"/>
      <c r="S168" s="229"/>
      <c r="T168" s="229"/>
      <c r="U168" s="229"/>
      <c r="V168" s="229"/>
      <c r="W168" s="229"/>
      <c r="X168" s="229"/>
      <c r="Y168" s="229"/>
      <c r="Z168" s="229"/>
      <c r="AA168" s="229"/>
      <c r="AB168" s="229"/>
      <c r="AC168" s="229"/>
      <c r="AD168" s="229"/>
      <c r="AE168" s="229"/>
      <c r="AF168" s="229"/>
      <c r="AG168" s="229"/>
      <c r="AH168" s="229"/>
      <c r="AI168" s="229"/>
      <c r="AJ168" s="229"/>
      <c r="AK168" s="229"/>
      <c r="AL168" s="229"/>
      <c r="AM168" s="229"/>
      <c r="AN168" s="229"/>
      <c r="AO168" s="229"/>
      <c r="AP168" s="229"/>
      <c r="AQ168" s="229"/>
      <c r="AR168" s="229"/>
      <c r="AS168" s="229"/>
      <c r="AT168" s="229"/>
      <c r="AU168" s="229"/>
      <c r="AV168" s="229"/>
      <c r="AW168" s="229"/>
      <c r="AX168" s="229"/>
      <c r="AY168" s="229"/>
      <c r="AZ168" s="229"/>
      <c r="BA168" s="229"/>
      <c r="BB168" s="229"/>
      <c r="BC168" s="229"/>
    </row>
    <row r="169" spans="1:55" ht="15.75" customHeight="1" x14ac:dyDescent="0.2">
      <c r="A169" s="229"/>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c r="X169" s="229"/>
      <c r="Y169" s="229"/>
      <c r="Z169" s="229"/>
      <c r="AA169" s="229"/>
      <c r="AB169" s="229"/>
      <c r="AC169" s="229"/>
      <c r="AD169" s="229"/>
      <c r="AE169" s="229"/>
      <c r="AF169" s="229"/>
      <c r="AG169" s="229"/>
      <c r="AH169" s="229"/>
      <c r="AI169" s="229"/>
      <c r="AJ169" s="229"/>
      <c r="AK169" s="229"/>
      <c r="AL169" s="229"/>
      <c r="AM169" s="229"/>
      <c r="AN169" s="229"/>
      <c r="AO169" s="229"/>
      <c r="AP169" s="229"/>
      <c r="AQ169" s="229"/>
      <c r="AR169" s="229"/>
      <c r="AS169" s="229"/>
      <c r="AT169" s="229"/>
      <c r="AU169" s="229"/>
      <c r="AV169" s="229"/>
      <c r="AW169" s="229"/>
      <c r="AX169" s="229"/>
      <c r="AY169" s="229"/>
      <c r="AZ169" s="229"/>
      <c r="BA169" s="229"/>
      <c r="BB169" s="229"/>
      <c r="BC169" s="229"/>
    </row>
    <row r="170" spans="1:55" ht="15.75" customHeight="1" x14ac:dyDescent="0.2">
      <c r="A170" s="229"/>
      <c r="B170" s="229"/>
      <c r="C170" s="229"/>
      <c r="D170" s="229"/>
      <c r="E170" s="229"/>
      <c r="F170" s="229"/>
      <c r="G170" s="229"/>
      <c r="H170" s="229"/>
      <c r="I170" s="229"/>
      <c r="J170" s="229"/>
      <c r="K170" s="229"/>
      <c r="L170" s="229"/>
      <c r="M170" s="229"/>
      <c r="N170" s="229"/>
      <c r="O170" s="229"/>
      <c r="P170" s="229"/>
      <c r="Q170" s="229"/>
      <c r="R170" s="229"/>
      <c r="S170" s="229"/>
      <c r="T170" s="229"/>
      <c r="U170" s="229"/>
      <c r="V170" s="229"/>
      <c r="W170" s="229"/>
      <c r="X170" s="229"/>
      <c r="Y170" s="229"/>
      <c r="Z170" s="229"/>
      <c r="AA170" s="229"/>
      <c r="AB170" s="229"/>
      <c r="AC170" s="229"/>
      <c r="AD170" s="229"/>
      <c r="AE170" s="229"/>
      <c r="AF170" s="229"/>
      <c r="AG170" s="229"/>
      <c r="AH170" s="229"/>
      <c r="AI170" s="229"/>
      <c r="AJ170" s="229"/>
      <c r="AK170" s="229"/>
      <c r="AL170" s="229"/>
      <c r="AM170" s="229"/>
      <c r="AN170" s="229"/>
      <c r="AO170" s="229"/>
      <c r="AP170" s="229"/>
      <c r="AQ170" s="229"/>
      <c r="AR170" s="229"/>
      <c r="AS170" s="229"/>
      <c r="AT170" s="229"/>
      <c r="AU170" s="229"/>
      <c r="AV170" s="229"/>
      <c r="AW170" s="229"/>
      <c r="AX170" s="229"/>
      <c r="AY170" s="229"/>
      <c r="AZ170" s="229"/>
      <c r="BA170" s="229"/>
      <c r="BB170" s="229"/>
      <c r="BC170" s="229"/>
    </row>
    <row r="171" spans="1:55" ht="15.75" customHeight="1" x14ac:dyDescent="0.2">
      <c r="A171" s="229"/>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c r="X171" s="229"/>
      <c r="Y171" s="229"/>
      <c r="Z171" s="229"/>
      <c r="AA171" s="229"/>
      <c r="AB171" s="229"/>
      <c r="AC171" s="229"/>
      <c r="AD171" s="229"/>
      <c r="AE171" s="229"/>
      <c r="AF171" s="229"/>
      <c r="AG171" s="229"/>
      <c r="AH171" s="229"/>
      <c r="AI171" s="229"/>
      <c r="AJ171" s="229"/>
      <c r="AK171" s="229"/>
      <c r="AL171" s="229"/>
      <c r="AM171" s="229"/>
      <c r="AN171" s="229"/>
      <c r="AO171" s="229"/>
      <c r="AP171" s="229"/>
      <c r="AQ171" s="229"/>
      <c r="AR171" s="229"/>
      <c r="AS171" s="229"/>
      <c r="AT171" s="229"/>
      <c r="AU171" s="229"/>
      <c r="AV171" s="229"/>
      <c r="AW171" s="229"/>
      <c r="AX171" s="229"/>
      <c r="AY171" s="229"/>
      <c r="AZ171" s="229"/>
      <c r="BA171" s="229"/>
      <c r="BB171" s="229"/>
      <c r="BC171" s="229"/>
    </row>
    <row r="172" spans="1:55" ht="15.75" customHeight="1" x14ac:dyDescent="0.2">
      <c r="A172" s="229"/>
      <c r="B172" s="229"/>
      <c r="C172" s="229"/>
      <c r="D172" s="229"/>
      <c r="E172" s="229"/>
      <c r="F172" s="229"/>
      <c r="G172" s="229"/>
      <c r="H172" s="229"/>
      <c r="I172" s="229"/>
      <c r="J172" s="229"/>
      <c r="K172" s="229"/>
      <c r="L172" s="229"/>
      <c r="M172" s="229"/>
      <c r="N172" s="229"/>
      <c r="O172" s="229"/>
      <c r="P172" s="229"/>
      <c r="Q172" s="229"/>
      <c r="R172" s="229"/>
      <c r="S172" s="229"/>
      <c r="T172" s="229"/>
      <c r="U172" s="229"/>
      <c r="V172" s="229"/>
      <c r="W172" s="229"/>
      <c r="X172" s="229"/>
      <c r="Y172" s="229"/>
      <c r="Z172" s="229"/>
      <c r="AA172" s="229"/>
      <c r="AB172" s="229"/>
      <c r="AC172" s="229"/>
      <c r="AD172" s="229"/>
      <c r="AE172" s="229"/>
      <c r="AF172" s="229"/>
      <c r="AG172" s="229"/>
      <c r="AH172" s="229"/>
      <c r="AI172" s="229"/>
      <c r="AJ172" s="229"/>
      <c r="AK172" s="229"/>
      <c r="AL172" s="229"/>
      <c r="AM172" s="229"/>
      <c r="AN172" s="229"/>
      <c r="AO172" s="229"/>
      <c r="AP172" s="229"/>
      <c r="AQ172" s="229"/>
      <c r="AR172" s="229"/>
      <c r="AS172" s="229"/>
      <c r="AT172" s="229"/>
      <c r="AU172" s="229"/>
      <c r="AV172" s="229"/>
      <c r="AW172" s="229"/>
      <c r="AX172" s="229"/>
      <c r="AY172" s="229"/>
      <c r="AZ172" s="229"/>
      <c r="BA172" s="229"/>
      <c r="BB172" s="229"/>
      <c r="BC172" s="229"/>
    </row>
    <row r="173" spans="1:55" ht="15.75" customHeight="1" x14ac:dyDescent="0.2">
      <c r="A173" s="229"/>
      <c r="B173" s="229"/>
      <c r="C173" s="229"/>
      <c r="D173" s="229"/>
      <c r="E173" s="229"/>
      <c r="F173" s="229"/>
      <c r="G173" s="229"/>
      <c r="H173" s="229"/>
      <c r="I173" s="229"/>
      <c r="J173" s="229"/>
      <c r="K173" s="229"/>
      <c r="L173" s="229"/>
      <c r="M173" s="229"/>
      <c r="N173" s="229"/>
      <c r="O173" s="229"/>
      <c r="P173" s="229"/>
      <c r="Q173" s="229"/>
      <c r="R173" s="229"/>
      <c r="S173" s="229"/>
      <c r="T173" s="229"/>
      <c r="U173" s="229"/>
      <c r="V173" s="229"/>
      <c r="W173" s="229"/>
      <c r="X173" s="229"/>
      <c r="Y173" s="229"/>
      <c r="Z173" s="229"/>
      <c r="AA173" s="229"/>
      <c r="AB173" s="229"/>
      <c r="AC173" s="229"/>
      <c r="AD173" s="229"/>
      <c r="AE173" s="229"/>
      <c r="AF173" s="229"/>
      <c r="AG173" s="229"/>
      <c r="AH173" s="229"/>
      <c r="AI173" s="229"/>
      <c r="AJ173" s="229"/>
      <c r="AK173" s="229"/>
      <c r="AL173" s="229"/>
      <c r="AM173" s="229"/>
      <c r="AN173" s="229"/>
      <c r="AO173" s="229"/>
      <c r="AP173" s="229"/>
      <c r="AQ173" s="229"/>
      <c r="AR173" s="229"/>
      <c r="AS173" s="229"/>
      <c r="AT173" s="229"/>
      <c r="AU173" s="229"/>
      <c r="AV173" s="229"/>
      <c r="AW173" s="229"/>
      <c r="AX173" s="229"/>
      <c r="AY173" s="229"/>
      <c r="AZ173" s="229"/>
      <c r="BA173" s="229"/>
      <c r="BB173" s="229"/>
      <c r="BC173" s="229"/>
    </row>
    <row r="174" spans="1:55" ht="15.75" customHeight="1" x14ac:dyDescent="0.2">
      <c r="A174" s="229"/>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c r="X174" s="229"/>
      <c r="Y174" s="229"/>
      <c r="Z174" s="229"/>
      <c r="AA174" s="229"/>
      <c r="AB174" s="229"/>
      <c r="AC174" s="229"/>
      <c r="AD174" s="229"/>
      <c r="AE174" s="229"/>
      <c r="AF174" s="229"/>
      <c r="AG174" s="229"/>
      <c r="AH174" s="229"/>
      <c r="AI174" s="229"/>
      <c r="AJ174" s="229"/>
      <c r="AK174" s="229"/>
      <c r="AL174" s="229"/>
      <c r="AM174" s="229"/>
      <c r="AN174" s="229"/>
      <c r="AO174" s="229"/>
      <c r="AP174" s="229"/>
      <c r="AQ174" s="229"/>
      <c r="AR174" s="229"/>
      <c r="AS174" s="229"/>
      <c r="AT174" s="229"/>
      <c r="AU174" s="229"/>
      <c r="AV174" s="229"/>
      <c r="AW174" s="229"/>
      <c r="AX174" s="229"/>
      <c r="AY174" s="229"/>
      <c r="AZ174" s="229"/>
      <c r="BA174" s="229"/>
      <c r="BB174" s="229"/>
      <c r="BC174" s="229"/>
    </row>
    <row r="175" spans="1:55" ht="15.75" customHeight="1" x14ac:dyDescent="0.2">
      <c r="A175" s="229"/>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c r="Y175" s="229"/>
      <c r="Z175" s="229"/>
      <c r="AA175" s="229"/>
      <c r="AB175" s="229"/>
      <c r="AC175" s="229"/>
      <c r="AD175" s="229"/>
      <c r="AE175" s="229"/>
      <c r="AF175" s="229"/>
      <c r="AG175" s="229"/>
      <c r="AH175" s="229"/>
      <c r="AI175" s="229"/>
      <c r="AJ175" s="229"/>
      <c r="AK175" s="229"/>
      <c r="AL175" s="229"/>
      <c r="AM175" s="229"/>
      <c r="AN175" s="229"/>
      <c r="AO175" s="229"/>
      <c r="AP175" s="229"/>
      <c r="AQ175" s="229"/>
      <c r="AR175" s="229"/>
      <c r="AS175" s="229"/>
      <c r="AT175" s="229"/>
      <c r="AU175" s="229"/>
      <c r="AV175" s="229"/>
      <c r="AW175" s="229"/>
      <c r="AX175" s="229"/>
      <c r="AY175" s="229"/>
      <c r="AZ175" s="229"/>
      <c r="BA175" s="229"/>
      <c r="BB175" s="229"/>
      <c r="BC175" s="229"/>
    </row>
    <row r="176" spans="1:55" ht="15.75" customHeight="1" x14ac:dyDescent="0.2">
      <c r="A176" s="229"/>
      <c r="B176" s="229"/>
      <c r="C176" s="229"/>
      <c r="D176" s="229"/>
      <c r="E176" s="229"/>
      <c r="F176" s="229"/>
      <c r="G176" s="229"/>
      <c r="H176" s="229"/>
      <c r="I176" s="229"/>
      <c r="J176" s="229"/>
      <c r="K176" s="229"/>
      <c r="L176" s="229"/>
      <c r="M176" s="229"/>
      <c r="N176" s="229"/>
      <c r="O176" s="229"/>
      <c r="P176" s="229"/>
      <c r="Q176" s="229"/>
      <c r="R176" s="229"/>
      <c r="S176" s="229"/>
      <c r="T176" s="229"/>
      <c r="U176" s="229"/>
      <c r="V176" s="229"/>
      <c r="W176" s="229"/>
      <c r="X176" s="229"/>
      <c r="Y176" s="229"/>
      <c r="Z176" s="229"/>
      <c r="AA176" s="229"/>
      <c r="AB176" s="229"/>
      <c r="AC176" s="229"/>
      <c r="AD176" s="229"/>
      <c r="AE176" s="229"/>
      <c r="AF176" s="229"/>
      <c r="AG176" s="229"/>
      <c r="AH176" s="229"/>
      <c r="AI176" s="229"/>
      <c r="AJ176" s="229"/>
      <c r="AK176" s="229"/>
      <c r="AL176" s="229"/>
      <c r="AM176" s="229"/>
      <c r="AN176" s="229"/>
      <c r="AO176" s="229"/>
      <c r="AP176" s="229"/>
      <c r="AQ176" s="229"/>
      <c r="AR176" s="229"/>
      <c r="AS176" s="229"/>
      <c r="AT176" s="229"/>
      <c r="AU176" s="229"/>
      <c r="AV176" s="229"/>
      <c r="AW176" s="229"/>
      <c r="AX176" s="229"/>
      <c r="AY176" s="229"/>
      <c r="AZ176" s="229"/>
      <c r="BA176" s="229"/>
      <c r="BB176" s="229"/>
      <c r="BC176" s="229"/>
    </row>
    <row r="177" spans="1:55" ht="15.75" customHeight="1" x14ac:dyDescent="0.2">
      <c r="A177" s="229"/>
      <c r="B177" s="229"/>
      <c r="C177" s="229"/>
      <c r="D177" s="229"/>
      <c r="E177" s="229"/>
      <c r="F177" s="229"/>
      <c r="G177" s="229"/>
      <c r="H177" s="229"/>
      <c r="I177" s="229"/>
      <c r="J177" s="229"/>
      <c r="K177" s="229"/>
      <c r="L177" s="229"/>
      <c r="M177" s="229"/>
      <c r="N177" s="229"/>
      <c r="O177" s="229"/>
      <c r="P177" s="229"/>
      <c r="Q177" s="229"/>
      <c r="R177" s="229"/>
      <c r="S177" s="229"/>
      <c r="T177" s="229"/>
      <c r="U177" s="229"/>
      <c r="V177" s="229"/>
      <c r="W177" s="229"/>
      <c r="X177" s="229"/>
      <c r="Y177" s="229"/>
      <c r="Z177" s="229"/>
      <c r="AA177" s="229"/>
      <c r="AB177" s="229"/>
      <c r="AC177" s="229"/>
      <c r="AD177" s="229"/>
      <c r="AE177" s="229"/>
      <c r="AF177" s="229"/>
      <c r="AG177" s="229"/>
      <c r="AH177" s="229"/>
      <c r="AI177" s="229"/>
      <c r="AJ177" s="229"/>
      <c r="AK177" s="229"/>
      <c r="AL177" s="229"/>
      <c r="AM177" s="229"/>
      <c r="AN177" s="229"/>
      <c r="AO177" s="229"/>
      <c r="AP177" s="229"/>
      <c r="AQ177" s="229"/>
      <c r="AR177" s="229"/>
      <c r="AS177" s="229"/>
      <c r="AT177" s="229"/>
      <c r="AU177" s="229"/>
      <c r="AV177" s="229"/>
      <c r="AW177" s="229"/>
      <c r="AX177" s="229"/>
      <c r="AY177" s="229"/>
      <c r="AZ177" s="229"/>
      <c r="BA177" s="229"/>
      <c r="BB177" s="229"/>
      <c r="BC177" s="229"/>
    </row>
    <row r="178" spans="1:55" ht="15.75" customHeight="1" x14ac:dyDescent="0.2">
      <c r="A178" s="229"/>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c r="Y178" s="229"/>
      <c r="Z178" s="229"/>
      <c r="AA178" s="229"/>
      <c r="AB178" s="229"/>
      <c r="AC178" s="229"/>
      <c r="AD178" s="229"/>
      <c r="AE178" s="229"/>
      <c r="AF178" s="229"/>
      <c r="AG178" s="229"/>
      <c r="AH178" s="229"/>
      <c r="AI178" s="229"/>
      <c r="AJ178" s="229"/>
      <c r="AK178" s="229"/>
      <c r="AL178" s="229"/>
      <c r="AM178" s="229"/>
      <c r="AN178" s="229"/>
      <c r="AO178" s="229"/>
      <c r="AP178" s="229"/>
      <c r="AQ178" s="229"/>
      <c r="AR178" s="229"/>
      <c r="AS178" s="229"/>
      <c r="AT178" s="229"/>
      <c r="AU178" s="229"/>
      <c r="AV178" s="229"/>
      <c r="AW178" s="229"/>
      <c r="AX178" s="229"/>
      <c r="AY178" s="229"/>
      <c r="AZ178" s="229"/>
      <c r="BA178" s="229"/>
      <c r="BB178" s="229"/>
      <c r="BC178" s="229"/>
    </row>
    <row r="179" spans="1:55" ht="15.75" customHeight="1" x14ac:dyDescent="0.2">
      <c r="A179" s="229"/>
      <c r="B179" s="229"/>
      <c r="C179" s="229"/>
      <c r="D179" s="229"/>
      <c r="E179" s="229"/>
      <c r="F179" s="229"/>
      <c r="G179" s="229"/>
      <c r="H179" s="229"/>
      <c r="I179" s="229"/>
      <c r="J179" s="229"/>
      <c r="K179" s="229"/>
      <c r="L179" s="229"/>
      <c r="M179" s="229"/>
      <c r="N179" s="229"/>
      <c r="O179" s="229"/>
      <c r="P179" s="229"/>
      <c r="Q179" s="229"/>
      <c r="R179" s="229"/>
      <c r="S179" s="229"/>
      <c r="T179" s="229"/>
      <c r="U179" s="229"/>
      <c r="V179" s="229"/>
      <c r="W179" s="229"/>
      <c r="X179" s="229"/>
      <c r="Y179" s="229"/>
      <c r="Z179" s="229"/>
      <c r="AA179" s="229"/>
      <c r="AB179" s="229"/>
      <c r="AC179" s="229"/>
      <c r="AD179" s="229"/>
      <c r="AE179" s="229"/>
      <c r="AF179" s="229"/>
      <c r="AG179" s="229"/>
      <c r="AH179" s="229"/>
      <c r="AI179" s="229"/>
      <c r="AJ179" s="229"/>
      <c r="AK179" s="229"/>
      <c r="AL179" s="229"/>
      <c r="AM179" s="229"/>
      <c r="AN179" s="229"/>
      <c r="AO179" s="229"/>
      <c r="AP179" s="229"/>
      <c r="AQ179" s="229"/>
      <c r="AR179" s="229"/>
      <c r="AS179" s="229"/>
      <c r="AT179" s="229"/>
      <c r="AU179" s="229"/>
      <c r="AV179" s="229"/>
      <c r="AW179" s="229"/>
      <c r="AX179" s="229"/>
      <c r="AY179" s="229"/>
      <c r="AZ179" s="229"/>
      <c r="BA179" s="229"/>
      <c r="BB179" s="229"/>
      <c r="BC179" s="229"/>
    </row>
    <row r="180" spans="1:55" ht="15.75" customHeight="1" x14ac:dyDescent="0.2">
      <c r="A180" s="229"/>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c r="Y180" s="229"/>
      <c r="Z180" s="229"/>
      <c r="AA180" s="229"/>
      <c r="AB180" s="229"/>
      <c r="AC180" s="229"/>
      <c r="AD180" s="229"/>
      <c r="AE180" s="229"/>
      <c r="AF180" s="229"/>
      <c r="AG180" s="229"/>
      <c r="AH180" s="229"/>
      <c r="AI180" s="229"/>
      <c r="AJ180" s="229"/>
      <c r="AK180" s="229"/>
      <c r="AL180" s="229"/>
      <c r="AM180" s="229"/>
      <c r="AN180" s="229"/>
      <c r="AO180" s="229"/>
      <c r="AP180" s="229"/>
      <c r="AQ180" s="229"/>
      <c r="AR180" s="229"/>
      <c r="AS180" s="229"/>
      <c r="AT180" s="229"/>
      <c r="AU180" s="229"/>
      <c r="AV180" s="229"/>
      <c r="AW180" s="229"/>
      <c r="AX180" s="229"/>
      <c r="AY180" s="229"/>
      <c r="AZ180" s="229"/>
      <c r="BA180" s="229"/>
      <c r="BB180" s="229"/>
      <c r="BC180" s="229"/>
    </row>
    <row r="181" spans="1:55" ht="15.75" customHeight="1" x14ac:dyDescent="0.2">
      <c r="A181" s="229"/>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c r="Y181" s="229"/>
      <c r="Z181" s="229"/>
      <c r="AA181" s="229"/>
      <c r="AB181" s="229"/>
      <c r="AC181" s="229"/>
      <c r="AD181" s="229"/>
      <c r="AE181" s="229"/>
      <c r="AF181" s="229"/>
      <c r="AG181" s="229"/>
      <c r="AH181" s="229"/>
      <c r="AI181" s="229"/>
      <c r="AJ181" s="229"/>
      <c r="AK181" s="229"/>
      <c r="AL181" s="229"/>
      <c r="AM181" s="229"/>
      <c r="AN181" s="229"/>
      <c r="AO181" s="229"/>
      <c r="AP181" s="229"/>
      <c r="AQ181" s="229"/>
      <c r="AR181" s="229"/>
      <c r="AS181" s="229"/>
      <c r="AT181" s="229"/>
      <c r="AU181" s="229"/>
      <c r="AV181" s="229"/>
      <c r="AW181" s="229"/>
      <c r="AX181" s="229"/>
      <c r="AY181" s="229"/>
      <c r="AZ181" s="229"/>
      <c r="BA181" s="229"/>
      <c r="BB181" s="229"/>
      <c r="BC181" s="229"/>
    </row>
    <row r="182" spans="1:55" ht="15.75" customHeight="1" x14ac:dyDescent="0.2">
      <c r="A182" s="229"/>
      <c r="B182" s="229"/>
      <c r="C182" s="229"/>
      <c r="D182" s="229"/>
      <c r="E182" s="229"/>
      <c r="F182" s="229"/>
      <c r="G182" s="229"/>
      <c r="H182" s="229"/>
      <c r="I182" s="229"/>
      <c r="J182" s="229"/>
      <c r="K182" s="229"/>
      <c r="L182" s="229"/>
      <c r="M182" s="229"/>
      <c r="N182" s="229"/>
      <c r="O182" s="229"/>
      <c r="P182" s="229"/>
      <c r="Q182" s="229"/>
      <c r="R182" s="229"/>
      <c r="S182" s="229"/>
      <c r="T182" s="229"/>
      <c r="U182" s="229"/>
      <c r="V182" s="229"/>
      <c r="W182" s="229"/>
      <c r="X182" s="229"/>
      <c r="Y182" s="229"/>
      <c r="Z182" s="229"/>
      <c r="AA182" s="229"/>
      <c r="AB182" s="229"/>
      <c r="AC182" s="229"/>
      <c r="AD182" s="229"/>
      <c r="AE182" s="229"/>
      <c r="AF182" s="229"/>
      <c r="AG182" s="229"/>
      <c r="AH182" s="229"/>
      <c r="AI182" s="229"/>
      <c r="AJ182" s="229"/>
      <c r="AK182" s="229"/>
      <c r="AL182" s="229"/>
      <c r="AM182" s="229"/>
      <c r="AN182" s="229"/>
      <c r="AO182" s="229"/>
      <c r="AP182" s="229"/>
      <c r="AQ182" s="229"/>
      <c r="AR182" s="229"/>
      <c r="AS182" s="229"/>
      <c r="AT182" s="229"/>
      <c r="AU182" s="229"/>
      <c r="AV182" s="229"/>
      <c r="AW182" s="229"/>
      <c r="AX182" s="229"/>
      <c r="AY182" s="229"/>
      <c r="AZ182" s="229"/>
      <c r="BA182" s="229"/>
      <c r="BB182" s="229"/>
      <c r="BC182" s="229"/>
    </row>
    <row r="183" spans="1:55" ht="15.75" customHeight="1" x14ac:dyDescent="0.2">
      <c r="A183" s="229"/>
      <c r="B183" s="229"/>
      <c r="C183" s="229"/>
      <c r="D183" s="229"/>
      <c r="E183" s="229"/>
      <c r="F183" s="229"/>
      <c r="G183" s="229"/>
      <c r="H183" s="229"/>
      <c r="I183" s="229"/>
      <c r="J183" s="229"/>
      <c r="K183" s="229"/>
      <c r="L183" s="229"/>
      <c r="M183" s="229"/>
      <c r="N183" s="229"/>
      <c r="O183" s="229"/>
      <c r="P183" s="229"/>
      <c r="Q183" s="229"/>
      <c r="R183" s="229"/>
      <c r="S183" s="229"/>
      <c r="T183" s="229"/>
      <c r="U183" s="229"/>
      <c r="V183" s="229"/>
      <c r="W183" s="229"/>
      <c r="X183" s="229"/>
      <c r="Y183" s="229"/>
      <c r="Z183" s="229"/>
      <c r="AA183" s="229"/>
      <c r="AB183" s="229"/>
      <c r="AC183" s="229"/>
      <c r="AD183" s="229"/>
      <c r="AE183" s="229"/>
      <c r="AF183" s="229"/>
      <c r="AG183" s="229"/>
      <c r="AH183" s="229"/>
      <c r="AI183" s="229"/>
      <c r="AJ183" s="229"/>
      <c r="AK183" s="229"/>
      <c r="AL183" s="229"/>
      <c r="AM183" s="229"/>
      <c r="AN183" s="229"/>
      <c r="AO183" s="229"/>
      <c r="AP183" s="229"/>
      <c r="AQ183" s="229"/>
      <c r="AR183" s="229"/>
      <c r="AS183" s="229"/>
      <c r="AT183" s="229"/>
      <c r="AU183" s="229"/>
      <c r="AV183" s="229"/>
      <c r="AW183" s="229"/>
      <c r="AX183" s="229"/>
      <c r="AY183" s="229"/>
      <c r="AZ183" s="229"/>
      <c r="BA183" s="229"/>
      <c r="BB183" s="229"/>
      <c r="BC183" s="229"/>
    </row>
    <row r="184" spans="1:55" ht="15.75" customHeight="1" x14ac:dyDescent="0.2">
      <c r="A184" s="229"/>
      <c r="B184" s="229"/>
      <c r="C184" s="229"/>
      <c r="D184" s="229"/>
      <c r="E184" s="229"/>
      <c r="F184" s="229"/>
      <c r="G184" s="229"/>
      <c r="H184" s="229"/>
      <c r="I184" s="229"/>
      <c r="J184" s="229"/>
      <c r="K184" s="229"/>
      <c r="L184" s="229"/>
      <c r="M184" s="229"/>
      <c r="N184" s="229"/>
      <c r="O184" s="229"/>
      <c r="P184" s="229"/>
      <c r="Q184" s="229"/>
      <c r="R184" s="229"/>
      <c r="S184" s="229"/>
      <c r="T184" s="229"/>
      <c r="U184" s="229"/>
      <c r="V184" s="229"/>
      <c r="W184" s="229"/>
      <c r="X184" s="229"/>
      <c r="Y184" s="229"/>
      <c r="Z184" s="229"/>
      <c r="AA184" s="229"/>
      <c r="AB184" s="229"/>
      <c r="AC184" s="229"/>
      <c r="AD184" s="229"/>
      <c r="AE184" s="229"/>
      <c r="AF184" s="229"/>
      <c r="AG184" s="229"/>
      <c r="AH184" s="229"/>
      <c r="AI184" s="229"/>
      <c r="AJ184" s="229"/>
      <c r="AK184" s="229"/>
      <c r="AL184" s="229"/>
      <c r="AM184" s="229"/>
      <c r="AN184" s="229"/>
      <c r="AO184" s="229"/>
      <c r="AP184" s="229"/>
      <c r="AQ184" s="229"/>
      <c r="AR184" s="229"/>
      <c r="AS184" s="229"/>
      <c r="AT184" s="229"/>
      <c r="AU184" s="229"/>
      <c r="AV184" s="229"/>
      <c r="AW184" s="229"/>
      <c r="AX184" s="229"/>
      <c r="AY184" s="229"/>
      <c r="AZ184" s="229"/>
      <c r="BA184" s="229"/>
      <c r="BB184" s="229"/>
      <c r="BC184" s="229"/>
    </row>
    <row r="185" spans="1:55" ht="15.75" customHeight="1" x14ac:dyDescent="0.2">
      <c r="A185" s="229"/>
      <c r="B185" s="229"/>
      <c r="C185" s="229"/>
      <c r="D185" s="229"/>
      <c r="E185" s="229"/>
      <c r="F185" s="229"/>
      <c r="G185" s="229"/>
      <c r="H185" s="229"/>
      <c r="I185" s="229"/>
      <c r="J185" s="229"/>
      <c r="K185" s="229"/>
      <c r="L185" s="229"/>
      <c r="M185" s="229"/>
      <c r="N185" s="229"/>
      <c r="O185" s="229"/>
      <c r="P185" s="229"/>
      <c r="Q185" s="229"/>
      <c r="R185" s="229"/>
      <c r="S185" s="229"/>
      <c r="T185" s="229"/>
      <c r="U185" s="229"/>
      <c r="V185" s="229"/>
      <c r="W185" s="229"/>
      <c r="X185" s="229"/>
      <c r="Y185" s="229"/>
      <c r="Z185" s="229"/>
      <c r="AA185" s="229"/>
      <c r="AB185" s="229"/>
      <c r="AC185" s="229"/>
      <c r="AD185" s="229"/>
      <c r="AE185" s="229"/>
      <c r="AF185" s="229"/>
      <c r="AG185" s="229"/>
      <c r="AH185" s="229"/>
      <c r="AI185" s="229"/>
      <c r="AJ185" s="229"/>
      <c r="AK185" s="229"/>
      <c r="AL185" s="229"/>
      <c r="AM185" s="229"/>
      <c r="AN185" s="229"/>
      <c r="AO185" s="229"/>
      <c r="AP185" s="229"/>
      <c r="AQ185" s="229"/>
      <c r="AR185" s="229"/>
      <c r="AS185" s="229"/>
      <c r="AT185" s="229"/>
      <c r="AU185" s="229"/>
      <c r="AV185" s="229"/>
      <c r="AW185" s="229"/>
      <c r="AX185" s="229"/>
      <c r="AY185" s="229"/>
      <c r="AZ185" s="229"/>
      <c r="BA185" s="229"/>
      <c r="BB185" s="229"/>
      <c r="BC185" s="229"/>
    </row>
    <row r="186" spans="1:55" ht="15.75" customHeight="1" x14ac:dyDescent="0.2">
      <c r="A186" s="229"/>
      <c r="B186" s="229"/>
      <c r="C186" s="229"/>
      <c r="D186" s="229"/>
      <c r="E186" s="229"/>
      <c r="F186" s="229"/>
      <c r="G186" s="229"/>
      <c r="H186" s="229"/>
      <c r="I186" s="229"/>
      <c r="J186" s="229"/>
      <c r="K186" s="229"/>
      <c r="L186" s="229"/>
      <c r="M186" s="229"/>
      <c r="N186" s="229"/>
      <c r="O186" s="229"/>
      <c r="P186" s="229"/>
      <c r="Q186" s="229"/>
      <c r="R186" s="229"/>
      <c r="S186" s="229"/>
      <c r="T186" s="229"/>
      <c r="U186" s="229"/>
      <c r="V186" s="229"/>
      <c r="W186" s="229"/>
      <c r="X186" s="229"/>
      <c r="Y186" s="229"/>
      <c r="Z186" s="229"/>
      <c r="AA186" s="229"/>
      <c r="AB186" s="229"/>
      <c r="AC186" s="229"/>
      <c r="AD186" s="229"/>
      <c r="AE186" s="229"/>
      <c r="AF186" s="229"/>
      <c r="AG186" s="229"/>
      <c r="AH186" s="229"/>
      <c r="AI186" s="229"/>
      <c r="AJ186" s="229"/>
      <c r="AK186" s="229"/>
      <c r="AL186" s="229"/>
      <c r="AM186" s="229"/>
      <c r="AN186" s="229"/>
      <c r="AO186" s="229"/>
      <c r="AP186" s="229"/>
      <c r="AQ186" s="229"/>
      <c r="AR186" s="229"/>
      <c r="AS186" s="229"/>
      <c r="AT186" s="229"/>
      <c r="AU186" s="229"/>
      <c r="AV186" s="229"/>
      <c r="AW186" s="229"/>
      <c r="AX186" s="229"/>
      <c r="AY186" s="229"/>
      <c r="AZ186" s="229"/>
      <c r="BA186" s="229"/>
      <c r="BB186" s="229"/>
      <c r="BC186" s="229"/>
    </row>
    <row r="187" spans="1:55" ht="15.75" customHeight="1" x14ac:dyDescent="0.2">
      <c r="A187" s="229"/>
      <c r="B187" s="229"/>
      <c r="C187" s="229"/>
      <c r="D187" s="229"/>
      <c r="E187" s="229"/>
      <c r="F187" s="229"/>
      <c r="G187" s="229"/>
      <c r="H187" s="229"/>
      <c r="I187" s="229"/>
      <c r="J187" s="229"/>
      <c r="K187" s="229"/>
      <c r="L187" s="229"/>
      <c r="M187" s="229"/>
      <c r="N187" s="229"/>
      <c r="O187" s="229"/>
      <c r="P187" s="229"/>
      <c r="Q187" s="229"/>
      <c r="R187" s="229"/>
      <c r="S187" s="229"/>
      <c r="T187" s="229"/>
      <c r="U187" s="229"/>
      <c r="V187" s="229"/>
      <c r="W187" s="229"/>
      <c r="X187" s="229"/>
      <c r="Y187" s="229"/>
      <c r="Z187" s="229"/>
      <c r="AA187" s="229"/>
      <c r="AB187" s="229"/>
      <c r="AC187" s="229"/>
      <c r="AD187" s="229"/>
      <c r="AE187" s="229"/>
      <c r="AF187" s="229"/>
      <c r="AG187" s="229"/>
      <c r="AH187" s="229"/>
      <c r="AI187" s="229"/>
      <c r="AJ187" s="229"/>
      <c r="AK187" s="229"/>
      <c r="AL187" s="229"/>
      <c r="AM187" s="229"/>
      <c r="AN187" s="229"/>
      <c r="AO187" s="229"/>
      <c r="AP187" s="229"/>
      <c r="AQ187" s="229"/>
      <c r="AR187" s="229"/>
      <c r="AS187" s="229"/>
      <c r="AT187" s="229"/>
      <c r="AU187" s="229"/>
      <c r="AV187" s="229"/>
      <c r="AW187" s="229"/>
      <c r="AX187" s="229"/>
      <c r="AY187" s="229"/>
      <c r="AZ187" s="229"/>
      <c r="BA187" s="229"/>
      <c r="BB187" s="229"/>
      <c r="BC187" s="229"/>
    </row>
    <row r="188" spans="1:55" ht="15.75" customHeight="1" x14ac:dyDescent="0.2">
      <c r="A188" s="229"/>
      <c r="B188" s="229"/>
      <c r="C188" s="229"/>
      <c r="D188" s="229"/>
      <c r="E188" s="229"/>
      <c r="F188" s="229"/>
      <c r="G188" s="229"/>
      <c r="H188" s="229"/>
      <c r="I188" s="229"/>
      <c r="J188" s="229"/>
      <c r="K188" s="229"/>
      <c r="L188" s="229"/>
      <c r="M188" s="229"/>
      <c r="N188" s="229"/>
      <c r="O188" s="229"/>
      <c r="P188" s="229"/>
      <c r="Q188" s="229"/>
      <c r="R188" s="229"/>
      <c r="S188" s="229"/>
      <c r="T188" s="229"/>
      <c r="U188" s="229"/>
      <c r="V188" s="229"/>
      <c r="W188" s="229"/>
      <c r="X188" s="229"/>
      <c r="Y188" s="229"/>
      <c r="Z188" s="229"/>
      <c r="AA188" s="229"/>
      <c r="AB188" s="229"/>
      <c r="AC188" s="229"/>
      <c r="AD188" s="229"/>
      <c r="AE188" s="229"/>
      <c r="AF188" s="229"/>
      <c r="AG188" s="229"/>
      <c r="AH188" s="229"/>
      <c r="AI188" s="229"/>
      <c r="AJ188" s="229"/>
      <c r="AK188" s="229"/>
      <c r="AL188" s="229"/>
      <c r="AM188" s="229"/>
      <c r="AN188" s="229"/>
      <c r="AO188" s="229"/>
      <c r="AP188" s="229"/>
      <c r="AQ188" s="229"/>
      <c r="AR188" s="229"/>
      <c r="AS188" s="229"/>
      <c r="AT188" s="229"/>
      <c r="AU188" s="229"/>
      <c r="AV188" s="229"/>
      <c r="AW188" s="229"/>
      <c r="AX188" s="229"/>
      <c r="AY188" s="229"/>
      <c r="AZ188" s="229"/>
      <c r="BA188" s="229"/>
      <c r="BB188" s="229"/>
      <c r="BC188" s="229"/>
    </row>
    <row r="189" spans="1:55" ht="15.75" customHeight="1" x14ac:dyDescent="0.2">
      <c r="A189" s="229"/>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c r="X189" s="229"/>
      <c r="Y189" s="229"/>
      <c r="Z189" s="229"/>
      <c r="AA189" s="229"/>
      <c r="AB189" s="229"/>
      <c r="AC189" s="229"/>
      <c r="AD189" s="229"/>
      <c r="AE189" s="229"/>
      <c r="AF189" s="229"/>
      <c r="AG189" s="229"/>
      <c r="AH189" s="229"/>
      <c r="AI189" s="229"/>
      <c r="AJ189" s="229"/>
      <c r="AK189" s="229"/>
      <c r="AL189" s="229"/>
      <c r="AM189" s="229"/>
      <c r="AN189" s="229"/>
      <c r="AO189" s="229"/>
      <c r="AP189" s="229"/>
      <c r="AQ189" s="229"/>
      <c r="AR189" s="229"/>
      <c r="AS189" s="229"/>
      <c r="AT189" s="229"/>
      <c r="AU189" s="229"/>
      <c r="AV189" s="229"/>
      <c r="AW189" s="229"/>
      <c r="AX189" s="229"/>
      <c r="AY189" s="229"/>
      <c r="AZ189" s="229"/>
      <c r="BA189" s="229"/>
      <c r="BB189" s="229"/>
      <c r="BC189" s="229"/>
    </row>
    <row r="190" spans="1:55" ht="15.75" customHeight="1" x14ac:dyDescent="0.2">
      <c r="A190" s="229"/>
      <c r="B190" s="229"/>
      <c r="C190" s="229"/>
      <c r="D190" s="229"/>
      <c r="E190" s="229"/>
      <c r="F190" s="229"/>
      <c r="G190" s="229"/>
      <c r="H190" s="229"/>
      <c r="I190" s="229"/>
      <c r="J190" s="229"/>
      <c r="K190" s="229"/>
      <c r="L190" s="229"/>
      <c r="M190" s="229"/>
      <c r="N190" s="229"/>
      <c r="O190" s="229"/>
      <c r="P190" s="229"/>
      <c r="Q190" s="229"/>
      <c r="R190" s="229"/>
      <c r="S190" s="229"/>
      <c r="T190" s="229"/>
      <c r="U190" s="229"/>
      <c r="V190" s="229"/>
      <c r="W190" s="229"/>
      <c r="X190" s="229"/>
      <c r="Y190" s="229"/>
      <c r="Z190" s="229"/>
      <c r="AA190" s="229"/>
      <c r="AB190" s="229"/>
      <c r="AC190" s="229"/>
      <c r="AD190" s="229"/>
      <c r="AE190" s="229"/>
      <c r="AF190" s="229"/>
      <c r="AG190" s="229"/>
      <c r="AH190" s="229"/>
      <c r="AI190" s="229"/>
      <c r="AJ190" s="229"/>
      <c r="AK190" s="229"/>
      <c r="AL190" s="229"/>
      <c r="AM190" s="229"/>
      <c r="AN190" s="229"/>
      <c r="AO190" s="229"/>
      <c r="AP190" s="229"/>
      <c r="AQ190" s="229"/>
      <c r="AR190" s="229"/>
      <c r="AS190" s="229"/>
      <c r="AT190" s="229"/>
      <c r="AU190" s="229"/>
      <c r="AV190" s="229"/>
      <c r="AW190" s="229"/>
      <c r="AX190" s="229"/>
      <c r="AY190" s="229"/>
      <c r="AZ190" s="229"/>
      <c r="BA190" s="229"/>
      <c r="BB190" s="229"/>
      <c r="BC190" s="229"/>
    </row>
    <row r="191" spans="1:55" ht="15.75" customHeight="1" x14ac:dyDescent="0.2">
      <c r="A191" s="229"/>
      <c r="B191" s="229"/>
      <c r="C191" s="229"/>
      <c r="D191" s="229"/>
      <c r="E191" s="229"/>
      <c r="F191" s="229"/>
      <c r="G191" s="229"/>
      <c r="H191" s="229"/>
      <c r="I191" s="229"/>
      <c r="J191" s="229"/>
      <c r="K191" s="229"/>
      <c r="L191" s="229"/>
      <c r="M191" s="229"/>
      <c r="N191" s="229"/>
      <c r="O191" s="229"/>
      <c r="P191" s="229"/>
      <c r="Q191" s="229"/>
      <c r="R191" s="229"/>
      <c r="S191" s="229"/>
      <c r="T191" s="229"/>
      <c r="U191" s="229"/>
      <c r="V191" s="229"/>
      <c r="W191" s="229"/>
      <c r="X191" s="229"/>
      <c r="Y191" s="229"/>
      <c r="Z191" s="229"/>
      <c r="AA191" s="229"/>
      <c r="AB191" s="229"/>
      <c r="AC191" s="229"/>
      <c r="AD191" s="229"/>
      <c r="AE191" s="229"/>
      <c r="AF191" s="229"/>
      <c r="AG191" s="229"/>
      <c r="AH191" s="229"/>
      <c r="AI191" s="229"/>
      <c r="AJ191" s="229"/>
      <c r="AK191" s="229"/>
      <c r="AL191" s="229"/>
      <c r="AM191" s="229"/>
      <c r="AN191" s="229"/>
      <c r="AO191" s="229"/>
      <c r="AP191" s="229"/>
      <c r="AQ191" s="229"/>
      <c r="AR191" s="229"/>
      <c r="AS191" s="229"/>
      <c r="AT191" s="229"/>
      <c r="AU191" s="229"/>
      <c r="AV191" s="229"/>
      <c r="AW191" s="229"/>
      <c r="AX191" s="229"/>
      <c r="AY191" s="229"/>
      <c r="AZ191" s="229"/>
      <c r="BA191" s="229"/>
      <c r="BB191" s="229"/>
      <c r="BC191" s="229"/>
    </row>
    <row r="192" spans="1:55" ht="15.75" customHeight="1" x14ac:dyDescent="0.2">
      <c r="A192" s="229"/>
      <c r="B192" s="229"/>
      <c r="C192" s="229"/>
      <c r="D192" s="229"/>
      <c r="E192" s="229"/>
      <c r="F192" s="229"/>
      <c r="G192" s="229"/>
      <c r="H192" s="229"/>
      <c r="I192" s="229"/>
      <c r="J192" s="229"/>
      <c r="K192" s="229"/>
      <c r="L192" s="229"/>
      <c r="M192" s="229"/>
      <c r="N192" s="229"/>
      <c r="O192" s="229"/>
      <c r="P192" s="229"/>
      <c r="Q192" s="229"/>
      <c r="R192" s="229"/>
      <c r="S192" s="229"/>
      <c r="T192" s="229"/>
      <c r="U192" s="229"/>
      <c r="V192" s="229"/>
      <c r="W192" s="229"/>
      <c r="X192" s="229"/>
      <c r="Y192" s="229"/>
      <c r="Z192" s="229"/>
      <c r="AA192" s="229"/>
      <c r="AB192" s="229"/>
      <c r="AC192" s="229"/>
      <c r="AD192" s="229"/>
      <c r="AE192" s="229"/>
      <c r="AF192" s="229"/>
      <c r="AG192" s="229"/>
      <c r="AH192" s="229"/>
      <c r="AI192" s="229"/>
      <c r="AJ192" s="229"/>
      <c r="AK192" s="229"/>
      <c r="AL192" s="229"/>
      <c r="AM192" s="229"/>
      <c r="AN192" s="229"/>
      <c r="AO192" s="229"/>
      <c r="AP192" s="229"/>
      <c r="AQ192" s="229"/>
      <c r="AR192" s="229"/>
      <c r="AS192" s="229"/>
      <c r="AT192" s="229"/>
      <c r="AU192" s="229"/>
      <c r="AV192" s="229"/>
      <c r="AW192" s="229"/>
      <c r="AX192" s="229"/>
      <c r="AY192" s="229"/>
      <c r="AZ192" s="229"/>
      <c r="BA192" s="229"/>
      <c r="BB192" s="229"/>
      <c r="BC192" s="229"/>
    </row>
    <row r="193" spans="1:55" ht="15.75" customHeight="1" x14ac:dyDescent="0.2">
      <c r="A193" s="229"/>
      <c r="B193" s="229"/>
      <c r="C193" s="229"/>
      <c r="D193" s="229"/>
      <c r="E193" s="229"/>
      <c r="F193" s="229"/>
      <c r="G193" s="229"/>
      <c r="H193" s="229"/>
      <c r="I193" s="229"/>
      <c r="J193" s="229"/>
      <c r="K193" s="229"/>
      <c r="L193" s="229"/>
      <c r="M193" s="229"/>
      <c r="N193" s="229"/>
      <c r="O193" s="229"/>
      <c r="P193" s="229"/>
      <c r="Q193" s="229"/>
      <c r="R193" s="229"/>
      <c r="S193" s="229"/>
      <c r="T193" s="229"/>
      <c r="U193" s="229"/>
      <c r="V193" s="229"/>
      <c r="W193" s="229"/>
      <c r="X193" s="229"/>
      <c r="Y193" s="229"/>
      <c r="Z193" s="229"/>
      <c r="AA193" s="229"/>
      <c r="AB193" s="229"/>
      <c r="AC193" s="229"/>
      <c r="AD193" s="229"/>
      <c r="AE193" s="229"/>
      <c r="AF193" s="229"/>
      <c r="AG193" s="229"/>
      <c r="AH193" s="229"/>
      <c r="AI193" s="229"/>
      <c r="AJ193" s="229"/>
      <c r="AK193" s="229"/>
      <c r="AL193" s="229"/>
      <c r="AM193" s="229"/>
      <c r="AN193" s="229"/>
      <c r="AO193" s="229"/>
      <c r="AP193" s="229"/>
      <c r="AQ193" s="229"/>
      <c r="AR193" s="229"/>
      <c r="AS193" s="229"/>
      <c r="AT193" s="229"/>
      <c r="AU193" s="229"/>
      <c r="AV193" s="229"/>
      <c r="AW193" s="229"/>
      <c r="AX193" s="229"/>
      <c r="AY193" s="229"/>
      <c r="AZ193" s="229"/>
      <c r="BA193" s="229"/>
      <c r="BB193" s="229"/>
      <c r="BC193" s="229"/>
    </row>
    <row r="194" spans="1:55" ht="15.75" customHeight="1" x14ac:dyDescent="0.2">
      <c r="A194" s="229"/>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c r="X194" s="229"/>
      <c r="Y194" s="229"/>
      <c r="Z194" s="229"/>
      <c r="AA194" s="229"/>
      <c r="AB194" s="229"/>
      <c r="AC194" s="229"/>
      <c r="AD194" s="229"/>
      <c r="AE194" s="229"/>
      <c r="AF194" s="229"/>
      <c r="AG194" s="229"/>
      <c r="AH194" s="229"/>
      <c r="AI194" s="229"/>
      <c r="AJ194" s="229"/>
      <c r="AK194" s="229"/>
      <c r="AL194" s="229"/>
      <c r="AM194" s="229"/>
      <c r="AN194" s="229"/>
      <c r="AO194" s="229"/>
      <c r="AP194" s="229"/>
      <c r="AQ194" s="229"/>
      <c r="AR194" s="229"/>
      <c r="AS194" s="229"/>
      <c r="AT194" s="229"/>
      <c r="AU194" s="229"/>
      <c r="AV194" s="229"/>
      <c r="AW194" s="229"/>
      <c r="AX194" s="229"/>
      <c r="AY194" s="229"/>
      <c r="AZ194" s="229"/>
      <c r="BA194" s="229"/>
      <c r="BB194" s="229"/>
      <c r="BC194" s="229"/>
    </row>
    <row r="195" spans="1:55" ht="15.75" customHeight="1" x14ac:dyDescent="0.2">
      <c r="A195" s="229"/>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c r="X195" s="229"/>
      <c r="Y195" s="229"/>
      <c r="Z195" s="229"/>
      <c r="AA195" s="229"/>
      <c r="AB195" s="229"/>
      <c r="AC195" s="229"/>
      <c r="AD195" s="229"/>
      <c r="AE195" s="229"/>
      <c r="AF195" s="229"/>
      <c r="AG195" s="229"/>
      <c r="AH195" s="229"/>
      <c r="AI195" s="229"/>
      <c r="AJ195" s="229"/>
      <c r="AK195" s="229"/>
      <c r="AL195" s="229"/>
      <c r="AM195" s="229"/>
      <c r="AN195" s="229"/>
      <c r="AO195" s="229"/>
      <c r="AP195" s="229"/>
      <c r="AQ195" s="229"/>
      <c r="AR195" s="229"/>
      <c r="AS195" s="229"/>
      <c r="AT195" s="229"/>
      <c r="AU195" s="229"/>
      <c r="AV195" s="229"/>
      <c r="AW195" s="229"/>
      <c r="AX195" s="229"/>
      <c r="AY195" s="229"/>
      <c r="AZ195" s="229"/>
      <c r="BA195" s="229"/>
      <c r="BB195" s="229"/>
      <c r="BC195" s="229"/>
    </row>
    <row r="196" spans="1:55" ht="15.75" customHeight="1" x14ac:dyDescent="0.2">
      <c r="A196" s="229"/>
      <c r="B196" s="229"/>
      <c r="C196" s="229"/>
      <c r="D196" s="229"/>
      <c r="E196" s="229"/>
      <c r="F196" s="229"/>
      <c r="G196" s="229"/>
      <c r="H196" s="229"/>
      <c r="I196" s="229"/>
      <c r="J196" s="229"/>
      <c r="K196" s="229"/>
      <c r="L196" s="229"/>
      <c r="M196" s="229"/>
      <c r="N196" s="229"/>
      <c r="O196" s="229"/>
      <c r="P196" s="229"/>
      <c r="Q196" s="229"/>
      <c r="R196" s="229"/>
      <c r="S196" s="229"/>
      <c r="T196" s="229"/>
      <c r="U196" s="229"/>
      <c r="V196" s="229"/>
      <c r="W196" s="229"/>
      <c r="X196" s="229"/>
      <c r="Y196" s="229"/>
      <c r="Z196" s="229"/>
      <c r="AA196" s="229"/>
      <c r="AB196" s="229"/>
      <c r="AC196" s="229"/>
      <c r="AD196" s="229"/>
      <c r="AE196" s="229"/>
      <c r="AF196" s="229"/>
      <c r="AG196" s="229"/>
      <c r="AH196" s="229"/>
      <c r="AI196" s="229"/>
      <c r="AJ196" s="229"/>
      <c r="AK196" s="229"/>
      <c r="AL196" s="229"/>
      <c r="AM196" s="229"/>
      <c r="AN196" s="229"/>
      <c r="AO196" s="229"/>
      <c r="AP196" s="229"/>
      <c r="AQ196" s="229"/>
      <c r="AR196" s="229"/>
      <c r="AS196" s="229"/>
      <c r="AT196" s="229"/>
      <c r="AU196" s="229"/>
      <c r="AV196" s="229"/>
      <c r="AW196" s="229"/>
      <c r="AX196" s="229"/>
      <c r="AY196" s="229"/>
      <c r="AZ196" s="229"/>
      <c r="BA196" s="229"/>
      <c r="BB196" s="229"/>
      <c r="BC196" s="229"/>
    </row>
    <row r="197" spans="1:55" ht="15.75" customHeight="1" x14ac:dyDescent="0.2">
      <c r="A197" s="229"/>
      <c r="B197" s="229"/>
      <c r="C197" s="229"/>
      <c r="D197" s="229"/>
      <c r="E197" s="229"/>
      <c r="F197" s="229"/>
      <c r="G197" s="229"/>
      <c r="H197" s="229"/>
      <c r="I197" s="229"/>
      <c r="J197" s="229"/>
      <c r="K197" s="229"/>
      <c r="L197" s="229"/>
      <c r="M197" s="229"/>
      <c r="N197" s="229"/>
      <c r="O197" s="229"/>
      <c r="P197" s="229"/>
      <c r="Q197" s="229"/>
      <c r="R197" s="229"/>
      <c r="S197" s="229"/>
      <c r="T197" s="229"/>
      <c r="U197" s="229"/>
      <c r="V197" s="229"/>
      <c r="W197" s="229"/>
      <c r="X197" s="229"/>
      <c r="Y197" s="229"/>
      <c r="Z197" s="229"/>
      <c r="AA197" s="229"/>
      <c r="AB197" s="229"/>
      <c r="AC197" s="229"/>
      <c r="AD197" s="229"/>
      <c r="AE197" s="229"/>
      <c r="AF197" s="229"/>
      <c r="AG197" s="229"/>
      <c r="AH197" s="229"/>
      <c r="AI197" s="229"/>
      <c r="AJ197" s="229"/>
      <c r="AK197" s="229"/>
      <c r="AL197" s="229"/>
      <c r="AM197" s="229"/>
      <c r="AN197" s="229"/>
      <c r="AO197" s="229"/>
      <c r="AP197" s="229"/>
      <c r="AQ197" s="229"/>
      <c r="AR197" s="229"/>
      <c r="AS197" s="229"/>
      <c r="AT197" s="229"/>
      <c r="AU197" s="229"/>
      <c r="AV197" s="229"/>
      <c r="AW197" s="229"/>
      <c r="AX197" s="229"/>
      <c r="AY197" s="229"/>
      <c r="AZ197" s="229"/>
      <c r="BA197" s="229"/>
      <c r="BB197" s="229"/>
      <c r="BC197" s="229"/>
    </row>
    <row r="198" spans="1:55" ht="15.75" customHeight="1" x14ac:dyDescent="0.2">
      <c r="A198" s="229"/>
      <c r="B198" s="229"/>
      <c r="C198" s="229"/>
      <c r="D198" s="229"/>
      <c r="E198" s="229"/>
      <c r="F198" s="229"/>
      <c r="G198" s="229"/>
      <c r="H198" s="229"/>
      <c r="I198" s="229"/>
      <c r="J198" s="229"/>
      <c r="K198" s="229"/>
      <c r="L198" s="229"/>
      <c r="M198" s="229"/>
      <c r="N198" s="229"/>
      <c r="O198" s="229"/>
      <c r="P198" s="229"/>
      <c r="Q198" s="229"/>
      <c r="R198" s="229"/>
      <c r="S198" s="229"/>
      <c r="T198" s="229"/>
      <c r="U198" s="229"/>
      <c r="V198" s="229"/>
      <c r="W198" s="229"/>
      <c r="X198" s="229"/>
      <c r="Y198" s="229"/>
      <c r="Z198" s="229"/>
      <c r="AA198" s="229"/>
      <c r="AB198" s="229"/>
      <c r="AC198" s="229"/>
      <c r="AD198" s="229"/>
      <c r="AE198" s="229"/>
      <c r="AF198" s="229"/>
      <c r="AG198" s="229"/>
      <c r="AH198" s="229"/>
      <c r="AI198" s="229"/>
      <c r="AJ198" s="229"/>
      <c r="AK198" s="229"/>
      <c r="AL198" s="229"/>
      <c r="AM198" s="229"/>
      <c r="AN198" s="229"/>
      <c r="AO198" s="229"/>
      <c r="AP198" s="229"/>
      <c r="AQ198" s="229"/>
      <c r="AR198" s="229"/>
      <c r="AS198" s="229"/>
      <c r="AT198" s="229"/>
      <c r="AU198" s="229"/>
      <c r="AV198" s="229"/>
      <c r="AW198" s="229"/>
      <c r="AX198" s="229"/>
      <c r="AY198" s="229"/>
      <c r="AZ198" s="229"/>
      <c r="BA198" s="229"/>
      <c r="BB198" s="229"/>
      <c r="BC198" s="229"/>
    </row>
    <row r="199" spans="1:55" ht="15.75" customHeight="1" x14ac:dyDescent="0.2">
      <c r="A199" s="229"/>
      <c r="B199" s="229"/>
      <c r="C199" s="229"/>
      <c r="D199" s="229"/>
      <c r="E199" s="229"/>
      <c r="F199" s="229"/>
      <c r="G199" s="229"/>
      <c r="H199" s="229"/>
      <c r="I199" s="229"/>
      <c r="J199" s="229"/>
      <c r="K199" s="229"/>
      <c r="L199" s="229"/>
      <c r="M199" s="229"/>
      <c r="N199" s="229"/>
      <c r="O199" s="229"/>
      <c r="P199" s="229"/>
      <c r="Q199" s="229"/>
      <c r="R199" s="229"/>
      <c r="S199" s="229"/>
      <c r="T199" s="229"/>
      <c r="U199" s="229"/>
      <c r="V199" s="229"/>
      <c r="W199" s="229"/>
      <c r="X199" s="229"/>
      <c r="Y199" s="229"/>
      <c r="Z199" s="229"/>
      <c r="AA199" s="229"/>
      <c r="AB199" s="229"/>
      <c r="AC199" s="229"/>
      <c r="AD199" s="229"/>
      <c r="AE199" s="229"/>
      <c r="AF199" s="229"/>
      <c r="AG199" s="229"/>
      <c r="AH199" s="229"/>
      <c r="AI199" s="229"/>
      <c r="AJ199" s="229"/>
      <c r="AK199" s="229"/>
      <c r="AL199" s="229"/>
      <c r="AM199" s="229"/>
      <c r="AN199" s="229"/>
      <c r="AO199" s="229"/>
      <c r="AP199" s="229"/>
      <c r="AQ199" s="229"/>
      <c r="AR199" s="229"/>
      <c r="AS199" s="229"/>
      <c r="AT199" s="229"/>
      <c r="AU199" s="229"/>
      <c r="AV199" s="229"/>
      <c r="AW199" s="229"/>
      <c r="AX199" s="229"/>
      <c r="AY199" s="229"/>
      <c r="AZ199" s="229"/>
      <c r="BA199" s="229"/>
      <c r="BB199" s="229"/>
      <c r="BC199" s="229"/>
    </row>
    <row r="200" spans="1:55" ht="15.75" customHeight="1" x14ac:dyDescent="0.2">
      <c r="A200" s="229"/>
      <c r="B200" s="229"/>
      <c r="C200" s="229"/>
      <c r="D200" s="229"/>
      <c r="E200" s="229"/>
      <c r="F200" s="229"/>
      <c r="G200" s="229"/>
      <c r="H200" s="229"/>
      <c r="I200" s="229"/>
      <c r="J200" s="229"/>
      <c r="K200" s="229"/>
      <c r="L200" s="229"/>
      <c r="M200" s="229"/>
      <c r="N200" s="229"/>
      <c r="O200" s="229"/>
      <c r="P200" s="229"/>
      <c r="Q200" s="229"/>
      <c r="R200" s="229"/>
      <c r="S200" s="229"/>
      <c r="T200" s="229"/>
      <c r="U200" s="229"/>
      <c r="V200" s="229"/>
      <c r="W200" s="229"/>
      <c r="X200" s="229"/>
      <c r="Y200" s="229"/>
      <c r="Z200" s="229"/>
      <c r="AA200" s="229"/>
      <c r="AB200" s="229"/>
      <c r="AC200" s="229"/>
      <c r="AD200" s="229"/>
      <c r="AE200" s="229"/>
      <c r="AF200" s="229"/>
      <c r="AG200" s="229"/>
      <c r="AH200" s="229"/>
      <c r="AI200" s="229"/>
      <c r="AJ200" s="229"/>
      <c r="AK200" s="229"/>
      <c r="AL200" s="229"/>
      <c r="AM200" s="229"/>
      <c r="AN200" s="229"/>
      <c r="AO200" s="229"/>
      <c r="AP200" s="229"/>
      <c r="AQ200" s="229"/>
      <c r="AR200" s="229"/>
      <c r="AS200" s="229"/>
      <c r="AT200" s="229"/>
      <c r="AU200" s="229"/>
      <c r="AV200" s="229"/>
      <c r="AW200" s="229"/>
      <c r="AX200" s="229"/>
      <c r="AY200" s="229"/>
      <c r="AZ200" s="229"/>
      <c r="BA200" s="229"/>
      <c r="BB200" s="229"/>
      <c r="BC200" s="229"/>
    </row>
    <row r="201" spans="1:55" ht="15.75" customHeight="1" x14ac:dyDescent="0.2">
      <c r="A201" s="229"/>
      <c r="B201" s="229"/>
      <c r="C201" s="229"/>
      <c r="D201" s="229"/>
      <c r="E201" s="229"/>
      <c r="F201" s="229"/>
      <c r="G201" s="229"/>
      <c r="H201" s="229"/>
      <c r="I201" s="229"/>
      <c r="J201" s="229"/>
      <c r="K201" s="229"/>
      <c r="L201" s="229"/>
      <c r="M201" s="229"/>
      <c r="N201" s="229"/>
      <c r="O201" s="229"/>
      <c r="P201" s="229"/>
      <c r="Q201" s="229"/>
      <c r="R201" s="229"/>
      <c r="S201" s="229"/>
      <c r="T201" s="229"/>
      <c r="U201" s="229"/>
      <c r="V201" s="229"/>
      <c r="W201" s="229"/>
      <c r="X201" s="229"/>
      <c r="Y201" s="229"/>
      <c r="Z201" s="229"/>
      <c r="AA201" s="229"/>
      <c r="AB201" s="229"/>
      <c r="AC201" s="229"/>
      <c r="AD201" s="229"/>
      <c r="AE201" s="229"/>
      <c r="AF201" s="229"/>
      <c r="AG201" s="229"/>
      <c r="AH201" s="229"/>
      <c r="AI201" s="229"/>
      <c r="AJ201" s="229"/>
      <c r="AK201" s="229"/>
      <c r="AL201" s="229"/>
      <c r="AM201" s="229"/>
      <c r="AN201" s="229"/>
      <c r="AO201" s="229"/>
      <c r="AP201" s="229"/>
      <c r="AQ201" s="229"/>
      <c r="AR201" s="229"/>
      <c r="AS201" s="229"/>
      <c r="AT201" s="229"/>
      <c r="AU201" s="229"/>
      <c r="AV201" s="229"/>
      <c r="AW201" s="229"/>
      <c r="AX201" s="229"/>
      <c r="AY201" s="229"/>
      <c r="AZ201" s="229"/>
      <c r="BA201" s="229"/>
      <c r="BB201" s="229"/>
      <c r="BC201" s="229"/>
    </row>
    <row r="202" spans="1:55" ht="15.75" customHeight="1" x14ac:dyDescent="0.2">
      <c r="A202" s="229"/>
      <c r="B202" s="229"/>
      <c r="C202" s="229"/>
      <c r="D202" s="229"/>
      <c r="E202" s="229"/>
      <c r="F202" s="229"/>
      <c r="G202" s="229"/>
      <c r="H202" s="229"/>
      <c r="I202" s="229"/>
      <c r="J202" s="229"/>
      <c r="K202" s="229"/>
      <c r="L202" s="229"/>
      <c r="M202" s="229"/>
      <c r="N202" s="229"/>
      <c r="O202" s="229"/>
      <c r="P202" s="229"/>
      <c r="Q202" s="229"/>
      <c r="R202" s="229"/>
      <c r="S202" s="229"/>
      <c r="T202" s="229"/>
      <c r="U202" s="229"/>
      <c r="V202" s="229"/>
      <c r="W202" s="229"/>
      <c r="X202" s="229"/>
      <c r="Y202" s="229"/>
      <c r="Z202" s="229"/>
      <c r="AA202" s="229"/>
      <c r="AB202" s="229"/>
      <c r="AC202" s="229"/>
      <c r="AD202" s="229"/>
      <c r="AE202" s="229"/>
      <c r="AF202" s="229"/>
      <c r="AG202" s="229"/>
      <c r="AH202" s="229"/>
      <c r="AI202" s="229"/>
      <c r="AJ202" s="229"/>
      <c r="AK202" s="229"/>
      <c r="AL202" s="229"/>
      <c r="AM202" s="229"/>
      <c r="AN202" s="229"/>
      <c r="AO202" s="229"/>
      <c r="AP202" s="229"/>
      <c r="AQ202" s="229"/>
      <c r="AR202" s="229"/>
      <c r="AS202" s="229"/>
      <c r="AT202" s="229"/>
      <c r="AU202" s="229"/>
      <c r="AV202" s="229"/>
      <c r="AW202" s="229"/>
      <c r="AX202" s="229"/>
      <c r="AY202" s="229"/>
      <c r="AZ202" s="229"/>
      <c r="BA202" s="229"/>
      <c r="BB202" s="229"/>
      <c r="BC202" s="229"/>
    </row>
    <row r="203" spans="1:55" ht="15.75" customHeight="1" x14ac:dyDescent="0.2">
      <c r="A203" s="229"/>
      <c r="B203" s="229"/>
      <c r="C203" s="229"/>
      <c r="D203" s="229"/>
      <c r="E203" s="229"/>
      <c r="F203" s="229"/>
      <c r="G203" s="229"/>
      <c r="H203" s="229"/>
      <c r="I203" s="229"/>
      <c r="J203" s="229"/>
      <c r="K203" s="229"/>
      <c r="L203" s="229"/>
      <c r="M203" s="229"/>
      <c r="N203" s="229"/>
      <c r="O203" s="229"/>
      <c r="P203" s="229"/>
      <c r="Q203" s="229"/>
      <c r="R203" s="229"/>
      <c r="S203" s="229"/>
      <c r="T203" s="229"/>
      <c r="U203" s="229"/>
      <c r="V203" s="229"/>
      <c r="W203" s="229"/>
      <c r="X203" s="229"/>
      <c r="Y203" s="229"/>
      <c r="Z203" s="229"/>
      <c r="AA203" s="229"/>
      <c r="AB203" s="229"/>
      <c r="AC203" s="229"/>
      <c r="AD203" s="229"/>
      <c r="AE203" s="229"/>
      <c r="AF203" s="229"/>
      <c r="AG203" s="229"/>
      <c r="AH203" s="229"/>
      <c r="AI203" s="229"/>
      <c r="AJ203" s="229"/>
      <c r="AK203" s="229"/>
      <c r="AL203" s="229"/>
      <c r="AM203" s="229"/>
      <c r="AN203" s="229"/>
      <c r="AO203" s="229"/>
      <c r="AP203" s="229"/>
      <c r="AQ203" s="229"/>
      <c r="AR203" s="229"/>
      <c r="AS203" s="229"/>
      <c r="AT203" s="229"/>
      <c r="AU203" s="229"/>
      <c r="AV203" s="229"/>
      <c r="AW203" s="229"/>
      <c r="AX203" s="229"/>
      <c r="AY203" s="229"/>
      <c r="AZ203" s="229"/>
      <c r="BA203" s="229"/>
      <c r="BB203" s="229"/>
      <c r="BC203" s="229"/>
    </row>
    <row r="204" spans="1:55" ht="15.75" customHeight="1" x14ac:dyDescent="0.2">
      <c r="A204" s="229"/>
      <c r="B204" s="229"/>
      <c r="C204" s="229"/>
      <c r="D204" s="229"/>
      <c r="E204" s="229"/>
      <c r="F204" s="229"/>
      <c r="G204" s="229"/>
      <c r="H204" s="229"/>
      <c r="I204" s="229"/>
      <c r="J204" s="229"/>
      <c r="K204" s="229"/>
      <c r="L204" s="229"/>
      <c r="M204" s="229"/>
      <c r="N204" s="229"/>
      <c r="O204" s="229"/>
      <c r="P204" s="229"/>
      <c r="Q204" s="229"/>
      <c r="R204" s="229"/>
      <c r="S204" s="229"/>
      <c r="T204" s="229"/>
      <c r="U204" s="229"/>
      <c r="V204" s="229"/>
      <c r="W204" s="229"/>
      <c r="X204" s="229"/>
      <c r="Y204" s="229"/>
      <c r="Z204" s="229"/>
      <c r="AA204" s="229"/>
      <c r="AB204" s="229"/>
      <c r="AC204" s="229"/>
      <c r="AD204" s="229"/>
      <c r="AE204" s="229"/>
      <c r="AF204" s="229"/>
      <c r="AG204" s="229"/>
      <c r="AH204" s="229"/>
      <c r="AI204" s="229"/>
      <c r="AJ204" s="229"/>
      <c r="AK204" s="229"/>
      <c r="AL204" s="229"/>
      <c r="AM204" s="229"/>
      <c r="AN204" s="229"/>
      <c r="AO204" s="229"/>
      <c r="AP204" s="229"/>
      <c r="AQ204" s="229"/>
      <c r="AR204" s="229"/>
      <c r="AS204" s="229"/>
      <c r="AT204" s="229"/>
      <c r="AU204" s="229"/>
      <c r="AV204" s="229"/>
      <c r="AW204" s="229"/>
      <c r="AX204" s="229"/>
      <c r="AY204" s="229"/>
      <c r="AZ204" s="229"/>
      <c r="BA204" s="229"/>
      <c r="BB204" s="229"/>
      <c r="BC204" s="229"/>
    </row>
    <row r="205" spans="1:55" ht="15.75" customHeight="1" x14ac:dyDescent="0.2">
      <c r="A205" s="229"/>
      <c r="B205" s="229"/>
      <c r="C205" s="229"/>
      <c r="D205" s="229"/>
      <c r="E205" s="229"/>
      <c r="F205" s="229"/>
      <c r="G205" s="229"/>
      <c r="H205" s="229"/>
      <c r="I205" s="229"/>
      <c r="J205" s="229"/>
      <c r="K205" s="229"/>
      <c r="L205" s="229"/>
      <c r="M205" s="229"/>
      <c r="N205" s="229"/>
      <c r="O205" s="229"/>
      <c r="P205" s="229"/>
      <c r="Q205" s="229"/>
      <c r="R205" s="229"/>
      <c r="S205" s="229"/>
      <c r="T205" s="229"/>
      <c r="U205" s="229"/>
      <c r="V205" s="229"/>
      <c r="W205" s="229"/>
      <c r="X205" s="229"/>
      <c r="Y205" s="229"/>
      <c r="Z205" s="229"/>
      <c r="AA205" s="229"/>
      <c r="AB205" s="229"/>
      <c r="AC205" s="229"/>
      <c r="AD205" s="229"/>
      <c r="AE205" s="229"/>
      <c r="AF205" s="229"/>
      <c r="AG205" s="229"/>
      <c r="AH205" s="229"/>
      <c r="AI205" s="229"/>
      <c r="AJ205" s="229"/>
      <c r="AK205" s="229"/>
      <c r="AL205" s="229"/>
      <c r="AM205" s="229"/>
      <c r="AN205" s="229"/>
      <c r="AO205" s="229"/>
      <c r="AP205" s="229"/>
      <c r="AQ205" s="229"/>
      <c r="AR205" s="229"/>
      <c r="AS205" s="229"/>
      <c r="AT205" s="229"/>
      <c r="AU205" s="229"/>
      <c r="AV205" s="229"/>
      <c r="AW205" s="229"/>
      <c r="AX205" s="229"/>
      <c r="AY205" s="229"/>
      <c r="AZ205" s="229"/>
      <c r="BA205" s="229"/>
      <c r="BB205" s="229"/>
      <c r="BC205" s="229"/>
    </row>
    <row r="206" spans="1:55" ht="15.75" customHeight="1" x14ac:dyDescent="0.2">
      <c r="A206" s="229"/>
      <c r="B206" s="229"/>
      <c r="C206" s="229"/>
      <c r="D206" s="229"/>
      <c r="E206" s="229"/>
      <c r="F206" s="229"/>
      <c r="G206" s="229"/>
      <c r="H206" s="229"/>
      <c r="I206" s="229"/>
      <c r="J206" s="229"/>
      <c r="K206" s="229"/>
      <c r="L206" s="229"/>
      <c r="M206" s="229"/>
      <c r="N206" s="229"/>
      <c r="O206" s="229"/>
      <c r="P206" s="229"/>
      <c r="Q206" s="229"/>
      <c r="R206" s="229"/>
      <c r="S206" s="229"/>
      <c r="T206" s="229"/>
      <c r="U206" s="229"/>
      <c r="V206" s="229"/>
      <c r="W206" s="229"/>
      <c r="X206" s="229"/>
      <c r="Y206" s="229"/>
      <c r="Z206" s="229"/>
      <c r="AA206" s="229"/>
      <c r="AB206" s="229"/>
      <c r="AC206" s="229"/>
      <c r="AD206" s="229"/>
      <c r="AE206" s="229"/>
      <c r="AF206" s="229"/>
      <c r="AG206" s="229"/>
      <c r="AH206" s="229"/>
      <c r="AI206" s="229"/>
      <c r="AJ206" s="229"/>
      <c r="AK206" s="229"/>
      <c r="AL206" s="229"/>
      <c r="AM206" s="229"/>
      <c r="AN206" s="229"/>
      <c r="AO206" s="229"/>
      <c r="AP206" s="229"/>
      <c r="AQ206" s="229"/>
      <c r="AR206" s="229"/>
      <c r="AS206" s="229"/>
      <c r="AT206" s="229"/>
      <c r="AU206" s="229"/>
      <c r="AV206" s="229"/>
      <c r="AW206" s="229"/>
      <c r="AX206" s="229"/>
      <c r="AY206" s="229"/>
      <c r="AZ206" s="229"/>
      <c r="BA206" s="229"/>
      <c r="BB206" s="229"/>
      <c r="BC206" s="229"/>
    </row>
    <row r="207" spans="1:55" ht="15.75" customHeight="1" x14ac:dyDescent="0.2">
      <c r="A207" s="229"/>
      <c r="B207" s="229"/>
      <c r="C207" s="229"/>
      <c r="D207" s="229"/>
      <c r="E207" s="229"/>
      <c r="F207" s="229"/>
      <c r="G207" s="229"/>
      <c r="H207" s="229"/>
      <c r="I207" s="229"/>
      <c r="J207" s="229"/>
      <c r="K207" s="229"/>
      <c r="L207" s="229"/>
      <c r="M207" s="229"/>
      <c r="N207" s="229"/>
      <c r="O207" s="229"/>
      <c r="P207" s="229"/>
      <c r="Q207" s="229"/>
      <c r="R207" s="229"/>
      <c r="S207" s="229"/>
      <c r="T207" s="229"/>
      <c r="U207" s="229"/>
      <c r="V207" s="229"/>
      <c r="W207" s="229"/>
      <c r="X207" s="229"/>
      <c r="Y207" s="229"/>
      <c r="Z207" s="229"/>
      <c r="AA207" s="229"/>
      <c r="AB207" s="229"/>
      <c r="AC207" s="229"/>
      <c r="AD207" s="229"/>
      <c r="AE207" s="229"/>
      <c r="AF207" s="229"/>
      <c r="AG207" s="229"/>
      <c r="AH207" s="229"/>
      <c r="AI207" s="229"/>
      <c r="AJ207" s="229"/>
      <c r="AK207" s="229"/>
      <c r="AL207" s="229"/>
      <c r="AM207" s="229"/>
      <c r="AN207" s="229"/>
      <c r="AO207" s="229"/>
      <c r="AP207" s="229"/>
      <c r="AQ207" s="229"/>
      <c r="AR207" s="229"/>
      <c r="AS207" s="229"/>
      <c r="AT207" s="229"/>
      <c r="AU207" s="229"/>
      <c r="AV207" s="229"/>
      <c r="AW207" s="229"/>
      <c r="AX207" s="229"/>
      <c r="AY207" s="229"/>
      <c r="AZ207" s="229"/>
      <c r="BA207" s="229"/>
      <c r="BB207" s="229"/>
      <c r="BC207" s="229"/>
    </row>
    <row r="208" spans="1:55" ht="15.75" customHeight="1" x14ac:dyDescent="0.2">
      <c r="A208" s="229"/>
      <c r="B208" s="229"/>
      <c r="C208" s="229"/>
      <c r="D208" s="229"/>
      <c r="E208" s="229"/>
      <c r="F208" s="229"/>
      <c r="G208" s="229"/>
      <c r="H208" s="229"/>
      <c r="I208" s="229"/>
      <c r="J208" s="229"/>
      <c r="K208" s="229"/>
      <c r="L208" s="229"/>
      <c r="M208" s="229"/>
      <c r="N208" s="229"/>
      <c r="O208" s="229"/>
      <c r="P208" s="229"/>
      <c r="Q208" s="229"/>
      <c r="R208" s="229"/>
      <c r="S208" s="229"/>
      <c r="T208" s="229"/>
      <c r="U208" s="229"/>
      <c r="V208" s="229"/>
      <c r="W208" s="229"/>
      <c r="X208" s="229"/>
      <c r="Y208" s="229"/>
      <c r="Z208" s="229"/>
      <c r="AA208" s="229"/>
      <c r="AB208" s="229"/>
      <c r="AC208" s="229"/>
      <c r="AD208" s="229"/>
      <c r="AE208" s="229"/>
      <c r="AF208" s="229"/>
      <c r="AG208" s="229"/>
      <c r="AH208" s="229"/>
      <c r="AI208" s="229"/>
      <c r="AJ208" s="229"/>
      <c r="AK208" s="229"/>
      <c r="AL208" s="229"/>
      <c r="AM208" s="229"/>
      <c r="AN208" s="229"/>
      <c r="AO208" s="229"/>
      <c r="AP208" s="229"/>
      <c r="AQ208" s="229"/>
      <c r="AR208" s="229"/>
      <c r="AS208" s="229"/>
      <c r="AT208" s="229"/>
      <c r="AU208" s="229"/>
      <c r="AV208" s="229"/>
      <c r="AW208" s="229"/>
      <c r="AX208" s="229"/>
      <c r="AY208" s="229"/>
      <c r="AZ208" s="229"/>
      <c r="BA208" s="229"/>
      <c r="BB208" s="229"/>
      <c r="BC208" s="229"/>
    </row>
    <row r="209" spans="1:55" ht="15.75" customHeight="1" x14ac:dyDescent="0.2">
      <c r="A209" s="229"/>
      <c r="B209" s="229"/>
      <c r="C209" s="229"/>
      <c r="D209" s="229"/>
      <c r="E209" s="229"/>
      <c r="F209" s="229"/>
      <c r="G209" s="229"/>
      <c r="H209" s="229"/>
      <c r="I209" s="229"/>
      <c r="J209" s="229"/>
      <c r="K209" s="229"/>
      <c r="L209" s="229"/>
      <c r="M209" s="229"/>
      <c r="N209" s="229"/>
      <c r="O209" s="229"/>
      <c r="P209" s="229"/>
      <c r="Q209" s="229"/>
      <c r="R209" s="229"/>
      <c r="S209" s="229"/>
      <c r="T209" s="229"/>
      <c r="U209" s="229"/>
      <c r="V209" s="229"/>
      <c r="W209" s="229"/>
      <c r="X209" s="229"/>
      <c r="Y209" s="229"/>
      <c r="Z209" s="229"/>
      <c r="AA209" s="229"/>
      <c r="AB209" s="229"/>
      <c r="AC209" s="229"/>
      <c r="AD209" s="229"/>
      <c r="AE209" s="229"/>
      <c r="AF209" s="229"/>
      <c r="AG209" s="229"/>
      <c r="AH209" s="229"/>
      <c r="AI209" s="229"/>
      <c r="AJ209" s="229"/>
      <c r="AK209" s="229"/>
      <c r="AL209" s="229"/>
      <c r="AM209" s="229"/>
      <c r="AN209" s="229"/>
      <c r="AO209" s="229"/>
      <c r="AP209" s="229"/>
      <c r="AQ209" s="229"/>
      <c r="AR209" s="229"/>
      <c r="AS209" s="229"/>
      <c r="AT209" s="229"/>
      <c r="AU209" s="229"/>
      <c r="AV209" s="229"/>
      <c r="AW209" s="229"/>
      <c r="AX209" s="229"/>
      <c r="AY209" s="229"/>
      <c r="AZ209" s="229"/>
      <c r="BA209" s="229"/>
      <c r="BB209" s="229"/>
      <c r="BC209" s="229"/>
    </row>
    <row r="210" spans="1:55" ht="15.75" customHeight="1" x14ac:dyDescent="0.2">
      <c r="A210" s="229"/>
      <c r="B210" s="229"/>
      <c r="C210" s="229"/>
      <c r="D210" s="229"/>
      <c r="E210" s="229"/>
      <c r="F210" s="229"/>
      <c r="G210" s="229"/>
      <c r="H210" s="229"/>
      <c r="I210" s="229"/>
      <c r="J210" s="229"/>
      <c r="K210" s="229"/>
      <c r="L210" s="229"/>
      <c r="M210" s="229"/>
      <c r="N210" s="229"/>
      <c r="O210" s="229"/>
      <c r="P210" s="229"/>
      <c r="Q210" s="229"/>
      <c r="R210" s="229"/>
      <c r="S210" s="229"/>
      <c r="T210" s="229"/>
      <c r="U210" s="229"/>
      <c r="V210" s="229"/>
      <c r="W210" s="229"/>
      <c r="X210" s="229"/>
      <c r="Y210" s="229"/>
      <c r="Z210" s="229"/>
      <c r="AA210" s="229"/>
      <c r="AB210" s="229"/>
      <c r="AC210" s="229"/>
      <c r="AD210" s="229"/>
      <c r="AE210" s="229"/>
      <c r="AF210" s="229"/>
      <c r="AG210" s="229"/>
      <c r="AH210" s="229"/>
      <c r="AI210" s="229"/>
      <c r="AJ210" s="229"/>
      <c r="AK210" s="229"/>
      <c r="AL210" s="229"/>
      <c r="AM210" s="229"/>
      <c r="AN210" s="229"/>
      <c r="AO210" s="229"/>
      <c r="AP210" s="229"/>
      <c r="AQ210" s="229"/>
      <c r="AR210" s="229"/>
      <c r="AS210" s="229"/>
      <c r="AT210" s="229"/>
      <c r="AU210" s="229"/>
      <c r="AV210" s="229"/>
      <c r="AW210" s="229"/>
      <c r="AX210" s="229"/>
      <c r="AY210" s="229"/>
      <c r="AZ210" s="229"/>
      <c r="BA210" s="229"/>
      <c r="BB210" s="229"/>
      <c r="BC210" s="229"/>
    </row>
    <row r="211" spans="1:55" ht="15.75" customHeight="1" x14ac:dyDescent="0.2">
      <c r="A211" s="229"/>
      <c r="B211" s="229"/>
      <c r="C211" s="229"/>
      <c r="D211" s="229"/>
      <c r="E211" s="229"/>
      <c r="F211" s="229"/>
      <c r="G211" s="229"/>
      <c r="H211" s="229"/>
      <c r="I211" s="229"/>
      <c r="J211" s="229"/>
      <c r="K211" s="229"/>
      <c r="L211" s="229"/>
      <c r="M211" s="229"/>
      <c r="N211" s="229"/>
      <c r="O211" s="229"/>
      <c r="P211" s="229"/>
      <c r="Q211" s="229"/>
      <c r="R211" s="229"/>
      <c r="S211" s="229"/>
      <c r="T211" s="229"/>
      <c r="U211" s="229"/>
      <c r="V211" s="229"/>
      <c r="W211" s="229"/>
      <c r="X211" s="229"/>
      <c r="Y211" s="229"/>
      <c r="Z211" s="229"/>
      <c r="AA211" s="229"/>
      <c r="AB211" s="229"/>
      <c r="AC211" s="229"/>
      <c r="AD211" s="229"/>
      <c r="AE211" s="229"/>
      <c r="AF211" s="229"/>
      <c r="AG211" s="229"/>
      <c r="AH211" s="229"/>
      <c r="AI211" s="229"/>
      <c r="AJ211" s="229"/>
      <c r="AK211" s="229"/>
      <c r="AL211" s="229"/>
      <c r="AM211" s="229"/>
      <c r="AN211" s="229"/>
      <c r="AO211" s="229"/>
      <c r="AP211" s="229"/>
      <c r="AQ211" s="229"/>
      <c r="AR211" s="229"/>
      <c r="AS211" s="229"/>
      <c r="AT211" s="229"/>
      <c r="AU211" s="229"/>
      <c r="AV211" s="229"/>
      <c r="AW211" s="229"/>
      <c r="AX211" s="229"/>
      <c r="AY211" s="229"/>
      <c r="AZ211" s="229"/>
      <c r="BA211" s="229"/>
      <c r="BB211" s="229"/>
      <c r="BC211" s="229"/>
    </row>
    <row r="212" spans="1:55" ht="15.75" customHeight="1" x14ac:dyDescent="0.2">
      <c r="A212" s="229"/>
      <c r="B212" s="229"/>
      <c r="C212" s="229"/>
      <c r="D212" s="229"/>
      <c r="E212" s="229"/>
      <c r="F212" s="229"/>
      <c r="G212" s="229"/>
      <c r="H212" s="229"/>
      <c r="I212" s="229"/>
      <c r="J212" s="229"/>
      <c r="K212" s="229"/>
      <c r="L212" s="229"/>
      <c r="M212" s="229"/>
      <c r="N212" s="229"/>
      <c r="O212" s="229"/>
      <c r="P212" s="229"/>
      <c r="Q212" s="229"/>
      <c r="R212" s="229"/>
      <c r="S212" s="229"/>
      <c r="T212" s="229"/>
      <c r="U212" s="229"/>
      <c r="V212" s="229"/>
      <c r="W212" s="229"/>
      <c r="X212" s="229"/>
      <c r="Y212" s="229"/>
      <c r="Z212" s="229"/>
      <c r="AA212" s="229"/>
      <c r="AB212" s="229"/>
      <c r="AC212" s="229"/>
      <c r="AD212" s="229"/>
      <c r="AE212" s="229"/>
      <c r="AF212" s="229"/>
      <c r="AG212" s="229"/>
      <c r="AH212" s="229"/>
      <c r="AI212" s="229"/>
      <c r="AJ212" s="229"/>
      <c r="AK212" s="229"/>
      <c r="AL212" s="229"/>
      <c r="AM212" s="229"/>
      <c r="AN212" s="229"/>
      <c r="AO212" s="229"/>
      <c r="AP212" s="229"/>
      <c r="AQ212" s="229"/>
      <c r="AR212" s="229"/>
      <c r="AS212" s="229"/>
      <c r="AT212" s="229"/>
      <c r="AU212" s="229"/>
      <c r="AV212" s="229"/>
      <c r="AW212" s="229"/>
      <c r="AX212" s="229"/>
      <c r="AY212" s="229"/>
      <c r="AZ212" s="229"/>
      <c r="BA212" s="229"/>
      <c r="BB212" s="229"/>
      <c r="BC212" s="229"/>
    </row>
    <row r="213" spans="1:55" ht="15.75" customHeight="1" x14ac:dyDescent="0.2">
      <c r="A213" s="229"/>
      <c r="B213" s="229"/>
      <c r="C213" s="229"/>
      <c r="D213" s="229"/>
      <c r="E213" s="229"/>
      <c r="F213" s="229"/>
      <c r="G213" s="229"/>
      <c r="H213" s="229"/>
      <c r="I213" s="229"/>
      <c r="J213" s="229"/>
      <c r="K213" s="229"/>
      <c r="L213" s="229"/>
      <c r="M213" s="229"/>
      <c r="N213" s="229"/>
      <c r="O213" s="229"/>
      <c r="P213" s="229"/>
      <c r="Q213" s="229"/>
      <c r="R213" s="229"/>
      <c r="S213" s="229"/>
      <c r="T213" s="229"/>
      <c r="U213" s="229"/>
      <c r="V213" s="229"/>
      <c r="W213" s="229"/>
      <c r="X213" s="229"/>
      <c r="Y213" s="229"/>
      <c r="Z213" s="229"/>
      <c r="AA213" s="229"/>
      <c r="AB213" s="229"/>
      <c r="AC213" s="229"/>
      <c r="AD213" s="229"/>
      <c r="AE213" s="229"/>
      <c r="AF213" s="229"/>
      <c r="AG213" s="229"/>
      <c r="AH213" s="229"/>
      <c r="AI213" s="229"/>
      <c r="AJ213" s="229"/>
      <c r="AK213" s="229"/>
      <c r="AL213" s="229"/>
      <c r="AM213" s="229"/>
      <c r="AN213" s="229"/>
      <c r="AO213" s="229"/>
      <c r="AP213" s="229"/>
      <c r="AQ213" s="229"/>
      <c r="AR213" s="229"/>
      <c r="AS213" s="229"/>
      <c r="AT213" s="229"/>
      <c r="AU213" s="229"/>
      <c r="AV213" s="229"/>
      <c r="AW213" s="229"/>
      <c r="AX213" s="229"/>
      <c r="AY213" s="229"/>
      <c r="AZ213" s="229"/>
      <c r="BA213" s="229"/>
      <c r="BB213" s="229"/>
      <c r="BC213" s="229"/>
    </row>
    <row r="214" spans="1:55" ht="15.75" customHeight="1" x14ac:dyDescent="0.2">
      <c r="A214" s="229"/>
      <c r="B214" s="229"/>
      <c r="C214" s="229"/>
      <c r="D214" s="229"/>
      <c r="E214" s="229"/>
      <c r="F214" s="229"/>
      <c r="G214" s="229"/>
      <c r="H214" s="229"/>
      <c r="I214" s="229"/>
      <c r="J214" s="229"/>
      <c r="K214" s="229"/>
      <c r="L214" s="229"/>
      <c r="M214" s="229"/>
      <c r="N214" s="229"/>
      <c r="O214" s="229"/>
      <c r="P214" s="229"/>
      <c r="Q214" s="229"/>
      <c r="R214" s="229"/>
      <c r="S214" s="229"/>
      <c r="T214" s="229"/>
      <c r="U214" s="229"/>
      <c r="V214" s="229"/>
      <c r="W214" s="229"/>
      <c r="X214" s="229"/>
      <c r="Y214" s="229"/>
      <c r="Z214" s="229"/>
      <c r="AA214" s="229"/>
      <c r="AB214" s="229"/>
      <c r="AC214" s="229"/>
      <c r="AD214" s="229"/>
      <c r="AE214" s="229"/>
      <c r="AF214" s="229"/>
      <c r="AG214" s="229"/>
      <c r="AH214" s="229"/>
      <c r="AI214" s="229"/>
      <c r="AJ214" s="229"/>
      <c r="AK214" s="229"/>
      <c r="AL214" s="229"/>
      <c r="AM214" s="229"/>
      <c r="AN214" s="229"/>
      <c r="AO214" s="229"/>
      <c r="AP214" s="229"/>
      <c r="AQ214" s="229"/>
      <c r="AR214" s="229"/>
      <c r="AS214" s="229"/>
      <c r="AT214" s="229"/>
      <c r="AU214" s="229"/>
      <c r="AV214" s="229"/>
      <c r="AW214" s="229"/>
      <c r="AX214" s="229"/>
      <c r="AY214" s="229"/>
      <c r="AZ214" s="229"/>
      <c r="BA214" s="229"/>
      <c r="BB214" s="229"/>
      <c r="BC214" s="229"/>
    </row>
    <row r="215" spans="1:55" ht="15.75" customHeight="1" x14ac:dyDescent="0.2">
      <c r="A215" s="229"/>
      <c r="B215" s="229"/>
      <c r="C215" s="229"/>
      <c r="D215" s="229"/>
      <c r="E215" s="229"/>
      <c r="F215" s="229"/>
      <c r="G215" s="229"/>
      <c r="H215" s="229"/>
      <c r="I215" s="229"/>
      <c r="J215" s="229"/>
      <c r="K215" s="229"/>
      <c r="L215" s="229"/>
      <c r="M215" s="229"/>
      <c r="N215" s="229"/>
      <c r="O215" s="229"/>
      <c r="P215" s="229"/>
      <c r="Q215" s="229"/>
      <c r="R215" s="229"/>
      <c r="S215" s="229"/>
      <c r="T215" s="229"/>
      <c r="U215" s="229"/>
      <c r="V215" s="229"/>
      <c r="W215" s="229"/>
      <c r="X215" s="229"/>
      <c r="Y215" s="229"/>
      <c r="Z215" s="229"/>
      <c r="AA215" s="229"/>
      <c r="AB215" s="229"/>
      <c r="AC215" s="229"/>
      <c r="AD215" s="229"/>
      <c r="AE215" s="229"/>
      <c r="AF215" s="229"/>
      <c r="AG215" s="229"/>
      <c r="AH215" s="229"/>
      <c r="AI215" s="229"/>
      <c r="AJ215" s="229"/>
      <c r="AK215" s="229"/>
      <c r="AL215" s="229"/>
      <c r="AM215" s="229"/>
      <c r="AN215" s="229"/>
      <c r="AO215" s="229"/>
      <c r="AP215" s="229"/>
      <c r="AQ215" s="229"/>
      <c r="AR215" s="229"/>
      <c r="AS215" s="229"/>
      <c r="AT215" s="229"/>
      <c r="AU215" s="229"/>
      <c r="AV215" s="229"/>
      <c r="AW215" s="229"/>
      <c r="AX215" s="229"/>
      <c r="AY215" s="229"/>
      <c r="AZ215" s="229"/>
      <c r="BA215" s="229"/>
      <c r="BB215" s="229"/>
      <c r="BC215" s="229"/>
    </row>
    <row r="216" spans="1:55" ht="15.75" customHeight="1" x14ac:dyDescent="0.2">
      <c r="A216" s="229"/>
      <c r="B216" s="229"/>
      <c r="C216" s="229"/>
      <c r="D216" s="229"/>
      <c r="E216" s="229"/>
      <c r="F216" s="229"/>
      <c r="G216" s="229"/>
      <c r="H216" s="229"/>
      <c r="I216" s="229"/>
      <c r="J216" s="229"/>
      <c r="K216" s="229"/>
      <c r="L216" s="229"/>
      <c r="M216" s="229"/>
      <c r="N216" s="229"/>
      <c r="O216" s="229"/>
      <c r="P216" s="229"/>
      <c r="Q216" s="229"/>
      <c r="R216" s="229"/>
      <c r="S216" s="229"/>
      <c r="T216" s="229"/>
      <c r="U216" s="229"/>
      <c r="V216" s="229"/>
      <c r="W216" s="229"/>
      <c r="X216" s="229"/>
      <c r="Y216" s="229"/>
      <c r="Z216" s="229"/>
      <c r="AA216" s="229"/>
      <c r="AB216" s="229"/>
      <c r="AC216" s="229"/>
      <c r="AD216" s="229"/>
      <c r="AE216" s="229"/>
      <c r="AF216" s="229"/>
      <c r="AG216" s="229"/>
      <c r="AH216" s="229"/>
      <c r="AI216" s="229"/>
      <c r="AJ216" s="229"/>
      <c r="AK216" s="229"/>
      <c r="AL216" s="229"/>
      <c r="AM216" s="229"/>
      <c r="AN216" s="229"/>
      <c r="AO216" s="229"/>
      <c r="AP216" s="229"/>
      <c r="AQ216" s="229"/>
      <c r="AR216" s="229"/>
      <c r="AS216" s="229"/>
      <c r="AT216" s="229"/>
      <c r="AU216" s="229"/>
      <c r="AV216" s="229"/>
      <c r="AW216" s="229"/>
      <c r="AX216" s="229"/>
      <c r="AY216" s="229"/>
      <c r="AZ216" s="229"/>
      <c r="BA216" s="229"/>
      <c r="BB216" s="229"/>
      <c r="BC216" s="229"/>
    </row>
    <row r="217" spans="1:55" ht="15.75" customHeight="1" x14ac:dyDescent="0.2">
      <c r="A217" s="229"/>
      <c r="B217" s="229"/>
      <c r="C217" s="229"/>
      <c r="D217" s="229"/>
      <c r="E217" s="229"/>
      <c r="F217" s="229"/>
      <c r="G217" s="229"/>
      <c r="H217" s="229"/>
      <c r="I217" s="229"/>
      <c r="J217" s="229"/>
      <c r="K217" s="229"/>
      <c r="L217" s="229"/>
      <c r="M217" s="229"/>
      <c r="N217" s="229"/>
      <c r="O217" s="229"/>
      <c r="P217" s="229"/>
      <c r="Q217" s="229"/>
      <c r="R217" s="229"/>
      <c r="S217" s="229"/>
      <c r="T217" s="229"/>
      <c r="U217" s="229"/>
      <c r="V217" s="229"/>
      <c r="W217" s="229"/>
      <c r="X217" s="229"/>
      <c r="Y217" s="229"/>
      <c r="Z217" s="229"/>
      <c r="AA217" s="229"/>
      <c r="AB217" s="229"/>
      <c r="AC217" s="229"/>
      <c r="AD217" s="229"/>
      <c r="AE217" s="229"/>
      <c r="AF217" s="229"/>
      <c r="AG217" s="229"/>
      <c r="AH217" s="229"/>
      <c r="AI217" s="229"/>
      <c r="AJ217" s="229"/>
      <c r="AK217" s="229"/>
      <c r="AL217" s="229"/>
      <c r="AM217" s="229"/>
      <c r="AN217" s="229"/>
      <c r="AO217" s="229"/>
      <c r="AP217" s="229"/>
      <c r="AQ217" s="229"/>
      <c r="AR217" s="229"/>
      <c r="AS217" s="229"/>
      <c r="AT217" s="229"/>
      <c r="AU217" s="229"/>
      <c r="AV217" s="229"/>
      <c r="AW217" s="229"/>
      <c r="AX217" s="229"/>
      <c r="AY217" s="229"/>
      <c r="AZ217" s="229"/>
      <c r="BA217" s="229"/>
      <c r="BB217" s="229"/>
      <c r="BC217" s="229"/>
    </row>
    <row r="218" spans="1:55" ht="15.75" customHeight="1" x14ac:dyDescent="0.2">
      <c r="A218" s="229"/>
      <c r="B218" s="229"/>
      <c r="C218" s="229"/>
      <c r="D218" s="229"/>
      <c r="E218" s="229"/>
      <c r="F218" s="229"/>
      <c r="G218" s="229"/>
      <c r="H218" s="229"/>
      <c r="I218" s="229"/>
      <c r="J218" s="229"/>
      <c r="K218" s="229"/>
      <c r="L218" s="229"/>
      <c r="M218" s="229"/>
      <c r="N218" s="229"/>
      <c r="O218" s="229"/>
      <c r="P218" s="229"/>
      <c r="Q218" s="229"/>
      <c r="R218" s="229"/>
      <c r="S218" s="229"/>
      <c r="T218" s="229"/>
      <c r="U218" s="229"/>
      <c r="V218" s="229"/>
      <c r="W218" s="229"/>
      <c r="X218" s="229"/>
      <c r="Y218" s="229"/>
      <c r="Z218" s="229"/>
      <c r="AA218" s="229"/>
      <c r="AB218" s="229"/>
      <c r="AC218" s="229"/>
      <c r="AD218" s="229"/>
      <c r="AE218" s="229"/>
      <c r="AF218" s="229"/>
      <c r="AG218" s="229"/>
      <c r="AH218" s="229"/>
      <c r="AI218" s="229"/>
      <c r="AJ218" s="229"/>
      <c r="AK218" s="229"/>
      <c r="AL218" s="229"/>
      <c r="AM218" s="229"/>
      <c r="AN218" s="229"/>
      <c r="AO218" s="229"/>
      <c r="AP218" s="229"/>
      <c r="AQ218" s="229"/>
      <c r="AR218" s="229"/>
      <c r="AS218" s="229"/>
      <c r="AT218" s="229"/>
      <c r="AU218" s="229"/>
      <c r="AV218" s="229"/>
      <c r="AW218" s="229"/>
      <c r="AX218" s="229"/>
      <c r="AY218" s="229"/>
      <c r="AZ218" s="229"/>
      <c r="BA218" s="229"/>
      <c r="BB218" s="229"/>
      <c r="BC218" s="229"/>
    </row>
    <row r="219" spans="1:55" ht="15.75" customHeight="1" x14ac:dyDescent="0.2">
      <c r="A219" s="229"/>
      <c r="B219" s="229"/>
      <c r="C219" s="229"/>
      <c r="D219" s="229"/>
      <c r="E219" s="229"/>
      <c r="F219" s="229"/>
      <c r="G219" s="229"/>
      <c r="H219" s="229"/>
      <c r="I219" s="229"/>
      <c r="J219" s="229"/>
      <c r="K219" s="229"/>
      <c r="L219" s="229"/>
      <c r="M219" s="229"/>
      <c r="N219" s="229"/>
      <c r="O219" s="229"/>
      <c r="P219" s="229"/>
      <c r="Q219" s="229"/>
      <c r="R219" s="229"/>
      <c r="S219" s="229"/>
      <c r="T219" s="229"/>
      <c r="U219" s="229"/>
      <c r="V219" s="229"/>
      <c r="W219" s="229"/>
      <c r="X219" s="229"/>
      <c r="Y219" s="229"/>
      <c r="Z219" s="229"/>
      <c r="AA219" s="229"/>
      <c r="AB219" s="229"/>
      <c r="AC219" s="229"/>
      <c r="AD219" s="229"/>
      <c r="AE219" s="229"/>
      <c r="AF219" s="229"/>
      <c r="AG219" s="229"/>
      <c r="AH219" s="229"/>
      <c r="AI219" s="229"/>
      <c r="AJ219" s="229"/>
      <c r="AK219" s="229"/>
      <c r="AL219" s="229"/>
      <c r="AM219" s="229"/>
      <c r="AN219" s="229"/>
      <c r="AO219" s="229"/>
      <c r="AP219" s="229"/>
      <c r="AQ219" s="229"/>
      <c r="AR219" s="229"/>
      <c r="AS219" s="229"/>
      <c r="AT219" s="229"/>
      <c r="AU219" s="229"/>
      <c r="AV219" s="229"/>
      <c r="AW219" s="229"/>
      <c r="AX219" s="229"/>
      <c r="AY219" s="229"/>
      <c r="AZ219" s="229"/>
      <c r="BA219" s="229"/>
      <c r="BB219" s="229"/>
      <c r="BC219" s="229"/>
    </row>
    <row r="220" spans="1:55" ht="15.75" customHeight="1" x14ac:dyDescent="0.2">
      <c r="A220" s="229"/>
      <c r="B220" s="229"/>
      <c r="C220" s="229"/>
      <c r="D220" s="229"/>
      <c r="E220" s="229"/>
      <c r="F220" s="229"/>
      <c r="G220" s="229"/>
      <c r="H220" s="229"/>
      <c r="I220" s="229"/>
      <c r="J220" s="229"/>
      <c r="K220" s="229"/>
      <c r="L220" s="229"/>
      <c r="M220" s="229"/>
      <c r="N220" s="229"/>
      <c r="O220" s="229"/>
      <c r="P220" s="229"/>
      <c r="Q220" s="229"/>
      <c r="R220" s="229"/>
      <c r="S220" s="229"/>
      <c r="T220" s="229"/>
      <c r="U220" s="229"/>
      <c r="V220" s="229"/>
      <c r="W220" s="229"/>
      <c r="X220" s="229"/>
      <c r="Y220" s="229"/>
      <c r="Z220" s="229"/>
      <c r="AA220" s="229"/>
      <c r="AB220" s="229"/>
      <c r="AC220" s="229"/>
      <c r="AD220" s="229"/>
      <c r="AE220" s="229"/>
      <c r="AF220" s="229"/>
      <c r="AG220" s="229"/>
      <c r="AH220" s="229"/>
      <c r="AI220" s="229"/>
      <c r="AJ220" s="229"/>
      <c r="AK220" s="229"/>
      <c r="AL220" s="229"/>
      <c r="AM220" s="229"/>
      <c r="AN220" s="229"/>
      <c r="AO220" s="229"/>
      <c r="AP220" s="229"/>
      <c r="AQ220" s="229"/>
      <c r="AR220" s="229"/>
      <c r="AS220" s="229"/>
      <c r="AT220" s="229"/>
      <c r="AU220" s="229"/>
      <c r="AV220" s="229"/>
      <c r="AW220" s="229"/>
      <c r="AX220" s="229"/>
      <c r="AY220" s="229"/>
      <c r="AZ220" s="229"/>
      <c r="BA220" s="229"/>
      <c r="BB220" s="229"/>
      <c r="BC220" s="229"/>
    </row>
    <row r="221" spans="1:55" ht="15.75" customHeight="1" x14ac:dyDescent="0.2">
      <c r="A221" s="229"/>
      <c r="B221" s="229"/>
      <c r="C221" s="229"/>
      <c r="D221" s="229"/>
      <c r="E221" s="229"/>
      <c r="F221" s="229"/>
      <c r="G221" s="229"/>
      <c r="H221" s="229"/>
      <c r="I221" s="229"/>
      <c r="J221" s="229"/>
      <c r="K221" s="229"/>
      <c r="L221" s="229"/>
      <c r="M221" s="229"/>
      <c r="N221" s="229"/>
      <c r="O221" s="229"/>
      <c r="P221" s="229"/>
      <c r="Q221" s="229"/>
      <c r="R221" s="229"/>
      <c r="S221" s="229"/>
      <c r="T221" s="229"/>
      <c r="U221" s="229"/>
      <c r="V221" s="229"/>
      <c r="W221" s="229"/>
      <c r="X221" s="229"/>
      <c r="Y221" s="229"/>
      <c r="Z221" s="229"/>
      <c r="AA221" s="229"/>
      <c r="AB221" s="229"/>
      <c r="AC221" s="229"/>
      <c r="AD221" s="229"/>
      <c r="AE221" s="229"/>
      <c r="AF221" s="229"/>
      <c r="AG221" s="229"/>
      <c r="AH221" s="229"/>
      <c r="AI221" s="229"/>
      <c r="AJ221" s="229"/>
      <c r="AK221" s="229"/>
      <c r="AL221" s="229"/>
      <c r="AM221" s="229"/>
      <c r="AN221" s="229"/>
      <c r="AO221" s="229"/>
      <c r="AP221" s="229"/>
      <c r="AQ221" s="229"/>
      <c r="AR221" s="229"/>
      <c r="AS221" s="229"/>
      <c r="AT221" s="229"/>
      <c r="AU221" s="229"/>
      <c r="AV221" s="229"/>
      <c r="AW221" s="229"/>
      <c r="AX221" s="229"/>
      <c r="AY221" s="229"/>
      <c r="AZ221" s="229"/>
      <c r="BA221" s="229"/>
      <c r="BB221" s="229"/>
      <c r="BC221" s="229"/>
    </row>
    <row r="222" spans="1:55" ht="15.75" customHeight="1" x14ac:dyDescent="0.2">
      <c r="A222" s="229"/>
      <c r="B222" s="229"/>
      <c r="C222" s="229"/>
      <c r="D222" s="229"/>
      <c r="E222" s="229"/>
      <c r="F222" s="229"/>
      <c r="G222" s="229"/>
      <c r="H222" s="229"/>
      <c r="I222" s="229"/>
      <c r="J222" s="229"/>
      <c r="K222" s="229"/>
      <c r="L222" s="229"/>
      <c r="M222" s="229"/>
      <c r="N222" s="229"/>
      <c r="O222" s="229"/>
      <c r="P222" s="229"/>
      <c r="Q222" s="229"/>
      <c r="R222" s="229"/>
      <c r="S222" s="229"/>
      <c r="T222" s="229"/>
      <c r="U222" s="229"/>
      <c r="V222" s="229"/>
      <c r="W222" s="229"/>
      <c r="X222" s="229"/>
      <c r="Y222" s="229"/>
      <c r="Z222" s="229"/>
      <c r="AA222" s="229"/>
      <c r="AB222" s="229"/>
      <c r="AC222" s="229"/>
      <c r="AD222" s="229"/>
      <c r="AE222" s="229"/>
      <c r="AF222" s="229"/>
      <c r="AG222" s="229"/>
      <c r="AH222" s="229"/>
      <c r="AI222" s="229"/>
      <c r="AJ222" s="229"/>
      <c r="AK222" s="229"/>
      <c r="AL222" s="229"/>
      <c r="AM222" s="229"/>
      <c r="AN222" s="229"/>
      <c r="AO222" s="229"/>
      <c r="AP222" s="229"/>
      <c r="AQ222" s="229"/>
      <c r="AR222" s="229"/>
      <c r="AS222" s="229"/>
      <c r="AT222" s="229"/>
      <c r="AU222" s="229"/>
      <c r="AV222" s="229"/>
      <c r="AW222" s="229"/>
      <c r="AX222" s="229"/>
      <c r="AY222" s="229"/>
      <c r="AZ222" s="229"/>
      <c r="BA222" s="229"/>
      <c r="BB222" s="229"/>
      <c r="BC222" s="229"/>
    </row>
    <row r="223" spans="1:55" ht="15.75" customHeight="1" x14ac:dyDescent="0.2">
      <c r="A223" s="229"/>
      <c r="B223" s="229"/>
      <c r="C223" s="229"/>
      <c r="D223" s="229"/>
      <c r="E223" s="229"/>
      <c r="F223" s="229"/>
      <c r="G223" s="229"/>
      <c r="H223" s="229"/>
      <c r="I223" s="229"/>
      <c r="J223" s="229"/>
      <c r="K223" s="229"/>
      <c r="L223" s="229"/>
      <c r="M223" s="229"/>
      <c r="N223" s="229"/>
      <c r="O223" s="229"/>
      <c r="P223" s="229"/>
      <c r="Q223" s="229"/>
      <c r="R223" s="229"/>
      <c r="S223" s="229"/>
      <c r="T223" s="229"/>
      <c r="U223" s="229"/>
      <c r="V223" s="229"/>
      <c r="W223" s="229"/>
      <c r="X223" s="229"/>
      <c r="Y223" s="229"/>
      <c r="Z223" s="229"/>
      <c r="AA223" s="229"/>
      <c r="AB223" s="229"/>
      <c r="AC223" s="229"/>
      <c r="AD223" s="229"/>
      <c r="AE223" s="229"/>
      <c r="AF223" s="229"/>
      <c r="AG223" s="229"/>
      <c r="AH223" s="229"/>
      <c r="AI223" s="229"/>
      <c r="AJ223" s="229"/>
      <c r="AK223" s="229"/>
      <c r="AL223" s="229"/>
      <c r="AM223" s="229"/>
      <c r="AN223" s="229"/>
      <c r="AO223" s="229"/>
      <c r="AP223" s="229"/>
      <c r="AQ223" s="229"/>
      <c r="AR223" s="229"/>
      <c r="AS223" s="229"/>
      <c r="AT223" s="229"/>
      <c r="AU223" s="229"/>
      <c r="AV223" s="229"/>
      <c r="AW223" s="229"/>
      <c r="AX223" s="229"/>
      <c r="AY223" s="229"/>
      <c r="AZ223" s="229"/>
      <c r="BA223" s="229"/>
      <c r="BB223" s="229"/>
      <c r="BC223" s="229"/>
    </row>
    <row r="224" spans="1:55" ht="15.75" customHeight="1" x14ac:dyDescent="0.2">
      <c r="A224" s="229"/>
      <c r="B224" s="229"/>
      <c r="C224" s="229"/>
      <c r="D224" s="229"/>
      <c r="E224" s="229"/>
      <c r="F224" s="229"/>
      <c r="G224" s="229"/>
      <c r="H224" s="229"/>
      <c r="I224" s="229"/>
      <c r="J224" s="229"/>
      <c r="K224" s="229"/>
      <c r="L224" s="229"/>
      <c r="M224" s="229"/>
      <c r="N224" s="229"/>
      <c r="O224" s="229"/>
      <c r="P224" s="229"/>
      <c r="Q224" s="229"/>
      <c r="R224" s="229"/>
      <c r="S224" s="229"/>
      <c r="T224" s="229"/>
      <c r="U224" s="229"/>
      <c r="V224" s="229"/>
      <c r="W224" s="229"/>
      <c r="X224" s="229"/>
      <c r="Y224" s="229"/>
      <c r="Z224" s="229"/>
      <c r="AA224" s="229"/>
      <c r="AB224" s="229"/>
      <c r="AC224" s="229"/>
      <c r="AD224" s="229"/>
      <c r="AE224" s="229"/>
      <c r="AF224" s="229"/>
      <c r="AG224" s="229"/>
      <c r="AH224" s="229"/>
      <c r="AI224" s="229"/>
      <c r="AJ224" s="229"/>
      <c r="AK224" s="229"/>
      <c r="AL224" s="229"/>
      <c r="AM224" s="229"/>
      <c r="AN224" s="229"/>
      <c r="AO224" s="229"/>
      <c r="AP224" s="229"/>
      <c r="AQ224" s="229"/>
      <c r="AR224" s="229"/>
      <c r="AS224" s="229"/>
      <c r="AT224" s="229"/>
      <c r="AU224" s="229"/>
      <c r="AV224" s="229"/>
      <c r="AW224" s="229"/>
      <c r="AX224" s="229"/>
      <c r="AY224" s="229"/>
      <c r="AZ224" s="229"/>
      <c r="BA224" s="229"/>
      <c r="BB224" s="229"/>
      <c r="BC224" s="229"/>
    </row>
    <row r="225" spans="1:55" ht="15.75" customHeight="1" x14ac:dyDescent="0.2">
      <c r="A225" s="229"/>
      <c r="B225" s="229"/>
      <c r="C225" s="229"/>
      <c r="D225" s="229"/>
      <c r="E225" s="229"/>
      <c r="F225" s="229"/>
      <c r="G225" s="229"/>
      <c r="H225" s="229"/>
      <c r="I225" s="229"/>
      <c r="J225" s="229"/>
      <c r="K225" s="229"/>
      <c r="L225" s="229"/>
      <c r="M225" s="229"/>
      <c r="N225" s="229"/>
      <c r="O225" s="229"/>
      <c r="P225" s="229"/>
      <c r="Q225" s="229"/>
      <c r="R225" s="229"/>
      <c r="S225" s="229"/>
      <c r="T225" s="229"/>
      <c r="U225" s="229"/>
      <c r="V225" s="229"/>
      <c r="W225" s="229"/>
      <c r="X225" s="229"/>
      <c r="Y225" s="229"/>
      <c r="Z225" s="229"/>
      <c r="AA225" s="229"/>
      <c r="AB225" s="229"/>
      <c r="AC225" s="229"/>
      <c r="AD225" s="229"/>
      <c r="AE225" s="229"/>
      <c r="AF225" s="229"/>
      <c r="AG225" s="229"/>
      <c r="AH225" s="229"/>
      <c r="AI225" s="229"/>
      <c r="AJ225" s="229"/>
      <c r="AK225" s="229"/>
      <c r="AL225" s="229"/>
      <c r="AM225" s="229"/>
      <c r="AN225" s="229"/>
      <c r="AO225" s="229"/>
      <c r="AP225" s="229"/>
      <c r="AQ225" s="229"/>
      <c r="AR225" s="229"/>
      <c r="AS225" s="229"/>
      <c r="AT225" s="229"/>
      <c r="AU225" s="229"/>
      <c r="AV225" s="229"/>
      <c r="AW225" s="229"/>
      <c r="AX225" s="229"/>
      <c r="AY225" s="229"/>
      <c r="AZ225" s="229"/>
      <c r="BA225" s="229"/>
      <c r="BB225" s="229"/>
      <c r="BC225" s="229"/>
    </row>
    <row r="226" spans="1:55" ht="15.75" customHeight="1" x14ac:dyDescent="0.2">
      <c r="A226" s="229"/>
      <c r="B226" s="229"/>
      <c r="C226" s="229"/>
      <c r="D226" s="229"/>
      <c r="E226" s="229"/>
      <c r="F226" s="229"/>
      <c r="G226" s="229"/>
      <c r="H226" s="229"/>
      <c r="I226" s="229"/>
      <c r="J226" s="229"/>
      <c r="K226" s="229"/>
      <c r="L226" s="229"/>
      <c r="M226" s="229"/>
      <c r="N226" s="229"/>
      <c r="O226" s="229"/>
      <c r="P226" s="229"/>
      <c r="Q226" s="229"/>
      <c r="R226" s="229"/>
      <c r="S226" s="229"/>
      <c r="T226" s="229"/>
      <c r="U226" s="229"/>
      <c r="V226" s="229"/>
      <c r="W226" s="229"/>
      <c r="X226" s="229"/>
      <c r="Y226" s="229"/>
      <c r="Z226" s="229"/>
      <c r="AA226" s="229"/>
      <c r="AB226" s="229"/>
      <c r="AC226" s="229"/>
      <c r="AD226" s="229"/>
      <c r="AE226" s="229"/>
      <c r="AF226" s="229"/>
      <c r="AG226" s="229"/>
      <c r="AH226" s="229"/>
      <c r="AI226" s="229"/>
      <c r="AJ226" s="229"/>
      <c r="AK226" s="229"/>
      <c r="AL226" s="229"/>
      <c r="AM226" s="229"/>
      <c r="AN226" s="229"/>
      <c r="AO226" s="229"/>
      <c r="AP226" s="229"/>
      <c r="AQ226" s="229"/>
      <c r="AR226" s="229"/>
      <c r="AS226" s="229"/>
      <c r="AT226" s="229"/>
      <c r="AU226" s="229"/>
      <c r="AV226" s="229"/>
      <c r="AW226" s="229"/>
      <c r="AX226" s="229"/>
      <c r="AY226" s="229"/>
      <c r="AZ226" s="229"/>
      <c r="BA226" s="229"/>
      <c r="BB226" s="229"/>
      <c r="BC226" s="229"/>
    </row>
    <row r="227" spans="1:55" ht="15.75" customHeight="1" x14ac:dyDescent="0.2">
      <c r="A227" s="229"/>
      <c r="B227" s="229"/>
      <c r="C227" s="229"/>
      <c r="D227" s="229"/>
      <c r="E227" s="229"/>
      <c r="F227" s="229"/>
      <c r="G227" s="229"/>
      <c r="H227" s="229"/>
      <c r="I227" s="229"/>
      <c r="J227" s="229"/>
      <c r="K227" s="229"/>
      <c r="L227" s="229"/>
      <c r="M227" s="229"/>
      <c r="N227" s="229"/>
      <c r="O227" s="229"/>
      <c r="P227" s="229"/>
      <c r="Q227" s="229"/>
      <c r="R227" s="229"/>
      <c r="S227" s="229"/>
      <c r="T227" s="229"/>
      <c r="U227" s="229"/>
      <c r="V227" s="229"/>
      <c r="W227" s="229"/>
      <c r="X227" s="229"/>
      <c r="Y227" s="229"/>
      <c r="Z227" s="229"/>
      <c r="AA227" s="229"/>
      <c r="AB227" s="229"/>
      <c r="AC227" s="229"/>
      <c r="AD227" s="229"/>
      <c r="AE227" s="229"/>
      <c r="AF227" s="229"/>
      <c r="AG227" s="229"/>
      <c r="AH227" s="229"/>
      <c r="AI227" s="229"/>
      <c r="AJ227" s="229"/>
      <c r="AK227" s="229"/>
      <c r="AL227" s="229"/>
      <c r="AM227" s="229"/>
      <c r="AN227" s="229"/>
      <c r="AO227" s="229"/>
      <c r="AP227" s="229"/>
      <c r="AQ227" s="229"/>
      <c r="AR227" s="229"/>
      <c r="AS227" s="229"/>
      <c r="AT227" s="229"/>
      <c r="AU227" s="229"/>
      <c r="AV227" s="229"/>
      <c r="AW227" s="229"/>
      <c r="AX227" s="229"/>
      <c r="AY227" s="229"/>
      <c r="AZ227" s="229"/>
      <c r="BA227" s="229"/>
      <c r="BB227" s="229"/>
      <c r="BC227" s="229"/>
    </row>
    <row r="228" spans="1:55" ht="15.75" customHeight="1" x14ac:dyDescent="0.2">
      <c r="A228" s="229"/>
      <c r="B228" s="229"/>
      <c r="C228" s="229"/>
      <c r="D228" s="229"/>
      <c r="E228" s="229"/>
      <c r="F228" s="229"/>
      <c r="G228" s="229"/>
      <c r="H228" s="229"/>
      <c r="I228" s="229"/>
      <c r="J228" s="229"/>
      <c r="K228" s="229"/>
      <c r="L228" s="229"/>
      <c r="M228" s="229"/>
      <c r="N228" s="229"/>
      <c r="O228" s="229"/>
      <c r="P228" s="229"/>
      <c r="Q228" s="229"/>
      <c r="R228" s="229"/>
      <c r="S228" s="229"/>
      <c r="T228" s="229"/>
      <c r="U228" s="229"/>
      <c r="V228" s="229"/>
      <c r="W228" s="229"/>
      <c r="X228" s="229"/>
      <c r="Y228" s="229"/>
      <c r="Z228" s="229"/>
      <c r="AA228" s="229"/>
      <c r="AB228" s="229"/>
      <c r="AC228" s="229"/>
      <c r="AD228" s="229"/>
      <c r="AE228" s="229"/>
      <c r="AF228" s="229"/>
      <c r="AG228" s="229"/>
      <c r="AH228" s="229"/>
      <c r="AI228" s="229"/>
      <c r="AJ228" s="229"/>
      <c r="AK228" s="229"/>
      <c r="AL228" s="229"/>
      <c r="AM228" s="229"/>
      <c r="AN228" s="229"/>
      <c r="AO228" s="229"/>
      <c r="AP228" s="229"/>
      <c r="AQ228" s="229"/>
      <c r="AR228" s="229"/>
      <c r="AS228" s="229"/>
      <c r="AT228" s="229"/>
      <c r="AU228" s="229"/>
      <c r="AV228" s="229"/>
      <c r="AW228" s="229"/>
      <c r="AX228" s="229"/>
      <c r="AY228" s="229"/>
      <c r="AZ228" s="229"/>
      <c r="BA228" s="229"/>
      <c r="BB228" s="229"/>
      <c r="BC228" s="229"/>
    </row>
    <row r="229" spans="1:55" ht="15.75" customHeight="1" x14ac:dyDescent="0.2">
      <c r="A229" s="229"/>
      <c r="B229" s="229"/>
      <c r="C229" s="229"/>
      <c r="D229" s="229"/>
      <c r="E229" s="229"/>
      <c r="F229" s="229"/>
      <c r="G229" s="229"/>
      <c r="H229" s="229"/>
      <c r="I229" s="229"/>
      <c r="J229" s="229"/>
      <c r="K229" s="229"/>
      <c r="L229" s="229"/>
      <c r="M229" s="229"/>
      <c r="N229" s="229"/>
      <c r="O229" s="229"/>
      <c r="P229" s="229"/>
      <c r="Q229" s="229"/>
      <c r="R229" s="229"/>
      <c r="S229" s="229"/>
      <c r="T229" s="229"/>
      <c r="U229" s="229"/>
      <c r="V229" s="229"/>
      <c r="W229" s="229"/>
      <c r="X229" s="229"/>
      <c r="Y229" s="229"/>
      <c r="Z229" s="229"/>
      <c r="AA229" s="229"/>
      <c r="AB229" s="229"/>
      <c r="AC229" s="229"/>
      <c r="AD229" s="229"/>
      <c r="AE229" s="229"/>
      <c r="AF229" s="229"/>
      <c r="AG229" s="229"/>
      <c r="AH229" s="229"/>
      <c r="AI229" s="229"/>
      <c r="AJ229" s="229"/>
      <c r="AK229" s="229"/>
      <c r="AL229" s="229"/>
      <c r="AM229" s="229"/>
      <c r="AN229" s="229"/>
      <c r="AO229" s="229"/>
      <c r="AP229" s="229"/>
      <c r="AQ229" s="229"/>
      <c r="AR229" s="229"/>
      <c r="AS229" s="229"/>
      <c r="AT229" s="229"/>
      <c r="AU229" s="229"/>
      <c r="AV229" s="229"/>
      <c r="AW229" s="229"/>
      <c r="AX229" s="229"/>
      <c r="AY229" s="229"/>
      <c r="AZ229" s="229"/>
      <c r="BA229" s="229"/>
      <c r="BB229" s="229"/>
      <c r="BC229" s="229"/>
    </row>
    <row r="230" spans="1:55" ht="15.75" customHeight="1" x14ac:dyDescent="0.2">
      <c r="A230" s="229"/>
      <c r="B230" s="229"/>
      <c r="C230" s="229"/>
      <c r="D230" s="229"/>
      <c r="E230" s="229"/>
      <c r="F230" s="229"/>
      <c r="G230" s="229"/>
      <c r="H230" s="229"/>
      <c r="I230" s="229"/>
      <c r="J230" s="229"/>
      <c r="K230" s="229"/>
      <c r="L230" s="229"/>
      <c r="M230" s="229"/>
      <c r="N230" s="229"/>
      <c r="O230" s="229"/>
      <c r="P230" s="229"/>
      <c r="Q230" s="229"/>
      <c r="R230" s="229"/>
      <c r="S230" s="229"/>
      <c r="T230" s="229"/>
      <c r="U230" s="229"/>
      <c r="V230" s="229"/>
      <c r="W230" s="229"/>
      <c r="X230" s="229"/>
      <c r="Y230" s="229"/>
      <c r="Z230" s="229"/>
      <c r="AA230" s="229"/>
      <c r="AB230" s="229"/>
      <c r="AC230" s="229"/>
      <c r="AD230" s="229"/>
      <c r="AE230" s="229"/>
      <c r="AF230" s="229"/>
      <c r="AG230" s="229"/>
      <c r="AH230" s="229"/>
      <c r="AI230" s="229"/>
      <c r="AJ230" s="229"/>
      <c r="AK230" s="229"/>
      <c r="AL230" s="229"/>
      <c r="AM230" s="229"/>
      <c r="AN230" s="229"/>
      <c r="AO230" s="229"/>
      <c r="AP230" s="229"/>
      <c r="AQ230" s="229"/>
      <c r="AR230" s="229"/>
      <c r="AS230" s="229"/>
      <c r="AT230" s="229"/>
      <c r="AU230" s="229"/>
      <c r="AV230" s="229"/>
      <c r="AW230" s="229"/>
      <c r="AX230" s="229"/>
      <c r="AY230" s="229"/>
      <c r="AZ230" s="229"/>
      <c r="BA230" s="229"/>
      <c r="BB230" s="229"/>
      <c r="BC230" s="229"/>
    </row>
    <row r="231" spans="1:55" ht="15.75" customHeight="1" x14ac:dyDescent="0.2">
      <c r="A231" s="229"/>
      <c r="B231" s="229"/>
      <c r="C231" s="229"/>
      <c r="D231" s="229"/>
      <c r="E231" s="229"/>
      <c r="F231" s="229"/>
      <c r="G231" s="229"/>
      <c r="H231" s="229"/>
      <c r="I231" s="229"/>
      <c r="J231" s="229"/>
      <c r="K231" s="229"/>
      <c r="L231" s="229"/>
      <c r="M231" s="229"/>
      <c r="N231" s="229"/>
      <c r="O231" s="229"/>
      <c r="P231" s="229"/>
      <c r="Q231" s="229"/>
      <c r="R231" s="229"/>
      <c r="S231" s="229"/>
      <c r="T231" s="229"/>
      <c r="U231" s="229"/>
      <c r="V231" s="229"/>
      <c r="W231" s="229"/>
      <c r="X231" s="229"/>
      <c r="Y231" s="229"/>
      <c r="Z231" s="229"/>
      <c r="AA231" s="229"/>
      <c r="AB231" s="229"/>
      <c r="AC231" s="229"/>
      <c r="AD231" s="229"/>
      <c r="AE231" s="229"/>
      <c r="AF231" s="229"/>
      <c r="AG231" s="229"/>
      <c r="AH231" s="229"/>
      <c r="AI231" s="229"/>
      <c r="AJ231" s="229"/>
      <c r="AK231" s="229"/>
      <c r="AL231" s="229"/>
      <c r="AM231" s="229"/>
      <c r="AN231" s="229"/>
      <c r="AO231" s="229"/>
      <c r="AP231" s="229"/>
      <c r="AQ231" s="229"/>
      <c r="AR231" s="229"/>
      <c r="AS231" s="229"/>
      <c r="AT231" s="229"/>
      <c r="AU231" s="229"/>
      <c r="AV231" s="229"/>
      <c r="AW231" s="229"/>
      <c r="AX231" s="229"/>
      <c r="AY231" s="229"/>
      <c r="AZ231" s="229"/>
      <c r="BA231" s="229"/>
      <c r="BB231" s="229"/>
      <c r="BC231" s="229"/>
    </row>
    <row r="232" spans="1:55" ht="15.75" customHeight="1" x14ac:dyDescent="0.2">
      <c r="A232" s="229"/>
      <c r="B232" s="229"/>
      <c r="C232" s="229"/>
      <c r="D232" s="229"/>
      <c r="E232" s="229"/>
      <c r="F232" s="229"/>
      <c r="G232" s="229"/>
      <c r="H232" s="229"/>
      <c r="I232" s="229"/>
      <c r="J232" s="229"/>
      <c r="K232" s="229"/>
      <c r="L232" s="229"/>
      <c r="M232" s="229"/>
      <c r="N232" s="229"/>
      <c r="O232" s="229"/>
      <c r="P232" s="229"/>
      <c r="Q232" s="229"/>
      <c r="R232" s="229"/>
      <c r="S232" s="229"/>
      <c r="T232" s="229"/>
      <c r="U232" s="229"/>
      <c r="V232" s="229"/>
      <c r="W232" s="229"/>
      <c r="X232" s="229"/>
      <c r="Y232" s="229"/>
      <c r="Z232" s="229"/>
      <c r="AA232" s="229"/>
      <c r="AB232" s="229"/>
      <c r="AC232" s="229"/>
      <c r="AD232" s="229"/>
      <c r="AE232" s="229"/>
      <c r="AF232" s="229"/>
      <c r="AG232" s="229"/>
      <c r="AH232" s="229"/>
      <c r="AI232" s="229"/>
      <c r="AJ232" s="229"/>
      <c r="AK232" s="229"/>
      <c r="AL232" s="229"/>
      <c r="AM232" s="229"/>
      <c r="AN232" s="229"/>
      <c r="AO232" s="229"/>
      <c r="AP232" s="229"/>
      <c r="AQ232" s="229"/>
      <c r="AR232" s="229"/>
      <c r="AS232" s="229"/>
      <c r="AT232" s="229"/>
      <c r="AU232" s="229"/>
      <c r="AV232" s="229"/>
      <c r="AW232" s="229"/>
      <c r="AX232" s="229"/>
      <c r="AY232" s="229"/>
      <c r="AZ232" s="229"/>
      <c r="BA232" s="229"/>
      <c r="BB232" s="229"/>
      <c r="BC232" s="229"/>
    </row>
    <row r="233" spans="1:55" ht="15.75" customHeight="1" x14ac:dyDescent="0.2">
      <c r="A233" s="229"/>
      <c r="B233" s="229"/>
      <c r="C233" s="229"/>
      <c r="D233" s="229"/>
      <c r="E233" s="229"/>
      <c r="F233" s="229"/>
      <c r="G233" s="229"/>
      <c r="H233" s="229"/>
      <c r="I233" s="229"/>
      <c r="J233" s="229"/>
      <c r="K233" s="229"/>
      <c r="L233" s="229"/>
      <c r="M233" s="229"/>
      <c r="N233" s="229"/>
      <c r="O233" s="229"/>
      <c r="P233" s="229"/>
      <c r="Q233" s="229"/>
      <c r="R233" s="229"/>
      <c r="S233" s="229"/>
      <c r="T233" s="229"/>
      <c r="U233" s="229"/>
      <c r="V233" s="229"/>
      <c r="W233" s="229"/>
      <c r="X233" s="229"/>
      <c r="Y233" s="229"/>
      <c r="Z233" s="229"/>
      <c r="AA233" s="229"/>
      <c r="AB233" s="229"/>
      <c r="AC233" s="229"/>
      <c r="AD233" s="229"/>
      <c r="AE233" s="229"/>
      <c r="AF233" s="229"/>
      <c r="AG233" s="229"/>
      <c r="AH233" s="229"/>
      <c r="AI233" s="229"/>
      <c r="AJ233" s="229"/>
      <c r="AK233" s="229"/>
      <c r="AL233" s="229"/>
      <c r="AM233" s="229"/>
      <c r="AN233" s="229"/>
      <c r="AO233" s="229"/>
      <c r="AP233" s="229"/>
      <c r="AQ233" s="229"/>
      <c r="AR233" s="229"/>
      <c r="AS233" s="229"/>
      <c r="AT233" s="229"/>
      <c r="AU233" s="229"/>
      <c r="AV233" s="229"/>
      <c r="AW233" s="229"/>
      <c r="AX233" s="229"/>
      <c r="AY233" s="229"/>
      <c r="AZ233" s="229"/>
      <c r="BA233" s="229"/>
      <c r="BB233" s="229"/>
      <c r="BC233" s="229"/>
    </row>
    <row r="234" spans="1:55" ht="15.75" customHeight="1" x14ac:dyDescent="0.2">
      <c r="A234" s="229"/>
      <c r="B234" s="229"/>
      <c r="C234" s="229"/>
      <c r="D234" s="229"/>
      <c r="E234" s="229"/>
      <c r="F234" s="229"/>
      <c r="G234" s="229"/>
      <c r="H234" s="229"/>
      <c r="I234" s="229"/>
      <c r="J234" s="229"/>
      <c r="K234" s="229"/>
      <c r="L234" s="229"/>
      <c r="M234" s="229"/>
      <c r="N234" s="229"/>
      <c r="O234" s="229"/>
      <c r="P234" s="229"/>
      <c r="Q234" s="229"/>
      <c r="R234" s="229"/>
      <c r="S234" s="229"/>
      <c r="T234" s="229"/>
      <c r="U234" s="229"/>
      <c r="V234" s="229"/>
      <c r="W234" s="229"/>
      <c r="X234" s="229"/>
      <c r="Y234" s="229"/>
      <c r="Z234" s="229"/>
      <c r="AA234" s="229"/>
      <c r="AB234" s="229"/>
      <c r="AC234" s="229"/>
      <c r="AD234" s="229"/>
      <c r="AE234" s="229"/>
      <c r="AF234" s="229"/>
      <c r="AG234" s="229"/>
      <c r="AH234" s="229"/>
      <c r="AI234" s="229"/>
      <c r="AJ234" s="229"/>
      <c r="AK234" s="229"/>
      <c r="AL234" s="229"/>
      <c r="AM234" s="229"/>
      <c r="AN234" s="229"/>
      <c r="AO234" s="229"/>
      <c r="AP234" s="229"/>
      <c r="AQ234" s="229"/>
      <c r="AR234" s="229"/>
      <c r="AS234" s="229"/>
      <c r="AT234" s="229"/>
      <c r="AU234" s="229"/>
      <c r="AV234" s="229"/>
      <c r="AW234" s="229"/>
      <c r="AX234" s="229"/>
      <c r="AY234" s="229"/>
      <c r="AZ234" s="229"/>
      <c r="BA234" s="229"/>
      <c r="BB234" s="229"/>
      <c r="BC234" s="229"/>
    </row>
    <row r="235" spans="1:55" ht="15.75" customHeight="1" x14ac:dyDescent="0.2">
      <c r="A235" s="229"/>
      <c r="B235" s="229"/>
      <c r="C235" s="229"/>
      <c r="D235" s="229"/>
      <c r="E235" s="229"/>
      <c r="F235" s="229"/>
      <c r="G235" s="229"/>
      <c r="H235" s="229"/>
      <c r="I235" s="229"/>
      <c r="J235" s="229"/>
      <c r="K235" s="229"/>
      <c r="L235" s="229"/>
      <c r="M235" s="229"/>
      <c r="N235" s="229"/>
      <c r="O235" s="229"/>
      <c r="P235" s="229"/>
      <c r="Q235" s="229"/>
      <c r="R235" s="229"/>
      <c r="S235" s="229"/>
      <c r="T235" s="229"/>
      <c r="U235" s="229"/>
      <c r="V235" s="229"/>
      <c r="W235" s="229"/>
      <c r="X235" s="229"/>
      <c r="Y235" s="229"/>
      <c r="Z235" s="229"/>
      <c r="AA235" s="229"/>
      <c r="AB235" s="229"/>
      <c r="AC235" s="229"/>
      <c r="AD235" s="229"/>
      <c r="AE235" s="229"/>
      <c r="AF235" s="229"/>
      <c r="AG235" s="229"/>
      <c r="AH235" s="229"/>
      <c r="AI235" s="229"/>
      <c r="AJ235" s="229"/>
      <c r="AK235" s="229"/>
      <c r="AL235" s="229"/>
      <c r="AM235" s="229"/>
      <c r="AN235" s="229"/>
      <c r="AO235" s="229"/>
      <c r="AP235" s="229"/>
      <c r="AQ235" s="229"/>
      <c r="AR235" s="229"/>
      <c r="AS235" s="229"/>
      <c r="AT235" s="229"/>
      <c r="AU235" s="229"/>
      <c r="AV235" s="229"/>
      <c r="AW235" s="229"/>
      <c r="AX235" s="229"/>
      <c r="AY235" s="229"/>
      <c r="AZ235" s="229"/>
      <c r="BA235" s="229"/>
      <c r="BB235" s="229"/>
      <c r="BC235" s="229"/>
    </row>
    <row r="236" spans="1:55" ht="15.75" customHeight="1" x14ac:dyDescent="0.2">
      <c r="A236" s="229"/>
      <c r="B236" s="229"/>
      <c r="C236" s="229"/>
      <c r="D236" s="229"/>
      <c r="E236" s="229"/>
      <c r="F236" s="229"/>
      <c r="G236" s="229"/>
      <c r="H236" s="229"/>
      <c r="I236" s="229"/>
      <c r="J236" s="229"/>
      <c r="K236" s="229"/>
      <c r="L236" s="229"/>
      <c r="M236" s="229"/>
      <c r="N236" s="229"/>
      <c r="O236" s="229"/>
      <c r="P236" s="229"/>
      <c r="Q236" s="229"/>
      <c r="R236" s="229"/>
      <c r="S236" s="229"/>
      <c r="T236" s="229"/>
      <c r="U236" s="229"/>
      <c r="V236" s="229"/>
      <c r="W236" s="229"/>
      <c r="X236" s="229"/>
      <c r="Y236" s="229"/>
      <c r="Z236" s="229"/>
      <c r="AA236" s="229"/>
      <c r="AB236" s="229"/>
      <c r="AC236" s="229"/>
      <c r="AD236" s="229"/>
      <c r="AE236" s="229"/>
      <c r="AF236" s="229"/>
      <c r="AG236" s="229"/>
      <c r="AH236" s="229"/>
      <c r="AI236" s="229"/>
      <c r="AJ236" s="229"/>
      <c r="AK236" s="229"/>
      <c r="AL236" s="229"/>
      <c r="AM236" s="229"/>
      <c r="AN236" s="229"/>
      <c r="AO236" s="229"/>
      <c r="AP236" s="229"/>
      <c r="AQ236" s="229"/>
      <c r="AR236" s="229"/>
      <c r="AS236" s="229"/>
      <c r="AT236" s="229"/>
      <c r="AU236" s="229"/>
      <c r="AV236" s="229"/>
      <c r="AW236" s="229"/>
      <c r="AX236" s="229"/>
      <c r="AY236" s="229"/>
      <c r="AZ236" s="229"/>
      <c r="BA236" s="229"/>
      <c r="BB236" s="229"/>
      <c r="BC236" s="229"/>
    </row>
    <row r="237" spans="1:55" ht="15.75" customHeight="1" x14ac:dyDescent="0.2">
      <c r="A237" s="229"/>
      <c r="B237" s="229"/>
      <c r="C237" s="229"/>
      <c r="D237" s="229"/>
      <c r="E237" s="229"/>
      <c r="F237" s="229"/>
      <c r="G237" s="229"/>
      <c r="H237" s="229"/>
      <c r="I237" s="229"/>
      <c r="J237" s="229"/>
      <c r="K237" s="229"/>
      <c r="L237" s="229"/>
      <c r="M237" s="229"/>
      <c r="N237" s="229"/>
      <c r="O237" s="229"/>
      <c r="P237" s="229"/>
      <c r="Q237" s="229"/>
      <c r="R237" s="229"/>
      <c r="S237" s="229"/>
      <c r="T237" s="229"/>
      <c r="U237" s="229"/>
      <c r="V237" s="229"/>
      <c r="W237" s="229"/>
      <c r="X237" s="229"/>
      <c r="Y237" s="229"/>
      <c r="Z237" s="229"/>
      <c r="AA237" s="229"/>
      <c r="AB237" s="229"/>
      <c r="AC237" s="229"/>
      <c r="AD237" s="229"/>
      <c r="AE237" s="229"/>
      <c r="AF237" s="229"/>
      <c r="AG237" s="229"/>
      <c r="AH237" s="229"/>
      <c r="AI237" s="229"/>
      <c r="AJ237" s="229"/>
      <c r="AK237" s="229"/>
      <c r="AL237" s="229"/>
      <c r="AM237" s="229"/>
      <c r="AN237" s="229"/>
      <c r="AO237" s="229"/>
      <c r="AP237" s="229"/>
      <c r="AQ237" s="229"/>
      <c r="AR237" s="229"/>
      <c r="AS237" s="229"/>
      <c r="AT237" s="229"/>
      <c r="AU237" s="229"/>
      <c r="AV237" s="229"/>
      <c r="AW237" s="229"/>
      <c r="AX237" s="229"/>
      <c r="AY237" s="229"/>
      <c r="AZ237" s="229"/>
      <c r="BA237" s="229"/>
      <c r="BB237" s="229"/>
      <c r="BC237" s="229"/>
    </row>
    <row r="238" spans="1:55" ht="15.75" customHeight="1" x14ac:dyDescent="0.2">
      <c r="A238" s="229"/>
      <c r="B238" s="229"/>
      <c r="C238" s="229"/>
      <c r="D238" s="229"/>
      <c r="E238" s="229"/>
      <c r="F238" s="229"/>
      <c r="G238" s="229"/>
      <c r="H238" s="229"/>
      <c r="I238" s="229"/>
      <c r="J238" s="229"/>
      <c r="K238" s="229"/>
      <c r="L238" s="229"/>
      <c r="M238" s="229"/>
      <c r="N238" s="229"/>
      <c r="O238" s="229"/>
      <c r="P238" s="229"/>
      <c r="Q238" s="229"/>
      <c r="R238" s="229"/>
      <c r="S238" s="229"/>
      <c r="T238" s="229"/>
      <c r="U238" s="229"/>
      <c r="V238" s="229"/>
      <c r="W238" s="229"/>
      <c r="X238" s="229"/>
      <c r="Y238" s="229"/>
      <c r="Z238" s="229"/>
      <c r="AA238" s="229"/>
      <c r="AB238" s="229"/>
      <c r="AC238" s="229"/>
      <c r="AD238" s="229"/>
      <c r="AE238" s="229"/>
      <c r="AF238" s="229"/>
      <c r="AG238" s="229"/>
      <c r="AH238" s="229"/>
      <c r="AI238" s="229"/>
      <c r="AJ238" s="229"/>
      <c r="AK238" s="229"/>
      <c r="AL238" s="229"/>
      <c r="AM238" s="229"/>
      <c r="AN238" s="229"/>
      <c r="AO238" s="229"/>
      <c r="AP238" s="229"/>
      <c r="AQ238" s="229"/>
      <c r="AR238" s="229"/>
      <c r="AS238" s="229"/>
      <c r="AT238" s="229"/>
      <c r="AU238" s="229"/>
      <c r="AV238" s="229"/>
      <c r="AW238" s="229"/>
      <c r="AX238" s="229"/>
      <c r="AY238" s="229"/>
      <c r="AZ238" s="229"/>
      <c r="BA238" s="229"/>
      <c r="BB238" s="229"/>
      <c r="BC238" s="229"/>
    </row>
    <row r="239" spans="1:55" ht="15.75" customHeight="1" x14ac:dyDescent="0.2">
      <c r="A239" s="229"/>
      <c r="B239" s="229"/>
      <c r="C239" s="229"/>
      <c r="D239" s="229"/>
      <c r="E239" s="229"/>
      <c r="F239" s="229"/>
      <c r="G239" s="229"/>
      <c r="H239" s="229"/>
      <c r="I239" s="229"/>
      <c r="J239" s="229"/>
      <c r="K239" s="229"/>
      <c r="L239" s="229"/>
      <c r="M239" s="229"/>
      <c r="N239" s="229"/>
      <c r="O239" s="229"/>
      <c r="P239" s="229"/>
      <c r="Q239" s="229"/>
      <c r="R239" s="229"/>
      <c r="S239" s="229"/>
      <c r="T239" s="229"/>
      <c r="U239" s="229"/>
      <c r="V239" s="229"/>
      <c r="W239" s="229"/>
      <c r="X239" s="229"/>
      <c r="Y239" s="229"/>
      <c r="Z239" s="229"/>
      <c r="AA239" s="229"/>
      <c r="AB239" s="229"/>
      <c r="AC239" s="229"/>
      <c r="AD239" s="229"/>
      <c r="AE239" s="229"/>
      <c r="AF239" s="229"/>
      <c r="AG239" s="229"/>
      <c r="AH239" s="229"/>
      <c r="AI239" s="229"/>
      <c r="AJ239" s="229"/>
      <c r="AK239" s="229"/>
      <c r="AL239" s="229"/>
      <c r="AM239" s="229"/>
      <c r="AN239" s="229"/>
      <c r="AO239" s="229"/>
      <c r="AP239" s="229"/>
      <c r="AQ239" s="229"/>
      <c r="AR239" s="229"/>
      <c r="AS239" s="229"/>
      <c r="AT239" s="229"/>
      <c r="AU239" s="229"/>
      <c r="AV239" s="229"/>
      <c r="AW239" s="229"/>
      <c r="AX239" s="229"/>
      <c r="AY239" s="229"/>
      <c r="AZ239" s="229"/>
      <c r="BA239" s="229"/>
      <c r="BB239" s="229"/>
      <c r="BC239" s="229"/>
    </row>
    <row r="240" spans="1:55" ht="15.75" customHeight="1" x14ac:dyDescent="0.2">
      <c r="A240" s="229"/>
      <c r="B240" s="229"/>
      <c r="C240" s="229"/>
      <c r="D240" s="229"/>
      <c r="E240" s="229"/>
      <c r="F240" s="229"/>
      <c r="G240" s="229"/>
      <c r="H240" s="229"/>
      <c r="I240" s="229"/>
      <c r="J240" s="229"/>
      <c r="K240" s="229"/>
      <c r="L240" s="229"/>
      <c r="M240" s="229"/>
      <c r="N240" s="229"/>
      <c r="O240" s="229"/>
      <c r="P240" s="229"/>
      <c r="Q240" s="229"/>
      <c r="R240" s="229"/>
      <c r="S240" s="229"/>
      <c r="T240" s="229"/>
      <c r="U240" s="229"/>
      <c r="V240" s="229"/>
      <c r="W240" s="229"/>
      <c r="X240" s="229"/>
      <c r="Y240" s="229"/>
      <c r="Z240" s="229"/>
      <c r="AA240" s="229"/>
      <c r="AB240" s="229"/>
      <c r="AC240" s="229"/>
      <c r="AD240" s="229"/>
      <c r="AE240" s="229"/>
      <c r="AF240" s="229"/>
      <c r="AG240" s="229"/>
      <c r="AH240" s="229"/>
      <c r="AI240" s="229"/>
      <c r="AJ240" s="229"/>
      <c r="AK240" s="229"/>
      <c r="AL240" s="229"/>
      <c r="AM240" s="229"/>
      <c r="AN240" s="229"/>
      <c r="AO240" s="229"/>
      <c r="AP240" s="229"/>
      <c r="AQ240" s="229"/>
      <c r="AR240" s="229"/>
      <c r="AS240" s="229"/>
      <c r="AT240" s="229"/>
      <c r="AU240" s="229"/>
      <c r="AV240" s="229"/>
      <c r="AW240" s="229"/>
      <c r="AX240" s="229"/>
      <c r="AY240" s="229"/>
      <c r="AZ240" s="229"/>
      <c r="BA240" s="229"/>
      <c r="BB240" s="229"/>
      <c r="BC240" s="229"/>
    </row>
    <row r="241" spans="1:55" ht="15.75" customHeight="1" x14ac:dyDescent="0.2">
      <c r="A241" s="229"/>
      <c r="B241" s="229"/>
      <c r="C241" s="229"/>
      <c r="D241" s="229"/>
      <c r="E241" s="229"/>
      <c r="F241" s="229"/>
      <c r="G241" s="229"/>
      <c r="H241" s="229"/>
      <c r="I241" s="229"/>
      <c r="J241" s="229"/>
      <c r="K241" s="229"/>
      <c r="L241" s="229"/>
      <c r="M241" s="229"/>
      <c r="N241" s="229"/>
      <c r="O241" s="229"/>
      <c r="P241" s="229"/>
      <c r="Q241" s="229"/>
      <c r="R241" s="229"/>
      <c r="S241" s="229"/>
      <c r="T241" s="229"/>
      <c r="U241" s="229"/>
      <c r="V241" s="229"/>
      <c r="W241" s="229"/>
      <c r="X241" s="229"/>
      <c r="Y241" s="229"/>
      <c r="Z241" s="229"/>
      <c r="AA241" s="229"/>
      <c r="AB241" s="229"/>
      <c r="AC241" s="229"/>
      <c r="AD241" s="229"/>
      <c r="AE241" s="229"/>
      <c r="AF241" s="229"/>
      <c r="AG241" s="229"/>
      <c r="AH241" s="229"/>
      <c r="AI241" s="229"/>
      <c r="AJ241" s="229"/>
      <c r="AK241" s="229"/>
      <c r="AL241" s="229"/>
      <c r="AM241" s="229"/>
      <c r="AN241" s="229"/>
      <c r="AO241" s="229"/>
      <c r="AP241" s="229"/>
      <c r="AQ241" s="229"/>
      <c r="AR241" s="229"/>
      <c r="AS241" s="229"/>
      <c r="AT241" s="229"/>
      <c r="AU241" s="229"/>
      <c r="AV241" s="229"/>
      <c r="AW241" s="229"/>
      <c r="AX241" s="229"/>
      <c r="AY241" s="229"/>
      <c r="AZ241" s="229"/>
      <c r="BA241" s="229"/>
      <c r="BB241" s="229"/>
      <c r="BC241" s="229"/>
    </row>
    <row r="242" spans="1:55" ht="15.75" customHeight="1" x14ac:dyDescent="0.2">
      <c r="A242" s="229"/>
      <c r="B242" s="229"/>
      <c r="C242" s="229"/>
      <c r="D242" s="229"/>
      <c r="E242" s="229"/>
      <c r="F242" s="229"/>
      <c r="G242" s="229"/>
      <c r="H242" s="229"/>
      <c r="I242" s="229"/>
      <c r="J242" s="229"/>
      <c r="K242" s="229"/>
      <c r="L242" s="229"/>
      <c r="M242" s="229"/>
      <c r="N242" s="229"/>
      <c r="O242" s="229"/>
      <c r="P242" s="229"/>
      <c r="Q242" s="229"/>
      <c r="R242" s="229"/>
      <c r="S242" s="229"/>
      <c r="T242" s="229"/>
      <c r="U242" s="229"/>
      <c r="V242" s="229"/>
      <c r="W242" s="229"/>
      <c r="X242" s="229"/>
      <c r="Y242" s="229"/>
      <c r="Z242" s="229"/>
      <c r="AA242" s="229"/>
      <c r="AB242" s="229"/>
      <c r="AC242" s="229"/>
      <c r="AD242" s="229"/>
      <c r="AE242" s="229"/>
      <c r="AF242" s="229"/>
      <c r="AG242" s="229"/>
      <c r="AH242" s="229"/>
      <c r="AI242" s="229"/>
      <c r="AJ242" s="229"/>
      <c r="AK242" s="229"/>
      <c r="AL242" s="229"/>
      <c r="AM242" s="229"/>
      <c r="AN242" s="229"/>
      <c r="AO242" s="229"/>
      <c r="AP242" s="229"/>
      <c r="AQ242" s="229"/>
      <c r="AR242" s="229"/>
      <c r="AS242" s="229"/>
      <c r="AT242" s="229"/>
      <c r="AU242" s="229"/>
      <c r="AV242" s="229"/>
      <c r="AW242" s="229"/>
      <c r="AX242" s="229"/>
      <c r="AY242" s="229"/>
      <c r="AZ242" s="229"/>
      <c r="BA242" s="229"/>
      <c r="BB242" s="229"/>
      <c r="BC242" s="229"/>
    </row>
    <row r="243" spans="1:55" ht="15.75" customHeight="1" x14ac:dyDescent="0.2">
      <c r="A243" s="229"/>
      <c r="B243" s="229"/>
      <c r="C243" s="229"/>
      <c r="D243" s="229"/>
      <c r="E243" s="229"/>
      <c r="F243" s="229"/>
      <c r="G243" s="229"/>
      <c r="H243" s="229"/>
      <c r="I243" s="229"/>
      <c r="J243" s="229"/>
      <c r="K243" s="229"/>
      <c r="L243" s="229"/>
      <c r="M243" s="229"/>
      <c r="N243" s="229"/>
      <c r="O243" s="229"/>
      <c r="P243" s="229"/>
      <c r="Q243" s="229"/>
      <c r="R243" s="229"/>
      <c r="S243" s="229"/>
      <c r="T243" s="229"/>
      <c r="U243" s="229"/>
      <c r="V243" s="229"/>
      <c r="W243" s="229"/>
      <c r="X243" s="229"/>
      <c r="Y243" s="229"/>
      <c r="Z243" s="229"/>
      <c r="AA243" s="229"/>
      <c r="AB243" s="229"/>
      <c r="AC243" s="229"/>
      <c r="AD243" s="229"/>
      <c r="AE243" s="229"/>
      <c r="AF243" s="229"/>
      <c r="AG243" s="229"/>
      <c r="AH243" s="229"/>
      <c r="AI243" s="229"/>
      <c r="AJ243" s="229"/>
      <c r="AK243" s="229"/>
      <c r="AL243" s="229"/>
      <c r="AM243" s="229"/>
      <c r="AN243" s="229"/>
      <c r="AO243" s="229"/>
      <c r="AP243" s="229"/>
      <c r="AQ243" s="229"/>
      <c r="AR243" s="229"/>
      <c r="AS243" s="229"/>
      <c r="AT243" s="229"/>
      <c r="AU243" s="229"/>
      <c r="AV243" s="229"/>
      <c r="AW243" s="229"/>
      <c r="AX243" s="229"/>
      <c r="AY243" s="229"/>
      <c r="AZ243" s="229"/>
      <c r="BA243" s="229"/>
      <c r="BB243" s="229"/>
      <c r="BC243" s="229"/>
    </row>
    <row r="244" spans="1:55" ht="15.75" customHeight="1" x14ac:dyDescent="0.2">
      <c r="A244" s="229"/>
      <c r="B244" s="229"/>
      <c r="C244" s="229"/>
      <c r="D244" s="229"/>
      <c r="E244" s="229"/>
      <c r="F244" s="229"/>
      <c r="G244" s="229"/>
      <c r="H244" s="229"/>
      <c r="I244" s="229"/>
      <c r="J244" s="229"/>
      <c r="K244" s="229"/>
      <c r="L244" s="229"/>
      <c r="M244" s="229"/>
      <c r="N244" s="229"/>
      <c r="O244" s="229"/>
      <c r="P244" s="229"/>
      <c r="Q244" s="229"/>
      <c r="R244" s="229"/>
      <c r="S244" s="229"/>
      <c r="T244" s="229"/>
      <c r="U244" s="229"/>
      <c r="V244" s="229"/>
      <c r="W244" s="229"/>
      <c r="X244" s="229"/>
      <c r="Y244" s="229"/>
      <c r="Z244" s="229"/>
      <c r="AA244" s="229"/>
      <c r="AB244" s="229"/>
      <c r="AC244" s="229"/>
      <c r="AD244" s="229"/>
      <c r="AE244" s="229"/>
      <c r="AF244" s="229"/>
      <c r="AG244" s="229"/>
      <c r="AH244" s="229"/>
      <c r="AI244" s="229"/>
      <c r="AJ244" s="229"/>
      <c r="AK244" s="229"/>
      <c r="AL244" s="229"/>
      <c r="AM244" s="229"/>
      <c r="AN244" s="229"/>
      <c r="AO244" s="229"/>
      <c r="AP244" s="229"/>
      <c r="AQ244" s="229"/>
      <c r="AR244" s="229"/>
      <c r="AS244" s="229"/>
      <c r="AT244" s="229"/>
      <c r="AU244" s="229"/>
      <c r="AV244" s="229"/>
      <c r="AW244" s="229"/>
      <c r="AX244" s="229"/>
      <c r="AY244" s="229"/>
      <c r="AZ244" s="229"/>
      <c r="BA244" s="229"/>
      <c r="BB244" s="229"/>
      <c r="BC244" s="229"/>
    </row>
    <row r="245" spans="1:55" ht="15.75" customHeight="1" x14ac:dyDescent="0.2">
      <c r="A245" s="229"/>
      <c r="B245" s="229"/>
      <c r="C245" s="229"/>
      <c r="D245" s="229"/>
      <c r="E245" s="229"/>
      <c r="F245" s="229"/>
      <c r="G245" s="229"/>
      <c r="H245" s="229"/>
      <c r="I245" s="229"/>
      <c r="J245" s="229"/>
      <c r="K245" s="229"/>
      <c r="L245" s="229"/>
      <c r="M245" s="229"/>
      <c r="N245" s="229"/>
      <c r="O245" s="229"/>
      <c r="P245" s="229"/>
      <c r="Q245" s="229"/>
      <c r="R245" s="229"/>
      <c r="S245" s="229"/>
      <c r="T245" s="229"/>
      <c r="U245" s="229"/>
      <c r="V245" s="229"/>
      <c r="W245" s="229"/>
      <c r="X245" s="229"/>
      <c r="Y245" s="229"/>
      <c r="Z245" s="229"/>
      <c r="AA245" s="229"/>
      <c r="AB245" s="229"/>
      <c r="AC245" s="229"/>
      <c r="AD245" s="229"/>
      <c r="AE245" s="229"/>
      <c r="AF245" s="229"/>
      <c r="AG245" s="229"/>
      <c r="AH245" s="229"/>
      <c r="AI245" s="229"/>
      <c r="AJ245" s="229"/>
      <c r="AK245" s="229"/>
      <c r="AL245" s="229"/>
      <c r="AM245" s="229"/>
      <c r="AN245" s="229"/>
      <c r="AO245" s="229"/>
      <c r="AP245" s="229"/>
      <c r="AQ245" s="229"/>
      <c r="AR245" s="229"/>
      <c r="AS245" s="229"/>
      <c r="AT245" s="229"/>
      <c r="AU245" s="229"/>
      <c r="AV245" s="229"/>
      <c r="AW245" s="229"/>
      <c r="AX245" s="229"/>
      <c r="AY245" s="229"/>
      <c r="AZ245" s="229"/>
      <c r="BA245" s="229"/>
      <c r="BB245" s="229"/>
      <c r="BC245" s="229"/>
    </row>
    <row r="246" spans="1:55" ht="15.75" customHeight="1" x14ac:dyDescent="0.2">
      <c r="A246" s="229"/>
      <c r="B246" s="229"/>
      <c r="C246" s="229"/>
      <c r="D246" s="229"/>
      <c r="E246" s="229"/>
      <c r="F246" s="229"/>
      <c r="G246" s="229"/>
      <c r="H246" s="229"/>
      <c r="I246" s="229"/>
      <c r="J246" s="229"/>
      <c r="K246" s="229"/>
      <c r="L246" s="229"/>
      <c r="M246" s="229"/>
      <c r="N246" s="229"/>
      <c r="O246" s="229"/>
      <c r="P246" s="229"/>
      <c r="Q246" s="229"/>
      <c r="R246" s="229"/>
      <c r="S246" s="229"/>
      <c r="T246" s="229"/>
      <c r="U246" s="229"/>
      <c r="V246" s="229"/>
      <c r="W246" s="229"/>
      <c r="X246" s="229"/>
      <c r="Y246" s="229"/>
      <c r="Z246" s="229"/>
      <c r="AA246" s="229"/>
      <c r="AB246" s="229"/>
      <c r="AC246" s="229"/>
      <c r="AD246" s="229"/>
      <c r="AE246" s="229"/>
      <c r="AF246" s="229"/>
      <c r="AG246" s="229"/>
      <c r="AH246" s="229"/>
      <c r="AI246" s="229"/>
      <c r="AJ246" s="229"/>
      <c r="AK246" s="229"/>
      <c r="AL246" s="229"/>
      <c r="AM246" s="229"/>
      <c r="AN246" s="229"/>
      <c r="AO246" s="229"/>
      <c r="AP246" s="229"/>
      <c r="AQ246" s="229"/>
      <c r="AR246" s="229"/>
      <c r="AS246" s="229"/>
      <c r="AT246" s="229"/>
      <c r="AU246" s="229"/>
      <c r="AV246" s="229"/>
      <c r="AW246" s="229"/>
      <c r="AX246" s="229"/>
      <c r="AY246" s="229"/>
      <c r="AZ246" s="229"/>
      <c r="BA246" s="229"/>
      <c r="BB246" s="229"/>
      <c r="BC246" s="229"/>
    </row>
    <row r="247" spans="1:55" ht="15.75" customHeight="1" x14ac:dyDescent="0.2">
      <c r="A247" s="229"/>
      <c r="B247" s="229"/>
      <c r="C247" s="229"/>
      <c r="D247" s="229"/>
      <c r="E247" s="229"/>
      <c r="F247" s="229"/>
      <c r="G247" s="229"/>
      <c r="H247" s="229"/>
      <c r="I247" s="229"/>
      <c r="J247" s="229"/>
      <c r="K247" s="229"/>
      <c r="L247" s="229"/>
      <c r="M247" s="229"/>
      <c r="N247" s="229"/>
      <c r="O247" s="229"/>
      <c r="P247" s="229"/>
      <c r="Q247" s="229"/>
      <c r="R247" s="229"/>
      <c r="S247" s="229"/>
      <c r="T247" s="229"/>
      <c r="U247" s="229"/>
      <c r="V247" s="229"/>
      <c r="W247" s="229"/>
      <c r="X247" s="229"/>
      <c r="Y247" s="229"/>
      <c r="Z247" s="229"/>
      <c r="AA247" s="229"/>
      <c r="AB247" s="229"/>
      <c r="AC247" s="229"/>
      <c r="AD247" s="229"/>
      <c r="AE247" s="229"/>
      <c r="AF247" s="229"/>
      <c r="AG247" s="229"/>
      <c r="AH247" s="229"/>
      <c r="AI247" s="229"/>
      <c r="AJ247" s="229"/>
      <c r="AK247" s="229"/>
      <c r="AL247" s="229"/>
      <c r="AM247" s="229"/>
      <c r="AN247" s="229"/>
      <c r="AO247" s="229"/>
      <c r="AP247" s="229"/>
      <c r="AQ247" s="229"/>
      <c r="AR247" s="229"/>
      <c r="AS247" s="229"/>
      <c r="AT247" s="229"/>
      <c r="AU247" s="229"/>
      <c r="AV247" s="229"/>
      <c r="AW247" s="229"/>
      <c r="AX247" s="229"/>
      <c r="AY247" s="229"/>
      <c r="AZ247" s="229"/>
      <c r="BA247" s="229"/>
      <c r="BB247" s="229"/>
      <c r="BC247" s="229"/>
    </row>
    <row r="248" spans="1:55" ht="15.75" customHeight="1" x14ac:dyDescent="0.2">
      <c r="A248" s="229"/>
      <c r="B248" s="229"/>
      <c r="C248" s="229"/>
      <c r="D248" s="229"/>
      <c r="E248" s="229"/>
      <c r="F248" s="229"/>
      <c r="G248" s="229"/>
      <c r="H248" s="229"/>
      <c r="I248" s="229"/>
      <c r="J248" s="229"/>
      <c r="K248" s="229"/>
      <c r="L248" s="229"/>
      <c r="M248" s="229"/>
      <c r="N248" s="229"/>
      <c r="O248" s="229"/>
      <c r="P248" s="229"/>
      <c r="Q248" s="229"/>
      <c r="R248" s="229"/>
      <c r="S248" s="229"/>
      <c r="T248" s="229"/>
      <c r="U248" s="229"/>
      <c r="V248" s="229"/>
      <c r="W248" s="229"/>
      <c r="X248" s="229"/>
      <c r="Y248" s="229"/>
      <c r="Z248" s="229"/>
      <c r="AA248" s="229"/>
      <c r="AB248" s="229"/>
      <c r="AC248" s="229"/>
      <c r="AD248" s="229"/>
      <c r="AE248" s="229"/>
      <c r="AF248" s="229"/>
      <c r="AG248" s="229"/>
      <c r="AH248" s="229"/>
      <c r="AI248" s="229"/>
      <c r="AJ248" s="229"/>
      <c r="AK248" s="229"/>
      <c r="AL248" s="229"/>
      <c r="AM248" s="229"/>
      <c r="AN248" s="229"/>
      <c r="AO248" s="229"/>
      <c r="AP248" s="229"/>
      <c r="AQ248" s="229"/>
      <c r="AR248" s="229"/>
      <c r="AS248" s="229"/>
      <c r="AT248" s="229"/>
      <c r="AU248" s="229"/>
      <c r="AV248" s="229"/>
      <c r="AW248" s="229"/>
      <c r="AX248" s="229"/>
      <c r="AY248" s="229"/>
      <c r="AZ248" s="229"/>
      <c r="BA248" s="229"/>
      <c r="BB248" s="229"/>
      <c r="BC248" s="229"/>
    </row>
    <row r="249" spans="1:55" ht="15.75" customHeight="1" x14ac:dyDescent="0.2">
      <c r="A249" s="229"/>
      <c r="B249" s="229"/>
      <c r="C249" s="229"/>
      <c r="D249" s="229"/>
      <c r="E249" s="229"/>
      <c r="F249" s="229"/>
      <c r="G249" s="229"/>
      <c r="H249" s="229"/>
      <c r="I249" s="229"/>
      <c r="J249" s="229"/>
      <c r="K249" s="229"/>
      <c r="L249" s="229"/>
      <c r="M249" s="229"/>
      <c r="N249" s="229"/>
      <c r="O249" s="229"/>
      <c r="P249" s="229"/>
      <c r="Q249" s="229"/>
      <c r="R249" s="229"/>
      <c r="S249" s="229"/>
      <c r="T249" s="229"/>
      <c r="U249" s="229"/>
      <c r="V249" s="229"/>
      <c r="W249" s="229"/>
      <c r="X249" s="229"/>
      <c r="Y249" s="229"/>
      <c r="Z249" s="229"/>
      <c r="AA249" s="229"/>
      <c r="AB249" s="229"/>
      <c r="AC249" s="229"/>
      <c r="AD249" s="229"/>
      <c r="AE249" s="229"/>
      <c r="AF249" s="229"/>
      <c r="AG249" s="229"/>
      <c r="AH249" s="229"/>
      <c r="AI249" s="229"/>
      <c r="AJ249" s="229"/>
      <c r="AK249" s="229"/>
      <c r="AL249" s="229"/>
      <c r="AM249" s="229"/>
      <c r="AN249" s="229"/>
      <c r="AO249" s="229"/>
      <c r="AP249" s="229"/>
      <c r="AQ249" s="229"/>
      <c r="AR249" s="229"/>
      <c r="AS249" s="229"/>
      <c r="AT249" s="229"/>
      <c r="AU249" s="229"/>
      <c r="AV249" s="229"/>
      <c r="AW249" s="229"/>
      <c r="AX249" s="229"/>
      <c r="AY249" s="229"/>
      <c r="AZ249" s="229"/>
      <c r="BA249" s="229"/>
      <c r="BB249" s="229"/>
      <c r="BC249" s="229"/>
    </row>
    <row r="250" spans="1:55" ht="15.75" customHeight="1" x14ac:dyDescent="0.2">
      <c r="A250" s="229"/>
      <c r="B250" s="229"/>
      <c r="C250" s="229"/>
      <c r="D250" s="229"/>
      <c r="E250" s="229"/>
      <c r="F250" s="229"/>
      <c r="G250" s="229"/>
      <c r="H250" s="229"/>
      <c r="I250" s="229"/>
      <c r="J250" s="229"/>
      <c r="K250" s="229"/>
      <c r="L250" s="229"/>
      <c r="M250" s="229"/>
      <c r="N250" s="229"/>
      <c r="O250" s="229"/>
      <c r="P250" s="229"/>
      <c r="Q250" s="229"/>
      <c r="R250" s="229"/>
      <c r="S250" s="229"/>
      <c r="T250" s="229"/>
      <c r="U250" s="229"/>
      <c r="V250" s="229"/>
      <c r="W250" s="229"/>
      <c r="X250" s="229"/>
      <c r="Y250" s="229"/>
      <c r="Z250" s="229"/>
      <c r="AA250" s="229"/>
      <c r="AB250" s="229"/>
      <c r="AC250" s="229"/>
      <c r="AD250" s="229"/>
      <c r="AE250" s="229"/>
      <c r="AF250" s="229"/>
      <c r="AG250" s="229"/>
      <c r="AH250" s="229"/>
      <c r="AI250" s="229"/>
      <c r="AJ250" s="229"/>
      <c r="AK250" s="229"/>
      <c r="AL250" s="229"/>
      <c r="AM250" s="229"/>
      <c r="AN250" s="229"/>
      <c r="AO250" s="229"/>
      <c r="AP250" s="229"/>
      <c r="AQ250" s="229"/>
      <c r="AR250" s="229"/>
      <c r="AS250" s="229"/>
      <c r="AT250" s="229"/>
      <c r="AU250" s="229"/>
      <c r="AV250" s="229"/>
      <c r="AW250" s="229"/>
      <c r="AX250" s="229"/>
      <c r="AY250" s="229"/>
      <c r="AZ250" s="229"/>
      <c r="BA250" s="229"/>
      <c r="BB250" s="229"/>
      <c r="BC250" s="229"/>
    </row>
    <row r="251" spans="1:55" ht="15.75" customHeight="1" x14ac:dyDescent="0.2">
      <c r="A251" s="229"/>
      <c r="B251" s="229"/>
      <c r="C251" s="229"/>
      <c r="D251" s="229"/>
      <c r="E251" s="229"/>
      <c r="F251" s="229"/>
      <c r="G251" s="229"/>
      <c r="H251" s="229"/>
      <c r="I251" s="229"/>
      <c r="J251" s="229"/>
      <c r="K251" s="229"/>
      <c r="L251" s="229"/>
      <c r="M251" s="229"/>
      <c r="N251" s="229"/>
      <c r="O251" s="229"/>
      <c r="P251" s="229"/>
      <c r="Q251" s="229"/>
      <c r="R251" s="229"/>
      <c r="S251" s="229"/>
      <c r="T251" s="229"/>
      <c r="U251" s="229"/>
      <c r="V251" s="229"/>
      <c r="W251" s="229"/>
      <c r="X251" s="229"/>
      <c r="Y251" s="229"/>
      <c r="Z251" s="229"/>
      <c r="AA251" s="229"/>
      <c r="AB251" s="229"/>
      <c r="AC251" s="229"/>
      <c r="AD251" s="229"/>
      <c r="AE251" s="229"/>
      <c r="AF251" s="229"/>
      <c r="AG251" s="229"/>
      <c r="AH251" s="229"/>
      <c r="AI251" s="229"/>
      <c r="AJ251" s="229"/>
      <c r="AK251" s="229"/>
      <c r="AL251" s="229"/>
      <c r="AM251" s="229"/>
      <c r="AN251" s="229"/>
      <c r="AO251" s="229"/>
      <c r="AP251" s="229"/>
      <c r="AQ251" s="229"/>
      <c r="AR251" s="229"/>
      <c r="AS251" s="229"/>
      <c r="AT251" s="229"/>
      <c r="AU251" s="229"/>
      <c r="AV251" s="229"/>
      <c r="AW251" s="229"/>
      <c r="AX251" s="229"/>
      <c r="AY251" s="229"/>
      <c r="AZ251" s="229"/>
      <c r="BA251" s="229"/>
      <c r="BB251" s="229"/>
      <c r="BC251" s="229"/>
    </row>
    <row r="252" spans="1:55" ht="15.75" customHeight="1" x14ac:dyDescent="0.2">
      <c r="A252" s="229"/>
      <c r="B252" s="229"/>
      <c r="C252" s="229"/>
      <c r="D252" s="229"/>
      <c r="E252" s="229"/>
      <c r="F252" s="229"/>
      <c r="G252" s="229"/>
      <c r="H252" s="229"/>
      <c r="I252" s="229"/>
      <c r="J252" s="229"/>
      <c r="K252" s="229"/>
      <c r="L252" s="229"/>
      <c r="M252" s="229"/>
      <c r="N252" s="229"/>
      <c r="O252" s="229"/>
      <c r="P252" s="229"/>
      <c r="Q252" s="229"/>
      <c r="R252" s="229"/>
      <c r="S252" s="229"/>
      <c r="T252" s="229"/>
      <c r="U252" s="229"/>
      <c r="V252" s="229"/>
      <c r="W252" s="229"/>
      <c r="X252" s="229"/>
      <c r="Y252" s="229"/>
      <c r="Z252" s="229"/>
      <c r="AA252" s="229"/>
      <c r="AB252" s="229"/>
      <c r="AC252" s="229"/>
      <c r="AD252" s="229"/>
      <c r="AE252" s="229"/>
      <c r="AF252" s="229"/>
      <c r="AG252" s="229"/>
      <c r="AH252" s="229"/>
      <c r="AI252" s="229"/>
      <c r="AJ252" s="229"/>
      <c r="AK252" s="229"/>
      <c r="AL252" s="229"/>
      <c r="AM252" s="229"/>
      <c r="AN252" s="229"/>
      <c r="AO252" s="229"/>
      <c r="AP252" s="229"/>
      <c r="AQ252" s="229"/>
      <c r="AR252" s="229"/>
      <c r="AS252" s="229"/>
      <c r="AT252" s="229"/>
      <c r="AU252" s="229"/>
      <c r="AV252" s="229"/>
      <c r="AW252" s="229"/>
      <c r="AX252" s="229"/>
      <c r="AY252" s="229"/>
      <c r="AZ252" s="229"/>
      <c r="BA252" s="229"/>
      <c r="BB252" s="229"/>
      <c r="BC252" s="229"/>
    </row>
    <row r="253" spans="1:55" ht="15.75" customHeight="1" x14ac:dyDescent="0.2">
      <c r="A253" s="229"/>
      <c r="B253" s="229"/>
      <c r="C253" s="229"/>
      <c r="D253" s="229"/>
      <c r="E253" s="229"/>
      <c r="F253" s="229"/>
      <c r="G253" s="229"/>
      <c r="H253" s="229"/>
      <c r="I253" s="229"/>
      <c r="J253" s="229"/>
      <c r="K253" s="229"/>
      <c r="L253" s="229"/>
      <c r="M253" s="229"/>
      <c r="N253" s="229"/>
      <c r="O253" s="229"/>
      <c r="P253" s="229"/>
      <c r="Q253" s="229"/>
      <c r="R253" s="229"/>
      <c r="S253" s="229"/>
      <c r="T253" s="229"/>
      <c r="U253" s="229"/>
      <c r="V253" s="229"/>
      <c r="W253" s="229"/>
      <c r="X253" s="229"/>
      <c r="Y253" s="229"/>
      <c r="Z253" s="229"/>
      <c r="AA253" s="229"/>
      <c r="AB253" s="229"/>
      <c r="AC253" s="229"/>
      <c r="AD253" s="229"/>
      <c r="AE253" s="229"/>
      <c r="AF253" s="229"/>
      <c r="AG253" s="229"/>
      <c r="AH253" s="229"/>
      <c r="AI253" s="229"/>
      <c r="AJ253" s="229"/>
      <c r="AK253" s="229"/>
      <c r="AL253" s="229"/>
      <c r="AM253" s="229"/>
      <c r="AN253" s="229"/>
      <c r="AO253" s="229"/>
      <c r="AP253" s="229"/>
      <c r="AQ253" s="229"/>
      <c r="AR253" s="229"/>
      <c r="AS253" s="229"/>
      <c r="AT253" s="229"/>
      <c r="AU253" s="229"/>
      <c r="AV253" s="229"/>
      <c r="AW253" s="229"/>
      <c r="AX253" s="229"/>
      <c r="AY253" s="229"/>
      <c r="AZ253" s="229"/>
      <c r="BA253" s="229"/>
      <c r="BB253" s="229"/>
      <c r="BC253" s="229"/>
    </row>
    <row r="254" spans="1:55" ht="15.75" customHeight="1" x14ac:dyDescent="0.2">
      <c r="A254" s="229"/>
      <c r="B254" s="229"/>
      <c r="C254" s="229"/>
      <c r="D254" s="229"/>
      <c r="E254" s="229"/>
      <c r="F254" s="229"/>
      <c r="G254" s="229"/>
      <c r="H254" s="229"/>
      <c r="I254" s="229"/>
      <c r="J254" s="229"/>
      <c r="K254" s="229"/>
      <c r="L254" s="229"/>
      <c r="M254" s="229"/>
      <c r="N254" s="229"/>
      <c r="O254" s="229"/>
      <c r="P254" s="229"/>
      <c r="Q254" s="229"/>
      <c r="R254" s="229"/>
      <c r="S254" s="229"/>
      <c r="T254" s="229"/>
      <c r="U254" s="229"/>
      <c r="V254" s="229"/>
      <c r="W254" s="229"/>
      <c r="X254" s="229"/>
      <c r="Y254" s="229"/>
      <c r="Z254" s="229"/>
      <c r="AA254" s="229"/>
      <c r="AB254" s="229"/>
      <c r="AC254" s="229"/>
      <c r="AD254" s="229"/>
      <c r="AE254" s="229"/>
      <c r="AF254" s="229"/>
      <c r="AG254" s="229"/>
      <c r="AH254" s="229"/>
      <c r="AI254" s="229"/>
      <c r="AJ254" s="229"/>
      <c r="AK254" s="229"/>
      <c r="AL254" s="229"/>
      <c r="AM254" s="229"/>
      <c r="AN254" s="229"/>
      <c r="AO254" s="229"/>
      <c r="AP254" s="229"/>
      <c r="AQ254" s="229"/>
      <c r="AR254" s="229"/>
      <c r="AS254" s="229"/>
      <c r="AT254" s="229"/>
      <c r="AU254" s="229"/>
      <c r="AV254" s="229"/>
      <c r="AW254" s="229"/>
      <c r="AX254" s="229"/>
      <c r="AY254" s="229"/>
      <c r="AZ254" s="229"/>
      <c r="BA254" s="229"/>
      <c r="BB254" s="229"/>
      <c r="BC254" s="229"/>
    </row>
    <row r="255" spans="1:55" ht="15.75" customHeight="1" x14ac:dyDescent="0.2">
      <c r="A255" s="229"/>
      <c r="B255" s="229"/>
      <c r="C255" s="229"/>
      <c r="D255" s="229"/>
      <c r="E255" s="229"/>
      <c r="F255" s="229"/>
      <c r="G255" s="229"/>
      <c r="H255" s="229"/>
      <c r="I255" s="229"/>
      <c r="J255" s="229"/>
      <c r="K255" s="229"/>
      <c r="L255" s="229"/>
      <c r="M255" s="229"/>
      <c r="N255" s="229"/>
      <c r="O255" s="229"/>
      <c r="P255" s="229"/>
      <c r="Q255" s="229"/>
      <c r="R255" s="229"/>
      <c r="S255" s="229"/>
      <c r="T255" s="229"/>
      <c r="U255" s="229"/>
      <c r="V255" s="229"/>
      <c r="W255" s="229"/>
      <c r="X255" s="229"/>
      <c r="Y255" s="229"/>
      <c r="Z255" s="229"/>
      <c r="AA255" s="229"/>
      <c r="AB255" s="229"/>
      <c r="AC255" s="229"/>
      <c r="AD255" s="229"/>
      <c r="AE255" s="229"/>
      <c r="AF255" s="229"/>
      <c r="AG255" s="229"/>
      <c r="AH255" s="229"/>
      <c r="AI255" s="229"/>
      <c r="AJ255" s="229"/>
      <c r="AK255" s="229"/>
      <c r="AL255" s="229"/>
      <c r="AM255" s="229"/>
      <c r="AN255" s="229"/>
      <c r="AO255" s="229"/>
      <c r="AP255" s="229"/>
      <c r="AQ255" s="229"/>
      <c r="AR255" s="229"/>
      <c r="AS255" s="229"/>
      <c r="AT255" s="229"/>
      <c r="AU255" s="229"/>
      <c r="AV255" s="229"/>
      <c r="AW255" s="229"/>
      <c r="AX255" s="229"/>
      <c r="AY255" s="229"/>
      <c r="AZ255" s="229"/>
      <c r="BA255" s="229"/>
      <c r="BB255" s="229"/>
      <c r="BC255" s="229"/>
    </row>
    <row r="256" spans="1:55" ht="15.75" customHeight="1" x14ac:dyDescent="0.2">
      <c r="A256" s="229"/>
      <c r="B256" s="229"/>
      <c r="C256" s="229"/>
      <c r="D256" s="229"/>
      <c r="E256" s="229"/>
      <c r="F256" s="229"/>
      <c r="G256" s="229"/>
      <c r="H256" s="229"/>
      <c r="I256" s="229"/>
      <c r="J256" s="229"/>
      <c r="K256" s="229"/>
      <c r="L256" s="229"/>
      <c r="M256" s="229"/>
      <c r="N256" s="229"/>
      <c r="O256" s="229"/>
      <c r="P256" s="229"/>
      <c r="Q256" s="229"/>
      <c r="R256" s="229"/>
      <c r="S256" s="229"/>
      <c r="T256" s="229"/>
      <c r="U256" s="229"/>
      <c r="V256" s="229"/>
      <c r="W256" s="229"/>
      <c r="X256" s="229"/>
      <c r="Y256" s="229"/>
      <c r="Z256" s="229"/>
      <c r="AA256" s="229"/>
      <c r="AB256" s="229"/>
      <c r="AC256" s="229"/>
      <c r="AD256" s="229"/>
      <c r="AE256" s="229"/>
      <c r="AF256" s="229"/>
      <c r="AG256" s="229"/>
      <c r="AH256" s="229"/>
      <c r="AI256" s="229"/>
      <c r="AJ256" s="229"/>
      <c r="AK256" s="229"/>
      <c r="AL256" s="229"/>
      <c r="AM256" s="229"/>
      <c r="AN256" s="229"/>
      <c r="AO256" s="229"/>
      <c r="AP256" s="229"/>
      <c r="AQ256" s="229"/>
      <c r="AR256" s="229"/>
      <c r="AS256" s="229"/>
      <c r="AT256" s="229"/>
      <c r="AU256" s="229"/>
      <c r="AV256" s="229"/>
      <c r="AW256" s="229"/>
      <c r="AX256" s="229"/>
      <c r="AY256" s="229"/>
      <c r="AZ256" s="229"/>
      <c r="BA256" s="229"/>
      <c r="BB256" s="229"/>
      <c r="BC256" s="229"/>
    </row>
    <row r="257" spans="1:55" ht="15.75" customHeight="1" x14ac:dyDescent="0.2">
      <c r="A257" s="229"/>
      <c r="B257" s="229"/>
      <c r="C257" s="229"/>
      <c r="D257" s="229"/>
      <c r="E257" s="229"/>
      <c r="F257" s="229"/>
      <c r="G257" s="229"/>
      <c r="H257" s="229"/>
      <c r="I257" s="229"/>
      <c r="J257" s="229"/>
      <c r="K257" s="229"/>
      <c r="L257" s="229"/>
      <c r="M257" s="229"/>
      <c r="N257" s="229"/>
      <c r="O257" s="229"/>
      <c r="P257" s="229"/>
      <c r="Q257" s="229"/>
      <c r="R257" s="229"/>
      <c r="S257" s="229"/>
      <c r="T257" s="229"/>
      <c r="U257" s="229"/>
      <c r="V257" s="229"/>
      <c r="W257" s="229"/>
      <c r="X257" s="229"/>
      <c r="Y257" s="229"/>
      <c r="Z257" s="229"/>
      <c r="AA257" s="229"/>
      <c r="AB257" s="229"/>
      <c r="AC257" s="229"/>
      <c r="AD257" s="229"/>
      <c r="AE257" s="229"/>
      <c r="AF257" s="229"/>
      <c r="AG257" s="229"/>
      <c r="AH257" s="229"/>
      <c r="AI257" s="229"/>
      <c r="AJ257" s="229"/>
      <c r="AK257" s="229"/>
      <c r="AL257" s="229"/>
      <c r="AM257" s="229"/>
      <c r="AN257" s="229"/>
      <c r="AO257" s="229"/>
      <c r="AP257" s="229"/>
      <c r="AQ257" s="229"/>
      <c r="AR257" s="229"/>
      <c r="AS257" s="229"/>
      <c r="AT257" s="229"/>
      <c r="AU257" s="229"/>
      <c r="AV257" s="229"/>
      <c r="AW257" s="229"/>
      <c r="AX257" s="229"/>
      <c r="AY257" s="229"/>
      <c r="AZ257" s="229"/>
      <c r="BA257" s="229"/>
      <c r="BB257" s="229"/>
      <c r="BC257" s="229"/>
    </row>
    <row r="258" spans="1:55" ht="15.75" customHeight="1" x14ac:dyDescent="0.2">
      <c r="A258" s="229"/>
      <c r="B258" s="229"/>
      <c r="C258" s="229"/>
      <c r="D258" s="229"/>
      <c r="E258" s="229"/>
      <c r="F258" s="229"/>
      <c r="G258" s="229"/>
      <c r="H258" s="229"/>
      <c r="I258" s="229"/>
      <c r="J258" s="229"/>
      <c r="K258" s="229"/>
      <c r="L258" s="229"/>
      <c r="M258" s="229"/>
      <c r="N258" s="229"/>
      <c r="O258" s="229"/>
      <c r="P258" s="229"/>
      <c r="Q258" s="229"/>
      <c r="R258" s="229"/>
      <c r="S258" s="229"/>
      <c r="T258" s="229"/>
      <c r="U258" s="229"/>
      <c r="V258" s="229"/>
      <c r="W258" s="229"/>
      <c r="X258" s="229"/>
      <c r="Y258" s="229"/>
      <c r="Z258" s="229"/>
      <c r="AA258" s="229"/>
      <c r="AB258" s="229"/>
      <c r="AC258" s="229"/>
      <c r="AD258" s="229"/>
      <c r="AE258" s="229"/>
      <c r="AF258" s="229"/>
      <c r="AG258" s="229"/>
      <c r="AH258" s="229"/>
      <c r="AI258" s="229"/>
      <c r="AJ258" s="229"/>
      <c r="AK258" s="229"/>
      <c r="AL258" s="229"/>
      <c r="AM258" s="229"/>
      <c r="AN258" s="229"/>
      <c r="AO258" s="229"/>
      <c r="AP258" s="229"/>
      <c r="AQ258" s="229"/>
      <c r="AR258" s="229"/>
      <c r="AS258" s="229"/>
      <c r="AT258" s="229"/>
      <c r="AU258" s="229"/>
      <c r="AV258" s="229"/>
      <c r="AW258" s="229"/>
      <c r="AX258" s="229"/>
      <c r="AY258" s="229"/>
      <c r="AZ258" s="229"/>
      <c r="BA258" s="229"/>
      <c r="BB258" s="229"/>
      <c r="BC258" s="229"/>
    </row>
    <row r="259" spans="1:55" ht="15.75" customHeight="1" x14ac:dyDescent="0.2">
      <c r="A259" s="229"/>
      <c r="B259" s="229"/>
      <c r="C259" s="229"/>
      <c r="D259" s="229"/>
      <c r="E259" s="229"/>
      <c r="F259" s="229"/>
      <c r="G259" s="229"/>
      <c r="H259" s="229"/>
      <c r="I259" s="229"/>
      <c r="J259" s="229"/>
      <c r="K259" s="229"/>
      <c r="L259" s="229"/>
      <c r="M259" s="229"/>
      <c r="N259" s="229"/>
      <c r="O259" s="229"/>
      <c r="P259" s="229"/>
      <c r="Q259" s="229"/>
      <c r="R259" s="229"/>
      <c r="S259" s="229"/>
      <c r="T259" s="229"/>
      <c r="U259" s="229"/>
      <c r="V259" s="229"/>
      <c r="W259" s="229"/>
      <c r="X259" s="229"/>
      <c r="Y259" s="229"/>
      <c r="Z259" s="229"/>
      <c r="AA259" s="229"/>
      <c r="AB259" s="229"/>
      <c r="AC259" s="229"/>
      <c r="AD259" s="229"/>
      <c r="AE259" s="229"/>
      <c r="AF259" s="229"/>
      <c r="AG259" s="229"/>
      <c r="AH259" s="229"/>
      <c r="AI259" s="229"/>
      <c r="AJ259" s="229"/>
      <c r="AK259" s="229"/>
      <c r="AL259" s="229"/>
      <c r="AM259" s="229"/>
      <c r="AN259" s="229"/>
      <c r="AO259" s="229"/>
      <c r="AP259" s="229"/>
      <c r="AQ259" s="229"/>
      <c r="AR259" s="229"/>
      <c r="AS259" s="229"/>
      <c r="AT259" s="229"/>
      <c r="AU259" s="229"/>
      <c r="AV259" s="229"/>
      <c r="AW259" s="229"/>
      <c r="AX259" s="229"/>
      <c r="AY259" s="229"/>
      <c r="AZ259" s="229"/>
      <c r="BA259" s="229"/>
      <c r="BB259" s="229"/>
      <c r="BC259" s="229"/>
    </row>
    <row r="260" spans="1:55" ht="15.75" customHeight="1" x14ac:dyDescent="0.2">
      <c r="A260" s="229"/>
      <c r="B260" s="229"/>
      <c r="C260" s="229"/>
      <c r="D260" s="229"/>
      <c r="E260" s="229"/>
      <c r="F260" s="229"/>
      <c r="G260" s="229"/>
      <c r="H260" s="229"/>
      <c r="I260" s="229"/>
      <c r="J260" s="229"/>
      <c r="K260" s="229"/>
      <c r="L260" s="229"/>
      <c r="M260" s="229"/>
      <c r="N260" s="229"/>
      <c r="O260" s="229"/>
      <c r="P260" s="229"/>
      <c r="Q260" s="229"/>
      <c r="R260" s="229"/>
      <c r="S260" s="229"/>
      <c r="T260" s="229"/>
      <c r="U260" s="229"/>
      <c r="V260" s="229"/>
      <c r="W260" s="229"/>
      <c r="X260" s="229"/>
      <c r="Y260" s="229"/>
      <c r="Z260" s="229"/>
      <c r="AA260" s="229"/>
      <c r="AB260" s="229"/>
      <c r="AC260" s="229"/>
      <c r="AD260" s="229"/>
      <c r="AE260" s="229"/>
      <c r="AF260" s="229"/>
      <c r="AG260" s="229"/>
      <c r="AH260" s="229"/>
      <c r="AI260" s="229"/>
      <c r="AJ260" s="229"/>
      <c r="AK260" s="229"/>
      <c r="AL260" s="229"/>
      <c r="AM260" s="229"/>
      <c r="AN260" s="229"/>
      <c r="AO260" s="229"/>
      <c r="AP260" s="229"/>
      <c r="AQ260" s="229"/>
      <c r="AR260" s="229"/>
      <c r="AS260" s="229"/>
      <c r="AT260" s="229"/>
      <c r="AU260" s="229"/>
      <c r="AV260" s="229"/>
      <c r="AW260" s="229"/>
      <c r="AX260" s="229"/>
      <c r="AY260" s="229"/>
      <c r="AZ260" s="229"/>
      <c r="BA260" s="229"/>
      <c r="BB260" s="229"/>
      <c r="BC260" s="229"/>
    </row>
    <row r="261" spans="1:55" ht="15.75" customHeight="1" x14ac:dyDescent="0.2">
      <c r="A261" s="229"/>
      <c r="B261" s="229"/>
      <c r="C261" s="229"/>
      <c r="D261" s="229"/>
      <c r="E261" s="229"/>
      <c r="F261" s="229"/>
      <c r="G261" s="229"/>
      <c r="H261" s="229"/>
      <c r="I261" s="229"/>
      <c r="J261" s="229"/>
      <c r="K261" s="229"/>
      <c r="L261" s="229"/>
      <c r="M261" s="229"/>
      <c r="N261" s="229"/>
      <c r="O261" s="229"/>
      <c r="P261" s="229"/>
      <c r="Q261" s="229"/>
      <c r="R261" s="229"/>
      <c r="S261" s="229"/>
      <c r="T261" s="229"/>
      <c r="U261" s="229"/>
      <c r="V261" s="229"/>
      <c r="W261" s="229"/>
      <c r="X261" s="229"/>
      <c r="Y261" s="229"/>
      <c r="Z261" s="229"/>
      <c r="AA261" s="229"/>
      <c r="AB261" s="229"/>
      <c r="AC261" s="229"/>
      <c r="AD261" s="229"/>
      <c r="AE261" s="229"/>
      <c r="AF261" s="229"/>
      <c r="AG261" s="229"/>
      <c r="AH261" s="229"/>
      <c r="AI261" s="229"/>
      <c r="AJ261" s="229"/>
      <c r="AK261" s="229"/>
      <c r="AL261" s="229"/>
      <c r="AM261" s="229"/>
      <c r="AN261" s="229"/>
      <c r="AO261" s="229"/>
      <c r="AP261" s="229"/>
      <c r="AQ261" s="229"/>
      <c r="AR261" s="229"/>
      <c r="AS261" s="229"/>
      <c r="AT261" s="229"/>
      <c r="AU261" s="229"/>
      <c r="AV261" s="229"/>
      <c r="AW261" s="229"/>
      <c r="AX261" s="229"/>
      <c r="AY261" s="229"/>
      <c r="AZ261" s="229"/>
      <c r="BA261" s="229"/>
      <c r="BB261" s="229"/>
      <c r="BC261" s="229"/>
    </row>
    <row r="262" spans="1:55" ht="15.75" customHeight="1" x14ac:dyDescent="0.2">
      <c r="A262" s="229"/>
      <c r="B262" s="229"/>
      <c r="C262" s="229"/>
      <c r="D262" s="229"/>
      <c r="E262" s="229"/>
      <c r="F262" s="229"/>
      <c r="G262" s="229"/>
      <c r="H262" s="229"/>
      <c r="I262" s="229"/>
      <c r="J262" s="229"/>
      <c r="K262" s="229"/>
      <c r="L262" s="229"/>
      <c r="M262" s="229"/>
      <c r="N262" s="229"/>
      <c r="O262" s="229"/>
      <c r="P262" s="229"/>
      <c r="Q262" s="229"/>
      <c r="R262" s="229"/>
      <c r="S262" s="229"/>
      <c r="T262" s="229"/>
      <c r="U262" s="229"/>
      <c r="V262" s="229"/>
      <c r="W262" s="229"/>
      <c r="X262" s="229"/>
      <c r="Y262" s="229"/>
      <c r="Z262" s="229"/>
      <c r="AA262" s="229"/>
      <c r="AB262" s="229"/>
      <c r="AC262" s="229"/>
      <c r="AD262" s="229"/>
      <c r="AE262" s="229"/>
      <c r="AF262" s="229"/>
      <c r="AG262" s="229"/>
      <c r="AH262" s="229"/>
      <c r="AI262" s="229"/>
      <c r="AJ262" s="229"/>
      <c r="AK262" s="229"/>
      <c r="AL262" s="229"/>
      <c r="AM262" s="229"/>
      <c r="AN262" s="229"/>
      <c r="AO262" s="229"/>
      <c r="AP262" s="229"/>
      <c r="AQ262" s="229"/>
      <c r="AR262" s="229"/>
      <c r="AS262" s="229"/>
      <c r="AT262" s="229"/>
      <c r="AU262" s="229"/>
      <c r="AV262" s="229"/>
      <c r="AW262" s="229"/>
      <c r="AX262" s="229"/>
      <c r="AY262" s="229"/>
      <c r="AZ262" s="229"/>
      <c r="BA262" s="229"/>
      <c r="BB262" s="229"/>
      <c r="BC262" s="229"/>
    </row>
    <row r="263" spans="1:55" ht="15.75" customHeight="1" x14ac:dyDescent="0.2">
      <c r="A263" s="229"/>
      <c r="B263" s="229"/>
      <c r="C263" s="229"/>
      <c r="D263" s="229"/>
      <c r="E263" s="229"/>
      <c r="F263" s="229"/>
      <c r="G263" s="229"/>
      <c r="H263" s="229"/>
      <c r="I263" s="229"/>
      <c r="J263" s="229"/>
      <c r="K263" s="229"/>
      <c r="L263" s="229"/>
      <c r="M263" s="229"/>
      <c r="N263" s="229"/>
      <c r="O263" s="229"/>
      <c r="P263" s="229"/>
      <c r="Q263" s="229"/>
      <c r="R263" s="229"/>
      <c r="S263" s="229"/>
      <c r="T263" s="229"/>
      <c r="U263" s="229"/>
      <c r="V263" s="229"/>
      <c r="W263" s="229"/>
      <c r="X263" s="229"/>
      <c r="Y263" s="229"/>
      <c r="Z263" s="229"/>
      <c r="AA263" s="229"/>
      <c r="AB263" s="229"/>
      <c r="AC263" s="229"/>
      <c r="AD263" s="229"/>
      <c r="AE263" s="229"/>
      <c r="AF263" s="229"/>
      <c r="AG263" s="229"/>
      <c r="AH263" s="229"/>
      <c r="AI263" s="229"/>
      <c r="AJ263" s="229"/>
      <c r="AK263" s="229"/>
      <c r="AL263" s="229"/>
      <c r="AM263" s="229"/>
      <c r="AN263" s="229"/>
      <c r="AO263" s="229"/>
      <c r="AP263" s="229"/>
      <c r="AQ263" s="229"/>
      <c r="AR263" s="229"/>
      <c r="AS263" s="229"/>
      <c r="AT263" s="229"/>
      <c r="AU263" s="229"/>
      <c r="AV263" s="229"/>
      <c r="AW263" s="229"/>
      <c r="AX263" s="229"/>
      <c r="AY263" s="229"/>
      <c r="AZ263" s="229"/>
      <c r="BA263" s="229"/>
      <c r="BB263" s="229"/>
      <c r="BC263" s="229"/>
    </row>
    <row r="264" spans="1:55" ht="15.75" customHeight="1" x14ac:dyDescent="0.2">
      <c r="A264" s="229"/>
      <c r="B264" s="229"/>
      <c r="C264" s="229"/>
      <c r="D264" s="229"/>
      <c r="E264" s="229"/>
      <c r="F264" s="229"/>
      <c r="G264" s="229"/>
      <c r="H264" s="229"/>
      <c r="I264" s="229"/>
      <c r="J264" s="229"/>
      <c r="K264" s="229"/>
      <c r="L264" s="229"/>
      <c r="M264" s="229"/>
      <c r="N264" s="229"/>
      <c r="O264" s="229"/>
      <c r="P264" s="229"/>
      <c r="Q264" s="229"/>
      <c r="R264" s="229"/>
      <c r="S264" s="229"/>
      <c r="T264" s="229"/>
      <c r="U264" s="229"/>
      <c r="V264" s="229"/>
      <c r="W264" s="229"/>
      <c r="X264" s="229"/>
      <c r="Y264" s="229"/>
      <c r="Z264" s="229"/>
      <c r="AA264" s="229"/>
      <c r="AB264" s="229"/>
      <c r="AC264" s="229"/>
      <c r="AD264" s="229"/>
      <c r="AE264" s="229"/>
      <c r="AF264" s="229"/>
      <c r="AG264" s="229"/>
      <c r="AH264" s="229"/>
      <c r="AI264" s="229"/>
      <c r="AJ264" s="229"/>
      <c r="AK264" s="229"/>
      <c r="AL264" s="229"/>
      <c r="AM264" s="229"/>
      <c r="AN264" s="229"/>
      <c r="AO264" s="229"/>
      <c r="AP264" s="229"/>
      <c r="AQ264" s="229"/>
      <c r="AR264" s="229"/>
      <c r="AS264" s="229"/>
      <c r="AT264" s="229"/>
      <c r="AU264" s="229"/>
      <c r="AV264" s="229"/>
      <c r="AW264" s="229"/>
      <c r="AX264" s="229"/>
      <c r="AY264" s="229"/>
      <c r="AZ264" s="229"/>
      <c r="BA264" s="229"/>
      <c r="BB264" s="229"/>
      <c r="BC264" s="229"/>
    </row>
    <row r="265" spans="1:55" ht="15.75" customHeight="1" x14ac:dyDescent="0.2">
      <c r="A265" s="229"/>
      <c r="B265" s="229"/>
      <c r="C265" s="229"/>
      <c r="D265" s="229"/>
      <c r="E265" s="229"/>
      <c r="F265" s="229"/>
      <c r="G265" s="229"/>
      <c r="H265" s="229"/>
      <c r="I265" s="229"/>
      <c r="J265" s="229"/>
      <c r="K265" s="229"/>
      <c r="L265" s="229"/>
      <c r="M265" s="229"/>
      <c r="N265" s="229"/>
      <c r="O265" s="229"/>
      <c r="P265" s="229"/>
      <c r="Q265" s="229"/>
      <c r="R265" s="229"/>
      <c r="S265" s="229"/>
      <c r="T265" s="229"/>
      <c r="U265" s="229"/>
      <c r="V265" s="229"/>
      <c r="W265" s="229"/>
      <c r="X265" s="229"/>
      <c r="Y265" s="229"/>
      <c r="Z265" s="229"/>
      <c r="AA265" s="229"/>
      <c r="AB265" s="229"/>
      <c r="AC265" s="229"/>
      <c r="AD265" s="229"/>
      <c r="AE265" s="229"/>
      <c r="AF265" s="229"/>
      <c r="AG265" s="229"/>
      <c r="AH265" s="229"/>
      <c r="AI265" s="229"/>
      <c r="AJ265" s="229"/>
      <c r="AK265" s="229"/>
      <c r="AL265" s="229"/>
      <c r="AM265" s="229"/>
      <c r="AN265" s="229"/>
      <c r="AO265" s="229"/>
      <c r="AP265" s="229"/>
      <c r="AQ265" s="229"/>
      <c r="AR265" s="229"/>
      <c r="AS265" s="229"/>
      <c r="AT265" s="229"/>
      <c r="AU265" s="229"/>
      <c r="AV265" s="229"/>
      <c r="AW265" s="229"/>
      <c r="AX265" s="229"/>
      <c r="AY265" s="229"/>
      <c r="AZ265" s="229"/>
      <c r="BA265" s="229"/>
      <c r="BB265" s="229"/>
      <c r="BC265" s="229"/>
    </row>
    <row r="266" spans="1:55" ht="15.75" customHeight="1" x14ac:dyDescent="0.2">
      <c r="A266" s="229"/>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c r="AA266" s="229"/>
      <c r="AB266" s="229"/>
      <c r="AC266" s="229"/>
      <c r="AD266" s="229"/>
      <c r="AE266" s="229"/>
      <c r="AF266" s="229"/>
      <c r="AG266" s="229"/>
      <c r="AH266" s="229"/>
      <c r="AI266" s="229"/>
      <c r="AJ266" s="229"/>
      <c r="AK266" s="229"/>
      <c r="AL266" s="229"/>
      <c r="AM266" s="229"/>
      <c r="AN266" s="229"/>
      <c r="AO266" s="229"/>
      <c r="AP266" s="229"/>
      <c r="AQ266" s="229"/>
      <c r="AR266" s="229"/>
      <c r="AS266" s="229"/>
      <c r="AT266" s="229"/>
      <c r="AU266" s="229"/>
      <c r="AV266" s="229"/>
      <c r="AW266" s="229"/>
      <c r="AX266" s="229"/>
      <c r="AY266" s="229"/>
      <c r="AZ266" s="229"/>
      <c r="BA266" s="229"/>
      <c r="BB266" s="229"/>
      <c r="BC266" s="229"/>
    </row>
    <row r="267" spans="1:55" ht="15.75" customHeight="1" x14ac:dyDescent="0.2">
      <c r="A267" s="229"/>
      <c r="B267" s="229"/>
      <c r="C267" s="229"/>
      <c r="D267" s="229"/>
      <c r="E267" s="229"/>
      <c r="F267" s="229"/>
      <c r="G267" s="229"/>
      <c r="H267" s="229"/>
      <c r="I267" s="229"/>
      <c r="J267" s="229"/>
      <c r="K267" s="229"/>
      <c r="L267" s="229"/>
      <c r="M267" s="229"/>
      <c r="N267" s="229"/>
      <c r="O267" s="229"/>
      <c r="P267" s="229"/>
      <c r="Q267" s="229"/>
      <c r="R267" s="229"/>
      <c r="S267" s="229"/>
      <c r="T267" s="229"/>
      <c r="U267" s="229"/>
      <c r="V267" s="229"/>
      <c r="W267" s="229"/>
      <c r="X267" s="229"/>
      <c r="Y267" s="229"/>
      <c r="Z267" s="229"/>
      <c r="AA267" s="229"/>
      <c r="AB267" s="229"/>
      <c r="AC267" s="229"/>
      <c r="AD267" s="229"/>
      <c r="AE267" s="229"/>
      <c r="AF267" s="229"/>
      <c r="AG267" s="229"/>
      <c r="AH267" s="229"/>
      <c r="AI267" s="229"/>
      <c r="AJ267" s="229"/>
      <c r="AK267" s="229"/>
      <c r="AL267" s="229"/>
      <c r="AM267" s="229"/>
      <c r="AN267" s="229"/>
      <c r="AO267" s="229"/>
      <c r="AP267" s="229"/>
      <c r="AQ267" s="229"/>
      <c r="AR267" s="229"/>
      <c r="AS267" s="229"/>
      <c r="AT267" s="229"/>
      <c r="AU267" s="229"/>
      <c r="AV267" s="229"/>
      <c r="AW267" s="229"/>
      <c r="AX267" s="229"/>
      <c r="AY267" s="229"/>
      <c r="AZ267" s="229"/>
      <c r="BA267" s="229"/>
      <c r="BB267" s="229"/>
      <c r="BC267" s="229"/>
    </row>
    <row r="268" spans="1:55" ht="15.75" customHeight="1" x14ac:dyDescent="0.2">
      <c r="A268" s="229"/>
      <c r="B268" s="229"/>
      <c r="C268" s="229"/>
      <c r="D268" s="229"/>
      <c r="E268" s="229"/>
      <c r="F268" s="229"/>
      <c r="G268" s="229"/>
      <c r="H268" s="229"/>
      <c r="I268" s="229"/>
      <c r="J268" s="229"/>
      <c r="K268" s="229"/>
      <c r="L268" s="229"/>
      <c r="M268" s="229"/>
      <c r="N268" s="229"/>
      <c r="O268" s="229"/>
      <c r="P268" s="229"/>
      <c r="Q268" s="229"/>
      <c r="R268" s="229"/>
      <c r="S268" s="229"/>
      <c r="T268" s="229"/>
      <c r="U268" s="229"/>
      <c r="V268" s="229"/>
      <c r="W268" s="229"/>
      <c r="X268" s="229"/>
      <c r="Y268" s="229"/>
      <c r="Z268" s="229"/>
      <c r="AA268" s="229"/>
      <c r="AB268" s="229"/>
      <c r="AC268" s="229"/>
      <c r="AD268" s="229"/>
      <c r="AE268" s="229"/>
      <c r="AF268" s="229"/>
      <c r="AG268" s="229"/>
      <c r="AH268" s="229"/>
      <c r="AI268" s="229"/>
      <c r="AJ268" s="229"/>
      <c r="AK268" s="229"/>
      <c r="AL268" s="229"/>
      <c r="AM268" s="229"/>
      <c r="AN268" s="229"/>
      <c r="AO268" s="229"/>
      <c r="AP268" s="229"/>
      <c r="AQ268" s="229"/>
      <c r="AR268" s="229"/>
      <c r="AS268" s="229"/>
      <c r="AT268" s="229"/>
      <c r="AU268" s="229"/>
      <c r="AV268" s="229"/>
      <c r="AW268" s="229"/>
      <c r="AX268" s="229"/>
      <c r="AY268" s="229"/>
      <c r="AZ268" s="229"/>
      <c r="BA268" s="229"/>
      <c r="BB268" s="229"/>
      <c r="BC268" s="229"/>
    </row>
    <row r="269" spans="1:55" ht="15.75" customHeight="1" x14ac:dyDescent="0.2">
      <c r="A269" s="229"/>
      <c r="B269" s="229"/>
      <c r="C269" s="229"/>
      <c r="D269" s="229"/>
      <c r="E269" s="229"/>
      <c r="F269" s="229"/>
      <c r="G269" s="229"/>
      <c r="H269" s="229"/>
      <c r="I269" s="229"/>
      <c r="J269" s="229"/>
      <c r="K269" s="229"/>
      <c r="L269" s="229"/>
      <c r="M269" s="229"/>
      <c r="N269" s="229"/>
      <c r="O269" s="229"/>
      <c r="P269" s="229"/>
      <c r="Q269" s="229"/>
      <c r="R269" s="229"/>
      <c r="S269" s="229"/>
      <c r="T269" s="229"/>
      <c r="U269" s="229"/>
      <c r="V269" s="229"/>
      <c r="W269" s="229"/>
      <c r="X269" s="229"/>
      <c r="Y269" s="229"/>
      <c r="Z269" s="229"/>
      <c r="AA269" s="229"/>
      <c r="AB269" s="229"/>
      <c r="AC269" s="229"/>
      <c r="AD269" s="229"/>
      <c r="AE269" s="229"/>
      <c r="AF269" s="229"/>
      <c r="AG269" s="229"/>
      <c r="AH269" s="229"/>
      <c r="AI269" s="229"/>
      <c r="AJ269" s="229"/>
      <c r="AK269" s="229"/>
      <c r="AL269" s="229"/>
      <c r="AM269" s="229"/>
      <c r="AN269" s="229"/>
      <c r="AO269" s="229"/>
      <c r="AP269" s="229"/>
      <c r="AQ269" s="229"/>
      <c r="AR269" s="229"/>
      <c r="AS269" s="229"/>
      <c r="AT269" s="229"/>
      <c r="AU269" s="229"/>
      <c r="AV269" s="229"/>
      <c r="AW269" s="229"/>
      <c r="AX269" s="229"/>
      <c r="AY269" s="229"/>
      <c r="AZ269" s="229"/>
      <c r="BA269" s="229"/>
      <c r="BB269" s="229"/>
      <c r="BC269" s="229"/>
    </row>
    <row r="270" spans="1:55" ht="15.75" customHeight="1" x14ac:dyDescent="0.2">
      <c r="A270" s="229"/>
      <c r="B270" s="229"/>
      <c r="C270" s="229"/>
      <c r="D270" s="229"/>
      <c r="E270" s="229"/>
      <c r="F270" s="229"/>
      <c r="G270" s="229"/>
      <c r="H270" s="229"/>
      <c r="I270" s="229"/>
      <c r="J270" s="229"/>
      <c r="K270" s="229"/>
      <c r="L270" s="229"/>
      <c r="M270" s="229"/>
      <c r="N270" s="229"/>
      <c r="O270" s="229"/>
      <c r="P270" s="229"/>
      <c r="Q270" s="229"/>
      <c r="R270" s="229"/>
      <c r="S270" s="229"/>
      <c r="T270" s="229"/>
      <c r="U270" s="229"/>
      <c r="V270" s="229"/>
      <c r="W270" s="229"/>
      <c r="X270" s="229"/>
      <c r="Y270" s="229"/>
      <c r="Z270" s="229"/>
      <c r="AA270" s="229"/>
      <c r="AB270" s="229"/>
      <c r="AC270" s="229"/>
      <c r="AD270" s="229"/>
      <c r="AE270" s="229"/>
      <c r="AF270" s="229"/>
      <c r="AG270" s="229"/>
      <c r="AH270" s="229"/>
      <c r="AI270" s="229"/>
      <c r="AJ270" s="229"/>
      <c r="AK270" s="229"/>
      <c r="AL270" s="229"/>
      <c r="AM270" s="229"/>
      <c r="AN270" s="229"/>
      <c r="AO270" s="229"/>
      <c r="AP270" s="229"/>
      <c r="AQ270" s="229"/>
      <c r="AR270" s="229"/>
      <c r="AS270" s="229"/>
      <c r="AT270" s="229"/>
      <c r="AU270" s="229"/>
      <c r="AV270" s="229"/>
      <c r="AW270" s="229"/>
      <c r="AX270" s="229"/>
      <c r="AY270" s="229"/>
      <c r="AZ270" s="229"/>
      <c r="BA270" s="229"/>
      <c r="BB270" s="229"/>
      <c r="BC270" s="229"/>
    </row>
    <row r="271" spans="1:55" ht="15.75" customHeight="1" x14ac:dyDescent="0.2">
      <c r="A271" s="229"/>
      <c r="B271" s="229"/>
      <c r="C271" s="229"/>
      <c r="D271" s="229"/>
      <c r="E271" s="229"/>
      <c r="F271" s="229"/>
      <c r="G271" s="229"/>
      <c r="H271" s="229"/>
      <c r="I271" s="229"/>
      <c r="J271" s="229"/>
      <c r="K271" s="229"/>
      <c r="L271" s="229"/>
      <c r="M271" s="229"/>
      <c r="N271" s="229"/>
      <c r="O271" s="229"/>
      <c r="P271" s="229"/>
      <c r="Q271" s="229"/>
      <c r="R271" s="229"/>
      <c r="S271" s="229"/>
      <c r="T271" s="229"/>
      <c r="U271" s="229"/>
      <c r="V271" s="229"/>
      <c r="W271" s="229"/>
      <c r="X271" s="229"/>
      <c r="Y271" s="229"/>
      <c r="Z271" s="229"/>
      <c r="AA271" s="229"/>
      <c r="AB271" s="229"/>
      <c r="AC271" s="229"/>
      <c r="AD271" s="229"/>
      <c r="AE271" s="229"/>
      <c r="AF271" s="229"/>
      <c r="AG271" s="229"/>
      <c r="AH271" s="229"/>
      <c r="AI271" s="229"/>
      <c r="AJ271" s="229"/>
      <c r="AK271" s="229"/>
      <c r="AL271" s="229"/>
      <c r="AM271" s="229"/>
      <c r="AN271" s="229"/>
      <c r="AO271" s="229"/>
      <c r="AP271" s="229"/>
      <c r="AQ271" s="229"/>
      <c r="AR271" s="229"/>
      <c r="AS271" s="229"/>
      <c r="AT271" s="229"/>
      <c r="AU271" s="229"/>
      <c r="AV271" s="229"/>
      <c r="AW271" s="229"/>
      <c r="AX271" s="229"/>
      <c r="AY271" s="229"/>
      <c r="AZ271" s="229"/>
      <c r="BA271" s="229"/>
      <c r="BB271" s="229"/>
      <c r="BC271" s="229"/>
    </row>
    <row r="272" spans="1:55" ht="15.75" customHeight="1" x14ac:dyDescent="0.2">
      <c r="A272" s="229"/>
      <c r="B272" s="229"/>
      <c r="C272" s="229"/>
      <c r="D272" s="229"/>
      <c r="E272" s="229"/>
      <c r="F272" s="229"/>
      <c r="G272" s="229"/>
      <c r="H272" s="229"/>
      <c r="I272" s="229"/>
      <c r="J272" s="229"/>
      <c r="K272" s="229"/>
      <c r="L272" s="229"/>
      <c r="M272" s="229"/>
      <c r="N272" s="229"/>
      <c r="O272" s="229"/>
      <c r="P272" s="229"/>
      <c r="Q272" s="229"/>
      <c r="R272" s="229"/>
      <c r="S272" s="229"/>
      <c r="T272" s="229"/>
      <c r="U272" s="229"/>
      <c r="V272" s="229"/>
      <c r="W272" s="229"/>
      <c r="X272" s="229"/>
      <c r="Y272" s="229"/>
      <c r="Z272" s="229"/>
      <c r="AA272" s="229"/>
      <c r="AB272" s="229"/>
      <c r="AC272" s="229"/>
      <c r="AD272" s="229"/>
      <c r="AE272" s="229"/>
      <c r="AF272" s="229"/>
      <c r="AG272" s="229"/>
      <c r="AH272" s="229"/>
      <c r="AI272" s="229"/>
      <c r="AJ272" s="229"/>
      <c r="AK272" s="229"/>
      <c r="AL272" s="229"/>
      <c r="AM272" s="229"/>
      <c r="AN272" s="229"/>
      <c r="AO272" s="229"/>
      <c r="AP272" s="229"/>
      <c r="AQ272" s="229"/>
      <c r="AR272" s="229"/>
      <c r="AS272" s="229"/>
      <c r="AT272" s="229"/>
      <c r="AU272" s="229"/>
      <c r="AV272" s="229"/>
      <c r="AW272" s="229"/>
      <c r="AX272" s="229"/>
      <c r="AY272" s="229"/>
      <c r="AZ272" s="229"/>
      <c r="BA272" s="229"/>
      <c r="BB272" s="229"/>
      <c r="BC272" s="229"/>
    </row>
    <row r="273" spans="1:55" ht="15.75" customHeight="1" x14ac:dyDescent="0.2">
      <c r="A273" s="229"/>
      <c r="B273" s="229"/>
      <c r="C273" s="229"/>
      <c r="D273" s="229"/>
      <c r="E273" s="229"/>
      <c r="F273" s="229"/>
      <c r="G273" s="229"/>
      <c r="H273" s="229"/>
      <c r="I273" s="229"/>
      <c r="J273" s="229"/>
      <c r="K273" s="229"/>
      <c r="L273" s="229"/>
      <c r="M273" s="229"/>
      <c r="N273" s="229"/>
      <c r="O273" s="229"/>
      <c r="P273" s="229"/>
      <c r="Q273" s="229"/>
      <c r="R273" s="229"/>
      <c r="S273" s="229"/>
      <c r="T273" s="229"/>
      <c r="U273" s="229"/>
      <c r="V273" s="229"/>
      <c r="W273" s="229"/>
      <c r="X273" s="229"/>
      <c r="Y273" s="229"/>
      <c r="Z273" s="229"/>
      <c r="AA273" s="229"/>
      <c r="AB273" s="229"/>
      <c r="AC273" s="229"/>
      <c r="AD273" s="229"/>
      <c r="AE273" s="229"/>
      <c r="AF273" s="229"/>
      <c r="AG273" s="229"/>
      <c r="AH273" s="229"/>
      <c r="AI273" s="229"/>
      <c r="AJ273" s="229"/>
      <c r="AK273" s="229"/>
      <c r="AL273" s="229"/>
      <c r="AM273" s="229"/>
      <c r="AN273" s="229"/>
      <c r="AO273" s="229"/>
      <c r="AP273" s="229"/>
      <c r="AQ273" s="229"/>
      <c r="AR273" s="229"/>
      <c r="AS273" s="229"/>
      <c r="AT273" s="229"/>
      <c r="AU273" s="229"/>
      <c r="AV273" s="229"/>
      <c r="AW273" s="229"/>
      <c r="AX273" s="229"/>
      <c r="AY273" s="229"/>
      <c r="AZ273" s="229"/>
      <c r="BA273" s="229"/>
      <c r="BB273" s="229"/>
      <c r="BC273" s="229"/>
    </row>
    <row r="274" spans="1:55" ht="15.75" customHeight="1" x14ac:dyDescent="0.2">
      <c r="A274" s="229"/>
      <c r="B274" s="229"/>
      <c r="C274" s="229"/>
      <c r="D274" s="229"/>
      <c r="E274" s="229"/>
      <c r="F274" s="229"/>
      <c r="G274" s="229"/>
      <c r="H274" s="229"/>
      <c r="I274" s="229"/>
      <c r="J274" s="229"/>
      <c r="K274" s="229"/>
      <c r="L274" s="229"/>
      <c r="M274" s="229"/>
      <c r="N274" s="229"/>
      <c r="O274" s="229"/>
      <c r="P274" s="229"/>
      <c r="Q274" s="229"/>
      <c r="R274" s="229"/>
      <c r="S274" s="229"/>
      <c r="T274" s="229"/>
      <c r="U274" s="229"/>
      <c r="V274" s="229"/>
      <c r="W274" s="229"/>
      <c r="X274" s="229"/>
      <c r="Y274" s="229"/>
      <c r="Z274" s="229"/>
      <c r="AA274" s="229"/>
      <c r="AB274" s="229"/>
      <c r="AC274" s="229"/>
      <c r="AD274" s="229"/>
      <c r="AE274" s="229"/>
      <c r="AF274" s="229"/>
      <c r="AG274" s="229"/>
      <c r="AH274" s="229"/>
      <c r="AI274" s="229"/>
      <c r="AJ274" s="229"/>
      <c r="AK274" s="229"/>
      <c r="AL274" s="229"/>
      <c r="AM274" s="229"/>
      <c r="AN274" s="229"/>
      <c r="AO274" s="229"/>
      <c r="AP274" s="229"/>
      <c r="AQ274" s="229"/>
      <c r="AR274" s="229"/>
      <c r="AS274" s="229"/>
      <c r="AT274" s="229"/>
      <c r="AU274" s="229"/>
      <c r="AV274" s="229"/>
      <c r="AW274" s="229"/>
      <c r="AX274" s="229"/>
      <c r="AY274" s="229"/>
      <c r="AZ274" s="229"/>
      <c r="BA274" s="229"/>
      <c r="BB274" s="229"/>
      <c r="BC274" s="229"/>
    </row>
    <row r="275" spans="1:55" ht="15.75" customHeight="1" x14ac:dyDescent="0.2">
      <c r="A275" s="229"/>
      <c r="B275" s="229"/>
      <c r="C275" s="229"/>
      <c r="D275" s="229"/>
      <c r="E275" s="229"/>
      <c r="F275" s="229"/>
      <c r="G275" s="229"/>
      <c r="H275" s="229"/>
      <c r="I275" s="229"/>
      <c r="J275" s="229"/>
      <c r="K275" s="229"/>
      <c r="L275" s="229"/>
      <c r="M275" s="229"/>
      <c r="N275" s="229"/>
      <c r="O275" s="229"/>
      <c r="P275" s="229"/>
      <c r="Q275" s="229"/>
      <c r="R275" s="229"/>
      <c r="S275" s="229"/>
      <c r="T275" s="229"/>
      <c r="U275" s="229"/>
      <c r="V275" s="229"/>
      <c r="W275" s="229"/>
      <c r="X275" s="229"/>
      <c r="Y275" s="229"/>
      <c r="Z275" s="229"/>
      <c r="AA275" s="229"/>
      <c r="AB275" s="229"/>
      <c r="AC275" s="229"/>
      <c r="AD275" s="229"/>
      <c r="AE275" s="229"/>
      <c r="AF275" s="229"/>
      <c r="AG275" s="229"/>
      <c r="AH275" s="229"/>
      <c r="AI275" s="229"/>
      <c r="AJ275" s="229"/>
      <c r="AK275" s="229"/>
      <c r="AL275" s="229"/>
      <c r="AM275" s="229"/>
      <c r="AN275" s="229"/>
      <c r="AO275" s="229"/>
      <c r="AP275" s="229"/>
      <c r="AQ275" s="229"/>
      <c r="AR275" s="229"/>
      <c r="AS275" s="229"/>
      <c r="AT275" s="229"/>
      <c r="AU275" s="229"/>
      <c r="AV275" s="229"/>
      <c r="AW275" s="229"/>
      <c r="AX275" s="229"/>
      <c r="AY275" s="229"/>
      <c r="AZ275" s="229"/>
      <c r="BA275" s="229"/>
      <c r="BB275" s="229"/>
      <c r="BC275" s="229"/>
    </row>
    <row r="276" spans="1:55" ht="15.75" customHeight="1" x14ac:dyDescent="0.2">
      <c r="A276" s="229"/>
      <c r="B276" s="229"/>
      <c r="C276" s="229"/>
      <c r="D276" s="229"/>
      <c r="E276" s="229"/>
      <c r="F276" s="229"/>
      <c r="G276" s="229"/>
      <c r="H276" s="229"/>
      <c r="I276" s="229"/>
      <c r="J276" s="229"/>
      <c r="K276" s="229"/>
      <c r="L276" s="229"/>
      <c r="M276" s="229"/>
      <c r="N276" s="229"/>
      <c r="O276" s="229"/>
      <c r="P276" s="229"/>
      <c r="Q276" s="229"/>
      <c r="R276" s="229"/>
      <c r="S276" s="229"/>
      <c r="T276" s="229"/>
      <c r="U276" s="229"/>
      <c r="V276" s="229"/>
      <c r="W276" s="229"/>
      <c r="X276" s="229"/>
      <c r="Y276" s="229"/>
      <c r="Z276" s="229"/>
      <c r="AA276" s="229"/>
      <c r="AB276" s="229"/>
      <c r="AC276" s="229"/>
      <c r="AD276" s="229"/>
      <c r="AE276" s="229"/>
      <c r="AF276" s="229"/>
      <c r="AG276" s="229"/>
      <c r="AH276" s="229"/>
      <c r="AI276" s="229"/>
      <c r="AJ276" s="229"/>
      <c r="AK276" s="229"/>
      <c r="AL276" s="229"/>
      <c r="AM276" s="229"/>
      <c r="AN276" s="229"/>
      <c r="AO276" s="229"/>
      <c r="AP276" s="229"/>
      <c r="AQ276" s="229"/>
      <c r="AR276" s="229"/>
      <c r="AS276" s="229"/>
      <c r="AT276" s="229"/>
      <c r="AU276" s="229"/>
      <c r="AV276" s="229"/>
      <c r="AW276" s="229"/>
      <c r="AX276" s="229"/>
      <c r="AY276" s="229"/>
      <c r="AZ276" s="229"/>
      <c r="BA276" s="229"/>
      <c r="BB276" s="229"/>
      <c r="BC276" s="229"/>
    </row>
    <row r="277" spans="1:55" ht="15.75" customHeight="1" x14ac:dyDescent="0.2">
      <c r="A277" s="229"/>
      <c r="B277" s="229"/>
      <c r="C277" s="229"/>
      <c r="D277" s="229"/>
      <c r="E277" s="229"/>
      <c r="F277" s="229"/>
      <c r="G277" s="229"/>
      <c r="H277" s="229"/>
      <c r="I277" s="229"/>
      <c r="J277" s="229"/>
      <c r="K277" s="229"/>
      <c r="L277" s="229"/>
      <c r="M277" s="229"/>
      <c r="N277" s="229"/>
      <c r="O277" s="229"/>
      <c r="P277" s="229"/>
      <c r="Q277" s="229"/>
      <c r="R277" s="229"/>
      <c r="S277" s="229"/>
      <c r="T277" s="229"/>
      <c r="U277" s="229"/>
      <c r="V277" s="229"/>
      <c r="W277" s="229"/>
      <c r="X277" s="229"/>
      <c r="Y277" s="229"/>
      <c r="Z277" s="229"/>
      <c r="AA277" s="229"/>
      <c r="AB277" s="229"/>
      <c r="AC277" s="229"/>
      <c r="AD277" s="229"/>
      <c r="AE277" s="229"/>
      <c r="AF277" s="229"/>
      <c r="AG277" s="229"/>
      <c r="AH277" s="229"/>
      <c r="AI277" s="229"/>
      <c r="AJ277" s="229"/>
      <c r="AK277" s="229"/>
      <c r="AL277" s="229"/>
      <c r="AM277" s="229"/>
      <c r="AN277" s="229"/>
      <c r="AO277" s="229"/>
      <c r="AP277" s="229"/>
      <c r="AQ277" s="229"/>
      <c r="AR277" s="229"/>
      <c r="AS277" s="229"/>
      <c r="AT277" s="229"/>
      <c r="AU277" s="229"/>
      <c r="AV277" s="229"/>
      <c r="AW277" s="229"/>
      <c r="AX277" s="229"/>
      <c r="AY277" s="229"/>
      <c r="AZ277" s="229"/>
      <c r="BA277" s="229"/>
      <c r="BB277" s="229"/>
      <c r="BC277" s="229"/>
    </row>
    <row r="278" spans="1:55" ht="15.75" customHeight="1" x14ac:dyDescent="0.2"/>
    <row r="279" spans="1:55" ht="15.75" customHeight="1" x14ac:dyDescent="0.2"/>
    <row r="280" spans="1:55" ht="15.75" customHeight="1" x14ac:dyDescent="0.2"/>
    <row r="281" spans="1:55" ht="15.75" customHeight="1" x14ac:dyDescent="0.2"/>
    <row r="282" spans="1:55" ht="15.75" customHeight="1" x14ac:dyDescent="0.2"/>
    <row r="283" spans="1:55" ht="15.75" customHeight="1" x14ac:dyDescent="0.2"/>
    <row r="284" spans="1:55" ht="15.75" customHeight="1" x14ac:dyDescent="0.2"/>
    <row r="285" spans="1:55" ht="15.75" customHeight="1" x14ac:dyDescent="0.2"/>
    <row r="286" spans="1:55" ht="15.75" customHeight="1" x14ac:dyDescent="0.2"/>
    <row r="287" spans="1:55" ht="15.75" customHeight="1" x14ac:dyDescent="0.2"/>
    <row r="288" spans="1:5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E1:G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C999"/>
  <sheetViews>
    <sheetView workbookViewId="0">
      <pane xSplit="2" ySplit="2" topLeftCell="C3" activePane="bottomRight" state="frozen"/>
      <selection pane="topRight" activeCell="C1" sqref="C1"/>
      <selection pane="bottomLeft" activeCell="A3" sqref="A3"/>
      <selection pane="bottomRight" sqref="A1:BC999"/>
    </sheetView>
  </sheetViews>
  <sheetFormatPr defaultColWidth="12.5703125" defaultRowHeight="15" customHeight="1" x14ac:dyDescent="0.2"/>
  <cols>
    <col min="1" max="2" width="12" customWidth="1"/>
    <col min="3" max="3" width="27.85546875" customWidth="1"/>
    <col min="4" max="4" width="12.5703125" hidden="1" customWidth="1"/>
    <col min="5" max="6" width="12.5703125" customWidth="1"/>
  </cols>
  <sheetData>
    <row r="1" spans="1:55" ht="32.25" customHeight="1" x14ac:dyDescent="0.25">
      <c r="A1" s="2" t="s">
        <v>139</v>
      </c>
      <c r="B1" s="1"/>
      <c r="C1" s="3"/>
      <c r="D1" s="2"/>
      <c r="E1" s="439"/>
      <c r="F1" s="440"/>
      <c r="G1" s="440"/>
      <c r="H1" s="3"/>
      <c r="I1" s="3"/>
      <c r="J1" s="3"/>
      <c r="K1" s="3"/>
      <c r="L1" s="1"/>
      <c r="M1" s="3"/>
      <c r="N1" s="3"/>
      <c r="O1" s="3"/>
      <c r="P1" s="3"/>
      <c r="Q1" s="3"/>
      <c r="R1" s="3"/>
      <c r="S1" s="3"/>
      <c r="T1" s="3"/>
      <c r="U1" s="3"/>
      <c r="V1" s="3"/>
      <c r="W1" s="3"/>
      <c r="X1" s="3"/>
      <c r="Y1" s="3"/>
      <c r="Z1" s="3"/>
      <c r="AA1" s="3"/>
      <c r="AB1" s="3"/>
      <c r="AC1" s="3"/>
      <c r="AD1" s="3"/>
      <c r="AE1" s="3"/>
      <c r="AF1" s="3"/>
      <c r="AG1" s="3"/>
      <c r="AH1" s="3"/>
      <c r="AI1" s="4"/>
      <c r="AJ1" s="229"/>
      <c r="AK1" s="229"/>
      <c r="AL1" s="229"/>
      <c r="AM1" s="229"/>
      <c r="AN1" s="229"/>
      <c r="AO1" s="229"/>
      <c r="AP1" s="229"/>
      <c r="AQ1" s="229"/>
      <c r="AR1" s="229"/>
      <c r="AS1" s="229"/>
      <c r="AT1" s="229"/>
      <c r="AU1" s="229"/>
      <c r="AV1" s="229"/>
      <c r="AW1" s="229"/>
      <c r="AX1" s="229"/>
      <c r="AY1" s="229"/>
      <c r="AZ1" s="229"/>
      <c r="BA1" s="229"/>
      <c r="BB1" s="229"/>
      <c r="BC1" s="229"/>
    </row>
    <row r="2" spans="1:55" ht="32.25" customHeight="1" x14ac:dyDescent="0.25">
      <c r="A2" s="2"/>
      <c r="B2" s="210"/>
      <c r="C2" s="212"/>
      <c r="D2" s="212"/>
      <c r="E2" s="458"/>
      <c r="F2" s="458"/>
      <c r="G2" s="458"/>
      <c r="H2" s="212"/>
      <c r="I2" s="212"/>
      <c r="J2" s="212"/>
      <c r="K2" s="2"/>
      <c r="L2" s="2"/>
      <c r="M2" s="2"/>
      <c r="N2" s="2"/>
      <c r="O2" s="2"/>
      <c r="P2" s="2"/>
      <c r="Q2" s="2"/>
      <c r="R2" s="2"/>
      <c r="S2" s="2"/>
      <c r="T2" s="2"/>
      <c r="U2" s="2"/>
      <c r="V2" s="2"/>
      <c r="W2" s="2"/>
      <c r="X2" s="2"/>
      <c r="Y2" s="2"/>
      <c r="Z2" s="2"/>
      <c r="AA2" s="2"/>
      <c r="AB2" s="2"/>
      <c r="AC2" s="2"/>
      <c r="AD2" s="2"/>
      <c r="AE2" s="2"/>
      <c r="AF2" s="2"/>
      <c r="AG2" s="2"/>
      <c r="AH2" s="2"/>
      <c r="AI2" s="213"/>
      <c r="AJ2" s="229"/>
      <c r="AK2" s="229"/>
      <c r="AL2" s="229"/>
      <c r="AM2" s="229"/>
      <c r="AN2" s="229"/>
      <c r="AO2" s="229"/>
      <c r="AP2" s="229"/>
      <c r="AQ2" s="229"/>
      <c r="AR2" s="229"/>
      <c r="AS2" s="229"/>
      <c r="AT2" s="229"/>
      <c r="AU2" s="229"/>
      <c r="AV2" s="229"/>
      <c r="AW2" s="229"/>
      <c r="AX2" s="229"/>
      <c r="AY2" s="229"/>
      <c r="AZ2" s="229"/>
      <c r="BA2" s="229"/>
      <c r="BB2" s="229"/>
      <c r="BC2" s="229"/>
    </row>
    <row r="3" spans="1:55" ht="15.75" customHeight="1" x14ac:dyDescent="0.25">
      <c r="A3" s="2"/>
      <c r="B3" s="214"/>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13"/>
      <c r="AJ3" s="229"/>
      <c r="AK3" s="229"/>
      <c r="AL3" s="229"/>
      <c r="AM3" s="229"/>
      <c r="AN3" s="229"/>
      <c r="AO3" s="229" t="s">
        <v>141</v>
      </c>
      <c r="AP3" s="229" t="s">
        <v>142</v>
      </c>
      <c r="AQ3" s="229"/>
      <c r="AR3" s="229"/>
      <c r="AS3" s="229"/>
      <c r="AT3" s="229"/>
      <c r="AU3" s="229"/>
      <c r="AV3" s="229"/>
      <c r="AW3" s="229"/>
      <c r="AX3" s="229"/>
      <c r="AY3" s="229"/>
      <c r="AZ3" s="229"/>
      <c r="BA3" s="229"/>
      <c r="BB3" s="229"/>
      <c r="BC3" s="229"/>
    </row>
    <row r="4" spans="1:55" ht="15.75" customHeight="1" x14ac:dyDescent="0.25">
      <c r="A4" s="2"/>
      <c r="B4" s="216" t="s">
        <v>34</v>
      </c>
      <c r="C4" s="230" t="s">
        <v>2</v>
      </c>
      <c r="D4" s="31"/>
      <c r="E4" s="31">
        <v>46204</v>
      </c>
      <c r="F4" s="31">
        <v>46205</v>
      </c>
      <c r="G4" s="31">
        <v>46206</v>
      </c>
      <c r="H4" s="31">
        <v>46207</v>
      </c>
      <c r="I4" s="31">
        <v>46208</v>
      </c>
      <c r="J4" s="31">
        <v>46209</v>
      </c>
      <c r="K4" s="31">
        <v>46210</v>
      </c>
      <c r="L4" s="31">
        <v>46211</v>
      </c>
      <c r="M4" s="31">
        <v>46212</v>
      </c>
      <c r="N4" s="31">
        <v>46213</v>
      </c>
      <c r="O4" s="31">
        <v>46214</v>
      </c>
      <c r="P4" s="31">
        <v>46215</v>
      </c>
      <c r="Q4" s="31">
        <v>46216</v>
      </c>
      <c r="R4" s="31">
        <v>46217</v>
      </c>
      <c r="S4" s="31">
        <v>46218</v>
      </c>
      <c r="T4" s="31">
        <v>46219</v>
      </c>
      <c r="U4" s="31">
        <v>46220</v>
      </c>
      <c r="V4" s="31">
        <v>46221</v>
      </c>
      <c r="W4" s="31">
        <v>46222</v>
      </c>
      <c r="X4" s="31">
        <v>46223</v>
      </c>
      <c r="Y4" s="31">
        <v>46224</v>
      </c>
      <c r="Z4" s="31">
        <v>46225</v>
      </c>
      <c r="AA4" s="31">
        <v>46226</v>
      </c>
      <c r="AB4" s="31">
        <v>46227</v>
      </c>
      <c r="AC4" s="31">
        <v>46228</v>
      </c>
      <c r="AD4" s="31">
        <v>46229</v>
      </c>
      <c r="AE4" s="31">
        <v>46230</v>
      </c>
      <c r="AF4" s="31">
        <v>46231</v>
      </c>
      <c r="AG4" s="31">
        <v>46232</v>
      </c>
      <c r="AH4" s="31">
        <v>46233</v>
      </c>
      <c r="AI4" s="217">
        <v>46234</v>
      </c>
      <c r="AJ4" s="2"/>
      <c r="AK4" s="2"/>
      <c r="AL4" s="2"/>
      <c r="AM4" s="236">
        <v>0.1</v>
      </c>
      <c r="AN4" s="2"/>
      <c r="AO4" s="2" t="s">
        <v>143</v>
      </c>
      <c r="AP4" s="2" t="s">
        <v>144</v>
      </c>
      <c r="AQ4" s="2"/>
      <c r="AR4" s="2"/>
      <c r="AS4" s="2"/>
      <c r="AT4" s="2"/>
      <c r="AU4" s="2"/>
      <c r="AV4" s="2"/>
      <c r="AW4" s="2"/>
      <c r="AX4" s="2"/>
      <c r="AY4" s="2"/>
      <c r="AZ4" s="2"/>
      <c r="BA4" s="2"/>
      <c r="BB4" s="2"/>
      <c r="BC4" s="2"/>
    </row>
    <row r="5" spans="1:55" ht="15.75" customHeight="1" x14ac:dyDescent="0.25">
      <c r="A5" s="2"/>
      <c r="B5" s="219">
        <v>1</v>
      </c>
      <c r="C5" s="231" t="s">
        <v>74</v>
      </c>
      <c r="D5" s="232">
        <v>12744</v>
      </c>
      <c r="E5" s="221">
        <v>64830.122666686773</v>
      </c>
      <c r="F5" s="221">
        <v>58338.437565207481</v>
      </c>
      <c r="G5" s="221">
        <v>65078.672695666552</v>
      </c>
      <c r="H5" s="221">
        <v>64109.167304337025</v>
      </c>
      <c r="I5" s="221">
        <v>64462.491826117039</v>
      </c>
      <c r="J5" s="221">
        <v>65823.283942013979</v>
      </c>
      <c r="K5" s="221">
        <v>67430.40000000596</v>
      </c>
      <c r="L5" s="221">
        <v>69296.127999991179</v>
      </c>
      <c r="M5" s="221">
        <v>70765.226666659117</v>
      </c>
      <c r="N5" s="221">
        <v>70045.01333335042</v>
      </c>
      <c r="O5" s="221">
        <v>70322.175999999046</v>
      </c>
      <c r="P5" s="221">
        <v>69434.917101442814</v>
      </c>
      <c r="Q5" s="221">
        <v>69894.856347799301</v>
      </c>
      <c r="R5" s="221">
        <v>70794.739112138748</v>
      </c>
      <c r="S5" s="221">
        <v>69714.8901052773</v>
      </c>
      <c r="T5" s="221">
        <v>67414.698666661978</v>
      </c>
      <c r="U5" s="221">
        <v>68349.269333332777</v>
      </c>
      <c r="V5" s="221">
        <v>57024.690086960793</v>
      </c>
      <c r="W5" s="221">
        <v>69809.997913062572</v>
      </c>
      <c r="X5" s="221">
        <v>68072.047304332256</v>
      </c>
      <c r="Y5" s="221">
        <v>70168.635362327099</v>
      </c>
      <c r="Z5" s="221">
        <v>70299.944811582565</v>
      </c>
      <c r="AA5" s="221">
        <v>69114.924521744251</v>
      </c>
      <c r="AB5" s="221">
        <v>69603.32800000906</v>
      </c>
      <c r="AC5" s="221">
        <v>66036.394666641951</v>
      </c>
      <c r="AD5" s="221">
        <v>70463.072463780642</v>
      </c>
      <c r="AE5" s="221">
        <v>70456.186434775591</v>
      </c>
      <c r="AF5" s="221">
        <v>72107.408695667982</v>
      </c>
      <c r="AG5" s="221">
        <v>69798.719072461128</v>
      </c>
      <c r="AH5" s="221">
        <v>68374.676405787468</v>
      </c>
      <c r="AI5" s="221">
        <v>68530.710260868073</v>
      </c>
      <c r="AJ5" s="222"/>
      <c r="AK5" s="222"/>
      <c r="AL5" s="222">
        <v>67934.362150538349</v>
      </c>
      <c r="AM5" s="222">
        <v>6793.4362150538354</v>
      </c>
      <c r="AN5" s="222"/>
      <c r="AO5" s="222">
        <v>74727.798365592185</v>
      </c>
      <c r="AP5" s="222">
        <v>61140.925935484513</v>
      </c>
      <c r="AQ5" s="222"/>
      <c r="AR5" s="222"/>
      <c r="AS5" s="222"/>
      <c r="AT5" s="222"/>
      <c r="AU5" s="222"/>
      <c r="AV5" s="222"/>
      <c r="AW5" s="222"/>
      <c r="AX5" s="222"/>
      <c r="AY5" s="222"/>
      <c r="AZ5" s="222"/>
      <c r="BA5" s="222"/>
      <c r="BB5" s="222"/>
      <c r="BC5" s="222"/>
    </row>
    <row r="6" spans="1:55" ht="15.75" customHeight="1" x14ac:dyDescent="0.25">
      <c r="A6" s="2"/>
      <c r="B6" s="219">
        <v>2</v>
      </c>
      <c r="C6" s="231" t="s">
        <v>75</v>
      </c>
      <c r="D6" s="232">
        <v>11857</v>
      </c>
      <c r="E6" s="221">
        <v>64634.0192463696</v>
      </c>
      <c r="F6" s="221">
        <v>58108.764753639698</v>
      </c>
      <c r="G6" s="233">
        <v>64890.197333306074</v>
      </c>
      <c r="H6" s="233">
        <v>63937.194666683674</v>
      </c>
      <c r="I6" s="233">
        <v>64266.180637687445</v>
      </c>
      <c r="J6" s="233">
        <v>65626.171362280846</v>
      </c>
      <c r="K6" s="233">
        <v>67250.918028980494</v>
      </c>
      <c r="L6" s="233">
        <v>69124.036637723446</v>
      </c>
      <c r="M6" s="233">
        <v>70560.426666647196</v>
      </c>
      <c r="N6" s="233">
        <v>69831.991652160883</v>
      </c>
      <c r="O6" s="233">
        <v>70124.944695681334</v>
      </c>
      <c r="P6" s="233">
        <v>69238.754318803549</v>
      </c>
      <c r="Q6" s="233">
        <v>69711.872000038624</v>
      </c>
      <c r="R6" s="233">
        <v>70619.542695015669</v>
      </c>
      <c r="S6" s="233">
        <v>69531.983333945274</v>
      </c>
      <c r="T6" s="233">
        <v>67234.415304362774</v>
      </c>
      <c r="U6" s="233">
        <v>68156.655659556389</v>
      </c>
      <c r="V6" s="233">
        <v>56871.607296943665</v>
      </c>
      <c r="W6" s="233">
        <v>69696.942376822233</v>
      </c>
      <c r="X6" s="233">
        <v>67973.802666664124</v>
      </c>
      <c r="Y6" s="233">
        <v>70086.923130422831</v>
      </c>
      <c r="Z6" s="233">
        <v>70201.759536236525</v>
      </c>
      <c r="AA6" s="233">
        <v>69000.266202926636</v>
      </c>
      <c r="AB6" s="233">
        <v>69488.224463760853</v>
      </c>
      <c r="AC6" s="233">
        <v>65856.170666664839</v>
      </c>
      <c r="AD6" s="233">
        <v>70217.72800001502</v>
      </c>
      <c r="AE6" s="233">
        <v>70226.602666646242</v>
      </c>
      <c r="AF6" s="233">
        <v>71886.165333330631</v>
      </c>
      <c r="AG6" s="233">
        <v>69591.911489367485</v>
      </c>
      <c r="AH6" s="233">
        <v>68213.200162798166</v>
      </c>
      <c r="AI6" s="233">
        <v>68399.638260871172</v>
      </c>
      <c r="AJ6" s="229"/>
      <c r="AK6" s="229"/>
      <c r="AL6" s="222">
        <v>67759.968104721076</v>
      </c>
      <c r="AM6" s="222">
        <v>6775.9968104721083</v>
      </c>
      <c r="AN6" s="229"/>
      <c r="AO6" s="222">
        <v>74535.964915193181</v>
      </c>
      <c r="AP6" s="222">
        <v>60983.971294248971</v>
      </c>
      <c r="AQ6" s="229"/>
      <c r="AR6" s="229"/>
      <c r="AS6" s="229"/>
      <c r="AT6" s="229"/>
      <c r="AU6" s="229"/>
      <c r="AV6" s="229"/>
      <c r="AW6" s="229"/>
      <c r="AX6" s="229"/>
      <c r="AY6" s="229"/>
      <c r="AZ6" s="229"/>
      <c r="BA6" s="229"/>
      <c r="BB6" s="229"/>
      <c r="BC6" s="229"/>
    </row>
    <row r="7" spans="1:55" ht="15.75" customHeight="1" x14ac:dyDescent="0.25">
      <c r="A7" s="2"/>
      <c r="B7" s="219">
        <v>3</v>
      </c>
      <c r="C7" s="231" t="s">
        <v>76</v>
      </c>
      <c r="D7" s="232">
        <v>11858</v>
      </c>
      <c r="E7" s="221">
        <v>43088.851478278637</v>
      </c>
      <c r="F7" s="221">
        <v>39706.623999983072</v>
      </c>
      <c r="G7" s="233">
        <v>43421.696000039577</v>
      </c>
      <c r="H7" s="233">
        <v>42252.970666646957</v>
      </c>
      <c r="I7" s="233">
        <v>42868.736000001431</v>
      </c>
      <c r="J7" s="233">
        <v>43521.36533331871</v>
      </c>
      <c r="K7" s="233">
        <v>44152.030608683825</v>
      </c>
      <c r="L7" s="233">
        <v>45309.595826089382</v>
      </c>
      <c r="M7" s="233">
        <v>46222.469565242529</v>
      </c>
      <c r="N7" s="233">
        <v>45976.917333304882</v>
      </c>
      <c r="O7" s="233">
        <v>45795.209275364876</v>
      </c>
      <c r="P7" s="233">
        <v>44989.90005800128</v>
      </c>
      <c r="Q7" s="233">
        <v>45742.079999983311</v>
      </c>
      <c r="R7" s="233">
        <v>46699.148985505104</v>
      </c>
      <c r="S7" s="233">
        <v>45643.805681169033</v>
      </c>
      <c r="T7" s="233">
        <v>43682.474666655064</v>
      </c>
      <c r="U7" s="233">
        <v>44552.192000001669</v>
      </c>
      <c r="V7" s="233">
        <v>37230.592000007629</v>
      </c>
      <c r="W7" s="233">
        <v>45481.716869562864</v>
      </c>
      <c r="X7" s="233">
        <v>44445.963130414486</v>
      </c>
      <c r="Y7" s="233">
        <v>45216.426666676998</v>
      </c>
      <c r="Z7" s="233">
        <v>45903.872000008821</v>
      </c>
      <c r="AA7" s="233">
        <v>44457.301333338022</v>
      </c>
      <c r="AB7" s="233">
        <v>44895.573333352804</v>
      </c>
      <c r="AC7" s="233">
        <v>42918.659710109234</v>
      </c>
      <c r="AD7" s="233">
        <v>46051.238956511021</v>
      </c>
      <c r="AE7" s="233">
        <v>46060.202666699886</v>
      </c>
      <c r="AF7" s="233">
        <v>47265.109333306551</v>
      </c>
      <c r="AG7" s="233">
        <v>45292.885333359241</v>
      </c>
      <c r="AH7" s="233">
        <v>44208.128000020981</v>
      </c>
      <c r="AI7" s="233">
        <v>44610.218666642904</v>
      </c>
      <c r="AJ7" s="229"/>
      <c r="AK7" s="229"/>
      <c r="AL7" s="222">
        <v>44440.772757363899</v>
      </c>
      <c r="AM7" s="222">
        <v>4444.0772757363902</v>
      </c>
      <c r="AN7" s="229"/>
      <c r="AO7" s="222">
        <v>48884.850033100287</v>
      </c>
      <c r="AP7" s="222">
        <v>39996.69548162751</v>
      </c>
      <c r="AQ7" s="229"/>
      <c r="AR7" s="229"/>
      <c r="AS7" s="229"/>
      <c r="AT7" s="229"/>
      <c r="AU7" s="229"/>
      <c r="AV7" s="229"/>
      <c r="AW7" s="229"/>
      <c r="AX7" s="229"/>
      <c r="AY7" s="229"/>
      <c r="AZ7" s="229"/>
      <c r="BA7" s="229"/>
      <c r="BB7" s="229"/>
      <c r="BC7" s="229"/>
    </row>
    <row r="8" spans="1:55" ht="15.75" customHeight="1" x14ac:dyDescent="0.25">
      <c r="A8" s="2"/>
      <c r="B8" s="219">
        <v>4</v>
      </c>
      <c r="C8" s="231" t="s">
        <v>77</v>
      </c>
      <c r="D8" s="232">
        <v>11859</v>
      </c>
      <c r="E8" s="221">
        <v>21960.02133333683</v>
      </c>
      <c r="F8" s="221">
        <v>18783.914666667581</v>
      </c>
      <c r="G8" s="233">
        <v>21889.365333333611</v>
      </c>
      <c r="H8" s="233">
        <v>22093.141333341599</v>
      </c>
      <c r="I8" s="233">
        <v>21827.583999991417</v>
      </c>
      <c r="J8" s="233">
        <v>22540.614492744207</v>
      </c>
      <c r="K8" s="233">
        <v>23552.356173917651</v>
      </c>
      <c r="L8" s="233">
        <v>24265.386666670442</v>
      </c>
      <c r="M8" s="233">
        <v>24780.117333337665</v>
      </c>
      <c r="N8" s="233">
        <v>24305.663999989629</v>
      </c>
      <c r="O8" s="233">
        <v>24777.386666670442</v>
      </c>
      <c r="P8" s="233">
        <v>24706.730666667223</v>
      </c>
      <c r="Q8" s="233">
        <v>24419.476405799389</v>
      </c>
      <c r="R8" s="233">
        <v>24370.03936432302</v>
      </c>
      <c r="S8" s="233">
        <v>24319.646896541119</v>
      </c>
      <c r="T8" s="233">
        <v>23988.267574474216</v>
      </c>
      <c r="U8" s="233">
        <v>24033.236425533891</v>
      </c>
      <c r="V8" s="233">
        <v>19999.744000002742</v>
      </c>
      <c r="W8" s="233">
        <v>24657.697391301394</v>
      </c>
      <c r="X8" s="233">
        <v>23968.011130437255</v>
      </c>
      <c r="Y8" s="233">
        <v>25311.499130442739</v>
      </c>
      <c r="Z8" s="233">
        <v>24754.205681145191</v>
      </c>
      <c r="AA8" s="233">
        <v>24997.546666666865</v>
      </c>
      <c r="AB8" s="233">
        <v>25052.961391299963</v>
      </c>
      <c r="AC8" s="233">
        <v>23368.214260876179</v>
      </c>
      <c r="AD8" s="233">
        <v>24630.984347835183</v>
      </c>
      <c r="AE8" s="233">
        <v>24627.541333317757</v>
      </c>
      <c r="AF8" s="233">
        <v>25076.394666671753</v>
      </c>
      <c r="AG8" s="233">
        <v>24749.738666668534</v>
      </c>
      <c r="AH8" s="233">
        <v>24451.413333326578</v>
      </c>
      <c r="AI8" s="233">
        <v>24234.02757447958</v>
      </c>
      <c r="AJ8" s="229"/>
      <c r="AK8" s="229"/>
      <c r="AL8" s="222">
        <v>23757.836416381022</v>
      </c>
      <c r="AM8" s="222">
        <v>2375.7836416381024</v>
      </c>
      <c r="AN8" s="229"/>
      <c r="AO8" s="222">
        <v>26133.620058019125</v>
      </c>
      <c r="AP8" s="222">
        <v>21382.052774742919</v>
      </c>
      <c r="AQ8" s="229"/>
      <c r="AR8" s="229"/>
      <c r="AS8" s="229"/>
      <c r="AT8" s="229"/>
      <c r="AU8" s="229"/>
      <c r="AV8" s="229"/>
      <c r="AW8" s="229"/>
      <c r="AX8" s="229"/>
      <c r="AY8" s="229"/>
      <c r="AZ8" s="229"/>
      <c r="BA8" s="229"/>
      <c r="BB8" s="229"/>
      <c r="BC8" s="229"/>
    </row>
    <row r="9" spans="1:55" ht="15.75" customHeight="1" x14ac:dyDescent="0.25">
      <c r="A9" s="2"/>
      <c r="B9" s="219">
        <v>5</v>
      </c>
      <c r="C9" s="231" t="s">
        <v>78</v>
      </c>
      <c r="D9" s="232">
        <v>11860</v>
      </c>
      <c r="E9" s="221">
        <v>6235.5393758043647</v>
      </c>
      <c r="F9" s="221">
        <v>4450.2537276484072</v>
      </c>
      <c r="G9" s="233">
        <v>4632.7998316735029</v>
      </c>
      <c r="H9" s="233">
        <v>5060.7815593220294</v>
      </c>
      <c r="I9" s="233">
        <v>7358.4292881339788</v>
      </c>
      <c r="J9" s="233">
        <v>7023.9804745800793</v>
      </c>
      <c r="K9" s="233">
        <v>7515.2574915252626</v>
      </c>
      <c r="L9" s="233">
        <v>6804.705627117306</v>
      </c>
      <c r="M9" s="233">
        <v>5830.135322034359</v>
      </c>
      <c r="N9" s="233">
        <v>6468.4170847460628</v>
      </c>
      <c r="O9" s="233">
        <v>7540.4930169507861</v>
      </c>
      <c r="P9" s="233">
        <v>9071.955338396132</v>
      </c>
      <c r="Q9" s="233">
        <v>7975.1801192313433</v>
      </c>
      <c r="R9" s="233">
        <v>5571.607351616025</v>
      </c>
      <c r="S9" s="233">
        <v>4366.98952973634</v>
      </c>
      <c r="T9" s="233">
        <v>4530.314847458154</v>
      </c>
      <c r="U9" s="233">
        <v>4717.3423728831112</v>
      </c>
      <c r="V9" s="233">
        <v>5401.3049491494894</v>
      </c>
      <c r="W9" s="233">
        <v>7389.2211057879031</v>
      </c>
      <c r="X9" s="233">
        <v>5646.7186655960977</v>
      </c>
      <c r="Y9" s="233">
        <v>4411.0694551356137</v>
      </c>
      <c r="Z9" s="233">
        <v>5058.5321972109377</v>
      </c>
      <c r="AA9" s="233">
        <v>4994.5166101679206</v>
      </c>
      <c r="AB9" s="233">
        <v>4342.2993689738214</v>
      </c>
      <c r="AC9" s="233">
        <v>3907.5653089955449</v>
      </c>
      <c r="AD9" s="233">
        <v>6199.2960000000894</v>
      </c>
      <c r="AE9" s="233">
        <v>7495.7147118635476</v>
      </c>
      <c r="AF9" s="233">
        <v>6548.046101693064</v>
      </c>
      <c r="AG9" s="233">
        <v>4872.2267118655145</v>
      </c>
      <c r="AH9" s="233">
        <v>5756.4420338980854</v>
      </c>
      <c r="AI9" s="233">
        <v>4816.5835932195187</v>
      </c>
      <c r="AJ9" s="229"/>
      <c r="AK9" s="229"/>
      <c r="AL9" s="222">
        <v>5870.765134594013</v>
      </c>
      <c r="AM9" s="222">
        <v>587.07651345940133</v>
      </c>
      <c r="AN9" s="229"/>
      <c r="AO9" s="222">
        <v>6457.8416480534142</v>
      </c>
      <c r="AP9" s="222">
        <v>5283.6886211346118</v>
      </c>
      <c r="AQ9" s="229"/>
      <c r="AR9" s="229"/>
      <c r="AS9" s="229"/>
      <c r="AT9" s="229"/>
      <c r="AU9" s="229"/>
      <c r="AV9" s="229"/>
      <c r="AW9" s="229"/>
      <c r="AX9" s="229"/>
      <c r="AY9" s="229"/>
      <c r="AZ9" s="229"/>
      <c r="BA9" s="229"/>
      <c r="BB9" s="229"/>
      <c r="BC9" s="229"/>
    </row>
    <row r="10" spans="1:55" ht="15.75" customHeight="1" x14ac:dyDescent="0.25">
      <c r="A10" s="2"/>
      <c r="B10" s="219">
        <v>6</v>
      </c>
      <c r="C10" s="234" t="s">
        <v>79</v>
      </c>
      <c r="D10" s="232">
        <v>11861</v>
      </c>
      <c r="E10" s="221">
        <v>11641.654312096536</v>
      </c>
      <c r="F10" s="221">
        <v>10739.618637055159</v>
      </c>
      <c r="G10" s="235">
        <v>9675.758644066751</v>
      </c>
      <c r="H10" s="235">
        <v>8006.46508474648</v>
      </c>
      <c r="I10" s="235">
        <v>5206.7796610184014</v>
      </c>
      <c r="J10" s="235">
        <v>5384.434983048588</v>
      </c>
      <c r="K10" s="235">
        <v>5668.3086101710796</v>
      </c>
      <c r="L10" s="235">
        <v>8750.6874576248229</v>
      </c>
      <c r="M10" s="235">
        <v>10653.8923015818</v>
      </c>
      <c r="N10" s="235">
        <v>8961.1921729966998</v>
      </c>
      <c r="O10" s="235">
        <v>7708.3272752761841</v>
      </c>
      <c r="P10" s="235">
        <v>5064.6668942123652</v>
      </c>
      <c r="Q10" s="235">
        <v>8499.6165423728526</v>
      </c>
      <c r="R10" s="235">
        <v>11953.471133597195</v>
      </c>
      <c r="S10" s="235">
        <v>13054.275035899132</v>
      </c>
      <c r="T10" s="235">
        <v>12007.562847454101</v>
      </c>
      <c r="U10" s="235">
        <v>11929.287593223155</v>
      </c>
      <c r="V10" s="235">
        <v>10574.414101693779</v>
      </c>
      <c r="W10" s="235">
        <v>8596.5320677943528</v>
      </c>
      <c r="X10" s="235">
        <v>10342.594470087439</v>
      </c>
      <c r="Y10" s="235">
        <v>11860.002469234169</v>
      </c>
      <c r="Z10" s="235">
        <v>11279.304620001465</v>
      </c>
      <c r="AA10" s="235">
        <v>11246.66142372787</v>
      </c>
      <c r="AB10" s="235">
        <v>10905.461152546108</v>
      </c>
      <c r="AC10" s="235">
        <v>10145.539441261441</v>
      </c>
      <c r="AD10" s="235">
        <v>8036.7086943276227</v>
      </c>
      <c r="AE10" s="235">
        <v>9821.0277966111898</v>
      </c>
      <c r="AF10" s="235">
        <v>12674.933152541518</v>
      </c>
      <c r="AG10" s="235">
        <v>12132.143728815019</v>
      </c>
      <c r="AH10" s="235">
        <v>11641.283254235983</v>
      </c>
      <c r="AI10" s="235">
        <v>12073.411254238337</v>
      </c>
      <c r="AJ10" s="229"/>
      <c r="AK10" s="229"/>
      <c r="AL10" s="222">
        <v>9878.5811875341151</v>
      </c>
      <c r="AM10" s="222">
        <v>987.85811875341153</v>
      </c>
      <c r="AN10" s="229"/>
      <c r="AO10" s="222">
        <v>10866.439306287526</v>
      </c>
      <c r="AP10" s="222">
        <v>8890.7230687807041</v>
      </c>
      <c r="AQ10" s="229"/>
      <c r="AR10" s="229"/>
      <c r="AS10" s="229"/>
      <c r="AT10" s="229"/>
      <c r="AU10" s="229"/>
      <c r="AV10" s="229"/>
      <c r="AW10" s="229"/>
      <c r="AX10" s="229"/>
      <c r="AY10" s="229"/>
      <c r="AZ10" s="229"/>
      <c r="BA10" s="229"/>
      <c r="BB10" s="229"/>
      <c r="BC10" s="229"/>
    </row>
    <row r="11" spans="1:55" ht="15.75" customHeight="1" x14ac:dyDescent="0.25">
      <c r="A11" s="2"/>
      <c r="B11" s="219">
        <v>7</v>
      </c>
      <c r="C11" s="231" t="s">
        <v>80</v>
      </c>
      <c r="D11" s="232">
        <v>11862</v>
      </c>
      <c r="E11" s="221">
        <v>8244.4843389764428</v>
      </c>
      <c r="F11" s="221">
        <v>7806.9831817671657</v>
      </c>
      <c r="G11" s="233">
        <v>8497.1519999951124</v>
      </c>
      <c r="H11" s="233">
        <v>8509.6410894244909</v>
      </c>
      <c r="I11" s="233">
        <v>8567.0269830524921</v>
      </c>
      <c r="J11" s="233">
        <v>8925.6699661016464</v>
      </c>
      <c r="K11" s="233">
        <v>8985.3743728846312</v>
      </c>
      <c r="L11" s="233">
        <v>8861.8695593178272</v>
      </c>
      <c r="M11" s="233">
        <v>8943.095322035253</v>
      </c>
      <c r="N11" s="233">
        <v>8733.5050847455859</v>
      </c>
      <c r="O11" s="233">
        <v>8688.7962033823133</v>
      </c>
      <c r="P11" s="233">
        <v>8685.49259147048</v>
      </c>
      <c r="Q11" s="233">
        <v>8812.8276797235012</v>
      </c>
      <c r="R11" s="233">
        <v>8769.3208074122667</v>
      </c>
      <c r="S11" s="233">
        <v>8879.9960739389062</v>
      </c>
      <c r="T11" s="233">
        <v>8286.3420596197248</v>
      </c>
      <c r="U11" s="233">
        <v>8598.8278386890888</v>
      </c>
      <c r="V11" s="233">
        <v>8790.2242711856961</v>
      </c>
      <c r="W11" s="233">
        <v>9115.6827118620276</v>
      </c>
      <c r="X11" s="233">
        <v>8753.7122173160315</v>
      </c>
      <c r="Y11" s="233">
        <v>9075.4180722758174</v>
      </c>
      <c r="Z11" s="233">
        <v>9159.5629714280367</v>
      </c>
      <c r="AA11" s="233">
        <v>8554.2176820486784</v>
      </c>
      <c r="AB11" s="233">
        <v>8812.7424806579947</v>
      </c>
      <c r="AC11" s="233">
        <v>9053.9650169536471</v>
      </c>
      <c r="AD11" s="233">
        <v>9091.3736341297626</v>
      </c>
      <c r="AE11" s="233">
        <v>9050.0186370611191</v>
      </c>
      <c r="AF11" s="233">
        <v>9067.0861016958952</v>
      </c>
      <c r="AG11" s="233">
        <v>8824.3113220259547</v>
      </c>
      <c r="AH11" s="233">
        <v>8570.3593220338225</v>
      </c>
      <c r="AI11" s="233">
        <v>8589.589694917202</v>
      </c>
      <c r="AJ11" s="229"/>
      <c r="AK11" s="229"/>
      <c r="AL11" s="222">
        <v>8751.7635254235029</v>
      </c>
      <c r="AM11" s="222">
        <v>875.17635254235029</v>
      </c>
      <c r="AN11" s="229"/>
      <c r="AO11" s="222">
        <v>9626.9398779658532</v>
      </c>
      <c r="AP11" s="222">
        <v>7876.5871728811526</v>
      </c>
      <c r="AQ11" s="229"/>
      <c r="AR11" s="229"/>
      <c r="AS11" s="229"/>
      <c r="AT11" s="229"/>
      <c r="AU11" s="229"/>
      <c r="AV11" s="229"/>
      <c r="AW11" s="229"/>
      <c r="AX11" s="229"/>
      <c r="AY11" s="229"/>
      <c r="AZ11" s="229"/>
      <c r="BA11" s="229"/>
      <c r="BB11" s="229"/>
      <c r="BC11" s="229"/>
    </row>
    <row r="12" spans="1:55" ht="15.75" customHeight="1" x14ac:dyDescent="0.25">
      <c r="A12" s="2"/>
      <c r="B12" s="219">
        <v>8</v>
      </c>
      <c r="C12" s="231" t="s">
        <v>81</v>
      </c>
      <c r="D12" s="232">
        <v>11863</v>
      </c>
      <c r="E12" s="221">
        <v>8172.9778982996941</v>
      </c>
      <c r="F12" s="221">
        <v>7874.7335593253374</v>
      </c>
      <c r="G12" s="233">
        <v>7737.5522711798549</v>
      </c>
      <c r="H12" s="233">
        <v>7776.4989830553532</v>
      </c>
      <c r="I12" s="233">
        <v>7644.8715932220221</v>
      </c>
      <c r="J12" s="233">
        <v>7853.3510508462787</v>
      </c>
      <c r="K12" s="233">
        <v>7927.8642571568489</v>
      </c>
      <c r="L12" s="233">
        <v>7809.6619801297784</v>
      </c>
      <c r="M12" s="233">
        <v>7891.7184336706996</v>
      </c>
      <c r="N12" s="233">
        <v>7736.8125493824482</v>
      </c>
      <c r="O12" s="233">
        <v>7918.7482033893466</v>
      </c>
      <c r="P12" s="233">
        <v>7900.3509152531624</v>
      </c>
      <c r="Q12" s="233">
        <v>7836.4116610139608</v>
      </c>
      <c r="R12" s="233">
        <v>7810.4872385933995</v>
      </c>
      <c r="S12" s="233">
        <v>7985.2570256441832</v>
      </c>
      <c r="T12" s="233">
        <v>8034.853159494698</v>
      </c>
      <c r="U12" s="233">
        <v>8061.8999321982265</v>
      </c>
      <c r="V12" s="233">
        <v>7986.151523694396</v>
      </c>
      <c r="W12" s="233">
        <v>8011.4360017329454</v>
      </c>
      <c r="X12" s="233">
        <v>8028.4107897356153</v>
      </c>
      <c r="Y12" s="233">
        <v>8027.0184024199843</v>
      </c>
      <c r="Z12" s="233">
        <v>8004.6136553063989</v>
      </c>
      <c r="AA12" s="233">
        <v>7640.4284745752811</v>
      </c>
      <c r="AB12" s="233">
        <v>7481.9341016933322</v>
      </c>
      <c r="AC12" s="233">
        <v>7783.6158053055406</v>
      </c>
      <c r="AD12" s="233">
        <v>7927.5294150337577</v>
      </c>
      <c r="AE12" s="233">
        <v>7879.7320677936077</v>
      </c>
      <c r="AF12" s="233">
        <v>7920.1366779655218</v>
      </c>
      <c r="AG12" s="233">
        <v>7836.5505084767938</v>
      </c>
      <c r="AH12" s="233">
        <v>7713.462237291038</v>
      </c>
      <c r="AI12" s="233">
        <v>8013.5347344577312</v>
      </c>
      <c r="AJ12" s="229"/>
      <c r="AK12" s="229"/>
      <c r="AL12" s="222">
        <v>7878.3421002366849</v>
      </c>
      <c r="AM12" s="222">
        <v>787.83421002366856</v>
      </c>
      <c r="AN12" s="229"/>
      <c r="AO12" s="222">
        <v>8666.1763102603527</v>
      </c>
      <c r="AP12" s="222">
        <v>7090.5078902130163</v>
      </c>
      <c r="AQ12" s="229"/>
      <c r="AR12" s="229"/>
      <c r="AS12" s="229"/>
      <c r="AT12" s="229"/>
      <c r="AU12" s="229"/>
      <c r="AV12" s="229"/>
      <c r="AW12" s="229"/>
      <c r="AX12" s="229"/>
      <c r="AY12" s="229"/>
      <c r="AZ12" s="229"/>
      <c r="BA12" s="229"/>
      <c r="BB12" s="229"/>
      <c r="BC12" s="229"/>
    </row>
    <row r="13" spans="1:55" ht="15.75" customHeight="1" x14ac:dyDescent="0.25">
      <c r="A13" s="2"/>
      <c r="B13" s="219">
        <v>9</v>
      </c>
      <c r="C13" s="231" t="s">
        <v>82</v>
      </c>
      <c r="D13" s="232">
        <v>11864</v>
      </c>
      <c r="E13" s="221">
        <v>8648.3754342496395</v>
      </c>
      <c r="F13" s="221">
        <v>8723.3621065802872</v>
      </c>
      <c r="G13" s="233">
        <v>12726.577755488455</v>
      </c>
      <c r="H13" s="233">
        <v>12815.407279953361</v>
      </c>
      <c r="I13" s="233">
        <v>14020.490099359304</v>
      </c>
      <c r="J13" s="233">
        <v>14118.648070134223</v>
      </c>
      <c r="K13" s="233">
        <v>13924.837966103107</v>
      </c>
      <c r="L13" s="233">
        <v>12944.748474575579</v>
      </c>
      <c r="M13" s="233">
        <v>12749.806644067168</v>
      </c>
      <c r="N13" s="233">
        <v>13926.885966099799</v>
      </c>
      <c r="O13" s="233">
        <v>13802.964610170573</v>
      </c>
      <c r="P13" s="233">
        <v>14116.682061951607</v>
      </c>
      <c r="Q13" s="233">
        <v>12530.228965517133</v>
      </c>
      <c r="R13" s="233">
        <v>12380.505105804652</v>
      </c>
      <c r="S13" s="233">
        <v>11259.557697232813</v>
      </c>
      <c r="T13" s="233">
        <v>10646.282024547458</v>
      </c>
      <c r="U13" s="233">
        <v>11090.356890708208</v>
      </c>
      <c r="V13" s="233">
        <v>11259.140338983387</v>
      </c>
      <c r="W13" s="233">
        <v>12210.418983049691</v>
      </c>
      <c r="X13" s="233">
        <v>11531.220627561212</v>
      </c>
      <c r="Y13" s="233">
        <v>11686.290410216898</v>
      </c>
      <c r="Z13" s="233">
        <v>12243.886657137424</v>
      </c>
      <c r="AA13" s="233">
        <v>11897.630372881889</v>
      </c>
      <c r="AB13" s="233">
        <v>13196.374779660255</v>
      </c>
      <c r="AC13" s="233">
        <v>14645.525694914162</v>
      </c>
      <c r="AD13" s="233">
        <v>14626.538305085152</v>
      </c>
      <c r="AE13" s="233">
        <v>11638.714576274157</v>
      </c>
      <c r="AF13" s="233">
        <v>10884.772881355137</v>
      </c>
      <c r="AG13" s="233">
        <v>11449.465491525829</v>
      </c>
      <c r="AH13" s="233">
        <v>10352.397016949952</v>
      </c>
      <c r="AI13" s="233">
        <v>10948.607999999076</v>
      </c>
      <c r="AJ13" s="229"/>
      <c r="AK13" s="229"/>
      <c r="AL13" s="222">
        <v>12225.700041552825</v>
      </c>
      <c r="AM13" s="222">
        <v>1222.5700041552825</v>
      </c>
      <c r="AN13" s="229"/>
      <c r="AO13" s="222">
        <v>13448.270045708108</v>
      </c>
      <c r="AP13" s="222">
        <v>11003.130037397543</v>
      </c>
      <c r="AQ13" s="229"/>
      <c r="AR13" s="229"/>
      <c r="AS13" s="229"/>
      <c r="AT13" s="229"/>
      <c r="AU13" s="229"/>
      <c r="AV13" s="229"/>
      <c r="AW13" s="229"/>
      <c r="AX13" s="229"/>
      <c r="AY13" s="229"/>
      <c r="AZ13" s="229"/>
      <c r="BA13" s="229"/>
      <c r="BB13" s="229"/>
      <c r="BC13" s="229"/>
    </row>
    <row r="14" spans="1:55" ht="15.75" customHeight="1" x14ac:dyDescent="0.25">
      <c r="A14" s="2"/>
      <c r="B14" s="219">
        <v>10</v>
      </c>
      <c r="C14" s="231" t="s">
        <v>17</v>
      </c>
      <c r="D14" s="232">
        <v>11865</v>
      </c>
      <c r="E14" s="221">
        <v>0</v>
      </c>
      <c r="F14" s="221">
        <v>0</v>
      </c>
      <c r="G14" s="233">
        <v>0</v>
      </c>
      <c r="H14" s="233">
        <v>0</v>
      </c>
      <c r="I14" s="233">
        <v>0</v>
      </c>
      <c r="J14" s="233">
        <v>0</v>
      </c>
      <c r="K14" s="233">
        <v>0</v>
      </c>
      <c r="L14" s="233">
        <v>0</v>
      </c>
      <c r="M14" s="233">
        <v>0</v>
      </c>
      <c r="N14" s="233">
        <v>0</v>
      </c>
      <c r="O14" s="233">
        <v>0</v>
      </c>
      <c r="P14" s="233">
        <v>0</v>
      </c>
      <c r="Q14" s="233">
        <v>0</v>
      </c>
      <c r="R14" s="233">
        <v>0</v>
      </c>
      <c r="S14" s="233">
        <v>0</v>
      </c>
      <c r="T14" s="233">
        <v>0</v>
      </c>
      <c r="U14" s="233">
        <v>0</v>
      </c>
      <c r="V14" s="233">
        <v>2240.2560000000522</v>
      </c>
      <c r="W14" s="233">
        <v>0</v>
      </c>
      <c r="X14" s="233">
        <v>0</v>
      </c>
      <c r="Y14" s="233">
        <v>0</v>
      </c>
      <c r="Z14" s="233">
        <v>0</v>
      </c>
      <c r="AA14" s="233">
        <v>0</v>
      </c>
      <c r="AB14" s="233">
        <v>0</v>
      </c>
      <c r="AC14" s="233">
        <v>868.86399999994319</v>
      </c>
      <c r="AD14" s="233">
        <v>0</v>
      </c>
      <c r="AE14" s="233">
        <v>0</v>
      </c>
      <c r="AF14" s="233">
        <v>0</v>
      </c>
      <c r="AG14" s="233">
        <v>0</v>
      </c>
      <c r="AH14" s="233">
        <v>0</v>
      </c>
      <c r="AI14" s="233">
        <v>0</v>
      </c>
      <c r="AJ14" s="229"/>
      <c r="AK14" s="229"/>
      <c r="AL14" s="222">
        <v>1554.5599999999977</v>
      </c>
      <c r="AM14" s="222">
        <v>155.45599999999979</v>
      </c>
      <c r="AN14" s="229"/>
      <c r="AO14" s="222">
        <v>1710.0159999999973</v>
      </c>
      <c r="AP14" s="222">
        <v>1399.103999999998</v>
      </c>
      <c r="AQ14" s="229"/>
      <c r="AR14" s="229"/>
      <c r="AS14" s="229"/>
      <c r="AT14" s="229"/>
      <c r="AU14" s="229"/>
      <c r="AV14" s="229"/>
      <c r="AW14" s="229"/>
      <c r="AX14" s="229"/>
      <c r="AY14" s="229"/>
      <c r="AZ14" s="229"/>
      <c r="BA14" s="229"/>
      <c r="BB14" s="229"/>
      <c r="BC14" s="229"/>
    </row>
    <row r="15" spans="1:55" ht="15.75" customHeight="1" x14ac:dyDescent="0.25">
      <c r="A15" s="2"/>
      <c r="B15" s="219">
        <v>11</v>
      </c>
      <c r="C15" s="234" t="s">
        <v>18</v>
      </c>
      <c r="D15" s="232">
        <v>11866</v>
      </c>
      <c r="E15" s="221">
        <v>0</v>
      </c>
      <c r="F15" s="221">
        <v>0</v>
      </c>
      <c r="G15" s="235">
        <v>0</v>
      </c>
      <c r="H15" s="235">
        <v>0</v>
      </c>
      <c r="I15" s="235">
        <v>0</v>
      </c>
      <c r="J15" s="235">
        <v>6.4000000013038516E-2</v>
      </c>
      <c r="K15" s="235">
        <v>0</v>
      </c>
      <c r="L15" s="235">
        <v>0</v>
      </c>
      <c r="M15" s="235">
        <v>0</v>
      </c>
      <c r="N15" s="235">
        <v>0</v>
      </c>
      <c r="O15" s="235">
        <v>0</v>
      </c>
      <c r="P15" s="235">
        <v>0</v>
      </c>
      <c r="Q15" s="235">
        <v>0</v>
      </c>
      <c r="R15" s="235">
        <v>0</v>
      </c>
      <c r="S15" s="235">
        <v>0</v>
      </c>
      <c r="T15" s="235">
        <v>0</v>
      </c>
      <c r="U15" s="235">
        <v>0</v>
      </c>
      <c r="V15" s="235">
        <v>0</v>
      </c>
      <c r="W15" s="235">
        <v>0</v>
      </c>
      <c r="X15" s="235">
        <v>6.4000000013038516E-2</v>
      </c>
      <c r="Y15" s="235">
        <v>0</v>
      </c>
      <c r="Z15" s="235">
        <v>0</v>
      </c>
      <c r="AA15" s="235">
        <v>6.4000000013038516E-2</v>
      </c>
      <c r="AB15" s="235">
        <v>0</v>
      </c>
      <c r="AC15" s="235">
        <v>1328.3200000000652</v>
      </c>
      <c r="AD15" s="235">
        <v>0</v>
      </c>
      <c r="AE15" s="235">
        <v>6.3999999896623194E-2</v>
      </c>
      <c r="AF15" s="235">
        <v>0</v>
      </c>
      <c r="AG15" s="235">
        <v>0</v>
      </c>
      <c r="AH15" s="235">
        <v>0</v>
      </c>
      <c r="AI15" s="235">
        <v>0</v>
      </c>
      <c r="AJ15" s="229"/>
      <c r="AK15" s="229"/>
      <c r="AL15" s="222">
        <v>265.71520000000021</v>
      </c>
      <c r="AM15" s="222">
        <v>26.571520000000021</v>
      </c>
      <c r="AN15" s="229"/>
      <c r="AO15" s="222">
        <v>292.28672000000023</v>
      </c>
      <c r="AP15" s="222">
        <v>239.14368000000019</v>
      </c>
      <c r="AQ15" s="229"/>
      <c r="AR15" s="229"/>
      <c r="AS15" s="229"/>
      <c r="AT15" s="229"/>
      <c r="AU15" s="229"/>
      <c r="AV15" s="229"/>
      <c r="AW15" s="229"/>
      <c r="AX15" s="229"/>
      <c r="AY15" s="229"/>
      <c r="AZ15" s="229"/>
      <c r="BA15" s="229"/>
      <c r="BB15" s="229"/>
      <c r="BC15" s="229"/>
    </row>
    <row r="16" spans="1:55" ht="15.75" customHeight="1" x14ac:dyDescent="0.25">
      <c r="A16" s="226"/>
      <c r="B16" s="219">
        <v>12</v>
      </c>
      <c r="C16" s="234" t="s">
        <v>19</v>
      </c>
      <c r="D16" s="232">
        <v>11867</v>
      </c>
      <c r="E16" s="221">
        <v>0</v>
      </c>
      <c r="F16" s="221">
        <v>0.19199999992270023</v>
      </c>
      <c r="G16" s="235">
        <v>0</v>
      </c>
      <c r="H16" s="235">
        <v>0</v>
      </c>
      <c r="I16" s="235">
        <v>0</v>
      </c>
      <c r="J16" s="235">
        <v>0.19200000003911555</v>
      </c>
      <c r="K16" s="235">
        <v>0</v>
      </c>
      <c r="L16" s="235">
        <v>0</v>
      </c>
      <c r="M16" s="235">
        <v>0.12800000002607703</v>
      </c>
      <c r="N16" s="235">
        <v>0</v>
      </c>
      <c r="O16" s="235">
        <v>0</v>
      </c>
      <c r="P16" s="235">
        <v>0</v>
      </c>
      <c r="Q16" s="235">
        <v>0.12800000002607703</v>
      </c>
      <c r="R16" s="235">
        <v>0</v>
      </c>
      <c r="S16" s="235">
        <v>0</v>
      </c>
      <c r="T16" s="235">
        <v>6.3999999896623194E-2</v>
      </c>
      <c r="U16" s="235">
        <v>0</v>
      </c>
      <c r="V16" s="235">
        <v>3513.1520000000019</v>
      </c>
      <c r="W16" s="235">
        <v>0</v>
      </c>
      <c r="X16" s="235">
        <v>0.32000000006519258</v>
      </c>
      <c r="Y16" s="235">
        <v>0</v>
      </c>
      <c r="Z16" s="235">
        <v>0</v>
      </c>
      <c r="AA16" s="235">
        <v>6.4000000013038516E-2</v>
      </c>
      <c r="AB16" s="235">
        <v>0</v>
      </c>
      <c r="AC16" s="235">
        <v>1340.5439999999944</v>
      </c>
      <c r="AD16" s="235">
        <v>0</v>
      </c>
      <c r="AE16" s="235">
        <v>6.4000000013038516E-2</v>
      </c>
      <c r="AF16" s="235">
        <v>0</v>
      </c>
      <c r="AG16" s="235">
        <v>0</v>
      </c>
      <c r="AH16" s="235">
        <v>0.12799999990966171</v>
      </c>
      <c r="AI16" s="235">
        <v>0</v>
      </c>
      <c r="AJ16" s="229"/>
      <c r="AK16" s="229"/>
      <c r="AL16" s="222">
        <v>441.36145454544618</v>
      </c>
      <c r="AM16" s="222">
        <v>44.136145454544618</v>
      </c>
      <c r="AN16" s="229"/>
      <c r="AO16" s="222">
        <v>485.49759999999083</v>
      </c>
      <c r="AP16" s="222">
        <v>397.22530909090153</v>
      </c>
      <c r="AQ16" s="229"/>
      <c r="AR16" s="229"/>
      <c r="AS16" s="229"/>
      <c r="AT16" s="229"/>
      <c r="AU16" s="229"/>
      <c r="AV16" s="229"/>
      <c r="AW16" s="229"/>
      <c r="AX16" s="229"/>
      <c r="AY16" s="229"/>
      <c r="AZ16" s="229"/>
      <c r="BA16" s="229"/>
      <c r="BB16" s="229"/>
      <c r="BC16" s="229"/>
    </row>
    <row r="17" spans="1:55" ht="15.75" customHeight="1" x14ac:dyDescent="0.25">
      <c r="A17" s="2"/>
      <c r="B17" s="219">
        <v>13</v>
      </c>
      <c r="C17" s="231" t="s">
        <v>84</v>
      </c>
      <c r="D17" s="232">
        <v>11868</v>
      </c>
      <c r="E17" s="221">
        <v>453.11636879481375</v>
      </c>
      <c r="F17" s="221">
        <v>160.76800000015646</v>
      </c>
      <c r="G17" s="233">
        <v>414.72000000067055</v>
      </c>
      <c r="H17" s="233">
        <v>373.75999999977648</v>
      </c>
      <c r="I17" s="233">
        <v>924.52709433995187</v>
      </c>
      <c r="J17" s="233">
        <v>715.21968826837838</v>
      </c>
      <c r="K17" s="233">
        <v>834.95401739142835</v>
      </c>
      <c r="L17" s="233">
        <v>897.62059130426496</v>
      </c>
      <c r="M17" s="233">
        <v>831.04278260841966</v>
      </c>
      <c r="N17" s="233">
        <v>707.22782608773559</v>
      </c>
      <c r="O17" s="233">
        <v>1013.9603478256613</v>
      </c>
      <c r="P17" s="233">
        <v>1053.4956521736458</v>
      </c>
      <c r="Q17" s="233">
        <v>768.07848175242543</v>
      </c>
      <c r="R17" s="233">
        <v>804.27351824752986</v>
      </c>
      <c r="S17" s="233">
        <v>582.65600000042468</v>
      </c>
      <c r="T17" s="233">
        <v>431.10400000028312</v>
      </c>
      <c r="U17" s="233">
        <v>506.41252173855901</v>
      </c>
      <c r="V17" s="233">
        <v>836.06835738196969</v>
      </c>
      <c r="W17" s="233">
        <v>757.74312087893486</v>
      </c>
      <c r="X17" s="233">
        <v>951.85252173896879</v>
      </c>
      <c r="Y17" s="233">
        <v>896.35617391392589</v>
      </c>
      <c r="Z17" s="233">
        <v>882.287304347381</v>
      </c>
      <c r="AA17" s="233">
        <v>976.07234782539308</v>
      </c>
      <c r="AB17" s="233">
        <v>1039.1052434546873</v>
      </c>
      <c r="AC17" s="233">
        <v>1080.4411913286895</v>
      </c>
      <c r="AD17" s="233">
        <v>901.56521739065647</v>
      </c>
      <c r="AE17" s="233">
        <v>985.65688888914883</v>
      </c>
      <c r="AF17" s="233">
        <v>849.64050241559744</v>
      </c>
      <c r="AG17" s="233">
        <v>604.38260869588703</v>
      </c>
      <c r="AH17" s="233">
        <v>650.48216216173023</v>
      </c>
      <c r="AI17" s="233">
        <v>539.91783783771098</v>
      </c>
      <c r="AJ17" s="229"/>
      <c r="AK17" s="229"/>
      <c r="AL17" s="222">
        <v>755.62930221918725</v>
      </c>
      <c r="AM17" s="222">
        <v>75.562930221918734</v>
      </c>
      <c r="AN17" s="229"/>
      <c r="AO17" s="222">
        <v>831.19223244110594</v>
      </c>
      <c r="AP17" s="222">
        <v>680.06637199726856</v>
      </c>
      <c r="AQ17" s="229"/>
      <c r="AR17" s="229"/>
      <c r="AS17" s="229"/>
      <c r="AT17" s="229"/>
      <c r="AU17" s="229"/>
      <c r="AV17" s="229"/>
      <c r="AW17" s="229"/>
      <c r="AX17" s="229"/>
      <c r="AY17" s="229"/>
      <c r="AZ17" s="229"/>
      <c r="BA17" s="229"/>
      <c r="BB17" s="229"/>
      <c r="BC17" s="229"/>
    </row>
    <row r="18" spans="1:55" ht="15.75" customHeight="1" x14ac:dyDescent="0.25">
      <c r="A18" s="2"/>
      <c r="B18" s="219">
        <v>14</v>
      </c>
      <c r="C18" s="231" t="s">
        <v>85</v>
      </c>
      <c r="D18" s="232">
        <v>11869</v>
      </c>
      <c r="E18" s="221">
        <v>1953.3937777779065</v>
      </c>
      <c r="F18" s="221">
        <v>405.64622222213075</v>
      </c>
      <c r="G18" s="233">
        <v>0</v>
      </c>
      <c r="H18" s="233">
        <v>0</v>
      </c>
      <c r="I18" s="233">
        <v>0</v>
      </c>
      <c r="J18" s="233">
        <v>0</v>
      </c>
      <c r="K18" s="233">
        <v>0</v>
      </c>
      <c r="L18" s="233">
        <v>0</v>
      </c>
      <c r="M18" s="233">
        <v>0</v>
      </c>
      <c r="N18" s="233">
        <v>0</v>
      </c>
      <c r="O18" s="233">
        <v>0</v>
      </c>
      <c r="P18" s="233">
        <v>53.248000000137836</v>
      </c>
      <c r="Q18" s="233">
        <v>1570.2089142855257</v>
      </c>
      <c r="R18" s="233">
        <v>971.87108571454883</v>
      </c>
      <c r="S18" s="233">
        <v>0</v>
      </c>
      <c r="T18" s="233">
        <v>0</v>
      </c>
      <c r="U18" s="233">
        <v>0</v>
      </c>
      <c r="V18" s="233">
        <v>317.95200000004843</v>
      </c>
      <c r="W18" s="233">
        <v>0</v>
      </c>
      <c r="X18" s="233">
        <v>0</v>
      </c>
      <c r="Y18" s="233">
        <v>0</v>
      </c>
      <c r="Z18" s="233">
        <v>0</v>
      </c>
      <c r="AA18" s="233">
        <v>0</v>
      </c>
      <c r="AB18" s="233">
        <v>18.688000000081956</v>
      </c>
      <c r="AC18" s="233">
        <v>0</v>
      </c>
      <c r="AD18" s="233">
        <v>0</v>
      </c>
      <c r="AE18" s="233">
        <v>514.81599999964237</v>
      </c>
      <c r="AF18" s="233">
        <v>1414.4000000003725</v>
      </c>
      <c r="AG18" s="233">
        <v>0</v>
      </c>
      <c r="AH18" s="233">
        <v>780.54399999976158</v>
      </c>
      <c r="AI18" s="233">
        <v>0</v>
      </c>
      <c r="AJ18" s="229"/>
      <c r="AK18" s="229"/>
      <c r="AL18" s="222">
        <v>800.07680000001562</v>
      </c>
      <c r="AM18" s="222">
        <v>80.007680000001571</v>
      </c>
      <c r="AN18" s="229"/>
      <c r="AO18" s="222">
        <v>880.08448000001715</v>
      </c>
      <c r="AP18" s="222">
        <v>720.0691200000141</v>
      </c>
      <c r="AQ18" s="229"/>
      <c r="AR18" s="229"/>
      <c r="AS18" s="229"/>
      <c r="AT18" s="229"/>
      <c r="AU18" s="229"/>
      <c r="AV18" s="229"/>
      <c r="AW18" s="229"/>
      <c r="AX18" s="229"/>
      <c r="AY18" s="229"/>
      <c r="AZ18" s="229"/>
      <c r="BA18" s="229"/>
      <c r="BB18" s="229"/>
      <c r="BC18" s="229"/>
    </row>
    <row r="19" spans="1:55" ht="15.75" customHeight="1" x14ac:dyDescent="0.25">
      <c r="A19" s="2"/>
      <c r="B19" s="219">
        <v>15</v>
      </c>
      <c r="C19" s="231" t="s">
        <v>86</v>
      </c>
      <c r="D19" s="232">
        <v>11870</v>
      </c>
      <c r="E19" s="221">
        <v>2307.4521471573971</v>
      </c>
      <c r="F19" s="221">
        <v>2307.4615652170032</v>
      </c>
      <c r="G19" s="233">
        <v>2305.1909565217793</v>
      </c>
      <c r="H19" s="233">
        <v>2302.5363478260115</v>
      </c>
      <c r="I19" s="233">
        <v>2301.2702296040952</v>
      </c>
      <c r="J19" s="233">
        <v>2297.8087269174866</v>
      </c>
      <c r="K19" s="233">
        <v>2299.4699130440131</v>
      </c>
      <c r="L19" s="233">
        <v>2299.8594782603905</v>
      </c>
      <c r="M19" s="233">
        <v>2298.4793043481186</v>
      </c>
      <c r="N19" s="233">
        <v>2297.8671304346062</v>
      </c>
      <c r="O19" s="233">
        <v>2292.770628019236</v>
      </c>
      <c r="P19" s="233">
        <v>2294.7159806764685</v>
      </c>
      <c r="Q19" s="233">
        <v>2296.2142608696595</v>
      </c>
      <c r="R19" s="233">
        <v>2295.7086917874403</v>
      </c>
      <c r="S19" s="233">
        <v>2294.6363883041777</v>
      </c>
      <c r="T19" s="233">
        <v>2298.4646590389311</v>
      </c>
      <c r="U19" s="233">
        <v>2303.0205217390321</v>
      </c>
      <c r="V19" s="233">
        <v>2294.9781642514281</v>
      </c>
      <c r="W19" s="233">
        <v>2296.9160966179334</v>
      </c>
      <c r="X19" s="233">
        <v>2298.0340869566426</v>
      </c>
      <c r="Y19" s="233">
        <v>2297.010086956434</v>
      </c>
      <c r="Z19" s="233">
        <v>2298.9022608697414</v>
      </c>
      <c r="AA19" s="233">
        <v>2295.3126956522465</v>
      </c>
      <c r="AB19" s="233">
        <v>1512.3412426277064</v>
      </c>
      <c r="AC19" s="233">
        <v>509.3064636522904</v>
      </c>
      <c r="AD19" s="233">
        <v>510.0809893719852</v>
      </c>
      <c r="AE19" s="233">
        <v>2088.2420869562775</v>
      </c>
      <c r="AF19" s="233">
        <v>2293.2758260872215</v>
      </c>
      <c r="AG19" s="233">
        <v>2291.4560000002384</v>
      </c>
      <c r="AH19" s="233">
        <v>2292.9114508009516</v>
      </c>
      <c r="AI19" s="233">
        <v>2288.1305627911352</v>
      </c>
      <c r="AJ19" s="229"/>
      <c r="AK19" s="229"/>
      <c r="AL19" s="222">
        <v>2150.3169336567121</v>
      </c>
      <c r="AM19" s="222">
        <v>215.03169336567123</v>
      </c>
      <c r="AN19" s="229"/>
      <c r="AO19" s="222">
        <v>2365.3486270223834</v>
      </c>
      <c r="AP19" s="222">
        <v>1935.2852402910407</v>
      </c>
      <c r="AQ19" s="229"/>
      <c r="AR19" s="229"/>
      <c r="AS19" s="229"/>
      <c r="AT19" s="229"/>
      <c r="AU19" s="229"/>
      <c r="AV19" s="229"/>
      <c r="AW19" s="229"/>
      <c r="AX19" s="229"/>
      <c r="AY19" s="229"/>
      <c r="AZ19" s="229"/>
      <c r="BA19" s="229"/>
      <c r="BB19" s="229"/>
      <c r="BC19" s="229"/>
    </row>
    <row r="20" spans="1:55" ht="15.75" customHeight="1" x14ac:dyDescent="0.25">
      <c r="A20" s="2"/>
      <c r="B20" s="219">
        <v>16</v>
      </c>
      <c r="C20" s="231" t="s">
        <v>87</v>
      </c>
      <c r="D20" s="232">
        <v>11885</v>
      </c>
      <c r="E20" s="221">
        <v>0.2679945652173501</v>
      </c>
      <c r="F20" s="221">
        <v>0.27086737377271675</v>
      </c>
      <c r="G20" s="233">
        <v>0.2664913218793572</v>
      </c>
      <c r="H20" s="233">
        <v>0.26237023726025654</v>
      </c>
      <c r="I20" s="233">
        <v>0.26187161056600416</v>
      </c>
      <c r="J20" s="233">
        <v>0.26786763674590475</v>
      </c>
      <c r="K20" s="233">
        <v>0.26773834151481424</v>
      </c>
      <c r="L20" s="233">
        <v>0.26719972826094818</v>
      </c>
      <c r="M20" s="233">
        <v>0.26678668478234613</v>
      </c>
      <c r="N20" s="233">
        <v>0.26414755727000738</v>
      </c>
      <c r="O20" s="233">
        <v>0.26043804055620967</v>
      </c>
      <c r="P20" s="233">
        <v>0.28918158309966202</v>
      </c>
      <c r="Q20" s="233">
        <v>0.28968413978509489</v>
      </c>
      <c r="R20" s="233">
        <v>0.29021102150522893</v>
      </c>
      <c r="S20" s="233">
        <v>0.28879838709667638</v>
      </c>
      <c r="T20" s="233">
        <v>0.28866129032257959</v>
      </c>
      <c r="U20" s="233">
        <v>0.28355645161286702</v>
      </c>
      <c r="V20" s="233">
        <v>0.28140848527368689</v>
      </c>
      <c r="W20" s="233">
        <v>0.27660597826070443</v>
      </c>
      <c r="X20" s="233">
        <v>0.26811456872383133</v>
      </c>
      <c r="Y20" s="233">
        <v>0.26823869214581464</v>
      </c>
      <c r="Z20" s="233">
        <v>0.2683621143057735</v>
      </c>
      <c r="AA20" s="233">
        <v>0.26986342917234651</v>
      </c>
      <c r="AB20" s="233">
        <v>0.27131802244048231</v>
      </c>
      <c r="AC20" s="233">
        <v>0.26657599929876596</v>
      </c>
      <c r="AD20" s="233">
        <v>0.26573097826076264</v>
      </c>
      <c r="AE20" s="233">
        <v>0.2716096891072084</v>
      </c>
      <c r="AF20" s="233">
        <v>0.26824059139789824</v>
      </c>
      <c r="AG20" s="233">
        <v>0.27818776297340264</v>
      </c>
      <c r="AH20" s="233">
        <v>0.26704076086934947</v>
      </c>
      <c r="AI20" s="233">
        <v>0.2679878740066215</v>
      </c>
      <c r="AJ20" s="229"/>
      <c r="AK20" s="229"/>
      <c r="AL20" s="222">
        <v>0.27235970701563461</v>
      </c>
      <c r="AM20" s="222">
        <v>2.7235970701563462E-2</v>
      </c>
      <c r="AN20" s="229"/>
      <c r="AO20" s="222">
        <v>0.29959567771719808</v>
      </c>
      <c r="AP20" s="222">
        <v>0.24512373631407114</v>
      </c>
      <c r="AQ20" s="229"/>
      <c r="AR20" s="229"/>
      <c r="AS20" s="229"/>
      <c r="AT20" s="229"/>
      <c r="AU20" s="229"/>
      <c r="AV20" s="229"/>
      <c r="AW20" s="229"/>
      <c r="AX20" s="229"/>
      <c r="AY20" s="229"/>
      <c r="AZ20" s="229"/>
      <c r="BA20" s="229"/>
      <c r="BB20" s="229"/>
      <c r="BC20" s="229"/>
    </row>
    <row r="21" spans="1:55" ht="15.75" customHeight="1" x14ac:dyDescent="0.25">
      <c r="A21" s="2"/>
      <c r="B21" s="219">
        <v>17</v>
      </c>
      <c r="C21" s="231" t="s">
        <v>88</v>
      </c>
      <c r="D21" s="232">
        <v>11872</v>
      </c>
      <c r="E21" s="221">
        <v>0</v>
      </c>
      <c r="F21" s="221">
        <v>0</v>
      </c>
      <c r="G21" s="233">
        <v>0</v>
      </c>
      <c r="H21" s="233">
        <v>0</v>
      </c>
      <c r="I21" s="233">
        <v>0</v>
      </c>
      <c r="J21" s="233">
        <v>0</v>
      </c>
      <c r="K21" s="233">
        <v>0</v>
      </c>
      <c r="L21" s="233">
        <v>0</v>
      </c>
      <c r="M21" s="233">
        <v>0</v>
      </c>
      <c r="N21" s="233">
        <v>0</v>
      </c>
      <c r="O21" s="233">
        <v>0</v>
      </c>
      <c r="P21" s="233">
        <v>0</v>
      </c>
      <c r="Q21" s="233">
        <v>0</v>
      </c>
      <c r="R21" s="233">
        <v>0</v>
      </c>
      <c r="S21" s="233">
        <v>0</v>
      </c>
      <c r="T21" s="233">
        <v>0</v>
      </c>
      <c r="U21" s="233">
        <v>0</v>
      </c>
      <c r="V21" s="233">
        <v>0</v>
      </c>
      <c r="W21" s="233">
        <v>0</v>
      </c>
      <c r="X21" s="233">
        <v>0</v>
      </c>
      <c r="Y21" s="233">
        <v>0</v>
      </c>
      <c r="Z21" s="233">
        <v>0</v>
      </c>
      <c r="AA21" s="233">
        <v>0</v>
      </c>
      <c r="AB21" s="233">
        <v>0</v>
      </c>
      <c r="AC21" s="233">
        <v>0</v>
      </c>
      <c r="AD21" s="233">
        <v>0</v>
      </c>
      <c r="AE21" s="233">
        <v>0</v>
      </c>
      <c r="AF21" s="233">
        <v>0</v>
      </c>
      <c r="AG21" s="233">
        <v>0</v>
      </c>
      <c r="AH21" s="233">
        <v>0</v>
      </c>
      <c r="AI21" s="233">
        <v>0</v>
      </c>
      <c r="AJ21" s="229"/>
      <c r="AK21" s="229"/>
      <c r="AL21" s="222" t="s">
        <v>722</v>
      </c>
      <c r="AM21" s="222">
        <v>0</v>
      </c>
      <c r="AN21" s="229"/>
      <c r="AO21" s="222">
        <v>0</v>
      </c>
      <c r="AP21" s="222">
        <v>0</v>
      </c>
      <c r="AQ21" s="229"/>
      <c r="AR21" s="229"/>
      <c r="AS21" s="229"/>
      <c r="AT21" s="229"/>
      <c r="AU21" s="229"/>
      <c r="AV21" s="229"/>
      <c r="AW21" s="229"/>
      <c r="AX21" s="229"/>
      <c r="AY21" s="229"/>
      <c r="AZ21" s="229"/>
      <c r="BA21" s="229"/>
      <c r="BB21" s="229"/>
      <c r="BC21" s="229"/>
    </row>
    <row r="22" spans="1:55" ht="15.75" customHeight="1" x14ac:dyDescent="0.25">
      <c r="A22" s="2"/>
      <c r="B22" s="219">
        <v>18</v>
      </c>
      <c r="C22" s="231" t="s">
        <v>89</v>
      </c>
      <c r="D22" s="232">
        <v>11873</v>
      </c>
      <c r="E22" s="221">
        <v>0</v>
      </c>
      <c r="F22" s="221">
        <v>0</v>
      </c>
      <c r="G22" s="233">
        <v>0</v>
      </c>
      <c r="H22" s="233">
        <v>0</v>
      </c>
      <c r="I22" s="233">
        <v>0</v>
      </c>
      <c r="J22" s="233">
        <v>0</v>
      </c>
      <c r="K22" s="233">
        <v>0</v>
      </c>
      <c r="L22" s="233">
        <v>0</v>
      </c>
      <c r="M22" s="233">
        <v>0</v>
      </c>
      <c r="N22" s="233">
        <v>0</v>
      </c>
      <c r="O22" s="233">
        <v>0</v>
      </c>
      <c r="P22" s="233">
        <v>0</v>
      </c>
      <c r="Q22" s="233">
        <v>0</v>
      </c>
      <c r="R22" s="233">
        <v>0</v>
      </c>
      <c r="S22" s="233">
        <v>0</v>
      </c>
      <c r="T22" s="233">
        <v>0</v>
      </c>
      <c r="U22" s="233">
        <v>0</v>
      </c>
      <c r="V22" s="233">
        <v>0</v>
      </c>
      <c r="W22" s="233">
        <v>0</v>
      </c>
      <c r="X22" s="233">
        <v>0</v>
      </c>
      <c r="Y22" s="233">
        <v>0</v>
      </c>
      <c r="Z22" s="233">
        <v>0</v>
      </c>
      <c r="AA22" s="233">
        <v>0</v>
      </c>
      <c r="AB22" s="233">
        <v>0</v>
      </c>
      <c r="AC22" s="233">
        <v>0</v>
      </c>
      <c r="AD22" s="233">
        <v>0</v>
      </c>
      <c r="AE22" s="233">
        <v>0</v>
      </c>
      <c r="AF22" s="233">
        <v>0</v>
      </c>
      <c r="AG22" s="233">
        <v>0</v>
      </c>
      <c r="AH22" s="233">
        <v>0</v>
      </c>
      <c r="AI22" s="233">
        <v>0</v>
      </c>
      <c r="AJ22" s="229"/>
      <c r="AK22" s="229"/>
      <c r="AL22" s="222" t="s">
        <v>722</v>
      </c>
      <c r="AM22" s="222">
        <v>0</v>
      </c>
      <c r="AN22" s="229"/>
      <c r="AO22" s="222">
        <v>0</v>
      </c>
      <c r="AP22" s="222">
        <v>0</v>
      </c>
      <c r="AQ22" s="229"/>
      <c r="AR22" s="229"/>
      <c r="AS22" s="229"/>
      <c r="AT22" s="229"/>
      <c r="AU22" s="229"/>
      <c r="AV22" s="229"/>
      <c r="AW22" s="229"/>
      <c r="AX22" s="229"/>
      <c r="AY22" s="229"/>
      <c r="AZ22" s="229"/>
      <c r="BA22" s="229"/>
      <c r="BB22" s="229"/>
      <c r="BC22" s="229"/>
    </row>
    <row r="23" spans="1:55" ht="15.75" customHeight="1" x14ac:dyDescent="0.25">
      <c r="A23" s="2"/>
      <c r="B23" s="219">
        <v>19</v>
      </c>
      <c r="C23" s="231" t="s">
        <v>90</v>
      </c>
      <c r="D23" s="232">
        <v>11874</v>
      </c>
      <c r="E23" s="221">
        <v>0</v>
      </c>
      <c r="F23" s="221">
        <v>0</v>
      </c>
      <c r="G23" s="233">
        <v>0</v>
      </c>
      <c r="H23" s="233">
        <v>430.14678260870278</v>
      </c>
      <c r="I23" s="233">
        <v>2482.0736441900954</v>
      </c>
      <c r="J23" s="233">
        <v>2559.9020079839975</v>
      </c>
      <c r="K23" s="233">
        <v>2836.2907826080918</v>
      </c>
      <c r="L23" s="233">
        <v>1682.7547826087102</v>
      </c>
      <c r="M23" s="233">
        <v>681.47200000006706</v>
      </c>
      <c r="N23" s="233">
        <v>1527.1513043474406</v>
      </c>
      <c r="O23" s="233">
        <v>2512.3921623202041</v>
      </c>
      <c r="P23" s="233">
        <v>4118.9094028975815</v>
      </c>
      <c r="Q23" s="233">
        <v>1735.9471304351464</v>
      </c>
      <c r="R23" s="233">
        <v>0</v>
      </c>
      <c r="S23" s="233">
        <v>0</v>
      </c>
      <c r="T23" s="233">
        <v>0</v>
      </c>
      <c r="U23" s="233">
        <v>0</v>
      </c>
      <c r="V23" s="233">
        <v>562.32069565262645</v>
      </c>
      <c r="W23" s="233">
        <v>3306.3067826079205</v>
      </c>
      <c r="X23" s="233">
        <v>1501.740521739237</v>
      </c>
      <c r="Y23" s="233">
        <v>0</v>
      </c>
      <c r="Z23" s="233">
        <v>0</v>
      </c>
      <c r="AA23" s="233">
        <v>0</v>
      </c>
      <c r="AB23" s="233">
        <v>0</v>
      </c>
      <c r="AC23" s="233">
        <v>947.48444444406778</v>
      </c>
      <c r="AD23" s="233">
        <v>3747.2884251214564</v>
      </c>
      <c r="AE23" s="233">
        <v>2182.4111304348335</v>
      </c>
      <c r="AF23" s="233">
        <v>113.15199999976903</v>
      </c>
      <c r="AG23" s="233">
        <v>0</v>
      </c>
      <c r="AH23" s="233">
        <v>0</v>
      </c>
      <c r="AI23" s="233">
        <v>0</v>
      </c>
      <c r="AJ23" s="229"/>
      <c r="AK23" s="229"/>
      <c r="AL23" s="222">
        <v>1936.9261176470557</v>
      </c>
      <c r="AM23" s="222">
        <v>193.69261176470559</v>
      </c>
      <c r="AN23" s="229"/>
      <c r="AO23" s="222">
        <v>2130.6187294117613</v>
      </c>
      <c r="AP23" s="222">
        <v>1743.2335058823501</v>
      </c>
      <c r="AQ23" s="229"/>
      <c r="AR23" s="229"/>
      <c r="AS23" s="229"/>
      <c r="AT23" s="229"/>
      <c r="AU23" s="229"/>
      <c r="AV23" s="229"/>
      <c r="AW23" s="229"/>
      <c r="AX23" s="229"/>
      <c r="AY23" s="229"/>
      <c r="AZ23" s="229"/>
      <c r="BA23" s="229"/>
      <c r="BB23" s="229"/>
      <c r="BC23" s="229"/>
    </row>
    <row r="24" spans="1:55" ht="15.75" customHeight="1" x14ac:dyDescent="0.25">
      <c r="A24" s="2"/>
      <c r="B24" s="219">
        <v>20</v>
      </c>
      <c r="C24" s="231" t="s">
        <v>91</v>
      </c>
      <c r="D24" s="232">
        <v>11875</v>
      </c>
      <c r="E24" s="221">
        <v>3675.840935559012</v>
      </c>
      <c r="F24" s="221">
        <v>3742.35782220494</v>
      </c>
      <c r="G24" s="233">
        <v>4182.953416149132</v>
      </c>
      <c r="H24" s="233">
        <v>2861.548136645928</v>
      </c>
      <c r="I24" s="233">
        <v>0</v>
      </c>
      <c r="J24" s="233">
        <v>0</v>
      </c>
      <c r="K24" s="233">
        <v>0</v>
      </c>
      <c r="L24" s="233">
        <v>1150.8586956523359</v>
      </c>
      <c r="M24" s="233">
        <v>2735.1630434780382</v>
      </c>
      <c r="N24" s="233">
        <v>2227.0807453417219</v>
      </c>
      <c r="O24" s="233">
        <v>2127.897515527904</v>
      </c>
      <c r="P24" s="233">
        <v>0</v>
      </c>
      <c r="Q24" s="233">
        <v>3002.8152173911221</v>
      </c>
      <c r="R24" s="233">
        <v>5322.3410326088779</v>
      </c>
      <c r="S24" s="233">
        <v>5167.2406250000931</v>
      </c>
      <c r="T24" s="233">
        <v>4473.5284981341101</v>
      </c>
      <c r="U24" s="233">
        <v>4216.4364281077869</v>
      </c>
      <c r="V24" s="233">
        <v>2792.6381987580098</v>
      </c>
      <c r="W24" s="233">
        <v>0</v>
      </c>
      <c r="X24" s="233">
        <v>2520.6087443944998</v>
      </c>
      <c r="Y24" s="233">
        <v>4088.4428181056865</v>
      </c>
      <c r="Z24" s="233">
        <v>3328.6301145185716</v>
      </c>
      <c r="AA24" s="233">
        <v>3824.269935884513</v>
      </c>
      <c r="AB24" s="233">
        <v>3768.6136044878513</v>
      </c>
      <c r="AC24" s="233">
        <v>2675.4347826088779</v>
      </c>
      <c r="AD24" s="233">
        <v>0</v>
      </c>
      <c r="AE24" s="233">
        <v>2097.7103825137019</v>
      </c>
      <c r="AF24" s="233">
        <v>4655.8004870517179</v>
      </c>
      <c r="AG24" s="233">
        <v>4312.9397673769854</v>
      </c>
      <c r="AH24" s="233">
        <v>4250.7056130575947</v>
      </c>
      <c r="AI24" s="233">
        <v>4300.269215838518</v>
      </c>
      <c r="AJ24" s="229"/>
      <c r="AK24" s="229"/>
      <c r="AL24" s="222">
        <v>3500.0850310559013</v>
      </c>
      <c r="AM24" s="222">
        <v>350.00850310559014</v>
      </c>
      <c r="AN24" s="229"/>
      <c r="AO24" s="222">
        <v>3850.0935341614913</v>
      </c>
      <c r="AP24" s="222">
        <v>3150.0765279503112</v>
      </c>
      <c r="AQ24" s="229"/>
      <c r="AR24" s="229"/>
      <c r="AS24" s="229"/>
      <c r="AT24" s="229"/>
      <c r="AU24" s="229"/>
      <c r="AV24" s="229"/>
      <c r="AW24" s="229"/>
      <c r="AX24" s="229"/>
      <c r="AY24" s="229"/>
      <c r="AZ24" s="229"/>
      <c r="BA24" s="229"/>
      <c r="BB24" s="229"/>
      <c r="BC24" s="229"/>
    </row>
    <row r="25" spans="1:55" ht="15.75" customHeight="1" x14ac:dyDescent="0.25">
      <c r="A25" s="2"/>
      <c r="B25" s="219">
        <v>21</v>
      </c>
      <c r="C25" s="231" t="s">
        <v>92</v>
      </c>
      <c r="D25" s="232">
        <v>11876</v>
      </c>
      <c r="E25" s="221">
        <v>2231.1198113211431</v>
      </c>
      <c r="F25" s="221">
        <v>2233.788993710652</v>
      </c>
      <c r="G25" s="233">
        <v>272.26100628916174</v>
      </c>
      <c r="H25" s="233">
        <v>0</v>
      </c>
      <c r="I25" s="233">
        <v>0</v>
      </c>
      <c r="J25" s="233">
        <v>0</v>
      </c>
      <c r="K25" s="233">
        <v>0</v>
      </c>
      <c r="L25" s="233">
        <v>1871.6944444444962</v>
      </c>
      <c r="M25" s="233">
        <v>2217.2217046236619</v>
      </c>
      <c r="N25" s="233">
        <v>928.33385093184188</v>
      </c>
      <c r="O25" s="233">
        <v>0</v>
      </c>
      <c r="P25" s="233">
        <v>0</v>
      </c>
      <c r="Q25" s="233">
        <v>1677.5822981367819</v>
      </c>
      <c r="R25" s="233">
        <v>1576.1177018634044</v>
      </c>
      <c r="S25" s="233">
        <v>2223.8232919252478</v>
      </c>
      <c r="T25" s="233">
        <v>2229.1086956523359</v>
      </c>
      <c r="U25" s="233">
        <v>2237.9664499224164</v>
      </c>
      <c r="V25" s="233">
        <v>2176.7788916924037</v>
      </c>
      <c r="W25" s="233">
        <v>2232.527950310614</v>
      </c>
      <c r="X25" s="233">
        <v>2232.7604958978482</v>
      </c>
      <c r="Y25" s="233">
        <v>2235.4360764506273</v>
      </c>
      <c r="Z25" s="233">
        <v>2231.7475270302966</v>
      </c>
      <c r="AA25" s="233">
        <v>2233.3771607074887</v>
      </c>
      <c r="AB25" s="233">
        <v>2072.8640854107216</v>
      </c>
      <c r="AC25" s="233">
        <v>2202.9373253104277</v>
      </c>
      <c r="AD25" s="233">
        <v>2234.4055603276938</v>
      </c>
      <c r="AE25" s="233">
        <v>2229.3164893616922</v>
      </c>
      <c r="AF25" s="233">
        <v>2231.1816770187579</v>
      </c>
      <c r="AG25" s="233">
        <v>2229.4096542503685</v>
      </c>
      <c r="AH25" s="233">
        <v>2231.3108426439576</v>
      </c>
      <c r="AI25" s="233">
        <v>2230.0124223600142</v>
      </c>
      <c r="AJ25" s="229"/>
      <c r="AK25" s="229"/>
      <c r="AL25" s="222">
        <v>2028.1233763037621</v>
      </c>
      <c r="AM25" s="222">
        <v>202.81233763037622</v>
      </c>
      <c r="AN25" s="229"/>
      <c r="AO25" s="222">
        <v>2230.9357139341382</v>
      </c>
      <c r="AP25" s="222">
        <v>1825.3110386733858</v>
      </c>
      <c r="AQ25" s="229"/>
      <c r="AR25" s="229"/>
      <c r="AS25" s="229"/>
      <c r="AT25" s="229"/>
      <c r="AU25" s="229"/>
      <c r="AV25" s="229"/>
      <c r="AW25" s="229"/>
      <c r="AX25" s="229"/>
      <c r="AY25" s="229"/>
      <c r="AZ25" s="229"/>
      <c r="BA25" s="229"/>
      <c r="BB25" s="229"/>
      <c r="BC25" s="229"/>
    </row>
    <row r="26" spans="1:55" ht="15.75" customHeight="1" x14ac:dyDescent="0.25">
      <c r="A26" s="2"/>
      <c r="B26" s="219">
        <v>22</v>
      </c>
      <c r="C26" s="231" t="s">
        <v>93</v>
      </c>
      <c r="D26" s="232">
        <v>11877</v>
      </c>
      <c r="E26" s="221">
        <v>6.00390625</v>
      </c>
      <c r="F26" s="221">
        <v>2.51806640625</v>
      </c>
      <c r="G26" s="233">
        <v>3.2939453125</v>
      </c>
      <c r="H26" s="233">
        <v>3.63623046875</v>
      </c>
      <c r="I26" s="233">
        <v>3.70068359375</v>
      </c>
      <c r="J26" s="233">
        <v>3.46533203125</v>
      </c>
      <c r="K26" s="233">
        <v>3.61572265625</v>
      </c>
      <c r="L26" s="233">
        <v>3.62109375</v>
      </c>
      <c r="M26" s="233">
        <v>3.39794921875</v>
      </c>
      <c r="N26" s="233">
        <v>3.4189453125</v>
      </c>
      <c r="O26" s="233">
        <v>3.201171875</v>
      </c>
      <c r="P26" s="233">
        <v>3.1640625</v>
      </c>
      <c r="Q26" s="233">
        <v>3.68408203125</v>
      </c>
      <c r="R26" s="233">
        <v>0.5478515625</v>
      </c>
      <c r="S26" s="233">
        <v>0.90283203125</v>
      </c>
      <c r="T26" s="233">
        <v>3.00927734375</v>
      </c>
      <c r="U26" s="233">
        <v>0.5498046875</v>
      </c>
      <c r="V26" s="233">
        <v>0.369140625</v>
      </c>
      <c r="W26" s="233">
        <v>0.36376953125</v>
      </c>
      <c r="X26" s="233">
        <v>1.2880859375</v>
      </c>
      <c r="Y26" s="233">
        <v>8.623046875</v>
      </c>
      <c r="Z26" s="233">
        <v>13.701171875</v>
      </c>
      <c r="AA26" s="233">
        <v>11.18994140625</v>
      </c>
      <c r="AB26" s="233">
        <v>4.73779296875</v>
      </c>
      <c r="AC26" s="233">
        <v>25.16015625</v>
      </c>
      <c r="AD26" s="233">
        <v>5.2587890625</v>
      </c>
      <c r="AE26" s="233">
        <v>7.34912109375</v>
      </c>
      <c r="AF26" s="233">
        <v>1.01318359375</v>
      </c>
      <c r="AG26" s="233">
        <v>1.35009765625</v>
      </c>
      <c r="AH26" s="233">
        <v>1.46875</v>
      </c>
      <c r="AI26" s="233">
        <v>1.19580078125</v>
      </c>
      <c r="AJ26" s="229"/>
      <c r="AK26" s="229"/>
      <c r="AL26" s="222">
        <v>4.348380796370968</v>
      </c>
      <c r="AM26" s="222">
        <v>0.43483807963709681</v>
      </c>
      <c r="AN26" s="229"/>
      <c r="AO26" s="222">
        <v>4.7832188760080649</v>
      </c>
      <c r="AP26" s="222">
        <v>3.913542716733871</v>
      </c>
      <c r="AQ26" s="229"/>
      <c r="AR26" s="229"/>
      <c r="AS26" s="229"/>
      <c r="AT26" s="229"/>
      <c r="AU26" s="229"/>
      <c r="AV26" s="229"/>
      <c r="AW26" s="229"/>
      <c r="AX26" s="229"/>
      <c r="AY26" s="229"/>
      <c r="AZ26" s="229"/>
      <c r="BA26" s="229"/>
      <c r="BB26" s="229"/>
      <c r="BC26" s="229"/>
    </row>
    <row r="27" spans="1:55" ht="15.75" customHeight="1" x14ac:dyDescent="0.25">
      <c r="A27" s="2"/>
      <c r="B27" s="219">
        <v>23</v>
      </c>
      <c r="C27" s="231" t="s">
        <v>24</v>
      </c>
      <c r="D27" s="232">
        <v>11878</v>
      </c>
      <c r="E27" s="221">
        <v>338.8125</v>
      </c>
      <c r="F27" s="221">
        <v>398.9375</v>
      </c>
      <c r="G27" s="233">
        <v>322.15625</v>
      </c>
      <c r="H27" s="233">
        <v>305.8125</v>
      </c>
      <c r="I27" s="233">
        <v>460.75</v>
      </c>
      <c r="J27" s="233">
        <v>442</v>
      </c>
      <c r="K27" s="233">
        <v>354.375</v>
      </c>
      <c r="L27" s="233">
        <v>348.5625</v>
      </c>
      <c r="M27" s="233">
        <v>378.40625</v>
      </c>
      <c r="N27" s="233">
        <v>379.59375</v>
      </c>
      <c r="O27" s="233">
        <v>450.84375</v>
      </c>
      <c r="P27" s="233">
        <v>576</v>
      </c>
      <c r="Q27" s="233">
        <v>578.5</v>
      </c>
      <c r="R27" s="233">
        <v>605.6875</v>
      </c>
      <c r="S27" s="233">
        <v>595.5625</v>
      </c>
      <c r="T27" s="233">
        <v>494.625</v>
      </c>
      <c r="U27" s="233">
        <v>407.03125</v>
      </c>
      <c r="V27" s="233">
        <v>394.46875</v>
      </c>
      <c r="W27" s="233">
        <v>338.15625</v>
      </c>
      <c r="X27" s="233">
        <v>285.09375</v>
      </c>
      <c r="Y27" s="233">
        <v>240.5625</v>
      </c>
      <c r="Z27" s="233">
        <v>205.65625</v>
      </c>
      <c r="AA27" s="233">
        <v>272.15625</v>
      </c>
      <c r="AB27" s="233">
        <v>301.34375</v>
      </c>
      <c r="AC27" s="233">
        <v>308.46875</v>
      </c>
      <c r="AD27" s="233">
        <v>254.03125</v>
      </c>
      <c r="AE27" s="233">
        <v>199.46875</v>
      </c>
      <c r="AF27" s="233">
        <v>230.84375</v>
      </c>
      <c r="AG27" s="233">
        <v>224.53125</v>
      </c>
      <c r="AH27" s="233">
        <v>221.4375</v>
      </c>
      <c r="AI27" s="233">
        <v>214.78125</v>
      </c>
      <c r="AJ27" s="229"/>
      <c r="AK27" s="229"/>
      <c r="AL27" s="222">
        <v>358.98891129032256</v>
      </c>
      <c r="AM27" s="222">
        <v>35.898891129032258</v>
      </c>
      <c r="AN27" s="229"/>
      <c r="AO27" s="222">
        <v>394.88780241935484</v>
      </c>
      <c r="AP27" s="222">
        <v>323.09002016129028</v>
      </c>
      <c r="AQ27" s="229"/>
      <c r="AR27" s="229"/>
      <c r="AS27" s="229"/>
      <c r="AT27" s="229"/>
      <c r="AU27" s="229"/>
      <c r="AV27" s="229"/>
      <c r="AW27" s="229"/>
      <c r="AX27" s="229"/>
      <c r="AY27" s="229"/>
      <c r="AZ27" s="229"/>
      <c r="BA27" s="229"/>
      <c r="BB27" s="229"/>
      <c r="BC27" s="229"/>
    </row>
    <row r="28" spans="1:55" ht="15.75" customHeight="1" x14ac:dyDescent="0.25">
      <c r="A28" s="2"/>
      <c r="B28" s="219">
        <v>24</v>
      </c>
      <c r="C28" s="231" t="s">
        <v>94</v>
      </c>
      <c r="D28" s="232">
        <v>11879</v>
      </c>
      <c r="E28" s="221">
        <v>2445.6847826084122</v>
      </c>
      <c r="F28" s="221">
        <v>1724.5683229817078</v>
      </c>
      <c r="G28" s="233">
        <v>1967.9085863810033</v>
      </c>
      <c r="H28" s="233">
        <v>1938.7622210723348</v>
      </c>
      <c r="I28" s="233">
        <v>2160.5427669803612</v>
      </c>
      <c r="J28" s="233">
        <v>2297.764919355046</v>
      </c>
      <c r="K28" s="233">
        <v>2343.2202639752068</v>
      </c>
      <c r="L28" s="233">
        <v>2366.1469235247932</v>
      </c>
      <c r="M28" s="233">
        <v>2502.5145671581849</v>
      </c>
      <c r="N28" s="233">
        <v>2464.8698078417219</v>
      </c>
      <c r="O28" s="233">
        <v>2441.3305027172901</v>
      </c>
      <c r="P28" s="233">
        <v>2263.0054347827099</v>
      </c>
      <c r="Q28" s="233">
        <v>489.125</v>
      </c>
      <c r="R28" s="233">
        <v>1658.3187500000931</v>
      </c>
      <c r="S28" s="233">
        <v>2263.3999999999069</v>
      </c>
      <c r="T28" s="233">
        <v>1997.140625</v>
      </c>
      <c r="U28" s="233">
        <v>2202.1749999998137</v>
      </c>
      <c r="V28" s="233">
        <v>2331.2906250003725</v>
      </c>
      <c r="W28" s="233">
        <v>2567.34375</v>
      </c>
      <c r="X28" s="233">
        <v>2329.3215814917348</v>
      </c>
      <c r="Y28" s="233">
        <v>2331.105941799935</v>
      </c>
      <c r="Z28" s="233">
        <v>2420.8162267082371</v>
      </c>
      <c r="AA28" s="233">
        <v>2119.6448065899312</v>
      </c>
      <c r="AB28" s="233">
        <v>2204.9551934101619</v>
      </c>
      <c r="AC28" s="233">
        <v>2248.2747670807876</v>
      </c>
      <c r="AD28" s="233">
        <v>2499.3016218077391</v>
      </c>
      <c r="AE28" s="233">
        <v>2292.2949741920456</v>
      </c>
      <c r="AF28" s="233">
        <v>2419.1942619192414</v>
      </c>
      <c r="AG28" s="233">
        <v>2274.0201896065846</v>
      </c>
      <c r="AH28" s="233">
        <v>2062.5942319771275</v>
      </c>
      <c r="AI28" s="233">
        <v>2258.3369565219618</v>
      </c>
      <c r="AJ28" s="229"/>
      <c r="AK28" s="229"/>
      <c r="AL28" s="222">
        <v>2189.8378581446595</v>
      </c>
      <c r="AM28" s="222">
        <v>218.98378581446596</v>
      </c>
      <c r="AN28" s="229"/>
      <c r="AO28" s="222">
        <v>2408.8216439591256</v>
      </c>
      <c r="AP28" s="222">
        <v>1970.8540723301935</v>
      </c>
      <c r="AQ28" s="229"/>
      <c r="AR28" s="229"/>
      <c r="AS28" s="229"/>
      <c r="AT28" s="229"/>
      <c r="AU28" s="229"/>
      <c r="AV28" s="229"/>
      <c r="AW28" s="229"/>
      <c r="AX28" s="229"/>
      <c r="AY28" s="229"/>
      <c r="AZ28" s="229"/>
      <c r="BA28" s="229"/>
      <c r="BB28" s="229"/>
      <c r="BC28" s="229"/>
    </row>
    <row r="29" spans="1:55" ht="15.75" customHeight="1" x14ac:dyDescent="0.25">
      <c r="A29" s="2"/>
      <c r="B29" s="219">
        <v>25</v>
      </c>
      <c r="C29" s="231" t="s">
        <v>95</v>
      </c>
      <c r="D29" s="232">
        <v>11880</v>
      </c>
      <c r="E29" s="221">
        <v>655.64016172522679</v>
      </c>
      <c r="F29" s="221">
        <v>652.29510613204911</v>
      </c>
      <c r="G29" s="233">
        <v>653.9296875</v>
      </c>
      <c r="H29" s="233">
        <v>652.67852290393785</v>
      </c>
      <c r="I29" s="233">
        <v>642.30737528810278</v>
      </c>
      <c r="J29" s="233">
        <v>644.53128930786625</v>
      </c>
      <c r="K29" s="233">
        <v>646.02624223614112</v>
      </c>
      <c r="L29" s="233">
        <v>658.40969526395202</v>
      </c>
      <c r="M29" s="233">
        <v>670.10272709606215</v>
      </c>
      <c r="N29" s="233">
        <v>802.86956521775573</v>
      </c>
      <c r="O29" s="233">
        <v>897.47927018627524</v>
      </c>
      <c r="P29" s="233">
        <v>910.39274861849844</v>
      </c>
      <c r="Q29" s="233">
        <v>922.50996877253056</v>
      </c>
      <c r="R29" s="233">
        <v>919.77173913083971</v>
      </c>
      <c r="S29" s="233">
        <v>927.05054347822443</v>
      </c>
      <c r="T29" s="233">
        <v>722.58026729524136</v>
      </c>
      <c r="U29" s="233">
        <v>711.99982529738918</v>
      </c>
      <c r="V29" s="233">
        <v>663.04490740736946</v>
      </c>
      <c r="W29" s="233">
        <v>891.2624999997206</v>
      </c>
      <c r="X29" s="233">
        <v>892.00137362675741</v>
      </c>
      <c r="Y29" s="233">
        <v>737.20344003802165</v>
      </c>
      <c r="Z29" s="233">
        <v>664.67643633531407</v>
      </c>
      <c r="AA29" s="233">
        <v>680.23848684225231</v>
      </c>
      <c r="AB29" s="233">
        <v>670.29901315784082</v>
      </c>
      <c r="AC29" s="233">
        <v>752.87812499981374</v>
      </c>
      <c r="AD29" s="233">
        <v>892.89635704411194</v>
      </c>
      <c r="AE29" s="233">
        <v>910.14898787299171</v>
      </c>
      <c r="AF29" s="233">
        <v>769.39840508298948</v>
      </c>
      <c r="AG29" s="233">
        <v>677.83321220939979</v>
      </c>
      <c r="AH29" s="233">
        <v>663.60613173479214</v>
      </c>
      <c r="AI29" s="233">
        <v>672.24844720494002</v>
      </c>
      <c r="AJ29" s="229"/>
      <c r="AK29" s="229"/>
      <c r="AL29" s="222">
        <v>749.30034061310994</v>
      </c>
      <c r="AM29" s="222">
        <v>74.930034061310991</v>
      </c>
      <c r="AN29" s="229"/>
      <c r="AO29" s="222">
        <v>824.23037467442089</v>
      </c>
      <c r="AP29" s="222">
        <v>674.37030655179899</v>
      </c>
      <c r="AQ29" s="229"/>
      <c r="AR29" s="229"/>
      <c r="AS29" s="229"/>
      <c r="AT29" s="229"/>
      <c r="AU29" s="229"/>
      <c r="AV29" s="229"/>
      <c r="AW29" s="229"/>
      <c r="AX29" s="229"/>
      <c r="AY29" s="229"/>
      <c r="AZ29" s="229"/>
      <c r="BA29" s="229"/>
      <c r="BB29" s="229"/>
      <c r="BC29" s="229"/>
    </row>
    <row r="30" spans="1:55" ht="15.75" customHeight="1" x14ac:dyDescent="0.25">
      <c r="A30" s="2"/>
      <c r="B30" s="219">
        <v>26</v>
      </c>
      <c r="C30" s="231" t="s">
        <v>96</v>
      </c>
      <c r="D30" s="232">
        <v>11881</v>
      </c>
      <c r="E30" s="221">
        <v>2720.8695652177557</v>
      </c>
      <c r="F30" s="221">
        <v>2538.5745341610163</v>
      </c>
      <c r="G30" s="233">
        <v>2720.1761840060353</v>
      </c>
      <c r="H30" s="233">
        <v>2680.7461762428284</v>
      </c>
      <c r="I30" s="233">
        <v>2724.2938591353595</v>
      </c>
      <c r="J30" s="233">
        <v>2723.5943396221846</v>
      </c>
      <c r="K30" s="233">
        <v>2878.8850931674242</v>
      </c>
      <c r="L30" s="233">
        <v>2860.8224540026858</v>
      </c>
      <c r="M30" s="233">
        <v>2678.28934723977</v>
      </c>
      <c r="N30" s="233">
        <v>2737.2781055904925</v>
      </c>
      <c r="O30" s="233">
        <v>2522.1312499996275</v>
      </c>
      <c r="P30" s="233">
        <v>2313.71875</v>
      </c>
      <c r="Q30" s="233">
        <v>2760.6979813668877</v>
      </c>
      <c r="R30" s="233">
        <v>2838.8416149066761</v>
      </c>
      <c r="S30" s="233">
        <v>2802.3322787266225</v>
      </c>
      <c r="T30" s="233">
        <v>2816.047150157392</v>
      </c>
      <c r="U30" s="233">
        <v>2722.3038009293377</v>
      </c>
      <c r="V30" s="233">
        <v>2777.902173913084</v>
      </c>
      <c r="W30" s="233">
        <v>3047.1141975307837</v>
      </c>
      <c r="X30" s="233">
        <v>2416.653914433904</v>
      </c>
      <c r="Y30" s="233">
        <v>2459.2869194820523</v>
      </c>
      <c r="Z30" s="233">
        <v>2599.6080120317638</v>
      </c>
      <c r="AA30" s="233">
        <v>2406.42221663706</v>
      </c>
      <c r="AB30" s="233">
        <v>2263.6834898842499</v>
      </c>
      <c r="AC30" s="233">
        <v>2246.6343750003725</v>
      </c>
      <c r="AD30" s="233">
        <v>2470.3468749998137</v>
      </c>
      <c r="AE30" s="233">
        <v>2259.3482142854482</v>
      </c>
      <c r="AF30" s="233">
        <v>2570.5679347831756</v>
      </c>
      <c r="AG30" s="233">
        <v>2612.1260196063668</v>
      </c>
      <c r="AH30" s="233">
        <v>2399.63393195346</v>
      </c>
      <c r="AI30" s="233">
        <v>2578.4072327045724</v>
      </c>
      <c r="AJ30" s="229"/>
      <c r="AK30" s="229"/>
      <c r="AL30" s="222">
        <v>2617.6560642489744</v>
      </c>
      <c r="AM30" s="222">
        <v>261.76560642489744</v>
      </c>
      <c r="AN30" s="229"/>
      <c r="AO30" s="222">
        <v>2879.4216706738716</v>
      </c>
      <c r="AP30" s="222">
        <v>2355.8904578240772</v>
      </c>
      <c r="AQ30" s="229"/>
      <c r="AR30" s="229"/>
      <c r="AS30" s="229"/>
      <c r="AT30" s="229"/>
      <c r="AU30" s="229"/>
      <c r="AV30" s="229"/>
      <c r="AW30" s="229"/>
      <c r="AX30" s="229"/>
      <c r="AY30" s="229"/>
      <c r="AZ30" s="229"/>
      <c r="BA30" s="229"/>
      <c r="BB30" s="229"/>
      <c r="BC30" s="229"/>
    </row>
    <row r="31" spans="1:55" ht="15.75" customHeight="1" x14ac:dyDescent="0.25">
      <c r="A31" s="2"/>
      <c r="B31" s="219">
        <v>27</v>
      </c>
      <c r="C31" s="231" t="s">
        <v>97</v>
      </c>
      <c r="D31" s="232">
        <v>11882</v>
      </c>
      <c r="E31" s="221">
        <v>0</v>
      </c>
      <c r="F31" s="221">
        <v>0</v>
      </c>
      <c r="G31" s="233">
        <v>0</v>
      </c>
      <c r="H31" s="233">
        <v>0</v>
      </c>
      <c r="I31" s="233">
        <v>0</v>
      </c>
      <c r="J31" s="233">
        <v>0</v>
      </c>
      <c r="K31" s="233">
        <v>0</v>
      </c>
      <c r="L31" s="233">
        <v>0</v>
      </c>
      <c r="M31" s="233">
        <v>0</v>
      </c>
      <c r="N31" s="233">
        <v>0</v>
      </c>
      <c r="O31" s="233">
        <v>0</v>
      </c>
      <c r="P31" s="233">
        <v>0</v>
      </c>
      <c r="Q31" s="233">
        <v>0</v>
      </c>
      <c r="R31" s="233">
        <v>0</v>
      </c>
      <c r="S31" s="233">
        <v>0</v>
      </c>
      <c r="T31" s="233">
        <v>0</v>
      </c>
      <c r="U31" s="233">
        <v>0</v>
      </c>
      <c r="V31" s="233">
        <v>0</v>
      </c>
      <c r="W31" s="233">
        <v>0</v>
      </c>
      <c r="X31" s="233">
        <v>0</v>
      </c>
      <c r="Y31" s="233">
        <v>0</v>
      </c>
      <c r="Z31" s="233">
        <v>0</v>
      </c>
      <c r="AA31" s="233">
        <v>0</v>
      </c>
      <c r="AB31" s="233">
        <v>0</v>
      </c>
      <c r="AC31" s="233">
        <v>0</v>
      </c>
      <c r="AD31" s="233">
        <v>0</v>
      </c>
      <c r="AE31" s="233">
        <v>0</v>
      </c>
      <c r="AF31" s="233">
        <v>0</v>
      </c>
      <c r="AG31" s="233">
        <v>0</v>
      </c>
      <c r="AH31" s="233">
        <v>0</v>
      </c>
      <c r="AI31" s="233">
        <v>0</v>
      </c>
      <c r="AJ31" s="229"/>
      <c r="AK31" s="229"/>
      <c r="AL31" s="222" t="s">
        <v>722</v>
      </c>
      <c r="AM31" s="222">
        <v>0</v>
      </c>
      <c r="AN31" s="229"/>
      <c r="AO31" s="222">
        <v>0</v>
      </c>
      <c r="AP31" s="222">
        <v>0</v>
      </c>
      <c r="AQ31" s="229"/>
      <c r="AR31" s="229"/>
      <c r="AS31" s="229"/>
      <c r="AT31" s="229"/>
      <c r="AU31" s="229"/>
      <c r="AV31" s="229"/>
      <c r="AW31" s="229"/>
      <c r="AX31" s="229"/>
      <c r="AY31" s="229"/>
      <c r="AZ31" s="229"/>
      <c r="BA31" s="229"/>
      <c r="BB31" s="229"/>
      <c r="BC31" s="229"/>
    </row>
    <row r="32" spans="1:55" ht="15.75" customHeight="1" x14ac:dyDescent="0.25">
      <c r="A32" s="226"/>
      <c r="B32" s="219">
        <v>28</v>
      </c>
      <c r="C32" s="234" t="s">
        <v>98</v>
      </c>
      <c r="D32" s="232">
        <v>11883</v>
      </c>
      <c r="E32" s="221">
        <v>0</v>
      </c>
      <c r="F32" s="221">
        <v>0</v>
      </c>
      <c r="G32" s="233">
        <v>0</v>
      </c>
      <c r="H32" s="233">
        <v>0</v>
      </c>
      <c r="I32" s="233">
        <v>0</v>
      </c>
      <c r="J32" s="233">
        <v>0</v>
      </c>
      <c r="K32" s="233">
        <v>0</v>
      </c>
      <c r="L32" s="233">
        <v>0</v>
      </c>
      <c r="M32" s="233">
        <v>0</v>
      </c>
      <c r="N32" s="233">
        <v>0</v>
      </c>
      <c r="O32" s="233">
        <v>0</v>
      </c>
      <c r="P32" s="233">
        <v>0</v>
      </c>
      <c r="Q32" s="233">
        <v>0</v>
      </c>
      <c r="R32" s="233">
        <v>1.4999999998508429E-3</v>
      </c>
      <c r="S32" s="233">
        <v>1.2500000011641532E-3</v>
      </c>
      <c r="T32" s="233">
        <v>4.999999991923687E-4</v>
      </c>
      <c r="U32" s="233">
        <v>1.4999999998508429E-3</v>
      </c>
      <c r="V32" s="233">
        <v>4.4750000000021828E-2</v>
      </c>
      <c r="W32" s="233">
        <v>7.5000000015279511E-4</v>
      </c>
      <c r="X32" s="233">
        <v>4.9999999964711606E-4</v>
      </c>
      <c r="Y32" s="233">
        <v>0</v>
      </c>
      <c r="Z32" s="233">
        <v>0</v>
      </c>
      <c r="AA32" s="233">
        <v>0</v>
      </c>
      <c r="AB32" s="233">
        <v>1.375000000007276E-2</v>
      </c>
      <c r="AC32" s="233">
        <v>0</v>
      </c>
      <c r="AD32" s="233">
        <v>0</v>
      </c>
      <c r="AE32" s="233">
        <v>0</v>
      </c>
      <c r="AF32" s="233">
        <v>5.8250000000043656E-2</v>
      </c>
      <c r="AG32" s="233">
        <v>1.0000000000218279E-2</v>
      </c>
      <c r="AH32" s="233">
        <v>3.4999999998035491E-3</v>
      </c>
      <c r="AI32" s="233">
        <v>3.5000000002582965E-3</v>
      </c>
      <c r="AJ32" s="229"/>
      <c r="AK32" s="229"/>
      <c r="AL32" s="222">
        <v>1.1645833333356373E-2</v>
      </c>
      <c r="AM32" s="222">
        <v>1.1645833333356374E-3</v>
      </c>
      <c r="AN32" s="229"/>
      <c r="AO32" s="222">
        <v>1.281041666669201E-2</v>
      </c>
      <c r="AP32" s="222">
        <v>1.0481250000020736E-2</v>
      </c>
      <c r="AQ32" s="229"/>
      <c r="AR32" s="229"/>
      <c r="AS32" s="229"/>
      <c r="AT32" s="229"/>
      <c r="AU32" s="229"/>
      <c r="AV32" s="229"/>
      <c r="AW32" s="229"/>
      <c r="AX32" s="229"/>
      <c r="AY32" s="229"/>
      <c r="AZ32" s="229"/>
      <c r="BA32" s="229"/>
      <c r="BB32" s="229"/>
      <c r="BC32" s="229"/>
    </row>
    <row r="33" spans="1:55" ht="15.75" customHeight="1" x14ac:dyDescent="0.25">
      <c r="A33" s="2"/>
      <c r="B33" s="219">
        <v>29</v>
      </c>
      <c r="C33" s="231" t="s">
        <v>99</v>
      </c>
      <c r="D33" s="232">
        <v>11884</v>
      </c>
      <c r="E33" s="221">
        <v>4.2339130434702383</v>
      </c>
      <c r="F33" s="221">
        <v>3.9718761103395082</v>
      </c>
      <c r="G33" s="233">
        <v>3.9518630201018823</v>
      </c>
      <c r="H33" s="233">
        <v>3.9359219261314138</v>
      </c>
      <c r="I33" s="233">
        <v>3.935947639078222</v>
      </c>
      <c r="J33" s="233">
        <v>3.9218803179028328</v>
      </c>
      <c r="K33" s="233">
        <v>3.9618153342707956</v>
      </c>
      <c r="L33" s="233">
        <v>4.1199130434761173</v>
      </c>
      <c r="M33" s="233">
        <v>4.0078695652191527</v>
      </c>
      <c r="N33" s="233">
        <v>4.0783590462851862</v>
      </c>
      <c r="O33" s="233">
        <v>4.0930752688145731</v>
      </c>
      <c r="P33" s="233">
        <v>4.0159354838797299</v>
      </c>
      <c r="Q33" s="233">
        <v>3.993849462356593</v>
      </c>
      <c r="R33" s="233">
        <v>4.0110322580731008</v>
      </c>
      <c r="S33" s="233">
        <v>4.025204301073245</v>
      </c>
      <c r="T33" s="233">
        <v>4.0044946236594114</v>
      </c>
      <c r="U33" s="233">
        <v>4.0198064516080194</v>
      </c>
      <c r="V33" s="233">
        <v>4.0116344085981837</v>
      </c>
      <c r="W33" s="233">
        <v>4.0016956521758402</v>
      </c>
      <c r="X33" s="233">
        <v>3.995831229545729</v>
      </c>
      <c r="Y33" s="233">
        <v>4.0424948574072914</v>
      </c>
      <c r="Z33" s="233">
        <v>4.0111180458188755</v>
      </c>
      <c r="AA33" s="233">
        <v>3.9998167367921269</v>
      </c>
      <c r="AB33" s="233">
        <v>3.9998260869542719</v>
      </c>
      <c r="AC33" s="233">
        <v>3.9784782608803653</v>
      </c>
      <c r="AD33" s="233">
        <v>3.9977283777370758</v>
      </c>
      <c r="AE33" s="233">
        <v>3.9857204301079037</v>
      </c>
      <c r="AF33" s="233">
        <v>3.9861290322587593</v>
      </c>
      <c r="AG33" s="233">
        <v>3.9375960729339567</v>
      </c>
      <c r="AH33" s="233">
        <v>3.9977826086942514</v>
      </c>
      <c r="AI33" s="233">
        <v>3.9938041140740097</v>
      </c>
      <c r="AJ33" s="229"/>
      <c r="AK33" s="229"/>
      <c r="AL33" s="222">
        <v>4.0071746067651182</v>
      </c>
      <c r="AM33" s="222">
        <v>0.40071746067651182</v>
      </c>
      <c r="AN33" s="229"/>
      <c r="AO33" s="222">
        <v>4.4078920674416295</v>
      </c>
      <c r="AP33" s="222">
        <v>3.6064571460886063</v>
      </c>
      <c r="AQ33" s="229"/>
      <c r="AR33" s="229"/>
      <c r="AS33" s="229"/>
      <c r="AT33" s="229"/>
      <c r="AU33" s="229"/>
      <c r="AV33" s="229"/>
      <c r="AW33" s="229"/>
      <c r="AX33" s="229"/>
      <c r="AY33" s="229"/>
      <c r="AZ33" s="229"/>
      <c r="BA33" s="229"/>
      <c r="BB33" s="229"/>
      <c r="BC33" s="229"/>
    </row>
    <row r="34" spans="1:55" ht="15.75" customHeight="1" x14ac:dyDescent="0.25">
      <c r="A34" s="2"/>
      <c r="B34" s="219">
        <v>30</v>
      </c>
      <c r="C34" s="231" t="s">
        <v>100</v>
      </c>
      <c r="D34" s="232">
        <v>11885</v>
      </c>
      <c r="E34" s="221">
        <v>0.2679945652173501</v>
      </c>
      <c r="F34" s="221">
        <v>0.27086737377271675</v>
      </c>
      <c r="G34" s="233">
        <v>0.2664913218793572</v>
      </c>
      <c r="H34" s="233">
        <v>0.26237023726025654</v>
      </c>
      <c r="I34" s="233">
        <v>0.26187161056600416</v>
      </c>
      <c r="J34" s="233">
        <v>0.26786763674590475</v>
      </c>
      <c r="K34" s="233">
        <v>0.26773834151481424</v>
      </c>
      <c r="L34" s="233">
        <v>0.26719972826094818</v>
      </c>
      <c r="M34" s="233">
        <v>0.26678668478234613</v>
      </c>
      <c r="N34" s="233">
        <v>0.26414755727000738</v>
      </c>
      <c r="O34" s="233">
        <v>0.26043804055620967</v>
      </c>
      <c r="P34" s="233">
        <v>0.28918158309966202</v>
      </c>
      <c r="Q34" s="233">
        <v>0.28968413978509489</v>
      </c>
      <c r="R34" s="233">
        <v>0.29021102150522893</v>
      </c>
      <c r="S34" s="233">
        <v>0.28879838709667638</v>
      </c>
      <c r="T34" s="233">
        <v>0.28866129032257959</v>
      </c>
      <c r="U34" s="233">
        <v>0.28355645161286702</v>
      </c>
      <c r="V34" s="233">
        <v>0.28140848527368689</v>
      </c>
      <c r="W34" s="233">
        <v>0.27660597826070443</v>
      </c>
      <c r="X34" s="233">
        <v>0.26811456872383133</v>
      </c>
      <c r="Y34" s="233">
        <v>0.26823869214581464</v>
      </c>
      <c r="Z34" s="233">
        <v>0.2683621143057735</v>
      </c>
      <c r="AA34" s="233">
        <v>0.26986342917234651</v>
      </c>
      <c r="AB34" s="233">
        <v>0.27131802244048231</v>
      </c>
      <c r="AC34" s="233">
        <v>0.26657599929876596</v>
      </c>
      <c r="AD34" s="233">
        <v>0.26573097826076264</v>
      </c>
      <c r="AE34" s="233">
        <v>0.2716096891072084</v>
      </c>
      <c r="AF34" s="233">
        <v>0.26824059139789824</v>
      </c>
      <c r="AG34" s="233">
        <v>0.27818776297340264</v>
      </c>
      <c r="AH34" s="233">
        <v>0.26704076086934947</v>
      </c>
      <c r="AI34" s="233">
        <v>0.2679878740066215</v>
      </c>
      <c r="AJ34" s="229"/>
      <c r="AK34" s="229"/>
      <c r="AL34" s="222">
        <v>0.27235970701563461</v>
      </c>
      <c r="AM34" s="222">
        <v>2.7235970701563462E-2</v>
      </c>
      <c r="AN34" s="229"/>
      <c r="AO34" s="222">
        <v>0.29959567771719808</v>
      </c>
      <c r="AP34" s="222">
        <v>0.24512373631407114</v>
      </c>
      <c r="AQ34" s="229"/>
      <c r="AR34" s="229"/>
      <c r="AS34" s="229"/>
      <c r="AT34" s="229"/>
      <c r="AU34" s="229"/>
      <c r="AV34" s="229"/>
      <c r="AW34" s="229"/>
      <c r="AX34" s="229"/>
      <c r="AY34" s="229"/>
      <c r="AZ34" s="229"/>
      <c r="BA34" s="229"/>
      <c r="BB34" s="229"/>
      <c r="BC34" s="229"/>
    </row>
    <row r="35" spans="1:55" ht="15.75" customHeight="1" x14ac:dyDescent="0.25">
      <c r="A35" s="2"/>
      <c r="B35" s="219">
        <v>31</v>
      </c>
      <c r="C35" s="231" t="s">
        <v>101</v>
      </c>
      <c r="D35" s="232">
        <v>11886</v>
      </c>
      <c r="E35" s="221">
        <v>3485.0217391308397</v>
      </c>
      <c r="F35" s="221">
        <v>3450.9412108454853</v>
      </c>
      <c r="G35" s="233">
        <v>3348.2327021965757</v>
      </c>
      <c r="H35" s="233">
        <v>3399.6847826084122</v>
      </c>
      <c r="I35" s="233">
        <v>3281.3586956532672</v>
      </c>
      <c r="J35" s="233">
        <v>3488.4818840567023</v>
      </c>
      <c r="K35" s="233">
        <v>3517.6920289862901</v>
      </c>
      <c r="L35" s="233">
        <v>3247.3025946710259</v>
      </c>
      <c r="M35" s="233">
        <v>3390.0017531551421</v>
      </c>
      <c r="N35" s="233">
        <v>3168.1165264137089</v>
      </c>
      <c r="O35" s="233">
        <v>3345.992169238627</v>
      </c>
      <c r="P35" s="233">
        <v>3420.7712716227397</v>
      </c>
      <c r="Q35" s="233">
        <v>3354.6827956978232</v>
      </c>
      <c r="R35" s="233">
        <v>3314.7258064523339</v>
      </c>
      <c r="S35" s="233">
        <v>3470.4139784937724</v>
      </c>
      <c r="T35" s="233">
        <v>3543.3225806467235</v>
      </c>
      <c r="U35" s="233">
        <v>3558.0860215043649</v>
      </c>
      <c r="V35" s="233">
        <v>3521.8779803644866</v>
      </c>
      <c r="W35" s="233">
        <v>3549.6902173915878</v>
      </c>
      <c r="X35" s="233">
        <v>3568.8315217383206</v>
      </c>
      <c r="Y35" s="233">
        <v>3520.4510869570076</v>
      </c>
      <c r="Z35" s="233">
        <v>3538.6706989249215</v>
      </c>
      <c r="AA35" s="233">
        <v>3198.3890836834908</v>
      </c>
      <c r="AB35" s="233">
        <v>3046.3259700797498</v>
      </c>
      <c r="AC35" s="233">
        <v>3362.4516129037365</v>
      </c>
      <c r="AD35" s="233">
        <v>3479.722417017445</v>
      </c>
      <c r="AE35" s="233">
        <v>3428.998013089411</v>
      </c>
      <c r="AF35" s="233">
        <v>3472.5322580644861</v>
      </c>
      <c r="AG35" s="233">
        <v>3422.1110331928357</v>
      </c>
      <c r="AH35" s="233">
        <v>3255.0448807859793</v>
      </c>
      <c r="AI35" s="233">
        <v>3552.3064516140148</v>
      </c>
      <c r="AJ35" s="229"/>
      <c r="AK35" s="229"/>
      <c r="AL35" s="222">
        <v>3409.7494118445584</v>
      </c>
      <c r="AM35" s="222">
        <v>340.97494118445587</v>
      </c>
      <c r="AN35" s="229"/>
      <c r="AO35" s="222">
        <v>3750.7243530290143</v>
      </c>
      <c r="AP35" s="222">
        <v>3068.7744706601025</v>
      </c>
      <c r="AQ35" s="229"/>
      <c r="AR35" s="229"/>
      <c r="AS35" s="229"/>
      <c r="AT35" s="229"/>
      <c r="AU35" s="229"/>
      <c r="AV35" s="229"/>
      <c r="AW35" s="229"/>
      <c r="AX35" s="229"/>
      <c r="AY35" s="229"/>
      <c r="AZ35" s="229"/>
      <c r="BA35" s="229"/>
      <c r="BB35" s="229"/>
      <c r="BC35" s="229"/>
    </row>
    <row r="36" spans="1:55" ht="15.75" customHeight="1" x14ac:dyDescent="0.25">
      <c r="A36" s="2"/>
      <c r="B36" s="219">
        <v>32</v>
      </c>
      <c r="C36" s="231" t="s">
        <v>102</v>
      </c>
      <c r="D36" s="232">
        <v>11887</v>
      </c>
      <c r="E36" s="221">
        <v>7615.8832000000402</v>
      </c>
      <c r="F36" s="221">
        <v>7044.0013538461644</v>
      </c>
      <c r="G36" s="233">
        <v>7630.883446153719</v>
      </c>
      <c r="H36" s="233">
        <v>7618.0223999998998</v>
      </c>
      <c r="I36" s="233">
        <v>7526.067200000165</v>
      </c>
      <c r="J36" s="233">
        <v>7709.686400000006</v>
      </c>
      <c r="K36" s="233">
        <v>7852.4768000000622</v>
      </c>
      <c r="L36" s="233">
        <v>7580.9411121949088</v>
      </c>
      <c r="M36" s="233">
        <v>7634.8764878048096</v>
      </c>
      <c r="N36" s="233">
        <v>7450.1824000002816</v>
      </c>
      <c r="O36" s="233">
        <v>7659.907200000016</v>
      </c>
      <c r="P36" s="233">
        <v>7601.4111999999732</v>
      </c>
      <c r="Q36" s="233">
        <v>7624.8621473682579</v>
      </c>
      <c r="R36" s="233">
        <v>7575.3330526317004</v>
      </c>
      <c r="S36" s="233">
        <v>7812.5439999999944</v>
      </c>
      <c r="T36" s="233">
        <v>7522.9311999999918</v>
      </c>
      <c r="U36" s="233">
        <v>7688.6478769232053</v>
      </c>
      <c r="V36" s="233">
        <v>7814.4689230767544</v>
      </c>
      <c r="W36" s="233">
        <v>7889.9679999998771</v>
      </c>
      <c r="X36" s="233">
        <v>7651.0176000001375</v>
      </c>
      <c r="Y36" s="233">
        <v>7888.1472000000067</v>
      </c>
      <c r="Z36" s="233">
        <v>7876.8699317073915</v>
      </c>
      <c r="AA36" s="233">
        <v>7415.4116682927124</v>
      </c>
      <c r="AB36" s="233">
        <v>7541.0783999999985</v>
      </c>
      <c r="AC36" s="233">
        <v>7787.3375999999698</v>
      </c>
      <c r="AD36" s="233">
        <v>7848.7936000002082</v>
      </c>
      <c r="AE36" s="233">
        <v>7837.9199999996927</v>
      </c>
      <c r="AF36" s="233">
        <v>7731.6415999999736</v>
      </c>
      <c r="AG36" s="233">
        <v>7701.0431999999564</v>
      </c>
      <c r="AH36" s="233">
        <v>7395.089432775043</v>
      </c>
      <c r="AI36" s="233">
        <v>7710.2417672250886</v>
      </c>
      <c r="AJ36" s="229"/>
      <c r="AK36" s="229"/>
      <c r="AL36" s="222">
        <v>7652.8285935483873</v>
      </c>
      <c r="AM36" s="222">
        <v>765.28285935483882</v>
      </c>
      <c r="AN36" s="229"/>
      <c r="AO36" s="222">
        <v>8418.1114529032257</v>
      </c>
      <c r="AP36" s="222">
        <v>6887.5457341935489</v>
      </c>
      <c r="AQ36" s="229"/>
      <c r="AR36" s="229"/>
      <c r="AS36" s="229"/>
      <c r="AT36" s="229"/>
      <c r="AU36" s="229"/>
      <c r="AV36" s="229"/>
      <c r="AW36" s="229"/>
      <c r="AX36" s="229"/>
      <c r="AY36" s="229"/>
      <c r="AZ36" s="229"/>
      <c r="BA36" s="229"/>
      <c r="BB36" s="229"/>
      <c r="BC36" s="229"/>
    </row>
    <row r="37" spans="1:55" ht="15.75" customHeight="1" x14ac:dyDescent="0.25">
      <c r="A37" s="2"/>
      <c r="B37" s="219">
        <v>33</v>
      </c>
      <c r="C37" s="231" t="s">
        <v>103</v>
      </c>
      <c r="D37" s="232">
        <v>11888</v>
      </c>
      <c r="E37" s="221">
        <v>6107.8055384615436</v>
      </c>
      <c r="F37" s="221">
        <v>5605.5256615374237</v>
      </c>
      <c r="G37" s="233">
        <v>6122.9056000011042</v>
      </c>
      <c r="H37" s="233">
        <v>6111.0271999994293</v>
      </c>
      <c r="I37" s="233">
        <v>6038.5792000005022</v>
      </c>
      <c r="J37" s="233">
        <v>6201.5744000002742</v>
      </c>
      <c r="K37" s="233">
        <v>6325.4528000000864</v>
      </c>
      <c r="L37" s="233">
        <v>6087.833599999547</v>
      </c>
      <c r="M37" s="233">
        <v>6136.3455999996513</v>
      </c>
      <c r="N37" s="233">
        <v>5968.4224000005051</v>
      </c>
      <c r="O37" s="233">
        <v>6151.6159999994561</v>
      </c>
      <c r="P37" s="233">
        <v>6096.5760000003502</v>
      </c>
      <c r="Q37" s="233">
        <v>6120.1792000001296</v>
      </c>
      <c r="R37" s="233">
        <v>6075.4687999999151</v>
      </c>
      <c r="S37" s="233">
        <v>6282.1119999997318</v>
      </c>
      <c r="T37" s="233">
        <v>6025.011200000532</v>
      </c>
      <c r="U37" s="233">
        <v>6161.9455999992788</v>
      </c>
      <c r="V37" s="233">
        <v>6274.1746871797368</v>
      </c>
      <c r="W37" s="233">
        <v>6344.3085128199309</v>
      </c>
      <c r="X37" s="233">
        <v>6133.9008000008762</v>
      </c>
      <c r="Y37" s="233">
        <v>6346.4191999994218</v>
      </c>
      <c r="Z37" s="233">
        <v>6330.6496000001207</v>
      </c>
      <c r="AA37" s="233">
        <v>5925.3504000008106</v>
      </c>
      <c r="AB37" s="233">
        <v>6036.9014634145424</v>
      </c>
      <c r="AC37" s="233">
        <v>6262.5545365847647</v>
      </c>
      <c r="AD37" s="233">
        <v>6328.7680000001565</v>
      </c>
      <c r="AE37" s="233">
        <v>6317.7728000003844</v>
      </c>
      <c r="AF37" s="233">
        <v>6234.982399999164</v>
      </c>
      <c r="AG37" s="233">
        <v>6195.2512000007555</v>
      </c>
      <c r="AH37" s="233">
        <v>5926.8143301801756</v>
      </c>
      <c r="AI37" s="233">
        <v>6210.8112698197365</v>
      </c>
      <c r="AJ37" s="229"/>
      <c r="AK37" s="229"/>
      <c r="AL37" s="222">
        <v>6144.7432258064528</v>
      </c>
      <c r="AM37" s="222">
        <v>614.47432258064532</v>
      </c>
      <c r="AN37" s="229"/>
      <c r="AO37" s="222">
        <v>6759.2175483870978</v>
      </c>
      <c r="AP37" s="222">
        <v>5530.2689032258077</v>
      </c>
      <c r="AQ37" s="229"/>
      <c r="AR37" s="229"/>
      <c r="AS37" s="229"/>
      <c r="AT37" s="229"/>
      <c r="AU37" s="229"/>
      <c r="AV37" s="229"/>
      <c r="AW37" s="229"/>
      <c r="AX37" s="229"/>
      <c r="AY37" s="229"/>
      <c r="AZ37" s="229"/>
      <c r="BA37" s="229"/>
      <c r="BB37" s="229"/>
      <c r="BC37" s="229"/>
    </row>
    <row r="38" spans="1:55" ht="15.75" customHeight="1" x14ac:dyDescent="0.25">
      <c r="A38" s="2"/>
      <c r="B38" s="219">
        <v>34</v>
      </c>
      <c r="C38" s="231" t="s">
        <v>104</v>
      </c>
      <c r="D38" s="232">
        <v>11889</v>
      </c>
      <c r="E38" s="221">
        <v>0</v>
      </c>
      <c r="F38" s="221">
        <v>0</v>
      </c>
      <c r="G38" s="233">
        <v>0</v>
      </c>
      <c r="H38" s="233">
        <v>0</v>
      </c>
      <c r="I38" s="233">
        <v>0</v>
      </c>
      <c r="J38" s="233">
        <v>0</v>
      </c>
      <c r="K38" s="233">
        <v>0</v>
      </c>
      <c r="L38" s="233">
        <v>0</v>
      </c>
      <c r="M38" s="233">
        <v>0</v>
      </c>
      <c r="N38" s="233">
        <v>0</v>
      </c>
      <c r="O38" s="233">
        <v>0</v>
      </c>
      <c r="P38" s="233">
        <v>0</v>
      </c>
      <c r="Q38" s="233">
        <v>0</v>
      </c>
      <c r="R38" s="233">
        <v>0</v>
      </c>
      <c r="S38" s="233">
        <v>0</v>
      </c>
      <c r="T38" s="233">
        <v>0</v>
      </c>
      <c r="U38" s="233">
        <v>0</v>
      </c>
      <c r="V38" s="233">
        <v>0</v>
      </c>
      <c r="W38" s="233">
        <v>0</v>
      </c>
      <c r="X38" s="233">
        <v>0</v>
      </c>
      <c r="Y38" s="233">
        <v>0</v>
      </c>
      <c r="Z38" s="233">
        <v>0</v>
      </c>
      <c r="AA38" s="233">
        <v>0</v>
      </c>
      <c r="AB38" s="233">
        <v>0</v>
      </c>
      <c r="AC38" s="233">
        <v>0</v>
      </c>
      <c r="AD38" s="233">
        <v>0</v>
      </c>
      <c r="AE38" s="233">
        <v>0</v>
      </c>
      <c r="AF38" s="233">
        <v>0</v>
      </c>
      <c r="AG38" s="233">
        <v>0</v>
      </c>
      <c r="AH38" s="233">
        <v>0</v>
      </c>
      <c r="AI38" s="233">
        <v>0</v>
      </c>
      <c r="AJ38" s="229"/>
      <c r="AK38" s="229"/>
      <c r="AL38" s="222" t="s">
        <v>722</v>
      </c>
      <c r="AM38" s="222">
        <v>0</v>
      </c>
      <c r="AN38" s="229"/>
      <c r="AO38" s="222">
        <v>0</v>
      </c>
      <c r="AP38" s="222">
        <v>0</v>
      </c>
      <c r="AQ38" s="229"/>
      <c r="AR38" s="229"/>
      <c r="AS38" s="229"/>
      <c r="AT38" s="229"/>
      <c r="AU38" s="229"/>
      <c r="AV38" s="229"/>
      <c r="AW38" s="229"/>
      <c r="AX38" s="229"/>
      <c r="AY38" s="229"/>
      <c r="AZ38" s="229"/>
      <c r="BA38" s="229"/>
      <c r="BB38" s="229"/>
      <c r="BC38" s="229"/>
    </row>
    <row r="39" spans="1:55" ht="15.75" customHeight="1" x14ac:dyDescent="0.25">
      <c r="A39" s="2"/>
      <c r="B39" s="219">
        <v>35</v>
      </c>
      <c r="C39" s="231" t="s">
        <v>105</v>
      </c>
      <c r="D39" s="232">
        <v>11890</v>
      </c>
      <c r="E39" s="221">
        <v>0</v>
      </c>
      <c r="F39" s="221">
        <v>0</v>
      </c>
      <c r="G39" s="233">
        <v>0</v>
      </c>
      <c r="H39" s="233">
        <v>0</v>
      </c>
      <c r="I39" s="233">
        <v>0</v>
      </c>
      <c r="J39" s="233">
        <v>0</v>
      </c>
      <c r="K39" s="233">
        <v>0</v>
      </c>
      <c r="L39" s="233">
        <v>0</v>
      </c>
      <c r="M39" s="233">
        <v>0</v>
      </c>
      <c r="N39" s="233">
        <v>0</v>
      </c>
      <c r="O39" s="233">
        <v>0</v>
      </c>
      <c r="P39" s="233">
        <v>0</v>
      </c>
      <c r="Q39" s="233">
        <v>0</v>
      </c>
      <c r="R39" s="233">
        <v>0</v>
      </c>
      <c r="S39" s="233">
        <v>0</v>
      </c>
      <c r="T39" s="233">
        <v>0</v>
      </c>
      <c r="U39" s="233">
        <v>0</v>
      </c>
      <c r="V39" s="233">
        <v>8.2000732421875E-2</v>
      </c>
      <c r="W39" s="233">
        <v>0</v>
      </c>
      <c r="X39" s="233">
        <v>0</v>
      </c>
      <c r="Y39" s="233">
        <v>0</v>
      </c>
      <c r="Z39" s="233">
        <v>0</v>
      </c>
      <c r="AA39" s="233">
        <v>0</v>
      </c>
      <c r="AB39" s="233">
        <v>0</v>
      </c>
      <c r="AC39" s="233">
        <v>2.9998779296875E-2</v>
      </c>
      <c r="AD39" s="233">
        <v>0</v>
      </c>
      <c r="AE39" s="233">
        <v>0</v>
      </c>
      <c r="AF39" s="233">
        <v>0</v>
      </c>
      <c r="AG39" s="233">
        <v>0</v>
      </c>
      <c r="AH39" s="233">
        <v>0</v>
      </c>
      <c r="AI39" s="233">
        <v>0</v>
      </c>
      <c r="AJ39" s="229"/>
      <c r="AK39" s="229"/>
      <c r="AL39" s="222">
        <v>5.5999755859375E-2</v>
      </c>
      <c r="AM39" s="222">
        <v>5.5999755859375E-3</v>
      </c>
      <c r="AN39" s="229"/>
      <c r="AO39" s="222">
        <v>6.15997314453125E-2</v>
      </c>
      <c r="AP39" s="222">
        <v>5.03997802734375E-2</v>
      </c>
      <c r="AQ39" s="229"/>
      <c r="AR39" s="229"/>
      <c r="AS39" s="229"/>
      <c r="AT39" s="229"/>
      <c r="AU39" s="229"/>
      <c r="AV39" s="229"/>
      <c r="AW39" s="229"/>
      <c r="AX39" s="229"/>
      <c r="AY39" s="229"/>
      <c r="AZ39" s="229"/>
      <c r="BA39" s="229"/>
      <c r="BB39" s="229"/>
      <c r="BC39" s="229"/>
    </row>
    <row r="40" spans="1:55" ht="15.75" customHeight="1" x14ac:dyDescent="0.25">
      <c r="A40" s="2"/>
      <c r="B40" s="219">
        <v>36</v>
      </c>
      <c r="C40" s="234" t="s">
        <v>14</v>
      </c>
      <c r="D40" s="232">
        <v>11891</v>
      </c>
      <c r="E40" s="221">
        <v>0</v>
      </c>
      <c r="F40" s="221">
        <v>0</v>
      </c>
      <c r="G40" s="235">
        <v>0</v>
      </c>
      <c r="H40" s="235">
        <v>0</v>
      </c>
      <c r="I40" s="235">
        <v>0</v>
      </c>
      <c r="J40" s="235">
        <v>0.64000000001396984</v>
      </c>
      <c r="K40" s="235">
        <v>0</v>
      </c>
      <c r="L40" s="235">
        <v>0</v>
      </c>
      <c r="M40" s="235">
        <v>0.79999999998835847</v>
      </c>
      <c r="N40" s="235">
        <v>0</v>
      </c>
      <c r="O40" s="235">
        <v>0</v>
      </c>
      <c r="P40" s="235">
        <v>0</v>
      </c>
      <c r="Q40" s="235">
        <v>0.70399999996880069</v>
      </c>
      <c r="R40" s="235">
        <v>0</v>
      </c>
      <c r="S40" s="235">
        <v>0</v>
      </c>
      <c r="T40" s="235">
        <v>0.64000000001396984</v>
      </c>
      <c r="U40" s="235">
        <v>0</v>
      </c>
      <c r="V40" s="235">
        <v>1022.7200000000303</v>
      </c>
      <c r="W40" s="235">
        <v>0</v>
      </c>
      <c r="X40" s="235">
        <v>0.73599999997531995</v>
      </c>
      <c r="Y40" s="235">
        <v>0</v>
      </c>
      <c r="Z40" s="235">
        <v>0</v>
      </c>
      <c r="AA40" s="235">
        <v>0</v>
      </c>
      <c r="AB40" s="235">
        <v>0</v>
      </c>
      <c r="AC40" s="235">
        <v>218.55999999999767</v>
      </c>
      <c r="AD40" s="235">
        <v>0</v>
      </c>
      <c r="AE40" s="235">
        <v>0.64000000001396984</v>
      </c>
      <c r="AF40" s="235">
        <v>0</v>
      </c>
      <c r="AG40" s="235">
        <v>0</v>
      </c>
      <c r="AH40" s="235">
        <v>0.64000000001396984</v>
      </c>
      <c r="AI40" s="235">
        <v>48.863999999943189</v>
      </c>
      <c r="AJ40" s="229"/>
      <c r="AK40" s="229"/>
      <c r="AL40" s="222">
        <v>129.49439999999595</v>
      </c>
      <c r="AM40" s="222">
        <v>12.949439999999596</v>
      </c>
      <c r="AN40" s="229"/>
      <c r="AO40" s="222">
        <v>142.44383999999553</v>
      </c>
      <c r="AP40" s="222">
        <v>116.54495999999635</v>
      </c>
      <c r="AQ40" s="229"/>
      <c r="AR40" s="229"/>
      <c r="AS40" s="229"/>
      <c r="AT40" s="229"/>
      <c r="AU40" s="229"/>
      <c r="AV40" s="229"/>
      <c r="AW40" s="229"/>
      <c r="AX40" s="229"/>
      <c r="AY40" s="229"/>
      <c r="AZ40" s="229"/>
      <c r="BA40" s="229"/>
      <c r="BB40" s="229"/>
      <c r="BC40" s="229"/>
    </row>
    <row r="41" spans="1:55" ht="15.75" customHeight="1" x14ac:dyDescent="0.25">
      <c r="A41" s="2"/>
      <c r="B41" s="219">
        <v>37</v>
      </c>
      <c r="C41" s="234" t="s">
        <v>16</v>
      </c>
      <c r="D41" s="232">
        <v>11892</v>
      </c>
      <c r="E41" s="221">
        <v>0</v>
      </c>
      <c r="F41" s="221">
        <v>0</v>
      </c>
      <c r="G41" s="235">
        <v>0</v>
      </c>
      <c r="H41" s="235">
        <v>0</v>
      </c>
      <c r="I41" s="235">
        <v>0</v>
      </c>
      <c r="J41" s="235">
        <v>0.76799999992363155</v>
      </c>
      <c r="K41" s="235">
        <v>0</v>
      </c>
      <c r="L41" s="235">
        <v>0</v>
      </c>
      <c r="M41" s="235">
        <v>1.0240000000922009</v>
      </c>
      <c r="N41" s="235">
        <v>0</v>
      </c>
      <c r="O41" s="235">
        <v>0</v>
      </c>
      <c r="P41" s="235">
        <v>0</v>
      </c>
      <c r="Q41" s="235">
        <v>0.76799999992363155</v>
      </c>
      <c r="R41" s="235">
        <v>0</v>
      </c>
      <c r="S41" s="235">
        <v>0</v>
      </c>
      <c r="T41" s="235">
        <v>0.64000000001396984</v>
      </c>
      <c r="U41" s="235">
        <v>0</v>
      </c>
      <c r="V41" s="235">
        <v>1271.935999999987</v>
      </c>
      <c r="W41" s="235">
        <v>0</v>
      </c>
      <c r="X41" s="235">
        <v>0.64000000001396984</v>
      </c>
      <c r="Y41" s="235">
        <v>0</v>
      </c>
      <c r="Z41" s="235">
        <v>0</v>
      </c>
      <c r="AA41" s="235">
        <v>0</v>
      </c>
      <c r="AB41" s="235">
        <v>0</v>
      </c>
      <c r="AC41" s="235">
        <v>273.2160000000149</v>
      </c>
      <c r="AD41" s="235">
        <v>0</v>
      </c>
      <c r="AE41" s="235">
        <v>0.57600000000093132</v>
      </c>
      <c r="AF41" s="235">
        <v>0</v>
      </c>
      <c r="AG41" s="235">
        <v>0</v>
      </c>
      <c r="AH41" s="235">
        <v>0.8960000000661239</v>
      </c>
      <c r="AI41" s="235">
        <v>56.319999999948777</v>
      </c>
      <c r="AJ41" s="229"/>
      <c r="AK41" s="229"/>
      <c r="AL41" s="222">
        <v>160.6783999999985</v>
      </c>
      <c r="AM41" s="222">
        <v>16.067839999999851</v>
      </c>
      <c r="AN41" s="229"/>
      <c r="AO41" s="222">
        <v>176.74623999999835</v>
      </c>
      <c r="AP41" s="222">
        <v>144.61055999999866</v>
      </c>
      <c r="AQ41" s="229"/>
      <c r="AR41" s="229"/>
      <c r="AS41" s="229"/>
      <c r="AT41" s="229"/>
      <c r="AU41" s="229"/>
      <c r="AV41" s="229"/>
      <c r="AW41" s="229"/>
      <c r="AX41" s="229"/>
      <c r="AY41" s="229"/>
      <c r="AZ41" s="229"/>
      <c r="BA41" s="229"/>
      <c r="BB41" s="229"/>
      <c r="BC41" s="229"/>
    </row>
    <row r="42" spans="1:55" ht="15.75" customHeight="1" x14ac:dyDescent="0.25">
      <c r="A42" s="2"/>
      <c r="B42" s="219">
        <v>38</v>
      </c>
      <c r="C42" s="234" t="s">
        <v>15</v>
      </c>
      <c r="D42" s="232">
        <v>11893</v>
      </c>
      <c r="E42" s="221">
        <v>0</v>
      </c>
      <c r="F42" s="221">
        <v>0</v>
      </c>
      <c r="G42" s="235">
        <v>0</v>
      </c>
      <c r="H42" s="235">
        <v>0</v>
      </c>
      <c r="I42" s="235">
        <v>0</v>
      </c>
      <c r="J42" s="235">
        <v>0.38399999996181577</v>
      </c>
      <c r="K42" s="235">
        <v>0</v>
      </c>
      <c r="L42" s="235">
        <v>0</v>
      </c>
      <c r="M42" s="235">
        <v>0.57600000000093132</v>
      </c>
      <c r="N42" s="235">
        <v>0</v>
      </c>
      <c r="O42" s="235">
        <v>0</v>
      </c>
      <c r="P42" s="235">
        <v>0</v>
      </c>
      <c r="Q42" s="235">
        <v>0.28800000000046566</v>
      </c>
      <c r="R42" s="235">
        <v>0</v>
      </c>
      <c r="S42" s="235">
        <v>0</v>
      </c>
      <c r="T42" s="235">
        <v>0.28800000000046566</v>
      </c>
      <c r="U42" s="235">
        <v>0</v>
      </c>
      <c r="V42" s="235">
        <v>1173.7920000000158</v>
      </c>
      <c r="W42" s="235">
        <v>0</v>
      </c>
      <c r="X42" s="235">
        <v>0.41600000002654269</v>
      </c>
      <c r="Y42" s="235">
        <v>0</v>
      </c>
      <c r="Z42" s="235">
        <v>0</v>
      </c>
      <c r="AA42" s="235">
        <v>0</v>
      </c>
      <c r="AB42" s="235">
        <v>0</v>
      </c>
      <c r="AC42" s="235">
        <v>250.71999999997206</v>
      </c>
      <c r="AD42" s="235">
        <v>0</v>
      </c>
      <c r="AE42" s="235">
        <v>0.32000000000698492</v>
      </c>
      <c r="AF42" s="235">
        <v>0</v>
      </c>
      <c r="AG42" s="235">
        <v>0</v>
      </c>
      <c r="AH42" s="235">
        <v>0.47999999998137355</v>
      </c>
      <c r="AI42" s="235">
        <v>60.576000000000931</v>
      </c>
      <c r="AJ42" s="229"/>
      <c r="AK42" s="229"/>
      <c r="AL42" s="222">
        <v>148.78399999999675</v>
      </c>
      <c r="AM42" s="222">
        <v>14.878399999999676</v>
      </c>
      <c r="AN42" s="229"/>
      <c r="AO42" s="222">
        <v>163.66239999999644</v>
      </c>
      <c r="AP42" s="222">
        <v>133.90559999999707</v>
      </c>
      <c r="AQ42" s="229"/>
      <c r="AR42" s="229"/>
      <c r="AS42" s="229"/>
      <c r="AT42" s="229"/>
      <c r="AU42" s="229"/>
      <c r="AV42" s="229"/>
      <c r="AW42" s="229"/>
      <c r="AX42" s="229"/>
      <c r="AY42" s="229"/>
      <c r="AZ42" s="229"/>
      <c r="BA42" s="229"/>
      <c r="BB42" s="229"/>
      <c r="BC42" s="229"/>
    </row>
    <row r="43" spans="1:55" ht="15.75" customHeight="1" x14ac:dyDescent="0.25">
      <c r="A43" s="2"/>
      <c r="B43" s="219">
        <v>39</v>
      </c>
      <c r="C43" s="231" t="s">
        <v>106</v>
      </c>
      <c r="D43" s="232">
        <v>11894</v>
      </c>
      <c r="E43" s="221">
        <v>0</v>
      </c>
      <c r="F43" s="221">
        <v>0</v>
      </c>
      <c r="G43" s="233">
        <v>0</v>
      </c>
      <c r="H43" s="233">
        <v>0</v>
      </c>
      <c r="I43" s="233">
        <v>0</v>
      </c>
      <c r="J43" s="233">
        <v>0</v>
      </c>
      <c r="K43" s="233">
        <v>0</v>
      </c>
      <c r="L43" s="233">
        <v>0</v>
      </c>
      <c r="M43" s="233">
        <v>0</v>
      </c>
      <c r="N43" s="233">
        <v>0</v>
      </c>
      <c r="O43" s="233">
        <v>0</v>
      </c>
      <c r="P43" s="233">
        <v>0</v>
      </c>
      <c r="Q43" s="233">
        <v>0</v>
      </c>
      <c r="R43" s="233">
        <v>0</v>
      </c>
      <c r="S43" s="233">
        <v>0</v>
      </c>
      <c r="T43" s="233">
        <v>0</v>
      </c>
      <c r="U43" s="233">
        <v>0</v>
      </c>
      <c r="V43" s="233">
        <v>0</v>
      </c>
      <c r="W43" s="233">
        <v>0</v>
      </c>
      <c r="X43" s="233">
        <v>0</v>
      </c>
      <c r="Y43" s="233">
        <v>0</v>
      </c>
      <c r="Z43" s="233">
        <v>0</v>
      </c>
      <c r="AA43" s="233">
        <v>0</v>
      </c>
      <c r="AB43" s="233">
        <v>0</v>
      </c>
      <c r="AC43" s="233">
        <v>0</v>
      </c>
      <c r="AD43" s="233">
        <v>0</v>
      </c>
      <c r="AE43" s="233">
        <v>0</v>
      </c>
      <c r="AF43" s="233">
        <v>0</v>
      </c>
      <c r="AG43" s="233">
        <v>0</v>
      </c>
      <c r="AH43" s="233">
        <v>0</v>
      </c>
      <c r="AI43" s="233">
        <v>0</v>
      </c>
      <c r="AJ43" s="229"/>
      <c r="AK43" s="229"/>
      <c r="AL43" s="222" t="s">
        <v>722</v>
      </c>
      <c r="AM43" s="222">
        <v>0</v>
      </c>
      <c r="AN43" s="229"/>
      <c r="AO43" s="222">
        <v>0</v>
      </c>
      <c r="AP43" s="222">
        <v>0</v>
      </c>
      <c r="AQ43" s="229"/>
      <c r="AR43" s="229"/>
      <c r="AS43" s="229"/>
      <c r="AT43" s="229"/>
      <c r="AU43" s="229"/>
      <c r="AV43" s="229"/>
      <c r="AW43" s="229"/>
      <c r="AX43" s="229"/>
      <c r="AY43" s="229"/>
      <c r="AZ43" s="229"/>
      <c r="BA43" s="229"/>
      <c r="BB43" s="229"/>
      <c r="BC43" s="229"/>
    </row>
    <row r="44" spans="1:55" ht="15.75" customHeight="1" x14ac:dyDescent="0.25">
      <c r="A44" s="2"/>
      <c r="B44" s="219">
        <v>40</v>
      </c>
      <c r="C44" s="231" t="s">
        <v>107</v>
      </c>
      <c r="D44" s="232">
        <v>11895</v>
      </c>
      <c r="E44" s="221">
        <v>0</v>
      </c>
      <c r="F44" s="221">
        <v>0</v>
      </c>
      <c r="G44" s="233">
        <v>0</v>
      </c>
      <c r="H44" s="233">
        <v>0</v>
      </c>
      <c r="I44" s="233">
        <v>0</v>
      </c>
      <c r="J44" s="233">
        <v>0</v>
      </c>
      <c r="K44" s="233">
        <v>0</v>
      </c>
      <c r="L44" s="233">
        <v>0</v>
      </c>
      <c r="M44" s="233">
        <v>0</v>
      </c>
      <c r="N44" s="233">
        <v>0</v>
      </c>
      <c r="O44" s="233">
        <v>0</v>
      </c>
      <c r="P44" s="233">
        <v>0</v>
      </c>
      <c r="Q44" s="233">
        <v>0</v>
      </c>
      <c r="R44" s="233">
        <v>0</v>
      </c>
      <c r="S44" s="233">
        <v>0</v>
      </c>
      <c r="T44" s="233">
        <v>0</v>
      </c>
      <c r="U44" s="233">
        <v>0</v>
      </c>
      <c r="V44" s="233">
        <v>0</v>
      </c>
      <c r="W44" s="233">
        <v>0</v>
      </c>
      <c r="X44" s="233">
        <v>0</v>
      </c>
      <c r="Y44" s="233">
        <v>0</v>
      </c>
      <c r="Z44" s="233">
        <v>0</v>
      </c>
      <c r="AA44" s="233">
        <v>0</v>
      </c>
      <c r="AB44" s="233">
        <v>0</v>
      </c>
      <c r="AC44" s="233">
        <v>0</v>
      </c>
      <c r="AD44" s="233">
        <v>0</v>
      </c>
      <c r="AE44" s="233">
        <v>0</v>
      </c>
      <c r="AF44" s="233">
        <v>0</v>
      </c>
      <c r="AG44" s="233">
        <v>0</v>
      </c>
      <c r="AH44" s="233">
        <v>0</v>
      </c>
      <c r="AI44" s="233">
        <v>0</v>
      </c>
      <c r="AJ44" s="229"/>
      <c r="AK44" s="229"/>
      <c r="AL44" s="222" t="s">
        <v>722</v>
      </c>
      <c r="AM44" s="222">
        <v>0</v>
      </c>
      <c r="AN44" s="229"/>
      <c r="AO44" s="222">
        <v>0</v>
      </c>
      <c r="AP44" s="222">
        <v>0</v>
      </c>
      <c r="AQ44" s="229"/>
      <c r="AR44" s="229"/>
      <c r="AS44" s="229"/>
      <c r="AT44" s="229"/>
      <c r="AU44" s="229"/>
      <c r="AV44" s="229"/>
      <c r="AW44" s="229"/>
      <c r="AX44" s="229"/>
      <c r="AY44" s="229"/>
      <c r="AZ44" s="229"/>
      <c r="BA44" s="229"/>
      <c r="BB44" s="229"/>
      <c r="BC44" s="229"/>
    </row>
    <row r="45" spans="1:55" ht="15.75" customHeight="1" x14ac:dyDescent="0.25">
      <c r="A45" s="2"/>
      <c r="B45" s="219">
        <v>41</v>
      </c>
      <c r="C45" s="231" t="s">
        <v>108</v>
      </c>
      <c r="D45" s="232">
        <v>11896</v>
      </c>
      <c r="E45" s="221">
        <v>0</v>
      </c>
      <c r="F45" s="221">
        <v>0</v>
      </c>
      <c r="G45" s="233">
        <v>0</v>
      </c>
      <c r="H45" s="233">
        <v>0</v>
      </c>
      <c r="I45" s="233">
        <v>0</v>
      </c>
      <c r="J45" s="233">
        <v>0</v>
      </c>
      <c r="K45" s="233">
        <v>0</v>
      </c>
      <c r="L45" s="233">
        <v>0</v>
      </c>
      <c r="M45" s="233">
        <v>0</v>
      </c>
      <c r="N45" s="233">
        <v>0</v>
      </c>
      <c r="O45" s="233">
        <v>0</v>
      </c>
      <c r="P45" s="233">
        <v>0</v>
      </c>
      <c r="Q45" s="233">
        <v>0</v>
      </c>
      <c r="R45" s="233">
        <v>0</v>
      </c>
      <c r="S45" s="233">
        <v>0</v>
      </c>
      <c r="T45" s="233">
        <v>0</v>
      </c>
      <c r="U45" s="233">
        <v>0</v>
      </c>
      <c r="V45" s="233">
        <v>0</v>
      </c>
      <c r="W45" s="233">
        <v>0</v>
      </c>
      <c r="X45" s="233">
        <v>0</v>
      </c>
      <c r="Y45" s="233">
        <v>0</v>
      </c>
      <c r="Z45" s="233">
        <v>0</v>
      </c>
      <c r="AA45" s="233">
        <v>0</v>
      </c>
      <c r="AB45" s="233">
        <v>0</v>
      </c>
      <c r="AC45" s="233">
        <v>0</v>
      </c>
      <c r="AD45" s="233">
        <v>0</v>
      </c>
      <c r="AE45" s="233">
        <v>0</v>
      </c>
      <c r="AF45" s="233">
        <v>0</v>
      </c>
      <c r="AG45" s="233">
        <v>0</v>
      </c>
      <c r="AH45" s="233">
        <v>0</v>
      </c>
      <c r="AI45" s="233">
        <v>0</v>
      </c>
      <c r="AJ45" s="229"/>
      <c r="AK45" s="229"/>
      <c r="AL45" s="222" t="s">
        <v>722</v>
      </c>
      <c r="AM45" s="222">
        <v>0</v>
      </c>
      <c r="AN45" s="229"/>
      <c r="AO45" s="222">
        <v>0</v>
      </c>
      <c r="AP45" s="222">
        <v>0</v>
      </c>
      <c r="AQ45" s="229"/>
      <c r="AR45" s="229"/>
      <c r="AS45" s="229"/>
      <c r="AT45" s="229"/>
      <c r="AU45" s="229"/>
      <c r="AV45" s="229"/>
      <c r="AW45" s="229"/>
      <c r="AX45" s="229"/>
      <c r="AY45" s="229"/>
      <c r="AZ45" s="229"/>
      <c r="BA45" s="229"/>
      <c r="BB45" s="229"/>
      <c r="BC45" s="229"/>
    </row>
    <row r="46" spans="1:55" ht="15.75" customHeight="1" x14ac:dyDescent="0.25">
      <c r="A46" s="2"/>
      <c r="B46" s="219">
        <v>42</v>
      </c>
      <c r="C46" s="231" t="s">
        <v>53</v>
      </c>
      <c r="D46" s="232">
        <v>11897</v>
      </c>
      <c r="E46" s="221">
        <v>0</v>
      </c>
      <c r="F46" s="221">
        <v>0</v>
      </c>
      <c r="G46" s="233">
        <v>0</v>
      </c>
      <c r="H46" s="233">
        <v>0</v>
      </c>
      <c r="I46" s="233">
        <v>0</v>
      </c>
      <c r="J46" s="233">
        <v>0</v>
      </c>
      <c r="K46" s="233">
        <v>0</v>
      </c>
      <c r="L46" s="233">
        <v>0</v>
      </c>
      <c r="M46" s="233">
        <v>0</v>
      </c>
      <c r="N46" s="233">
        <v>0</v>
      </c>
      <c r="O46" s="233">
        <v>0</v>
      </c>
      <c r="P46" s="233">
        <v>0</v>
      </c>
      <c r="Q46" s="233">
        <v>0</v>
      </c>
      <c r="R46" s="233">
        <v>0</v>
      </c>
      <c r="S46" s="233">
        <v>0</v>
      </c>
      <c r="T46" s="233">
        <v>0</v>
      </c>
      <c r="U46" s="233">
        <v>0</v>
      </c>
      <c r="V46" s="233">
        <v>0</v>
      </c>
      <c r="W46" s="233">
        <v>0</v>
      </c>
      <c r="X46" s="233">
        <v>0</v>
      </c>
      <c r="Y46" s="233">
        <v>0</v>
      </c>
      <c r="Z46" s="233">
        <v>0</v>
      </c>
      <c r="AA46" s="233">
        <v>0</v>
      </c>
      <c r="AB46" s="233">
        <v>0</v>
      </c>
      <c r="AC46" s="233">
        <v>0</v>
      </c>
      <c r="AD46" s="233">
        <v>0</v>
      </c>
      <c r="AE46" s="233">
        <v>0</v>
      </c>
      <c r="AF46" s="233">
        <v>0</v>
      </c>
      <c r="AG46" s="233">
        <v>0</v>
      </c>
      <c r="AH46" s="233">
        <v>0</v>
      </c>
      <c r="AI46" s="233">
        <v>0</v>
      </c>
      <c r="AJ46" s="229"/>
      <c r="AK46" s="229"/>
      <c r="AL46" s="222" t="s">
        <v>722</v>
      </c>
      <c r="AM46" s="222">
        <v>0</v>
      </c>
      <c r="AN46" s="229"/>
      <c r="AO46" s="222">
        <v>0</v>
      </c>
      <c r="AP46" s="222">
        <v>0</v>
      </c>
      <c r="AQ46" s="229"/>
      <c r="AR46" s="229"/>
      <c r="AS46" s="229"/>
      <c r="AT46" s="229"/>
      <c r="AU46" s="229"/>
      <c r="AV46" s="229"/>
      <c r="AW46" s="229"/>
      <c r="AX46" s="229"/>
      <c r="AY46" s="229"/>
      <c r="AZ46" s="229"/>
      <c r="BA46" s="229"/>
      <c r="BB46" s="229"/>
      <c r="BC46" s="229"/>
    </row>
    <row r="47" spans="1:55" ht="15.75" customHeight="1" x14ac:dyDescent="0.25">
      <c r="A47" s="2"/>
      <c r="B47" s="219">
        <v>43</v>
      </c>
      <c r="C47" s="234" t="s">
        <v>109</v>
      </c>
      <c r="D47" s="232">
        <v>11898</v>
      </c>
      <c r="E47" s="221">
        <v>0</v>
      </c>
      <c r="F47" s="221">
        <v>0</v>
      </c>
      <c r="G47" s="235">
        <v>0</v>
      </c>
      <c r="H47" s="235">
        <v>0</v>
      </c>
      <c r="I47" s="235">
        <v>0</v>
      </c>
      <c r="J47" s="235">
        <v>0</v>
      </c>
      <c r="K47" s="235">
        <v>0</v>
      </c>
      <c r="L47" s="235">
        <v>0</v>
      </c>
      <c r="M47" s="235">
        <v>0</v>
      </c>
      <c r="N47" s="235">
        <v>0</v>
      </c>
      <c r="O47" s="235">
        <v>0</v>
      </c>
      <c r="P47" s="235">
        <v>0</v>
      </c>
      <c r="Q47" s="235">
        <v>0</v>
      </c>
      <c r="R47" s="235">
        <v>0</v>
      </c>
      <c r="S47" s="235">
        <v>0</v>
      </c>
      <c r="T47" s="235">
        <v>0</v>
      </c>
      <c r="U47" s="235">
        <v>0</v>
      </c>
      <c r="V47" s="235">
        <v>0</v>
      </c>
      <c r="W47" s="235">
        <v>0</v>
      </c>
      <c r="X47" s="235">
        <v>0</v>
      </c>
      <c r="Y47" s="235">
        <v>0</v>
      </c>
      <c r="Z47" s="235">
        <v>0</v>
      </c>
      <c r="AA47" s="235">
        <v>0</v>
      </c>
      <c r="AB47" s="235">
        <v>0</v>
      </c>
      <c r="AC47" s="235">
        <v>0</v>
      </c>
      <c r="AD47" s="235">
        <v>0</v>
      </c>
      <c r="AE47" s="235">
        <v>0</v>
      </c>
      <c r="AF47" s="235">
        <v>0</v>
      </c>
      <c r="AG47" s="235">
        <v>0</v>
      </c>
      <c r="AH47" s="235">
        <v>0</v>
      </c>
      <c r="AI47" s="235">
        <v>0</v>
      </c>
      <c r="AJ47" s="229"/>
      <c r="AK47" s="229"/>
      <c r="AL47" s="222" t="s">
        <v>722</v>
      </c>
      <c r="AM47" s="222">
        <v>0</v>
      </c>
      <c r="AN47" s="229"/>
      <c r="AO47" s="222">
        <v>0</v>
      </c>
      <c r="AP47" s="222">
        <v>0</v>
      </c>
      <c r="AQ47" s="229"/>
      <c r="AR47" s="229"/>
      <c r="AS47" s="229"/>
      <c r="AT47" s="229"/>
      <c r="AU47" s="229"/>
      <c r="AV47" s="229"/>
      <c r="AW47" s="229"/>
      <c r="AX47" s="229"/>
      <c r="AY47" s="229"/>
      <c r="AZ47" s="229"/>
      <c r="BA47" s="229"/>
      <c r="BB47" s="229"/>
      <c r="BC47" s="229"/>
    </row>
    <row r="48" spans="1:55" ht="15.75" customHeight="1" x14ac:dyDescent="0.25">
      <c r="A48" s="2"/>
      <c r="B48" s="219">
        <v>44</v>
      </c>
      <c r="C48" s="231" t="s">
        <v>110</v>
      </c>
      <c r="D48" s="232">
        <v>11899</v>
      </c>
      <c r="E48" s="221">
        <v>0</v>
      </c>
      <c r="F48" s="221">
        <v>0</v>
      </c>
      <c r="G48" s="233">
        <v>0</v>
      </c>
      <c r="H48" s="233">
        <v>0</v>
      </c>
      <c r="I48" s="233">
        <v>0</v>
      </c>
      <c r="J48" s="233">
        <v>0</v>
      </c>
      <c r="K48" s="233">
        <v>0</v>
      </c>
      <c r="L48" s="233">
        <v>0</v>
      </c>
      <c r="M48" s="233">
        <v>0</v>
      </c>
      <c r="N48" s="233">
        <v>0</v>
      </c>
      <c r="O48" s="233">
        <v>0</v>
      </c>
      <c r="P48" s="233">
        <v>0</v>
      </c>
      <c r="Q48" s="233">
        <v>0</v>
      </c>
      <c r="R48" s="233">
        <v>0</v>
      </c>
      <c r="S48" s="233">
        <v>0</v>
      </c>
      <c r="T48" s="233">
        <v>0</v>
      </c>
      <c r="U48" s="233">
        <v>0</v>
      </c>
      <c r="V48" s="233">
        <v>0</v>
      </c>
      <c r="W48" s="233">
        <v>0</v>
      </c>
      <c r="X48" s="233">
        <v>0</v>
      </c>
      <c r="Y48" s="233">
        <v>0</v>
      </c>
      <c r="Z48" s="233">
        <v>0</v>
      </c>
      <c r="AA48" s="233">
        <v>0</v>
      </c>
      <c r="AB48" s="233">
        <v>0</v>
      </c>
      <c r="AC48" s="233">
        <v>0</v>
      </c>
      <c r="AD48" s="233">
        <v>0</v>
      </c>
      <c r="AE48" s="233">
        <v>0</v>
      </c>
      <c r="AF48" s="233">
        <v>0</v>
      </c>
      <c r="AG48" s="233">
        <v>0</v>
      </c>
      <c r="AH48" s="233">
        <v>0</v>
      </c>
      <c r="AI48" s="233">
        <v>0</v>
      </c>
      <c r="AJ48" s="229"/>
      <c r="AK48" s="229"/>
      <c r="AL48" s="222" t="s">
        <v>722</v>
      </c>
      <c r="AM48" s="222">
        <v>0</v>
      </c>
      <c r="AN48" s="229"/>
      <c r="AO48" s="222">
        <v>0</v>
      </c>
      <c r="AP48" s="222">
        <v>0</v>
      </c>
      <c r="AQ48" s="229"/>
      <c r="AR48" s="229"/>
      <c r="AS48" s="229"/>
      <c r="AT48" s="229"/>
      <c r="AU48" s="229"/>
      <c r="AV48" s="229"/>
      <c r="AW48" s="229"/>
      <c r="AX48" s="229"/>
      <c r="AY48" s="229"/>
      <c r="AZ48" s="229"/>
      <c r="BA48" s="229"/>
      <c r="BB48" s="229"/>
      <c r="BC48" s="229"/>
    </row>
    <row r="49" spans="1:55" ht="15.75" customHeight="1" x14ac:dyDescent="0.25">
      <c r="A49" s="2"/>
      <c r="B49" s="219">
        <v>45</v>
      </c>
      <c r="C49" s="231" t="s">
        <v>111</v>
      </c>
      <c r="D49" s="232">
        <v>11900</v>
      </c>
      <c r="E49" s="221">
        <v>0</v>
      </c>
      <c r="F49" s="221">
        <v>0</v>
      </c>
      <c r="G49" s="233">
        <v>0</v>
      </c>
      <c r="H49" s="233">
        <v>0</v>
      </c>
      <c r="I49" s="233">
        <v>0</v>
      </c>
      <c r="J49" s="233">
        <v>0</v>
      </c>
      <c r="K49" s="233">
        <v>0</v>
      </c>
      <c r="L49" s="233">
        <v>0</v>
      </c>
      <c r="M49" s="233">
        <v>0</v>
      </c>
      <c r="N49" s="233">
        <v>0</v>
      </c>
      <c r="O49" s="233">
        <v>0</v>
      </c>
      <c r="P49" s="233">
        <v>0</v>
      </c>
      <c r="Q49" s="233">
        <v>0</v>
      </c>
      <c r="R49" s="233">
        <v>0</v>
      </c>
      <c r="S49" s="233">
        <v>0</v>
      </c>
      <c r="T49" s="233">
        <v>0</v>
      </c>
      <c r="U49" s="233">
        <v>0</v>
      </c>
      <c r="V49" s="233">
        <v>0</v>
      </c>
      <c r="W49" s="233">
        <v>0</v>
      </c>
      <c r="X49" s="233">
        <v>0</v>
      </c>
      <c r="Y49" s="233">
        <v>0</v>
      </c>
      <c r="Z49" s="233">
        <v>0</v>
      </c>
      <c r="AA49" s="233">
        <v>0</v>
      </c>
      <c r="AB49" s="233">
        <v>0</v>
      </c>
      <c r="AC49" s="233">
        <v>0</v>
      </c>
      <c r="AD49" s="233">
        <v>0</v>
      </c>
      <c r="AE49" s="233">
        <v>0</v>
      </c>
      <c r="AF49" s="233">
        <v>0</v>
      </c>
      <c r="AG49" s="233">
        <v>0</v>
      </c>
      <c r="AH49" s="233">
        <v>0</v>
      </c>
      <c r="AI49" s="233">
        <v>0</v>
      </c>
      <c r="AJ49" s="229"/>
      <c r="AK49" s="229"/>
      <c r="AL49" s="222" t="s">
        <v>722</v>
      </c>
      <c r="AM49" s="222">
        <v>0</v>
      </c>
      <c r="AN49" s="229"/>
      <c r="AO49" s="222">
        <v>0</v>
      </c>
      <c r="AP49" s="222">
        <v>0</v>
      </c>
      <c r="AQ49" s="229"/>
      <c r="AR49" s="229"/>
      <c r="AS49" s="229"/>
      <c r="AT49" s="229"/>
      <c r="AU49" s="229"/>
      <c r="AV49" s="229"/>
      <c r="AW49" s="229"/>
      <c r="AX49" s="229"/>
      <c r="AY49" s="229"/>
      <c r="AZ49" s="229"/>
      <c r="BA49" s="229"/>
      <c r="BB49" s="229"/>
      <c r="BC49" s="229"/>
    </row>
    <row r="50" spans="1:55" ht="15.75" customHeight="1" x14ac:dyDescent="0.25">
      <c r="A50" s="2"/>
      <c r="B50" s="219">
        <v>46</v>
      </c>
      <c r="C50" s="231" t="s">
        <v>112</v>
      </c>
      <c r="D50" s="232">
        <v>11901</v>
      </c>
      <c r="E50" s="221">
        <v>0</v>
      </c>
      <c r="F50" s="221">
        <v>0</v>
      </c>
      <c r="G50" s="233">
        <v>0</v>
      </c>
      <c r="H50" s="233">
        <v>0</v>
      </c>
      <c r="I50" s="233">
        <v>0</v>
      </c>
      <c r="J50" s="233">
        <v>0</v>
      </c>
      <c r="K50" s="233">
        <v>0</v>
      </c>
      <c r="L50" s="233">
        <v>0</v>
      </c>
      <c r="M50" s="233">
        <v>0</v>
      </c>
      <c r="N50" s="233">
        <v>0</v>
      </c>
      <c r="O50" s="233">
        <v>0</v>
      </c>
      <c r="P50" s="233">
        <v>0</v>
      </c>
      <c r="Q50" s="233">
        <v>0</v>
      </c>
      <c r="R50" s="233">
        <v>0</v>
      </c>
      <c r="S50" s="233">
        <v>0</v>
      </c>
      <c r="T50" s="233">
        <v>0</v>
      </c>
      <c r="U50" s="233">
        <v>0</v>
      </c>
      <c r="V50" s="233">
        <v>0</v>
      </c>
      <c r="W50" s="233">
        <v>0</v>
      </c>
      <c r="X50" s="233">
        <v>0</v>
      </c>
      <c r="Y50" s="233">
        <v>0</v>
      </c>
      <c r="Z50" s="233">
        <v>0</v>
      </c>
      <c r="AA50" s="233">
        <v>0</v>
      </c>
      <c r="AB50" s="233">
        <v>0</v>
      </c>
      <c r="AC50" s="233">
        <v>0</v>
      </c>
      <c r="AD50" s="233">
        <v>0</v>
      </c>
      <c r="AE50" s="233">
        <v>0</v>
      </c>
      <c r="AF50" s="233">
        <v>0</v>
      </c>
      <c r="AG50" s="233">
        <v>0</v>
      </c>
      <c r="AH50" s="233">
        <v>0</v>
      </c>
      <c r="AI50" s="233">
        <v>0</v>
      </c>
      <c r="AJ50" s="229"/>
      <c r="AK50" s="229"/>
      <c r="AL50" s="222" t="s">
        <v>722</v>
      </c>
      <c r="AM50" s="222">
        <v>0</v>
      </c>
      <c r="AN50" s="229"/>
      <c r="AO50" s="222">
        <v>0</v>
      </c>
      <c r="AP50" s="222">
        <v>0</v>
      </c>
      <c r="AQ50" s="229"/>
      <c r="AR50" s="229"/>
      <c r="AS50" s="229"/>
      <c r="AT50" s="229"/>
      <c r="AU50" s="229"/>
      <c r="AV50" s="229"/>
      <c r="AW50" s="229"/>
      <c r="AX50" s="229"/>
      <c r="AY50" s="229"/>
      <c r="AZ50" s="229"/>
      <c r="BA50" s="229"/>
      <c r="BB50" s="229"/>
      <c r="BC50" s="229"/>
    </row>
    <row r="51" spans="1:55" ht="15.75" customHeight="1" x14ac:dyDescent="0.25">
      <c r="A51" s="2"/>
      <c r="B51" s="219">
        <v>47</v>
      </c>
      <c r="C51" s="231" t="s">
        <v>113</v>
      </c>
      <c r="D51" s="232">
        <v>11902</v>
      </c>
      <c r="E51" s="221">
        <v>6248.1247999998741</v>
      </c>
      <c r="F51" s="221">
        <v>3637.4495999999344</v>
      </c>
      <c r="G51" s="233">
        <v>6252.9696000004187</v>
      </c>
      <c r="H51" s="233">
        <v>6235.5328000001609</v>
      </c>
      <c r="I51" s="233">
        <v>6447.5711999996565</v>
      </c>
      <c r="J51" s="233">
        <v>6420.6239999998361</v>
      </c>
      <c r="K51" s="233">
        <v>6437.8272000001743</v>
      </c>
      <c r="L51" s="233">
        <v>6499.5456000003032</v>
      </c>
      <c r="M51" s="233">
        <v>6511.679999999702</v>
      </c>
      <c r="N51" s="233">
        <v>6483.4751999997534</v>
      </c>
      <c r="O51" s="233">
        <v>6370.9248000001535</v>
      </c>
      <c r="P51" s="233">
        <v>6350.662400000263</v>
      </c>
      <c r="Q51" s="233">
        <v>6376.2944000000134</v>
      </c>
      <c r="R51" s="233">
        <v>6432.0639999997802</v>
      </c>
      <c r="S51" s="233">
        <v>6381.0752000003122</v>
      </c>
      <c r="T51" s="233">
        <v>6114.1119999997318</v>
      </c>
      <c r="U51" s="233">
        <v>6337.7983999997377</v>
      </c>
      <c r="V51" s="233">
        <v>6112.7193885352463</v>
      </c>
      <c r="W51" s="233">
        <v>6515.4912000000477</v>
      </c>
      <c r="X51" s="233">
        <v>6411.7887999997474</v>
      </c>
      <c r="Y51" s="233">
        <v>6451.8591999998316</v>
      </c>
      <c r="Z51" s="233">
        <v>6468.6208000001498</v>
      </c>
      <c r="AA51" s="233">
        <v>6473.5328000001609</v>
      </c>
      <c r="AB51" s="233">
        <v>6495.849600000307</v>
      </c>
      <c r="AC51" s="233">
        <v>6236.9677037037909</v>
      </c>
      <c r="AD51" s="233">
        <v>6489.3458962962031</v>
      </c>
      <c r="AE51" s="233">
        <v>6374.6015999997035</v>
      </c>
      <c r="AF51" s="233">
        <v>6476.0863999999128</v>
      </c>
      <c r="AG51" s="233">
        <v>6414.2144000004046</v>
      </c>
      <c r="AH51" s="233">
        <v>6491.7887999997474</v>
      </c>
      <c r="AI51" s="233">
        <v>6360.9024000000209</v>
      </c>
      <c r="AJ51" s="229"/>
      <c r="AK51" s="229"/>
      <c r="AL51" s="222">
        <v>6300.3709738237121</v>
      </c>
      <c r="AM51" s="222">
        <v>630.03709738237126</v>
      </c>
      <c r="AN51" s="229"/>
      <c r="AO51" s="222">
        <v>6930.4080712060832</v>
      </c>
      <c r="AP51" s="222">
        <v>5670.3338764413411</v>
      </c>
      <c r="AQ51" s="229"/>
      <c r="AR51" s="229"/>
      <c r="AS51" s="229"/>
      <c r="AT51" s="229"/>
      <c r="AU51" s="229"/>
      <c r="AV51" s="229"/>
      <c r="AW51" s="229"/>
      <c r="AX51" s="229"/>
      <c r="AY51" s="229"/>
      <c r="AZ51" s="229"/>
      <c r="BA51" s="229"/>
      <c r="BB51" s="229"/>
      <c r="BC51" s="229"/>
    </row>
    <row r="52" spans="1:55" ht="15.75" customHeight="1" x14ac:dyDescent="0.25">
      <c r="A52" s="2"/>
      <c r="B52" s="219">
        <v>48</v>
      </c>
      <c r="C52" s="231" t="s">
        <v>114</v>
      </c>
      <c r="D52" s="232">
        <v>11903</v>
      </c>
      <c r="E52" s="221">
        <v>3559.3851562499767</v>
      </c>
      <c r="F52" s="221">
        <v>2991.13671875</v>
      </c>
      <c r="G52" s="233">
        <v>3248.7054687499767</v>
      </c>
      <c r="H52" s="233">
        <v>3355.9945312500931</v>
      </c>
      <c r="I52" s="233">
        <v>3233.7476562499069</v>
      </c>
      <c r="J52" s="233">
        <v>3659.3726562500233</v>
      </c>
      <c r="K52" s="233">
        <v>3854.8187499999767</v>
      </c>
      <c r="L52" s="233">
        <v>4128.7359375000233</v>
      </c>
      <c r="M52" s="233">
        <v>4348.4468750000233</v>
      </c>
      <c r="N52" s="233">
        <v>4189.5687499999767</v>
      </c>
      <c r="O52" s="233">
        <v>4066.8968749999767</v>
      </c>
      <c r="P52" s="233">
        <v>4191.7085937500233</v>
      </c>
      <c r="Q52" s="233">
        <v>3482.0960937499767</v>
      </c>
      <c r="R52" s="233">
        <v>3407.1046875000466</v>
      </c>
      <c r="S52" s="233">
        <v>3468.7335937500466</v>
      </c>
      <c r="T52" s="233">
        <v>3304.4937499999069</v>
      </c>
      <c r="U52" s="233">
        <v>3396.8898437500466</v>
      </c>
      <c r="V52" s="233">
        <v>3464.5234375</v>
      </c>
      <c r="W52" s="233">
        <v>3752.4234375000233</v>
      </c>
      <c r="X52" s="233">
        <v>3455.4585937500233</v>
      </c>
      <c r="Y52" s="233">
        <v>4126.8640624999534</v>
      </c>
      <c r="Z52" s="233">
        <v>4068.9890624999534</v>
      </c>
      <c r="AA52" s="233">
        <v>4068.8289062500698</v>
      </c>
      <c r="AB52" s="233">
        <v>4160.5765624999767</v>
      </c>
      <c r="AC52" s="233">
        <v>3955.5335937499767</v>
      </c>
      <c r="AD52" s="233">
        <v>4180.85546875</v>
      </c>
      <c r="AE52" s="233">
        <v>4270.6617187500233</v>
      </c>
      <c r="AF52" s="233">
        <v>4176.5085937499534</v>
      </c>
      <c r="AG52" s="233">
        <v>3982.38671875</v>
      </c>
      <c r="AH52" s="233">
        <v>3711.7398437500233</v>
      </c>
      <c r="AI52" s="233">
        <v>3775.46484375</v>
      </c>
      <c r="AJ52" s="229"/>
      <c r="AK52" s="229"/>
      <c r="AL52" s="222">
        <v>3775.4403477822575</v>
      </c>
      <c r="AM52" s="222">
        <v>377.54403477822575</v>
      </c>
      <c r="AN52" s="229"/>
      <c r="AO52" s="222">
        <v>4152.984382560483</v>
      </c>
      <c r="AP52" s="222">
        <v>3397.896313004032</v>
      </c>
      <c r="AQ52" s="229"/>
      <c r="AR52" s="229"/>
      <c r="AS52" s="229"/>
      <c r="AT52" s="229"/>
      <c r="AU52" s="229"/>
      <c r="AV52" s="229"/>
      <c r="AW52" s="229"/>
      <c r="AX52" s="229"/>
      <c r="AY52" s="229"/>
      <c r="AZ52" s="229"/>
      <c r="BA52" s="229"/>
      <c r="BB52" s="229"/>
      <c r="BC52" s="229"/>
    </row>
    <row r="53" spans="1:55" ht="15.75" customHeight="1" x14ac:dyDescent="0.25">
      <c r="A53" s="2"/>
      <c r="B53" s="219">
        <v>49</v>
      </c>
      <c r="C53" s="231" t="s">
        <v>115</v>
      </c>
      <c r="D53" s="232">
        <v>11904</v>
      </c>
      <c r="E53" s="221">
        <v>1583.2576000001281</v>
      </c>
      <c r="F53" s="221">
        <v>1453.3568000011146</v>
      </c>
      <c r="G53" s="233">
        <v>1513.497599998489</v>
      </c>
      <c r="H53" s="233">
        <v>1587.2767999991775</v>
      </c>
      <c r="I53" s="233">
        <v>1504.6464000027627</v>
      </c>
      <c r="J53" s="233">
        <v>1558.4127999972552</v>
      </c>
      <c r="K53" s="233">
        <v>1601.3248000014573</v>
      </c>
      <c r="L53" s="233">
        <v>1580.1727999988943</v>
      </c>
      <c r="M53" s="233">
        <v>1603.8144000004977</v>
      </c>
      <c r="N53" s="233">
        <v>1555.2832000013441</v>
      </c>
      <c r="O53" s="233">
        <v>1529.7215999998152</v>
      </c>
      <c r="P53" s="233">
        <v>1485.7280000001192</v>
      </c>
      <c r="Q53" s="233">
        <v>1510.4575999993831</v>
      </c>
      <c r="R53" s="233">
        <v>1475.3855999987572</v>
      </c>
      <c r="S53" s="233">
        <v>1528.7616000007838</v>
      </c>
      <c r="T53" s="233">
        <v>1568.0896000005305</v>
      </c>
      <c r="U53" s="233">
        <v>1592.5375999994576</v>
      </c>
      <c r="V53" s="233">
        <v>1553.0240000002086</v>
      </c>
      <c r="W53" s="233">
        <v>1486.4895999990404</v>
      </c>
      <c r="X53" s="233">
        <v>1552.4608000013977</v>
      </c>
      <c r="Y53" s="233">
        <v>1581.8112000003457</v>
      </c>
      <c r="Z53" s="233">
        <v>1548.7807999998331</v>
      </c>
      <c r="AA53" s="233">
        <v>1500.1984000001103</v>
      </c>
      <c r="AB53" s="233">
        <v>1551.4367999993265</v>
      </c>
      <c r="AC53" s="233">
        <v>1481.9008000008762</v>
      </c>
      <c r="AD53" s="233">
        <v>1523.0847999993712</v>
      </c>
      <c r="AE53" s="233">
        <v>1606.0480000004172</v>
      </c>
      <c r="AF53" s="233">
        <v>1576.863999998197</v>
      </c>
      <c r="AG53" s="233">
        <v>1573.2288000006229</v>
      </c>
      <c r="AH53" s="233">
        <v>1538.8223999999464</v>
      </c>
      <c r="AI53" s="233">
        <v>1478.2335999999195</v>
      </c>
      <c r="AJ53" s="229"/>
      <c r="AK53" s="229"/>
      <c r="AL53" s="222">
        <v>1541.4228645161154</v>
      </c>
      <c r="AM53" s="222">
        <v>154.14228645161154</v>
      </c>
      <c r="AN53" s="229"/>
      <c r="AO53" s="222">
        <v>1695.5651509677268</v>
      </c>
      <c r="AP53" s="222">
        <v>1387.280578064504</v>
      </c>
      <c r="AQ53" s="229"/>
      <c r="AR53" s="229"/>
      <c r="AS53" s="229"/>
      <c r="AT53" s="229"/>
      <c r="AU53" s="229"/>
      <c r="AV53" s="229"/>
      <c r="AW53" s="229"/>
      <c r="AX53" s="229"/>
      <c r="AY53" s="229"/>
      <c r="AZ53" s="229"/>
      <c r="BA53" s="229"/>
      <c r="BB53" s="229"/>
      <c r="BC53" s="229"/>
    </row>
    <row r="54" spans="1:55" ht="15.75" customHeight="1" x14ac:dyDescent="0.25">
      <c r="A54" s="2"/>
      <c r="B54" s="219">
        <v>50</v>
      </c>
      <c r="C54" s="231" t="s">
        <v>117</v>
      </c>
      <c r="D54" s="232">
        <v>11906</v>
      </c>
      <c r="E54" s="221">
        <v>1568.8453125000233</v>
      </c>
      <c r="F54" s="221">
        <v>1573.5062499999767</v>
      </c>
      <c r="G54" s="233">
        <v>1551.8187499999767</v>
      </c>
      <c r="H54" s="233">
        <v>1565.1023437499534</v>
      </c>
      <c r="I54" s="233">
        <v>1655.71875</v>
      </c>
      <c r="J54" s="233">
        <v>1662.7390914352145</v>
      </c>
      <c r="K54" s="233">
        <v>1692.848042662954</v>
      </c>
      <c r="L54" s="233">
        <v>1691.7667721519247</v>
      </c>
      <c r="M54" s="233">
        <v>1751.0085937499534</v>
      </c>
      <c r="N54" s="233">
        <v>1771.0725790895522</v>
      </c>
      <c r="O54" s="233">
        <v>1828.9852334104944</v>
      </c>
      <c r="P54" s="233">
        <v>1858.4271064081695</v>
      </c>
      <c r="Q54" s="233">
        <v>1848.7283623417607</v>
      </c>
      <c r="R54" s="233">
        <v>1836.126068038051</v>
      </c>
      <c r="S54" s="233">
        <v>1836.7551819619257</v>
      </c>
      <c r="T54" s="233">
        <v>1840.8210937500698</v>
      </c>
      <c r="U54" s="233">
        <v>1826.1151799841318</v>
      </c>
      <c r="V54" s="233">
        <v>1839.3560126582161</v>
      </c>
      <c r="W54" s="233">
        <v>1833.0499011076754</v>
      </c>
      <c r="X54" s="233">
        <v>1811.8999999999069</v>
      </c>
      <c r="Y54" s="233">
        <v>1834.2107001582626</v>
      </c>
      <c r="Z54" s="233">
        <v>1830.3471123417839</v>
      </c>
      <c r="AA54" s="233">
        <v>1821.618868670892</v>
      </c>
      <c r="AB54" s="233">
        <v>1821.631131329108</v>
      </c>
      <c r="AC54" s="233">
        <v>1808.984375</v>
      </c>
      <c r="AD54" s="233">
        <v>1844.7935126582161</v>
      </c>
      <c r="AE54" s="233">
        <v>1844.5533623418305</v>
      </c>
      <c r="AF54" s="233">
        <v>1843.3390624999302</v>
      </c>
      <c r="AG54" s="233">
        <v>1850.8658917683642</v>
      </c>
      <c r="AH54" s="233">
        <v>1843.211288015591</v>
      </c>
      <c r="AI54" s="233">
        <v>1846.9478202160681</v>
      </c>
      <c r="AJ54" s="229"/>
      <c r="AK54" s="229"/>
      <c r="AL54" s="222">
        <v>1775.3288306451605</v>
      </c>
      <c r="AM54" s="222">
        <v>177.53288306451606</v>
      </c>
      <c r="AN54" s="229"/>
      <c r="AO54" s="222">
        <v>1952.8617137096765</v>
      </c>
      <c r="AP54" s="222">
        <v>1597.7959475806445</v>
      </c>
      <c r="AQ54" s="229"/>
      <c r="AR54" s="229"/>
      <c r="AS54" s="229"/>
      <c r="AT54" s="229"/>
      <c r="AU54" s="229"/>
      <c r="AV54" s="229"/>
      <c r="AW54" s="229"/>
      <c r="AX54" s="229"/>
      <c r="AY54" s="229"/>
      <c r="AZ54" s="229"/>
      <c r="BA54" s="229"/>
      <c r="BB54" s="229"/>
      <c r="BC54" s="229"/>
    </row>
    <row r="55" spans="1:55" ht="15.75" customHeight="1" x14ac:dyDescent="0.25">
      <c r="A55" s="2"/>
      <c r="B55" s="219">
        <v>51</v>
      </c>
      <c r="C55" s="231" t="s">
        <v>118</v>
      </c>
      <c r="D55" s="232">
        <v>11907</v>
      </c>
      <c r="E55" s="221">
        <v>1210.5948354424909</v>
      </c>
      <c r="F55" s="221">
        <v>1242.1804556967691</v>
      </c>
      <c r="G55" s="233">
        <v>1224.6335999993607</v>
      </c>
      <c r="H55" s="233">
        <v>1236.2514731716365</v>
      </c>
      <c r="I55" s="233">
        <v>1321.9821268292144</v>
      </c>
      <c r="J55" s="233">
        <v>1330.2916860757396</v>
      </c>
      <c r="K55" s="233">
        <v>1360.2738227844238</v>
      </c>
      <c r="L55" s="233">
        <v>1359.6398837314919</v>
      </c>
      <c r="M55" s="233">
        <v>1418.2647238634527</v>
      </c>
      <c r="N55" s="233">
        <v>1439.9643544303253</v>
      </c>
      <c r="O55" s="233">
        <v>1498.8378734178841</v>
      </c>
      <c r="P55" s="233">
        <v>1523.1404556958005</v>
      </c>
      <c r="Q55" s="233">
        <v>1513.4400000004098</v>
      </c>
      <c r="R55" s="233">
        <v>1497.6575999995694</v>
      </c>
      <c r="S55" s="233">
        <v>1497.5702974358574</v>
      </c>
      <c r="T55" s="233">
        <v>1509.199849399738</v>
      </c>
      <c r="U55" s="233">
        <v>1495.8858531648293</v>
      </c>
      <c r="V55" s="233">
        <v>1503.7055999999866</v>
      </c>
      <c r="W55" s="233">
        <v>1503.6608000006527</v>
      </c>
      <c r="X55" s="233">
        <v>1482.8996923072264</v>
      </c>
      <c r="Y55" s="233">
        <v>1499.4811076922342</v>
      </c>
      <c r="Z55" s="233">
        <v>1497.4523139242083</v>
      </c>
      <c r="AA55" s="233">
        <v>1487.4948860751465</v>
      </c>
      <c r="AB55" s="233">
        <v>1487.4944000001997</v>
      </c>
      <c r="AC55" s="233">
        <v>1477.318400000222</v>
      </c>
      <c r="AD55" s="233">
        <v>1509.0880000004545</v>
      </c>
      <c r="AE55" s="233">
        <v>1506.4548455690965</v>
      </c>
      <c r="AF55" s="233">
        <v>1506.0635544303805</v>
      </c>
      <c r="AG55" s="233">
        <v>1510.6175999995321</v>
      </c>
      <c r="AH55" s="233">
        <v>1503.6160000003874</v>
      </c>
      <c r="AI55" s="233">
        <v>1508.9024000000209</v>
      </c>
      <c r="AJ55" s="229"/>
      <c r="AK55" s="229"/>
      <c r="AL55" s="222">
        <v>1440.7760803593142</v>
      </c>
      <c r="AM55" s="222">
        <v>144.07760803593143</v>
      </c>
      <c r="AN55" s="229"/>
      <c r="AO55" s="222">
        <v>1584.8536883952456</v>
      </c>
      <c r="AP55" s="222">
        <v>1296.6984723233827</v>
      </c>
      <c r="AQ55" s="229"/>
      <c r="AR55" s="229"/>
      <c r="AS55" s="229"/>
      <c r="AT55" s="229"/>
      <c r="AU55" s="229"/>
      <c r="AV55" s="229"/>
      <c r="AW55" s="229"/>
      <c r="AX55" s="229"/>
      <c r="AY55" s="229"/>
      <c r="AZ55" s="229"/>
      <c r="BA55" s="229"/>
      <c r="BB55" s="229"/>
      <c r="BC55" s="229"/>
    </row>
    <row r="56" spans="1:55" ht="15.75" customHeight="1" x14ac:dyDescent="0.25">
      <c r="A56" s="2"/>
      <c r="B56" s="219">
        <v>52</v>
      </c>
      <c r="C56" s="231" t="s">
        <v>119</v>
      </c>
      <c r="D56" s="232">
        <v>11908</v>
      </c>
      <c r="E56" s="221">
        <v>1526.8599441740662</v>
      </c>
      <c r="F56" s="221">
        <v>1519.5919039268047</v>
      </c>
      <c r="G56" s="233">
        <v>1518.6049620248377</v>
      </c>
      <c r="H56" s="233">
        <v>1514.2291443040594</v>
      </c>
      <c r="I56" s="233">
        <v>1591.2260923078284</v>
      </c>
      <c r="J56" s="233">
        <v>1634.4852190846577</v>
      </c>
      <c r="K56" s="233">
        <v>1661.3030886081979</v>
      </c>
      <c r="L56" s="233">
        <v>1633.5789367081597</v>
      </c>
      <c r="M56" s="233">
        <v>1668.6034632911906</v>
      </c>
      <c r="N56" s="233">
        <v>1723.1040000002831</v>
      </c>
      <c r="O56" s="233">
        <v>1798.2569086421281</v>
      </c>
      <c r="P56" s="233">
        <v>1813.5292839501053</v>
      </c>
      <c r="Q56" s="233">
        <v>1794.3254833575338</v>
      </c>
      <c r="R56" s="233">
        <v>1776.4035240495577</v>
      </c>
      <c r="S56" s="233">
        <v>1788.1988050639629</v>
      </c>
      <c r="T56" s="233">
        <v>1804.8064810121432</v>
      </c>
      <c r="U56" s="233">
        <v>1782.5934102209285</v>
      </c>
      <c r="V56" s="233">
        <v>1805.2909037033096</v>
      </c>
      <c r="W56" s="233">
        <v>1760.2368000000715</v>
      </c>
      <c r="X56" s="233">
        <v>1716.326400000602</v>
      </c>
      <c r="Y56" s="233">
        <v>1794.8859076919034</v>
      </c>
      <c r="Z56" s="233">
        <v>1788.922092307359</v>
      </c>
      <c r="AA56" s="233">
        <v>1757.689600000158</v>
      </c>
      <c r="AB56" s="233">
        <v>1781.84060759563</v>
      </c>
      <c r="AC56" s="233">
        <v>1763.5801924047992</v>
      </c>
      <c r="AD56" s="233">
        <v>1802.9759999997914</v>
      </c>
      <c r="AE56" s="233">
        <v>1795.2364307688549</v>
      </c>
      <c r="AF56" s="233">
        <v>1805.8515692315996</v>
      </c>
      <c r="AG56" s="233">
        <v>1798.4703999990597</v>
      </c>
      <c r="AH56" s="233">
        <v>1806.6560000004247</v>
      </c>
      <c r="AI56" s="233">
        <v>1807.5878886077553</v>
      </c>
      <c r="AJ56" s="229"/>
      <c r="AK56" s="229"/>
      <c r="AL56" s="222">
        <v>1726.9435949367021</v>
      </c>
      <c r="AM56" s="222">
        <v>172.69435949367022</v>
      </c>
      <c r="AN56" s="229"/>
      <c r="AO56" s="222">
        <v>1899.6379544303722</v>
      </c>
      <c r="AP56" s="222">
        <v>1554.2492354430319</v>
      </c>
      <c r="AQ56" s="229"/>
      <c r="AR56" s="229"/>
      <c r="AS56" s="229"/>
      <c r="AT56" s="229"/>
      <c r="AU56" s="229"/>
      <c r="AV56" s="229"/>
      <c r="AW56" s="229"/>
      <c r="AX56" s="229"/>
      <c r="AY56" s="229"/>
      <c r="AZ56" s="229"/>
      <c r="BA56" s="229"/>
      <c r="BB56" s="229"/>
      <c r="BC56" s="229"/>
    </row>
    <row r="57" spans="1:55" ht="15.75" customHeight="1" x14ac:dyDescent="0.25">
      <c r="A57" s="2"/>
      <c r="B57" s="219">
        <v>53</v>
      </c>
      <c r="C57" s="234" t="s">
        <v>25</v>
      </c>
      <c r="D57" s="232">
        <v>11912</v>
      </c>
      <c r="E57" s="221">
        <v>57.578125</v>
      </c>
      <c r="F57" s="221">
        <v>75.03125</v>
      </c>
      <c r="G57" s="235">
        <v>58</v>
      </c>
      <c r="H57" s="235">
        <v>38.78125</v>
      </c>
      <c r="I57" s="235">
        <v>89.171875</v>
      </c>
      <c r="J57" s="235">
        <v>87.328125</v>
      </c>
      <c r="K57" s="235">
        <v>67.21875</v>
      </c>
      <c r="L57" s="235">
        <v>59.25</v>
      </c>
      <c r="M57" s="235">
        <v>65.765625</v>
      </c>
      <c r="N57" s="235">
        <v>65.46875</v>
      </c>
      <c r="O57" s="235">
        <v>86.359375</v>
      </c>
      <c r="P57" s="235">
        <v>108.375</v>
      </c>
      <c r="Q57" s="235">
        <v>108.421875</v>
      </c>
      <c r="R57" s="235">
        <v>111.0625</v>
      </c>
      <c r="S57" s="235">
        <v>109.59375</v>
      </c>
      <c r="T57" s="235">
        <v>89.859375</v>
      </c>
      <c r="U57" s="235">
        <v>73.046875</v>
      </c>
      <c r="V57" s="235">
        <v>66.921875</v>
      </c>
      <c r="W57" s="235">
        <v>78.5</v>
      </c>
      <c r="X57" s="235">
        <v>88.75</v>
      </c>
      <c r="Y57" s="235">
        <v>68.0625</v>
      </c>
      <c r="Z57" s="235">
        <v>60.90625</v>
      </c>
      <c r="AA57" s="235">
        <v>68.9375</v>
      </c>
      <c r="AB57" s="235">
        <v>88.28125</v>
      </c>
      <c r="AC57" s="235">
        <v>90.46875</v>
      </c>
      <c r="AD57" s="235">
        <v>70.21875</v>
      </c>
      <c r="AE57" s="235">
        <v>53.6875</v>
      </c>
      <c r="AF57" s="235">
        <v>63.765625</v>
      </c>
      <c r="AG57" s="235">
        <v>61.78125</v>
      </c>
      <c r="AH57" s="235">
        <v>62.0625</v>
      </c>
      <c r="AI57" s="235">
        <v>62.109375</v>
      </c>
      <c r="AJ57" s="229"/>
      <c r="AK57" s="229"/>
      <c r="AL57" s="222">
        <v>75.31502016129032</v>
      </c>
      <c r="AM57" s="222">
        <v>7.531502016129032</v>
      </c>
      <c r="AN57" s="229"/>
      <c r="AO57" s="222">
        <v>82.846522177419359</v>
      </c>
      <c r="AP57" s="222">
        <v>67.783518145161281</v>
      </c>
      <c r="AQ57" s="229"/>
      <c r="AR57" s="229"/>
      <c r="AS57" s="229"/>
      <c r="AT57" s="229"/>
      <c r="AU57" s="229"/>
      <c r="AV57" s="229"/>
      <c r="AW57" s="229"/>
      <c r="AX57" s="229"/>
      <c r="AY57" s="229"/>
      <c r="AZ57" s="229"/>
      <c r="BA57" s="229"/>
      <c r="BB57" s="229"/>
      <c r="BC57" s="229"/>
    </row>
    <row r="58" spans="1:55" ht="15.75" customHeight="1" x14ac:dyDescent="0.25">
      <c r="A58" s="2"/>
      <c r="B58" s="219">
        <v>54</v>
      </c>
      <c r="C58" s="234" t="s">
        <v>120</v>
      </c>
      <c r="D58" s="232">
        <v>12181</v>
      </c>
      <c r="E58" s="221">
        <v>0</v>
      </c>
      <c r="F58" s="221">
        <v>0</v>
      </c>
      <c r="G58" s="235">
        <v>0</v>
      </c>
      <c r="H58" s="235">
        <v>0</v>
      </c>
      <c r="I58" s="235">
        <v>0</v>
      </c>
      <c r="J58" s="235">
        <v>0</v>
      </c>
      <c r="K58" s="235">
        <v>0</v>
      </c>
      <c r="L58" s="235">
        <v>0</v>
      </c>
      <c r="M58" s="235">
        <v>0</v>
      </c>
      <c r="N58" s="235">
        <v>0</v>
      </c>
      <c r="O58" s="235">
        <v>0</v>
      </c>
      <c r="P58" s="235">
        <v>0</v>
      </c>
      <c r="Q58" s="235">
        <v>0</v>
      </c>
      <c r="R58" s="235">
        <v>0</v>
      </c>
      <c r="S58" s="235">
        <v>0</v>
      </c>
      <c r="T58" s="235">
        <v>0</v>
      </c>
      <c r="U58" s="235">
        <v>0</v>
      </c>
      <c r="V58" s="235">
        <v>0</v>
      </c>
      <c r="W58" s="235">
        <v>0</v>
      </c>
      <c r="X58" s="235">
        <v>0</v>
      </c>
      <c r="Y58" s="235">
        <v>0</v>
      </c>
      <c r="Z58" s="235">
        <v>0</v>
      </c>
      <c r="AA58" s="235">
        <v>0</v>
      </c>
      <c r="AB58" s="235">
        <v>0</v>
      </c>
      <c r="AC58" s="235">
        <v>0</v>
      </c>
      <c r="AD58" s="235">
        <v>0</v>
      </c>
      <c r="AE58" s="235">
        <v>0</v>
      </c>
      <c r="AF58" s="235">
        <v>0</v>
      </c>
      <c r="AG58" s="235">
        <v>0</v>
      </c>
      <c r="AH58" s="235">
        <v>0</v>
      </c>
      <c r="AI58" s="235">
        <v>0</v>
      </c>
      <c r="AJ58" s="229"/>
      <c r="AK58" s="229"/>
      <c r="AL58" s="222" t="s">
        <v>722</v>
      </c>
      <c r="AM58" s="222">
        <v>0</v>
      </c>
      <c r="AN58" s="229"/>
      <c r="AO58" s="222">
        <v>0</v>
      </c>
      <c r="AP58" s="222">
        <v>0</v>
      </c>
      <c r="AQ58" s="229"/>
      <c r="AR58" s="229"/>
      <c r="AS58" s="229"/>
      <c r="AT58" s="229"/>
      <c r="AU58" s="229"/>
      <c r="AV58" s="229"/>
      <c r="AW58" s="229"/>
      <c r="AX58" s="229"/>
      <c r="AY58" s="229"/>
      <c r="AZ58" s="229"/>
      <c r="BA58" s="229"/>
      <c r="BB58" s="229"/>
      <c r="BC58" s="229"/>
    </row>
    <row r="59" spans="1:55" ht="15.75" customHeight="1" x14ac:dyDescent="0.25">
      <c r="A59" s="2"/>
      <c r="B59" s="219">
        <v>55</v>
      </c>
      <c r="C59" s="231" t="s">
        <v>121</v>
      </c>
      <c r="D59" s="232">
        <v>12817</v>
      </c>
      <c r="E59" s="221">
        <v>0</v>
      </c>
      <c r="F59" s="221">
        <v>0</v>
      </c>
      <c r="G59" s="233">
        <v>0</v>
      </c>
      <c r="H59" s="233">
        <v>137.109375</v>
      </c>
      <c r="I59" s="233">
        <v>0</v>
      </c>
      <c r="J59" s="233">
        <v>11.421875</v>
      </c>
      <c r="K59" s="233">
        <v>0</v>
      </c>
      <c r="L59" s="233">
        <v>0</v>
      </c>
      <c r="M59" s="233">
        <v>0</v>
      </c>
      <c r="N59" s="233">
        <v>0</v>
      </c>
      <c r="O59" s="233">
        <v>0</v>
      </c>
      <c r="P59" s="233">
        <v>42.4453125</v>
      </c>
      <c r="Q59" s="233">
        <v>0</v>
      </c>
      <c r="R59" s="233">
        <v>0</v>
      </c>
      <c r="S59" s="233">
        <v>51.359375</v>
      </c>
      <c r="T59" s="233">
        <v>0</v>
      </c>
      <c r="U59" s="233">
        <v>0</v>
      </c>
      <c r="V59" s="233">
        <v>0</v>
      </c>
      <c r="W59" s="233">
        <v>0</v>
      </c>
      <c r="X59" s="233">
        <v>0</v>
      </c>
      <c r="Y59" s="233">
        <v>0</v>
      </c>
      <c r="Z59" s="233">
        <v>0</v>
      </c>
      <c r="AA59" s="233">
        <v>0</v>
      </c>
      <c r="AB59" s="233">
        <v>0</v>
      </c>
      <c r="AC59" s="233">
        <v>0</v>
      </c>
      <c r="AD59" s="233">
        <v>0</v>
      </c>
      <c r="AE59" s="233">
        <v>0</v>
      </c>
      <c r="AF59" s="233">
        <v>0</v>
      </c>
      <c r="AG59" s="233">
        <v>0</v>
      </c>
      <c r="AH59" s="233">
        <v>0</v>
      </c>
      <c r="AI59" s="233">
        <v>0</v>
      </c>
      <c r="AJ59" s="229"/>
      <c r="AK59" s="229"/>
      <c r="AL59" s="222">
        <v>60.583984375</v>
      </c>
      <c r="AM59" s="222">
        <v>6.0583984375000002</v>
      </c>
      <c r="AN59" s="229"/>
      <c r="AO59" s="222">
        <v>66.642382812500003</v>
      </c>
      <c r="AP59" s="222">
        <v>54.525585937499997</v>
      </c>
      <c r="AQ59" s="229"/>
      <c r="AR59" s="229"/>
      <c r="AS59" s="229"/>
      <c r="AT59" s="229"/>
      <c r="AU59" s="229"/>
      <c r="AV59" s="229"/>
      <c r="AW59" s="229"/>
      <c r="AX59" s="229"/>
      <c r="AY59" s="229"/>
      <c r="AZ59" s="229"/>
      <c r="BA59" s="229"/>
      <c r="BB59" s="229"/>
      <c r="BC59" s="229"/>
    </row>
    <row r="60" spans="1:55" ht="15.75" customHeight="1" x14ac:dyDescent="0.25">
      <c r="A60" s="2"/>
      <c r="B60" s="219">
        <v>56</v>
      </c>
      <c r="C60" s="234" t="s">
        <v>122</v>
      </c>
      <c r="D60" s="232">
        <v>12818</v>
      </c>
      <c r="E60" s="221">
        <v>0</v>
      </c>
      <c r="F60" s="221">
        <v>0</v>
      </c>
      <c r="G60" s="235">
        <v>0</v>
      </c>
      <c r="H60" s="235">
        <v>0</v>
      </c>
      <c r="I60" s="235">
        <v>0</v>
      </c>
      <c r="J60" s="235">
        <v>0</v>
      </c>
      <c r="K60" s="235">
        <v>0</v>
      </c>
      <c r="L60" s="235">
        <v>0</v>
      </c>
      <c r="M60" s="235">
        <v>0</v>
      </c>
      <c r="N60" s="235">
        <v>0</v>
      </c>
      <c r="O60" s="235">
        <v>0</v>
      </c>
      <c r="P60" s="235">
        <v>0</v>
      </c>
      <c r="Q60" s="235">
        <v>0</v>
      </c>
      <c r="R60" s="235">
        <v>0</v>
      </c>
      <c r="S60" s="235">
        <v>0</v>
      </c>
      <c r="T60" s="235">
        <v>0</v>
      </c>
      <c r="U60" s="235">
        <v>0</v>
      </c>
      <c r="V60" s="235">
        <v>0</v>
      </c>
      <c r="W60" s="235">
        <v>0</v>
      </c>
      <c r="X60" s="235">
        <v>0</v>
      </c>
      <c r="Y60" s="235">
        <v>0</v>
      </c>
      <c r="Z60" s="235">
        <v>0</v>
      </c>
      <c r="AA60" s="235">
        <v>0</v>
      </c>
      <c r="AB60" s="235">
        <v>0</v>
      </c>
      <c r="AC60" s="235">
        <v>0</v>
      </c>
      <c r="AD60" s="235">
        <v>0</v>
      </c>
      <c r="AE60" s="235">
        <v>0</v>
      </c>
      <c r="AF60" s="235">
        <v>0</v>
      </c>
      <c r="AG60" s="235">
        <v>0</v>
      </c>
      <c r="AH60" s="235">
        <v>0</v>
      </c>
      <c r="AI60" s="235">
        <v>0</v>
      </c>
      <c r="AJ60" s="229"/>
      <c r="AK60" s="229"/>
      <c r="AL60" s="222" t="s">
        <v>722</v>
      </c>
      <c r="AM60" s="222">
        <v>0</v>
      </c>
      <c r="AN60" s="229"/>
      <c r="AO60" s="222">
        <v>0</v>
      </c>
      <c r="AP60" s="222">
        <v>0</v>
      </c>
      <c r="AQ60" s="229"/>
      <c r="AR60" s="229"/>
      <c r="AS60" s="229"/>
      <c r="AT60" s="229"/>
      <c r="AU60" s="229"/>
      <c r="AV60" s="229"/>
      <c r="AW60" s="229"/>
      <c r="AX60" s="229"/>
      <c r="AY60" s="229"/>
      <c r="AZ60" s="229"/>
      <c r="BA60" s="229"/>
      <c r="BB60" s="229"/>
      <c r="BC60" s="229"/>
    </row>
    <row r="61" spans="1:55" ht="15.75" customHeight="1" x14ac:dyDescent="0.25">
      <c r="A61" s="2"/>
      <c r="B61" s="219">
        <v>57</v>
      </c>
      <c r="C61" s="231" t="s">
        <v>123</v>
      </c>
      <c r="D61" s="232">
        <v>13236</v>
      </c>
      <c r="E61" s="221">
        <v>877.10361904761521</v>
      </c>
      <c r="F61" s="221">
        <v>882.27657142857788</v>
      </c>
      <c r="G61" s="233">
        <v>889.45620952380705</v>
      </c>
      <c r="H61" s="233">
        <v>890.31119999999646</v>
      </c>
      <c r="I61" s="233">
        <v>910.45639999999548</v>
      </c>
      <c r="J61" s="233">
        <v>895.87760000000708</v>
      </c>
      <c r="K61" s="233">
        <v>899.08960000000661</v>
      </c>
      <c r="L61" s="233">
        <v>891.31399999998393</v>
      </c>
      <c r="M61" s="233">
        <v>914.71960000001127</v>
      </c>
      <c r="N61" s="233">
        <v>883.59840000000258</v>
      </c>
      <c r="O61" s="233">
        <v>873.60879999998724</v>
      </c>
      <c r="P61" s="233">
        <v>900.03136842107051</v>
      </c>
      <c r="Q61" s="233">
        <v>886.04383157895063</v>
      </c>
      <c r="R61" s="233">
        <v>869.48599999998987</v>
      </c>
      <c r="S61" s="233">
        <v>848.86359999999695</v>
      </c>
      <c r="T61" s="233">
        <v>879.45520000001125</v>
      </c>
      <c r="U61" s="233">
        <v>874.85309090909141</v>
      </c>
      <c r="V61" s="233">
        <v>595.73381818181952</v>
      </c>
      <c r="W61" s="233">
        <v>993.26589090908237</v>
      </c>
      <c r="X61" s="233">
        <v>877.5911999999953</v>
      </c>
      <c r="Y61" s="233">
        <v>882.26039999999921</v>
      </c>
      <c r="Z61" s="233">
        <v>874.82760000000417</v>
      </c>
      <c r="AA61" s="233">
        <v>883.5908000000054</v>
      </c>
      <c r="AB61" s="233">
        <v>876.30999999999767</v>
      </c>
      <c r="AC61" s="233">
        <v>638.76815238095878</v>
      </c>
      <c r="AD61" s="233">
        <v>943.94064761904883</v>
      </c>
      <c r="AE61" s="233">
        <v>876.09239999997953</v>
      </c>
      <c r="AF61" s="233">
        <v>823.56800000001385</v>
      </c>
      <c r="AG61" s="233">
        <v>881.32200000000012</v>
      </c>
      <c r="AH61" s="233">
        <v>888.92799999999988</v>
      </c>
      <c r="AI61" s="233">
        <v>881.13454545453715</v>
      </c>
      <c r="AJ61" s="229"/>
      <c r="AK61" s="229"/>
      <c r="AL61" s="222">
        <v>870.44769501466271</v>
      </c>
      <c r="AM61" s="222">
        <v>87.044769501466277</v>
      </c>
      <c r="AN61" s="229"/>
      <c r="AO61" s="222">
        <v>957.49246451612896</v>
      </c>
      <c r="AP61" s="222">
        <v>783.40292551319646</v>
      </c>
      <c r="AQ61" s="229"/>
      <c r="AR61" s="229"/>
      <c r="AS61" s="229"/>
      <c r="AT61" s="229"/>
      <c r="AU61" s="229"/>
      <c r="AV61" s="229"/>
      <c r="AW61" s="229"/>
      <c r="AX61" s="229"/>
      <c r="AY61" s="229"/>
      <c r="AZ61" s="229"/>
      <c r="BA61" s="229"/>
      <c r="BB61" s="229"/>
      <c r="BC61" s="229"/>
    </row>
    <row r="62" spans="1:55" ht="15.75" customHeight="1" x14ac:dyDescent="0.25">
      <c r="A62" s="2"/>
      <c r="B62" s="219">
        <v>58</v>
      </c>
      <c r="C62" s="231" t="s">
        <v>124</v>
      </c>
      <c r="D62" s="232">
        <v>12819</v>
      </c>
      <c r="E62" s="221">
        <v>1951.9607344628312</v>
      </c>
      <c r="F62" s="221">
        <v>2086.2923728814349</v>
      </c>
      <c r="G62" s="233">
        <v>2044.1510593220592</v>
      </c>
      <c r="H62" s="233">
        <v>1206.9291666666977</v>
      </c>
      <c r="I62" s="233">
        <v>963.97083333320916</v>
      </c>
      <c r="J62" s="233">
        <v>2011.3526639346965</v>
      </c>
      <c r="K62" s="233">
        <v>2012.0146747753024</v>
      </c>
      <c r="L62" s="233">
        <v>2025.7002460360527</v>
      </c>
      <c r="M62" s="233">
        <v>2153.4699152545072</v>
      </c>
      <c r="N62" s="233">
        <v>2132.6389344260097</v>
      </c>
      <c r="O62" s="233">
        <v>1512.9221311472356</v>
      </c>
      <c r="P62" s="233">
        <v>972.26393442647532</v>
      </c>
      <c r="Q62" s="233">
        <v>2304.7749999999069</v>
      </c>
      <c r="R62" s="233">
        <v>2255.9499999997206</v>
      </c>
      <c r="S62" s="233">
        <v>2161.3250000001863</v>
      </c>
      <c r="T62" s="233">
        <v>2149.9875000002794</v>
      </c>
      <c r="U62" s="233">
        <v>2111.5124999997206</v>
      </c>
      <c r="V62" s="233">
        <v>1235.6762711866759</v>
      </c>
      <c r="W62" s="233">
        <v>955.41122881369665</v>
      </c>
      <c r="X62" s="233">
        <v>2051.25</v>
      </c>
      <c r="Y62" s="233">
        <v>2059.6458333330229</v>
      </c>
      <c r="Z62" s="233">
        <v>2016.2416666666977</v>
      </c>
      <c r="AA62" s="233">
        <v>1985.4249999998137</v>
      </c>
      <c r="AB62" s="233">
        <v>1882.7875000000931</v>
      </c>
      <c r="AC62" s="233">
        <v>1449.7124999999069</v>
      </c>
      <c r="AD62" s="233">
        <v>1023.2416666666977</v>
      </c>
      <c r="AE62" s="233">
        <v>1928.4829234974459</v>
      </c>
      <c r="AF62" s="233">
        <v>1936.588313061744</v>
      </c>
      <c r="AG62" s="233">
        <v>2000.0387361184694</v>
      </c>
      <c r="AH62" s="233">
        <v>1962.7170047238469</v>
      </c>
      <c r="AI62" s="233">
        <v>1936.7938559320755</v>
      </c>
      <c r="AJ62" s="229"/>
      <c r="AK62" s="229"/>
      <c r="AL62" s="222">
        <v>1821.9751344085971</v>
      </c>
      <c r="AM62" s="222">
        <v>182.19751344085972</v>
      </c>
      <c r="AN62" s="229"/>
      <c r="AO62" s="222">
        <v>2004.1726478494568</v>
      </c>
      <c r="AP62" s="222">
        <v>1639.7776209677374</v>
      </c>
      <c r="AQ62" s="229"/>
      <c r="AR62" s="229"/>
      <c r="AS62" s="229"/>
      <c r="AT62" s="229"/>
      <c r="AU62" s="229"/>
      <c r="AV62" s="229"/>
      <c r="AW62" s="229"/>
      <c r="AX62" s="229"/>
      <c r="AY62" s="229"/>
      <c r="AZ62" s="229"/>
      <c r="BA62" s="229"/>
      <c r="BB62" s="229"/>
      <c r="BC62" s="229"/>
    </row>
    <row r="63" spans="1:55" ht="15.75" customHeight="1" x14ac:dyDescent="0.25">
      <c r="A63" s="2"/>
      <c r="B63" s="219">
        <v>59</v>
      </c>
      <c r="C63" s="231" t="s">
        <v>125</v>
      </c>
      <c r="D63" s="232">
        <v>13578</v>
      </c>
      <c r="E63" s="221">
        <v>388.47343750006985</v>
      </c>
      <c r="F63" s="221">
        <v>357.57789634144865</v>
      </c>
      <c r="G63" s="233">
        <v>402.87991615850478</v>
      </c>
      <c r="H63" s="233">
        <v>356.37465701217297</v>
      </c>
      <c r="I63" s="233">
        <v>75.548780487850308</v>
      </c>
      <c r="J63" s="233">
        <v>369.05000000004657</v>
      </c>
      <c r="K63" s="233">
        <v>378.15937499993015</v>
      </c>
      <c r="L63" s="233">
        <v>403.90312500006985</v>
      </c>
      <c r="M63" s="233">
        <v>374.1875</v>
      </c>
      <c r="N63" s="233">
        <v>370.01874999993015</v>
      </c>
      <c r="O63" s="233">
        <v>350.30625000002328</v>
      </c>
      <c r="P63" s="233">
        <v>71.115624999976717</v>
      </c>
      <c r="Q63" s="233">
        <v>459.55625000002328</v>
      </c>
      <c r="R63" s="233">
        <v>378.375</v>
      </c>
      <c r="S63" s="233">
        <v>385.44999999995343</v>
      </c>
      <c r="T63" s="233">
        <v>392.93741987191606</v>
      </c>
      <c r="U63" s="233">
        <v>409.8625801281305</v>
      </c>
      <c r="V63" s="233">
        <v>448.828125</v>
      </c>
      <c r="W63" s="233">
        <v>78.676562499953434</v>
      </c>
      <c r="X63" s="233">
        <v>342.83281250006985</v>
      </c>
      <c r="Y63" s="233">
        <v>372.87187499995343</v>
      </c>
      <c r="Z63" s="233">
        <v>414.44843750004657</v>
      </c>
      <c r="AA63" s="233">
        <v>407.5390625</v>
      </c>
      <c r="AB63" s="233">
        <v>386.734375</v>
      </c>
      <c r="AC63" s="233">
        <v>373.02187499997672</v>
      </c>
      <c r="AD63" s="233">
        <v>69.493750000023283</v>
      </c>
      <c r="AE63" s="233">
        <v>403.21250000002328</v>
      </c>
      <c r="AF63" s="233">
        <v>391.01249999995343</v>
      </c>
      <c r="AG63" s="233">
        <v>426.53734756098129</v>
      </c>
      <c r="AH63" s="233">
        <v>378.05792682920583</v>
      </c>
      <c r="AI63" s="233">
        <v>343.54535060981289</v>
      </c>
      <c r="AJ63" s="229"/>
      <c r="AK63" s="229"/>
      <c r="AL63" s="222">
        <v>347.11577620967893</v>
      </c>
      <c r="AM63" s="222">
        <v>34.711577620967894</v>
      </c>
      <c r="AN63" s="229"/>
      <c r="AO63" s="222">
        <v>381.82735383064681</v>
      </c>
      <c r="AP63" s="222">
        <v>312.40419858871104</v>
      </c>
      <c r="AQ63" s="229"/>
      <c r="AR63" s="229"/>
      <c r="AS63" s="229"/>
      <c r="AT63" s="229"/>
      <c r="AU63" s="229"/>
      <c r="AV63" s="229"/>
      <c r="AW63" s="229"/>
      <c r="AX63" s="229"/>
      <c r="AY63" s="229"/>
      <c r="AZ63" s="229"/>
      <c r="BA63" s="229"/>
      <c r="BB63" s="229"/>
      <c r="BC63" s="229"/>
    </row>
    <row r="64" spans="1:55" ht="15.75" customHeight="1" x14ac:dyDescent="0.25">
      <c r="A64" s="2"/>
      <c r="B64" s="219">
        <v>60</v>
      </c>
      <c r="C64" s="231" t="s">
        <v>126</v>
      </c>
      <c r="D64" s="232">
        <v>13579</v>
      </c>
      <c r="E64" s="221">
        <v>0</v>
      </c>
      <c r="F64" s="221">
        <v>0</v>
      </c>
      <c r="G64" s="233">
        <v>0</v>
      </c>
      <c r="H64" s="233">
        <v>47.970703125</v>
      </c>
      <c r="I64" s="233">
        <v>0</v>
      </c>
      <c r="J64" s="233">
        <v>0</v>
      </c>
      <c r="K64" s="233">
        <v>0.73046875</v>
      </c>
      <c r="L64" s="233">
        <v>0</v>
      </c>
      <c r="M64" s="233">
        <v>0</v>
      </c>
      <c r="N64" s="233">
        <v>0</v>
      </c>
      <c r="O64" s="233">
        <v>0</v>
      </c>
      <c r="P64" s="233">
        <v>0</v>
      </c>
      <c r="Q64" s="233">
        <v>0</v>
      </c>
      <c r="R64" s="233">
        <v>0</v>
      </c>
      <c r="S64" s="233">
        <v>0.41796875</v>
      </c>
      <c r="T64" s="233">
        <v>1.216796875</v>
      </c>
      <c r="U64" s="233">
        <v>0</v>
      </c>
      <c r="V64" s="233">
        <v>0</v>
      </c>
      <c r="W64" s="233">
        <v>0</v>
      </c>
      <c r="X64" s="233">
        <v>2.099609375</v>
      </c>
      <c r="Y64" s="233">
        <v>0</v>
      </c>
      <c r="Z64" s="233">
        <v>0</v>
      </c>
      <c r="AA64" s="233">
        <v>0</v>
      </c>
      <c r="AB64" s="233">
        <v>19.181640625</v>
      </c>
      <c r="AC64" s="233">
        <v>0</v>
      </c>
      <c r="AD64" s="233">
        <v>2.232421875</v>
      </c>
      <c r="AE64" s="233">
        <v>4.611328125</v>
      </c>
      <c r="AF64" s="233">
        <v>2.43359375</v>
      </c>
      <c r="AG64" s="233">
        <v>0</v>
      </c>
      <c r="AH64" s="233">
        <v>7.03125E-2</v>
      </c>
      <c r="AI64" s="233">
        <v>0</v>
      </c>
      <c r="AJ64" s="229"/>
      <c r="AK64" s="229"/>
      <c r="AL64" s="222">
        <v>8.0964843749999993</v>
      </c>
      <c r="AM64" s="222">
        <v>0.80964843749999993</v>
      </c>
      <c r="AN64" s="229"/>
      <c r="AO64" s="222">
        <v>8.9061328124999992</v>
      </c>
      <c r="AP64" s="222">
        <v>7.2868359374999994</v>
      </c>
      <c r="AQ64" s="229"/>
      <c r="AR64" s="229"/>
      <c r="AS64" s="229"/>
      <c r="AT64" s="229"/>
      <c r="AU64" s="229"/>
      <c r="AV64" s="229"/>
      <c r="AW64" s="229"/>
      <c r="AX64" s="229"/>
      <c r="AY64" s="229"/>
      <c r="AZ64" s="229"/>
      <c r="BA64" s="229"/>
      <c r="BB64" s="229"/>
      <c r="BC64" s="229"/>
    </row>
    <row r="65" spans="1:55" ht="15.75" customHeight="1" x14ac:dyDescent="0.25">
      <c r="A65" s="2"/>
      <c r="B65" s="219">
        <v>61</v>
      </c>
      <c r="C65" s="231" t="s">
        <v>127</v>
      </c>
      <c r="D65" s="232">
        <v>14181</v>
      </c>
      <c r="E65" s="221">
        <v>0</v>
      </c>
      <c r="F65" s="221">
        <v>0</v>
      </c>
      <c r="G65" s="233">
        <v>0</v>
      </c>
      <c r="H65" s="233">
        <v>0</v>
      </c>
      <c r="I65" s="233">
        <v>0</v>
      </c>
      <c r="J65" s="233">
        <v>0</v>
      </c>
      <c r="K65" s="233">
        <v>0</v>
      </c>
      <c r="L65" s="233">
        <v>0</v>
      </c>
      <c r="M65" s="233">
        <v>0</v>
      </c>
      <c r="N65" s="233">
        <v>0</v>
      </c>
      <c r="O65" s="233">
        <v>0</v>
      </c>
      <c r="P65" s="233">
        <v>0</v>
      </c>
      <c r="Q65" s="233">
        <v>0</v>
      </c>
      <c r="R65" s="233">
        <v>0</v>
      </c>
      <c r="S65" s="233">
        <v>0</v>
      </c>
      <c r="T65" s="233">
        <v>0</v>
      </c>
      <c r="U65" s="233">
        <v>0</v>
      </c>
      <c r="V65" s="233">
        <v>0</v>
      </c>
      <c r="W65" s="233">
        <v>0</v>
      </c>
      <c r="X65" s="233">
        <v>0</v>
      </c>
      <c r="Y65" s="233">
        <v>0</v>
      </c>
      <c r="Z65" s="233">
        <v>0</v>
      </c>
      <c r="AA65" s="233">
        <v>0</v>
      </c>
      <c r="AB65" s="233">
        <v>0</v>
      </c>
      <c r="AC65" s="233">
        <v>0</v>
      </c>
      <c r="AD65" s="233">
        <v>0</v>
      </c>
      <c r="AE65" s="233">
        <v>0</v>
      </c>
      <c r="AF65" s="233">
        <v>0</v>
      </c>
      <c r="AG65" s="233">
        <v>0</v>
      </c>
      <c r="AH65" s="233">
        <v>0</v>
      </c>
      <c r="AI65" s="233">
        <v>0</v>
      </c>
      <c r="AJ65" s="229"/>
      <c r="AK65" s="229"/>
      <c r="AL65" s="222" t="s">
        <v>722</v>
      </c>
      <c r="AM65" s="222">
        <v>0</v>
      </c>
      <c r="AN65" s="229"/>
      <c r="AO65" s="222">
        <v>0</v>
      </c>
      <c r="AP65" s="222">
        <v>0</v>
      </c>
      <c r="AQ65" s="229"/>
      <c r="AR65" s="229"/>
      <c r="AS65" s="229"/>
      <c r="AT65" s="229"/>
      <c r="AU65" s="229"/>
      <c r="AV65" s="229"/>
      <c r="AW65" s="229"/>
      <c r="AX65" s="229"/>
      <c r="AY65" s="229"/>
      <c r="AZ65" s="229"/>
      <c r="BA65" s="229"/>
      <c r="BB65" s="229"/>
      <c r="BC65" s="229"/>
    </row>
    <row r="66" spans="1:55" ht="15.75" customHeight="1" x14ac:dyDescent="0.25">
      <c r="A66" s="229"/>
      <c r="B66" s="219">
        <v>62</v>
      </c>
      <c r="C66" s="231" t="s">
        <v>128</v>
      </c>
      <c r="D66" s="232">
        <v>23137</v>
      </c>
      <c r="E66" s="221">
        <v>453.76000000000931</v>
      </c>
      <c r="F66" s="221">
        <v>588.22400000004563</v>
      </c>
      <c r="G66" s="233">
        <v>456.51199999998789</v>
      </c>
      <c r="H66" s="233">
        <v>406.59199999994598</v>
      </c>
      <c r="I66" s="233">
        <v>697.47200000006706</v>
      </c>
      <c r="J66" s="233">
        <v>658.30400000000373</v>
      </c>
      <c r="K66" s="233">
        <v>516.67199999990407</v>
      </c>
      <c r="L66" s="233">
        <v>463.8080000000773</v>
      </c>
      <c r="M66" s="233">
        <v>511.87199999997392</v>
      </c>
      <c r="N66" s="233">
        <v>505.66399999998976</v>
      </c>
      <c r="O66" s="233">
        <v>657.59999999997672</v>
      </c>
      <c r="P66" s="233">
        <v>840.57600000000093</v>
      </c>
      <c r="Q66" s="233">
        <v>842.9440000000177</v>
      </c>
      <c r="R66" s="233">
        <v>861.5679999999702</v>
      </c>
      <c r="S66" s="233">
        <v>852.80000000004657</v>
      </c>
      <c r="T66" s="233">
        <v>682.04799999995157</v>
      </c>
      <c r="U66" s="233">
        <v>558.72000000008848</v>
      </c>
      <c r="V66" s="233">
        <v>530.28057635920504</v>
      </c>
      <c r="W66" s="233">
        <v>581.10995849609367</v>
      </c>
      <c r="X66" s="233">
        <v>654.31662500000004</v>
      </c>
      <c r="Y66" s="233">
        <v>513.64824999999996</v>
      </c>
      <c r="Z66" s="233">
        <v>469.27612500000009</v>
      </c>
      <c r="AA66" s="233">
        <v>743.01375000000007</v>
      </c>
      <c r="AB66" s="233">
        <v>678.06174999999985</v>
      </c>
      <c r="AC66" s="233">
        <v>702.11325000000033</v>
      </c>
      <c r="AD66" s="233">
        <v>550.59799999999996</v>
      </c>
      <c r="AE66" s="233">
        <v>424.13949999999932</v>
      </c>
      <c r="AF66" s="233">
        <v>495.94500000000062</v>
      </c>
      <c r="AG66" s="233">
        <v>479.84900000000016</v>
      </c>
      <c r="AH66" s="233">
        <v>479.91599999999926</v>
      </c>
      <c r="AI66" s="233">
        <v>476.75500000000011</v>
      </c>
      <c r="AJ66" s="229"/>
      <c r="AK66" s="229"/>
      <c r="AL66" s="222">
        <v>591.42447693081795</v>
      </c>
      <c r="AM66" s="222">
        <v>59.142447693081799</v>
      </c>
      <c r="AN66" s="229"/>
      <c r="AO66" s="222">
        <v>650.56692462389969</v>
      </c>
      <c r="AP66" s="222">
        <v>532.2820292377362</v>
      </c>
      <c r="AQ66" s="229"/>
      <c r="AR66" s="229"/>
      <c r="AS66" s="229"/>
      <c r="AT66" s="229"/>
      <c r="AU66" s="229"/>
      <c r="AV66" s="229"/>
      <c r="AW66" s="229"/>
      <c r="AX66" s="229"/>
      <c r="AY66" s="229"/>
      <c r="AZ66" s="229"/>
      <c r="BA66" s="229"/>
      <c r="BB66" s="229"/>
      <c r="BC66" s="229"/>
    </row>
    <row r="67" spans="1:55" ht="15.75" customHeight="1" x14ac:dyDescent="0.25">
      <c r="A67" s="229"/>
      <c r="B67" s="219">
        <v>63</v>
      </c>
      <c r="C67" s="231" t="s">
        <v>129</v>
      </c>
      <c r="D67" s="232">
        <v>22957</v>
      </c>
      <c r="E67" s="221">
        <v>24.466249999999945</v>
      </c>
      <c r="F67" s="221">
        <v>31.206124999999929</v>
      </c>
      <c r="G67" s="233">
        <v>23.747000000000071</v>
      </c>
      <c r="H67" s="233">
        <v>22.218875000000025</v>
      </c>
      <c r="I67" s="233">
        <v>40.350625000000036</v>
      </c>
      <c r="J67" s="233">
        <v>35.047874999999976</v>
      </c>
      <c r="K67" s="233">
        <v>29.132374999999911</v>
      </c>
      <c r="L67" s="233">
        <v>24.984124999999949</v>
      </c>
      <c r="M67" s="233">
        <v>27.774875000000065</v>
      </c>
      <c r="N67" s="233">
        <v>27.260375000000067</v>
      </c>
      <c r="O67" s="233">
        <v>33.573750000000018</v>
      </c>
      <c r="P67" s="233">
        <v>42.811249999999973</v>
      </c>
      <c r="Q67" s="233">
        <v>42.051874999999882</v>
      </c>
      <c r="R67" s="233">
        <v>40.053499999999985</v>
      </c>
      <c r="S67" s="233">
        <v>43.467750000000251</v>
      </c>
      <c r="T67" s="233">
        <v>33.503249999999753</v>
      </c>
      <c r="U67" s="233">
        <v>30.078500000000076</v>
      </c>
      <c r="V67" s="233">
        <v>28.041000000000167</v>
      </c>
      <c r="W67" s="233">
        <v>28.77475000000004</v>
      </c>
      <c r="X67" s="233">
        <v>34.952999999999975</v>
      </c>
      <c r="Y67" s="233">
        <v>28.543249999999716</v>
      </c>
      <c r="Z67" s="233">
        <v>25.233999999999924</v>
      </c>
      <c r="AA67" s="233">
        <v>38.919250000000375</v>
      </c>
      <c r="AB67" s="233">
        <v>34.779749999999694</v>
      </c>
      <c r="AC67" s="233">
        <v>36.16800000000012</v>
      </c>
      <c r="AD67" s="233">
        <v>29.394999999999982</v>
      </c>
      <c r="AE67" s="233">
        <v>22.614250000000084</v>
      </c>
      <c r="AF67" s="233">
        <v>27.020750000000135</v>
      </c>
      <c r="AG67" s="233">
        <v>25.271749999999884</v>
      </c>
      <c r="AH67" s="233">
        <v>26.35674999999992</v>
      </c>
      <c r="AI67" s="233">
        <v>25.511250000000018</v>
      </c>
      <c r="AJ67" s="229"/>
      <c r="AK67" s="229"/>
      <c r="AL67" s="222">
        <v>31.074552419354838</v>
      </c>
      <c r="AM67" s="222">
        <v>3.1074552419354839</v>
      </c>
      <c r="AN67" s="229"/>
      <c r="AO67" s="222">
        <v>34.182007661290321</v>
      </c>
      <c r="AP67" s="222">
        <v>27.967097177419355</v>
      </c>
      <c r="AQ67" s="229"/>
      <c r="AR67" s="229"/>
      <c r="AS67" s="229"/>
      <c r="AT67" s="229"/>
      <c r="AU67" s="229"/>
      <c r="AV67" s="229"/>
      <c r="AW67" s="229"/>
      <c r="AX67" s="229"/>
      <c r="AY67" s="229"/>
      <c r="AZ67" s="229"/>
      <c r="BA67" s="229"/>
      <c r="BB67" s="229"/>
      <c r="BC67" s="229"/>
    </row>
    <row r="68" spans="1:55" ht="15.75" customHeight="1" x14ac:dyDescent="0.25">
      <c r="A68" s="229"/>
      <c r="B68" s="219">
        <v>64</v>
      </c>
      <c r="C68" s="231" t="s">
        <v>140</v>
      </c>
      <c r="D68" s="232">
        <v>11878</v>
      </c>
      <c r="E68" s="221">
        <v>338.8125</v>
      </c>
      <c r="F68" s="221">
        <v>398.9375</v>
      </c>
      <c r="G68" s="233">
        <v>322.15625</v>
      </c>
      <c r="H68" s="233">
        <v>305.8125</v>
      </c>
      <c r="I68" s="233">
        <v>460.75</v>
      </c>
      <c r="J68" s="233">
        <v>442</v>
      </c>
      <c r="K68" s="233">
        <v>354.375</v>
      </c>
      <c r="L68" s="233">
        <v>348.5625</v>
      </c>
      <c r="M68" s="233">
        <v>378.40625</v>
      </c>
      <c r="N68" s="233">
        <v>379.59375</v>
      </c>
      <c r="O68" s="233">
        <v>450.84375</v>
      </c>
      <c r="P68" s="233">
        <v>576</v>
      </c>
      <c r="Q68" s="233">
        <v>578.5</v>
      </c>
      <c r="R68" s="233">
        <v>605.6875</v>
      </c>
      <c r="S68" s="233">
        <v>595.5625</v>
      </c>
      <c r="T68" s="233">
        <v>494.625</v>
      </c>
      <c r="U68" s="233">
        <v>407.03125</v>
      </c>
      <c r="V68" s="233">
        <v>394.46875</v>
      </c>
      <c r="W68" s="233">
        <v>338.15625</v>
      </c>
      <c r="X68" s="233">
        <v>285.09375</v>
      </c>
      <c r="Y68" s="233">
        <v>240.5625</v>
      </c>
      <c r="Z68" s="233">
        <v>205.65625</v>
      </c>
      <c r="AA68" s="233">
        <v>272.15625</v>
      </c>
      <c r="AB68" s="233">
        <v>301.34375</v>
      </c>
      <c r="AC68" s="233">
        <v>308.46875</v>
      </c>
      <c r="AD68" s="233">
        <v>254.03125</v>
      </c>
      <c r="AE68" s="233">
        <v>199.46875</v>
      </c>
      <c r="AF68" s="233">
        <v>230.84375</v>
      </c>
      <c r="AG68" s="233">
        <v>224.53125</v>
      </c>
      <c r="AH68" s="233">
        <v>221.4375</v>
      </c>
      <c r="AI68" s="233">
        <v>214.78125</v>
      </c>
      <c r="AJ68" s="229"/>
      <c r="AK68" s="229"/>
      <c r="AL68" s="222">
        <v>358.98891129032256</v>
      </c>
      <c r="AM68" s="222">
        <v>35.898891129032258</v>
      </c>
      <c r="AN68" s="229"/>
      <c r="AO68" s="222">
        <v>394.88780241935484</v>
      </c>
      <c r="AP68" s="222">
        <v>323.09002016129028</v>
      </c>
      <c r="AQ68" s="229"/>
      <c r="AR68" s="229"/>
      <c r="AS68" s="229"/>
      <c r="AT68" s="229"/>
      <c r="AU68" s="229"/>
      <c r="AV68" s="229"/>
      <c r="AW68" s="229"/>
      <c r="AX68" s="229"/>
      <c r="AY68" s="229"/>
      <c r="AZ68" s="229"/>
      <c r="BA68" s="229"/>
      <c r="BB68" s="229"/>
      <c r="BC68" s="229"/>
    </row>
    <row r="69" spans="1:55" ht="15.75" customHeight="1" x14ac:dyDescent="0.25">
      <c r="A69" s="229"/>
      <c r="B69" s="219">
        <v>65</v>
      </c>
      <c r="C69" s="231" t="s">
        <v>131</v>
      </c>
      <c r="D69" s="232">
        <v>35159</v>
      </c>
      <c r="E69" s="221">
        <v>152.5</v>
      </c>
      <c r="F69" s="221">
        <v>156.4375</v>
      </c>
      <c r="G69" s="233">
        <v>150.625</v>
      </c>
      <c r="H69" s="233">
        <v>177.1875</v>
      </c>
      <c r="I69" s="233">
        <v>136.75</v>
      </c>
      <c r="J69" s="233">
        <v>305.03958333330229</v>
      </c>
      <c r="K69" s="233">
        <v>140.96041666669771</v>
      </c>
      <c r="L69" s="233">
        <v>303.30416666669771</v>
      </c>
      <c r="M69" s="233">
        <v>292.63333333330229</v>
      </c>
      <c r="N69" s="233">
        <v>248.875</v>
      </c>
      <c r="O69" s="233">
        <v>256.5</v>
      </c>
      <c r="P69" s="233">
        <v>238</v>
      </c>
      <c r="Q69" s="233">
        <v>232.3125</v>
      </c>
      <c r="R69" s="233">
        <v>285.8125</v>
      </c>
      <c r="S69" s="233">
        <v>215</v>
      </c>
      <c r="T69" s="233">
        <v>210.5</v>
      </c>
      <c r="U69" s="233">
        <v>148.625</v>
      </c>
      <c r="V69" s="233">
        <v>290.6875</v>
      </c>
      <c r="W69" s="233">
        <v>262.875</v>
      </c>
      <c r="X69" s="233">
        <v>242.25</v>
      </c>
      <c r="Y69" s="233">
        <v>195.5625</v>
      </c>
      <c r="Z69" s="233">
        <v>302.375</v>
      </c>
      <c r="AA69" s="233">
        <v>235.8125</v>
      </c>
      <c r="AB69" s="233">
        <v>123.625</v>
      </c>
      <c r="AC69" s="233">
        <v>325.875</v>
      </c>
      <c r="AD69" s="233">
        <v>310.375</v>
      </c>
      <c r="AE69" s="233">
        <v>189.4375</v>
      </c>
      <c r="AF69" s="233">
        <v>298.6875</v>
      </c>
      <c r="AG69" s="233">
        <v>197.875</v>
      </c>
      <c r="AH69" s="233">
        <v>213.6875</v>
      </c>
      <c r="AI69" s="233">
        <v>161.1875</v>
      </c>
      <c r="AJ69" s="229"/>
      <c r="AK69" s="229"/>
      <c r="AL69" s="222">
        <v>225.8508064516129</v>
      </c>
      <c r="AM69" s="222">
        <v>22.585080645161291</v>
      </c>
      <c r="AN69" s="229"/>
      <c r="AO69" s="222">
        <v>248.4358870967742</v>
      </c>
      <c r="AP69" s="222">
        <v>203.2657258064516</v>
      </c>
      <c r="AQ69" s="229"/>
      <c r="AR69" s="229"/>
      <c r="AS69" s="229"/>
      <c r="AT69" s="229"/>
      <c r="AU69" s="229"/>
      <c r="AV69" s="229"/>
      <c r="AW69" s="229"/>
      <c r="AX69" s="229"/>
      <c r="AY69" s="229"/>
      <c r="AZ69" s="229"/>
      <c r="BA69" s="229"/>
      <c r="BB69" s="229"/>
      <c r="BC69" s="229"/>
    </row>
    <row r="70" spans="1:55" ht="15.75" customHeight="1" x14ac:dyDescent="0.25">
      <c r="A70" s="229"/>
      <c r="B70" s="219">
        <v>66</v>
      </c>
      <c r="C70" s="231" t="s">
        <v>132</v>
      </c>
      <c r="D70" s="232">
        <v>35156</v>
      </c>
      <c r="E70" s="221">
        <v>0.35572446236551514</v>
      </c>
      <c r="F70" s="221">
        <v>0.22639238546037177</v>
      </c>
      <c r="G70" s="233">
        <v>0.32961141304349439</v>
      </c>
      <c r="H70" s="233">
        <v>0.32942934782624889</v>
      </c>
      <c r="I70" s="233">
        <v>0.39811956521725733</v>
      </c>
      <c r="J70" s="233">
        <v>0.41518855189349324</v>
      </c>
      <c r="K70" s="233">
        <v>0.39994120354151619</v>
      </c>
      <c r="L70" s="233">
        <v>0.4226152480713381</v>
      </c>
      <c r="M70" s="233">
        <v>0.38886097475460701</v>
      </c>
      <c r="N70" s="233">
        <v>0.47319565217389936</v>
      </c>
      <c r="O70" s="233">
        <v>0.36000990532966171</v>
      </c>
      <c r="P70" s="233">
        <v>0.40166808380070051</v>
      </c>
      <c r="Q70" s="233">
        <v>0.46380298913049955</v>
      </c>
      <c r="R70" s="233">
        <v>0.4365283752860023</v>
      </c>
      <c r="S70" s="233">
        <v>0.40291184210536812</v>
      </c>
      <c r="T70" s="233">
        <v>0.32449193548393396</v>
      </c>
      <c r="U70" s="233">
        <v>0.36788306451614972</v>
      </c>
      <c r="V70" s="233">
        <v>0.42321195652164079</v>
      </c>
      <c r="W70" s="233">
        <v>0.42772418478261898</v>
      </c>
      <c r="X70" s="233">
        <v>0.40831997282612065</v>
      </c>
      <c r="Y70" s="233">
        <v>0.45124388586941677</v>
      </c>
      <c r="Z70" s="233">
        <v>0.43707336956538256</v>
      </c>
      <c r="AA70" s="233">
        <v>0.39436413043472385</v>
      </c>
      <c r="AB70" s="233">
        <v>0.4494213709676842</v>
      </c>
      <c r="AC70" s="233">
        <v>0.49317137096784336</v>
      </c>
      <c r="AD70" s="233">
        <v>0.4746572580644397</v>
      </c>
      <c r="AE70" s="233">
        <v>0.418949596774155</v>
      </c>
      <c r="AF70" s="233">
        <v>0.48317540322591412</v>
      </c>
      <c r="AG70" s="233">
        <v>0.40086684782602333</v>
      </c>
      <c r="AH70" s="233">
        <v>0.43701698369568476</v>
      </c>
      <c r="AI70" s="233">
        <v>0.36939641041362847</v>
      </c>
      <c r="AJ70" s="229"/>
      <c r="AK70" s="229"/>
      <c r="AL70" s="222">
        <v>0.4053215400624301</v>
      </c>
      <c r="AM70" s="222">
        <v>4.0532154006243014E-2</v>
      </c>
      <c r="AN70" s="229"/>
      <c r="AO70" s="222">
        <v>0.44585369406867309</v>
      </c>
      <c r="AP70" s="222">
        <v>0.3647893860561871</v>
      </c>
      <c r="AQ70" s="229"/>
      <c r="AR70" s="229"/>
      <c r="AS70" s="229"/>
      <c r="AT70" s="229"/>
      <c r="AU70" s="229"/>
      <c r="AV70" s="229"/>
      <c r="AW70" s="229"/>
      <c r="AX70" s="229"/>
      <c r="AY70" s="229"/>
      <c r="AZ70" s="229"/>
      <c r="BA70" s="229"/>
      <c r="BB70" s="229"/>
      <c r="BC70" s="229"/>
    </row>
    <row r="71" spans="1:55" ht="15.75" customHeight="1" x14ac:dyDescent="0.25">
      <c r="A71" s="229"/>
      <c r="B71" s="219">
        <v>67</v>
      </c>
      <c r="C71" s="231" t="s">
        <v>133</v>
      </c>
      <c r="D71" s="232">
        <v>35157</v>
      </c>
      <c r="E71" s="221">
        <v>570.81521739065647</v>
      </c>
      <c r="F71" s="221">
        <v>1930.0217391308397</v>
      </c>
      <c r="G71" s="233">
        <v>4304.2608695644885</v>
      </c>
      <c r="H71" s="233">
        <v>4641.8152173925191</v>
      </c>
      <c r="I71" s="233">
        <v>4692.3369565214962</v>
      </c>
      <c r="J71" s="233">
        <v>4673.4684431962669</v>
      </c>
      <c r="K71" s="233">
        <v>4656.2598176728934</v>
      </c>
      <c r="L71" s="233">
        <v>3187.8477092105895</v>
      </c>
      <c r="M71" s="233">
        <v>2692.9240299202502</v>
      </c>
      <c r="N71" s="233">
        <v>3884.8913043476641</v>
      </c>
      <c r="O71" s="233">
        <v>4673.4857410006225</v>
      </c>
      <c r="P71" s="233">
        <v>4672.6338242162019</v>
      </c>
      <c r="Q71" s="233">
        <v>3086.1847826093435</v>
      </c>
      <c r="R71" s="233">
        <v>2618.8695652168244</v>
      </c>
      <c r="S71" s="233">
        <v>2306</v>
      </c>
      <c r="T71" s="233">
        <v>2306</v>
      </c>
      <c r="U71" s="233">
        <v>2324</v>
      </c>
      <c r="V71" s="233">
        <v>1982.4782608691603</v>
      </c>
      <c r="W71" s="233">
        <v>2318.0217391308397</v>
      </c>
      <c r="X71" s="233">
        <v>2339.6195652168244</v>
      </c>
      <c r="Y71" s="233">
        <v>2340.2030154280365</v>
      </c>
      <c r="Z71" s="233">
        <v>2328.1290322579443</v>
      </c>
      <c r="AA71" s="233">
        <v>2343.5483870971948</v>
      </c>
      <c r="AB71" s="233">
        <v>3630.0967741943896</v>
      </c>
      <c r="AC71" s="233">
        <v>4615.0752688162029</v>
      </c>
      <c r="AD71" s="233">
        <v>4693.0888265538961</v>
      </c>
      <c r="AE71" s="233">
        <v>2109.7498831246048</v>
      </c>
      <c r="AF71" s="233">
        <v>944.89142122492194</v>
      </c>
      <c r="AG71" s="233">
        <v>2330.9673913028091</v>
      </c>
      <c r="AH71" s="233">
        <v>1559.8913043476641</v>
      </c>
      <c r="AI71" s="233">
        <v>2389.9057971015573</v>
      </c>
      <c r="AJ71" s="229"/>
      <c r="AK71" s="229"/>
      <c r="AL71" s="222">
        <v>3004.7574801308615</v>
      </c>
      <c r="AM71" s="222">
        <v>300.47574801308616</v>
      </c>
      <c r="AN71" s="229"/>
      <c r="AO71" s="222">
        <v>3305.2332281439476</v>
      </c>
      <c r="AP71" s="222">
        <v>2704.2817321177754</v>
      </c>
      <c r="AQ71" s="229"/>
      <c r="AR71" s="229"/>
      <c r="AS71" s="229"/>
      <c r="AT71" s="229"/>
      <c r="AU71" s="229"/>
      <c r="AV71" s="229"/>
      <c r="AW71" s="229"/>
      <c r="AX71" s="229"/>
      <c r="AY71" s="229"/>
      <c r="AZ71" s="229"/>
      <c r="BA71" s="229"/>
      <c r="BB71" s="229"/>
      <c r="BC71" s="229"/>
    </row>
    <row r="72" spans="1:55" ht="15.75" customHeight="1" x14ac:dyDescent="0.25">
      <c r="A72" s="229"/>
      <c r="B72" s="219">
        <v>68</v>
      </c>
      <c r="C72" s="231" t="s">
        <v>36</v>
      </c>
      <c r="D72" s="232">
        <v>14181</v>
      </c>
      <c r="E72" s="221">
        <v>0</v>
      </c>
      <c r="F72" s="221">
        <v>0</v>
      </c>
      <c r="G72" s="233">
        <v>0</v>
      </c>
      <c r="H72" s="233">
        <v>0</v>
      </c>
      <c r="I72" s="233">
        <v>0</v>
      </c>
      <c r="J72" s="233">
        <v>0</v>
      </c>
      <c r="K72" s="233">
        <v>0</v>
      </c>
      <c r="L72" s="233">
        <v>0</v>
      </c>
      <c r="M72" s="233">
        <v>0</v>
      </c>
      <c r="N72" s="233">
        <v>0</v>
      </c>
      <c r="O72" s="233">
        <v>0</v>
      </c>
      <c r="P72" s="233">
        <v>0</v>
      </c>
      <c r="Q72" s="233">
        <v>0</v>
      </c>
      <c r="R72" s="233">
        <v>0</v>
      </c>
      <c r="S72" s="233">
        <v>0</v>
      </c>
      <c r="T72" s="233">
        <v>0</v>
      </c>
      <c r="U72" s="233">
        <v>0</v>
      </c>
      <c r="V72" s="233">
        <v>0</v>
      </c>
      <c r="W72" s="233">
        <v>0</v>
      </c>
      <c r="X72" s="233">
        <v>0</v>
      </c>
      <c r="Y72" s="233">
        <v>0</v>
      </c>
      <c r="Z72" s="233">
        <v>0</v>
      </c>
      <c r="AA72" s="233">
        <v>0</v>
      </c>
      <c r="AB72" s="233">
        <v>0</v>
      </c>
      <c r="AC72" s="233">
        <v>0</v>
      </c>
      <c r="AD72" s="233">
        <v>0</v>
      </c>
      <c r="AE72" s="233">
        <v>0</v>
      </c>
      <c r="AF72" s="233">
        <v>0</v>
      </c>
      <c r="AG72" s="233">
        <v>0</v>
      </c>
      <c r="AH72" s="233">
        <v>0</v>
      </c>
      <c r="AI72" s="233">
        <v>0</v>
      </c>
      <c r="AJ72" s="229"/>
      <c r="AK72" s="229"/>
      <c r="AL72" s="222" t="s">
        <v>722</v>
      </c>
      <c r="AM72" s="222">
        <v>0</v>
      </c>
      <c r="AN72" s="229"/>
      <c r="AO72" s="222">
        <v>0</v>
      </c>
      <c r="AP72" s="222">
        <v>0</v>
      </c>
      <c r="AQ72" s="229"/>
      <c r="AR72" s="229"/>
      <c r="AS72" s="229"/>
      <c r="AT72" s="229"/>
      <c r="AU72" s="229"/>
      <c r="AV72" s="229"/>
      <c r="AW72" s="229"/>
      <c r="AX72" s="229"/>
      <c r="AY72" s="229"/>
      <c r="AZ72" s="229"/>
      <c r="BA72" s="229"/>
      <c r="BB72" s="229"/>
      <c r="BC72" s="229"/>
    </row>
    <row r="73" spans="1:55" ht="15.75" customHeight="1" x14ac:dyDescent="0.25">
      <c r="A73" s="229"/>
      <c r="B73" s="219">
        <v>69</v>
      </c>
      <c r="C73" s="231" t="s">
        <v>134</v>
      </c>
      <c r="D73" s="232">
        <v>35155</v>
      </c>
      <c r="E73" s="221">
        <v>2.6925834502098951</v>
      </c>
      <c r="F73" s="221">
        <v>2.2018839410948203</v>
      </c>
      <c r="G73" s="233">
        <v>3.0155380434780454</v>
      </c>
      <c r="H73" s="233">
        <v>2.8155597826089434</v>
      </c>
      <c r="I73" s="233">
        <v>3.4010217391305559</v>
      </c>
      <c r="J73" s="233">
        <v>3.3005556334737776</v>
      </c>
      <c r="K73" s="233">
        <v>3.2980693665258514</v>
      </c>
      <c r="L73" s="233">
        <v>3.4226671926135168</v>
      </c>
      <c r="M73" s="233">
        <v>3.5771860682571059</v>
      </c>
      <c r="N73" s="233">
        <v>3.5785869565206667</v>
      </c>
      <c r="O73" s="233">
        <v>3.2061785881260221</v>
      </c>
      <c r="P73" s="233">
        <v>3.3115170640485303</v>
      </c>
      <c r="Q73" s="233">
        <v>3.3712391304343328</v>
      </c>
      <c r="R73" s="233">
        <v>3.5121739130436254</v>
      </c>
      <c r="S73" s="233">
        <v>3.1158870967738039</v>
      </c>
      <c r="T73" s="233">
        <v>2.8724408602156473</v>
      </c>
      <c r="U73" s="233">
        <v>3.131365591397298</v>
      </c>
      <c r="V73" s="233">
        <v>3.286480364657109</v>
      </c>
      <c r="W73" s="233">
        <v>3.5589456521738612</v>
      </c>
      <c r="X73" s="233">
        <v>3.177690217390591</v>
      </c>
      <c r="Y73" s="233">
        <v>3.3186041958861097</v>
      </c>
      <c r="Z73" s="233">
        <v>3.5395806451615499</v>
      </c>
      <c r="AA73" s="233">
        <v>3.4751249415612619</v>
      </c>
      <c r="AB73" s="233">
        <v>3.5070363487611758</v>
      </c>
      <c r="AC73" s="233">
        <v>3.5550053763445248</v>
      </c>
      <c r="AD73" s="233">
        <v>3.5463930575033373</v>
      </c>
      <c r="AE73" s="233">
        <v>3.4718327489472358</v>
      </c>
      <c r="AF73" s="233">
        <v>3.575483870968128</v>
      </c>
      <c r="AG73" s="233">
        <v>3.2111942496494521</v>
      </c>
      <c r="AH73" s="233">
        <v>3.1237010869572259</v>
      </c>
      <c r="AI73" s="233">
        <v>3.0314595021027344</v>
      </c>
      <c r="AJ73" s="229"/>
      <c r="AK73" s="229"/>
      <c r="AL73" s="222">
        <v>3.2646124734198945</v>
      </c>
      <c r="AM73" s="222">
        <v>0.32646124734198945</v>
      </c>
      <c r="AN73" s="229"/>
      <c r="AO73" s="222">
        <v>3.5910737207618837</v>
      </c>
      <c r="AP73" s="222">
        <v>2.9381512260779052</v>
      </c>
      <c r="AQ73" s="229"/>
      <c r="AR73" s="229"/>
      <c r="AS73" s="229"/>
      <c r="AT73" s="229"/>
      <c r="AU73" s="229"/>
      <c r="AV73" s="229"/>
      <c r="AW73" s="229"/>
      <c r="AX73" s="229"/>
      <c r="AY73" s="229"/>
      <c r="AZ73" s="229"/>
      <c r="BA73" s="229"/>
      <c r="BB73" s="229"/>
      <c r="BC73" s="229"/>
    </row>
    <row r="74" spans="1:55" ht="15.75" customHeight="1" x14ac:dyDescent="0.25">
      <c r="A74" s="229"/>
      <c r="B74" s="219">
        <v>70</v>
      </c>
      <c r="C74" s="231" t="s">
        <v>135</v>
      </c>
      <c r="D74" s="232">
        <v>35154</v>
      </c>
      <c r="E74" s="221">
        <v>0.39216032608692331</v>
      </c>
      <c r="F74" s="221">
        <v>0.45582336956545078</v>
      </c>
      <c r="G74" s="233">
        <v>0.53119972826061712</v>
      </c>
      <c r="H74" s="233">
        <v>0.5542228260869706</v>
      </c>
      <c r="I74" s="233">
        <v>0.66647418478260079</v>
      </c>
      <c r="J74" s="233">
        <v>0.76385784829381009</v>
      </c>
      <c r="K74" s="233">
        <v>0.72092204301065976</v>
      </c>
      <c r="L74" s="233">
        <v>0.80137500000000728</v>
      </c>
      <c r="M74" s="233">
        <v>0.86125271739115306</v>
      </c>
      <c r="N74" s="233">
        <v>0.85594836956533982</v>
      </c>
      <c r="O74" s="233">
        <v>0.65036413043458197</v>
      </c>
      <c r="P74" s="233">
        <v>0.70714945652184724</v>
      </c>
      <c r="Q74" s="233">
        <v>0.74626382071073749</v>
      </c>
      <c r="R74" s="233">
        <v>0.74553225806448609</v>
      </c>
      <c r="S74" s="233">
        <v>0.64277553763440665</v>
      </c>
      <c r="T74" s="233">
        <v>0.48822311827962039</v>
      </c>
      <c r="U74" s="233">
        <v>0.60968413978480385</v>
      </c>
      <c r="V74" s="233">
        <v>0.68162710378692282</v>
      </c>
      <c r="W74" s="233">
        <v>0.83305434782596421</v>
      </c>
      <c r="X74" s="233">
        <v>0.7107499999999618</v>
      </c>
      <c r="Y74" s="233">
        <v>0.75882930107536595</v>
      </c>
      <c r="Z74" s="233">
        <v>0.8442056451613098</v>
      </c>
      <c r="AA74" s="233">
        <v>0.77680744506778865</v>
      </c>
      <c r="AB74" s="233">
        <v>0.84435250116894167</v>
      </c>
      <c r="AC74" s="233">
        <v>0.85045026881698504</v>
      </c>
      <c r="AD74" s="233">
        <v>0.8326972300142188</v>
      </c>
      <c r="AE74" s="233">
        <v>0.75305680224391836</v>
      </c>
      <c r="AF74" s="233">
        <v>0.79523387096764964</v>
      </c>
      <c r="AG74" s="233">
        <v>0.68973106591874966</v>
      </c>
      <c r="AH74" s="233">
        <v>0.70534823515663447</v>
      </c>
      <c r="AI74" s="233">
        <v>0.56628763440858165</v>
      </c>
      <c r="AJ74" s="229"/>
      <c r="AK74" s="229"/>
      <c r="AL74" s="222">
        <v>0.70437613955119383</v>
      </c>
      <c r="AM74" s="222">
        <v>7.0437613955119383E-2</v>
      </c>
      <c r="AN74" s="229"/>
      <c r="AO74" s="222">
        <v>0.77481375350631321</v>
      </c>
      <c r="AP74" s="222">
        <v>0.63393852559607444</v>
      </c>
      <c r="AQ74" s="229"/>
      <c r="AR74" s="229"/>
      <c r="AS74" s="229"/>
      <c r="AT74" s="229"/>
      <c r="AU74" s="229"/>
      <c r="AV74" s="229"/>
      <c r="AW74" s="229"/>
      <c r="AX74" s="229"/>
      <c r="AY74" s="229"/>
      <c r="AZ74" s="229"/>
      <c r="BA74" s="229"/>
      <c r="BB74" s="229"/>
      <c r="BC74" s="229"/>
    </row>
    <row r="75" spans="1:55" ht="15.75" customHeight="1" x14ac:dyDescent="0.25">
      <c r="A75" s="229"/>
      <c r="B75" s="219">
        <v>71</v>
      </c>
      <c r="C75" s="231" t="s">
        <v>136</v>
      </c>
      <c r="D75" s="232">
        <v>35160</v>
      </c>
      <c r="E75" s="221">
        <v>3626.1666666669771</v>
      </c>
      <c r="F75" s="221">
        <v>2909.4083333332092</v>
      </c>
      <c r="G75" s="233">
        <v>3661.8250000001863</v>
      </c>
      <c r="H75" s="233">
        <v>3646.5</v>
      </c>
      <c r="I75" s="233">
        <v>4054.6999999992549</v>
      </c>
      <c r="J75" s="233">
        <v>4081.4500000001863</v>
      </c>
      <c r="K75" s="233">
        <v>4122.7000000001863</v>
      </c>
      <c r="L75" s="233">
        <v>4355.5368852457032</v>
      </c>
      <c r="M75" s="233">
        <v>4399.3381147542968</v>
      </c>
      <c r="N75" s="233">
        <v>4428.6666666660458</v>
      </c>
      <c r="O75" s="233">
        <v>3991.5473163845018</v>
      </c>
      <c r="P75" s="233">
        <v>4149.427683616057</v>
      </c>
      <c r="Q75" s="233">
        <v>4076.2333333333954</v>
      </c>
      <c r="R75" s="233">
        <v>4275.6666666669771</v>
      </c>
      <c r="S75" s="233">
        <v>3930.3833333328366</v>
      </c>
      <c r="T75" s="233">
        <v>3662.3166666673496</v>
      </c>
      <c r="U75" s="233">
        <v>3860.6333333328366</v>
      </c>
      <c r="V75" s="233">
        <v>4054</v>
      </c>
      <c r="W75" s="233">
        <v>4394.0999999996275</v>
      </c>
      <c r="X75" s="233">
        <v>4108.7000000001863</v>
      </c>
      <c r="Y75" s="233">
        <v>4150.4333333335817</v>
      </c>
      <c r="Z75" s="233">
        <v>4417.2666666666046</v>
      </c>
      <c r="AA75" s="233">
        <v>4265.0833333330229</v>
      </c>
      <c r="AB75" s="233">
        <v>4342.9166666669771</v>
      </c>
      <c r="AC75" s="233">
        <v>4425.0666666664183</v>
      </c>
      <c r="AD75" s="233">
        <v>4319.6583333332092</v>
      </c>
      <c r="AE75" s="233">
        <v>4242.008333333768</v>
      </c>
      <c r="AF75" s="233">
        <v>4416.7249999996275</v>
      </c>
      <c r="AG75" s="233">
        <v>4124.8158602155745</v>
      </c>
      <c r="AH75" s="233">
        <v>3949.881544156</v>
      </c>
      <c r="AI75" s="233">
        <v>3838.2609289623797</v>
      </c>
      <c r="AJ75" s="229"/>
      <c r="AK75" s="229"/>
      <c r="AL75" s="222">
        <v>4073.5940860215155</v>
      </c>
      <c r="AM75" s="222">
        <v>407.35940860215157</v>
      </c>
      <c r="AN75" s="229"/>
      <c r="AO75" s="222">
        <v>4480.9534946236672</v>
      </c>
      <c r="AP75" s="222">
        <v>3666.2346774193638</v>
      </c>
      <c r="AQ75" s="229"/>
      <c r="AR75" s="229"/>
      <c r="AS75" s="229"/>
      <c r="AT75" s="229"/>
      <c r="AU75" s="229"/>
      <c r="AV75" s="229"/>
      <c r="AW75" s="229"/>
      <c r="AX75" s="229"/>
      <c r="AY75" s="229"/>
      <c r="AZ75" s="229"/>
      <c r="BA75" s="229"/>
      <c r="BB75" s="229"/>
      <c r="BC75" s="229"/>
    </row>
    <row r="76" spans="1:55" ht="15.75" customHeight="1" x14ac:dyDescent="0.25">
      <c r="A76" s="229"/>
      <c r="B76" s="219">
        <v>72</v>
      </c>
      <c r="C76" s="231" t="s">
        <v>20</v>
      </c>
      <c r="D76" s="232">
        <v>37850</v>
      </c>
      <c r="E76" s="221">
        <v>0</v>
      </c>
      <c r="F76" s="221">
        <v>0.12800000002607703</v>
      </c>
      <c r="G76" s="233">
        <v>0</v>
      </c>
      <c r="H76" s="233">
        <v>0</v>
      </c>
      <c r="I76" s="233">
        <v>0</v>
      </c>
      <c r="J76" s="233">
        <v>0.12799999996786937</v>
      </c>
      <c r="K76" s="233">
        <v>0</v>
      </c>
      <c r="L76" s="233">
        <v>0</v>
      </c>
      <c r="M76" s="233">
        <v>0.12800000002607703</v>
      </c>
      <c r="N76" s="233">
        <v>0</v>
      </c>
      <c r="O76" s="233">
        <v>0</v>
      </c>
      <c r="P76" s="233">
        <v>0</v>
      </c>
      <c r="Q76" s="233">
        <v>6.4000000013038516E-2</v>
      </c>
      <c r="R76" s="233">
        <v>0</v>
      </c>
      <c r="S76" s="233">
        <v>0</v>
      </c>
      <c r="T76" s="233">
        <v>9.5999999961350113E-2</v>
      </c>
      <c r="U76" s="233">
        <v>0</v>
      </c>
      <c r="V76" s="233">
        <v>3522.9440000000177</v>
      </c>
      <c r="W76" s="233">
        <v>0</v>
      </c>
      <c r="X76" s="233">
        <v>9.6000000019557774E-2</v>
      </c>
      <c r="Y76" s="233">
        <v>0</v>
      </c>
      <c r="Z76" s="233">
        <v>0</v>
      </c>
      <c r="AA76" s="233">
        <v>0.15999999997438863</v>
      </c>
      <c r="AB76" s="233">
        <v>0</v>
      </c>
      <c r="AC76" s="233">
        <v>100.38400000002002</v>
      </c>
      <c r="AD76" s="233">
        <v>0</v>
      </c>
      <c r="AE76" s="233">
        <v>6.3999999954830855E-2</v>
      </c>
      <c r="AF76" s="233">
        <v>0</v>
      </c>
      <c r="AG76" s="233">
        <v>0</v>
      </c>
      <c r="AH76" s="233">
        <v>9.6000000019557774E-2</v>
      </c>
      <c r="AI76" s="233">
        <v>0</v>
      </c>
      <c r="AJ76" s="229"/>
      <c r="AK76" s="229"/>
      <c r="AL76" s="222">
        <v>329.48072727272734</v>
      </c>
      <c r="AM76" s="222">
        <v>32.948072727272738</v>
      </c>
      <c r="AN76" s="229"/>
      <c r="AO76" s="222">
        <v>362.42880000000008</v>
      </c>
      <c r="AP76" s="222">
        <v>296.53265454545459</v>
      </c>
      <c r="AQ76" s="229"/>
      <c r="AR76" s="229"/>
      <c r="AS76" s="229"/>
      <c r="AT76" s="229"/>
      <c r="AU76" s="229"/>
      <c r="AV76" s="229"/>
      <c r="AW76" s="229"/>
      <c r="AX76" s="229"/>
      <c r="AY76" s="229"/>
      <c r="AZ76" s="229"/>
      <c r="BA76" s="229"/>
      <c r="BB76" s="229"/>
      <c r="BC76" s="229"/>
    </row>
    <row r="77" spans="1:55" ht="15.75" customHeight="1" x14ac:dyDescent="0.25">
      <c r="A77" s="229"/>
      <c r="B77" s="219">
        <v>73</v>
      </c>
      <c r="C77" s="231" t="s">
        <v>134</v>
      </c>
      <c r="D77" s="232">
        <v>35155</v>
      </c>
      <c r="E77" s="221">
        <v>2.6925834502098951</v>
      </c>
      <c r="F77" s="221">
        <v>2.2018839410948203</v>
      </c>
      <c r="G77" s="233">
        <v>3.0155380434780454</v>
      </c>
      <c r="H77" s="233">
        <v>2.8155597826089434</v>
      </c>
      <c r="I77" s="233">
        <v>3.4010217391305559</v>
      </c>
      <c r="J77" s="233">
        <v>3.3005556334737776</v>
      </c>
      <c r="K77" s="233">
        <v>3.2980693665258514</v>
      </c>
      <c r="L77" s="233">
        <v>3.4226671926135168</v>
      </c>
      <c r="M77" s="233">
        <v>3.5771860682571059</v>
      </c>
      <c r="N77" s="233">
        <v>3.5785869565206667</v>
      </c>
      <c r="O77" s="233">
        <v>3.2061785881260221</v>
      </c>
      <c r="P77" s="233">
        <v>3.3115170640485303</v>
      </c>
      <c r="Q77" s="233">
        <v>3.3712391304343328</v>
      </c>
      <c r="R77" s="233">
        <v>3.5121739130436254</v>
      </c>
      <c r="S77" s="233">
        <v>3.1158870967738039</v>
      </c>
      <c r="T77" s="233">
        <v>2.8724408602156473</v>
      </c>
      <c r="U77" s="233">
        <v>3.131365591397298</v>
      </c>
      <c r="V77" s="233">
        <v>3.286480364657109</v>
      </c>
      <c r="W77" s="233">
        <v>3.5589456521738612</v>
      </c>
      <c r="X77" s="233">
        <v>3.177690217390591</v>
      </c>
      <c r="Y77" s="233">
        <v>3.3186041958861097</v>
      </c>
      <c r="Z77" s="233">
        <v>3.5395806451615499</v>
      </c>
      <c r="AA77" s="233">
        <v>3.4751249415612619</v>
      </c>
      <c r="AB77" s="233">
        <v>3.5070363487611758</v>
      </c>
      <c r="AC77" s="233">
        <v>3.5550053763445248</v>
      </c>
      <c r="AD77" s="233">
        <v>3.5463930575033373</v>
      </c>
      <c r="AE77" s="233">
        <v>3.4718327489472358</v>
      </c>
      <c r="AF77" s="233">
        <v>3.575483870968128</v>
      </c>
      <c r="AG77" s="233">
        <v>3.2111942496494521</v>
      </c>
      <c r="AH77" s="233">
        <v>3.1237010869572259</v>
      </c>
      <c r="AI77" s="233">
        <v>3.0314595021027344</v>
      </c>
      <c r="AJ77" s="229"/>
      <c r="AK77" s="229"/>
      <c r="AL77" s="222">
        <v>3.2646124734198945</v>
      </c>
      <c r="AM77" s="222">
        <v>0.32646124734198945</v>
      </c>
      <c r="AN77" s="229"/>
      <c r="AO77" s="222">
        <v>3.5910737207618837</v>
      </c>
      <c r="AP77" s="222">
        <v>2.9381512260779052</v>
      </c>
      <c r="AQ77" s="229"/>
      <c r="AR77" s="229"/>
      <c r="AS77" s="229"/>
      <c r="AT77" s="229"/>
      <c r="AU77" s="229"/>
      <c r="AV77" s="229"/>
      <c r="AW77" s="229"/>
      <c r="AX77" s="229"/>
      <c r="AY77" s="229"/>
      <c r="AZ77" s="229"/>
      <c r="BA77" s="229"/>
      <c r="BB77" s="229"/>
      <c r="BC77" s="229"/>
    </row>
    <row r="78" spans="1:55" ht="15.75" customHeight="1" x14ac:dyDescent="0.25">
      <c r="A78" s="229"/>
      <c r="B78" s="219">
        <v>74</v>
      </c>
      <c r="C78" s="231" t="s">
        <v>133</v>
      </c>
      <c r="D78" s="232">
        <v>35157</v>
      </c>
      <c r="E78" s="221">
        <v>570.81521739065647</v>
      </c>
      <c r="F78" s="221">
        <v>1930.0217391308397</v>
      </c>
      <c r="G78" s="233">
        <v>4304.2608695644885</v>
      </c>
      <c r="H78" s="233">
        <v>4641.8152173925191</v>
      </c>
      <c r="I78" s="233">
        <v>4692.3369565214962</v>
      </c>
      <c r="J78" s="233">
        <v>4673.4684431962669</v>
      </c>
      <c r="K78" s="233">
        <v>4656.2598176728934</v>
      </c>
      <c r="L78" s="233">
        <v>3187.8477092105895</v>
      </c>
      <c r="M78" s="233">
        <v>2692.9240299202502</v>
      </c>
      <c r="N78" s="233">
        <v>3884.8913043476641</v>
      </c>
      <c r="O78" s="233">
        <v>4673.4857410006225</v>
      </c>
      <c r="P78" s="233">
        <v>4672.6338242162019</v>
      </c>
      <c r="Q78" s="233">
        <v>3086.1847826093435</v>
      </c>
      <c r="R78" s="233">
        <v>2618.8695652168244</v>
      </c>
      <c r="S78" s="233">
        <v>2306</v>
      </c>
      <c r="T78" s="233">
        <v>2306</v>
      </c>
      <c r="U78" s="233">
        <v>2324</v>
      </c>
      <c r="V78" s="233">
        <v>1982.4782608691603</v>
      </c>
      <c r="W78" s="233">
        <v>2318.0217391308397</v>
      </c>
      <c r="X78" s="233">
        <v>2339.6195652168244</v>
      </c>
      <c r="Y78" s="233">
        <v>2340.2030154280365</v>
      </c>
      <c r="Z78" s="233">
        <v>2328.1290322579443</v>
      </c>
      <c r="AA78" s="233">
        <v>2343.5483870971948</v>
      </c>
      <c r="AB78" s="233">
        <v>3630.0967741943896</v>
      </c>
      <c r="AC78" s="233">
        <v>4615.0752688162029</v>
      </c>
      <c r="AD78" s="233">
        <v>4693.0888265538961</v>
      </c>
      <c r="AE78" s="233">
        <v>2109.7498831246048</v>
      </c>
      <c r="AF78" s="233">
        <v>944.89142122492194</v>
      </c>
      <c r="AG78" s="233">
        <v>2330.9673913028091</v>
      </c>
      <c r="AH78" s="233">
        <v>1559.8913043476641</v>
      </c>
      <c r="AI78" s="233">
        <v>2389.9057971015573</v>
      </c>
      <c r="AJ78" s="229"/>
      <c r="AK78" s="229"/>
      <c r="AL78" s="222">
        <v>3004.7574801308615</v>
      </c>
      <c r="AM78" s="222">
        <v>300.47574801308616</v>
      </c>
      <c r="AN78" s="229"/>
      <c r="AO78" s="222">
        <v>3305.2332281439476</v>
      </c>
      <c r="AP78" s="222">
        <v>2704.2817321177754</v>
      </c>
      <c r="AQ78" s="229"/>
      <c r="AR78" s="229"/>
      <c r="AS78" s="229"/>
      <c r="AT78" s="229"/>
      <c r="AU78" s="229"/>
      <c r="AV78" s="229"/>
      <c r="AW78" s="229"/>
      <c r="AX78" s="229"/>
      <c r="AY78" s="229"/>
      <c r="AZ78" s="229"/>
      <c r="BA78" s="229"/>
      <c r="BB78" s="229"/>
      <c r="BC78" s="229"/>
    </row>
    <row r="79" spans="1:55" ht="15.75" customHeight="1" x14ac:dyDescent="0.2">
      <c r="A79" s="229"/>
      <c r="B79" s="229"/>
      <c r="C79" s="229"/>
      <c r="D79" s="229"/>
      <c r="E79" s="229"/>
      <c r="F79" s="229"/>
      <c r="G79" s="229"/>
      <c r="H79" s="229"/>
      <c r="I79" s="229"/>
      <c r="J79" s="229"/>
      <c r="K79" s="229"/>
      <c r="L79" s="229"/>
      <c r="M79" s="229"/>
      <c r="N79" s="229"/>
      <c r="O79" s="229"/>
      <c r="P79" s="229"/>
      <c r="Q79" s="229"/>
      <c r="R79" s="229"/>
      <c r="S79" s="229"/>
      <c r="T79" s="229"/>
      <c r="U79" s="229"/>
      <c r="V79" s="229"/>
      <c r="W79" s="229"/>
      <c r="X79" s="229"/>
      <c r="Y79" s="229"/>
      <c r="Z79" s="229"/>
      <c r="AA79" s="229"/>
      <c r="AB79" s="229"/>
      <c r="AC79" s="229"/>
      <c r="AD79" s="229"/>
      <c r="AE79" s="229"/>
      <c r="AF79" s="229"/>
      <c r="AG79" s="229"/>
      <c r="AH79" s="229"/>
      <c r="AI79" s="229"/>
      <c r="AJ79" s="229"/>
      <c r="AK79" s="229"/>
      <c r="AL79" s="229"/>
      <c r="AM79" s="229"/>
      <c r="AN79" s="229"/>
      <c r="AO79" s="229"/>
      <c r="AP79" s="229"/>
      <c r="AQ79" s="229"/>
      <c r="AR79" s="229"/>
      <c r="AS79" s="229"/>
      <c r="AT79" s="229"/>
      <c r="AU79" s="229"/>
      <c r="AV79" s="229"/>
      <c r="AW79" s="229"/>
      <c r="AX79" s="229"/>
      <c r="AY79" s="229"/>
      <c r="AZ79" s="229"/>
      <c r="BA79" s="229"/>
      <c r="BB79" s="229"/>
      <c r="BC79" s="229"/>
    </row>
    <row r="80" spans="1:55" ht="15.75" customHeight="1" x14ac:dyDescent="0.2">
      <c r="A80" s="229"/>
      <c r="B80" s="229"/>
      <c r="C80" s="229"/>
      <c r="D80" s="229"/>
      <c r="E80" s="229"/>
      <c r="F80" s="229"/>
      <c r="G80" s="229"/>
      <c r="H80" s="229"/>
      <c r="I80" s="229"/>
      <c r="J80" s="229"/>
      <c r="K80" s="229"/>
      <c r="L80" s="229"/>
      <c r="M80" s="229"/>
      <c r="N80" s="229"/>
      <c r="O80" s="229"/>
      <c r="P80" s="229"/>
      <c r="Q80" s="229"/>
      <c r="R80" s="229"/>
      <c r="S80" s="229"/>
      <c r="T80" s="229"/>
      <c r="U80" s="229"/>
      <c r="V80" s="229"/>
      <c r="W80" s="229"/>
      <c r="X80" s="229"/>
      <c r="Y80" s="229"/>
      <c r="Z80" s="229"/>
      <c r="AA80" s="229"/>
      <c r="AB80" s="229"/>
      <c r="AC80" s="229"/>
      <c r="AD80" s="229"/>
      <c r="AE80" s="229"/>
      <c r="AF80" s="229"/>
      <c r="AG80" s="229"/>
      <c r="AH80" s="229"/>
      <c r="AI80" s="229"/>
      <c r="AJ80" s="229"/>
      <c r="AK80" s="229"/>
      <c r="AL80" s="229"/>
      <c r="AM80" s="229"/>
      <c r="AN80" s="229"/>
      <c r="AO80" s="229"/>
      <c r="AP80" s="229"/>
      <c r="AQ80" s="229"/>
      <c r="AR80" s="229"/>
      <c r="AS80" s="229"/>
      <c r="AT80" s="229"/>
      <c r="AU80" s="229"/>
      <c r="AV80" s="229"/>
      <c r="AW80" s="229"/>
      <c r="AX80" s="229"/>
      <c r="AY80" s="229"/>
      <c r="AZ80" s="229"/>
      <c r="BA80" s="229"/>
      <c r="BB80" s="229"/>
      <c r="BC80" s="229"/>
    </row>
    <row r="81" spans="1:55" ht="15.75" customHeight="1" x14ac:dyDescent="0.2">
      <c r="A81" s="229"/>
      <c r="B81" s="229"/>
      <c r="C81" s="229"/>
      <c r="D81" s="229"/>
      <c r="E81" s="229"/>
      <c r="F81" s="229"/>
      <c r="G81" s="229"/>
      <c r="H81" s="229"/>
      <c r="I81" s="229"/>
      <c r="J81" s="229"/>
      <c r="K81" s="229"/>
      <c r="L81" s="229"/>
      <c r="M81" s="229"/>
      <c r="N81" s="229"/>
      <c r="O81" s="229"/>
      <c r="P81" s="229"/>
      <c r="Q81" s="229"/>
      <c r="R81" s="229"/>
      <c r="S81" s="229"/>
      <c r="T81" s="229"/>
      <c r="U81" s="229"/>
      <c r="V81" s="229"/>
      <c r="W81" s="229"/>
      <c r="X81" s="229"/>
      <c r="Y81" s="229"/>
      <c r="Z81" s="229"/>
      <c r="AA81" s="229"/>
      <c r="AB81" s="229"/>
      <c r="AC81" s="229"/>
      <c r="AD81" s="229"/>
      <c r="AE81" s="229"/>
      <c r="AF81" s="229"/>
      <c r="AG81" s="229"/>
      <c r="AH81" s="229"/>
      <c r="AI81" s="229"/>
      <c r="AJ81" s="229"/>
      <c r="AK81" s="229"/>
      <c r="AL81" s="229"/>
      <c r="AM81" s="229"/>
      <c r="AN81" s="229"/>
      <c r="AO81" s="229"/>
      <c r="AP81" s="229"/>
      <c r="AQ81" s="229"/>
      <c r="AR81" s="229"/>
      <c r="AS81" s="229"/>
      <c r="AT81" s="229"/>
      <c r="AU81" s="229"/>
      <c r="AV81" s="229"/>
      <c r="AW81" s="229"/>
      <c r="AX81" s="229"/>
      <c r="AY81" s="229"/>
      <c r="AZ81" s="229"/>
      <c r="BA81" s="229"/>
      <c r="BB81" s="229"/>
      <c r="BC81" s="229"/>
    </row>
    <row r="82" spans="1:55" ht="15.75" customHeight="1" x14ac:dyDescent="0.2">
      <c r="A82" s="229"/>
      <c r="B82" s="229"/>
      <c r="C82" s="229"/>
      <c r="D82" s="229"/>
      <c r="E82" s="229"/>
      <c r="F82" s="229"/>
      <c r="G82" s="229"/>
      <c r="H82" s="229"/>
      <c r="I82" s="229"/>
      <c r="J82" s="229"/>
      <c r="K82" s="229"/>
      <c r="L82" s="229"/>
      <c r="M82" s="229"/>
      <c r="N82" s="229"/>
      <c r="O82" s="229"/>
      <c r="P82" s="229"/>
      <c r="Q82" s="229"/>
      <c r="R82" s="229"/>
      <c r="S82" s="229"/>
      <c r="T82" s="229"/>
      <c r="U82" s="229"/>
      <c r="V82" s="229"/>
      <c r="W82" s="229"/>
      <c r="X82" s="229"/>
      <c r="Y82" s="229"/>
      <c r="Z82" s="229"/>
      <c r="AA82" s="229"/>
      <c r="AB82" s="229"/>
      <c r="AC82" s="229"/>
      <c r="AD82" s="229"/>
      <c r="AE82" s="229"/>
      <c r="AF82" s="229"/>
      <c r="AG82" s="229"/>
      <c r="AH82" s="229"/>
      <c r="AI82" s="229"/>
      <c r="AJ82" s="229"/>
      <c r="AK82" s="229"/>
      <c r="AL82" s="229"/>
      <c r="AM82" s="229"/>
      <c r="AN82" s="229"/>
      <c r="AO82" s="229"/>
      <c r="AP82" s="229"/>
      <c r="AQ82" s="229"/>
      <c r="AR82" s="229"/>
      <c r="AS82" s="229"/>
      <c r="AT82" s="229"/>
      <c r="AU82" s="229"/>
      <c r="AV82" s="229"/>
      <c r="AW82" s="229"/>
      <c r="AX82" s="229"/>
      <c r="AY82" s="229"/>
      <c r="AZ82" s="229"/>
      <c r="BA82" s="229"/>
      <c r="BB82" s="229"/>
      <c r="BC82" s="229"/>
    </row>
    <row r="83" spans="1:55" ht="15.75" customHeight="1" x14ac:dyDescent="0.2">
      <c r="A83" s="229"/>
      <c r="B83" s="229"/>
      <c r="C83" s="229"/>
      <c r="D83" s="229"/>
      <c r="E83" s="229"/>
      <c r="F83" s="229"/>
      <c r="G83" s="229"/>
      <c r="H83" s="229"/>
      <c r="I83" s="229"/>
      <c r="J83" s="229"/>
      <c r="K83" s="229"/>
      <c r="L83" s="229"/>
      <c r="M83" s="229"/>
      <c r="N83" s="229"/>
      <c r="O83" s="229"/>
      <c r="P83" s="229"/>
      <c r="Q83" s="229"/>
      <c r="R83" s="229"/>
      <c r="S83" s="229"/>
      <c r="T83" s="229"/>
      <c r="U83" s="229"/>
      <c r="V83" s="229"/>
      <c r="W83" s="229"/>
      <c r="X83" s="229"/>
      <c r="Y83" s="229"/>
      <c r="Z83" s="229"/>
      <c r="AA83" s="229"/>
      <c r="AB83" s="229"/>
      <c r="AC83" s="229"/>
      <c r="AD83" s="229"/>
      <c r="AE83" s="229"/>
      <c r="AF83" s="229"/>
      <c r="AG83" s="229"/>
      <c r="AH83" s="229"/>
      <c r="AI83" s="229"/>
      <c r="AJ83" s="229"/>
      <c r="AK83" s="229"/>
      <c r="AL83" s="229"/>
      <c r="AM83" s="229"/>
      <c r="AN83" s="229"/>
      <c r="AO83" s="229"/>
      <c r="AP83" s="229"/>
      <c r="AQ83" s="229"/>
      <c r="AR83" s="229"/>
      <c r="AS83" s="229"/>
      <c r="AT83" s="229"/>
      <c r="AU83" s="229"/>
      <c r="AV83" s="229"/>
      <c r="AW83" s="229"/>
      <c r="AX83" s="229"/>
      <c r="AY83" s="229"/>
      <c r="AZ83" s="229"/>
      <c r="BA83" s="229"/>
      <c r="BB83" s="229"/>
      <c r="BC83" s="229"/>
    </row>
    <row r="84" spans="1:55" ht="15.75" customHeight="1" x14ac:dyDescent="0.2">
      <c r="A84" s="229"/>
      <c r="B84" s="229"/>
      <c r="C84" s="229"/>
      <c r="D84" s="229"/>
      <c r="E84" s="229"/>
      <c r="F84" s="229"/>
      <c r="G84" s="229"/>
      <c r="H84" s="229"/>
      <c r="I84" s="229"/>
      <c r="J84" s="229"/>
      <c r="K84" s="229"/>
      <c r="L84" s="229"/>
      <c r="M84" s="229"/>
      <c r="N84" s="229"/>
      <c r="O84" s="229"/>
      <c r="P84" s="229"/>
      <c r="Q84" s="229"/>
      <c r="R84" s="229"/>
      <c r="S84" s="229"/>
      <c r="T84" s="229"/>
      <c r="U84" s="229"/>
      <c r="V84" s="229"/>
      <c r="W84" s="229"/>
      <c r="X84" s="229"/>
      <c r="Y84" s="229"/>
      <c r="Z84" s="229"/>
      <c r="AA84" s="229"/>
      <c r="AB84" s="229"/>
      <c r="AC84" s="229"/>
      <c r="AD84" s="229"/>
      <c r="AE84" s="229"/>
      <c r="AF84" s="229"/>
      <c r="AG84" s="229"/>
      <c r="AH84" s="229"/>
      <c r="AI84" s="229"/>
      <c r="AJ84" s="229"/>
      <c r="AK84" s="229"/>
      <c r="AL84" s="229"/>
      <c r="AM84" s="229"/>
      <c r="AN84" s="229"/>
      <c r="AO84" s="229"/>
      <c r="AP84" s="229"/>
      <c r="AQ84" s="229"/>
      <c r="AR84" s="229"/>
      <c r="AS84" s="229"/>
      <c r="AT84" s="229"/>
      <c r="AU84" s="229"/>
      <c r="AV84" s="229"/>
      <c r="AW84" s="229"/>
      <c r="AX84" s="229"/>
      <c r="AY84" s="229"/>
      <c r="AZ84" s="229"/>
      <c r="BA84" s="229"/>
      <c r="BB84" s="229"/>
      <c r="BC84" s="229"/>
    </row>
    <row r="85" spans="1:55" ht="15.75" customHeight="1" x14ac:dyDescent="0.2">
      <c r="A85" s="229"/>
      <c r="B85" s="229"/>
      <c r="C85" s="229"/>
      <c r="D85" s="229"/>
      <c r="E85" s="229"/>
      <c r="F85" s="229"/>
      <c r="G85" s="229"/>
      <c r="H85" s="229"/>
      <c r="I85" s="229"/>
      <c r="J85" s="229"/>
      <c r="K85" s="229"/>
      <c r="L85" s="229"/>
      <c r="M85" s="229"/>
      <c r="N85" s="229"/>
      <c r="O85" s="229"/>
      <c r="P85" s="229"/>
      <c r="Q85" s="229"/>
      <c r="R85" s="229"/>
      <c r="S85" s="229"/>
      <c r="T85" s="229"/>
      <c r="U85" s="229"/>
      <c r="V85" s="229"/>
      <c r="W85" s="229"/>
      <c r="X85" s="229"/>
      <c r="Y85" s="229"/>
      <c r="Z85" s="229"/>
      <c r="AA85" s="229"/>
      <c r="AB85" s="229"/>
      <c r="AC85" s="229"/>
      <c r="AD85" s="229"/>
      <c r="AE85" s="229"/>
      <c r="AF85" s="229"/>
      <c r="AG85" s="229"/>
      <c r="AH85" s="229"/>
      <c r="AI85" s="229"/>
      <c r="AJ85" s="229"/>
      <c r="AK85" s="229"/>
      <c r="AL85" s="229"/>
      <c r="AM85" s="229"/>
      <c r="AN85" s="229"/>
      <c r="AO85" s="229"/>
      <c r="AP85" s="229"/>
      <c r="AQ85" s="229"/>
      <c r="AR85" s="229"/>
      <c r="AS85" s="229"/>
      <c r="AT85" s="229"/>
      <c r="AU85" s="229"/>
      <c r="AV85" s="229"/>
      <c r="AW85" s="229"/>
      <c r="AX85" s="229"/>
      <c r="AY85" s="229"/>
      <c r="AZ85" s="229"/>
      <c r="BA85" s="229"/>
      <c r="BB85" s="229"/>
      <c r="BC85" s="229"/>
    </row>
    <row r="86" spans="1:55" ht="15.75" customHeight="1" x14ac:dyDescent="0.2">
      <c r="A86" s="229"/>
      <c r="B86" s="229"/>
      <c r="C86" s="229"/>
      <c r="D86" s="229"/>
      <c r="E86" s="229"/>
      <c r="F86" s="229"/>
      <c r="G86" s="229"/>
      <c r="H86" s="229"/>
      <c r="I86" s="229"/>
      <c r="J86" s="229"/>
      <c r="K86" s="229"/>
      <c r="L86" s="229"/>
      <c r="M86" s="229"/>
      <c r="N86" s="229"/>
      <c r="O86" s="229"/>
      <c r="P86" s="229"/>
      <c r="Q86" s="229"/>
      <c r="R86" s="229"/>
      <c r="S86" s="229"/>
      <c r="T86" s="229"/>
      <c r="U86" s="229"/>
      <c r="V86" s="229"/>
      <c r="W86" s="229"/>
      <c r="X86" s="229"/>
      <c r="Y86" s="229"/>
      <c r="Z86" s="229"/>
      <c r="AA86" s="229"/>
      <c r="AB86" s="229"/>
      <c r="AC86" s="229"/>
      <c r="AD86" s="229"/>
      <c r="AE86" s="229"/>
      <c r="AF86" s="229"/>
      <c r="AG86" s="229"/>
      <c r="AH86" s="229"/>
      <c r="AI86" s="229"/>
      <c r="AJ86" s="229"/>
      <c r="AK86" s="229"/>
      <c r="AL86" s="229"/>
      <c r="AM86" s="229"/>
      <c r="AN86" s="229"/>
      <c r="AO86" s="229"/>
      <c r="AP86" s="229"/>
      <c r="AQ86" s="229"/>
      <c r="AR86" s="229"/>
      <c r="AS86" s="229"/>
      <c r="AT86" s="229"/>
      <c r="AU86" s="229"/>
      <c r="AV86" s="229"/>
      <c r="AW86" s="229"/>
      <c r="AX86" s="229"/>
      <c r="AY86" s="229"/>
      <c r="AZ86" s="229"/>
      <c r="BA86" s="229"/>
      <c r="BB86" s="229"/>
      <c r="BC86" s="229"/>
    </row>
    <row r="87" spans="1:55" ht="15.75" customHeight="1" x14ac:dyDescent="0.2">
      <c r="A87" s="229"/>
      <c r="B87" s="229"/>
      <c r="C87" s="229"/>
      <c r="D87" s="229"/>
      <c r="E87" s="229"/>
      <c r="F87" s="229"/>
      <c r="G87" s="229"/>
      <c r="H87" s="229"/>
      <c r="I87" s="229"/>
      <c r="J87" s="229"/>
      <c r="K87" s="229"/>
      <c r="L87" s="229"/>
      <c r="M87" s="229"/>
      <c r="N87" s="229"/>
      <c r="O87" s="229"/>
      <c r="P87" s="229"/>
      <c r="Q87" s="229"/>
      <c r="R87" s="229"/>
      <c r="S87" s="229"/>
      <c r="T87" s="229"/>
      <c r="U87" s="229"/>
      <c r="V87" s="229"/>
      <c r="W87" s="229"/>
      <c r="X87" s="229"/>
      <c r="Y87" s="229"/>
      <c r="Z87" s="229"/>
      <c r="AA87" s="229"/>
      <c r="AB87" s="229"/>
      <c r="AC87" s="229"/>
      <c r="AD87" s="229"/>
      <c r="AE87" s="229"/>
      <c r="AF87" s="229"/>
      <c r="AG87" s="229"/>
      <c r="AH87" s="229"/>
      <c r="AI87" s="229"/>
      <c r="AJ87" s="229"/>
      <c r="AK87" s="229"/>
      <c r="AL87" s="229"/>
      <c r="AM87" s="229"/>
      <c r="AN87" s="229"/>
      <c r="AO87" s="229"/>
      <c r="AP87" s="229"/>
      <c r="AQ87" s="229"/>
      <c r="AR87" s="229"/>
      <c r="AS87" s="229"/>
      <c r="AT87" s="229"/>
      <c r="AU87" s="229"/>
      <c r="AV87" s="229"/>
      <c r="AW87" s="229"/>
      <c r="AX87" s="229"/>
      <c r="AY87" s="229"/>
      <c r="AZ87" s="229"/>
      <c r="BA87" s="229"/>
      <c r="BB87" s="229"/>
      <c r="BC87" s="229"/>
    </row>
    <row r="88" spans="1:55" ht="15.75" customHeight="1" x14ac:dyDescent="0.2">
      <c r="A88" s="229"/>
      <c r="B88" s="229"/>
      <c r="C88" s="229"/>
      <c r="D88" s="229"/>
      <c r="E88" s="229"/>
      <c r="F88" s="229"/>
      <c r="G88" s="229"/>
      <c r="H88" s="229"/>
      <c r="I88" s="229"/>
      <c r="J88" s="229"/>
      <c r="K88" s="229"/>
      <c r="L88" s="229"/>
      <c r="M88" s="229"/>
      <c r="N88" s="229"/>
      <c r="O88" s="229"/>
      <c r="P88" s="229"/>
      <c r="Q88" s="229"/>
      <c r="R88" s="229"/>
      <c r="S88" s="229"/>
      <c r="T88" s="229"/>
      <c r="U88" s="229"/>
      <c r="V88" s="229"/>
      <c r="W88" s="229"/>
      <c r="X88" s="229"/>
      <c r="Y88" s="229"/>
      <c r="Z88" s="229"/>
      <c r="AA88" s="229"/>
      <c r="AB88" s="229"/>
      <c r="AC88" s="229"/>
      <c r="AD88" s="229"/>
      <c r="AE88" s="229"/>
      <c r="AF88" s="229"/>
      <c r="AG88" s="229"/>
      <c r="AH88" s="229"/>
      <c r="AI88" s="229"/>
      <c r="AJ88" s="229"/>
      <c r="AK88" s="229"/>
      <c r="AL88" s="229"/>
      <c r="AM88" s="229"/>
      <c r="AN88" s="229"/>
      <c r="AO88" s="229"/>
      <c r="AP88" s="229"/>
      <c r="AQ88" s="229"/>
      <c r="AR88" s="229"/>
      <c r="AS88" s="229"/>
      <c r="AT88" s="229"/>
      <c r="AU88" s="229"/>
      <c r="AV88" s="229"/>
      <c r="AW88" s="229"/>
      <c r="AX88" s="229"/>
      <c r="AY88" s="229"/>
      <c r="AZ88" s="229"/>
      <c r="BA88" s="229"/>
      <c r="BB88" s="229"/>
      <c r="BC88" s="229"/>
    </row>
    <row r="89" spans="1:55" ht="15.75" customHeight="1" x14ac:dyDescent="0.2">
      <c r="A89" s="229"/>
      <c r="B89" s="229"/>
      <c r="C89" s="229"/>
      <c r="D89" s="229"/>
      <c r="E89" s="229"/>
      <c r="F89" s="229"/>
      <c r="G89" s="229"/>
      <c r="H89" s="229"/>
      <c r="I89" s="229"/>
      <c r="J89" s="229"/>
      <c r="K89" s="229"/>
      <c r="L89" s="229"/>
      <c r="M89" s="229"/>
      <c r="N89" s="229"/>
      <c r="O89" s="229"/>
      <c r="P89" s="229"/>
      <c r="Q89" s="229"/>
      <c r="R89" s="229"/>
      <c r="S89" s="229"/>
      <c r="T89" s="229"/>
      <c r="U89" s="229"/>
      <c r="V89" s="229"/>
      <c r="W89" s="229"/>
      <c r="X89" s="229"/>
      <c r="Y89" s="229"/>
      <c r="Z89" s="229"/>
      <c r="AA89" s="229"/>
      <c r="AB89" s="229"/>
      <c r="AC89" s="229"/>
      <c r="AD89" s="229"/>
      <c r="AE89" s="229"/>
      <c r="AF89" s="229"/>
      <c r="AG89" s="229"/>
      <c r="AH89" s="229"/>
      <c r="AI89" s="229"/>
      <c r="AJ89" s="229"/>
      <c r="AK89" s="229"/>
      <c r="AL89" s="229"/>
      <c r="AM89" s="229"/>
      <c r="AN89" s="229"/>
      <c r="AO89" s="229"/>
      <c r="AP89" s="229"/>
      <c r="AQ89" s="229"/>
      <c r="AR89" s="229"/>
      <c r="AS89" s="229"/>
      <c r="AT89" s="229"/>
      <c r="AU89" s="229"/>
      <c r="AV89" s="229"/>
      <c r="AW89" s="229"/>
      <c r="AX89" s="229"/>
      <c r="AY89" s="229"/>
      <c r="AZ89" s="229"/>
      <c r="BA89" s="229"/>
      <c r="BB89" s="229"/>
      <c r="BC89" s="229"/>
    </row>
    <row r="90" spans="1:55" ht="15.75" customHeight="1" x14ac:dyDescent="0.2">
      <c r="A90" s="229"/>
      <c r="B90" s="229"/>
      <c r="C90" s="229"/>
      <c r="D90" s="229"/>
      <c r="E90" s="229"/>
      <c r="F90" s="229"/>
      <c r="G90" s="229"/>
      <c r="H90" s="229"/>
      <c r="I90" s="229"/>
      <c r="J90" s="229"/>
      <c r="K90" s="229"/>
      <c r="L90" s="229"/>
      <c r="M90" s="229"/>
      <c r="N90" s="229"/>
      <c r="O90" s="229"/>
      <c r="P90" s="229"/>
      <c r="Q90" s="229"/>
      <c r="R90" s="229"/>
      <c r="S90" s="229"/>
      <c r="T90" s="229"/>
      <c r="U90" s="229"/>
      <c r="V90" s="229"/>
      <c r="W90" s="229"/>
      <c r="X90" s="229"/>
      <c r="Y90" s="229"/>
      <c r="Z90" s="229"/>
      <c r="AA90" s="229"/>
      <c r="AB90" s="229"/>
      <c r="AC90" s="229"/>
      <c r="AD90" s="229"/>
      <c r="AE90" s="229"/>
      <c r="AF90" s="229"/>
      <c r="AG90" s="229"/>
      <c r="AH90" s="229"/>
      <c r="AI90" s="229"/>
      <c r="AJ90" s="229"/>
      <c r="AK90" s="229"/>
      <c r="AL90" s="229"/>
      <c r="AM90" s="229"/>
      <c r="AN90" s="229"/>
      <c r="AO90" s="229"/>
      <c r="AP90" s="229"/>
      <c r="AQ90" s="229"/>
      <c r="AR90" s="229"/>
      <c r="AS90" s="229"/>
      <c r="AT90" s="229"/>
      <c r="AU90" s="229"/>
      <c r="AV90" s="229"/>
      <c r="AW90" s="229"/>
      <c r="AX90" s="229"/>
      <c r="AY90" s="229"/>
      <c r="AZ90" s="229"/>
      <c r="BA90" s="229"/>
      <c r="BB90" s="229"/>
      <c r="BC90" s="229"/>
    </row>
    <row r="91" spans="1:55" ht="15.75" customHeight="1" x14ac:dyDescent="0.2">
      <c r="A91" s="229"/>
      <c r="B91" s="229"/>
      <c r="C91" s="229"/>
      <c r="D91" s="229"/>
      <c r="E91" s="229"/>
      <c r="F91" s="229"/>
      <c r="G91" s="229"/>
      <c r="H91" s="229"/>
      <c r="I91" s="229"/>
      <c r="J91" s="229"/>
      <c r="K91" s="229"/>
      <c r="L91" s="229"/>
      <c r="M91" s="229"/>
      <c r="N91" s="229"/>
      <c r="O91" s="229"/>
      <c r="P91" s="229"/>
      <c r="Q91" s="229"/>
      <c r="R91" s="229"/>
      <c r="S91" s="229"/>
      <c r="T91" s="229"/>
      <c r="U91" s="229"/>
      <c r="V91" s="229"/>
      <c r="W91" s="229"/>
      <c r="X91" s="229"/>
      <c r="Y91" s="229"/>
      <c r="Z91" s="229"/>
      <c r="AA91" s="229"/>
      <c r="AB91" s="229"/>
      <c r="AC91" s="229"/>
      <c r="AD91" s="229"/>
      <c r="AE91" s="229"/>
      <c r="AF91" s="229"/>
      <c r="AG91" s="229"/>
      <c r="AH91" s="229"/>
      <c r="AI91" s="229"/>
      <c r="AJ91" s="229"/>
      <c r="AK91" s="229"/>
      <c r="AL91" s="229"/>
      <c r="AM91" s="229"/>
      <c r="AN91" s="229"/>
      <c r="AO91" s="229"/>
      <c r="AP91" s="229"/>
      <c r="AQ91" s="229"/>
      <c r="AR91" s="229"/>
      <c r="AS91" s="229"/>
      <c r="AT91" s="229"/>
      <c r="AU91" s="229"/>
      <c r="AV91" s="229"/>
      <c r="AW91" s="229"/>
      <c r="AX91" s="229"/>
      <c r="AY91" s="229"/>
      <c r="AZ91" s="229"/>
      <c r="BA91" s="229"/>
      <c r="BB91" s="229"/>
      <c r="BC91" s="229"/>
    </row>
    <row r="92" spans="1:55" ht="15.75" customHeight="1" x14ac:dyDescent="0.2">
      <c r="A92" s="229"/>
      <c r="B92" s="229"/>
      <c r="C92" s="229"/>
      <c r="D92" s="229"/>
      <c r="E92" s="229"/>
      <c r="F92" s="229"/>
      <c r="G92" s="229"/>
      <c r="H92" s="229"/>
      <c r="I92" s="229"/>
      <c r="J92" s="229"/>
      <c r="K92" s="229"/>
      <c r="L92" s="229"/>
      <c r="M92" s="229"/>
      <c r="N92" s="229"/>
      <c r="O92" s="229"/>
      <c r="P92" s="229"/>
      <c r="Q92" s="229"/>
      <c r="R92" s="229"/>
      <c r="S92" s="229"/>
      <c r="T92" s="229"/>
      <c r="U92" s="229"/>
      <c r="V92" s="229"/>
      <c r="W92" s="229"/>
      <c r="X92" s="229"/>
      <c r="Y92" s="229"/>
      <c r="Z92" s="229"/>
      <c r="AA92" s="229"/>
      <c r="AB92" s="229"/>
      <c r="AC92" s="229"/>
      <c r="AD92" s="229"/>
      <c r="AE92" s="229"/>
      <c r="AF92" s="229"/>
      <c r="AG92" s="229"/>
      <c r="AH92" s="229"/>
      <c r="AI92" s="229"/>
      <c r="AJ92" s="229"/>
      <c r="AK92" s="229"/>
      <c r="AL92" s="229"/>
      <c r="AM92" s="229"/>
      <c r="AN92" s="229"/>
      <c r="AO92" s="229"/>
      <c r="AP92" s="229"/>
      <c r="AQ92" s="229"/>
      <c r="AR92" s="229"/>
      <c r="AS92" s="229"/>
      <c r="AT92" s="229"/>
      <c r="AU92" s="229"/>
      <c r="AV92" s="229"/>
      <c r="AW92" s="229"/>
      <c r="AX92" s="229"/>
      <c r="AY92" s="229"/>
      <c r="AZ92" s="229"/>
      <c r="BA92" s="229"/>
      <c r="BB92" s="229"/>
      <c r="BC92" s="229"/>
    </row>
    <row r="93" spans="1:55" ht="15.75" customHeight="1" x14ac:dyDescent="0.2">
      <c r="A93" s="229"/>
      <c r="B93" s="229"/>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29"/>
      <c r="AA93" s="229"/>
      <c r="AB93" s="229"/>
      <c r="AC93" s="229"/>
      <c r="AD93" s="229"/>
      <c r="AE93" s="229"/>
      <c r="AF93" s="229"/>
      <c r="AG93" s="229"/>
      <c r="AH93" s="229"/>
      <c r="AI93" s="229"/>
      <c r="AJ93" s="229"/>
      <c r="AK93" s="229"/>
      <c r="AL93" s="229"/>
      <c r="AM93" s="229"/>
      <c r="AN93" s="229"/>
      <c r="AO93" s="229"/>
      <c r="AP93" s="229"/>
      <c r="AQ93" s="229"/>
      <c r="AR93" s="229"/>
      <c r="AS93" s="229"/>
      <c r="AT93" s="229"/>
      <c r="AU93" s="229"/>
      <c r="AV93" s="229"/>
      <c r="AW93" s="229"/>
      <c r="AX93" s="229"/>
      <c r="AY93" s="229"/>
      <c r="AZ93" s="229"/>
      <c r="BA93" s="229"/>
      <c r="BB93" s="229"/>
      <c r="BC93" s="229"/>
    </row>
    <row r="94" spans="1:55" ht="15.75" customHeight="1" x14ac:dyDescent="0.2">
      <c r="A94" s="229"/>
      <c r="B94" s="229"/>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29"/>
      <c r="AA94" s="229"/>
      <c r="AB94" s="229"/>
      <c r="AC94" s="229"/>
      <c r="AD94" s="229"/>
      <c r="AE94" s="229"/>
      <c r="AF94" s="229"/>
      <c r="AG94" s="229"/>
      <c r="AH94" s="229"/>
      <c r="AI94" s="229"/>
      <c r="AJ94" s="229"/>
      <c r="AK94" s="229"/>
      <c r="AL94" s="229"/>
      <c r="AM94" s="229"/>
      <c r="AN94" s="229"/>
      <c r="AO94" s="229"/>
      <c r="AP94" s="229"/>
      <c r="AQ94" s="229"/>
      <c r="AR94" s="229"/>
      <c r="AS94" s="229"/>
      <c r="AT94" s="229"/>
      <c r="AU94" s="229"/>
      <c r="AV94" s="229"/>
      <c r="AW94" s="229"/>
      <c r="AX94" s="229"/>
      <c r="AY94" s="229"/>
      <c r="AZ94" s="229"/>
      <c r="BA94" s="229"/>
      <c r="BB94" s="229"/>
      <c r="BC94" s="229"/>
    </row>
    <row r="95" spans="1:55" ht="15.75" customHeight="1" x14ac:dyDescent="0.2">
      <c r="A95" s="229"/>
      <c r="B95" s="229"/>
      <c r="C95" s="229"/>
      <c r="D95" s="229"/>
      <c r="E95" s="229"/>
      <c r="F95" s="229"/>
      <c r="G95" s="229"/>
      <c r="H95" s="229"/>
      <c r="I95" s="229"/>
      <c r="J95" s="229"/>
      <c r="K95" s="229"/>
      <c r="L95" s="229"/>
      <c r="M95" s="229"/>
      <c r="N95" s="229"/>
      <c r="O95" s="229"/>
      <c r="P95" s="229"/>
      <c r="Q95" s="229"/>
      <c r="R95" s="229"/>
      <c r="S95" s="229"/>
      <c r="T95" s="229"/>
      <c r="U95" s="229"/>
      <c r="V95" s="229"/>
      <c r="W95" s="229"/>
      <c r="X95" s="229"/>
      <c r="Y95" s="229"/>
      <c r="Z95" s="229"/>
      <c r="AA95" s="229"/>
      <c r="AB95" s="229"/>
      <c r="AC95" s="229"/>
      <c r="AD95" s="229"/>
      <c r="AE95" s="229"/>
      <c r="AF95" s="229"/>
      <c r="AG95" s="229"/>
      <c r="AH95" s="229"/>
      <c r="AI95" s="229"/>
      <c r="AJ95" s="229"/>
      <c r="AK95" s="229"/>
      <c r="AL95" s="229"/>
      <c r="AM95" s="229"/>
      <c r="AN95" s="229"/>
      <c r="AO95" s="229"/>
      <c r="AP95" s="229"/>
      <c r="AQ95" s="229"/>
      <c r="AR95" s="229"/>
      <c r="AS95" s="229"/>
      <c r="AT95" s="229"/>
      <c r="AU95" s="229"/>
      <c r="AV95" s="229"/>
      <c r="AW95" s="229"/>
      <c r="AX95" s="229"/>
      <c r="AY95" s="229"/>
      <c r="AZ95" s="229"/>
      <c r="BA95" s="229"/>
      <c r="BB95" s="229"/>
      <c r="BC95" s="229"/>
    </row>
    <row r="96" spans="1:55" ht="15.75" customHeight="1" x14ac:dyDescent="0.2">
      <c r="A96" s="229"/>
      <c r="B96" s="229"/>
      <c r="C96" s="229"/>
      <c r="D96" s="229"/>
      <c r="E96" s="229"/>
      <c r="F96" s="229"/>
      <c r="G96" s="229"/>
      <c r="H96" s="229"/>
      <c r="I96" s="229"/>
      <c r="J96" s="229"/>
      <c r="K96" s="229"/>
      <c r="L96" s="229"/>
      <c r="M96" s="229"/>
      <c r="N96" s="229"/>
      <c r="O96" s="229"/>
      <c r="P96" s="229"/>
      <c r="Q96" s="229"/>
      <c r="R96" s="229"/>
      <c r="S96" s="229"/>
      <c r="T96" s="229"/>
      <c r="U96" s="229"/>
      <c r="V96" s="229"/>
      <c r="W96" s="229"/>
      <c r="X96" s="229"/>
      <c r="Y96" s="229"/>
      <c r="Z96" s="229"/>
      <c r="AA96" s="229"/>
      <c r="AB96" s="229"/>
      <c r="AC96" s="229"/>
      <c r="AD96" s="229"/>
      <c r="AE96" s="229"/>
      <c r="AF96" s="229"/>
      <c r="AG96" s="229"/>
      <c r="AH96" s="229"/>
      <c r="AI96" s="229"/>
      <c r="AJ96" s="229"/>
      <c r="AK96" s="229"/>
      <c r="AL96" s="229"/>
      <c r="AM96" s="229"/>
      <c r="AN96" s="229"/>
      <c r="AO96" s="229"/>
      <c r="AP96" s="229"/>
      <c r="AQ96" s="229"/>
      <c r="AR96" s="229"/>
      <c r="AS96" s="229"/>
      <c r="AT96" s="229"/>
      <c r="AU96" s="229"/>
      <c r="AV96" s="229"/>
      <c r="AW96" s="229"/>
      <c r="AX96" s="229"/>
      <c r="AY96" s="229"/>
      <c r="AZ96" s="229"/>
      <c r="BA96" s="229"/>
      <c r="BB96" s="229"/>
      <c r="BC96" s="229"/>
    </row>
    <row r="97" spans="1:55" ht="15.75" customHeight="1" x14ac:dyDescent="0.2">
      <c r="A97" s="229"/>
      <c r="B97" s="229"/>
      <c r="C97" s="229"/>
      <c r="D97" s="229"/>
      <c r="E97" s="229"/>
      <c r="F97" s="229"/>
      <c r="G97" s="229"/>
      <c r="H97" s="229"/>
      <c r="I97" s="229"/>
      <c r="J97" s="229"/>
      <c r="K97" s="229"/>
      <c r="L97" s="229"/>
      <c r="M97" s="229"/>
      <c r="N97" s="229"/>
      <c r="O97" s="229"/>
      <c r="P97" s="229"/>
      <c r="Q97" s="229"/>
      <c r="R97" s="229"/>
      <c r="S97" s="229"/>
      <c r="T97" s="229"/>
      <c r="U97" s="229"/>
      <c r="V97" s="229"/>
      <c r="W97" s="229"/>
      <c r="X97" s="229"/>
      <c r="Y97" s="229"/>
      <c r="Z97" s="229"/>
      <c r="AA97" s="229"/>
      <c r="AB97" s="229"/>
      <c r="AC97" s="229"/>
      <c r="AD97" s="229"/>
      <c r="AE97" s="229"/>
      <c r="AF97" s="229"/>
      <c r="AG97" s="229"/>
      <c r="AH97" s="229"/>
      <c r="AI97" s="229"/>
      <c r="AJ97" s="229"/>
      <c r="AK97" s="229"/>
      <c r="AL97" s="229"/>
      <c r="AM97" s="229"/>
      <c r="AN97" s="229"/>
      <c r="AO97" s="229"/>
      <c r="AP97" s="229"/>
      <c r="AQ97" s="229"/>
      <c r="AR97" s="229"/>
      <c r="AS97" s="229"/>
      <c r="AT97" s="229"/>
      <c r="AU97" s="229"/>
      <c r="AV97" s="229"/>
      <c r="AW97" s="229"/>
      <c r="AX97" s="229"/>
      <c r="AY97" s="229"/>
      <c r="AZ97" s="229"/>
      <c r="BA97" s="229"/>
      <c r="BB97" s="229"/>
      <c r="BC97" s="229"/>
    </row>
    <row r="98" spans="1:55" ht="15.75" customHeight="1" x14ac:dyDescent="0.2">
      <c r="A98" s="229"/>
      <c r="B98" s="229"/>
      <c r="C98" s="229"/>
      <c r="D98" s="229"/>
      <c r="E98" s="229"/>
      <c r="F98" s="229"/>
      <c r="G98" s="229"/>
      <c r="H98" s="229"/>
      <c r="I98" s="229"/>
      <c r="J98" s="229"/>
      <c r="K98" s="229"/>
      <c r="L98" s="229"/>
      <c r="M98" s="229"/>
      <c r="N98" s="229"/>
      <c r="O98" s="229"/>
      <c r="P98" s="229"/>
      <c r="Q98" s="229"/>
      <c r="R98" s="229"/>
      <c r="S98" s="229"/>
      <c r="T98" s="229"/>
      <c r="U98" s="229"/>
      <c r="V98" s="229"/>
      <c r="W98" s="229"/>
      <c r="X98" s="229"/>
      <c r="Y98" s="229"/>
      <c r="Z98" s="229"/>
      <c r="AA98" s="229"/>
      <c r="AB98" s="229"/>
      <c r="AC98" s="229"/>
      <c r="AD98" s="229"/>
      <c r="AE98" s="229"/>
      <c r="AF98" s="229"/>
      <c r="AG98" s="229"/>
      <c r="AH98" s="229"/>
      <c r="AI98" s="229"/>
      <c r="AJ98" s="229"/>
      <c r="AK98" s="229"/>
      <c r="AL98" s="229"/>
      <c r="AM98" s="229"/>
      <c r="AN98" s="229"/>
      <c r="AO98" s="229"/>
      <c r="AP98" s="229"/>
      <c r="AQ98" s="229"/>
      <c r="AR98" s="229"/>
      <c r="AS98" s="229"/>
      <c r="AT98" s="229"/>
      <c r="AU98" s="229"/>
      <c r="AV98" s="229"/>
      <c r="AW98" s="229"/>
      <c r="AX98" s="229"/>
      <c r="AY98" s="229"/>
      <c r="AZ98" s="229"/>
      <c r="BA98" s="229"/>
      <c r="BB98" s="229"/>
      <c r="BC98" s="229"/>
    </row>
    <row r="99" spans="1:55" ht="15.75" customHeight="1" x14ac:dyDescent="0.2">
      <c r="A99" s="229"/>
      <c r="B99" s="229"/>
      <c r="C99" s="229"/>
      <c r="D99" s="229"/>
      <c r="E99" s="229"/>
      <c r="F99" s="229"/>
      <c r="G99" s="229"/>
      <c r="H99" s="229"/>
      <c r="I99" s="229"/>
      <c r="J99" s="229"/>
      <c r="K99" s="229"/>
      <c r="L99" s="229"/>
      <c r="M99" s="229"/>
      <c r="N99" s="229"/>
      <c r="O99" s="229"/>
      <c r="P99" s="229"/>
      <c r="Q99" s="229"/>
      <c r="R99" s="229"/>
      <c r="S99" s="229"/>
      <c r="T99" s="229"/>
      <c r="U99" s="229"/>
      <c r="V99" s="229"/>
      <c r="W99" s="229"/>
      <c r="X99" s="229"/>
      <c r="Y99" s="229"/>
      <c r="Z99" s="229"/>
      <c r="AA99" s="229"/>
      <c r="AB99" s="229"/>
      <c r="AC99" s="229"/>
      <c r="AD99" s="229"/>
      <c r="AE99" s="229"/>
      <c r="AF99" s="229"/>
      <c r="AG99" s="229"/>
      <c r="AH99" s="229"/>
      <c r="AI99" s="229"/>
      <c r="AJ99" s="229"/>
      <c r="AK99" s="229"/>
      <c r="AL99" s="229"/>
      <c r="AM99" s="229"/>
      <c r="AN99" s="229"/>
      <c r="AO99" s="229"/>
      <c r="AP99" s="229"/>
      <c r="AQ99" s="229"/>
      <c r="AR99" s="229"/>
      <c r="AS99" s="229"/>
      <c r="AT99" s="229"/>
      <c r="AU99" s="229"/>
      <c r="AV99" s="229"/>
      <c r="AW99" s="229"/>
      <c r="AX99" s="229"/>
      <c r="AY99" s="229"/>
      <c r="AZ99" s="229"/>
      <c r="BA99" s="229"/>
      <c r="BB99" s="229"/>
      <c r="BC99" s="229"/>
    </row>
    <row r="100" spans="1:55" ht="15.75" customHeight="1" x14ac:dyDescent="0.2">
      <c r="A100" s="229"/>
      <c r="B100" s="229"/>
      <c r="C100" s="229"/>
      <c r="D100" s="229"/>
      <c r="E100" s="229"/>
      <c r="F100" s="229"/>
      <c r="G100" s="229"/>
      <c r="H100" s="229"/>
      <c r="I100" s="229"/>
      <c r="J100" s="229"/>
      <c r="K100" s="229"/>
      <c r="L100" s="229"/>
      <c r="M100" s="229"/>
      <c r="N100" s="229"/>
      <c r="O100" s="229"/>
      <c r="P100" s="229"/>
      <c r="Q100" s="229"/>
      <c r="R100" s="229"/>
      <c r="S100" s="229"/>
      <c r="T100" s="229"/>
      <c r="U100" s="229"/>
      <c r="V100" s="229"/>
      <c r="W100" s="229"/>
      <c r="X100" s="229"/>
      <c r="Y100" s="229"/>
      <c r="Z100" s="229"/>
      <c r="AA100" s="229"/>
      <c r="AB100" s="229"/>
      <c r="AC100" s="229"/>
      <c r="AD100" s="229"/>
      <c r="AE100" s="229"/>
      <c r="AF100" s="229"/>
      <c r="AG100" s="229"/>
      <c r="AH100" s="229"/>
      <c r="AI100" s="229"/>
      <c r="AJ100" s="229"/>
      <c r="AK100" s="229"/>
      <c r="AL100" s="229"/>
      <c r="AM100" s="229"/>
      <c r="AN100" s="229"/>
      <c r="AO100" s="229"/>
      <c r="AP100" s="229"/>
      <c r="AQ100" s="229"/>
      <c r="AR100" s="229"/>
      <c r="AS100" s="229"/>
      <c r="AT100" s="229"/>
      <c r="AU100" s="229"/>
      <c r="AV100" s="229"/>
      <c r="AW100" s="229"/>
      <c r="AX100" s="229"/>
      <c r="AY100" s="229"/>
      <c r="AZ100" s="229"/>
      <c r="BA100" s="229"/>
      <c r="BB100" s="229"/>
      <c r="BC100" s="229"/>
    </row>
    <row r="101" spans="1:55" ht="15.75" customHeight="1" x14ac:dyDescent="0.2">
      <c r="A101" s="229"/>
      <c r="B101" s="229"/>
      <c r="C101" s="229"/>
      <c r="D101" s="229"/>
      <c r="E101" s="229"/>
      <c r="F101" s="229"/>
      <c r="G101" s="229"/>
      <c r="H101" s="229"/>
      <c r="I101" s="229"/>
      <c r="J101" s="229"/>
      <c r="K101" s="229"/>
      <c r="L101" s="229"/>
      <c r="M101" s="229"/>
      <c r="N101" s="229"/>
      <c r="O101" s="229"/>
      <c r="P101" s="229"/>
      <c r="Q101" s="229"/>
      <c r="R101" s="229"/>
      <c r="S101" s="229"/>
      <c r="T101" s="229"/>
      <c r="U101" s="229"/>
      <c r="V101" s="229"/>
      <c r="W101" s="229"/>
      <c r="X101" s="229"/>
      <c r="Y101" s="229"/>
      <c r="Z101" s="229"/>
      <c r="AA101" s="229"/>
      <c r="AB101" s="229"/>
      <c r="AC101" s="229"/>
      <c r="AD101" s="229"/>
      <c r="AE101" s="229"/>
      <c r="AF101" s="229"/>
      <c r="AG101" s="229"/>
      <c r="AH101" s="229"/>
      <c r="AI101" s="229"/>
      <c r="AJ101" s="229"/>
      <c r="AK101" s="229"/>
      <c r="AL101" s="229"/>
      <c r="AM101" s="229"/>
      <c r="AN101" s="229"/>
      <c r="AO101" s="229"/>
      <c r="AP101" s="229"/>
      <c r="AQ101" s="229"/>
      <c r="AR101" s="229"/>
      <c r="AS101" s="229"/>
      <c r="AT101" s="229"/>
      <c r="AU101" s="229"/>
      <c r="AV101" s="229"/>
      <c r="AW101" s="229"/>
      <c r="AX101" s="229"/>
      <c r="AY101" s="229"/>
      <c r="AZ101" s="229"/>
      <c r="BA101" s="229"/>
      <c r="BB101" s="229"/>
      <c r="BC101" s="229"/>
    </row>
    <row r="102" spans="1:55" ht="15.75" customHeight="1" x14ac:dyDescent="0.2">
      <c r="A102" s="229"/>
      <c r="B102" s="229"/>
      <c r="C102" s="229"/>
      <c r="D102" s="229"/>
      <c r="E102" s="229"/>
      <c r="F102" s="229"/>
      <c r="G102" s="229"/>
      <c r="H102" s="229"/>
      <c r="I102" s="229"/>
      <c r="J102" s="229"/>
      <c r="K102" s="229"/>
      <c r="L102" s="229"/>
      <c r="M102" s="229"/>
      <c r="N102" s="229"/>
      <c r="O102" s="229"/>
      <c r="P102" s="229"/>
      <c r="Q102" s="229"/>
      <c r="R102" s="229"/>
      <c r="S102" s="229"/>
      <c r="T102" s="229"/>
      <c r="U102" s="229"/>
      <c r="V102" s="229"/>
      <c r="W102" s="229"/>
      <c r="X102" s="229"/>
      <c r="Y102" s="229"/>
      <c r="Z102" s="229"/>
      <c r="AA102" s="229"/>
      <c r="AB102" s="229"/>
      <c r="AC102" s="229"/>
      <c r="AD102" s="229"/>
      <c r="AE102" s="229"/>
      <c r="AF102" s="229"/>
      <c r="AG102" s="229"/>
      <c r="AH102" s="229"/>
      <c r="AI102" s="229"/>
      <c r="AJ102" s="229"/>
      <c r="AK102" s="229"/>
      <c r="AL102" s="229"/>
      <c r="AM102" s="229"/>
      <c r="AN102" s="229"/>
      <c r="AO102" s="229"/>
      <c r="AP102" s="229"/>
      <c r="AQ102" s="229"/>
      <c r="AR102" s="229"/>
      <c r="AS102" s="229"/>
      <c r="AT102" s="229"/>
      <c r="AU102" s="229"/>
      <c r="AV102" s="229"/>
      <c r="AW102" s="229"/>
      <c r="AX102" s="229"/>
      <c r="AY102" s="229"/>
      <c r="AZ102" s="229"/>
      <c r="BA102" s="229"/>
      <c r="BB102" s="229"/>
      <c r="BC102" s="229"/>
    </row>
    <row r="103" spans="1:55" ht="15.75" customHeight="1" x14ac:dyDescent="0.2">
      <c r="A103" s="229"/>
      <c r="B103" s="229"/>
      <c r="C103" s="229"/>
      <c r="D103" s="229"/>
      <c r="E103" s="229"/>
      <c r="F103" s="229"/>
      <c r="G103" s="229"/>
      <c r="H103" s="229"/>
      <c r="I103" s="229"/>
      <c r="J103" s="229"/>
      <c r="K103" s="229"/>
      <c r="L103" s="229"/>
      <c r="M103" s="229"/>
      <c r="N103" s="229"/>
      <c r="O103" s="229"/>
      <c r="P103" s="229"/>
      <c r="Q103" s="229"/>
      <c r="R103" s="229"/>
      <c r="S103" s="229"/>
      <c r="T103" s="229"/>
      <c r="U103" s="229"/>
      <c r="V103" s="229"/>
      <c r="W103" s="229"/>
      <c r="X103" s="229"/>
      <c r="Y103" s="229"/>
      <c r="Z103" s="229"/>
      <c r="AA103" s="229"/>
      <c r="AB103" s="229"/>
      <c r="AC103" s="229"/>
      <c r="AD103" s="229"/>
      <c r="AE103" s="229"/>
      <c r="AF103" s="229"/>
      <c r="AG103" s="229"/>
      <c r="AH103" s="229"/>
      <c r="AI103" s="229"/>
      <c r="AJ103" s="229"/>
      <c r="AK103" s="229"/>
      <c r="AL103" s="229"/>
      <c r="AM103" s="229"/>
      <c r="AN103" s="229"/>
      <c r="AO103" s="229"/>
      <c r="AP103" s="229"/>
      <c r="AQ103" s="229"/>
      <c r="AR103" s="229"/>
      <c r="AS103" s="229"/>
      <c r="AT103" s="229"/>
      <c r="AU103" s="229"/>
      <c r="AV103" s="229"/>
      <c r="AW103" s="229"/>
      <c r="AX103" s="229"/>
      <c r="AY103" s="229"/>
      <c r="AZ103" s="229"/>
      <c r="BA103" s="229"/>
      <c r="BB103" s="229"/>
      <c r="BC103" s="229"/>
    </row>
    <row r="104" spans="1:55" ht="15.75" customHeight="1" x14ac:dyDescent="0.2">
      <c r="A104" s="229"/>
      <c r="B104" s="229"/>
      <c r="C104" s="229"/>
      <c r="D104" s="229"/>
      <c r="E104" s="229"/>
      <c r="F104" s="229"/>
      <c r="G104" s="229"/>
      <c r="H104" s="229"/>
      <c r="I104" s="229"/>
      <c r="J104" s="229"/>
      <c r="K104" s="229"/>
      <c r="L104" s="229"/>
      <c r="M104" s="229"/>
      <c r="N104" s="229"/>
      <c r="O104" s="229"/>
      <c r="P104" s="229"/>
      <c r="Q104" s="229"/>
      <c r="R104" s="229"/>
      <c r="S104" s="229"/>
      <c r="T104" s="229"/>
      <c r="U104" s="229"/>
      <c r="V104" s="229"/>
      <c r="W104" s="229"/>
      <c r="X104" s="229"/>
      <c r="Y104" s="229"/>
      <c r="Z104" s="229"/>
      <c r="AA104" s="229"/>
      <c r="AB104" s="229"/>
      <c r="AC104" s="229"/>
      <c r="AD104" s="229"/>
      <c r="AE104" s="229"/>
      <c r="AF104" s="229"/>
      <c r="AG104" s="229"/>
      <c r="AH104" s="229"/>
      <c r="AI104" s="229"/>
      <c r="AJ104" s="229"/>
      <c r="AK104" s="229"/>
      <c r="AL104" s="229"/>
      <c r="AM104" s="229"/>
      <c r="AN104" s="229"/>
      <c r="AO104" s="229"/>
      <c r="AP104" s="229"/>
      <c r="AQ104" s="229"/>
      <c r="AR104" s="229"/>
      <c r="AS104" s="229"/>
      <c r="AT104" s="229"/>
      <c r="AU104" s="229"/>
      <c r="AV104" s="229"/>
      <c r="AW104" s="229"/>
      <c r="AX104" s="229"/>
      <c r="AY104" s="229"/>
      <c r="AZ104" s="229"/>
      <c r="BA104" s="229"/>
      <c r="BB104" s="229"/>
      <c r="BC104" s="229"/>
    </row>
    <row r="105" spans="1:55" ht="15.75" customHeight="1" x14ac:dyDescent="0.2">
      <c r="A105" s="229"/>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229"/>
      <c r="X105" s="229"/>
      <c r="Y105" s="229"/>
      <c r="Z105" s="229"/>
      <c r="AA105" s="229"/>
      <c r="AB105" s="229"/>
      <c r="AC105" s="229"/>
      <c r="AD105" s="229"/>
      <c r="AE105" s="229"/>
      <c r="AF105" s="229"/>
      <c r="AG105" s="229"/>
      <c r="AH105" s="229"/>
      <c r="AI105" s="229"/>
      <c r="AJ105" s="229"/>
      <c r="AK105" s="229"/>
      <c r="AL105" s="229"/>
      <c r="AM105" s="229"/>
      <c r="AN105" s="229"/>
      <c r="AO105" s="229"/>
      <c r="AP105" s="229"/>
      <c r="AQ105" s="229"/>
      <c r="AR105" s="229"/>
      <c r="AS105" s="229"/>
      <c r="AT105" s="229"/>
      <c r="AU105" s="229"/>
      <c r="AV105" s="229"/>
      <c r="AW105" s="229"/>
      <c r="AX105" s="229"/>
      <c r="AY105" s="229"/>
      <c r="AZ105" s="229"/>
      <c r="BA105" s="229"/>
      <c r="BB105" s="229"/>
      <c r="BC105" s="229"/>
    </row>
    <row r="106" spans="1:55" ht="15.75" customHeight="1" x14ac:dyDescent="0.2">
      <c r="A106" s="229"/>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29"/>
      <c r="X106" s="229"/>
      <c r="Y106" s="229"/>
      <c r="Z106" s="229"/>
      <c r="AA106" s="229"/>
      <c r="AB106" s="229"/>
      <c r="AC106" s="229"/>
      <c r="AD106" s="229"/>
      <c r="AE106" s="229"/>
      <c r="AF106" s="229"/>
      <c r="AG106" s="229"/>
      <c r="AH106" s="229"/>
      <c r="AI106" s="229"/>
      <c r="AJ106" s="229"/>
      <c r="AK106" s="229"/>
      <c r="AL106" s="229"/>
      <c r="AM106" s="229"/>
      <c r="AN106" s="229"/>
      <c r="AO106" s="229"/>
      <c r="AP106" s="229"/>
      <c r="AQ106" s="229"/>
      <c r="AR106" s="229"/>
      <c r="AS106" s="229"/>
      <c r="AT106" s="229"/>
      <c r="AU106" s="229"/>
      <c r="AV106" s="229"/>
      <c r="AW106" s="229"/>
      <c r="AX106" s="229"/>
      <c r="AY106" s="229"/>
      <c r="AZ106" s="229"/>
      <c r="BA106" s="229"/>
      <c r="BB106" s="229"/>
      <c r="BC106" s="229"/>
    </row>
    <row r="107" spans="1:55" ht="15.75" customHeight="1" x14ac:dyDescent="0.2">
      <c r="A107" s="229"/>
      <c r="B107" s="229"/>
      <c r="C107" s="229"/>
      <c r="D107" s="229"/>
      <c r="E107" s="229"/>
      <c r="F107" s="229"/>
      <c r="G107" s="229"/>
      <c r="H107" s="229"/>
      <c r="I107" s="229"/>
      <c r="J107" s="229"/>
      <c r="K107" s="229"/>
      <c r="L107" s="229"/>
      <c r="M107" s="229"/>
      <c r="N107" s="229"/>
      <c r="O107" s="229"/>
      <c r="P107" s="229"/>
      <c r="Q107" s="229"/>
      <c r="R107" s="229"/>
      <c r="S107" s="229"/>
      <c r="T107" s="229"/>
      <c r="U107" s="229"/>
      <c r="V107" s="229"/>
      <c r="W107" s="229"/>
      <c r="X107" s="229"/>
      <c r="Y107" s="229"/>
      <c r="Z107" s="229"/>
      <c r="AA107" s="229"/>
      <c r="AB107" s="229"/>
      <c r="AC107" s="229"/>
      <c r="AD107" s="229"/>
      <c r="AE107" s="229"/>
      <c r="AF107" s="229"/>
      <c r="AG107" s="229"/>
      <c r="AH107" s="229"/>
      <c r="AI107" s="229"/>
      <c r="AJ107" s="229"/>
      <c r="AK107" s="229"/>
      <c r="AL107" s="229"/>
      <c r="AM107" s="229"/>
      <c r="AN107" s="229"/>
      <c r="AO107" s="229"/>
      <c r="AP107" s="229"/>
      <c r="AQ107" s="229"/>
      <c r="AR107" s="229"/>
      <c r="AS107" s="229"/>
      <c r="AT107" s="229"/>
      <c r="AU107" s="229"/>
      <c r="AV107" s="229"/>
      <c r="AW107" s="229"/>
      <c r="AX107" s="229"/>
      <c r="AY107" s="229"/>
      <c r="AZ107" s="229"/>
      <c r="BA107" s="229"/>
      <c r="BB107" s="229"/>
      <c r="BC107" s="229"/>
    </row>
    <row r="108" spans="1:55" ht="15.75" customHeight="1" x14ac:dyDescent="0.2">
      <c r="A108" s="229"/>
      <c r="B108" s="229"/>
      <c r="C108" s="229"/>
      <c r="D108" s="229"/>
      <c r="E108" s="229"/>
      <c r="F108" s="229"/>
      <c r="G108" s="229"/>
      <c r="H108" s="229"/>
      <c r="I108" s="229"/>
      <c r="J108" s="229"/>
      <c r="K108" s="229"/>
      <c r="L108" s="229"/>
      <c r="M108" s="229"/>
      <c r="N108" s="229"/>
      <c r="O108" s="229"/>
      <c r="P108" s="229"/>
      <c r="Q108" s="229"/>
      <c r="R108" s="229"/>
      <c r="S108" s="229"/>
      <c r="T108" s="229"/>
      <c r="U108" s="229"/>
      <c r="V108" s="229"/>
      <c r="W108" s="229"/>
      <c r="X108" s="229"/>
      <c r="Y108" s="229"/>
      <c r="Z108" s="229"/>
      <c r="AA108" s="229"/>
      <c r="AB108" s="229"/>
      <c r="AC108" s="229"/>
      <c r="AD108" s="229"/>
      <c r="AE108" s="229"/>
      <c r="AF108" s="229"/>
      <c r="AG108" s="229"/>
      <c r="AH108" s="229"/>
      <c r="AI108" s="229"/>
      <c r="AJ108" s="229"/>
      <c r="AK108" s="229"/>
      <c r="AL108" s="229"/>
      <c r="AM108" s="229"/>
      <c r="AN108" s="229"/>
      <c r="AO108" s="229"/>
      <c r="AP108" s="229"/>
      <c r="AQ108" s="229"/>
      <c r="AR108" s="229"/>
      <c r="AS108" s="229"/>
      <c r="AT108" s="229"/>
      <c r="AU108" s="229"/>
      <c r="AV108" s="229"/>
      <c r="AW108" s="229"/>
      <c r="AX108" s="229"/>
      <c r="AY108" s="229"/>
      <c r="AZ108" s="229"/>
      <c r="BA108" s="229"/>
      <c r="BB108" s="229"/>
      <c r="BC108" s="229"/>
    </row>
    <row r="109" spans="1:55" ht="15.75" customHeight="1" x14ac:dyDescent="0.2">
      <c r="A109" s="229"/>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c r="Y109" s="229"/>
      <c r="Z109" s="229"/>
      <c r="AA109" s="229"/>
      <c r="AB109" s="229"/>
      <c r="AC109" s="229"/>
      <c r="AD109" s="229"/>
      <c r="AE109" s="229"/>
      <c r="AF109" s="229"/>
      <c r="AG109" s="229"/>
      <c r="AH109" s="229"/>
      <c r="AI109" s="229"/>
      <c r="AJ109" s="229"/>
      <c r="AK109" s="229"/>
      <c r="AL109" s="229"/>
      <c r="AM109" s="229"/>
      <c r="AN109" s="229"/>
      <c r="AO109" s="229"/>
      <c r="AP109" s="229"/>
      <c r="AQ109" s="229"/>
      <c r="AR109" s="229"/>
      <c r="AS109" s="229"/>
      <c r="AT109" s="229"/>
      <c r="AU109" s="229"/>
      <c r="AV109" s="229"/>
      <c r="AW109" s="229"/>
      <c r="AX109" s="229"/>
      <c r="AY109" s="229"/>
      <c r="AZ109" s="229"/>
      <c r="BA109" s="229"/>
      <c r="BB109" s="229"/>
      <c r="BC109" s="229"/>
    </row>
    <row r="110" spans="1:55" ht="15.75" customHeight="1" x14ac:dyDescent="0.2">
      <c r="A110" s="229"/>
      <c r="B110" s="229"/>
      <c r="C110" s="229"/>
      <c r="D110" s="229"/>
      <c r="E110" s="229"/>
      <c r="F110" s="229"/>
      <c r="G110" s="229"/>
      <c r="H110" s="229"/>
      <c r="I110" s="229"/>
      <c r="J110" s="229"/>
      <c r="K110" s="229"/>
      <c r="L110" s="229"/>
      <c r="M110" s="229"/>
      <c r="N110" s="229"/>
      <c r="O110" s="229"/>
      <c r="P110" s="229"/>
      <c r="Q110" s="229"/>
      <c r="R110" s="229"/>
      <c r="S110" s="229"/>
      <c r="T110" s="229"/>
      <c r="U110" s="229"/>
      <c r="V110" s="229"/>
      <c r="W110" s="229"/>
      <c r="X110" s="229"/>
      <c r="Y110" s="229"/>
      <c r="Z110" s="229"/>
      <c r="AA110" s="229"/>
      <c r="AB110" s="229"/>
      <c r="AC110" s="229"/>
      <c r="AD110" s="229"/>
      <c r="AE110" s="229"/>
      <c r="AF110" s="229"/>
      <c r="AG110" s="229"/>
      <c r="AH110" s="229"/>
      <c r="AI110" s="229"/>
      <c r="AJ110" s="229"/>
      <c r="AK110" s="229"/>
      <c r="AL110" s="229"/>
      <c r="AM110" s="229"/>
      <c r="AN110" s="229"/>
      <c r="AO110" s="229"/>
      <c r="AP110" s="229"/>
      <c r="AQ110" s="229"/>
      <c r="AR110" s="229"/>
      <c r="AS110" s="229"/>
      <c r="AT110" s="229"/>
      <c r="AU110" s="229"/>
      <c r="AV110" s="229"/>
      <c r="AW110" s="229"/>
      <c r="AX110" s="229"/>
      <c r="AY110" s="229"/>
      <c r="AZ110" s="229"/>
      <c r="BA110" s="229"/>
      <c r="BB110" s="229"/>
      <c r="BC110" s="229"/>
    </row>
    <row r="111" spans="1:55" ht="15.75" customHeight="1" x14ac:dyDescent="0.2">
      <c r="A111" s="229"/>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c r="Y111" s="229"/>
      <c r="Z111" s="229"/>
      <c r="AA111" s="229"/>
      <c r="AB111" s="229"/>
      <c r="AC111" s="229"/>
      <c r="AD111" s="229"/>
      <c r="AE111" s="229"/>
      <c r="AF111" s="229"/>
      <c r="AG111" s="229"/>
      <c r="AH111" s="229"/>
      <c r="AI111" s="229"/>
      <c r="AJ111" s="229"/>
      <c r="AK111" s="229"/>
      <c r="AL111" s="229"/>
      <c r="AM111" s="229"/>
      <c r="AN111" s="229"/>
      <c r="AO111" s="229"/>
      <c r="AP111" s="229"/>
      <c r="AQ111" s="229"/>
      <c r="AR111" s="229"/>
      <c r="AS111" s="229"/>
      <c r="AT111" s="229"/>
      <c r="AU111" s="229"/>
      <c r="AV111" s="229"/>
      <c r="AW111" s="229"/>
      <c r="AX111" s="229"/>
      <c r="AY111" s="229"/>
      <c r="AZ111" s="229"/>
      <c r="BA111" s="229"/>
      <c r="BB111" s="229"/>
      <c r="BC111" s="229"/>
    </row>
    <row r="112" spans="1:55" ht="15.75" customHeight="1" x14ac:dyDescent="0.2">
      <c r="A112" s="229"/>
      <c r="B112" s="229"/>
      <c r="C112" s="229"/>
      <c r="D112" s="229"/>
      <c r="E112" s="229"/>
      <c r="F112" s="229"/>
      <c r="G112" s="229"/>
      <c r="H112" s="229"/>
      <c r="I112" s="229"/>
      <c r="J112" s="229"/>
      <c r="K112" s="229"/>
      <c r="L112" s="229"/>
      <c r="M112" s="229"/>
      <c r="N112" s="229"/>
      <c r="O112" s="229"/>
      <c r="P112" s="229"/>
      <c r="Q112" s="229"/>
      <c r="R112" s="229"/>
      <c r="S112" s="229"/>
      <c r="T112" s="229"/>
      <c r="U112" s="229"/>
      <c r="V112" s="229"/>
      <c r="W112" s="229"/>
      <c r="X112" s="229"/>
      <c r="Y112" s="229"/>
      <c r="Z112" s="229"/>
      <c r="AA112" s="229"/>
      <c r="AB112" s="229"/>
      <c r="AC112" s="229"/>
      <c r="AD112" s="229"/>
      <c r="AE112" s="229"/>
      <c r="AF112" s="229"/>
      <c r="AG112" s="229"/>
      <c r="AH112" s="229"/>
      <c r="AI112" s="229"/>
      <c r="AJ112" s="229"/>
      <c r="AK112" s="229"/>
      <c r="AL112" s="229"/>
      <c r="AM112" s="229"/>
      <c r="AN112" s="229"/>
      <c r="AO112" s="229"/>
      <c r="AP112" s="229"/>
      <c r="AQ112" s="229"/>
      <c r="AR112" s="229"/>
      <c r="AS112" s="229"/>
      <c r="AT112" s="229"/>
      <c r="AU112" s="229"/>
      <c r="AV112" s="229"/>
      <c r="AW112" s="229"/>
      <c r="AX112" s="229"/>
      <c r="AY112" s="229"/>
      <c r="AZ112" s="229"/>
      <c r="BA112" s="229"/>
      <c r="BB112" s="229"/>
      <c r="BC112" s="229"/>
    </row>
    <row r="113" spans="1:55" ht="15.75" customHeight="1" x14ac:dyDescent="0.2">
      <c r="A113" s="229"/>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c r="Y113" s="229"/>
      <c r="Z113" s="229"/>
      <c r="AA113" s="229"/>
      <c r="AB113" s="229"/>
      <c r="AC113" s="229"/>
      <c r="AD113" s="229"/>
      <c r="AE113" s="229"/>
      <c r="AF113" s="229"/>
      <c r="AG113" s="229"/>
      <c r="AH113" s="229"/>
      <c r="AI113" s="229"/>
      <c r="AJ113" s="229"/>
      <c r="AK113" s="229"/>
      <c r="AL113" s="229"/>
      <c r="AM113" s="229"/>
      <c r="AN113" s="229"/>
      <c r="AO113" s="229"/>
      <c r="AP113" s="229"/>
      <c r="AQ113" s="229"/>
      <c r="AR113" s="229"/>
      <c r="AS113" s="229"/>
      <c r="AT113" s="229"/>
      <c r="AU113" s="229"/>
      <c r="AV113" s="229"/>
      <c r="AW113" s="229"/>
      <c r="AX113" s="229"/>
      <c r="AY113" s="229"/>
      <c r="AZ113" s="229"/>
      <c r="BA113" s="229"/>
      <c r="BB113" s="229"/>
      <c r="BC113" s="229"/>
    </row>
    <row r="114" spans="1:55" ht="15.75" customHeight="1" x14ac:dyDescent="0.2">
      <c r="A114" s="229"/>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c r="Y114" s="229"/>
      <c r="Z114" s="229"/>
      <c r="AA114" s="229"/>
      <c r="AB114" s="229"/>
      <c r="AC114" s="229"/>
      <c r="AD114" s="229"/>
      <c r="AE114" s="229"/>
      <c r="AF114" s="229"/>
      <c r="AG114" s="229"/>
      <c r="AH114" s="229"/>
      <c r="AI114" s="229"/>
      <c r="AJ114" s="229"/>
      <c r="AK114" s="229"/>
      <c r="AL114" s="229"/>
      <c r="AM114" s="229"/>
      <c r="AN114" s="229"/>
      <c r="AO114" s="229"/>
      <c r="AP114" s="229"/>
      <c r="AQ114" s="229"/>
      <c r="AR114" s="229"/>
      <c r="AS114" s="229"/>
      <c r="AT114" s="229"/>
      <c r="AU114" s="229"/>
      <c r="AV114" s="229"/>
      <c r="AW114" s="229"/>
      <c r="AX114" s="229"/>
      <c r="AY114" s="229"/>
      <c r="AZ114" s="229"/>
      <c r="BA114" s="229"/>
      <c r="BB114" s="229"/>
      <c r="BC114" s="229"/>
    </row>
    <row r="115" spans="1:55" ht="15.75" customHeight="1" x14ac:dyDescent="0.2">
      <c r="A115" s="229"/>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c r="Y115" s="229"/>
      <c r="Z115" s="229"/>
      <c r="AA115" s="229"/>
      <c r="AB115" s="229"/>
      <c r="AC115" s="229"/>
      <c r="AD115" s="229"/>
      <c r="AE115" s="229"/>
      <c r="AF115" s="229"/>
      <c r="AG115" s="229"/>
      <c r="AH115" s="229"/>
      <c r="AI115" s="229"/>
      <c r="AJ115" s="229"/>
      <c r="AK115" s="229"/>
      <c r="AL115" s="229"/>
      <c r="AM115" s="229"/>
      <c r="AN115" s="229"/>
      <c r="AO115" s="229"/>
      <c r="AP115" s="229"/>
      <c r="AQ115" s="229"/>
      <c r="AR115" s="229"/>
      <c r="AS115" s="229"/>
      <c r="AT115" s="229"/>
      <c r="AU115" s="229"/>
      <c r="AV115" s="229"/>
      <c r="AW115" s="229"/>
      <c r="AX115" s="229"/>
      <c r="AY115" s="229"/>
      <c r="AZ115" s="229"/>
      <c r="BA115" s="229"/>
      <c r="BB115" s="229"/>
      <c r="BC115" s="229"/>
    </row>
    <row r="116" spans="1:55" ht="15.75" customHeight="1" x14ac:dyDescent="0.2">
      <c r="A116" s="229"/>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c r="Y116" s="229"/>
      <c r="Z116" s="229"/>
      <c r="AA116" s="229"/>
      <c r="AB116" s="229"/>
      <c r="AC116" s="229"/>
      <c r="AD116" s="229"/>
      <c r="AE116" s="229"/>
      <c r="AF116" s="229"/>
      <c r="AG116" s="229"/>
      <c r="AH116" s="229"/>
      <c r="AI116" s="229"/>
      <c r="AJ116" s="229"/>
      <c r="AK116" s="229"/>
      <c r="AL116" s="229"/>
      <c r="AM116" s="229"/>
      <c r="AN116" s="229"/>
      <c r="AO116" s="229"/>
      <c r="AP116" s="229"/>
      <c r="AQ116" s="229"/>
      <c r="AR116" s="229"/>
      <c r="AS116" s="229"/>
      <c r="AT116" s="229"/>
      <c r="AU116" s="229"/>
      <c r="AV116" s="229"/>
      <c r="AW116" s="229"/>
      <c r="AX116" s="229"/>
      <c r="AY116" s="229"/>
      <c r="AZ116" s="229"/>
      <c r="BA116" s="229"/>
      <c r="BB116" s="229"/>
      <c r="BC116" s="229"/>
    </row>
    <row r="117" spans="1:55" ht="15.75" customHeight="1" x14ac:dyDescent="0.2">
      <c r="A117" s="229"/>
      <c r="B117" s="229"/>
      <c r="C117" s="229"/>
      <c r="D117" s="229"/>
      <c r="E117" s="229"/>
      <c r="F117" s="229"/>
      <c r="G117" s="229"/>
      <c r="H117" s="229"/>
      <c r="I117" s="229"/>
      <c r="J117" s="229"/>
      <c r="K117" s="229"/>
      <c r="L117" s="229"/>
      <c r="M117" s="229"/>
      <c r="N117" s="229"/>
      <c r="O117" s="229"/>
      <c r="P117" s="229"/>
      <c r="Q117" s="229"/>
      <c r="R117" s="229"/>
      <c r="S117" s="229"/>
      <c r="T117" s="229"/>
      <c r="U117" s="229"/>
      <c r="V117" s="229"/>
      <c r="W117" s="229"/>
      <c r="X117" s="229"/>
      <c r="Y117" s="229"/>
      <c r="Z117" s="229"/>
      <c r="AA117" s="229"/>
      <c r="AB117" s="229"/>
      <c r="AC117" s="229"/>
      <c r="AD117" s="229"/>
      <c r="AE117" s="229"/>
      <c r="AF117" s="229"/>
      <c r="AG117" s="229"/>
      <c r="AH117" s="229"/>
      <c r="AI117" s="229"/>
      <c r="AJ117" s="229"/>
      <c r="AK117" s="229"/>
      <c r="AL117" s="229"/>
      <c r="AM117" s="229"/>
      <c r="AN117" s="229"/>
      <c r="AO117" s="229"/>
      <c r="AP117" s="229"/>
      <c r="AQ117" s="229"/>
      <c r="AR117" s="229"/>
      <c r="AS117" s="229"/>
      <c r="AT117" s="229"/>
      <c r="AU117" s="229"/>
      <c r="AV117" s="229"/>
      <c r="AW117" s="229"/>
      <c r="AX117" s="229"/>
      <c r="AY117" s="229"/>
      <c r="AZ117" s="229"/>
      <c r="BA117" s="229"/>
      <c r="BB117" s="229"/>
      <c r="BC117" s="229"/>
    </row>
    <row r="118" spans="1:55" ht="15.75" customHeight="1" x14ac:dyDescent="0.2">
      <c r="A118" s="229"/>
      <c r="B118" s="229"/>
      <c r="C118" s="229"/>
      <c r="D118" s="229"/>
      <c r="E118" s="229"/>
      <c r="F118" s="229"/>
      <c r="G118" s="229"/>
      <c r="H118" s="229"/>
      <c r="I118" s="229"/>
      <c r="J118" s="229"/>
      <c r="K118" s="229"/>
      <c r="L118" s="229"/>
      <c r="M118" s="229"/>
      <c r="N118" s="229"/>
      <c r="O118" s="229"/>
      <c r="P118" s="229"/>
      <c r="Q118" s="229"/>
      <c r="R118" s="229"/>
      <c r="S118" s="229"/>
      <c r="T118" s="229"/>
      <c r="U118" s="229"/>
      <c r="V118" s="229"/>
      <c r="W118" s="229"/>
      <c r="X118" s="229"/>
      <c r="Y118" s="229"/>
      <c r="Z118" s="229"/>
      <c r="AA118" s="229"/>
      <c r="AB118" s="229"/>
      <c r="AC118" s="229"/>
      <c r="AD118" s="229"/>
      <c r="AE118" s="229"/>
      <c r="AF118" s="229"/>
      <c r="AG118" s="229"/>
      <c r="AH118" s="229"/>
      <c r="AI118" s="229"/>
      <c r="AJ118" s="229"/>
      <c r="AK118" s="229"/>
      <c r="AL118" s="229"/>
      <c r="AM118" s="229"/>
      <c r="AN118" s="229"/>
      <c r="AO118" s="229"/>
      <c r="AP118" s="229"/>
      <c r="AQ118" s="229"/>
      <c r="AR118" s="229"/>
      <c r="AS118" s="229"/>
      <c r="AT118" s="229"/>
      <c r="AU118" s="229"/>
      <c r="AV118" s="229"/>
      <c r="AW118" s="229"/>
      <c r="AX118" s="229"/>
      <c r="AY118" s="229"/>
      <c r="AZ118" s="229"/>
      <c r="BA118" s="229"/>
      <c r="BB118" s="229"/>
      <c r="BC118" s="229"/>
    </row>
    <row r="119" spans="1:55" ht="15.75" customHeight="1" x14ac:dyDescent="0.2">
      <c r="A119" s="229"/>
      <c r="B119" s="229"/>
      <c r="C119" s="229"/>
      <c r="D119" s="229"/>
      <c r="E119" s="229"/>
      <c r="F119" s="229"/>
      <c r="G119" s="229"/>
      <c r="H119" s="229"/>
      <c r="I119" s="229"/>
      <c r="J119" s="229"/>
      <c r="K119" s="229"/>
      <c r="L119" s="229"/>
      <c r="M119" s="229"/>
      <c r="N119" s="229"/>
      <c r="O119" s="229"/>
      <c r="P119" s="229"/>
      <c r="Q119" s="229"/>
      <c r="R119" s="229"/>
      <c r="S119" s="229"/>
      <c r="T119" s="229"/>
      <c r="U119" s="229"/>
      <c r="V119" s="229"/>
      <c r="W119" s="229"/>
      <c r="X119" s="229"/>
      <c r="Y119" s="229"/>
      <c r="Z119" s="229"/>
      <c r="AA119" s="229"/>
      <c r="AB119" s="229"/>
      <c r="AC119" s="229"/>
      <c r="AD119" s="229"/>
      <c r="AE119" s="229"/>
      <c r="AF119" s="229"/>
      <c r="AG119" s="229"/>
      <c r="AH119" s="229"/>
      <c r="AI119" s="229"/>
      <c r="AJ119" s="229"/>
      <c r="AK119" s="229"/>
      <c r="AL119" s="229"/>
      <c r="AM119" s="229"/>
      <c r="AN119" s="229"/>
      <c r="AO119" s="229"/>
      <c r="AP119" s="229"/>
      <c r="AQ119" s="229"/>
      <c r="AR119" s="229"/>
      <c r="AS119" s="229"/>
      <c r="AT119" s="229"/>
      <c r="AU119" s="229"/>
      <c r="AV119" s="229"/>
      <c r="AW119" s="229"/>
      <c r="AX119" s="229"/>
      <c r="AY119" s="229"/>
      <c r="AZ119" s="229"/>
      <c r="BA119" s="229"/>
      <c r="BB119" s="229"/>
      <c r="BC119" s="229"/>
    </row>
    <row r="120" spans="1:55" ht="15.75" customHeight="1" x14ac:dyDescent="0.2">
      <c r="A120" s="229"/>
      <c r="B120" s="229"/>
      <c r="C120" s="229"/>
      <c r="D120" s="229"/>
      <c r="E120" s="229"/>
      <c r="F120" s="229"/>
      <c r="G120" s="229"/>
      <c r="H120" s="229"/>
      <c r="I120" s="229"/>
      <c r="J120" s="229"/>
      <c r="K120" s="229"/>
      <c r="L120" s="229"/>
      <c r="M120" s="229"/>
      <c r="N120" s="229"/>
      <c r="O120" s="229"/>
      <c r="P120" s="229"/>
      <c r="Q120" s="229"/>
      <c r="R120" s="229"/>
      <c r="S120" s="229"/>
      <c r="T120" s="229"/>
      <c r="U120" s="229"/>
      <c r="V120" s="229"/>
      <c r="W120" s="229"/>
      <c r="X120" s="229"/>
      <c r="Y120" s="229"/>
      <c r="Z120" s="229"/>
      <c r="AA120" s="229"/>
      <c r="AB120" s="229"/>
      <c r="AC120" s="229"/>
      <c r="AD120" s="229"/>
      <c r="AE120" s="229"/>
      <c r="AF120" s="229"/>
      <c r="AG120" s="229"/>
      <c r="AH120" s="229"/>
      <c r="AI120" s="229"/>
      <c r="AJ120" s="229"/>
      <c r="AK120" s="229"/>
      <c r="AL120" s="229"/>
      <c r="AM120" s="229"/>
      <c r="AN120" s="229"/>
      <c r="AO120" s="229"/>
      <c r="AP120" s="229"/>
      <c r="AQ120" s="229"/>
      <c r="AR120" s="229"/>
      <c r="AS120" s="229"/>
      <c r="AT120" s="229"/>
      <c r="AU120" s="229"/>
      <c r="AV120" s="229"/>
      <c r="AW120" s="229"/>
      <c r="AX120" s="229"/>
      <c r="AY120" s="229"/>
      <c r="AZ120" s="229"/>
      <c r="BA120" s="229"/>
      <c r="BB120" s="229"/>
      <c r="BC120" s="229"/>
    </row>
    <row r="121" spans="1:55" ht="15.75" customHeight="1" x14ac:dyDescent="0.2">
      <c r="A121" s="229"/>
      <c r="B121" s="229"/>
      <c r="C121" s="229"/>
      <c r="D121" s="229"/>
      <c r="E121" s="229"/>
      <c r="F121" s="229"/>
      <c r="G121" s="229"/>
      <c r="H121" s="229"/>
      <c r="I121" s="229"/>
      <c r="J121" s="229"/>
      <c r="K121" s="229"/>
      <c r="L121" s="229"/>
      <c r="M121" s="229"/>
      <c r="N121" s="229"/>
      <c r="O121" s="229"/>
      <c r="P121" s="229"/>
      <c r="Q121" s="229"/>
      <c r="R121" s="229"/>
      <c r="S121" s="229"/>
      <c r="T121" s="229"/>
      <c r="U121" s="229"/>
      <c r="V121" s="229"/>
      <c r="W121" s="229"/>
      <c r="X121" s="229"/>
      <c r="Y121" s="229"/>
      <c r="Z121" s="229"/>
      <c r="AA121" s="229"/>
      <c r="AB121" s="229"/>
      <c r="AC121" s="229"/>
      <c r="AD121" s="229"/>
      <c r="AE121" s="229"/>
      <c r="AF121" s="229"/>
      <c r="AG121" s="229"/>
      <c r="AH121" s="229"/>
      <c r="AI121" s="229"/>
      <c r="AJ121" s="229"/>
      <c r="AK121" s="229"/>
      <c r="AL121" s="229"/>
      <c r="AM121" s="229"/>
      <c r="AN121" s="229"/>
      <c r="AO121" s="229"/>
      <c r="AP121" s="229"/>
      <c r="AQ121" s="229"/>
      <c r="AR121" s="229"/>
      <c r="AS121" s="229"/>
      <c r="AT121" s="229"/>
      <c r="AU121" s="229"/>
      <c r="AV121" s="229"/>
      <c r="AW121" s="229"/>
      <c r="AX121" s="229"/>
      <c r="AY121" s="229"/>
      <c r="AZ121" s="229"/>
      <c r="BA121" s="229"/>
      <c r="BB121" s="229"/>
      <c r="BC121" s="229"/>
    </row>
    <row r="122" spans="1:55" ht="15.75" customHeight="1" x14ac:dyDescent="0.2">
      <c r="A122" s="229"/>
      <c r="B122" s="229"/>
      <c r="C122" s="229"/>
      <c r="D122" s="229"/>
      <c r="E122" s="229"/>
      <c r="F122" s="229"/>
      <c r="G122" s="229"/>
      <c r="H122" s="229"/>
      <c r="I122" s="229"/>
      <c r="J122" s="229"/>
      <c r="K122" s="229"/>
      <c r="L122" s="229"/>
      <c r="M122" s="229"/>
      <c r="N122" s="229"/>
      <c r="O122" s="229"/>
      <c r="P122" s="229"/>
      <c r="Q122" s="229"/>
      <c r="R122" s="229"/>
      <c r="S122" s="229"/>
      <c r="T122" s="229"/>
      <c r="U122" s="229"/>
      <c r="V122" s="229"/>
      <c r="W122" s="229"/>
      <c r="X122" s="229"/>
      <c r="Y122" s="229"/>
      <c r="Z122" s="229"/>
      <c r="AA122" s="229"/>
      <c r="AB122" s="229"/>
      <c r="AC122" s="229"/>
      <c r="AD122" s="229"/>
      <c r="AE122" s="229"/>
      <c r="AF122" s="229"/>
      <c r="AG122" s="229"/>
      <c r="AH122" s="229"/>
      <c r="AI122" s="229"/>
      <c r="AJ122" s="229"/>
      <c r="AK122" s="229"/>
      <c r="AL122" s="229"/>
      <c r="AM122" s="229"/>
      <c r="AN122" s="229"/>
      <c r="AO122" s="229"/>
      <c r="AP122" s="229"/>
      <c r="AQ122" s="229"/>
      <c r="AR122" s="229"/>
      <c r="AS122" s="229"/>
      <c r="AT122" s="229"/>
      <c r="AU122" s="229"/>
      <c r="AV122" s="229"/>
      <c r="AW122" s="229"/>
      <c r="AX122" s="229"/>
      <c r="AY122" s="229"/>
      <c r="AZ122" s="229"/>
      <c r="BA122" s="229"/>
      <c r="BB122" s="229"/>
      <c r="BC122" s="229"/>
    </row>
    <row r="123" spans="1:55" ht="15.75" customHeight="1" x14ac:dyDescent="0.2">
      <c r="A123" s="229"/>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c r="Y123" s="229"/>
      <c r="Z123" s="229"/>
      <c r="AA123" s="229"/>
      <c r="AB123" s="229"/>
      <c r="AC123" s="229"/>
      <c r="AD123" s="229"/>
      <c r="AE123" s="229"/>
      <c r="AF123" s="229"/>
      <c r="AG123" s="229"/>
      <c r="AH123" s="229"/>
      <c r="AI123" s="229"/>
      <c r="AJ123" s="229"/>
      <c r="AK123" s="229"/>
      <c r="AL123" s="229"/>
      <c r="AM123" s="229"/>
      <c r="AN123" s="229"/>
      <c r="AO123" s="229"/>
      <c r="AP123" s="229"/>
      <c r="AQ123" s="229"/>
      <c r="AR123" s="229"/>
      <c r="AS123" s="229"/>
      <c r="AT123" s="229"/>
      <c r="AU123" s="229"/>
      <c r="AV123" s="229"/>
      <c r="AW123" s="229"/>
      <c r="AX123" s="229"/>
      <c r="AY123" s="229"/>
      <c r="AZ123" s="229"/>
      <c r="BA123" s="229"/>
      <c r="BB123" s="229"/>
      <c r="BC123" s="229"/>
    </row>
    <row r="124" spans="1:55" ht="15.75" customHeight="1" x14ac:dyDescent="0.2">
      <c r="A124" s="229"/>
      <c r="B124" s="229"/>
      <c r="C124" s="229"/>
      <c r="D124" s="229"/>
      <c r="E124" s="229"/>
      <c r="F124" s="229"/>
      <c r="G124" s="229"/>
      <c r="H124" s="229"/>
      <c r="I124" s="229"/>
      <c r="J124" s="229"/>
      <c r="K124" s="229"/>
      <c r="L124" s="229"/>
      <c r="M124" s="229"/>
      <c r="N124" s="229"/>
      <c r="O124" s="229"/>
      <c r="P124" s="229"/>
      <c r="Q124" s="229"/>
      <c r="R124" s="229"/>
      <c r="S124" s="229"/>
      <c r="T124" s="229"/>
      <c r="U124" s="229"/>
      <c r="V124" s="229"/>
      <c r="W124" s="229"/>
      <c r="X124" s="229"/>
      <c r="Y124" s="229"/>
      <c r="Z124" s="229"/>
      <c r="AA124" s="229"/>
      <c r="AB124" s="229"/>
      <c r="AC124" s="229"/>
      <c r="AD124" s="229"/>
      <c r="AE124" s="229"/>
      <c r="AF124" s="229"/>
      <c r="AG124" s="229"/>
      <c r="AH124" s="229"/>
      <c r="AI124" s="229"/>
      <c r="AJ124" s="229"/>
      <c r="AK124" s="229"/>
      <c r="AL124" s="229"/>
      <c r="AM124" s="229"/>
      <c r="AN124" s="229"/>
      <c r="AO124" s="229"/>
      <c r="AP124" s="229"/>
      <c r="AQ124" s="229"/>
      <c r="AR124" s="229"/>
      <c r="AS124" s="229"/>
      <c r="AT124" s="229"/>
      <c r="AU124" s="229"/>
      <c r="AV124" s="229"/>
      <c r="AW124" s="229"/>
      <c r="AX124" s="229"/>
      <c r="AY124" s="229"/>
      <c r="AZ124" s="229"/>
      <c r="BA124" s="229"/>
      <c r="BB124" s="229"/>
      <c r="BC124" s="229"/>
    </row>
    <row r="125" spans="1:55" ht="15.75" customHeight="1" x14ac:dyDescent="0.2">
      <c r="A125" s="229"/>
      <c r="B125" s="229"/>
      <c r="C125" s="229"/>
      <c r="D125" s="229"/>
      <c r="E125" s="229"/>
      <c r="F125" s="229"/>
      <c r="G125" s="229"/>
      <c r="H125" s="229"/>
      <c r="I125" s="229"/>
      <c r="J125" s="229"/>
      <c r="K125" s="229"/>
      <c r="L125" s="229"/>
      <c r="M125" s="229"/>
      <c r="N125" s="229"/>
      <c r="O125" s="229"/>
      <c r="P125" s="229"/>
      <c r="Q125" s="229"/>
      <c r="R125" s="229"/>
      <c r="S125" s="229"/>
      <c r="T125" s="229"/>
      <c r="U125" s="229"/>
      <c r="V125" s="229"/>
      <c r="W125" s="229"/>
      <c r="X125" s="229"/>
      <c r="Y125" s="229"/>
      <c r="Z125" s="229"/>
      <c r="AA125" s="229"/>
      <c r="AB125" s="229"/>
      <c r="AC125" s="229"/>
      <c r="AD125" s="229"/>
      <c r="AE125" s="229"/>
      <c r="AF125" s="229"/>
      <c r="AG125" s="229"/>
      <c r="AH125" s="229"/>
      <c r="AI125" s="229"/>
      <c r="AJ125" s="229"/>
      <c r="AK125" s="229"/>
      <c r="AL125" s="229"/>
      <c r="AM125" s="229"/>
      <c r="AN125" s="229"/>
      <c r="AO125" s="229"/>
      <c r="AP125" s="229"/>
      <c r="AQ125" s="229"/>
      <c r="AR125" s="229"/>
      <c r="AS125" s="229"/>
      <c r="AT125" s="229"/>
      <c r="AU125" s="229"/>
      <c r="AV125" s="229"/>
      <c r="AW125" s="229"/>
      <c r="AX125" s="229"/>
      <c r="AY125" s="229"/>
      <c r="AZ125" s="229"/>
      <c r="BA125" s="229"/>
      <c r="BB125" s="229"/>
      <c r="BC125" s="229"/>
    </row>
    <row r="126" spans="1:55" ht="15.75" customHeight="1" x14ac:dyDescent="0.2">
      <c r="A126" s="229"/>
      <c r="B126" s="229"/>
      <c r="C126" s="229"/>
      <c r="D126" s="229"/>
      <c r="E126" s="229"/>
      <c r="F126" s="229"/>
      <c r="G126" s="229"/>
      <c r="H126" s="229"/>
      <c r="I126" s="229"/>
      <c r="J126" s="229"/>
      <c r="K126" s="229"/>
      <c r="L126" s="229"/>
      <c r="M126" s="229"/>
      <c r="N126" s="229"/>
      <c r="O126" s="229"/>
      <c r="P126" s="229"/>
      <c r="Q126" s="229"/>
      <c r="R126" s="229"/>
      <c r="S126" s="229"/>
      <c r="T126" s="229"/>
      <c r="U126" s="229"/>
      <c r="V126" s="229"/>
      <c r="W126" s="229"/>
      <c r="X126" s="229"/>
      <c r="Y126" s="229"/>
      <c r="Z126" s="229"/>
      <c r="AA126" s="229"/>
      <c r="AB126" s="229"/>
      <c r="AC126" s="229"/>
      <c r="AD126" s="229"/>
      <c r="AE126" s="229"/>
      <c r="AF126" s="229"/>
      <c r="AG126" s="229"/>
      <c r="AH126" s="229"/>
      <c r="AI126" s="229"/>
      <c r="AJ126" s="229"/>
      <c r="AK126" s="229"/>
      <c r="AL126" s="229"/>
      <c r="AM126" s="229"/>
      <c r="AN126" s="229"/>
      <c r="AO126" s="229"/>
      <c r="AP126" s="229"/>
      <c r="AQ126" s="229"/>
      <c r="AR126" s="229"/>
      <c r="AS126" s="229"/>
      <c r="AT126" s="229"/>
      <c r="AU126" s="229"/>
      <c r="AV126" s="229"/>
      <c r="AW126" s="229"/>
      <c r="AX126" s="229"/>
      <c r="AY126" s="229"/>
      <c r="AZ126" s="229"/>
      <c r="BA126" s="229"/>
      <c r="BB126" s="229"/>
      <c r="BC126" s="229"/>
    </row>
    <row r="127" spans="1:55" ht="15.75" customHeight="1" x14ac:dyDescent="0.2">
      <c r="A127" s="229"/>
      <c r="B127" s="229"/>
      <c r="C127" s="229"/>
      <c r="D127" s="229"/>
      <c r="E127" s="229"/>
      <c r="F127" s="229"/>
      <c r="G127" s="229"/>
      <c r="H127" s="229"/>
      <c r="I127" s="229"/>
      <c r="J127" s="229"/>
      <c r="K127" s="229"/>
      <c r="L127" s="229"/>
      <c r="M127" s="229"/>
      <c r="N127" s="229"/>
      <c r="O127" s="229"/>
      <c r="P127" s="229"/>
      <c r="Q127" s="229"/>
      <c r="R127" s="229"/>
      <c r="S127" s="229"/>
      <c r="T127" s="229"/>
      <c r="U127" s="229"/>
      <c r="V127" s="229"/>
      <c r="W127" s="229"/>
      <c r="X127" s="229"/>
      <c r="Y127" s="229"/>
      <c r="Z127" s="229"/>
      <c r="AA127" s="229"/>
      <c r="AB127" s="229"/>
      <c r="AC127" s="229"/>
      <c r="AD127" s="229"/>
      <c r="AE127" s="229"/>
      <c r="AF127" s="229"/>
      <c r="AG127" s="229"/>
      <c r="AH127" s="229"/>
      <c r="AI127" s="229"/>
      <c r="AJ127" s="229"/>
      <c r="AK127" s="229"/>
      <c r="AL127" s="229"/>
      <c r="AM127" s="229"/>
      <c r="AN127" s="229"/>
      <c r="AO127" s="229"/>
      <c r="AP127" s="229"/>
      <c r="AQ127" s="229"/>
      <c r="AR127" s="229"/>
      <c r="AS127" s="229"/>
      <c r="AT127" s="229"/>
      <c r="AU127" s="229"/>
      <c r="AV127" s="229"/>
      <c r="AW127" s="229"/>
      <c r="AX127" s="229"/>
      <c r="AY127" s="229"/>
      <c r="AZ127" s="229"/>
      <c r="BA127" s="229"/>
      <c r="BB127" s="229"/>
      <c r="BC127" s="229"/>
    </row>
    <row r="128" spans="1:55" ht="15.75" customHeight="1" x14ac:dyDescent="0.2">
      <c r="A128" s="229"/>
      <c r="B128" s="229"/>
      <c r="C128" s="229"/>
      <c r="D128" s="229"/>
      <c r="E128" s="229"/>
      <c r="F128" s="229"/>
      <c r="G128" s="229"/>
      <c r="H128" s="229"/>
      <c r="I128" s="229"/>
      <c r="J128" s="229"/>
      <c r="K128" s="229"/>
      <c r="L128" s="229"/>
      <c r="M128" s="229"/>
      <c r="N128" s="229"/>
      <c r="O128" s="229"/>
      <c r="P128" s="229"/>
      <c r="Q128" s="229"/>
      <c r="R128" s="229"/>
      <c r="S128" s="229"/>
      <c r="T128" s="229"/>
      <c r="U128" s="229"/>
      <c r="V128" s="229"/>
      <c r="W128" s="229"/>
      <c r="X128" s="229"/>
      <c r="Y128" s="229"/>
      <c r="Z128" s="229"/>
      <c r="AA128" s="229"/>
      <c r="AB128" s="229"/>
      <c r="AC128" s="229"/>
      <c r="AD128" s="229"/>
      <c r="AE128" s="229"/>
      <c r="AF128" s="229"/>
      <c r="AG128" s="229"/>
      <c r="AH128" s="229"/>
      <c r="AI128" s="229"/>
      <c r="AJ128" s="229"/>
      <c r="AK128" s="229"/>
      <c r="AL128" s="229"/>
      <c r="AM128" s="229"/>
      <c r="AN128" s="229"/>
      <c r="AO128" s="229"/>
      <c r="AP128" s="229"/>
      <c r="AQ128" s="229"/>
      <c r="AR128" s="229"/>
      <c r="AS128" s="229"/>
      <c r="AT128" s="229"/>
      <c r="AU128" s="229"/>
      <c r="AV128" s="229"/>
      <c r="AW128" s="229"/>
      <c r="AX128" s="229"/>
      <c r="AY128" s="229"/>
      <c r="AZ128" s="229"/>
      <c r="BA128" s="229"/>
      <c r="BB128" s="229"/>
      <c r="BC128" s="229"/>
    </row>
    <row r="129" spans="1:55" ht="15.75" customHeight="1" x14ac:dyDescent="0.2">
      <c r="A129" s="229"/>
      <c r="B129" s="229"/>
      <c r="C129" s="229"/>
      <c r="D129" s="229"/>
      <c r="E129" s="229"/>
      <c r="F129" s="229"/>
      <c r="G129" s="229"/>
      <c r="H129" s="229"/>
      <c r="I129" s="229"/>
      <c r="J129" s="229"/>
      <c r="K129" s="229"/>
      <c r="L129" s="229"/>
      <c r="M129" s="229"/>
      <c r="N129" s="229"/>
      <c r="O129" s="229"/>
      <c r="P129" s="229"/>
      <c r="Q129" s="229"/>
      <c r="R129" s="229"/>
      <c r="S129" s="229"/>
      <c r="T129" s="229"/>
      <c r="U129" s="229"/>
      <c r="V129" s="229"/>
      <c r="W129" s="229"/>
      <c r="X129" s="229"/>
      <c r="Y129" s="229"/>
      <c r="Z129" s="229"/>
      <c r="AA129" s="229"/>
      <c r="AB129" s="229"/>
      <c r="AC129" s="229"/>
      <c r="AD129" s="229"/>
      <c r="AE129" s="229"/>
      <c r="AF129" s="229"/>
      <c r="AG129" s="229"/>
      <c r="AH129" s="229"/>
      <c r="AI129" s="229"/>
      <c r="AJ129" s="229"/>
      <c r="AK129" s="229"/>
      <c r="AL129" s="229"/>
      <c r="AM129" s="229"/>
      <c r="AN129" s="229"/>
      <c r="AO129" s="229"/>
      <c r="AP129" s="229"/>
      <c r="AQ129" s="229"/>
      <c r="AR129" s="229"/>
      <c r="AS129" s="229"/>
      <c r="AT129" s="229"/>
      <c r="AU129" s="229"/>
      <c r="AV129" s="229"/>
      <c r="AW129" s="229"/>
      <c r="AX129" s="229"/>
      <c r="AY129" s="229"/>
      <c r="AZ129" s="229"/>
      <c r="BA129" s="229"/>
      <c r="BB129" s="229"/>
      <c r="BC129" s="229"/>
    </row>
    <row r="130" spans="1:55" ht="15.75" customHeight="1" x14ac:dyDescent="0.2">
      <c r="A130" s="229"/>
      <c r="B130" s="229"/>
      <c r="C130" s="229"/>
      <c r="D130" s="229"/>
      <c r="E130" s="229"/>
      <c r="F130" s="229"/>
      <c r="G130" s="229"/>
      <c r="H130" s="229"/>
      <c r="I130" s="229"/>
      <c r="J130" s="229"/>
      <c r="K130" s="229"/>
      <c r="L130" s="229"/>
      <c r="M130" s="229"/>
      <c r="N130" s="229"/>
      <c r="O130" s="229"/>
      <c r="P130" s="229"/>
      <c r="Q130" s="229"/>
      <c r="R130" s="229"/>
      <c r="S130" s="229"/>
      <c r="T130" s="229"/>
      <c r="U130" s="229"/>
      <c r="V130" s="229"/>
      <c r="W130" s="229"/>
      <c r="X130" s="229"/>
      <c r="Y130" s="229"/>
      <c r="Z130" s="229"/>
      <c r="AA130" s="229"/>
      <c r="AB130" s="229"/>
      <c r="AC130" s="229"/>
      <c r="AD130" s="229"/>
      <c r="AE130" s="229"/>
      <c r="AF130" s="229"/>
      <c r="AG130" s="229"/>
      <c r="AH130" s="229"/>
      <c r="AI130" s="229"/>
      <c r="AJ130" s="229"/>
      <c r="AK130" s="229"/>
      <c r="AL130" s="229"/>
      <c r="AM130" s="229"/>
      <c r="AN130" s="229"/>
      <c r="AO130" s="229"/>
      <c r="AP130" s="229"/>
      <c r="AQ130" s="229"/>
      <c r="AR130" s="229"/>
      <c r="AS130" s="229"/>
      <c r="AT130" s="229"/>
      <c r="AU130" s="229"/>
      <c r="AV130" s="229"/>
      <c r="AW130" s="229"/>
      <c r="AX130" s="229"/>
      <c r="AY130" s="229"/>
      <c r="AZ130" s="229"/>
      <c r="BA130" s="229"/>
      <c r="BB130" s="229"/>
      <c r="BC130" s="229"/>
    </row>
    <row r="131" spans="1:55" ht="15.75" customHeight="1" x14ac:dyDescent="0.2">
      <c r="A131" s="229"/>
      <c r="B131" s="229"/>
      <c r="C131" s="229"/>
      <c r="D131" s="229"/>
      <c r="E131" s="229"/>
      <c r="F131" s="229"/>
      <c r="G131" s="229"/>
      <c r="H131" s="229"/>
      <c r="I131" s="229"/>
      <c r="J131" s="229"/>
      <c r="K131" s="229"/>
      <c r="L131" s="229"/>
      <c r="M131" s="229"/>
      <c r="N131" s="229"/>
      <c r="O131" s="229"/>
      <c r="P131" s="229"/>
      <c r="Q131" s="229"/>
      <c r="R131" s="229"/>
      <c r="S131" s="229"/>
      <c r="T131" s="229"/>
      <c r="U131" s="229"/>
      <c r="V131" s="229"/>
      <c r="W131" s="229"/>
      <c r="X131" s="229"/>
      <c r="Y131" s="229"/>
      <c r="Z131" s="229"/>
      <c r="AA131" s="229"/>
      <c r="AB131" s="229"/>
      <c r="AC131" s="229"/>
      <c r="AD131" s="229"/>
      <c r="AE131" s="229"/>
      <c r="AF131" s="229"/>
      <c r="AG131" s="229"/>
      <c r="AH131" s="229"/>
      <c r="AI131" s="229"/>
      <c r="AJ131" s="229"/>
      <c r="AK131" s="229"/>
      <c r="AL131" s="229"/>
      <c r="AM131" s="229"/>
      <c r="AN131" s="229"/>
      <c r="AO131" s="229"/>
      <c r="AP131" s="229"/>
      <c r="AQ131" s="229"/>
      <c r="AR131" s="229"/>
      <c r="AS131" s="229"/>
      <c r="AT131" s="229"/>
      <c r="AU131" s="229"/>
      <c r="AV131" s="229"/>
      <c r="AW131" s="229"/>
      <c r="AX131" s="229"/>
      <c r="AY131" s="229"/>
      <c r="AZ131" s="229"/>
      <c r="BA131" s="229"/>
      <c r="BB131" s="229"/>
      <c r="BC131" s="229"/>
    </row>
    <row r="132" spans="1:55" ht="15.75" customHeight="1" x14ac:dyDescent="0.2">
      <c r="A132" s="229"/>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c r="Y132" s="229"/>
      <c r="Z132" s="229"/>
      <c r="AA132" s="229"/>
      <c r="AB132" s="229"/>
      <c r="AC132" s="229"/>
      <c r="AD132" s="229"/>
      <c r="AE132" s="229"/>
      <c r="AF132" s="229"/>
      <c r="AG132" s="229"/>
      <c r="AH132" s="229"/>
      <c r="AI132" s="229"/>
      <c r="AJ132" s="229"/>
      <c r="AK132" s="229"/>
      <c r="AL132" s="229"/>
      <c r="AM132" s="229"/>
      <c r="AN132" s="229"/>
      <c r="AO132" s="229"/>
      <c r="AP132" s="229"/>
      <c r="AQ132" s="229"/>
      <c r="AR132" s="229"/>
      <c r="AS132" s="229"/>
      <c r="AT132" s="229"/>
      <c r="AU132" s="229"/>
      <c r="AV132" s="229"/>
      <c r="AW132" s="229"/>
      <c r="AX132" s="229"/>
      <c r="AY132" s="229"/>
      <c r="AZ132" s="229"/>
      <c r="BA132" s="229"/>
      <c r="BB132" s="229"/>
      <c r="BC132" s="229"/>
    </row>
    <row r="133" spans="1:55" ht="15.75" customHeight="1" x14ac:dyDescent="0.2">
      <c r="A133" s="229"/>
      <c r="B133" s="229"/>
      <c r="C133" s="229"/>
      <c r="D133" s="229"/>
      <c r="E133" s="229"/>
      <c r="F133" s="229"/>
      <c r="G133" s="229"/>
      <c r="H133" s="229"/>
      <c r="I133" s="229"/>
      <c r="J133" s="229"/>
      <c r="K133" s="229"/>
      <c r="L133" s="229"/>
      <c r="M133" s="229"/>
      <c r="N133" s="229"/>
      <c r="O133" s="229"/>
      <c r="P133" s="229"/>
      <c r="Q133" s="229"/>
      <c r="R133" s="229"/>
      <c r="S133" s="229"/>
      <c r="T133" s="229"/>
      <c r="U133" s="229"/>
      <c r="V133" s="229"/>
      <c r="W133" s="229"/>
      <c r="X133" s="229"/>
      <c r="Y133" s="229"/>
      <c r="Z133" s="229"/>
      <c r="AA133" s="229"/>
      <c r="AB133" s="229"/>
      <c r="AC133" s="229"/>
      <c r="AD133" s="229"/>
      <c r="AE133" s="229"/>
      <c r="AF133" s="229"/>
      <c r="AG133" s="229"/>
      <c r="AH133" s="229"/>
      <c r="AI133" s="229"/>
      <c r="AJ133" s="229"/>
      <c r="AK133" s="229"/>
      <c r="AL133" s="229"/>
      <c r="AM133" s="229"/>
      <c r="AN133" s="229"/>
      <c r="AO133" s="229"/>
      <c r="AP133" s="229"/>
      <c r="AQ133" s="229"/>
      <c r="AR133" s="229"/>
      <c r="AS133" s="229"/>
      <c r="AT133" s="229"/>
      <c r="AU133" s="229"/>
      <c r="AV133" s="229"/>
      <c r="AW133" s="229"/>
      <c r="AX133" s="229"/>
      <c r="AY133" s="229"/>
      <c r="AZ133" s="229"/>
      <c r="BA133" s="229"/>
      <c r="BB133" s="229"/>
      <c r="BC133" s="229"/>
    </row>
    <row r="134" spans="1:55" ht="15.75" customHeight="1" x14ac:dyDescent="0.2">
      <c r="A134" s="229"/>
      <c r="B134" s="229"/>
      <c r="C134" s="229"/>
      <c r="D134" s="229"/>
      <c r="E134" s="229"/>
      <c r="F134" s="229"/>
      <c r="G134" s="229"/>
      <c r="H134" s="229"/>
      <c r="I134" s="229"/>
      <c r="J134" s="229"/>
      <c r="K134" s="229"/>
      <c r="L134" s="229"/>
      <c r="M134" s="229"/>
      <c r="N134" s="229"/>
      <c r="O134" s="229"/>
      <c r="P134" s="229"/>
      <c r="Q134" s="229"/>
      <c r="R134" s="229"/>
      <c r="S134" s="229"/>
      <c r="T134" s="229"/>
      <c r="U134" s="229"/>
      <c r="V134" s="229"/>
      <c r="W134" s="229"/>
      <c r="X134" s="229"/>
      <c r="Y134" s="229"/>
      <c r="Z134" s="229"/>
      <c r="AA134" s="229"/>
      <c r="AB134" s="229"/>
      <c r="AC134" s="229"/>
      <c r="AD134" s="229"/>
      <c r="AE134" s="229"/>
      <c r="AF134" s="229"/>
      <c r="AG134" s="229"/>
      <c r="AH134" s="229"/>
      <c r="AI134" s="229"/>
      <c r="AJ134" s="229"/>
      <c r="AK134" s="229"/>
      <c r="AL134" s="229"/>
      <c r="AM134" s="229"/>
      <c r="AN134" s="229"/>
      <c r="AO134" s="229"/>
      <c r="AP134" s="229"/>
      <c r="AQ134" s="229"/>
      <c r="AR134" s="229"/>
      <c r="AS134" s="229"/>
      <c r="AT134" s="229"/>
      <c r="AU134" s="229"/>
      <c r="AV134" s="229"/>
      <c r="AW134" s="229"/>
      <c r="AX134" s="229"/>
      <c r="AY134" s="229"/>
      <c r="AZ134" s="229"/>
      <c r="BA134" s="229"/>
      <c r="BB134" s="229"/>
      <c r="BC134" s="229"/>
    </row>
    <row r="135" spans="1:55" ht="15.75" customHeight="1" x14ac:dyDescent="0.2">
      <c r="A135" s="229"/>
      <c r="B135" s="229"/>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c r="Y135" s="229"/>
      <c r="Z135" s="229"/>
      <c r="AA135" s="229"/>
      <c r="AB135" s="229"/>
      <c r="AC135" s="229"/>
      <c r="AD135" s="229"/>
      <c r="AE135" s="229"/>
      <c r="AF135" s="229"/>
      <c r="AG135" s="229"/>
      <c r="AH135" s="229"/>
      <c r="AI135" s="229"/>
      <c r="AJ135" s="229"/>
      <c r="AK135" s="229"/>
      <c r="AL135" s="229"/>
      <c r="AM135" s="229"/>
      <c r="AN135" s="229"/>
      <c r="AO135" s="229"/>
      <c r="AP135" s="229"/>
      <c r="AQ135" s="229"/>
      <c r="AR135" s="229"/>
      <c r="AS135" s="229"/>
      <c r="AT135" s="229"/>
      <c r="AU135" s="229"/>
      <c r="AV135" s="229"/>
      <c r="AW135" s="229"/>
      <c r="AX135" s="229"/>
      <c r="AY135" s="229"/>
      <c r="AZ135" s="229"/>
      <c r="BA135" s="229"/>
      <c r="BB135" s="229"/>
      <c r="BC135" s="229"/>
    </row>
    <row r="136" spans="1:55" ht="15.75" customHeight="1" x14ac:dyDescent="0.2">
      <c r="A136" s="229"/>
      <c r="B136" s="229"/>
      <c r="C136" s="229"/>
      <c r="D136" s="229"/>
      <c r="E136" s="229"/>
      <c r="F136" s="229"/>
      <c r="G136" s="229"/>
      <c r="H136" s="229"/>
      <c r="I136" s="229"/>
      <c r="J136" s="229"/>
      <c r="K136" s="229"/>
      <c r="L136" s="229"/>
      <c r="M136" s="229"/>
      <c r="N136" s="229"/>
      <c r="O136" s="229"/>
      <c r="P136" s="229"/>
      <c r="Q136" s="229"/>
      <c r="R136" s="229"/>
      <c r="S136" s="229"/>
      <c r="T136" s="229"/>
      <c r="U136" s="229"/>
      <c r="V136" s="229"/>
      <c r="W136" s="229"/>
      <c r="X136" s="229"/>
      <c r="Y136" s="229"/>
      <c r="Z136" s="229"/>
      <c r="AA136" s="229"/>
      <c r="AB136" s="229"/>
      <c r="AC136" s="229"/>
      <c r="AD136" s="229"/>
      <c r="AE136" s="229"/>
      <c r="AF136" s="229"/>
      <c r="AG136" s="229"/>
      <c r="AH136" s="229"/>
      <c r="AI136" s="229"/>
      <c r="AJ136" s="229"/>
      <c r="AK136" s="229"/>
      <c r="AL136" s="229"/>
      <c r="AM136" s="229"/>
      <c r="AN136" s="229"/>
      <c r="AO136" s="229"/>
      <c r="AP136" s="229"/>
      <c r="AQ136" s="229"/>
      <c r="AR136" s="229"/>
      <c r="AS136" s="229"/>
      <c r="AT136" s="229"/>
      <c r="AU136" s="229"/>
      <c r="AV136" s="229"/>
      <c r="AW136" s="229"/>
      <c r="AX136" s="229"/>
      <c r="AY136" s="229"/>
      <c r="AZ136" s="229"/>
      <c r="BA136" s="229"/>
      <c r="BB136" s="229"/>
      <c r="BC136" s="229"/>
    </row>
    <row r="137" spans="1:55" ht="15.75" customHeight="1" x14ac:dyDescent="0.2">
      <c r="A137" s="229"/>
      <c r="B137" s="229"/>
      <c r="C137" s="229"/>
      <c r="D137" s="229"/>
      <c r="E137" s="229"/>
      <c r="F137" s="229"/>
      <c r="G137" s="229"/>
      <c r="H137" s="229"/>
      <c r="I137" s="229"/>
      <c r="J137" s="229"/>
      <c r="K137" s="229"/>
      <c r="L137" s="229"/>
      <c r="M137" s="229"/>
      <c r="N137" s="229"/>
      <c r="O137" s="229"/>
      <c r="P137" s="229"/>
      <c r="Q137" s="229"/>
      <c r="R137" s="229"/>
      <c r="S137" s="229"/>
      <c r="T137" s="229"/>
      <c r="U137" s="229"/>
      <c r="V137" s="229"/>
      <c r="W137" s="229"/>
      <c r="X137" s="229"/>
      <c r="Y137" s="229"/>
      <c r="Z137" s="229"/>
      <c r="AA137" s="229"/>
      <c r="AB137" s="229"/>
      <c r="AC137" s="229"/>
      <c r="AD137" s="229"/>
      <c r="AE137" s="229"/>
      <c r="AF137" s="229"/>
      <c r="AG137" s="229"/>
      <c r="AH137" s="229"/>
      <c r="AI137" s="229"/>
      <c r="AJ137" s="229"/>
      <c r="AK137" s="229"/>
      <c r="AL137" s="229"/>
      <c r="AM137" s="229"/>
      <c r="AN137" s="229"/>
      <c r="AO137" s="229"/>
      <c r="AP137" s="229"/>
      <c r="AQ137" s="229"/>
      <c r="AR137" s="229"/>
      <c r="AS137" s="229"/>
      <c r="AT137" s="229"/>
      <c r="AU137" s="229"/>
      <c r="AV137" s="229"/>
      <c r="AW137" s="229"/>
      <c r="AX137" s="229"/>
      <c r="AY137" s="229"/>
      <c r="AZ137" s="229"/>
      <c r="BA137" s="229"/>
      <c r="BB137" s="229"/>
      <c r="BC137" s="229"/>
    </row>
    <row r="138" spans="1:55" ht="15.75" customHeight="1" x14ac:dyDescent="0.2">
      <c r="A138" s="229"/>
      <c r="B138" s="229"/>
      <c r="C138" s="229"/>
      <c r="D138" s="229"/>
      <c r="E138" s="229"/>
      <c r="F138" s="229"/>
      <c r="G138" s="229"/>
      <c r="H138" s="229"/>
      <c r="I138" s="229"/>
      <c r="J138" s="229"/>
      <c r="K138" s="229"/>
      <c r="L138" s="229"/>
      <c r="M138" s="229"/>
      <c r="N138" s="229"/>
      <c r="O138" s="229"/>
      <c r="P138" s="229"/>
      <c r="Q138" s="229"/>
      <c r="R138" s="229"/>
      <c r="S138" s="229"/>
      <c r="T138" s="229"/>
      <c r="U138" s="229"/>
      <c r="V138" s="229"/>
      <c r="W138" s="229"/>
      <c r="X138" s="229"/>
      <c r="Y138" s="229"/>
      <c r="Z138" s="229"/>
      <c r="AA138" s="229"/>
      <c r="AB138" s="229"/>
      <c r="AC138" s="229"/>
      <c r="AD138" s="229"/>
      <c r="AE138" s="229"/>
      <c r="AF138" s="229"/>
      <c r="AG138" s="229"/>
      <c r="AH138" s="229"/>
      <c r="AI138" s="229"/>
      <c r="AJ138" s="229"/>
      <c r="AK138" s="229"/>
      <c r="AL138" s="229"/>
      <c r="AM138" s="229"/>
      <c r="AN138" s="229"/>
      <c r="AO138" s="229"/>
      <c r="AP138" s="229"/>
      <c r="AQ138" s="229"/>
      <c r="AR138" s="229"/>
      <c r="AS138" s="229"/>
      <c r="AT138" s="229"/>
      <c r="AU138" s="229"/>
      <c r="AV138" s="229"/>
      <c r="AW138" s="229"/>
      <c r="AX138" s="229"/>
      <c r="AY138" s="229"/>
      <c r="AZ138" s="229"/>
      <c r="BA138" s="229"/>
      <c r="BB138" s="229"/>
      <c r="BC138" s="229"/>
    </row>
    <row r="139" spans="1:55" ht="15.75" customHeight="1" x14ac:dyDescent="0.2">
      <c r="A139" s="229"/>
      <c r="B139" s="229"/>
      <c r="C139" s="229"/>
      <c r="D139" s="229"/>
      <c r="E139" s="229"/>
      <c r="F139" s="229"/>
      <c r="G139" s="229"/>
      <c r="H139" s="229"/>
      <c r="I139" s="229"/>
      <c r="J139" s="229"/>
      <c r="K139" s="229"/>
      <c r="L139" s="229"/>
      <c r="M139" s="229"/>
      <c r="N139" s="229"/>
      <c r="O139" s="229"/>
      <c r="P139" s="229"/>
      <c r="Q139" s="229"/>
      <c r="R139" s="229"/>
      <c r="S139" s="229"/>
      <c r="T139" s="229"/>
      <c r="U139" s="229"/>
      <c r="V139" s="229"/>
      <c r="W139" s="229"/>
      <c r="X139" s="229"/>
      <c r="Y139" s="229"/>
      <c r="Z139" s="229"/>
      <c r="AA139" s="229"/>
      <c r="AB139" s="229"/>
      <c r="AC139" s="229"/>
      <c r="AD139" s="229"/>
      <c r="AE139" s="229"/>
      <c r="AF139" s="229"/>
      <c r="AG139" s="229"/>
      <c r="AH139" s="229"/>
      <c r="AI139" s="229"/>
      <c r="AJ139" s="229"/>
      <c r="AK139" s="229"/>
      <c r="AL139" s="229"/>
      <c r="AM139" s="229"/>
      <c r="AN139" s="229"/>
      <c r="AO139" s="229"/>
      <c r="AP139" s="229"/>
      <c r="AQ139" s="229"/>
      <c r="AR139" s="229"/>
      <c r="AS139" s="229"/>
      <c r="AT139" s="229"/>
      <c r="AU139" s="229"/>
      <c r="AV139" s="229"/>
      <c r="AW139" s="229"/>
      <c r="AX139" s="229"/>
      <c r="AY139" s="229"/>
      <c r="AZ139" s="229"/>
      <c r="BA139" s="229"/>
      <c r="BB139" s="229"/>
      <c r="BC139" s="229"/>
    </row>
    <row r="140" spans="1:55" ht="15.75" customHeight="1" x14ac:dyDescent="0.2">
      <c r="A140" s="229"/>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c r="X140" s="229"/>
      <c r="Y140" s="229"/>
      <c r="Z140" s="229"/>
      <c r="AA140" s="229"/>
      <c r="AB140" s="229"/>
      <c r="AC140" s="229"/>
      <c r="AD140" s="229"/>
      <c r="AE140" s="229"/>
      <c r="AF140" s="229"/>
      <c r="AG140" s="229"/>
      <c r="AH140" s="229"/>
      <c r="AI140" s="229"/>
      <c r="AJ140" s="229"/>
      <c r="AK140" s="229"/>
      <c r="AL140" s="229"/>
      <c r="AM140" s="229"/>
      <c r="AN140" s="229"/>
      <c r="AO140" s="229"/>
      <c r="AP140" s="229"/>
      <c r="AQ140" s="229"/>
      <c r="AR140" s="229"/>
      <c r="AS140" s="229"/>
      <c r="AT140" s="229"/>
      <c r="AU140" s="229"/>
      <c r="AV140" s="229"/>
      <c r="AW140" s="229"/>
      <c r="AX140" s="229"/>
      <c r="AY140" s="229"/>
      <c r="AZ140" s="229"/>
      <c r="BA140" s="229"/>
      <c r="BB140" s="229"/>
      <c r="BC140" s="229"/>
    </row>
    <row r="141" spans="1:55" ht="15.75" customHeight="1" x14ac:dyDescent="0.2">
      <c r="A141" s="229"/>
      <c r="B141" s="229"/>
      <c r="C141" s="229"/>
      <c r="D141" s="229"/>
      <c r="E141" s="229"/>
      <c r="F141" s="229"/>
      <c r="G141" s="229"/>
      <c r="H141" s="229"/>
      <c r="I141" s="229"/>
      <c r="J141" s="229"/>
      <c r="K141" s="229"/>
      <c r="L141" s="229"/>
      <c r="M141" s="229"/>
      <c r="N141" s="229"/>
      <c r="O141" s="229"/>
      <c r="P141" s="229"/>
      <c r="Q141" s="229"/>
      <c r="R141" s="229"/>
      <c r="S141" s="229"/>
      <c r="T141" s="229"/>
      <c r="U141" s="229"/>
      <c r="V141" s="229"/>
      <c r="W141" s="229"/>
      <c r="X141" s="229"/>
      <c r="Y141" s="229"/>
      <c r="Z141" s="229"/>
      <c r="AA141" s="229"/>
      <c r="AB141" s="229"/>
      <c r="AC141" s="229"/>
      <c r="AD141" s="229"/>
      <c r="AE141" s="229"/>
      <c r="AF141" s="229"/>
      <c r="AG141" s="229"/>
      <c r="AH141" s="229"/>
      <c r="AI141" s="229"/>
      <c r="AJ141" s="229"/>
      <c r="AK141" s="229"/>
      <c r="AL141" s="229"/>
      <c r="AM141" s="229"/>
      <c r="AN141" s="229"/>
      <c r="AO141" s="229"/>
      <c r="AP141" s="229"/>
      <c r="AQ141" s="229"/>
      <c r="AR141" s="229"/>
      <c r="AS141" s="229"/>
      <c r="AT141" s="229"/>
      <c r="AU141" s="229"/>
      <c r="AV141" s="229"/>
      <c r="AW141" s="229"/>
      <c r="AX141" s="229"/>
      <c r="AY141" s="229"/>
      <c r="AZ141" s="229"/>
      <c r="BA141" s="229"/>
      <c r="BB141" s="229"/>
      <c r="BC141" s="229"/>
    </row>
    <row r="142" spans="1:55" ht="15.75" customHeight="1" x14ac:dyDescent="0.2">
      <c r="A142" s="229"/>
      <c r="B142" s="229"/>
      <c r="C142" s="229"/>
      <c r="D142" s="229"/>
      <c r="E142" s="229"/>
      <c r="F142" s="229"/>
      <c r="G142" s="229"/>
      <c r="H142" s="229"/>
      <c r="I142" s="229"/>
      <c r="J142" s="229"/>
      <c r="K142" s="229"/>
      <c r="L142" s="229"/>
      <c r="M142" s="229"/>
      <c r="N142" s="229"/>
      <c r="O142" s="229"/>
      <c r="P142" s="229"/>
      <c r="Q142" s="229"/>
      <c r="R142" s="229"/>
      <c r="S142" s="229"/>
      <c r="T142" s="229"/>
      <c r="U142" s="229"/>
      <c r="V142" s="229"/>
      <c r="W142" s="229"/>
      <c r="X142" s="229"/>
      <c r="Y142" s="229"/>
      <c r="Z142" s="229"/>
      <c r="AA142" s="229"/>
      <c r="AB142" s="229"/>
      <c r="AC142" s="229"/>
      <c r="AD142" s="229"/>
      <c r="AE142" s="229"/>
      <c r="AF142" s="229"/>
      <c r="AG142" s="229"/>
      <c r="AH142" s="229"/>
      <c r="AI142" s="229"/>
      <c r="AJ142" s="229"/>
      <c r="AK142" s="229"/>
      <c r="AL142" s="229"/>
      <c r="AM142" s="229"/>
      <c r="AN142" s="229"/>
      <c r="AO142" s="229"/>
      <c r="AP142" s="229"/>
      <c r="AQ142" s="229"/>
      <c r="AR142" s="229"/>
      <c r="AS142" s="229"/>
      <c r="AT142" s="229"/>
      <c r="AU142" s="229"/>
      <c r="AV142" s="229"/>
      <c r="AW142" s="229"/>
      <c r="AX142" s="229"/>
      <c r="AY142" s="229"/>
      <c r="AZ142" s="229"/>
      <c r="BA142" s="229"/>
      <c r="BB142" s="229"/>
      <c r="BC142" s="229"/>
    </row>
    <row r="143" spans="1:55" ht="15.75" customHeight="1" x14ac:dyDescent="0.2">
      <c r="A143" s="229"/>
      <c r="B143" s="229"/>
      <c r="C143" s="229"/>
      <c r="D143" s="229"/>
      <c r="E143" s="229"/>
      <c r="F143" s="229"/>
      <c r="G143" s="229"/>
      <c r="H143" s="229"/>
      <c r="I143" s="229"/>
      <c r="J143" s="229"/>
      <c r="K143" s="229"/>
      <c r="L143" s="229"/>
      <c r="M143" s="229"/>
      <c r="N143" s="229"/>
      <c r="O143" s="229"/>
      <c r="P143" s="229"/>
      <c r="Q143" s="229"/>
      <c r="R143" s="229"/>
      <c r="S143" s="229"/>
      <c r="T143" s="229"/>
      <c r="U143" s="229"/>
      <c r="V143" s="229"/>
      <c r="W143" s="229"/>
      <c r="X143" s="229"/>
      <c r="Y143" s="229"/>
      <c r="Z143" s="229"/>
      <c r="AA143" s="229"/>
      <c r="AB143" s="229"/>
      <c r="AC143" s="229"/>
      <c r="AD143" s="229"/>
      <c r="AE143" s="229"/>
      <c r="AF143" s="229"/>
      <c r="AG143" s="229"/>
      <c r="AH143" s="229"/>
      <c r="AI143" s="229"/>
      <c r="AJ143" s="229"/>
      <c r="AK143" s="229"/>
      <c r="AL143" s="229"/>
      <c r="AM143" s="229"/>
      <c r="AN143" s="229"/>
      <c r="AO143" s="229"/>
      <c r="AP143" s="229"/>
      <c r="AQ143" s="229"/>
      <c r="AR143" s="229"/>
      <c r="AS143" s="229"/>
      <c r="AT143" s="229"/>
      <c r="AU143" s="229"/>
      <c r="AV143" s="229"/>
      <c r="AW143" s="229"/>
      <c r="AX143" s="229"/>
      <c r="AY143" s="229"/>
      <c r="AZ143" s="229"/>
      <c r="BA143" s="229"/>
      <c r="BB143" s="229"/>
      <c r="BC143" s="229"/>
    </row>
    <row r="144" spans="1:55" ht="15.75" customHeight="1" x14ac:dyDescent="0.2">
      <c r="A144" s="229"/>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c r="X144" s="229"/>
      <c r="Y144" s="229"/>
      <c r="Z144" s="229"/>
      <c r="AA144" s="229"/>
      <c r="AB144" s="229"/>
      <c r="AC144" s="229"/>
      <c r="AD144" s="229"/>
      <c r="AE144" s="229"/>
      <c r="AF144" s="229"/>
      <c r="AG144" s="229"/>
      <c r="AH144" s="229"/>
      <c r="AI144" s="229"/>
      <c r="AJ144" s="229"/>
      <c r="AK144" s="229"/>
      <c r="AL144" s="229"/>
      <c r="AM144" s="229"/>
      <c r="AN144" s="229"/>
      <c r="AO144" s="229"/>
      <c r="AP144" s="229"/>
      <c r="AQ144" s="229"/>
      <c r="AR144" s="229"/>
      <c r="AS144" s="229"/>
      <c r="AT144" s="229"/>
      <c r="AU144" s="229"/>
      <c r="AV144" s="229"/>
      <c r="AW144" s="229"/>
      <c r="AX144" s="229"/>
      <c r="AY144" s="229"/>
      <c r="AZ144" s="229"/>
      <c r="BA144" s="229"/>
      <c r="BB144" s="229"/>
      <c r="BC144" s="229"/>
    </row>
    <row r="145" spans="1:55" ht="15.75" customHeight="1" x14ac:dyDescent="0.2">
      <c r="A145" s="229"/>
      <c r="B145" s="229"/>
      <c r="C145" s="229"/>
      <c r="D145" s="229"/>
      <c r="E145" s="229"/>
      <c r="F145" s="229"/>
      <c r="G145" s="229"/>
      <c r="H145" s="229"/>
      <c r="I145" s="229"/>
      <c r="J145" s="229"/>
      <c r="K145" s="229"/>
      <c r="L145" s="229"/>
      <c r="M145" s="229"/>
      <c r="N145" s="229"/>
      <c r="O145" s="229"/>
      <c r="P145" s="229"/>
      <c r="Q145" s="229"/>
      <c r="R145" s="229"/>
      <c r="S145" s="229"/>
      <c r="T145" s="229"/>
      <c r="U145" s="229"/>
      <c r="V145" s="229"/>
      <c r="W145" s="229"/>
      <c r="X145" s="229"/>
      <c r="Y145" s="229"/>
      <c r="Z145" s="229"/>
      <c r="AA145" s="229"/>
      <c r="AB145" s="229"/>
      <c r="AC145" s="229"/>
      <c r="AD145" s="229"/>
      <c r="AE145" s="229"/>
      <c r="AF145" s="229"/>
      <c r="AG145" s="229"/>
      <c r="AH145" s="229"/>
      <c r="AI145" s="229"/>
      <c r="AJ145" s="229"/>
      <c r="AK145" s="229"/>
      <c r="AL145" s="229"/>
      <c r="AM145" s="229"/>
      <c r="AN145" s="229"/>
      <c r="AO145" s="229"/>
      <c r="AP145" s="229"/>
      <c r="AQ145" s="229"/>
      <c r="AR145" s="229"/>
      <c r="AS145" s="229"/>
      <c r="AT145" s="229"/>
      <c r="AU145" s="229"/>
      <c r="AV145" s="229"/>
      <c r="AW145" s="229"/>
      <c r="AX145" s="229"/>
      <c r="AY145" s="229"/>
      <c r="AZ145" s="229"/>
      <c r="BA145" s="229"/>
      <c r="BB145" s="229"/>
      <c r="BC145" s="229"/>
    </row>
    <row r="146" spans="1:55" ht="15.75" customHeight="1" x14ac:dyDescent="0.2">
      <c r="A146" s="229"/>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c r="X146" s="229"/>
      <c r="Y146" s="229"/>
      <c r="Z146" s="229"/>
      <c r="AA146" s="229"/>
      <c r="AB146" s="229"/>
      <c r="AC146" s="229"/>
      <c r="AD146" s="229"/>
      <c r="AE146" s="229"/>
      <c r="AF146" s="229"/>
      <c r="AG146" s="229"/>
      <c r="AH146" s="229"/>
      <c r="AI146" s="229"/>
      <c r="AJ146" s="229"/>
      <c r="AK146" s="229"/>
      <c r="AL146" s="229"/>
      <c r="AM146" s="229"/>
      <c r="AN146" s="229"/>
      <c r="AO146" s="229"/>
      <c r="AP146" s="229"/>
      <c r="AQ146" s="229"/>
      <c r="AR146" s="229"/>
      <c r="AS146" s="229"/>
      <c r="AT146" s="229"/>
      <c r="AU146" s="229"/>
      <c r="AV146" s="229"/>
      <c r="AW146" s="229"/>
      <c r="AX146" s="229"/>
      <c r="AY146" s="229"/>
      <c r="AZ146" s="229"/>
      <c r="BA146" s="229"/>
      <c r="BB146" s="229"/>
      <c r="BC146" s="229"/>
    </row>
    <row r="147" spans="1:55" ht="15.75" customHeight="1" x14ac:dyDescent="0.2">
      <c r="A147" s="229"/>
      <c r="B147" s="229"/>
      <c r="C147" s="229"/>
      <c r="D147" s="229"/>
      <c r="E147" s="229"/>
      <c r="F147" s="229"/>
      <c r="G147" s="229"/>
      <c r="H147" s="229"/>
      <c r="I147" s="229"/>
      <c r="J147" s="229"/>
      <c r="K147" s="229"/>
      <c r="L147" s="229"/>
      <c r="M147" s="229"/>
      <c r="N147" s="229"/>
      <c r="O147" s="229"/>
      <c r="P147" s="229"/>
      <c r="Q147" s="229"/>
      <c r="R147" s="229"/>
      <c r="S147" s="229"/>
      <c r="T147" s="229"/>
      <c r="U147" s="229"/>
      <c r="V147" s="229"/>
      <c r="W147" s="229"/>
      <c r="X147" s="229"/>
      <c r="Y147" s="229"/>
      <c r="Z147" s="229"/>
      <c r="AA147" s="229"/>
      <c r="AB147" s="229"/>
      <c r="AC147" s="229"/>
      <c r="AD147" s="229"/>
      <c r="AE147" s="229"/>
      <c r="AF147" s="229"/>
      <c r="AG147" s="229"/>
      <c r="AH147" s="229"/>
      <c r="AI147" s="229"/>
      <c r="AJ147" s="229"/>
      <c r="AK147" s="229"/>
      <c r="AL147" s="229"/>
      <c r="AM147" s="229"/>
      <c r="AN147" s="229"/>
      <c r="AO147" s="229"/>
      <c r="AP147" s="229"/>
      <c r="AQ147" s="229"/>
      <c r="AR147" s="229"/>
      <c r="AS147" s="229"/>
      <c r="AT147" s="229"/>
      <c r="AU147" s="229"/>
      <c r="AV147" s="229"/>
      <c r="AW147" s="229"/>
      <c r="AX147" s="229"/>
      <c r="AY147" s="229"/>
      <c r="AZ147" s="229"/>
      <c r="BA147" s="229"/>
      <c r="BB147" s="229"/>
      <c r="BC147" s="229"/>
    </row>
    <row r="148" spans="1:55" ht="15.75" customHeight="1" x14ac:dyDescent="0.2">
      <c r="A148" s="229"/>
      <c r="B148" s="229"/>
      <c r="C148" s="229"/>
      <c r="D148" s="229"/>
      <c r="E148" s="229"/>
      <c r="F148" s="229"/>
      <c r="G148" s="229"/>
      <c r="H148" s="229"/>
      <c r="I148" s="229"/>
      <c r="J148" s="229"/>
      <c r="K148" s="229"/>
      <c r="L148" s="229"/>
      <c r="M148" s="229"/>
      <c r="N148" s="229"/>
      <c r="O148" s="229"/>
      <c r="P148" s="229"/>
      <c r="Q148" s="229"/>
      <c r="R148" s="229"/>
      <c r="S148" s="229"/>
      <c r="T148" s="229"/>
      <c r="U148" s="229"/>
      <c r="V148" s="229"/>
      <c r="W148" s="229"/>
      <c r="X148" s="229"/>
      <c r="Y148" s="229"/>
      <c r="Z148" s="229"/>
      <c r="AA148" s="229"/>
      <c r="AB148" s="229"/>
      <c r="AC148" s="229"/>
      <c r="AD148" s="229"/>
      <c r="AE148" s="229"/>
      <c r="AF148" s="229"/>
      <c r="AG148" s="229"/>
      <c r="AH148" s="229"/>
      <c r="AI148" s="229"/>
      <c r="AJ148" s="229"/>
      <c r="AK148" s="229"/>
      <c r="AL148" s="229"/>
      <c r="AM148" s="229"/>
      <c r="AN148" s="229"/>
      <c r="AO148" s="229"/>
      <c r="AP148" s="229"/>
      <c r="AQ148" s="229"/>
      <c r="AR148" s="229"/>
      <c r="AS148" s="229"/>
      <c r="AT148" s="229"/>
      <c r="AU148" s="229"/>
      <c r="AV148" s="229"/>
      <c r="AW148" s="229"/>
      <c r="AX148" s="229"/>
      <c r="AY148" s="229"/>
      <c r="AZ148" s="229"/>
      <c r="BA148" s="229"/>
      <c r="BB148" s="229"/>
      <c r="BC148" s="229"/>
    </row>
    <row r="149" spans="1:55" ht="15.75" customHeight="1" x14ac:dyDescent="0.2">
      <c r="A149" s="229"/>
      <c r="B149" s="229"/>
      <c r="C149" s="229"/>
      <c r="D149" s="229"/>
      <c r="E149" s="229"/>
      <c r="F149" s="229"/>
      <c r="G149" s="229"/>
      <c r="H149" s="229"/>
      <c r="I149" s="229"/>
      <c r="J149" s="229"/>
      <c r="K149" s="229"/>
      <c r="L149" s="229"/>
      <c r="M149" s="229"/>
      <c r="N149" s="229"/>
      <c r="O149" s="229"/>
      <c r="P149" s="229"/>
      <c r="Q149" s="229"/>
      <c r="R149" s="229"/>
      <c r="S149" s="229"/>
      <c r="T149" s="229"/>
      <c r="U149" s="229"/>
      <c r="V149" s="229"/>
      <c r="W149" s="229"/>
      <c r="X149" s="229"/>
      <c r="Y149" s="229"/>
      <c r="Z149" s="229"/>
      <c r="AA149" s="229"/>
      <c r="AB149" s="229"/>
      <c r="AC149" s="229"/>
      <c r="AD149" s="229"/>
      <c r="AE149" s="229"/>
      <c r="AF149" s="229"/>
      <c r="AG149" s="229"/>
      <c r="AH149" s="229"/>
      <c r="AI149" s="229"/>
      <c r="AJ149" s="229"/>
      <c r="AK149" s="229"/>
      <c r="AL149" s="229"/>
      <c r="AM149" s="229"/>
      <c r="AN149" s="229"/>
      <c r="AO149" s="229"/>
      <c r="AP149" s="229"/>
      <c r="AQ149" s="229"/>
      <c r="AR149" s="229"/>
      <c r="AS149" s="229"/>
      <c r="AT149" s="229"/>
      <c r="AU149" s="229"/>
      <c r="AV149" s="229"/>
      <c r="AW149" s="229"/>
      <c r="AX149" s="229"/>
      <c r="AY149" s="229"/>
      <c r="AZ149" s="229"/>
      <c r="BA149" s="229"/>
      <c r="BB149" s="229"/>
      <c r="BC149" s="229"/>
    </row>
    <row r="150" spans="1:55" ht="15.75" customHeight="1" x14ac:dyDescent="0.2">
      <c r="A150" s="229"/>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c r="X150" s="229"/>
      <c r="Y150" s="229"/>
      <c r="Z150" s="229"/>
      <c r="AA150" s="229"/>
      <c r="AB150" s="229"/>
      <c r="AC150" s="229"/>
      <c r="AD150" s="229"/>
      <c r="AE150" s="229"/>
      <c r="AF150" s="229"/>
      <c r="AG150" s="229"/>
      <c r="AH150" s="229"/>
      <c r="AI150" s="229"/>
      <c r="AJ150" s="229"/>
      <c r="AK150" s="229"/>
      <c r="AL150" s="229"/>
      <c r="AM150" s="229"/>
      <c r="AN150" s="229"/>
      <c r="AO150" s="229"/>
      <c r="AP150" s="229"/>
      <c r="AQ150" s="229"/>
      <c r="AR150" s="229"/>
      <c r="AS150" s="229"/>
      <c r="AT150" s="229"/>
      <c r="AU150" s="229"/>
      <c r="AV150" s="229"/>
      <c r="AW150" s="229"/>
      <c r="AX150" s="229"/>
      <c r="AY150" s="229"/>
      <c r="AZ150" s="229"/>
      <c r="BA150" s="229"/>
      <c r="BB150" s="229"/>
      <c r="BC150" s="229"/>
    </row>
    <row r="151" spans="1:55" ht="15.75" customHeight="1" x14ac:dyDescent="0.2">
      <c r="A151" s="229"/>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c r="X151" s="229"/>
      <c r="Y151" s="229"/>
      <c r="Z151" s="229"/>
      <c r="AA151" s="229"/>
      <c r="AB151" s="229"/>
      <c r="AC151" s="229"/>
      <c r="AD151" s="229"/>
      <c r="AE151" s="229"/>
      <c r="AF151" s="229"/>
      <c r="AG151" s="229"/>
      <c r="AH151" s="229"/>
      <c r="AI151" s="229"/>
      <c r="AJ151" s="229"/>
      <c r="AK151" s="229"/>
      <c r="AL151" s="229"/>
      <c r="AM151" s="229"/>
      <c r="AN151" s="229"/>
      <c r="AO151" s="229"/>
      <c r="AP151" s="229"/>
      <c r="AQ151" s="229"/>
      <c r="AR151" s="229"/>
      <c r="AS151" s="229"/>
      <c r="AT151" s="229"/>
      <c r="AU151" s="229"/>
      <c r="AV151" s="229"/>
      <c r="AW151" s="229"/>
      <c r="AX151" s="229"/>
      <c r="AY151" s="229"/>
      <c r="AZ151" s="229"/>
      <c r="BA151" s="229"/>
      <c r="BB151" s="229"/>
      <c r="BC151" s="229"/>
    </row>
    <row r="152" spans="1:55" ht="15.75" customHeight="1" x14ac:dyDescent="0.2">
      <c r="A152" s="229"/>
      <c r="B152" s="229"/>
      <c r="C152" s="229"/>
      <c r="D152" s="229"/>
      <c r="E152" s="229"/>
      <c r="F152" s="229"/>
      <c r="G152" s="229"/>
      <c r="H152" s="229"/>
      <c r="I152" s="229"/>
      <c r="J152" s="229"/>
      <c r="K152" s="229"/>
      <c r="L152" s="229"/>
      <c r="M152" s="229"/>
      <c r="N152" s="229"/>
      <c r="O152" s="229"/>
      <c r="P152" s="229"/>
      <c r="Q152" s="229"/>
      <c r="R152" s="229"/>
      <c r="S152" s="229"/>
      <c r="T152" s="229"/>
      <c r="U152" s="229"/>
      <c r="V152" s="229"/>
      <c r="W152" s="229"/>
      <c r="X152" s="229"/>
      <c r="Y152" s="229"/>
      <c r="Z152" s="229"/>
      <c r="AA152" s="229"/>
      <c r="AB152" s="229"/>
      <c r="AC152" s="229"/>
      <c r="AD152" s="229"/>
      <c r="AE152" s="229"/>
      <c r="AF152" s="229"/>
      <c r="AG152" s="229"/>
      <c r="AH152" s="229"/>
      <c r="AI152" s="229"/>
      <c r="AJ152" s="229"/>
      <c r="AK152" s="229"/>
      <c r="AL152" s="229"/>
      <c r="AM152" s="229"/>
      <c r="AN152" s="229"/>
      <c r="AO152" s="229"/>
      <c r="AP152" s="229"/>
      <c r="AQ152" s="229"/>
      <c r="AR152" s="229"/>
      <c r="AS152" s="229"/>
      <c r="AT152" s="229"/>
      <c r="AU152" s="229"/>
      <c r="AV152" s="229"/>
      <c r="AW152" s="229"/>
      <c r="AX152" s="229"/>
      <c r="AY152" s="229"/>
      <c r="AZ152" s="229"/>
      <c r="BA152" s="229"/>
      <c r="BB152" s="229"/>
      <c r="BC152" s="229"/>
    </row>
    <row r="153" spans="1:55" ht="15.75" customHeight="1" x14ac:dyDescent="0.2">
      <c r="A153" s="229"/>
      <c r="B153" s="229"/>
      <c r="C153" s="229"/>
      <c r="D153" s="229"/>
      <c r="E153" s="229"/>
      <c r="F153" s="229"/>
      <c r="G153" s="229"/>
      <c r="H153" s="229"/>
      <c r="I153" s="229"/>
      <c r="J153" s="229"/>
      <c r="K153" s="229"/>
      <c r="L153" s="229"/>
      <c r="M153" s="229"/>
      <c r="N153" s="229"/>
      <c r="O153" s="229"/>
      <c r="P153" s="229"/>
      <c r="Q153" s="229"/>
      <c r="R153" s="229"/>
      <c r="S153" s="229"/>
      <c r="T153" s="229"/>
      <c r="U153" s="229"/>
      <c r="V153" s="229"/>
      <c r="W153" s="229"/>
      <c r="X153" s="229"/>
      <c r="Y153" s="229"/>
      <c r="Z153" s="229"/>
      <c r="AA153" s="229"/>
      <c r="AB153" s="229"/>
      <c r="AC153" s="229"/>
      <c r="AD153" s="229"/>
      <c r="AE153" s="229"/>
      <c r="AF153" s="229"/>
      <c r="AG153" s="229"/>
      <c r="AH153" s="229"/>
      <c r="AI153" s="229"/>
      <c r="AJ153" s="229"/>
      <c r="AK153" s="229"/>
      <c r="AL153" s="229"/>
      <c r="AM153" s="229"/>
      <c r="AN153" s="229"/>
      <c r="AO153" s="229"/>
      <c r="AP153" s="229"/>
      <c r="AQ153" s="229"/>
      <c r="AR153" s="229"/>
      <c r="AS153" s="229"/>
      <c r="AT153" s="229"/>
      <c r="AU153" s="229"/>
      <c r="AV153" s="229"/>
      <c r="AW153" s="229"/>
      <c r="AX153" s="229"/>
      <c r="AY153" s="229"/>
      <c r="AZ153" s="229"/>
      <c r="BA153" s="229"/>
      <c r="BB153" s="229"/>
      <c r="BC153" s="229"/>
    </row>
    <row r="154" spans="1:55" ht="15.75" customHeight="1" x14ac:dyDescent="0.2">
      <c r="A154" s="229"/>
      <c r="B154" s="229"/>
      <c r="C154" s="229"/>
      <c r="D154" s="229"/>
      <c r="E154" s="229"/>
      <c r="F154" s="229"/>
      <c r="G154" s="229"/>
      <c r="H154" s="229"/>
      <c r="I154" s="229"/>
      <c r="J154" s="229"/>
      <c r="K154" s="229"/>
      <c r="L154" s="229"/>
      <c r="M154" s="229"/>
      <c r="N154" s="229"/>
      <c r="O154" s="229"/>
      <c r="P154" s="229"/>
      <c r="Q154" s="229"/>
      <c r="R154" s="229"/>
      <c r="S154" s="229"/>
      <c r="T154" s="229"/>
      <c r="U154" s="229"/>
      <c r="V154" s="229"/>
      <c r="W154" s="229"/>
      <c r="X154" s="229"/>
      <c r="Y154" s="229"/>
      <c r="Z154" s="229"/>
      <c r="AA154" s="229"/>
      <c r="AB154" s="229"/>
      <c r="AC154" s="229"/>
      <c r="AD154" s="229"/>
      <c r="AE154" s="229"/>
      <c r="AF154" s="229"/>
      <c r="AG154" s="229"/>
      <c r="AH154" s="229"/>
      <c r="AI154" s="229"/>
      <c r="AJ154" s="229"/>
      <c r="AK154" s="229"/>
      <c r="AL154" s="229"/>
      <c r="AM154" s="229"/>
      <c r="AN154" s="229"/>
      <c r="AO154" s="229"/>
      <c r="AP154" s="229"/>
      <c r="AQ154" s="229"/>
      <c r="AR154" s="229"/>
      <c r="AS154" s="229"/>
      <c r="AT154" s="229"/>
      <c r="AU154" s="229"/>
      <c r="AV154" s="229"/>
      <c r="AW154" s="229"/>
      <c r="AX154" s="229"/>
      <c r="AY154" s="229"/>
      <c r="AZ154" s="229"/>
      <c r="BA154" s="229"/>
      <c r="BB154" s="229"/>
      <c r="BC154" s="229"/>
    </row>
    <row r="155" spans="1:55" ht="15.75" customHeight="1" x14ac:dyDescent="0.2">
      <c r="A155" s="229"/>
      <c r="B155" s="229"/>
      <c r="C155" s="229"/>
      <c r="D155" s="229"/>
      <c r="E155" s="229"/>
      <c r="F155" s="229"/>
      <c r="G155" s="229"/>
      <c r="H155" s="229"/>
      <c r="I155" s="229"/>
      <c r="J155" s="229"/>
      <c r="K155" s="229"/>
      <c r="L155" s="229"/>
      <c r="M155" s="229"/>
      <c r="N155" s="229"/>
      <c r="O155" s="229"/>
      <c r="P155" s="229"/>
      <c r="Q155" s="229"/>
      <c r="R155" s="229"/>
      <c r="S155" s="229"/>
      <c r="T155" s="229"/>
      <c r="U155" s="229"/>
      <c r="V155" s="229"/>
      <c r="W155" s="229"/>
      <c r="X155" s="229"/>
      <c r="Y155" s="229"/>
      <c r="Z155" s="229"/>
      <c r="AA155" s="229"/>
      <c r="AB155" s="229"/>
      <c r="AC155" s="229"/>
      <c r="AD155" s="229"/>
      <c r="AE155" s="229"/>
      <c r="AF155" s="229"/>
      <c r="AG155" s="229"/>
      <c r="AH155" s="229"/>
      <c r="AI155" s="229"/>
      <c r="AJ155" s="229"/>
      <c r="AK155" s="229"/>
      <c r="AL155" s="229"/>
      <c r="AM155" s="229"/>
      <c r="AN155" s="229"/>
      <c r="AO155" s="229"/>
      <c r="AP155" s="229"/>
      <c r="AQ155" s="229"/>
      <c r="AR155" s="229"/>
      <c r="AS155" s="229"/>
      <c r="AT155" s="229"/>
      <c r="AU155" s="229"/>
      <c r="AV155" s="229"/>
      <c r="AW155" s="229"/>
      <c r="AX155" s="229"/>
      <c r="AY155" s="229"/>
      <c r="AZ155" s="229"/>
      <c r="BA155" s="229"/>
      <c r="BB155" s="229"/>
      <c r="BC155" s="229"/>
    </row>
    <row r="156" spans="1:55" ht="15.75" customHeight="1" x14ac:dyDescent="0.2">
      <c r="A156" s="229"/>
      <c r="B156" s="229"/>
      <c r="C156" s="229"/>
      <c r="D156" s="229"/>
      <c r="E156" s="229"/>
      <c r="F156" s="229"/>
      <c r="G156" s="229"/>
      <c r="H156" s="229"/>
      <c r="I156" s="229"/>
      <c r="J156" s="229"/>
      <c r="K156" s="229"/>
      <c r="L156" s="229"/>
      <c r="M156" s="229"/>
      <c r="N156" s="229"/>
      <c r="O156" s="229"/>
      <c r="P156" s="229"/>
      <c r="Q156" s="229"/>
      <c r="R156" s="229"/>
      <c r="S156" s="229"/>
      <c r="T156" s="229"/>
      <c r="U156" s="229"/>
      <c r="V156" s="229"/>
      <c r="W156" s="229"/>
      <c r="X156" s="229"/>
      <c r="Y156" s="229"/>
      <c r="Z156" s="229"/>
      <c r="AA156" s="229"/>
      <c r="AB156" s="229"/>
      <c r="AC156" s="229"/>
      <c r="AD156" s="229"/>
      <c r="AE156" s="229"/>
      <c r="AF156" s="229"/>
      <c r="AG156" s="229"/>
      <c r="AH156" s="229"/>
      <c r="AI156" s="229"/>
      <c r="AJ156" s="229"/>
      <c r="AK156" s="229"/>
      <c r="AL156" s="229"/>
      <c r="AM156" s="229"/>
      <c r="AN156" s="229"/>
      <c r="AO156" s="229"/>
      <c r="AP156" s="229"/>
      <c r="AQ156" s="229"/>
      <c r="AR156" s="229"/>
      <c r="AS156" s="229"/>
      <c r="AT156" s="229"/>
      <c r="AU156" s="229"/>
      <c r="AV156" s="229"/>
      <c r="AW156" s="229"/>
      <c r="AX156" s="229"/>
      <c r="AY156" s="229"/>
      <c r="AZ156" s="229"/>
      <c r="BA156" s="229"/>
      <c r="BB156" s="229"/>
      <c r="BC156" s="229"/>
    </row>
    <row r="157" spans="1:55" ht="15.75" customHeight="1" x14ac:dyDescent="0.2">
      <c r="A157" s="229"/>
      <c r="B157" s="229"/>
      <c r="C157" s="229"/>
      <c r="D157" s="229"/>
      <c r="E157" s="229"/>
      <c r="F157" s="229"/>
      <c r="G157" s="229"/>
      <c r="H157" s="229"/>
      <c r="I157" s="229"/>
      <c r="J157" s="229"/>
      <c r="K157" s="229"/>
      <c r="L157" s="229"/>
      <c r="M157" s="229"/>
      <c r="N157" s="229"/>
      <c r="O157" s="229"/>
      <c r="P157" s="229"/>
      <c r="Q157" s="229"/>
      <c r="R157" s="229"/>
      <c r="S157" s="229"/>
      <c r="T157" s="229"/>
      <c r="U157" s="229"/>
      <c r="V157" s="229"/>
      <c r="W157" s="229"/>
      <c r="X157" s="229"/>
      <c r="Y157" s="229"/>
      <c r="Z157" s="229"/>
      <c r="AA157" s="229"/>
      <c r="AB157" s="229"/>
      <c r="AC157" s="229"/>
      <c r="AD157" s="229"/>
      <c r="AE157" s="229"/>
      <c r="AF157" s="229"/>
      <c r="AG157" s="229"/>
      <c r="AH157" s="229"/>
      <c r="AI157" s="229"/>
      <c r="AJ157" s="229"/>
      <c r="AK157" s="229"/>
      <c r="AL157" s="229"/>
      <c r="AM157" s="229"/>
      <c r="AN157" s="229"/>
      <c r="AO157" s="229"/>
      <c r="AP157" s="229"/>
      <c r="AQ157" s="229"/>
      <c r="AR157" s="229"/>
      <c r="AS157" s="229"/>
      <c r="AT157" s="229"/>
      <c r="AU157" s="229"/>
      <c r="AV157" s="229"/>
      <c r="AW157" s="229"/>
      <c r="AX157" s="229"/>
      <c r="AY157" s="229"/>
      <c r="AZ157" s="229"/>
      <c r="BA157" s="229"/>
      <c r="BB157" s="229"/>
      <c r="BC157" s="229"/>
    </row>
    <row r="158" spans="1:55" ht="15.75" customHeight="1" x14ac:dyDescent="0.2">
      <c r="A158" s="229"/>
      <c r="B158" s="229"/>
      <c r="C158" s="229"/>
      <c r="D158" s="229"/>
      <c r="E158" s="229"/>
      <c r="F158" s="229"/>
      <c r="G158" s="229"/>
      <c r="H158" s="229"/>
      <c r="I158" s="229"/>
      <c r="J158" s="229"/>
      <c r="K158" s="229"/>
      <c r="L158" s="229"/>
      <c r="M158" s="229"/>
      <c r="N158" s="229"/>
      <c r="O158" s="229"/>
      <c r="P158" s="229"/>
      <c r="Q158" s="229"/>
      <c r="R158" s="229"/>
      <c r="S158" s="229"/>
      <c r="T158" s="229"/>
      <c r="U158" s="229"/>
      <c r="V158" s="229"/>
      <c r="W158" s="229"/>
      <c r="X158" s="229"/>
      <c r="Y158" s="229"/>
      <c r="Z158" s="229"/>
      <c r="AA158" s="229"/>
      <c r="AB158" s="229"/>
      <c r="AC158" s="229"/>
      <c r="AD158" s="229"/>
      <c r="AE158" s="229"/>
      <c r="AF158" s="229"/>
      <c r="AG158" s="229"/>
      <c r="AH158" s="229"/>
      <c r="AI158" s="229"/>
      <c r="AJ158" s="229"/>
      <c r="AK158" s="229"/>
      <c r="AL158" s="229"/>
      <c r="AM158" s="229"/>
      <c r="AN158" s="229"/>
      <c r="AO158" s="229"/>
      <c r="AP158" s="229"/>
      <c r="AQ158" s="229"/>
      <c r="AR158" s="229"/>
      <c r="AS158" s="229"/>
      <c r="AT158" s="229"/>
      <c r="AU158" s="229"/>
      <c r="AV158" s="229"/>
      <c r="AW158" s="229"/>
      <c r="AX158" s="229"/>
      <c r="AY158" s="229"/>
      <c r="AZ158" s="229"/>
      <c r="BA158" s="229"/>
      <c r="BB158" s="229"/>
      <c r="BC158" s="229"/>
    </row>
    <row r="159" spans="1:55" ht="15.75" customHeight="1" x14ac:dyDescent="0.2">
      <c r="A159" s="229"/>
      <c r="B159" s="229"/>
      <c r="C159" s="229"/>
      <c r="D159" s="229"/>
      <c r="E159" s="229"/>
      <c r="F159" s="229"/>
      <c r="G159" s="229"/>
      <c r="H159" s="229"/>
      <c r="I159" s="229"/>
      <c r="J159" s="229"/>
      <c r="K159" s="229"/>
      <c r="L159" s="229"/>
      <c r="M159" s="229"/>
      <c r="N159" s="229"/>
      <c r="O159" s="229"/>
      <c r="P159" s="229"/>
      <c r="Q159" s="229"/>
      <c r="R159" s="229"/>
      <c r="S159" s="229"/>
      <c r="T159" s="229"/>
      <c r="U159" s="229"/>
      <c r="V159" s="229"/>
      <c r="W159" s="229"/>
      <c r="X159" s="229"/>
      <c r="Y159" s="229"/>
      <c r="Z159" s="229"/>
      <c r="AA159" s="229"/>
      <c r="AB159" s="229"/>
      <c r="AC159" s="229"/>
      <c r="AD159" s="229"/>
      <c r="AE159" s="229"/>
      <c r="AF159" s="229"/>
      <c r="AG159" s="229"/>
      <c r="AH159" s="229"/>
      <c r="AI159" s="229"/>
      <c r="AJ159" s="229"/>
      <c r="AK159" s="229"/>
      <c r="AL159" s="229"/>
      <c r="AM159" s="229"/>
      <c r="AN159" s="229"/>
      <c r="AO159" s="229"/>
      <c r="AP159" s="229"/>
      <c r="AQ159" s="229"/>
      <c r="AR159" s="229"/>
      <c r="AS159" s="229"/>
      <c r="AT159" s="229"/>
      <c r="AU159" s="229"/>
      <c r="AV159" s="229"/>
      <c r="AW159" s="229"/>
      <c r="AX159" s="229"/>
      <c r="AY159" s="229"/>
      <c r="AZ159" s="229"/>
      <c r="BA159" s="229"/>
      <c r="BB159" s="229"/>
      <c r="BC159" s="229"/>
    </row>
    <row r="160" spans="1:55" ht="15.75" customHeight="1" x14ac:dyDescent="0.2">
      <c r="A160" s="229"/>
      <c r="B160" s="229"/>
      <c r="C160" s="229"/>
      <c r="D160" s="229"/>
      <c r="E160" s="229"/>
      <c r="F160" s="229"/>
      <c r="G160" s="229"/>
      <c r="H160" s="229"/>
      <c r="I160" s="229"/>
      <c r="J160" s="229"/>
      <c r="K160" s="229"/>
      <c r="L160" s="229"/>
      <c r="M160" s="229"/>
      <c r="N160" s="229"/>
      <c r="O160" s="229"/>
      <c r="P160" s="229"/>
      <c r="Q160" s="229"/>
      <c r="R160" s="229"/>
      <c r="S160" s="229"/>
      <c r="T160" s="229"/>
      <c r="U160" s="229"/>
      <c r="V160" s="229"/>
      <c r="W160" s="229"/>
      <c r="X160" s="229"/>
      <c r="Y160" s="229"/>
      <c r="Z160" s="229"/>
      <c r="AA160" s="229"/>
      <c r="AB160" s="229"/>
      <c r="AC160" s="229"/>
      <c r="AD160" s="229"/>
      <c r="AE160" s="229"/>
      <c r="AF160" s="229"/>
      <c r="AG160" s="229"/>
      <c r="AH160" s="229"/>
      <c r="AI160" s="229"/>
      <c r="AJ160" s="229"/>
      <c r="AK160" s="229"/>
      <c r="AL160" s="229"/>
      <c r="AM160" s="229"/>
      <c r="AN160" s="229"/>
      <c r="AO160" s="229"/>
      <c r="AP160" s="229"/>
      <c r="AQ160" s="229"/>
      <c r="AR160" s="229"/>
      <c r="AS160" s="229"/>
      <c r="AT160" s="229"/>
      <c r="AU160" s="229"/>
      <c r="AV160" s="229"/>
      <c r="AW160" s="229"/>
      <c r="AX160" s="229"/>
      <c r="AY160" s="229"/>
      <c r="AZ160" s="229"/>
      <c r="BA160" s="229"/>
      <c r="BB160" s="229"/>
      <c r="BC160" s="229"/>
    </row>
    <row r="161" spans="1:55" ht="15.75" customHeight="1" x14ac:dyDescent="0.2">
      <c r="A161" s="229"/>
      <c r="B161" s="229"/>
      <c r="C161" s="229"/>
      <c r="D161" s="229"/>
      <c r="E161" s="229"/>
      <c r="F161" s="229"/>
      <c r="G161" s="229"/>
      <c r="H161" s="229"/>
      <c r="I161" s="229"/>
      <c r="J161" s="229"/>
      <c r="K161" s="229"/>
      <c r="L161" s="229"/>
      <c r="M161" s="229"/>
      <c r="N161" s="229"/>
      <c r="O161" s="229"/>
      <c r="P161" s="229"/>
      <c r="Q161" s="229"/>
      <c r="R161" s="229"/>
      <c r="S161" s="229"/>
      <c r="T161" s="229"/>
      <c r="U161" s="229"/>
      <c r="V161" s="229"/>
      <c r="W161" s="229"/>
      <c r="X161" s="229"/>
      <c r="Y161" s="229"/>
      <c r="Z161" s="229"/>
      <c r="AA161" s="229"/>
      <c r="AB161" s="229"/>
      <c r="AC161" s="229"/>
      <c r="AD161" s="229"/>
      <c r="AE161" s="229"/>
      <c r="AF161" s="229"/>
      <c r="AG161" s="229"/>
      <c r="AH161" s="229"/>
      <c r="AI161" s="229"/>
      <c r="AJ161" s="229"/>
      <c r="AK161" s="229"/>
      <c r="AL161" s="229"/>
      <c r="AM161" s="229"/>
      <c r="AN161" s="229"/>
      <c r="AO161" s="229"/>
      <c r="AP161" s="229"/>
      <c r="AQ161" s="229"/>
      <c r="AR161" s="229"/>
      <c r="AS161" s="229"/>
      <c r="AT161" s="229"/>
      <c r="AU161" s="229"/>
      <c r="AV161" s="229"/>
      <c r="AW161" s="229"/>
      <c r="AX161" s="229"/>
      <c r="AY161" s="229"/>
      <c r="AZ161" s="229"/>
      <c r="BA161" s="229"/>
      <c r="BB161" s="229"/>
      <c r="BC161" s="229"/>
    </row>
    <row r="162" spans="1:55" ht="15.75" customHeight="1" x14ac:dyDescent="0.2">
      <c r="A162" s="229"/>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c r="X162" s="229"/>
      <c r="Y162" s="229"/>
      <c r="Z162" s="229"/>
      <c r="AA162" s="229"/>
      <c r="AB162" s="229"/>
      <c r="AC162" s="229"/>
      <c r="AD162" s="229"/>
      <c r="AE162" s="229"/>
      <c r="AF162" s="229"/>
      <c r="AG162" s="229"/>
      <c r="AH162" s="229"/>
      <c r="AI162" s="229"/>
      <c r="AJ162" s="229"/>
      <c r="AK162" s="229"/>
      <c r="AL162" s="229"/>
      <c r="AM162" s="229"/>
      <c r="AN162" s="229"/>
      <c r="AO162" s="229"/>
      <c r="AP162" s="229"/>
      <c r="AQ162" s="229"/>
      <c r="AR162" s="229"/>
      <c r="AS162" s="229"/>
      <c r="AT162" s="229"/>
      <c r="AU162" s="229"/>
      <c r="AV162" s="229"/>
      <c r="AW162" s="229"/>
      <c r="AX162" s="229"/>
      <c r="AY162" s="229"/>
      <c r="AZ162" s="229"/>
      <c r="BA162" s="229"/>
      <c r="BB162" s="229"/>
      <c r="BC162" s="229"/>
    </row>
    <row r="163" spans="1:55" ht="15.75" customHeight="1" x14ac:dyDescent="0.2">
      <c r="A163" s="229"/>
      <c r="B163" s="229"/>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c r="AC163" s="229"/>
      <c r="AD163" s="229"/>
      <c r="AE163" s="229"/>
      <c r="AF163" s="229"/>
      <c r="AG163" s="229"/>
      <c r="AH163" s="229"/>
      <c r="AI163" s="229"/>
      <c r="AJ163" s="229"/>
      <c r="AK163" s="229"/>
      <c r="AL163" s="229"/>
      <c r="AM163" s="229"/>
      <c r="AN163" s="229"/>
      <c r="AO163" s="229"/>
      <c r="AP163" s="229"/>
      <c r="AQ163" s="229"/>
      <c r="AR163" s="229"/>
      <c r="AS163" s="229"/>
      <c r="AT163" s="229"/>
      <c r="AU163" s="229"/>
      <c r="AV163" s="229"/>
      <c r="AW163" s="229"/>
      <c r="AX163" s="229"/>
      <c r="AY163" s="229"/>
      <c r="AZ163" s="229"/>
      <c r="BA163" s="229"/>
      <c r="BB163" s="229"/>
      <c r="BC163" s="229"/>
    </row>
    <row r="164" spans="1:55" ht="15.75" customHeight="1" x14ac:dyDescent="0.2">
      <c r="A164" s="229"/>
      <c r="B164" s="229"/>
      <c r="C164" s="229"/>
      <c r="D164" s="229"/>
      <c r="E164" s="229"/>
      <c r="F164" s="229"/>
      <c r="G164" s="229"/>
      <c r="H164" s="229"/>
      <c r="I164" s="229"/>
      <c r="J164" s="229"/>
      <c r="K164" s="229"/>
      <c r="L164" s="229"/>
      <c r="M164" s="229"/>
      <c r="N164" s="229"/>
      <c r="O164" s="229"/>
      <c r="P164" s="229"/>
      <c r="Q164" s="229"/>
      <c r="R164" s="229"/>
      <c r="S164" s="229"/>
      <c r="T164" s="229"/>
      <c r="U164" s="229"/>
      <c r="V164" s="229"/>
      <c r="W164" s="229"/>
      <c r="X164" s="229"/>
      <c r="Y164" s="229"/>
      <c r="Z164" s="229"/>
      <c r="AA164" s="229"/>
      <c r="AB164" s="229"/>
      <c r="AC164" s="229"/>
      <c r="AD164" s="229"/>
      <c r="AE164" s="229"/>
      <c r="AF164" s="229"/>
      <c r="AG164" s="229"/>
      <c r="AH164" s="229"/>
      <c r="AI164" s="229"/>
      <c r="AJ164" s="229"/>
      <c r="AK164" s="229"/>
      <c r="AL164" s="229"/>
      <c r="AM164" s="229"/>
      <c r="AN164" s="229"/>
      <c r="AO164" s="229"/>
      <c r="AP164" s="229"/>
      <c r="AQ164" s="229"/>
      <c r="AR164" s="229"/>
      <c r="AS164" s="229"/>
      <c r="AT164" s="229"/>
      <c r="AU164" s="229"/>
      <c r="AV164" s="229"/>
      <c r="AW164" s="229"/>
      <c r="AX164" s="229"/>
      <c r="AY164" s="229"/>
      <c r="AZ164" s="229"/>
      <c r="BA164" s="229"/>
      <c r="BB164" s="229"/>
      <c r="BC164" s="229"/>
    </row>
    <row r="165" spans="1:55" ht="15.75" customHeight="1" x14ac:dyDescent="0.2">
      <c r="A165" s="229"/>
      <c r="B165" s="229"/>
      <c r="C165" s="229"/>
      <c r="D165" s="229"/>
      <c r="E165" s="229"/>
      <c r="F165" s="229"/>
      <c r="G165" s="229"/>
      <c r="H165" s="229"/>
      <c r="I165" s="229"/>
      <c r="J165" s="229"/>
      <c r="K165" s="229"/>
      <c r="L165" s="229"/>
      <c r="M165" s="229"/>
      <c r="N165" s="229"/>
      <c r="O165" s="229"/>
      <c r="P165" s="229"/>
      <c r="Q165" s="229"/>
      <c r="R165" s="229"/>
      <c r="S165" s="229"/>
      <c r="T165" s="229"/>
      <c r="U165" s="229"/>
      <c r="V165" s="229"/>
      <c r="W165" s="229"/>
      <c r="X165" s="229"/>
      <c r="Y165" s="229"/>
      <c r="Z165" s="229"/>
      <c r="AA165" s="229"/>
      <c r="AB165" s="229"/>
      <c r="AC165" s="229"/>
      <c r="AD165" s="229"/>
      <c r="AE165" s="229"/>
      <c r="AF165" s="229"/>
      <c r="AG165" s="229"/>
      <c r="AH165" s="229"/>
      <c r="AI165" s="229"/>
      <c r="AJ165" s="229"/>
      <c r="AK165" s="229"/>
      <c r="AL165" s="229"/>
      <c r="AM165" s="229"/>
      <c r="AN165" s="229"/>
      <c r="AO165" s="229"/>
      <c r="AP165" s="229"/>
      <c r="AQ165" s="229"/>
      <c r="AR165" s="229"/>
      <c r="AS165" s="229"/>
      <c r="AT165" s="229"/>
      <c r="AU165" s="229"/>
      <c r="AV165" s="229"/>
      <c r="AW165" s="229"/>
      <c r="AX165" s="229"/>
      <c r="AY165" s="229"/>
      <c r="AZ165" s="229"/>
      <c r="BA165" s="229"/>
      <c r="BB165" s="229"/>
      <c r="BC165" s="229"/>
    </row>
    <row r="166" spans="1:55" ht="15.75" customHeight="1" x14ac:dyDescent="0.2">
      <c r="A166" s="229"/>
      <c r="B166" s="229"/>
      <c r="C166" s="229"/>
      <c r="D166" s="229"/>
      <c r="E166" s="229"/>
      <c r="F166" s="229"/>
      <c r="G166" s="229"/>
      <c r="H166" s="229"/>
      <c r="I166" s="229"/>
      <c r="J166" s="229"/>
      <c r="K166" s="229"/>
      <c r="L166" s="229"/>
      <c r="M166" s="229"/>
      <c r="N166" s="229"/>
      <c r="O166" s="229"/>
      <c r="P166" s="229"/>
      <c r="Q166" s="229"/>
      <c r="R166" s="229"/>
      <c r="S166" s="229"/>
      <c r="T166" s="229"/>
      <c r="U166" s="229"/>
      <c r="V166" s="229"/>
      <c r="W166" s="229"/>
      <c r="X166" s="229"/>
      <c r="Y166" s="229"/>
      <c r="Z166" s="229"/>
      <c r="AA166" s="229"/>
      <c r="AB166" s="229"/>
      <c r="AC166" s="229"/>
      <c r="AD166" s="229"/>
      <c r="AE166" s="229"/>
      <c r="AF166" s="229"/>
      <c r="AG166" s="229"/>
      <c r="AH166" s="229"/>
      <c r="AI166" s="229"/>
      <c r="AJ166" s="229"/>
      <c r="AK166" s="229"/>
      <c r="AL166" s="229"/>
      <c r="AM166" s="229"/>
      <c r="AN166" s="229"/>
      <c r="AO166" s="229"/>
      <c r="AP166" s="229"/>
      <c r="AQ166" s="229"/>
      <c r="AR166" s="229"/>
      <c r="AS166" s="229"/>
      <c r="AT166" s="229"/>
      <c r="AU166" s="229"/>
      <c r="AV166" s="229"/>
      <c r="AW166" s="229"/>
      <c r="AX166" s="229"/>
      <c r="AY166" s="229"/>
      <c r="AZ166" s="229"/>
      <c r="BA166" s="229"/>
      <c r="BB166" s="229"/>
      <c r="BC166" s="229"/>
    </row>
    <row r="167" spans="1:55" ht="15.75" customHeight="1" x14ac:dyDescent="0.2">
      <c r="A167" s="229"/>
      <c r="B167" s="229"/>
      <c r="C167" s="229"/>
      <c r="D167" s="229"/>
      <c r="E167" s="229"/>
      <c r="F167" s="229"/>
      <c r="G167" s="229"/>
      <c r="H167" s="229"/>
      <c r="I167" s="229"/>
      <c r="J167" s="229"/>
      <c r="K167" s="229"/>
      <c r="L167" s="229"/>
      <c r="M167" s="229"/>
      <c r="N167" s="229"/>
      <c r="O167" s="229"/>
      <c r="P167" s="229"/>
      <c r="Q167" s="229"/>
      <c r="R167" s="229"/>
      <c r="S167" s="229"/>
      <c r="T167" s="229"/>
      <c r="U167" s="229"/>
      <c r="V167" s="229"/>
      <c r="W167" s="229"/>
      <c r="X167" s="229"/>
      <c r="Y167" s="229"/>
      <c r="Z167" s="229"/>
      <c r="AA167" s="229"/>
      <c r="AB167" s="229"/>
      <c r="AC167" s="229"/>
      <c r="AD167" s="229"/>
      <c r="AE167" s="229"/>
      <c r="AF167" s="229"/>
      <c r="AG167" s="229"/>
      <c r="AH167" s="229"/>
      <c r="AI167" s="229"/>
      <c r="AJ167" s="229"/>
      <c r="AK167" s="229"/>
      <c r="AL167" s="229"/>
      <c r="AM167" s="229"/>
      <c r="AN167" s="229"/>
      <c r="AO167" s="229"/>
      <c r="AP167" s="229"/>
      <c r="AQ167" s="229"/>
      <c r="AR167" s="229"/>
      <c r="AS167" s="229"/>
      <c r="AT167" s="229"/>
      <c r="AU167" s="229"/>
      <c r="AV167" s="229"/>
      <c r="AW167" s="229"/>
      <c r="AX167" s="229"/>
      <c r="AY167" s="229"/>
      <c r="AZ167" s="229"/>
      <c r="BA167" s="229"/>
      <c r="BB167" s="229"/>
      <c r="BC167" s="229"/>
    </row>
    <row r="168" spans="1:55" ht="15.75" customHeight="1" x14ac:dyDescent="0.2">
      <c r="A168" s="229"/>
      <c r="B168" s="229"/>
      <c r="C168" s="229"/>
      <c r="D168" s="229"/>
      <c r="E168" s="229"/>
      <c r="F168" s="229"/>
      <c r="G168" s="229"/>
      <c r="H168" s="229"/>
      <c r="I168" s="229"/>
      <c r="J168" s="229"/>
      <c r="K168" s="229"/>
      <c r="L168" s="229"/>
      <c r="M168" s="229"/>
      <c r="N168" s="229"/>
      <c r="O168" s="229"/>
      <c r="P168" s="229"/>
      <c r="Q168" s="229"/>
      <c r="R168" s="229"/>
      <c r="S168" s="229"/>
      <c r="T168" s="229"/>
      <c r="U168" s="229"/>
      <c r="V168" s="229"/>
      <c r="W168" s="229"/>
      <c r="X168" s="229"/>
      <c r="Y168" s="229"/>
      <c r="Z168" s="229"/>
      <c r="AA168" s="229"/>
      <c r="AB168" s="229"/>
      <c r="AC168" s="229"/>
      <c r="AD168" s="229"/>
      <c r="AE168" s="229"/>
      <c r="AF168" s="229"/>
      <c r="AG168" s="229"/>
      <c r="AH168" s="229"/>
      <c r="AI168" s="229"/>
      <c r="AJ168" s="229"/>
      <c r="AK168" s="229"/>
      <c r="AL168" s="229"/>
      <c r="AM168" s="229"/>
      <c r="AN168" s="229"/>
      <c r="AO168" s="229"/>
      <c r="AP168" s="229"/>
      <c r="AQ168" s="229"/>
      <c r="AR168" s="229"/>
      <c r="AS168" s="229"/>
      <c r="AT168" s="229"/>
      <c r="AU168" s="229"/>
      <c r="AV168" s="229"/>
      <c r="AW168" s="229"/>
      <c r="AX168" s="229"/>
      <c r="AY168" s="229"/>
      <c r="AZ168" s="229"/>
      <c r="BA168" s="229"/>
      <c r="BB168" s="229"/>
      <c r="BC168" s="229"/>
    </row>
    <row r="169" spans="1:55" ht="15.75" customHeight="1" x14ac:dyDescent="0.2">
      <c r="A169" s="229"/>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c r="X169" s="229"/>
      <c r="Y169" s="229"/>
      <c r="Z169" s="229"/>
      <c r="AA169" s="229"/>
      <c r="AB169" s="229"/>
      <c r="AC169" s="229"/>
      <c r="AD169" s="229"/>
      <c r="AE169" s="229"/>
      <c r="AF169" s="229"/>
      <c r="AG169" s="229"/>
      <c r="AH169" s="229"/>
      <c r="AI169" s="229"/>
      <c r="AJ169" s="229"/>
      <c r="AK169" s="229"/>
      <c r="AL169" s="229"/>
      <c r="AM169" s="229"/>
      <c r="AN169" s="229"/>
      <c r="AO169" s="229"/>
      <c r="AP169" s="229"/>
      <c r="AQ169" s="229"/>
      <c r="AR169" s="229"/>
      <c r="AS169" s="229"/>
      <c r="AT169" s="229"/>
      <c r="AU169" s="229"/>
      <c r="AV169" s="229"/>
      <c r="AW169" s="229"/>
      <c r="AX169" s="229"/>
      <c r="AY169" s="229"/>
      <c r="AZ169" s="229"/>
      <c r="BA169" s="229"/>
      <c r="BB169" s="229"/>
      <c r="BC169" s="229"/>
    </row>
    <row r="170" spans="1:55" ht="15.75" customHeight="1" x14ac:dyDescent="0.2">
      <c r="A170" s="229"/>
      <c r="B170" s="229"/>
      <c r="C170" s="229"/>
      <c r="D170" s="229"/>
      <c r="E170" s="229"/>
      <c r="F170" s="229"/>
      <c r="G170" s="229"/>
      <c r="H170" s="229"/>
      <c r="I170" s="229"/>
      <c r="J170" s="229"/>
      <c r="K170" s="229"/>
      <c r="L170" s="229"/>
      <c r="M170" s="229"/>
      <c r="N170" s="229"/>
      <c r="O170" s="229"/>
      <c r="P170" s="229"/>
      <c r="Q170" s="229"/>
      <c r="R170" s="229"/>
      <c r="S170" s="229"/>
      <c r="T170" s="229"/>
      <c r="U170" s="229"/>
      <c r="V170" s="229"/>
      <c r="W170" s="229"/>
      <c r="X170" s="229"/>
      <c r="Y170" s="229"/>
      <c r="Z170" s="229"/>
      <c r="AA170" s="229"/>
      <c r="AB170" s="229"/>
      <c r="AC170" s="229"/>
      <c r="AD170" s="229"/>
      <c r="AE170" s="229"/>
      <c r="AF170" s="229"/>
      <c r="AG170" s="229"/>
      <c r="AH170" s="229"/>
      <c r="AI170" s="229"/>
      <c r="AJ170" s="229"/>
      <c r="AK170" s="229"/>
      <c r="AL170" s="229"/>
      <c r="AM170" s="229"/>
      <c r="AN170" s="229"/>
      <c r="AO170" s="229"/>
      <c r="AP170" s="229"/>
      <c r="AQ170" s="229"/>
      <c r="AR170" s="229"/>
      <c r="AS170" s="229"/>
      <c r="AT170" s="229"/>
      <c r="AU170" s="229"/>
      <c r="AV170" s="229"/>
      <c r="AW170" s="229"/>
      <c r="AX170" s="229"/>
      <c r="AY170" s="229"/>
      <c r="AZ170" s="229"/>
      <c r="BA170" s="229"/>
      <c r="BB170" s="229"/>
      <c r="BC170" s="229"/>
    </row>
    <row r="171" spans="1:55" ht="15.75" customHeight="1" x14ac:dyDescent="0.2">
      <c r="A171" s="229"/>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c r="X171" s="229"/>
      <c r="Y171" s="229"/>
      <c r="Z171" s="229"/>
      <c r="AA171" s="229"/>
      <c r="AB171" s="229"/>
      <c r="AC171" s="229"/>
      <c r="AD171" s="229"/>
      <c r="AE171" s="229"/>
      <c r="AF171" s="229"/>
      <c r="AG171" s="229"/>
      <c r="AH171" s="229"/>
      <c r="AI171" s="229"/>
      <c r="AJ171" s="229"/>
      <c r="AK171" s="229"/>
      <c r="AL171" s="229"/>
      <c r="AM171" s="229"/>
      <c r="AN171" s="229"/>
      <c r="AO171" s="229"/>
      <c r="AP171" s="229"/>
      <c r="AQ171" s="229"/>
      <c r="AR171" s="229"/>
      <c r="AS171" s="229"/>
      <c r="AT171" s="229"/>
      <c r="AU171" s="229"/>
      <c r="AV171" s="229"/>
      <c r="AW171" s="229"/>
      <c r="AX171" s="229"/>
      <c r="AY171" s="229"/>
      <c r="AZ171" s="229"/>
      <c r="BA171" s="229"/>
      <c r="BB171" s="229"/>
      <c r="BC171" s="229"/>
    </row>
    <row r="172" spans="1:55" ht="15.75" customHeight="1" x14ac:dyDescent="0.2">
      <c r="A172" s="229"/>
      <c r="B172" s="229"/>
      <c r="C172" s="229"/>
      <c r="D172" s="229"/>
      <c r="E172" s="229"/>
      <c r="F172" s="229"/>
      <c r="G172" s="229"/>
      <c r="H172" s="229"/>
      <c r="I172" s="229"/>
      <c r="J172" s="229"/>
      <c r="K172" s="229"/>
      <c r="L172" s="229"/>
      <c r="M172" s="229"/>
      <c r="N172" s="229"/>
      <c r="O172" s="229"/>
      <c r="P172" s="229"/>
      <c r="Q172" s="229"/>
      <c r="R172" s="229"/>
      <c r="S172" s="229"/>
      <c r="T172" s="229"/>
      <c r="U172" s="229"/>
      <c r="V172" s="229"/>
      <c r="W172" s="229"/>
      <c r="X172" s="229"/>
      <c r="Y172" s="229"/>
      <c r="Z172" s="229"/>
      <c r="AA172" s="229"/>
      <c r="AB172" s="229"/>
      <c r="AC172" s="229"/>
      <c r="AD172" s="229"/>
      <c r="AE172" s="229"/>
      <c r="AF172" s="229"/>
      <c r="AG172" s="229"/>
      <c r="AH172" s="229"/>
      <c r="AI172" s="229"/>
      <c r="AJ172" s="229"/>
      <c r="AK172" s="229"/>
      <c r="AL172" s="229"/>
      <c r="AM172" s="229"/>
      <c r="AN172" s="229"/>
      <c r="AO172" s="229"/>
      <c r="AP172" s="229"/>
      <c r="AQ172" s="229"/>
      <c r="AR172" s="229"/>
      <c r="AS172" s="229"/>
      <c r="AT172" s="229"/>
      <c r="AU172" s="229"/>
      <c r="AV172" s="229"/>
      <c r="AW172" s="229"/>
      <c r="AX172" s="229"/>
      <c r="AY172" s="229"/>
      <c r="AZ172" s="229"/>
      <c r="BA172" s="229"/>
      <c r="BB172" s="229"/>
      <c r="BC172" s="229"/>
    </row>
    <row r="173" spans="1:55" ht="15.75" customHeight="1" x14ac:dyDescent="0.2">
      <c r="A173" s="229"/>
      <c r="B173" s="229"/>
      <c r="C173" s="229"/>
      <c r="D173" s="229"/>
      <c r="E173" s="229"/>
      <c r="F173" s="229"/>
      <c r="G173" s="229"/>
      <c r="H173" s="229"/>
      <c r="I173" s="229"/>
      <c r="J173" s="229"/>
      <c r="K173" s="229"/>
      <c r="L173" s="229"/>
      <c r="M173" s="229"/>
      <c r="N173" s="229"/>
      <c r="O173" s="229"/>
      <c r="P173" s="229"/>
      <c r="Q173" s="229"/>
      <c r="R173" s="229"/>
      <c r="S173" s="229"/>
      <c r="T173" s="229"/>
      <c r="U173" s="229"/>
      <c r="V173" s="229"/>
      <c r="W173" s="229"/>
      <c r="X173" s="229"/>
      <c r="Y173" s="229"/>
      <c r="Z173" s="229"/>
      <c r="AA173" s="229"/>
      <c r="AB173" s="229"/>
      <c r="AC173" s="229"/>
      <c r="AD173" s="229"/>
      <c r="AE173" s="229"/>
      <c r="AF173" s="229"/>
      <c r="AG173" s="229"/>
      <c r="AH173" s="229"/>
      <c r="AI173" s="229"/>
      <c r="AJ173" s="229"/>
      <c r="AK173" s="229"/>
      <c r="AL173" s="229"/>
      <c r="AM173" s="229"/>
      <c r="AN173" s="229"/>
      <c r="AO173" s="229"/>
      <c r="AP173" s="229"/>
      <c r="AQ173" s="229"/>
      <c r="AR173" s="229"/>
      <c r="AS173" s="229"/>
      <c r="AT173" s="229"/>
      <c r="AU173" s="229"/>
      <c r="AV173" s="229"/>
      <c r="AW173" s="229"/>
      <c r="AX173" s="229"/>
      <c r="AY173" s="229"/>
      <c r="AZ173" s="229"/>
      <c r="BA173" s="229"/>
      <c r="BB173" s="229"/>
      <c r="BC173" s="229"/>
    </row>
    <row r="174" spans="1:55" ht="15.75" customHeight="1" x14ac:dyDescent="0.2">
      <c r="A174" s="229"/>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c r="X174" s="229"/>
      <c r="Y174" s="229"/>
      <c r="Z174" s="229"/>
      <c r="AA174" s="229"/>
      <c r="AB174" s="229"/>
      <c r="AC174" s="229"/>
      <c r="AD174" s="229"/>
      <c r="AE174" s="229"/>
      <c r="AF174" s="229"/>
      <c r="AG174" s="229"/>
      <c r="AH174" s="229"/>
      <c r="AI174" s="229"/>
      <c r="AJ174" s="229"/>
      <c r="AK174" s="229"/>
      <c r="AL174" s="229"/>
      <c r="AM174" s="229"/>
      <c r="AN174" s="229"/>
      <c r="AO174" s="229"/>
      <c r="AP174" s="229"/>
      <c r="AQ174" s="229"/>
      <c r="AR174" s="229"/>
      <c r="AS174" s="229"/>
      <c r="AT174" s="229"/>
      <c r="AU174" s="229"/>
      <c r="AV174" s="229"/>
      <c r="AW174" s="229"/>
      <c r="AX174" s="229"/>
      <c r="AY174" s="229"/>
      <c r="AZ174" s="229"/>
      <c r="BA174" s="229"/>
      <c r="BB174" s="229"/>
      <c r="BC174" s="229"/>
    </row>
    <row r="175" spans="1:55" ht="15.75" customHeight="1" x14ac:dyDescent="0.2">
      <c r="A175" s="229"/>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c r="Y175" s="229"/>
      <c r="Z175" s="229"/>
      <c r="AA175" s="229"/>
      <c r="AB175" s="229"/>
      <c r="AC175" s="229"/>
      <c r="AD175" s="229"/>
      <c r="AE175" s="229"/>
      <c r="AF175" s="229"/>
      <c r="AG175" s="229"/>
      <c r="AH175" s="229"/>
      <c r="AI175" s="229"/>
      <c r="AJ175" s="229"/>
      <c r="AK175" s="229"/>
      <c r="AL175" s="229"/>
      <c r="AM175" s="229"/>
      <c r="AN175" s="229"/>
      <c r="AO175" s="229"/>
      <c r="AP175" s="229"/>
      <c r="AQ175" s="229"/>
      <c r="AR175" s="229"/>
      <c r="AS175" s="229"/>
      <c r="AT175" s="229"/>
      <c r="AU175" s="229"/>
      <c r="AV175" s="229"/>
      <c r="AW175" s="229"/>
      <c r="AX175" s="229"/>
      <c r="AY175" s="229"/>
      <c r="AZ175" s="229"/>
      <c r="BA175" s="229"/>
      <c r="BB175" s="229"/>
      <c r="BC175" s="229"/>
    </row>
    <row r="176" spans="1:55" ht="15.75" customHeight="1" x14ac:dyDescent="0.2">
      <c r="A176" s="229"/>
      <c r="B176" s="229"/>
      <c r="C176" s="229"/>
      <c r="D176" s="229"/>
      <c r="E176" s="229"/>
      <c r="F176" s="229"/>
      <c r="G176" s="229"/>
      <c r="H176" s="229"/>
      <c r="I176" s="229"/>
      <c r="J176" s="229"/>
      <c r="K176" s="229"/>
      <c r="L176" s="229"/>
      <c r="M176" s="229"/>
      <c r="N176" s="229"/>
      <c r="O176" s="229"/>
      <c r="P176" s="229"/>
      <c r="Q176" s="229"/>
      <c r="R176" s="229"/>
      <c r="S176" s="229"/>
      <c r="T176" s="229"/>
      <c r="U176" s="229"/>
      <c r="V176" s="229"/>
      <c r="W176" s="229"/>
      <c r="X176" s="229"/>
      <c r="Y176" s="229"/>
      <c r="Z176" s="229"/>
      <c r="AA176" s="229"/>
      <c r="AB176" s="229"/>
      <c r="AC176" s="229"/>
      <c r="AD176" s="229"/>
      <c r="AE176" s="229"/>
      <c r="AF176" s="229"/>
      <c r="AG176" s="229"/>
      <c r="AH176" s="229"/>
      <c r="AI176" s="229"/>
      <c r="AJ176" s="229"/>
      <c r="AK176" s="229"/>
      <c r="AL176" s="229"/>
      <c r="AM176" s="229"/>
      <c r="AN176" s="229"/>
      <c r="AO176" s="229"/>
      <c r="AP176" s="229"/>
      <c r="AQ176" s="229"/>
      <c r="AR176" s="229"/>
      <c r="AS176" s="229"/>
      <c r="AT176" s="229"/>
      <c r="AU176" s="229"/>
      <c r="AV176" s="229"/>
      <c r="AW176" s="229"/>
      <c r="AX176" s="229"/>
      <c r="AY176" s="229"/>
      <c r="AZ176" s="229"/>
      <c r="BA176" s="229"/>
      <c r="BB176" s="229"/>
      <c r="BC176" s="229"/>
    </row>
    <row r="177" spans="1:55" ht="15.75" customHeight="1" x14ac:dyDescent="0.2">
      <c r="A177" s="229"/>
      <c r="B177" s="229"/>
      <c r="C177" s="229"/>
      <c r="D177" s="229"/>
      <c r="E177" s="229"/>
      <c r="F177" s="229"/>
      <c r="G177" s="229"/>
      <c r="H177" s="229"/>
      <c r="I177" s="229"/>
      <c r="J177" s="229"/>
      <c r="K177" s="229"/>
      <c r="L177" s="229"/>
      <c r="M177" s="229"/>
      <c r="N177" s="229"/>
      <c r="O177" s="229"/>
      <c r="P177" s="229"/>
      <c r="Q177" s="229"/>
      <c r="R177" s="229"/>
      <c r="S177" s="229"/>
      <c r="T177" s="229"/>
      <c r="U177" s="229"/>
      <c r="V177" s="229"/>
      <c r="W177" s="229"/>
      <c r="X177" s="229"/>
      <c r="Y177" s="229"/>
      <c r="Z177" s="229"/>
      <c r="AA177" s="229"/>
      <c r="AB177" s="229"/>
      <c r="AC177" s="229"/>
      <c r="AD177" s="229"/>
      <c r="AE177" s="229"/>
      <c r="AF177" s="229"/>
      <c r="AG177" s="229"/>
      <c r="AH177" s="229"/>
      <c r="AI177" s="229"/>
      <c r="AJ177" s="229"/>
      <c r="AK177" s="229"/>
      <c r="AL177" s="229"/>
      <c r="AM177" s="229"/>
      <c r="AN177" s="229"/>
      <c r="AO177" s="229"/>
      <c r="AP177" s="229"/>
      <c r="AQ177" s="229"/>
      <c r="AR177" s="229"/>
      <c r="AS177" s="229"/>
      <c r="AT177" s="229"/>
      <c r="AU177" s="229"/>
      <c r="AV177" s="229"/>
      <c r="AW177" s="229"/>
      <c r="AX177" s="229"/>
      <c r="AY177" s="229"/>
      <c r="AZ177" s="229"/>
      <c r="BA177" s="229"/>
      <c r="BB177" s="229"/>
      <c r="BC177" s="229"/>
    </row>
    <row r="178" spans="1:55" ht="15.75" customHeight="1" x14ac:dyDescent="0.2">
      <c r="A178" s="229"/>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c r="Y178" s="229"/>
      <c r="Z178" s="229"/>
      <c r="AA178" s="229"/>
      <c r="AB178" s="229"/>
      <c r="AC178" s="229"/>
      <c r="AD178" s="229"/>
      <c r="AE178" s="229"/>
      <c r="AF178" s="229"/>
      <c r="AG178" s="229"/>
      <c r="AH178" s="229"/>
      <c r="AI178" s="229"/>
      <c r="AJ178" s="229"/>
      <c r="AK178" s="229"/>
      <c r="AL178" s="229"/>
      <c r="AM178" s="229"/>
      <c r="AN178" s="229"/>
      <c r="AO178" s="229"/>
      <c r="AP178" s="229"/>
      <c r="AQ178" s="229"/>
      <c r="AR178" s="229"/>
      <c r="AS178" s="229"/>
      <c r="AT178" s="229"/>
      <c r="AU178" s="229"/>
      <c r="AV178" s="229"/>
      <c r="AW178" s="229"/>
      <c r="AX178" s="229"/>
      <c r="AY178" s="229"/>
      <c r="AZ178" s="229"/>
      <c r="BA178" s="229"/>
      <c r="BB178" s="229"/>
      <c r="BC178" s="229"/>
    </row>
    <row r="179" spans="1:55" ht="15.75" customHeight="1" x14ac:dyDescent="0.2">
      <c r="A179" s="229"/>
      <c r="B179" s="229"/>
      <c r="C179" s="229"/>
      <c r="D179" s="229"/>
      <c r="E179" s="229"/>
      <c r="F179" s="229"/>
      <c r="G179" s="229"/>
      <c r="H179" s="229"/>
      <c r="I179" s="229"/>
      <c r="J179" s="229"/>
      <c r="K179" s="229"/>
      <c r="L179" s="229"/>
      <c r="M179" s="229"/>
      <c r="N179" s="229"/>
      <c r="O179" s="229"/>
      <c r="P179" s="229"/>
      <c r="Q179" s="229"/>
      <c r="R179" s="229"/>
      <c r="S179" s="229"/>
      <c r="T179" s="229"/>
      <c r="U179" s="229"/>
      <c r="V179" s="229"/>
      <c r="W179" s="229"/>
      <c r="X179" s="229"/>
      <c r="Y179" s="229"/>
      <c r="Z179" s="229"/>
      <c r="AA179" s="229"/>
      <c r="AB179" s="229"/>
      <c r="AC179" s="229"/>
      <c r="AD179" s="229"/>
      <c r="AE179" s="229"/>
      <c r="AF179" s="229"/>
      <c r="AG179" s="229"/>
      <c r="AH179" s="229"/>
      <c r="AI179" s="229"/>
      <c r="AJ179" s="229"/>
      <c r="AK179" s="229"/>
      <c r="AL179" s="229"/>
      <c r="AM179" s="229"/>
      <c r="AN179" s="229"/>
      <c r="AO179" s="229"/>
      <c r="AP179" s="229"/>
      <c r="AQ179" s="229"/>
      <c r="AR179" s="229"/>
      <c r="AS179" s="229"/>
      <c r="AT179" s="229"/>
      <c r="AU179" s="229"/>
      <c r="AV179" s="229"/>
      <c r="AW179" s="229"/>
      <c r="AX179" s="229"/>
      <c r="AY179" s="229"/>
      <c r="AZ179" s="229"/>
      <c r="BA179" s="229"/>
      <c r="BB179" s="229"/>
      <c r="BC179" s="229"/>
    </row>
    <row r="180" spans="1:55" ht="15.75" customHeight="1" x14ac:dyDescent="0.2">
      <c r="A180" s="229"/>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c r="Y180" s="229"/>
      <c r="Z180" s="229"/>
      <c r="AA180" s="229"/>
      <c r="AB180" s="229"/>
      <c r="AC180" s="229"/>
      <c r="AD180" s="229"/>
      <c r="AE180" s="229"/>
      <c r="AF180" s="229"/>
      <c r="AG180" s="229"/>
      <c r="AH180" s="229"/>
      <c r="AI180" s="229"/>
      <c r="AJ180" s="229"/>
      <c r="AK180" s="229"/>
      <c r="AL180" s="229"/>
      <c r="AM180" s="229"/>
      <c r="AN180" s="229"/>
      <c r="AO180" s="229"/>
      <c r="AP180" s="229"/>
      <c r="AQ180" s="229"/>
      <c r="AR180" s="229"/>
      <c r="AS180" s="229"/>
      <c r="AT180" s="229"/>
      <c r="AU180" s="229"/>
      <c r="AV180" s="229"/>
      <c r="AW180" s="229"/>
      <c r="AX180" s="229"/>
      <c r="AY180" s="229"/>
      <c r="AZ180" s="229"/>
      <c r="BA180" s="229"/>
      <c r="BB180" s="229"/>
      <c r="BC180" s="229"/>
    </row>
    <row r="181" spans="1:55" ht="15.75" customHeight="1" x14ac:dyDescent="0.2">
      <c r="A181" s="229"/>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c r="Y181" s="229"/>
      <c r="Z181" s="229"/>
      <c r="AA181" s="229"/>
      <c r="AB181" s="229"/>
      <c r="AC181" s="229"/>
      <c r="AD181" s="229"/>
      <c r="AE181" s="229"/>
      <c r="AF181" s="229"/>
      <c r="AG181" s="229"/>
      <c r="AH181" s="229"/>
      <c r="AI181" s="229"/>
      <c r="AJ181" s="229"/>
      <c r="AK181" s="229"/>
      <c r="AL181" s="229"/>
      <c r="AM181" s="229"/>
      <c r="AN181" s="229"/>
      <c r="AO181" s="229"/>
      <c r="AP181" s="229"/>
      <c r="AQ181" s="229"/>
      <c r="AR181" s="229"/>
      <c r="AS181" s="229"/>
      <c r="AT181" s="229"/>
      <c r="AU181" s="229"/>
      <c r="AV181" s="229"/>
      <c r="AW181" s="229"/>
      <c r="AX181" s="229"/>
      <c r="AY181" s="229"/>
      <c r="AZ181" s="229"/>
      <c r="BA181" s="229"/>
      <c r="BB181" s="229"/>
      <c r="BC181" s="229"/>
    </row>
    <row r="182" spans="1:55" ht="15.75" customHeight="1" x14ac:dyDescent="0.2">
      <c r="A182" s="229"/>
      <c r="B182" s="229"/>
      <c r="C182" s="229"/>
      <c r="D182" s="229"/>
      <c r="E182" s="229"/>
      <c r="F182" s="229"/>
      <c r="G182" s="229"/>
      <c r="H182" s="229"/>
      <c r="I182" s="229"/>
      <c r="J182" s="229"/>
      <c r="K182" s="229"/>
      <c r="L182" s="229"/>
      <c r="M182" s="229"/>
      <c r="N182" s="229"/>
      <c r="O182" s="229"/>
      <c r="P182" s="229"/>
      <c r="Q182" s="229"/>
      <c r="R182" s="229"/>
      <c r="S182" s="229"/>
      <c r="T182" s="229"/>
      <c r="U182" s="229"/>
      <c r="V182" s="229"/>
      <c r="W182" s="229"/>
      <c r="X182" s="229"/>
      <c r="Y182" s="229"/>
      <c r="Z182" s="229"/>
      <c r="AA182" s="229"/>
      <c r="AB182" s="229"/>
      <c r="AC182" s="229"/>
      <c r="AD182" s="229"/>
      <c r="AE182" s="229"/>
      <c r="AF182" s="229"/>
      <c r="AG182" s="229"/>
      <c r="AH182" s="229"/>
      <c r="AI182" s="229"/>
      <c r="AJ182" s="229"/>
      <c r="AK182" s="229"/>
      <c r="AL182" s="229"/>
      <c r="AM182" s="229"/>
      <c r="AN182" s="229"/>
      <c r="AO182" s="229"/>
      <c r="AP182" s="229"/>
      <c r="AQ182" s="229"/>
      <c r="AR182" s="229"/>
      <c r="AS182" s="229"/>
      <c r="AT182" s="229"/>
      <c r="AU182" s="229"/>
      <c r="AV182" s="229"/>
      <c r="AW182" s="229"/>
      <c r="AX182" s="229"/>
      <c r="AY182" s="229"/>
      <c r="AZ182" s="229"/>
      <c r="BA182" s="229"/>
      <c r="BB182" s="229"/>
      <c r="BC182" s="229"/>
    </row>
    <row r="183" spans="1:55" ht="15.75" customHeight="1" x14ac:dyDescent="0.2">
      <c r="A183" s="229"/>
      <c r="B183" s="229"/>
      <c r="C183" s="229"/>
      <c r="D183" s="229"/>
      <c r="E183" s="229"/>
      <c r="F183" s="229"/>
      <c r="G183" s="229"/>
      <c r="H183" s="229"/>
      <c r="I183" s="229"/>
      <c r="J183" s="229"/>
      <c r="K183" s="229"/>
      <c r="L183" s="229"/>
      <c r="M183" s="229"/>
      <c r="N183" s="229"/>
      <c r="O183" s="229"/>
      <c r="P183" s="229"/>
      <c r="Q183" s="229"/>
      <c r="R183" s="229"/>
      <c r="S183" s="229"/>
      <c r="T183" s="229"/>
      <c r="U183" s="229"/>
      <c r="V183" s="229"/>
      <c r="W183" s="229"/>
      <c r="X183" s="229"/>
      <c r="Y183" s="229"/>
      <c r="Z183" s="229"/>
      <c r="AA183" s="229"/>
      <c r="AB183" s="229"/>
      <c r="AC183" s="229"/>
      <c r="AD183" s="229"/>
      <c r="AE183" s="229"/>
      <c r="AF183" s="229"/>
      <c r="AG183" s="229"/>
      <c r="AH183" s="229"/>
      <c r="AI183" s="229"/>
      <c r="AJ183" s="229"/>
      <c r="AK183" s="229"/>
      <c r="AL183" s="229"/>
      <c r="AM183" s="229"/>
      <c r="AN183" s="229"/>
      <c r="AO183" s="229"/>
      <c r="AP183" s="229"/>
      <c r="AQ183" s="229"/>
      <c r="AR183" s="229"/>
      <c r="AS183" s="229"/>
      <c r="AT183" s="229"/>
      <c r="AU183" s="229"/>
      <c r="AV183" s="229"/>
      <c r="AW183" s="229"/>
      <c r="AX183" s="229"/>
      <c r="AY183" s="229"/>
      <c r="AZ183" s="229"/>
      <c r="BA183" s="229"/>
      <c r="BB183" s="229"/>
      <c r="BC183" s="229"/>
    </row>
    <row r="184" spans="1:55" ht="15.75" customHeight="1" x14ac:dyDescent="0.2">
      <c r="A184" s="229"/>
      <c r="B184" s="229"/>
      <c r="C184" s="229"/>
      <c r="D184" s="229"/>
      <c r="E184" s="229"/>
      <c r="F184" s="229"/>
      <c r="G184" s="229"/>
      <c r="H184" s="229"/>
      <c r="I184" s="229"/>
      <c r="J184" s="229"/>
      <c r="K184" s="229"/>
      <c r="L184" s="229"/>
      <c r="M184" s="229"/>
      <c r="N184" s="229"/>
      <c r="O184" s="229"/>
      <c r="P184" s="229"/>
      <c r="Q184" s="229"/>
      <c r="R184" s="229"/>
      <c r="S184" s="229"/>
      <c r="T184" s="229"/>
      <c r="U184" s="229"/>
      <c r="V184" s="229"/>
      <c r="W184" s="229"/>
      <c r="X184" s="229"/>
      <c r="Y184" s="229"/>
      <c r="Z184" s="229"/>
      <c r="AA184" s="229"/>
      <c r="AB184" s="229"/>
      <c r="AC184" s="229"/>
      <c r="AD184" s="229"/>
      <c r="AE184" s="229"/>
      <c r="AF184" s="229"/>
      <c r="AG184" s="229"/>
      <c r="AH184" s="229"/>
      <c r="AI184" s="229"/>
      <c r="AJ184" s="229"/>
      <c r="AK184" s="229"/>
      <c r="AL184" s="229"/>
      <c r="AM184" s="229"/>
      <c r="AN184" s="229"/>
      <c r="AO184" s="229"/>
      <c r="AP184" s="229"/>
      <c r="AQ184" s="229"/>
      <c r="AR184" s="229"/>
      <c r="AS184" s="229"/>
      <c r="AT184" s="229"/>
      <c r="AU184" s="229"/>
      <c r="AV184" s="229"/>
      <c r="AW184" s="229"/>
      <c r="AX184" s="229"/>
      <c r="AY184" s="229"/>
      <c r="AZ184" s="229"/>
      <c r="BA184" s="229"/>
      <c r="BB184" s="229"/>
      <c r="BC184" s="229"/>
    </row>
    <row r="185" spans="1:55" ht="15.75" customHeight="1" x14ac:dyDescent="0.2">
      <c r="A185" s="229"/>
      <c r="B185" s="229"/>
      <c r="C185" s="229"/>
      <c r="D185" s="229"/>
      <c r="E185" s="229"/>
      <c r="F185" s="229"/>
      <c r="G185" s="229"/>
      <c r="H185" s="229"/>
      <c r="I185" s="229"/>
      <c r="J185" s="229"/>
      <c r="K185" s="229"/>
      <c r="L185" s="229"/>
      <c r="M185" s="229"/>
      <c r="N185" s="229"/>
      <c r="O185" s="229"/>
      <c r="P185" s="229"/>
      <c r="Q185" s="229"/>
      <c r="R185" s="229"/>
      <c r="S185" s="229"/>
      <c r="T185" s="229"/>
      <c r="U185" s="229"/>
      <c r="V185" s="229"/>
      <c r="W185" s="229"/>
      <c r="X185" s="229"/>
      <c r="Y185" s="229"/>
      <c r="Z185" s="229"/>
      <c r="AA185" s="229"/>
      <c r="AB185" s="229"/>
      <c r="AC185" s="229"/>
      <c r="AD185" s="229"/>
      <c r="AE185" s="229"/>
      <c r="AF185" s="229"/>
      <c r="AG185" s="229"/>
      <c r="AH185" s="229"/>
      <c r="AI185" s="229"/>
      <c r="AJ185" s="229"/>
      <c r="AK185" s="229"/>
      <c r="AL185" s="229"/>
      <c r="AM185" s="229"/>
      <c r="AN185" s="229"/>
      <c r="AO185" s="229"/>
      <c r="AP185" s="229"/>
      <c r="AQ185" s="229"/>
      <c r="AR185" s="229"/>
      <c r="AS185" s="229"/>
      <c r="AT185" s="229"/>
      <c r="AU185" s="229"/>
      <c r="AV185" s="229"/>
      <c r="AW185" s="229"/>
      <c r="AX185" s="229"/>
      <c r="AY185" s="229"/>
      <c r="AZ185" s="229"/>
      <c r="BA185" s="229"/>
      <c r="BB185" s="229"/>
      <c r="BC185" s="229"/>
    </row>
    <row r="186" spans="1:55" ht="15.75" customHeight="1" x14ac:dyDescent="0.2">
      <c r="A186" s="229"/>
      <c r="B186" s="229"/>
      <c r="C186" s="229"/>
      <c r="D186" s="229"/>
      <c r="E186" s="229"/>
      <c r="F186" s="229"/>
      <c r="G186" s="229"/>
      <c r="H186" s="229"/>
      <c r="I186" s="229"/>
      <c r="J186" s="229"/>
      <c r="K186" s="229"/>
      <c r="L186" s="229"/>
      <c r="M186" s="229"/>
      <c r="N186" s="229"/>
      <c r="O186" s="229"/>
      <c r="P186" s="229"/>
      <c r="Q186" s="229"/>
      <c r="R186" s="229"/>
      <c r="S186" s="229"/>
      <c r="T186" s="229"/>
      <c r="U186" s="229"/>
      <c r="V186" s="229"/>
      <c r="W186" s="229"/>
      <c r="X186" s="229"/>
      <c r="Y186" s="229"/>
      <c r="Z186" s="229"/>
      <c r="AA186" s="229"/>
      <c r="AB186" s="229"/>
      <c r="AC186" s="229"/>
      <c r="AD186" s="229"/>
      <c r="AE186" s="229"/>
      <c r="AF186" s="229"/>
      <c r="AG186" s="229"/>
      <c r="AH186" s="229"/>
      <c r="AI186" s="229"/>
      <c r="AJ186" s="229"/>
      <c r="AK186" s="229"/>
      <c r="AL186" s="229"/>
      <c r="AM186" s="229"/>
      <c r="AN186" s="229"/>
      <c r="AO186" s="229"/>
      <c r="AP186" s="229"/>
      <c r="AQ186" s="229"/>
      <c r="AR186" s="229"/>
      <c r="AS186" s="229"/>
      <c r="AT186" s="229"/>
      <c r="AU186" s="229"/>
      <c r="AV186" s="229"/>
      <c r="AW186" s="229"/>
      <c r="AX186" s="229"/>
      <c r="AY186" s="229"/>
      <c r="AZ186" s="229"/>
      <c r="BA186" s="229"/>
      <c r="BB186" s="229"/>
      <c r="BC186" s="229"/>
    </row>
    <row r="187" spans="1:55" ht="15.75" customHeight="1" x14ac:dyDescent="0.2">
      <c r="A187" s="229"/>
      <c r="B187" s="229"/>
      <c r="C187" s="229"/>
      <c r="D187" s="229"/>
      <c r="E187" s="229"/>
      <c r="F187" s="229"/>
      <c r="G187" s="229"/>
      <c r="H187" s="229"/>
      <c r="I187" s="229"/>
      <c r="J187" s="229"/>
      <c r="K187" s="229"/>
      <c r="L187" s="229"/>
      <c r="M187" s="229"/>
      <c r="N187" s="229"/>
      <c r="O187" s="229"/>
      <c r="P187" s="229"/>
      <c r="Q187" s="229"/>
      <c r="R187" s="229"/>
      <c r="S187" s="229"/>
      <c r="T187" s="229"/>
      <c r="U187" s="229"/>
      <c r="V187" s="229"/>
      <c r="W187" s="229"/>
      <c r="X187" s="229"/>
      <c r="Y187" s="229"/>
      <c r="Z187" s="229"/>
      <c r="AA187" s="229"/>
      <c r="AB187" s="229"/>
      <c r="AC187" s="229"/>
      <c r="AD187" s="229"/>
      <c r="AE187" s="229"/>
      <c r="AF187" s="229"/>
      <c r="AG187" s="229"/>
      <c r="AH187" s="229"/>
      <c r="AI187" s="229"/>
      <c r="AJ187" s="229"/>
      <c r="AK187" s="229"/>
      <c r="AL187" s="229"/>
      <c r="AM187" s="229"/>
      <c r="AN187" s="229"/>
      <c r="AO187" s="229"/>
      <c r="AP187" s="229"/>
      <c r="AQ187" s="229"/>
      <c r="AR187" s="229"/>
      <c r="AS187" s="229"/>
      <c r="AT187" s="229"/>
      <c r="AU187" s="229"/>
      <c r="AV187" s="229"/>
      <c r="AW187" s="229"/>
      <c r="AX187" s="229"/>
      <c r="AY187" s="229"/>
      <c r="AZ187" s="229"/>
      <c r="BA187" s="229"/>
      <c r="BB187" s="229"/>
      <c r="BC187" s="229"/>
    </row>
    <row r="188" spans="1:55" ht="15.75" customHeight="1" x14ac:dyDescent="0.2">
      <c r="A188" s="229"/>
      <c r="B188" s="229"/>
      <c r="C188" s="229"/>
      <c r="D188" s="229"/>
      <c r="E188" s="229"/>
      <c r="F188" s="229"/>
      <c r="G188" s="229"/>
      <c r="H188" s="229"/>
      <c r="I188" s="229"/>
      <c r="J188" s="229"/>
      <c r="K188" s="229"/>
      <c r="L188" s="229"/>
      <c r="M188" s="229"/>
      <c r="N188" s="229"/>
      <c r="O188" s="229"/>
      <c r="P188" s="229"/>
      <c r="Q188" s="229"/>
      <c r="R188" s="229"/>
      <c r="S188" s="229"/>
      <c r="T188" s="229"/>
      <c r="U188" s="229"/>
      <c r="V188" s="229"/>
      <c r="W188" s="229"/>
      <c r="X188" s="229"/>
      <c r="Y188" s="229"/>
      <c r="Z188" s="229"/>
      <c r="AA188" s="229"/>
      <c r="AB188" s="229"/>
      <c r="AC188" s="229"/>
      <c r="AD188" s="229"/>
      <c r="AE188" s="229"/>
      <c r="AF188" s="229"/>
      <c r="AG188" s="229"/>
      <c r="AH188" s="229"/>
      <c r="AI188" s="229"/>
      <c r="AJ188" s="229"/>
      <c r="AK188" s="229"/>
      <c r="AL188" s="229"/>
      <c r="AM188" s="229"/>
      <c r="AN188" s="229"/>
      <c r="AO188" s="229"/>
      <c r="AP188" s="229"/>
      <c r="AQ188" s="229"/>
      <c r="AR188" s="229"/>
      <c r="AS188" s="229"/>
      <c r="AT188" s="229"/>
      <c r="AU188" s="229"/>
      <c r="AV188" s="229"/>
      <c r="AW188" s="229"/>
      <c r="AX188" s="229"/>
      <c r="AY188" s="229"/>
      <c r="AZ188" s="229"/>
      <c r="BA188" s="229"/>
      <c r="BB188" s="229"/>
      <c r="BC188" s="229"/>
    </row>
    <row r="189" spans="1:55" ht="15.75" customHeight="1" x14ac:dyDescent="0.2">
      <c r="A189" s="229"/>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c r="X189" s="229"/>
      <c r="Y189" s="229"/>
      <c r="Z189" s="229"/>
      <c r="AA189" s="229"/>
      <c r="AB189" s="229"/>
      <c r="AC189" s="229"/>
      <c r="AD189" s="229"/>
      <c r="AE189" s="229"/>
      <c r="AF189" s="229"/>
      <c r="AG189" s="229"/>
      <c r="AH189" s="229"/>
      <c r="AI189" s="229"/>
      <c r="AJ189" s="229"/>
      <c r="AK189" s="229"/>
      <c r="AL189" s="229"/>
      <c r="AM189" s="229"/>
      <c r="AN189" s="229"/>
      <c r="AO189" s="229"/>
      <c r="AP189" s="229"/>
      <c r="AQ189" s="229"/>
      <c r="AR189" s="229"/>
      <c r="AS189" s="229"/>
      <c r="AT189" s="229"/>
      <c r="AU189" s="229"/>
      <c r="AV189" s="229"/>
      <c r="AW189" s="229"/>
      <c r="AX189" s="229"/>
      <c r="AY189" s="229"/>
      <c r="AZ189" s="229"/>
      <c r="BA189" s="229"/>
      <c r="BB189" s="229"/>
      <c r="BC189" s="229"/>
    </row>
    <row r="190" spans="1:55" ht="15.75" customHeight="1" x14ac:dyDescent="0.2">
      <c r="A190" s="229"/>
      <c r="B190" s="229"/>
      <c r="C190" s="229"/>
      <c r="D190" s="229"/>
      <c r="E190" s="229"/>
      <c r="F190" s="229"/>
      <c r="G190" s="229"/>
      <c r="H190" s="229"/>
      <c r="I190" s="229"/>
      <c r="J190" s="229"/>
      <c r="K190" s="229"/>
      <c r="L190" s="229"/>
      <c r="M190" s="229"/>
      <c r="N190" s="229"/>
      <c r="O190" s="229"/>
      <c r="P190" s="229"/>
      <c r="Q190" s="229"/>
      <c r="R190" s="229"/>
      <c r="S190" s="229"/>
      <c r="T190" s="229"/>
      <c r="U190" s="229"/>
      <c r="V190" s="229"/>
      <c r="W190" s="229"/>
      <c r="X190" s="229"/>
      <c r="Y190" s="229"/>
      <c r="Z190" s="229"/>
      <c r="AA190" s="229"/>
      <c r="AB190" s="229"/>
      <c r="AC190" s="229"/>
      <c r="AD190" s="229"/>
      <c r="AE190" s="229"/>
      <c r="AF190" s="229"/>
      <c r="AG190" s="229"/>
      <c r="AH190" s="229"/>
      <c r="AI190" s="229"/>
      <c r="AJ190" s="229"/>
      <c r="AK190" s="229"/>
      <c r="AL190" s="229"/>
      <c r="AM190" s="229"/>
      <c r="AN190" s="229"/>
      <c r="AO190" s="229"/>
      <c r="AP190" s="229"/>
      <c r="AQ190" s="229"/>
      <c r="AR190" s="229"/>
      <c r="AS190" s="229"/>
      <c r="AT190" s="229"/>
      <c r="AU190" s="229"/>
      <c r="AV190" s="229"/>
      <c r="AW190" s="229"/>
      <c r="AX190" s="229"/>
      <c r="AY190" s="229"/>
      <c r="AZ190" s="229"/>
      <c r="BA190" s="229"/>
      <c r="BB190" s="229"/>
      <c r="BC190" s="229"/>
    </row>
    <row r="191" spans="1:55" ht="15.75" customHeight="1" x14ac:dyDescent="0.2">
      <c r="A191" s="229"/>
      <c r="B191" s="229"/>
      <c r="C191" s="229"/>
      <c r="D191" s="229"/>
      <c r="E191" s="229"/>
      <c r="F191" s="229"/>
      <c r="G191" s="229"/>
      <c r="H191" s="229"/>
      <c r="I191" s="229"/>
      <c r="J191" s="229"/>
      <c r="K191" s="229"/>
      <c r="L191" s="229"/>
      <c r="M191" s="229"/>
      <c r="N191" s="229"/>
      <c r="O191" s="229"/>
      <c r="P191" s="229"/>
      <c r="Q191" s="229"/>
      <c r="R191" s="229"/>
      <c r="S191" s="229"/>
      <c r="T191" s="229"/>
      <c r="U191" s="229"/>
      <c r="V191" s="229"/>
      <c r="W191" s="229"/>
      <c r="X191" s="229"/>
      <c r="Y191" s="229"/>
      <c r="Z191" s="229"/>
      <c r="AA191" s="229"/>
      <c r="AB191" s="229"/>
      <c r="AC191" s="229"/>
      <c r="AD191" s="229"/>
      <c r="AE191" s="229"/>
      <c r="AF191" s="229"/>
      <c r="AG191" s="229"/>
      <c r="AH191" s="229"/>
      <c r="AI191" s="229"/>
      <c r="AJ191" s="229"/>
      <c r="AK191" s="229"/>
      <c r="AL191" s="229"/>
      <c r="AM191" s="229"/>
      <c r="AN191" s="229"/>
      <c r="AO191" s="229"/>
      <c r="AP191" s="229"/>
      <c r="AQ191" s="229"/>
      <c r="AR191" s="229"/>
      <c r="AS191" s="229"/>
      <c r="AT191" s="229"/>
      <c r="AU191" s="229"/>
      <c r="AV191" s="229"/>
      <c r="AW191" s="229"/>
      <c r="AX191" s="229"/>
      <c r="AY191" s="229"/>
      <c r="AZ191" s="229"/>
      <c r="BA191" s="229"/>
      <c r="BB191" s="229"/>
      <c r="BC191" s="229"/>
    </row>
    <row r="192" spans="1:55" ht="15.75" customHeight="1" x14ac:dyDescent="0.2">
      <c r="A192" s="229"/>
      <c r="B192" s="229"/>
      <c r="C192" s="229"/>
      <c r="D192" s="229"/>
      <c r="E192" s="229"/>
      <c r="F192" s="229"/>
      <c r="G192" s="229"/>
      <c r="H192" s="229"/>
      <c r="I192" s="229"/>
      <c r="J192" s="229"/>
      <c r="K192" s="229"/>
      <c r="L192" s="229"/>
      <c r="M192" s="229"/>
      <c r="N192" s="229"/>
      <c r="O192" s="229"/>
      <c r="P192" s="229"/>
      <c r="Q192" s="229"/>
      <c r="R192" s="229"/>
      <c r="S192" s="229"/>
      <c r="T192" s="229"/>
      <c r="U192" s="229"/>
      <c r="V192" s="229"/>
      <c r="W192" s="229"/>
      <c r="X192" s="229"/>
      <c r="Y192" s="229"/>
      <c r="Z192" s="229"/>
      <c r="AA192" s="229"/>
      <c r="AB192" s="229"/>
      <c r="AC192" s="229"/>
      <c r="AD192" s="229"/>
      <c r="AE192" s="229"/>
      <c r="AF192" s="229"/>
      <c r="AG192" s="229"/>
      <c r="AH192" s="229"/>
      <c r="AI192" s="229"/>
      <c r="AJ192" s="229"/>
      <c r="AK192" s="229"/>
      <c r="AL192" s="229"/>
      <c r="AM192" s="229"/>
      <c r="AN192" s="229"/>
      <c r="AO192" s="229"/>
      <c r="AP192" s="229"/>
      <c r="AQ192" s="229"/>
      <c r="AR192" s="229"/>
      <c r="AS192" s="229"/>
      <c r="AT192" s="229"/>
      <c r="AU192" s="229"/>
      <c r="AV192" s="229"/>
      <c r="AW192" s="229"/>
      <c r="AX192" s="229"/>
      <c r="AY192" s="229"/>
      <c r="AZ192" s="229"/>
      <c r="BA192" s="229"/>
      <c r="BB192" s="229"/>
      <c r="BC192" s="229"/>
    </row>
    <row r="193" spans="1:55" ht="15.75" customHeight="1" x14ac:dyDescent="0.2">
      <c r="A193" s="229"/>
      <c r="B193" s="229"/>
      <c r="C193" s="229"/>
      <c r="D193" s="229"/>
      <c r="E193" s="229"/>
      <c r="F193" s="229"/>
      <c r="G193" s="229"/>
      <c r="H193" s="229"/>
      <c r="I193" s="229"/>
      <c r="J193" s="229"/>
      <c r="K193" s="229"/>
      <c r="L193" s="229"/>
      <c r="M193" s="229"/>
      <c r="N193" s="229"/>
      <c r="O193" s="229"/>
      <c r="P193" s="229"/>
      <c r="Q193" s="229"/>
      <c r="R193" s="229"/>
      <c r="S193" s="229"/>
      <c r="T193" s="229"/>
      <c r="U193" s="229"/>
      <c r="V193" s="229"/>
      <c r="W193" s="229"/>
      <c r="X193" s="229"/>
      <c r="Y193" s="229"/>
      <c r="Z193" s="229"/>
      <c r="AA193" s="229"/>
      <c r="AB193" s="229"/>
      <c r="AC193" s="229"/>
      <c r="AD193" s="229"/>
      <c r="AE193" s="229"/>
      <c r="AF193" s="229"/>
      <c r="AG193" s="229"/>
      <c r="AH193" s="229"/>
      <c r="AI193" s="229"/>
      <c r="AJ193" s="229"/>
      <c r="AK193" s="229"/>
      <c r="AL193" s="229"/>
      <c r="AM193" s="229"/>
      <c r="AN193" s="229"/>
      <c r="AO193" s="229"/>
      <c r="AP193" s="229"/>
      <c r="AQ193" s="229"/>
      <c r="AR193" s="229"/>
      <c r="AS193" s="229"/>
      <c r="AT193" s="229"/>
      <c r="AU193" s="229"/>
      <c r="AV193" s="229"/>
      <c r="AW193" s="229"/>
      <c r="AX193" s="229"/>
      <c r="AY193" s="229"/>
      <c r="AZ193" s="229"/>
      <c r="BA193" s="229"/>
      <c r="BB193" s="229"/>
      <c r="BC193" s="229"/>
    </row>
    <row r="194" spans="1:55" ht="15.75" customHeight="1" x14ac:dyDescent="0.2">
      <c r="A194" s="229"/>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c r="X194" s="229"/>
      <c r="Y194" s="229"/>
      <c r="Z194" s="229"/>
      <c r="AA194" s="229"/>
      <c r="AB194" s="229"/>
      <c r="AC194" s="229"/>
      <c r="AD194" s="229"/>
      <c r="AE194" s="229"/>
      <c r="AF194" s="229"/>
      <c r="AG194" s="229"/>
      <c r="AH194" s="229"/>
      <c r="AI194" s="229"/>
      <c r="AJ194" s="229"/>
      <c r="AK194" s="229"/>
      <c r="AL194" s="229"/>
      <c r="AM194" s="229"/>
      <c r="AN194" s="229"/>
      <c r="AO194" s="229"/>
      <c r="AP194" s="229"/>
      <c r="AQ194" s="229"/>
      <c r="AR194" s="229"/>
      <c r="AS194" s="229"/>
      <c r="AT194" s="229"/>
      <c r="AU194" s="229"/>
      <c r="AV194" s="229"/>
      <c r="AW194" s="229"/>
      <c r="AX194" s="229"/>
      <c r="AY194" s="229"/>
      <c r="AZ194" s="229"/>
      <c r="BA194" s="229"/>
      <c r="BB194" s="229"/>
      <c r="BC194" s="229"/>
    </row>
    <row r="195" spans="1:55" ht="15.75" customHeight="1" x14ac:dyDescent="0.2">
      <c r="A195" s="229"/>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c r="X195" s="229"/>
      <c r="Y195" s="229"/>
      <c r="Z195" s="229"/>
      <c r="AA195" s="229"/>
      <c r="AB195" s="229"/>
      <c r="AC195" s="229"/>
      <c r="AD195" s="229"/>
      <c r="AE195" s="229"/>
      <c r="AF195" s="229"/>
      <c r="AG195" s="229"/>
      <c r="AH195" s="229"/>
      <c r="AI195" s="229"/>
      <c r="AJ195" s="229"/>
      <c r="AK195" s="229"/>
      <c r="AL195" s="229"/>
      <c r="AM195" s="229"/>
      <c r="AN195" s="229"/>
      <c r="AO195" s="229"/>
      <c r="AP195" s="229"/>
      <c r="AQ195" s="229"/>
      <c r="AR195" s="229"/>
      <c r="AS195" s="229"/>
      <c r="AT195" s="229"/>
      <c r="AU195" s="229"/>
      <c r="AV195" s="229"/>
      <c r="AW195" s="229"/>
      <c r="AX195" s="229"/>
      <c r="AY195" s="229"/>
      <c r="AZ195" s="229"/>
      <c r="BA195" s="229"/>
      <c r="BB195" s="229"/>
      <c r="BC195" s="229"/>
    </row>
    <row r="196" spans="1:55" ht="15.75" customHeight="1" x14ac:dyDescent="0.2">
      <c r="A196" s="229"/>
      <c r="B196" s="229"/>
      <c r="C196" s="229"/>
      <c r="D196" s="229"/>
      <c r="E196" s="229"/>
      <c r="F196" s="229"/>
      <c r="G196" s="229"/>
      <c r="H196" s="229"/>
      <c r="I196" s="229"/>
      <c r="J196" s="229"/>
      <c r="K196" s="229"/>
      <c r="L196" s="229"/>
      <c r="M196" s="229"/>
      <c r="N196" s="229"/>
      <c r="O196" s="229"/>
      <c r="P196" s="229"/>
      <c r="Q196" s="229"/>
      <c r="R196" s="229"/>
      <c r="S196" s="229"/>
      <c r="T196" s="229"/>
      <c r="U196" s="229"/>
      <c r="V196" s="229"/>
      <c r="W196" s="229"/>
      <c r="X196" s="229"/>
      <c r="Y196" s="229"/>
      <c r="Z196" s="229"/>
      <c r="AA196" s="229"/>
      <c r="AB196" s="229"/>
      <c r="AC196" s="229"/>
      <c r="AD196" s="229"/>
      <c r="AE196" s="229"/>
      <c r="AF196" s="229"/>
      <c r="AG196" s="229"/>
      <c r="AH196" s="229"/>
      <c r="AI196" s="229"/>
      <c r="AJ196" s="229"/>
      <c r="AK196" s="229"/>
      <c r="AL196" s="229"/>
      <c r="AM196" s="229"/>
      <c r="AN196" s="229"/>
      <c r="AO196" s="229"/>
      <c r="AP196" s="229"/>
      <c r="AQ196" s="229"/>
      <c r="AR196" s="229"/>
      <c r="AS196" s="229"/>
      <c r="AT196" s="229"/>
      <c r="AU196" s="229"/>
      <c r="AV196" s="229"/>
      <c r="AW196" s="229"/>
      <c r="AX196" s="229"/>
      <c r="AY196" s="229"/>
      <c r="AZ196" s="229"/>
      <c r="BA196" s="229"/>
      <c r="BB196" s="229"/>
      <c r="BC196" s="229"/>
    </row>
    <row r="197" spans="1:55" ht="15.75" customHeight="1" x14ac:dyDescent="0.2">
      <c r="A197" s="229"/>
      <c r="B197" s="229"/>
      <c r="C197" s="229"/>
      <c r="D197" s="229"/>
      <c r="E197" s="229"/>
      <c r="F197" s="229"/>
      <c r="G197" s="229"/>
      <c r="H197" s="229"/>
      <c r="I197" s="229"/>
      <c r="J197" s="229"/>
      <c r="K197" s="229"/>
      <c r="L197" s="229"/>
      <c r="M197" s="229"/>
      <c r="N197" s="229"/>
      <c r="O197" s="229"/>
      <c r="P197" s="229"/>
      <c r="Q197" s="229"/>
      <c r="R197" s="229"/>
      <c r="S197" s="229"/>
      <c r="T197" s="229"/>
      <c r="U197" s="229"/>
      <c r="V197" s="229"/>
      <c r="W197" s="229"/>
      <c r="X197" s="229"/>
      <c r="Y197" s="229"/>
      <c r="Z197" s="229"/>
      <c r="AA197" s="229"/>
      <c r="AB197" s="229"/>
      <c r="AC197" s="229"/>
      <c r="AD197" s="229"/>
      <c r="AE197" s="229"/>
      <c r="AF197" s="229"/>
      <c r="AG197" s="229"/>
      <c r="AH197" s="229"/>
      <c r="AI197" s="229"/>
      <c r="AJ197" s="229"/>
      <c r="AK197" s="229"/>
      <c r="AL197" s="229"/>
      <c r="AM197" s="229"/>
      <c r="AN197" s="229"/>
      <c r="AO197" s="229"/>
      <c r="AP197" s="229"/>
      <c r="AQ197" s="229"/>
      <c r="AR197" s="229"/>
      <c r="AS197" s="229"/>
      <c r="AT197" s="229"/>
      <c r="AU197" s="229"/>
      <c r="AV197" s="229"/>
      <c r="AW197" s="229"/>
      <c r="AX197" s="229"/>
      <c r="AY197" s="229"/>
      <c r="AZ197" s="229"/>
      <c r="BA197" s="229"/>
      <c r="BB197" s="229"/>
      <c r="BC197" s="229"/>
    </row>
    <row r="198" spans="1:55" ht="15.75" customHeight="1" x14ac:dyDescent="0.2">
      <c r="A198" s="229"/>
      <c r="B198" s="229"/>
      <c r="C198" s="229"/>
      <c r="D198" s="229"/>
      <c r="E198" s="229"/>
      <c r="F198" s="229"/>
      <c r="G198" s="229"/>
      <c r="H198" s="229"/>
      <c r="I198" s="229"/>
      <c r="J198" s="229"/>
      <c r="K198" s="229"/>
      <c r="L198" s="229"/>
      <c r="M198" s="229"/>
      <c r="N198" s="229"/>
      <c r="O198" s="229"/>
      <c r="P198" s="229"/>
      <c r="Q198" s="229"/>
      <c r="R198" s="229"/>
      <c r="S198" s="229"/>
      <c r="T198" s="229"/>
      <c r="U198" s="229"/>
      <c r="V198" s="229"/>
      <c r="W198" s="229"/>
      <c r="X198" s="229"/>
      <c r="Y198" s="229"/>
      <c r="Z198" s="229"/>
      <c r="AA198" s="229"/>
      <c r="AB198" s="229"/>
      <c r="AC198" s="229"/>
      <c r="AD198" s="229"/>
      <c r="AE198" s="229"/>
      <c r="AF198" s="229"/>
      <c r="AG198" s="229"/>
      <c r="AH198" s="229"/>
      <c r="AI198" s="229"/>
      <c r="AJ198" s="229"/>
      <c r="AK198" s="229"/>
      <c r="AL198" s="229"/>
      <c r="AM198" s="229"/>
      <c r="AN198" s="229"/>
      <c r="AO198" s="229"/>
      <c r="AP198" s="229"/>
      <c r="AQ198" s="229"/>
      <c r="AR198" s="229"/>
      <c r="AS198" s="229"/>
      <c r="AT198" s="229"/>
      <c r="AU198" s="229"/>
      <c r="AV198" s="229"/>
      <c r="AW198" s="229"/>
      <c r="AX198" s="229"/>
      <c r="AY198" s="229"/>
      <c r="AZ198" s="229"/>
      <c r="BA198" s="229"/>
      <c r="BB198" s="229"/>
      <c r="BC198" s="229"/>
    </row>
    <row r="199" spans="1:55" ht="15.75" customHeight="1" x14ac:dyDescent="0.2">
      <c r="A199" s="229"/>
      <c r="B199" s="229"/>
      <c r="C199" s="229"/>
      <c r="D199" s="229"/>
      <c r="E199" s="229"/>
      <c r="F199" s="229"/>
      <c r="G199" s="229"/>
      <c r="H199" s="229"/>
      <c r="I199" s="229"/>
      <c r="J199" s="229"/>
      <c r="K199" s="229"/>
      <c r="L199" s="229"/>
      <c r="M199" s="229"/>
      <c r="N199" s="229"/>
      <c r="O199" s="229"/>
      <c r="P199" s="229"/>
      <c r="Q199" s="229"/>
      <c r="R199" s="229"/>
      <c r="S199" s="229"/>
      <c r="T199" s="229"/>
      <c r="U199" s="229"/>
      <c r="V199" s="229"/>
      <c r="W199" s="229"/>
      <c r="X199" s="229"/>
      <c r="Y199" s="229"/>
      <c r="Z199" s="229"/>
      <c r="AA199" s="229"/>
      <c r="AB199" s="229"/>
      <c r="AC199" s="229"/>
      <c r="AD199" s="229"/>
      <c r="AE199" s="229"/>
      <c r="AF199" s="229"/>
      <c r="AG199" s="229"/>
      <c r="AH199" s="229"/>
      <c r="AI199" s="229"/>
      <c r="AJ199" s="229"/>
      <c r="AK199" s="229"/>
      <c r="AL199" s="229"/>
      <c r="AM199" s="229"/>
      <c r="AN199" s="229"/>
      <c r="AO199" s="229"/>
      <c r="AP199" s="229"/>
      <c r="AQ199" s="229"/>
      <c r="AR199" s="229"/>
      <c r="AS199" s="229"/>
      <c r="AT199" s="229"/>
      <c r="AU199" s="229"/>
      <c r="AV199" s="229"/>
      <c r="AW199" s="229"/>
      <c r="AX199" s="229"/>
      <c r="AY199" s="229"/>
      <c r="AZ199" s="229"/>
      <c r="BA199" s="229"/>
      <c r="BB199" s="229"/>
      <c r="BC199" s="229"/>
    </row>
    <row r="200" spans="1:55" ht="15.75" customHeight="1" x14ac:dyDescent="0.2">
      <c r="A200" s="229"/>
      <c r="B200" s="229"/>
      <c r="C200" s="229"/>
      <c r="D200" s="229"/>
      <c r="E200" s="229"/>
      <c r="F200" s="229"/>
      <c r="G200" s="229"/>
      <c r="H200" s="229"/>
      <c r="I200" s="229"/>
      <c r="J200" s="229"/>
      <c r="K200" s="229"/>
      <c r="L200" s="229"/>
      <c r="M200" s="229"/>
      <c r="N200" s="229"/>
      <c r="O200" s="229"/>
      <c r="P200" s="229"/>
      <c r="Q200" s="229"/>
      <c r="R200" s="229"/>
      <c r="S200" s="229"/>
      <c r="T200" s="229"/>
      <c r="U200" s="229"/>
      <c r="V200" s="229"/>
      <c r="W200" s="229"/>
      <c r="X200" s="229"/>
      <c r="Y200" s="229"/>
      <c r="Z200" s="229"/>
      <c r="AA200" s="229"/>
      <c r="AB200" s="229"/>
      <c r="AC200" s="229"/>
      <c r="AD200" s="229"/>
      <c r="AE200" s="229"/>
      <c r="AF200" s="229"/>
      <c r="AG200" s="229"/>
      <c r="AH200" s="229"/>
      <c r="AI200" s="229"/>
      <c r="AJ200" s="229"/>
      <c r="AK200" s="229"/>
      <c r="AL200" s="229"/>
      <c r="AM200" s="229"/>
      <c r="AN200" s="229"/>
      <c r="AO200" s="229"/>
      <c r="AP200" s="229"/>
      <c r="AQ200" s="229"/>
      <c r="AR200" s="229"/>
      <c r="AS200" s="229"/>
      <c r="AT200" s="229"/>
      <c r="AU200" s="229"/>
      <c r="AV200" s="229"/>
      <c r="AW200" s="229"/>
      <c r="AX200" s="229"/>
      <c r="AY200" s="229"/>
      <c r="AZ200" s="229"/>
      <c r="BA200" s="229"/>
      <c r="BB200" s="229"/>
      <c r="BC200" s="229"/>
    </row>
    <row r="201" spans="1:55" ht="15.75" customHeight="1" x14ac:dyDescent="0.2">
      <c r="A201" s="229"/>
      <c r="B201" s="229"/>
      <c r="C201" s="229"/>
      <c r="D201" s="229"/>
      <c r="E201" s="229"/>
      <c r="F201" s="229"/>
      <c r="G201" s="229"/>
      <c r="H201" s="229"/>
      <c r="I201" s="229"/>
      <c r="J201" s="229"/>
      <c r="K201" s="229"/>
      <c r="L201" s="229"/>
      <c r="M201" s="229"/>
      <c r="N201" s="229"/>
      <c r="O201" s="229"/>
      <c r="P201" s="229"/>
      <c r="Q201" s="229"/>
      <c r="R201" s="229"/>
      <c r="S201" s="229"/>
      <c r="T201" s="229"/>
      <c r="U201" s="229"/>
      <c r="V201" s="229"/>
      <c r="W201" s="229"/>
      <c r="X201" s="229"/>
      <c r="Y201" s="229"/>
      <c r="Z201" s="229"/>
      <c r="AA201" s="229"/>
      <c r="AB201" s="229"/>
      <c r="AC201" s="229"/>
      <c r="AD201" s="229"/>
      <c r="AE201" s="229"/>
      <c r="AF201" s="229"/>
      <c r="AG201" s="229"/>
      <c r="AH201" s="229"/>
      <c r="AI201" s="229"/>
      <c r="AJ201" s="229"/>
      <c r="AK201" s="229"/>
      <c r="AL201" s="229"/>
      <c r="AM201" s="229"/>
      <c r="AN201" s="229"/>
      <c r="AO201" s="229"/>
      <c r="AP201" s="229"/>
      <c r="AQ201" s="229"/>
      <c r="AR201" s="229"/>
      <c r="AS201" s="229"/>
      <c r="AT201" s="229"/>
      <c r="AU201" s="229"/>
      <c r="AV201" s="229"/>
      <c r="AW201" s="229"/>
      <c r="AX201" s="229"/>
      <c r="AY201" s="229"/>
      <c r="AZ201" s="229"/>
      <c r="BA201" s="229"/>
      <c r="BB201" s="229"/>
      <c r="BC201" s="229"/>
    </row>
    <row r="202" spans="1:55" ht="15.75" customHeight="1" x14ac:dyDescent="0.2">
      <c r="A202" s="229"/>
      <c r="B202" s="229"/>
      <c r="C202" s="229"/>
      <c r="D202" s="229"/>
      <c r="E202" s="229"/>
      <c r="F202" s="229"/>
      <c r="G202" s="229"/>
      <c r="H202" s="229"/>
      <c r="I202" s="229"/>
      <c r="J202" s="229"/>
      <c r="K202" s="229"/>
      <c r="L202" s="229"/>
      <c r="M202" s="229"/>
      <c r="N202" s="229"/>
      <c r="O202" s="229"/>
      <c r="P202" s="229"/>
      <c r="Q202" s="229"/>
      <c r="R202" s="229"/>
      <c r="S202" s="229"/>
      <c r="T202" s="229"/>
      <c r="U202" s="229"/>
      <c r="V202" s="229"/>
      <c r="W202" s="229"/>
      <c r="X202" s="229"/>
      <c r="Y202" s="229"/>
      <c r="Z202" s="229"/>
      <c r="AA202" s="229"/>
      <c r="AB202" s="229"/>
      <c r="AC202" s="229"/>
      <c r="AD202" s="229"/>
      <c r="AE202" s="229"/>
      <c r="AF202" s="229"/>
      <c r="AG202" s="229"/>
      <c r="AH202" s="229"/>
      <c r="AI202" s="229"/>
      <c r="AJ202" s="229"/>
      <c r="AK202" s="229"/>
      <c r="AL202" s="229"/>
      <c r="AM202" s="229"/>
      <c r="AN202" s="229"/>
      <c r="AO202" s="229"/>
      <c r="AP202" s="229"/>
      <c r="AQ202" s="229"/>
      <c r="AR202" s="229"/>
      <c r="AS202" s="229"/>
      <c r="AT202" s="229"/>
      <c r="AU202" s="229"/>
      <c r="AV202" s="229"/>
      <c r="AW202" s="229"/>
      <c r="AX202" s="229"/>
      <c r="AY202" s="229"/>
      <c r="AZ202" s="229"/>
      <c r="BA202" s="229"/>
      <c r="BB202" s="229"/>
      <c r="BC202" s="229"/>
    </row>
    <row r="203" spans="1:55" ht="15.75" customHeight="1" x14ac:dyDescent="0.2">
      <c r="A203" s="229"/>
      <c r="B203" s="229"/>
      <c r="C203" s="229"/>
      <c r="D203" s="229"/>
      <c r="E203" s="229"/>
      <c r="F203" s="229"/>
      <c r="G203" s="229"/>
      <c r="H203" s="229"/>
      <c r="I203" s="229"/>
      <c r="J203" s="229"/>
      <c r="K203" s="229"/>
      <c r="L203" s="229"/>
      <c r="M203" s="229"/>
      <c r="N203" s="229"/>
      <c r="O203" s="229"/>
      <c r="P203" s="229"/>
      <c r="Q203" s="229"/>
      <c r="R203" s="229"/>
      <c r="S203" s="229"/>
      <c r="T203" s="229"/>
      <c r="U203" s="229"/>
      <c r="V203" s="229"/>
      <c r="W203" s="229"/>
      <c r="X203" s="229"/>
      <c r="Y203" s="229"/>
      <c r="Z203" s="229"/>
      <c r="AA203" s="229"/>
      <c r="AB203" s="229"/>
      <c r="AC203" s="229"/>
      <c r="AD203" s="229"/>
      <c r="AE203" s="229"/>
      <c r="AF203" s="229"/>
      <c r="AG203" s="229"/>
      <c r="AH203" s="229"/>
      <c r="AI203" s="229"/>
      <c r="AJ203" s="229"/>
      <c r="AK203" s="229"/>
      <c r="AL203" s="229"/>
      <c r="AM203" s="229"/>
      <c r="AN203" s="229"/>
      <c r="AO203" s="229"/>
      <c r="AP203" s="229"/>
      <c r="AQ203" s="229"/>
      <c r="AR203" s="229"/>
      <c r="AS203" s="229"/>
      <c r="AT203" s="229"/>
      <c r="AU203" s="229"/>
      <c r="AV203" s="229"/>
      <c r="AW203" s="229"/>
      <c r="AX203" s="229"/>
      <c r="AY203" s="229"/>
      <c r="AZ203" s="229"/>
      <c r="BA203" s="229"/>
      <c r="BB203" s="229"/>
      <c r="BC203" s="229"/>
    </row>
    <row r="204" spans="1:55" ht="15.75" customHeight="1" x14ac:dyDescent="0.2">
      <c r="A204" s="229"/>
      <c r="B204" s="229"/>
      <c r="C204" s="229"/>
      <c r="D204" s="229"/>
      <c r="E204" s="229"/>
      <c r="F204" s="229"/>
      <c r="G204" s="229"/>
      <c r="H204" s="229"/>
      <c r="I204" s="229"/>
      <c r="J204" s="229"/>
      <c r="K204" s="229"/>
      <c r="L204" s="229"/>
      <c r="M204" s="229"/>
      <c r="N204" s="229"/>
      <c r="O204" s="229"/>
      <c r="P204" s="229"/>
      <c r="Q204" s="229"/>
      <c r="R204" s="229"/>
      <c r="S204" s="229"/>
      <c r="T204" s="229"/>
      <c r="U204" s="229"/>
      <c r="V204" s="229"/>
      <c r="W204" s="229"/>
      <c r="X204" s="229"/>
      <c r="Y204" s="229"/>
      <c r="Z204" s="229"/>
      <c r="AA204" s="229"/>
      <c r="AB204" s="229"/>
      <c r="AC204" s="229"/>
      <c r="AD204" s="229"/>
      <c r="AE204" s="229"/>
      <c r="AF204" s="229"/>
      <c r="AG204" s="229"/>
      <c r="AH204" s="229"/>
      <c r="AI204" s="229"/>
      <c r="AJ204" s="229"/>
      <c r="AK204" s="229"/>
      <c r="AL204" s="229"/>
      <c r="AM204" s="229"/>
      <c r="AN204" s="229"/>
      <c r="AO204" s="229"/>
      <c r="AP204" s="229"/>
      <c r="AQ204" s="229"/>
      <c r="AR204" s="229"/>
      <c r="AS204" s="229"/>
      <c r="AT204" s="229"/>
      <c r="AU204" s="229"/>
      <c r="AV204" s="229"/>
      <c r="AW204" s="229"/>
      <c r="AX204" s="229"/>
      <c r="AY204" s="229"/>
      <c r="AZ204" s="229"/>
      <c r="BA204" s="229"/>
      <c r="BB204" s="229"/>
      <c r="BC204" s="229"/>
    </row>
    <row r="205" spans="1:55" ht="15.75" customHeight="1" x14ac:dyDescent="0.2">
      <c r="A205" s="229"/>
      <c r="B205" s="229"/>
      <c r="C205" s="229"/>
      <c r="D205" s="229"/>
      <c r="E205" s="229"/>
      <c r="F205" s="229"/>
      <c r="G205" s="229"/>
      <c r="H205" s="229"/>
      <c r="I205" s="229"/>
      <c r="J205" s="229"/>
      <c r="K205" s="229"/>
      <c r="L205" s="229"/>
      <c r="M205" s="229"/>
      <c r="N205" s="229"/>
      <c r="O205" s="229"/>
      <c r="P205" s="229"/>
      <c r="Q205" s="229"/>
      <c r="R205" s="229"/>
      <c r="S205" s="229"/>
      <c r="T205" s="229"/>
      <c r="U205" s="229"/>
      <c r="V205" s="229"/>
      <c r="W205" s="229"/>
      <c r="X205" s="229"/>
      <c r="Y205" s="229"/>
      <c r="Z205" s="229"/>
      <c r="AA205" s="229"/>
      <c r="AB205" s="229"/>
      <c r="AC205" s="229"/>
      <c r="AD205" s="229"/>
      <c r="AE205" s="229"/>
      <c r="AF205" s="229"/>
      <c r="AG205" s="229"/>
      <c r="AH205" s="229"/>
      <c r="AI205" s="229"/>
      <c r="AJ205" s="229"/>
      <c r="AK205" s="229"/>
      <c r="AL205" s="229"/>
      <c r="AM205" s="229"/>
      <c r="AN205" s="229"/>
      <c r="AO205" s="229"/>
      <c r="AP205" s="229"/>
      <c r="AQ205" s="229"/>
      <c r="AR205" s="229"/>
      <c r="AS205" s="229"/>
      <c r="AT205" s="229"/>
      <c r="AU205" s="229"/>
      <c r="AV205" s="229"/>
      <c r="AW205" s="229"/>
      <c r="AX205" s="229"/>
      <c r="AY205" s="229"/>
      <c r="AZ205" s="229"/>
      <c r="BA205" s="229"/>
      <c r="BB205" s="229"/>
      <c r="BC205" s="229"/>
    </row>
    <row r="206" spans="1:55" ht="15.75" customHeight="1" x14ac:dyDescent="0.2">
      <c r="A206" s="229"/>
      <c r="B206" s="229"/>
      <c r="C206" s="229"/>
      <c r="D206" s="229"/>
      <c r="E206" s="229"/>
      <c r="F206" s="229"/>
      <c r="G206" s="229"/>
      <c r="H206" s="229"/>
      <c r="I206" s="229"/>
      <c r="J206" s="229"/>
      <c r="K206" s="229"/>
      <c r="L206" s="229"/>
      <c r="M206" s="229"/>
      <c r="N206" s="229"/>
      <c r="O206" s="229"/>
      <c r="P206" s="229"/>
      <c r="Q206" s="229"/>
      <c r="R206" s="229"/>
      <c r="S206" s="229"/>
      <c r="T206" s="229"/>
      <c r="U206" s="229"/>
      <c r="V206" s="229"/>
      <c r="W206" s="229"/>
      <c r="X206" s="229"/>
      <c r="Y206" s="229"/>
      <c r="Z206" s="229"/>
      <c r="AA206" s="229"/>
      <c r="AB206" s="229"/>
      <c r="AC206" s="229"/>
      <c r="AD206" s="229"/>
      <c r="AE206" s="229"/>
      <c r="AF206" s="229"/>
      <c r="AG206" s="229"/>
      <c r="AH206" s="229"/>
      <c r="AI206" s="229"/>
      <c r="AJ206" s="229"/>
      <c r="AK206" s="229"/>
      <c r="AL206" s="229"/>
      <c r="AM206" s="229"/>
      <c r="AN206" s="229"/>
      <c r="AO206" s="229"/>
      <c r="AP206" s="229"/>
      <c r="AQ206" s="229"/>
      <c r="AR206" s="229"/>
      <c r="AS206" s="229"/>
      <c r="AT206" s="229"/>
      <c r="AU206" s="229"/>
      <c r="AV206" s="229"/>
      <c r="AW206" s="229"/>
      <c r="AX206" s="229"/>
      <c r="AY206" s="229"/>
      <c r="AZ206" s="229"/>
      <c r="BA206" s="229"/>
      <c r="BB206" s="229"/>
      <c r="BC206" s="229"/>
    </row>
    <row r="207" spans="1:55" ht="15.75" customHeight="1" x14ac:dyDescent="0.2">
      <c r="A207" s="229"/>
      <c r="B207" s="229"/>
      <c r="C207" s="229"/>
      <c r="D207" s="229"/>
      <c r="E207" s="229"/>
      <c r="F207" s="229"/>
      <c r="G207" s="229"/>
      <c r="H207" s="229"/>
      <c r="I207" s="229"/>
      <c r="J207" s="229"/>
      <c r="K207" s="229"/>
      <c r="L207" s="229"/>
      <c r="M207" s="229"/>
      <c r="N207" s="229"/>
      <c r="O207" s="229"/>
      <c r="P207" s="229"/>
      <c r="Q207" s="229"/>
      <c r="R207" s="229"/>
      <c r="S207" s="229"/>
      <c r="T207" s="229"/>
      <c r="U207" s="229"/>
      <c r="V207" s="229"/>
      <c r="W207" s="229"/>
      <c r="X207" s="229"/>
      <c r="Y207" s="229"/>
      <c r="Z207" s="229"/>
      <c r="AA207" s="229"/>
      <c r="AB207" s="229"/>
      <c r="AC207" s="229"/>
      <c r="AD207" s="229"/>
      <c r="AE207" s="229"/>
      <c r="AF207" s="229"/>
      <c r="AG207" s="229"/>
      <c r="AH207" s="229"/>
      <c r="AI207" s="229"/>
      <c r="AJ207" s="229"/>
      <c r="AK207" s="229"/>
      <c r="AL207" s="229"/>
      <c r="AM207" s="229"/>
      <c r="AN207" s="229"/>
      <c r="AO207" s="229"/>
      <c r="AP207" s="229"/>
      <c r="AQ207" s="229"/>
      <c r="AR207" s="229"/>
      <c r="AS207" s="229"/>
      <c r="AT207" s="229"/>
      <c r="AU207" s="229"/>
      <c r="AV207" s="229"/>
      <c r="AW207" s="229"/>
      <c r="AX207" s="229"/>
      <c r="AY207" s="229"/>
      <c r="AZ207" s="229"/>
      <c r="BA207" s="229"/>
      <c r="BB207" s="229"/>
      <c r="BC207" s="229"/>
    </row>
    <row r="208" spans="1:55" ht="15.75" customHeight="1" x14ac:dyDescent="0.2">
      <c r="A208" s="229"/>
      <c r="B208" s="229"/>
      <c r="C208" s="229"/>
      <c r="D208" s="229"/>
      <c r="E208" s="229"/>
      <c r="F208" s="229"/>
      <c r="G208" s="229"/>
      <c r="H208" s="229"/>
      <c r="I208" s="229"/>
      <c r="J208" s="229"/>
      <c r="K208" s="229"/>
      <c r="L208" s="229"/>
      <c r="M208" s="229"/>
      <c r="N208" s="229"/>
      <c r="O208" s="229"/>
      <c r="P208" s="229"/>
      <c r="Q208" s="229"/>
      <c r="R208" s="229"/>
      <c r="S208" s="229"/>
      <c r="T208" s="229"/>
      <c r="U208" s="229"/>
      <c r="V208" s="229"/>
      <c r="W208" s="229"/>
      <c r="X208" s="229"/>
      <c r="Y208" s="229"/>
      <c r="Z208" s="229"/>
      <c r="AA208" s="229"/>
      <c r="AB208" s="229"/>
      <c r="AC208" s="229"/>
      <c r="AD208" s="229"/>
      <c r="AE208" s="229"/>
      <c r="AF208" s="229"/>
      <c r="AG208" s="229"/>
      <c r="AH208" s="229"/>
      <c r="AI208" s="229"/>
      <c r="AJ208" s="229"/>
      <c r="AK208" s="229"/>
      <c r="AL208" s="229"/>
      <c r="AM208" s="229"/>
      <c r="AN208" s="229"/>
      <c r="AO208" s="229"/>
      <c r="AP208" s="229"/>
      <c r="AQ208" s="229"/>
      <c r="AR208" s="229"/>
      <c r="AS208" s="229"/>
      <c r="AT208" s="229"/>
      <c r="AU208" s="229"/>
      <c r="AV208" s="229"/>
      <c r="AW208" s="229"/>
      <c r="AX208" s="229"/>
      <c r="AY208" s="229"/>
      <c r="AZ208" s="229"/>
      <c r="BA208" s="229"/>
      <c r="BB208" s="229"/>
      <c r="BC208" s="229"/>
    </row>
    <row r="209" spans="1:55" ht="15.75" customHeight="1" x14ac:dyDescent="0.2">
      <c r="A209" s="229"/>
      <c r="B209" s="229"/>
      <c r="C209" s="229"/>
      <c r="D209" s="229"/>
      <c r="E209" s="229"/>
      <c r="F209" s="229"/>
      <c r="G209" s="229"/>
      <c r="H209" s="229"/>
      <c r="I209" s="229"/>
      <c r="J209" s="229"/>
      <c r="K209" s="229"/>
      <c r="L209" s="229"/>
      <c r="M209" s="229"/>
      <c r="N209" s="229"/>
      <c r="O209" s="229"/>
      <c r="P209" s="229"/>
      <c r="Q209" s="229"/>
      <c r="R209" s="229"/>
      <c r="S209" s="229"/>
      <c r="T209" s="229"/>
      <c r="U209" s="229"/>
      <c r="V209" s="229"/>
      <c r="W209" s="229"/>
      <c r="X209" s="229"/>
      <c r="Y209" s="229"/>
      <c r="Z209" s="229"/>
      <c r="AA209" s="229"/>
      <c r="AB209" s="229"/>
      <c r="AC209" s="229"/>
      <c r="AD209" s="229"/>
      <c r="AE209" s="229"/>
      <c r="AF209" s="229"/>
      <c r="AG209" s="229"/>
      <c r="AH209" s="229"/>
      <c r="AI209" s="229"/>
      <c r="AJ209" s="229"/>
      <c r="AK209" s="229"/>
      <c r="AL209" s="229"/>
      <c r="AM209" s="229"/>
      <c r="AN209" s="229"/>
      <c r="AO209" s="229"/>
      <c r="AP209" s="229"/>
      <c r="AQ209" s="229"/>
      <c r="AR209" s="229"/>
      <c r="AS209" s="229"/>
      <c r="AT209" s="229"/>
      <c r="AU209" s="229"/>
      <c r="AV209" s="229"/>
      <c r="AW209" s="229"/>
      <c r="AX209" s="229"/>
      <c r="AY209" s="229"/>
      <c r="AZ209" s="229"/>
      <c r="BA209" s="229"/>
      <c r="BB209" s="229"/>
      <c r="BC209" s="229"/>
    </row>
    <row r="210" spans="1:55" ht="15.75" customHeight="1" x14ac:dyDescent="0.2">
      <c r="A210" s="229"/>
      <c r="B210" s="229"/>
      <c r="C210" s="229"/>
      <c r="D210" s="229"/>
      <c r="E210" s="229"/>
      <c r="F210" s="229"/>
      <c r="G210" s="229"/>
      <c r="H210" s="229"/>
      <c r="I210" s="229"/>
      <c r="J210" s="229"/>
      <c r="K210" s="229"/>
      <c r="L210" s="229"/>
      <c r="M210" s="229"/>
      <c r="N210" s="229"/>
      <c r="O210" s="229"/>
      <c r="P210" s="229"/>
      <c r="Q210" s="229"/>
      <c r="R210" s="229"/>
      <c r="S210" s="229"/>
      <c r="T210" s="229"/>
      <c r="U210" s="229"/>
      <c r="V210" s="229"/>
      <c r="W210" s="229"/>
      <c r="X210" s="229"/>
      <c r="Y210" s="229"/>
      <c r="Z210" s="229"/>
      <c r="AA210" s="229"/>
      <c r="AB210" s="229"/>
      <c r="AC210" s="229"/>
      <c r="AD210" s="229"/>
      <c r="AE210" s="229"/>
      <c r="AF210" s="229"/>
      <c r="AG210" s="229"/>
      <c r="AH210" s="229"/>
      <c r="AI210" s="229"/>
      <c r="AJ210" s="229"/>
      <c r="AK210" s="229"/>
      <c r="AL210" s="229"/>
      <c r="AM210" s="229"/>
      <c r="AN210" s="229"/>
      <c r="AO210" s="229"/>
      <c r="AP210" s="229"/>
      <c r="AQ210" s="229"/>
      <c r="AR210" s="229"/>
      <c r="AS210" s="229"/>
      <c r="AT210" s="229"/>
      <c r="AU210" s="229"/>
      <c r="AV210" s="229"/>
      <c r="AW210" s="229"/>
      <c r="AX210" s="229"/>
      <c r="AY210" s="229"/>
      <c r="AZ210" s="229"/>
      <c r="BA210" s="229"/>
      <c r="BB210" s="229"/>
      <c r="BC210" s="229"/>
    </row>
    <row r="211" spans="1:55" ht="15.75" customHeight="1" x14ac:dyDescent="0.2">
      <c r="A211" s="229"/>
      <c r="B211" s="229"/>
      <c r="C211" s="229"/>
      <c r="D211" s="229"/>
      <c r="E211" s="229"/>
      <c r="F211" s="229"/>
      <c r="G211" s="229"/>
      <c r="H211" s="229"/>
      <c r="I211" s="229"/>
      <c r="J211" s="229"/>
      <c r="K211" s="229"/>
      <c r="L211" s="229"/>
      <c r="M211" s="229"/>
      <c r="N211" s="229"/>
      <c r="O211" s="229"/>
      <c r="P211" s="229"/>
      <c r="Q211" s="229"/>
      <c r="R211" s="229"/>
      <c r="S211" s="229"/>
      <c r="T211" s="229"/>
      <c r="U211" s="229"/>
      <c r="V211" s="229"/>
      <c r="W211" s="229"/>
      <c r="X211" s="229"/>
      <c r="Y211" s="229"/>
      <c r="Z211" s="229"/>
      <c r="AA211" s="229"/>
      <c r="AB211" s="229"/>
      <c r="AC211" s="229"/>
      <c r="AD211" s="229"/>
      <c r="AE211" s="229"/>
      <c r="AF211" s="229"/>
      <c r="AG211" s="229"/>
      <c r="AH211" s="229"/>
      <c r="AI211" s="229"/>
      <c r="AJ211" s="229"/>
      <c r="AK211" s="229"/>
      <c r="AL211" s="229"/>
      <c r="AM211" s="229"/>
      <c r="AN211" s="229"/>
      <c r="AO211" s="229"/>
      <c r="AP211" s="229"/>
      <c r="AQ211" s="229"/>
      <c r="AR211" s="229"/>
      <c r="AS211" s="229"/>
      <c r="AT211" s="229"/>
      <c r="AU211" s="229"/>
      <c r="AV211" s="229"/>
      <c r="AW211" s="229"/>
      <c r="AX211" s="229"/>
      <c r="AY211" s="229"/>
      <c r="AZ211" s="229"/>
      <c r="BA211" s="229"/>
      <c r="BB211" s="229"/>
      <c r="BC211" s="229"/>
    </row>
    <row r="212" spans="1:55" ht="15.75" customHeight="1" x14ac:dyDescent="0.2">
      <c r="A212" s="229"/>
      <c r="B212" s="229"/>
      <c r="C212" s="229"/>
      <c r="D212" s="229"/>
      <c r="E212" s="229"/>
      <c r="F212" s="229"/>
      <c r="G212" s="229"/>
      <c r="H212" s="229"/>
      <c r="I212" s="229"/>
      <c r="J212" s="229"/>
      <c r="K212" s="229"/>
      <c r="L212" s="229"/>
      <c r="M212" s="229"/>
      <c r="N212" s="229"/>
      <c r="O212" s="229"/>
      <c r="P212" s="229"/>
      <c r="Q212" s="229"/>
      <c r="R212" s="229"/>
      <c r="S212" s="229"/>
      <c r="T212" s="229"/>
      <c r="U212" s="229"/>
      <c r="V212" s="229"/>
      <c r="W212" s="229"/>
      <c r="X212" s="229"/>
      <c r="Y212" s="229"/>
      <c r="Z212" s="229"/>
      <c r="AA212" s="229"/>
      <c r="AB212" s="229"/>
      <c r="AC212" s="229"/>
      <c r="AD212" s="229"/>
      <c r="AE212" s="229"/>
      <c r="AF212" s="229"/>
      <c r="AG212" s="229"/>
      <c r="AH212" s="229"/>
      <c r="AI212" s="229"/>
      <c r="AJ212" s="229"/>
      <c r="AK212" s="229"/>
      <c r="AL212" s="229"/>
      <c r="AM212" s="229"/>
      <c r="AN212" s="229"/>
      <c r="AO212" s="229"/>
      <c r="AP212" s="229"/>
      <c r="AQ212" s="229"/>
      <c r="AR212" s="229"/>
      <c r="AS212" s="229"/>
      <c r="AT212" s="229"/>
      <c r="AU212" s="229"/>
      <c r="AV212" s="229"/>
      <c r="AW212" s="229"/>
      <c r="AX212" s="229"/>
      <c r="AY212" s="229"/>
      <c r="AZ212" s="229"/>
      <c r="BA212" s="229"/>
      <c r="BB212" s="229"/>
      <c r="BC212" s="229"/>
    </row>
    <row r="213" spans="1:55" ht="15.75" customHeight="1" x14ac:dyDescent="0.2">
      <c r="A213" s="229"/>
      <c r="B213" s="229"/>
      <c r="C213" s="229"/>
      <c r="D213" s="229"/>
      <c r="E213" s="229"/>
      <c r="F213" s="229"/>
      <c r="G213" s="229"/>
      <c r="H213" s="229"/>
      <c r="I213" s="229"/>
      <c r="J213" s="229"/>
      <c r="K213" s="229"/>
      <c r="L213" s="229"/>
      <c r="M213" s="229"/>
      <c r="N213" s="229"/>
      <c r="O213" s="229"/>
      <c r="P213" s="229"/>
      <c r="Q213" s="229"/>
      <c r="R213" s="229"/>
      <c r="S213" s="229"/>
      <c r="T213" s="229"/>
      <c r="U213" s="229"/>
      <c r="V213" s="229"/>
      <c r="W213" s="229"/>
      <c r="X213" s="229"/>
      <c r="Y213" s="229"/>
      <c r="Z213" s="229"/>
      <c r="AA213" s="229"/>
      <c r="AB213" s="229"/>
      <c r="AC213" s="229"/>
      <c r="AD213" s="229"/>
      <c r="AE213" s="229"/>
      <c r="AF213" s="229"/>
      <c r="AG213" s="229"/>
      <c r="AH213" s="229"/>
      <c r="AI213" s="229"/>
      <c r="AJ213" s="229"/>
      <c r="AK213" s="229"/>
      <c r="AL213" s="229"/>
      <c r="AM213" s="229"/>
      <c r="AN213" s="229"/>
      <c r="AO213" s="229"/>
      <c r="AP213" s="229"/>
      <c r="AQ213" s="229"/>
      <c r="AR213" s="229"/>
      <c r="AS213" s="229"/>
      <c r="AT213" s="229"/>
      <c r="AU213" s="229"/>
      <c r="AV213" s="229"/>
      <c r="AW213" s="229"/>
      <c r="AX213" s="229"/>
      <c r="AY213" s="229"/>
      <c r="AZ213" s="229"/>
      <c r="BA213" s="229"/>
      <c r="BB213" s="229"/>
      <c r="BC213" s="229"/>
    </row>
    <row r="214" spans="1:55" ht="15.75" customHeight="1" x14ac:dyDescent="0.2">
      <c r="A214" s="229"/>
      <c r="B214" s="229"/>
      <c r="C214" s="229"/>
      <c r="D214" s="229"/>
      <c r="E214" s="229"/>
      <c r="F214" s="229"/>
      <c r="G214" s="229"/>
      <c r="H214" s="229"/>
      <c r="I214" s="229"/>
      <c r="J214" s="229"/>
      <c r="K214" s="229"/>
      <c r="L214" s="229"/>
      <c r="M214" s="229"/>
      <c r="N214" s="229"/>
      <c r="O214" s="229"/>
      <c r="P214" s="229"/>
      <c r="Q214" s="229"/>
      <c r="R214" s="229"/>
      <c r="S214" s="229"/>
      <c r="T214" s="229"/>
      <c r="U214" s="229"/>
      <c r="V214" s="229"/>
      <c r="W214" s="229"/>
      <c r="X214" s="229"/>
      <c r="Y214" s="229"/>
      <c r="Z214" s="229"/>
      <c r="AA214" s="229"/>
      <c r="AB214" s="229"/>
      <c r="AC214" s="229"/>
      <c r="AD214" s="229"/>
      <c r="AE214" s="229"/>
      <c r="AF214" s="229"/>
      <c r="AG214" s="229"/>
      <c r="AH214" s="229"/>
      <c r="AI214" s="229"/>
      <c r="AJ214" s="229"/>
      <c r="AK214" s="229"/>
      <c r="AL214" s="229"/>
      <c r="AM214" s="229"/>
      <c r="AN214" s="229"/>
      <c r="AO214" s="229"/>
      <c r="AP214" s="229"/>
      <c r="AQ214" s="229"/>
      <c r="AR214" s="229"/>
      <c r="AS214" s="229"/>
      <c r="AT214" s="229"/>
      <c r="AU214" s="229"/>
      <c r="AV214" s="229"/>
      <c r="AW214" s="229"/>
      <c r="AX214" s="229"/>
      <c r="AY214" s="229"/>
      <c r="AZ214" s="229"/>
      <c r="BA214" s="229"/>
      <c r="BB214" s="229"/>
      <c r="BC214" s="229"/>
    </row>
    <row r="215" spans="1:55" ht="15.75" customHeight="1" x14ac:dyDescent="0.2">
      <c r="A215" s="229"/>
      <c r="B215" s="229"/>
      <c r="C215" s="229"/>
      <c r="D215" s="229"/>
      <c r="E215" s="229"/>
      <c r="F215" s="229"/>
      <c r="G215" s="229"/>
      <c r="H215" s="229"/>
      <c r="I215" s="229"/>
      <c r="J215" s="229"/>
      <c r="K215" s="229"/>
      <c r="L215" s="229"/>
      <c r="M215" s="229"/>
      <c r="N215" s="229"/>
      <c r="O215" s="229"/>
      <c r="P215" s="229"/>
      <c r="Q215" s="229"/>
      <c r="R215" s="229"/>
      <c r="S215" s="229"/>
      <c r="T215" s="229"/>
      <c r="U215" s="229"/>
      <c r="V215" s="229"/>
      <c r="W215" s="229"/>
      <c r="X215" s="229"/>
      <c r="Y215" s="229"/>
      <c r="Z215" s="229"/>
      <c r="AA215" s="229"/>
      <c r="AB215" s="229"/>
      <c r="AC215" s="229"/>
      <c r="AD215" s="229"/>
      <c r="AE215" s="229"/>
      <c r="AF215" s="229"/>
      <c r="AG215" s="229"/>
      <c r="AH215" s="229"/>
      <c r="AI215" s="229"/>
      <c r="AJ215" s="229"/>
      <c r="AK215" s="229"/>
      <c r="AL215" s="229"/>
      <c r="AM215" s="229"/>
      <c r="AN215" s="229"/>
      <c r="AO215" s="229"/>
      <c r="AP215" s="229"/>
      <c r="AQ215" s="229"/>
      <c r="AR215" s="229"/>
      <c r="AS215" s="229"/>
      <c r="AT215" s="229"/>
      <c r="AU215" s="229"/>
      <c r="AV215" s="229"/>
      <c r="AW215" s="229"/>
      <c r="AX215" s="229"/>
      <c r="AY215" s="229"/>
      <c r="AZ215" s="229"/>
      <c r="BA215" s="229"/>
      <c r="BB215" s="229"/>
      <c r="BC215" s="229"/>
    </row>
    <row r="216" spans="1:55" ht="15.75" customHeight="1" x14ac:dyDescent="0.2">
      <c r="A216" s="229"/>
      <c r="B216" s="229"/>
      <c r="C216" s="229"/>
      <c r="D216" s="229"/>
      <c r="E216" s="229"/>
      <c r="F216" s="229"/>
      <c r="G216" s="229"/>
      <c r="H216" s="229"/>
      <c r="I216" s="229"/>
      <c r="J216" s="229"/>
      <c r="K216" s="229"/>
      <c r="L216" s="229"/>
      <c r="M216" s="229"/>
      <c r="N216" s="229"/>
      <c r="O216" s="229"/>
      <c r="P216" s="229"/>
      <c r="Q216" s="229"/>
      <c r="R216" s="229"/>
      <c r="S216" s="229"/>
      <c r="T216" s="229"/>
      <c r="U216" s="229"/>
      <c r="V216" s="229"/>
      <c r="W216" s="229"/>
      <c r="X216" s="229"/>
      <c r="Y216" s="229"/>
      <c r="Z216" s="229"/>
      <c r="AA216" s="229"/>
      <c r="AB216" s="229"/>
      <c r="AC216" s="229"/>
      <c r="AD216" s="229"/>
      <c r="AE216" s="229"/>
      <c r="AF216" s="229"/>
      <c r="AG216" s="229"/>
      <c r="AH216" s="229"/>
      <c r="AI216" s="229"/>
      <c r="AJ216" s="229"/>
      <c r="AK216" s="229"/>
      <c r="AL216" s="229"/>
      <c r="AM216" s="229"/>
      <c r="AN216" s="229"/>
      <c r="AO216" s="229"/>
      <c r="AP216" s="229"/>
      <c r="AQ216" s="229"/>
      <c r="AR216" s="229"/>
      <c r="AS216" s="229"/>
      <c r="AT216" s="229"/>
      <c r="AU216" s="229"/>
      <c r="AV216" s="229"/>
      <c r="AW216" s="229"/>
      <c r="AX216" s="229"/>
      <c r="AY216" s="229"/>
      <c r="AZ216" s="229"/>
      <c r="BA216" s="229"/>
      <c r="BB216" s="229"/>
      <c r="BC216" s="229"/>
    </row>
    <row r="217" spans="1:55" ht="15.75" customHeight="1" x14ac:dyDescent="0.2">
      <c r="A217" s="229"/>
      <c r="B217" s="229"/>
      <c r="C217" s="229"/>
      <c r="D217" s="229"/>
      <c r="E217" s="229"/>
      <c r="F217" s="229"/>
      <c r="G217" s="229"/>
      <c r="H217" s="229"/>
      <c r="I217" s="229"/>
      <c r="J217" s="229"/>
      <c r="K217" s="229"/>
      <c r="L217" s="229"/>
      <c r="M217" s="229"/>
      <c r="N217" s="229"/>
      <c r="O217" s="229"/>
      <c r="P217" s="229"/>
      <c r="Q217" s="229"/>
      <c r="R217" s="229"/>
      <c r="S217" s="229"/>
      <c r="T217" s="229"/>
      <c r="U217" s="229"/>
      <c r="V217" s="229"/>
      <c r="W217" s="229"/>
      <c r="X217" s="229"/>
      <c r="Y217" s="229"/>
      <c r="Z217" s="229"/>
      <c r="AA217" s="229"/>
      <c r="AB217" s="229"/>
      <c r="AC217" s="229"/>
      <c r="AD217" s="229"/>
      <c r="AE217" s="229"/>
      <c r="AF217" s="229"/>
      <c r="AG217" s="229"/>
      <c r="AH217" s="229"/>
      <c r="AI217" s="229"/>
      <c r="AJ217" s="229"/>
      <c r="AK217" s="229"/>
      <c r="AL217" s="229"/>
      <c r="AM217" s="229"/>
      <c r="AN217" s="229"/>
      <c r="AO217" s="229"/>
      <c r="AP217" s="229"/>
      <c r="AQ217" s="229"/>
      <c r="AR217" s="229"/>
      <c r="AS217" s="229"/>
      <c r="AT217" s="229"/>
      <c r="AU217" s="229"/>
      <c r="AV217" s="229"/>
      <c r="AW217" s="229"/>
      <c r="AX217" s="229"/>
      <c r="AY217" s="229"/>
      <c r="AZ217" s="229"/>
      <c r="BA217" s="229"/>
      <c r="BB217" s="229"/>
      <c r="BC217" s="229"/>
    </row>
    <row r="218" spans="1:55" ht="15.75" customHeight="1" x14ac:dyDescent="0.2">
      <c r="A218" s="229"/>
      <c r="B218" s="229"/>
      <c r="C218" s="229"/>
      <c r="D218" s="229"/>
      <c r="E218" s="229"/>
      <c r="F218" s="229"/>
      <c r="G218" s="229"/>
      <c r="H218" s="229"/>
      <c r="I218" s="229"/>
      <c r="J218" s="229"/>
      <c r="K218" s="229"/>
      <c r="L218" s="229"/>
      <c r="M218" s="229"/>
      <c r="N218" s="229"/>
      <c r="O218" s="229"/>
      <c r="P218" s="229"/>
      <c r="Q218" s="229"/>
      <c r="R218" s="229"/>
      <c r="S218" s="229"/>
      <c r="T218" s="229"/>
      <c r="U218" s="229"/>
      <c r="V218" s="229"/>
      <c r="W218" s="229"/>
      <c r="X218" s="229"/>
      <c r="Y218" s="229"/>
      <c r="Z218" s="229"/>
      <c r="AA218" s="229"/>
      <c r="AB218" s="229"/>
      <c r="AC218" s="229"/>
      <c r="AD218" s="229"/>
      <c r="AE218" s="229"/>
      <c r="AF218" s="229"/>
      <c r="AG218" s="229"/>
      <c r="AH218" s="229"/>
      <c r="AI218" s="229"/>
      <c r="AJ218" s="229"/>
      <c r="AK218" s="229"/>
      <c r="AL218" s="229"/>
      <c r="AM218" s="229"/>
      <c r="AN218" s="229"/>
      <c r="AO218" s="229"/>
      <c r="AP218" s="229"/>
      <c r="AQ218" s="229"/>
      <c r="AR218" s="229"/>
      <c r="AS218" s="229"/>
      <c r="AT218" s="229"/>
      <c r="AU218" s="229"/>
      <c r="AV218" s="229"/>
      <c r="AW218" s="229"/>
      <c r="AX218" s="229"/>
      <c r="AY218" s="229"/>
      <c r="AZ218" s="229"/>
      <c r="BA218" s="229"/>
      <c r="BB218" s="229"/>
      <c r="BC218" s="229"/>
    </row>
    <row r="219" spans="1:55" ht="15.75" customHeight="1" x14ac:dyDescent="0.2">
      <c r="A219" s="229"/>
      <c r="B219" s="229"/>
      <c r="C219" s="229"/>
      <c r="D219" s="229"/>
      <c r="E219" s="229"/>
      <c r="F219" s="229"/>
      <c r="G219" s="229"/>
      <c r="H219" s="229"/>
      <c r="I219" s="229"/>
      <c r="J219" s="229"/>
      <c r="K219" s="229"/>
      <c r="L219" s="229"/>
      <c r="M219" s="229"/>
      <c r="N219" s="229"/>
      <c r="O219" s="229"/>
      <c r="P219" s="229"/>
      <c r="Q219" s="229"/>
      <c r="R219" s="229"/>
      <c r="S219" s="229"/>
      <c r="T219" s="229"/>
      <c r="U219" s="229"/>
      <c r="V219" s="229"/>
      <c r="W219" s="229"/>
      <c r="X219" s="229"/>
      <c r="Y219" s="229"/>
      <c r="Z219" s="229"/>
      <c r="AA219" s="229"/>
      <c r="AB219" s="229"/>
      <c r="AC219" s="229"/>
      <c r="AD219" s="229"/>
      <c r="AE219" s="229"/>
      <c r="AF219" s="229"/>
      <c r="AG219" s="229"/>
      <c r="AH219" s="229"/>
      <c r="AI219" s="229"/>
      <c r="AJ219" s="229"/>
      <c r="AK219" s="229"/>
      <c r="AL219" s="229"/>
      <c r="AM219" s="229"/>
      <c r="AN219" s="229"/>
      <c r="AO219" s="229"/>
      <c r="AP219" s="229"/>
      <c r="AQ219" s="229"/>
      <c r="AR219" s="229"/>
      <c r="AS219" s="229"/>
      <c r="AT219" s="229"/>
      <c r="AU219" s="229"/>
      <c r="AV219" s="229"/>
      <c r="AW219" s="229"/>
      <c r="AX219" s="229"/>
      <c r="AY219" s="229"/>
      <c r="AZ219" s="229"/>
      <c r="BA219" s="229"/>
      <c r="BB219" s="229"/>
      <c r="BC219" s="229"/>
    </row>
    <row r="220" spans="1:55" ht="15.75" customHeight="1" x14ac:dyDescent="0.2">
      <c r="A220" s="229"/>
      <c r="B220" s="229"/>
      <c r="C220" s="229"/>
      <c r="D220" s="229"/>
      <c r="E220" s="229"/>
      <c r="F220" s="229"/>
      <c r="G220" s="229"/>
      <c r="H220" s="229"/>
      <c r="I220" s="229"/>
      <c r="J220" s="229"/>
      <c r="K220" s="229"/>
      <c r="L220" s="229"/>
      <c r="M220" s="229"/>
      <c r="N220" s="229"/>
      <c r="O220" s="229"/>
      <c r="P220" s="229"/>
      <c r="Q220" s="229"/>
      <c r="R220" s="229"/>
      <c r="S220" s="229"/>
      <c r="T220" s="229"/>
      <c r="U220" s="229"/>
      <c r="V220" s="229"/>
      <c r="W220" s="229"/>
      <c r="X220" s="229"/>
      <c r="Y220" s="229"/>
      <c r="Z220" s="229"/>
      <c r="AA220" s="229"/>
      <c r="AB220" s="229"/>
      <c r="AC220" s="229"/>
      <c r="AD220" s="229"/>
      <c r="AE220" s="229"/>
      <c r="AF220" s="229"/>
      <c r="AG220" s="229"/>
      <c r="AH220" s="229"/>
      <c r="AI220" s="229"/>
      <c r="AJ220" s="229"/>
      <c r="AK220" s="229"/>
      <c r="AL220" s="229"/>
      <c r="AM220" s="229"/>
      <c r="AN220" s="229"/>
      <c r="AO220" s="229"/>
      <c r="AP220" s="229"/>
      <c r="AQ220" s="229"/>
      <c r="AR220" s="229"/>
      <c r="AS220" s="229"/>
      <c r="AT220" s="229"/>
      <c r="AU220" s="229"/>
      <c r="AV220" s="229"/>
      <c r="AW220" s="229"/>
      <c r="AX220" s="229"/>
      <c r="AY220" s="229"/>
      <c r="AZ220" s="229"/>
      <c r="BA220" s="229"/>
      <c r="BB220" s="229"/>
      <c r="BC220" s="229"/>
    </row>
    <row r="221" spans="1:55" ht="15.75" customHeight="1" x14ac:dyDescent="0.2">
      <c r="A221" s="229"/>
      <c r="B221" s="229"/>
      <c r="C221" s="229"/>
      <c r="D221" s="229"/>
      <c r="E221" s="229"/>
      <c r="F221" s="229"/>
      <c r="G221" s="229"/>
      <c r="H221" s="229"/>
      <c r="I221" s="229"/>
      <c r="J221" s="229"/>
      <c r="K221" s="229"/>
      <c r="L221" s="229"/>
      <c r="M221" s="229"/>
      <c r="N221" s="229"/>
      <c r="O221" s="229"/>
      <c r="P221" s="229"/>
      <c r="Q221" s="229"/>
      <c r="R221" s="229"/>
      <c r="S221" s="229"/>
      <c r="T221" s="229"/>
      <c r="U221" s="229"/>
      <c r="V221" s="229"/>
      <c r="W221" s="229"/>
      <c r="X221" s="229"/>
      <c r="Y221" s="229"/>
      <c r="Z221" s="229"/>
      <c r="AA221" s="229"/>
      <c r="AB221" s="229"/>
      <c r="AC221" s="229"/>
      <c r="AD221" s="229"/>
      <c r="AE221" s="229"/>
      <c r="AF221" s="229"/>
      <c r="AG221" s="229"/>
      <c r="AH221" s="229"/>
      <c r="AI221" s="229"/>
      <c r="AJ221" s="229"/>
      <c r="AK221" s="229"/>
      <c r="AL221" s="229"/>
      <c r="AM221" s="229"/>
      <c r="AN221" s="229"/>
      <c r="AO221" s="229"/>
      <c r="AP221" s="229"/>
      <c r="AQ221" s="229"/>
      <c r="AR221" s="229"/>
      <c r="AS221" s="229"/>
      <c r="AT221" s="229"/>
      <c r="AU221" s="229"/>
      <c r="AV221" s="229"/>
      <c r="AW221" s="229"/>
      <c r="AX221" s="229"/>
      <c r="AY221" s="229"/>
      <c r="AZ221" s="229"/>
      <c r="BA221" s="229"/>
      <c r="BB221" s="229"/>
      <c r="BC221" s="229"/>
    </row>
    <row r="222" spans="1:55" ht="15.75" customHeight="1" x14ac:dyDescent="0.2">
      <c r="A222" s="229"/>
      <c r="B222" s="229"/>
      <c r="C222" s="229"/>
      <c r="D222" s="229"/>
      <c r="E222" s="229"/>
      <c r="F222" s="229"/>
      <c r="G222" s="229"/>
      <c r="H222" s="229"/>
      <c r="I222" s="229"/>
      <c r="J222" s="229"/>
      <c r="K222" s="229"/>
      <c r="L222" s="229"/>
      <c r="M222" s="229"/>
      <c r="N222" s="229"/>
      <c r="O222" s="229"/>
      <c r="P222" s="229"/>
      <c r="Q222" s="229"/>
      <c r="R222" s="229"/>
      <c r="S222" s="229"/>
      <c r="T222" s="229"/>
      <c r="U222" s="229"/>
      <c r="V222" s="229"/>
      <c r="W222" s="229"/>
      <c r="X222" s="229"/>
      <c r="Y222" s="229"/>
      <c r="Z222" s="229"/>
      <c r="AA222" s="229"/>
      <c r="AB222" s="229"/>
      <c r="AC222" s="229"/>
      <c r="AD222" s="229"/>
      <c r="AE222" s="229"/>
      <c r="AF222" s="229"/>
      <c r="AG222" s="229"/>
      <c r="AH222" s="229"/>
      <c r="AI222" s="229"/>
      <c r="AJ222" s="229"/>
      <c r="AK222" s="229"/>
      <c r="AL222" s="229"/>
      <c r="AM222" s="229"/>
      <c r="AN222" s="229"/>
      <c r="AO222" s="229"/>
      <c r="AP222" s="229"/>
      <c r="AQ222" s="229"/>
      <c r="AR222" s="229"/>
      <c r="AS222" s="229"/>
      <c r="AT222" s="229"/>
      <c r="AU222" s="229"/>
      <c r="AV222" s="229"/>
      <c r="AW222" s="229"/>
      <c r="AX222" s="229"/>
      <c r="AY222" s="229"/>
      <c r="AZ222" s="229"/>
      <c r="BA222" s="229"/>
      <c r="BB222" s="229"/>
      <c r="BC222" s="229"/>
    </row>
    <row r="223" spans="1:55" ht="15.75" customHeight="1" x14ac:dyDescent="0.2">
      <c r="A223" s="229"/>
      <c r="B223" s="229"/>
      <c r="C223" s="229"/>
      <c r="D223" s="229"/>
      <c r="E223" s="229"/>
      <c r="F223" s="229"/>
      <c r="G223" s="229"/>
      <c r="H223" s="229"/>
      <c r="I223" s="229"/>
      <c r="J223" s="229"/>
      <c r="K223" s="229"/>
      <c r="L223" s="229"/>
      <c r="M223" s="229"/>
      <c r="N223" s="229"/>
      <c r="O223" s="229"/>
      <c r="P223" s="229"/>
      <c r="Q223" s="229"/>
      <c r="R223" s="229"/>
      <c r="S223" s="229"/>
      <c r="T223" s="229"/>
      <c r="U223" s="229"/>
      <c r="V223" s="229"/>
      <c r="W223" s="229"/>
      <c r="X223" s="229"/>
      <c r="Y223" s="229"/>
      <c r="Z223" s="229"/>
      <c r="AA223" s="229"/>
      <c r="AB223" s="229"/>
      <c r="AC223" s="229"/>
      <c r="AD223" s="229"/>
      <c r="AE223" s="229"/>
      <c r="AF223" s="229"/>
      <c r="AG223" s="229"/>
      <c r="AH223" s="229"/>
      <c r="AI223" s="229"/>
      <c r="AJ223" s="229"/>
      <c r="AK223" s="229"/>
      <c r="AL223" s="229"/>
      <c r="AM223" s="229"/>
      <c r="AN223" s="229"/>
      <c r="AO223" s="229"/>
      <c r="AP223" s="229"/>
      <c r="AQ223" s="229"/>
      <c r="AR223" s="229"/>
      <c r="AS223" s="229"/>
      <c r="AT223" s="229"/>
      <c r="AU223" s="229"/>
      <c r="AV223" s="229"/>
      <c r="AW223" s="229"/>
      <c r="AX223" s="229"/>
      <c r="AY223" s="229"/>
      <c r="AZ223" s="229"/>
      <c r="BA223" s="229"/>
      <c r="BB223" s="229"/>
      <c r="BC223" s="229"/>
    </row>
    <row r="224" spans="1:55" ht="15.75" customHeight="1" x14ac:dyDescent="0.2">
      <c r="A224" s="229"/>
      <c r="B224" s="229"/>
      <c r="C224" s="229"/>
      <c r="D224" s="229"/>
      <c r="E224" s="229"/>
      <c r="F224" s="229"/>
      <c r="G224" s="229"/>
      <c r="H224" s="229"/>
      <c r="I224" s="229"/>
      <c r="J224" s="229"/>
      <c r="K224" s="229"/>
      <c r="L224" s="229"/>
      <c r="M224" s="229"/>
      <c r="N224" s="229"/>
      <c r="O224" s="229"/>
      <c r="P224" s="229"/>
      <c r="Q224" s="229"/>
      <c r="R224" s="229"/>
      <c r="S224" s="229"/>
      <c r="T224" s="229"/>
      <c r="U224" s="229"/>
      <c r="V224" s="229"/>
      <c r="W224" s="229"/>
      <c r="X224" s="229"/>
      <c r="Y224" s="229"/>
      <c r="Z224" s="229"/>
      <c r="AA224" s="229"/>
      <c r="AB224" s="229"/>
      <c r="AC224" s="229"/>
      <c r="AD224" s="229"/>
      <c r="AE224" s="229"/>
      <c r="AF224" s="229"/>
      <c r="AG224" s="229"/>
      <c r="AH224" s="229"/>
      <c r="AI224" s="229"/>
      <c r="AJ224" s="229"/>
      <c r="AK224" s="229"/>
      <c r="AL224" s="229"/>
      <c r="AM224" s="229"/>
      <c r="AN224" s="229"/>
      <c r="AO224" s="229"/>
      <c r="AP224" s="229"/>
      <c r="AQ224" s="229"/>
      <c r="AR224" s="229"/>
      <c r="AS224" s="229"/>
      <c r="AT224" s="229"/>
      <c r="AU224" s="229"/>
      <c r="AV224" s="229"/>
      <c r="AW224" s="229"/>
      <c r="AX224" s="229"/>
      <c r="AY224" s="229"/>
      <c r="AZ224" s="229"/>
      <c r="BA224" s="229"/>
      <c r="BB224" s="229"/>
      <c r="BC224" s="229"/>
    </row>
    <row r="225" spans="1:55" ht="15.75" customHeight="1" x14ac:dyDescent="0.2">
      <c r="A225" s="229"/>
      <c r="B225" s="229"/>
      <c r="C225" s="229"/>
      <c r="D225" s="229"/>
      <c r="E225" s="229"/>
      <c r="F225" s="229"/>
      <c r="G225" s="229"/>
      <c r="H225" s="229"/>
      <c r="I225" s="229"/>
      <c r="J225" s="229"/>
      <c r="K225" s="229"/>
      <c r="L225" s="229"/>
      <c r="M225" s="229"/>
      <c r="N225" s="229"/>
      <c r="O225" s="229"/>
      <c r="P225" s="229"/>
      <c r="Q225" s="229"/>
      <c r="R225" s="229"/>
      <c r="S225" s="229"/>
      <c r="T225" s="229"/>
      <c r="U225" s="229"/>
      <c r="V225" s="229"/>
      <c r="W225" s="229"/>
      <c r="X225" s="229"/>
      <c r="Y225" s="229"/>
      <c r="Z225" s="229"/>
      <c r="AA225" s="229"/>
      <c r="AB225" s="229"/>
      <c r="AC225" s="229"/>
      <c r="AD225" s="229"/>
      <c r="AE225" s="229"/>
      <c r="AF225" s="229"/>
      <c r="AG225" s="229"/>
      <c r="AH225" s="229"/>
      <c r="AI225" s="229"/>
      <c r="AJ225" s="229"/>
      <c r="AK225" s="229"/>
      <c r="AL225" s="229"/>
      <c r="AM225" s="229"/>
      <c r="AN225" s="229"/>
      <c r="AO225" s="229"/>
      <c r="AP225" s="229"/>
      <c r="AQ225" s="229"/>
      <c r="AR225" s="229"/>
      <c r="AS225" s="229"/>
      <c r="AT225" s="229"/>
      <c r="AU225" s="229"/>
      <c r="AV225" s="229"/>
      <c r="AW225" s="229"/>
      <c r="AX225" s="229"/>
      <c r="AY225" s="229"/>
      <c r="AZ225" s="229"/>
      <c r="BA225" s="229"/>
      <c r="BB225" s="229"/>
      <c r="BC225" s="229"/>
    </row>
    <row r="226" spans="1:55" ht="15.75" customHeight="1" x14ac:dyDescent="0.2">
      <c r="A226" s="229"/>
      <c r="B226" s="229"/>
      <c r="C226" s="229"/>
      <c r="D226" s="229"/>
      <c r="E226" s="229"/>
      <c r="F226" s="229"/>
      <c r="G226" s="229"/>
      <c r="H226" s="229"/>
      <c r="I226" s="229"/>
      <c r="J226" s="229"/>
      <c r="K226" s="229"/>
      <c r="L226" s="229"/>
      <c r="M226" s="229"/>
      <c r="N226" s="229"/>
      <c r="O226" s="229"/>
      <c r="P226" s="229"/>
      <c r="Q226" s="229"/>
      <c r="R226" s="229"/>
      <c r="S226" s="229"/>
      <c r="T226" s="229"/>
      <c r="U226" s="229"/>
      <c r="V226" s="229"/>
      <c r="W226" s="229"/>
      <c r="X226" s="229"/>
      <c r="Y226" s="229"/>
      <c r="Z226" s="229"/>
      <c r="AA226" s="229"/>
      <c r="AB226" s="229"/>
      <c r="AC226" s="229"/>
      <c r="AD226" s="229"/>
      <c r="AE226" s="229"/>
      <c r="AF226" s="229"/>
      <c r="AG226" s="229"/>
      <c r="AH226" s="229"/>
      <c r="AI226" s="229"/>
      <c r="AJ226" s="229"/>
      <c r="AK226" s="229"/>
      <c r="AL226" s="229"/>
      <c r="AM226" s="229"/>
      <c r="AN226" s="229"/>
      <c r="AO226" s="229"/>
      <c r="AP226" s="229"/>
      <c r="AQ226" s="229"/>
      <c r="AR226" s="229"/>
      <c r="AS226" s="229"/>
      <c r="AT226" s="229"/>
      <c r="AU226" s="229"/>
      <c r="AV226" s="229"/>
      <c r="AW226" s="229"/>
      <c r="AX226" s="229"/>
      <c r="AY226" s="229"/>
      <c r="AZ226" s="229"/>
      <c r="BA226" s="229"/>
      <c r="BB226" s="229"/>
      <c r="BC226" s="229"/>
    </row>
    <row r="227" spans="1:55" ht="15.75" customHeight="1" x14ac:dyDescent="0.2">
      <c r="A227" s="229"/>
      <c r="B227" s="229"/>
      <c r="C227" s="229"/>
      <c r="D227" s="229"/>
      <c r="E227" s="229"/>
      <c r="F227" s="229"/>
      <c r="G227" s="229"/>
      <c r="H227" s="229"/>
      <c r="I227" s="229"/>
      <c r="J227" s="229"/>
      <c r="K227" s="229"/>
      <c r="L227" s="229"/>
      <c r="M227" s="229"/>
      <c r="N227" s="229"/>
      <c r="O227" s="229"/>
      <c r="P227" s="229"/>
      <c r="Q227" s="229"/>
      <c r="R227" s="229"/>
      <c r="S227" s="229"/>
      <c r="T227" s="229"/>
      <c r="U227" s="229"/>
      <c r="V227" s="229"/>
      <c r="W227" s="229"/>
      <c r="X227" s="229"/>
      <c r="Y227" s="229"/>
      <c r="Z227" s="229"/>
      <c r="AA227" s="229"/>
      <c r="AB227" s="229"/>
      <c r="AC227" s="229"/>
      <c r="AD227" s="229"/>
      <c r="AE227" s="229"/>
      <c r="AF227" s="229"/>
      <c r="AG227" s="229"/>
      <c r="AH227" s="229"/>
      <c r="AI227" s="229"/>
      <c r="AJ227" s="229"/>
      <c r="AK227" s="229"/>
      <c r="AL227" s="229"/>
      <c r="AM227" s="229"/>
      <c r="AN227" s="229"/>
      <c r="AO227" s="229"/>
      <c r="AP227" s="229"/>
      <c r="AQ227" s="229"/>
      <c r="AR227" s="229"/>
      <c r="AS227" s="229"/>
      <c r="AT227" s="229"/>
      <c r="AU227" s="229"/>
      <c r="AV227" s="229"/>
      <c r="AW227" s="229"/>
      <c r="AX227" s="229"/>
      <c r="AY227" s="229"/>
      <c r="AZ227" s="229"/>
      <c r="BA227" s="229"/>
      <c r="BB227" s="229"/>
      <c r="BC227" s="229"/>
    </row>
    <row r="228" spans="1:55" ht="15.75" customHeight="1" x14ac:dyDescent="0.2">
      <c r="A228" s="229"/>
      <c r="B228" s="229"/>
      <c r="C228" s="229"/>
      <c r="D228" s="229"/>
      <c r="E228" s="229"/>
      <c r="F228" s="229"/>
      <c r="G228" s="229"/>
      <c r="H228" s="229"/>
      <c r="I228" s="229"/>
      <c r="J228" s="229"/>
      <c r="K228" s="229"/>
      <c r="L228" s="229"/>
      <c r="M228" s="229"/>
      <c r="N228" s="229"/>
      <c r="O228" s="229"/>
      <c r="P228" s="229"/>
      <c r="Q228" s="229"/>
      <c r="R228" s="229"/>
      <c r="S228" s="229"/>
      <c r="T228" s="229"/>
      <c r="U228" s="229"/>
      <c r="V228" s="229"/>
      <c r="W228" s="229"/>
      <c r="X228" s="229"/>
      <c r="Y228" s="229"/>
      <c r="Z228" s="229"/>
      <c r="AA228" s="229"/>
      <c r="AB228" s="229"/>
      <c r="AC228" s="229"/>
      <c r="AD228" s="229"/>
      <c r="AE228" s="229"/>
      <c r="AF228" s="229"/>
      <c r="AG228" s="229"/>
      <c r="AH228" s="229"/>
      <c r="AI228" s="229"/>
      <c r="AJ228" s="229"/>
      <c r="AK228" s="229"/>
      <c r="AL228" s="229"/>
      <c r="AM228" s="229"/>
      <c r="AN228" s="229"/>
      <c r="AO228" s="229"/>
      <c r="AP228" s="229"/>
      <c r="AQ228" s="229"/>
      <c r="AR228" s="229"/>
      <c r="AS228" s="229"/>
      <c r="AT228" s="229"/>
      <c r="AU228" s="229"/>
      <c r="AV228" s="229"/>
      <c r="AW228" s="229"/>
      <c r="AX228" s="229"/>
      <c r="AY228" s="229"/>
      <c r="AZ228" s="229"/>
      <c r="BA228" s="229"/>
      <c r="BB228" s="229"/>
      <c r="BC228" s="229"/>
    </row>
    <row r="229" spans="1:55" ht="15.75" customHeight="1" x14ac:dyDescent="0.2">
      <c r="A229" s="229"/>
      <c r="B229" s="229"/>
      <c r="C229" s="229"/>
      <c r="D229" s="229"/>
      <c r="E229" s="229"/>
      <c r="F229" s="229"/>
      <c r="G229" s="229"/>
      <c r="H229" s="229"/>
      <c r="I229" s="229"/>
      <c r="J229" s="229"/>
      <c r="K229" s="229"/>
      <c r="L229" s="229"/>
      <c r="M229" s="229"/>
      <c r="N229" s="229"/>
      <c r="O229" s="229"/>
      <c r="P229" s="229"/>
      <c r="Q229" s="229"/>
      <c r="R229" s="229"/>
      <c r="S229" s="229"/>
      <c r="T229" s="229"/>
      <c r="U229" s="229"/>
      <c r="V229" s="229"/>
      <c r="W229" s="229"/>
      <c r="X229" s="229"/>
      <c r="Y229" s="229"/>
      <c r="Z229" s="229"/>
      <c r="AA229" s="229"/>
      <c r="AB229" s="229"/>
      <c r="AC229" s="229"/>
      <c r="AD229" s="229"/>
      <c r="AE229" s="229"/>
      <c r="AF229" s="229"/>
      <c r="AG229" s="229"/>
      <c r="AH229" s="229"/>
      <c r="AI229" s="229"/>
      <c r="AJ229" s="229"/>
      <c r="AK229" s="229"/>
      <c r="AL229" s="229"/>
      <c r="AM229" s="229"/>
      <c r="AN229" s="229"/>
      <c r="AO229" s="229"/>
      <c r="AP229" s="229"/>
      <c r="AQ229" s="229"/>
      <c r="AR229" s="229"/>
      <c r="AS229" s="229"/>
      <c r="AT229" s="229"/>
      <c r="AU229" s="229"/>
      <c r="AV229" s="229"/>
      <c r="AW229" s="229"/>
      <c r="AX229" s="229"/>
      <c r="AY229" s="229"/>
      <c r="AZ229" s="229"/>
      <c r="BA229" s="229"/>
      <c r="BB229" s="229"/>
      <c r="BC229" s="229"/>
    </row>
    <row r="230" spans="1:55" ht="15.75" customHeight="1" x14ac:dyDescent="0.2">
      <c r="A230" s="229"/>
      <c r="B230" s="229"/>
      <c r="C230" s="229"/>
      <c r="D230" s="229"/>
      <c r="E230" s="229"/>
      <c r="F230" s="229"/>
      <c r="G230" s="229"/>
      <c r="H230" s="229"/>
      <c r="I230" s="229"/>
      <c r="J230" s="229"/>
      <c r="K230" s="229"/>
      <c r="L230" s="229"/>
      <c r="M230" s="229"/>
      <c r="N230" s="229"/>
      <c r="O230" s="229"/>
      <c r="P230" s="229"/>
      <c r="Q230" s="229"/>
      <c r="R230" s="229"/>
      <c r="S230" s="229"/>
      <c r="T230" s="229"/>
      <c r="U230" s="229"/>
      <c r="V230" s="229"/>
      <c r="W230" s="229"/>
      <c r="X230" s="229"/>
      <c r="Y230" s="229"/>
      <c r="Z230" s="229"/>
      <c r="AA230" s="229"/>
      <c r="AB230" s="229"/>
      <c r="AC230" s="229"/>
      <c r="AD230" s="229"/>
      <c r="AE230" s="229"/>
      <c r="AF230" s="229"/>
      <c r="AG230" s="229"/>
      <c r="AH230" s="229"/>
      <c r="AI230" s="229"/>
      <c r="AJ230" s="229"/>
      <c r="AK230" s="229"/>
      <c r="AL230" s="229"/>
      <c r="AM230" s="229"/>
      <c r="AN230" s="229"/>
      <c r="AO230" s="229"/>
      <c r="AP230" s="229"/>
      <c r="AQ230" s="229"/>
      <c r="AR230" s="229"/>
      <c r="AS230" s="229"/>
      <c r="AT230" s="229"/>
      <c r="AU230" s="229"/>
      <c r="AV230" s="229"/>
      <c r="AW230" s="229"/>
      <c r="AX230" s="229"/>
      <c r="AY230" s="229"/>
      <c r="AZ230" s="229"/>
      <c r="BA230" s="229"/>
      <c r="BB230" s="229"/>
      <c r="BC230" s="229"/>
    </row>
    <row r="231" spans="1:55" ht="15.75" customHeight="1" x14ac:dyDescent="0.2">
      <c r="A231" s="229"/>
      <c r="B231" s="229"/>
      <c r="C231" s="229"/>
      <c r="D231" s="229"/>
      <c r="E231" s="229"/>
      <c r="F231" s="229"/>
      <c r="G231" s="229"/>
      <c r="H231" s="229"/>
      <c r="I231" s="229"/>
      <c r="J231" s="229"/>
      <c r="K231" s="229"/>
      <c r="L231" s="229"/>
      <c r="M231" s="229"/>
      <c r="N231" s="229"/>
      <c r="O231" s="229"/>
      <c r="P231" s="229"/>
      <c r="Q231" s="229"/>
      <c r="R231" s="229"/>
      <c r="S231" s="229"/>
      <c r="T231" s="229"/>
      <c r="U231" s="229"/>
      <c r="V231" s="229"/>
      <c r="W231" s="229"/>
      <c r="X231" s="229"/>
      <c r="Y231" s="229"/>
      <c r="Z231" s="229"/>
      <c r="AA231" s="229"/>
      <c r="AB231" s="229"/>
      <c r="AC231" s="229"/>
      <c r="AD231" s="229"/>
      <c r="AE231" s="229"/>
      <c r="AF231" s="229"/>
      <c r="AG231" s="229"/>
      <c r="AH231" s="229"/>
      <c r="AI231" s="229"/>
      <c r="AJ231" s="229"/>
      <c r="AK231" s="229"/>
      <c r="AL231" s="229"/>
      <c r="AM231" s="229"/>
      <c r="AN231" s="229"/>
      <c r="AO231" s="229"/>
      <c r="AP231" s="229"/>
      <c r="AQ231" s="229"/>
      <c r="AR231" s="229"/>
      <c r="AS231" s="229"/>
      <c r="AT231" s="229"/>
      <c r="AU231" s="229"/>
      <c r="AV231" s="229"/>
      <c r="AW231" s="229"/>
      <c r="AX231" s="229"/>
      <c r="AY231" s="229"/>
      <c r="AZ231" s="229"/>
      <c r="BA231" s="229"/>
      <c r="BB231" s="229"/>
      <c r="BC231" s="229"/>
    </row>
    <row r="232" spans="1:55" ht="15.75" customHeight="1" x14ac:dyDescent="0.2">
      <c r="A232" s="229"/>
      <c r="B232" s="229"/>
      <c r="C232" s="229"/>
      <c r="D232" s="229"/>
      <c r="E232" s="229"/>
      <c r="F232" s="229"/>
      <c r="G232" s="229"/>
      <c r="H232" s="229"/>
      <c r="I232" s="229"/>
      <c r="J232" s="229"/>
      <c r="K232" s="229"/>
      <c r="L232" s="229"/>
      <c r="M232" s="229"/>
      <c r="N232" s="229"/>
      <c r="O232" s="229"/>
      <c r="P232" s="229"/>
      <c r="Q232" s="229"/>
      <c r="R232" s="229"/>
      <c r="S232" s="229"/>
      <c r="T232" s="229"/>
      <c r="U232" s="229"/>
      <c r="V232" s="229"/>
      <c r="W232" s="229"/>
      <c r="X232" s="229"/>
      <c r="Y232" s="229"/>
      <c r="Z232" s="229"/>
      <c r="AA232" s="229"/>
      <c r="AB232" s="229"/>
      <c r="AC232" s="229"/>
      <c r="AD232" s="229"/>
      <c r="AE232" s="229"/>
      <c r="AF232" s="229"/>
      <c r="AG232" s="229"/>
      <c r="AH232" s="229"/>
      <c r="AI232" s="229"/>
      <c r="AJ232" s="229"/>
      <c r="AK232" s="229"/>
      <c r="AL232" s="229"/>
      <c r="AM232" s="229"/>
      <c r="AN232" s="229"/>
      <c r="AO232" s="229"/>
      <c r="AP232" s="229"/>
      <c r="AQ232" s="229"/>
      <c r="AR232" s="229"/>
      <c r="AS232" s="229"/>
      <c r="AT232" s="229"/>
      <c r="AU232" s="229"/>
      <c r="AV232" s="229"/>
      <c r="AW232" s="229"/>
      <c r="AX232" s="229"/>
      <c r="AY232" s="229"/>
      <c r="AZ232" s="229"/>
      <c r="BA232" s="229"/>
      <c r="BB232" s="229"/>
      <c r="BC232" s="229"/>
    </row>
    <row r="233" spans="1:55" ht="15.75" customHeight="1" x14ac:dyDescent="0.2">
      <c r="A233" s="229"/>
      <c r="B233" s="229"/>
      <c r="C233" s="229"/>
      <c r="D233" s="229"/>
      <c r="E233" s="229"/>
      <c r="F233" s="229"/>
      <c r="G233" s="229"/>
      <c r="H233" s="229"/>
      <c r="I233" s="229"/>
      <c r="J233" s="229"/>
      <c r="K233" s="229"/>
      <c r="L233" s="229"/>
      <c r="M233" s="229"/>
      <c r="N233" s="229"/>
      <c r="O233" s="229"/>
      <c r="P233" s="229"/>
      <c r="Q233" s="229"/>
      <c r="R233" s="229"/>
      <c r="S233" s="229"/>
      <c r="T233" s="229"/>
      <c r="U233" s="229"/>
      <c r="V233" s="229"/>
      <c r="W233" s="229"/>
      <c r="X233" s="229"/>
      <c r="Y233" s="229"/>
      <c r="Z233" s="229"/>
      <c r="AA233" s="229"/>
      <c r="AB233" s="229"/>
      <c r="AC233" s="229"/>
      <c r="AD233" s="229"/>
      <c r="AE233" s="229"/>
      <c r="AF233" s="229"/>
      <c r="AG233" s="229"/>
      <c r="AH233" s="229"/>
      <c r="AI233" s="229"/>
      <c r="AJ233" s="229"/>
      <c r="AK233" s="229"/>
      <c r="AL233" s="229"/>
      <c r="AM233" s="229"/>
      <c r="AN233" s="229"/>
      <c r="AO233" s="229"/>
      <c r="AP233" s="229"/>
      <c r="AQ233" s="229"/>
      <c r="AR233" s="229"/>
      <c r="AS233" s="229"/>
      <c r="AT233" s="229"/>
      <c r="AU233" s="229"/>
      <c r="AV233" s="229"/>
      <c r="AW233" s="229"/>
      <c r="AX233" s="229"/>
      <c r="AY233" s="229"/>
      <c r="AZ233" s="229"/>
      <c r="BA233" s="229"/>
      <c r="BB233" s="229"/>
      <c r="BC233" s="229"/>
    </row>
    <row r="234" spans="1:55" ht="15.75" customHeight="1" x14ac:dyDescent="0.2">
      <c r="A234" s="229"/>
      <c r="B234" s="229"/>
      <c r="C234" s="229"/>
      <c r="D234" s="229"/>
      <c r="E234" s="229"/>
      <c r="F234" s="229"/>
      <c r="G234" s="229"/>
      <c r="H234" s="229"/>
      <c r="I234" s="229"/>
      <c r="J234" s="229"/>
      <c r="K234" s="229"/>
      <c r="L234" s="229"/>
      <c r="M234" s="229"/>
      <c r="N234" s="229"/>
      <c r="O234" s="229"/>
      <c r="P234" s="229"/>
      <c r="Q234" s="229"/>
      <c r="R234" s="229"/>
      <c r="S234" s="229"/>
      <c r="T234" s="229"/>
      <c r="U234" s="229"/>
      <c r="V234" s="229"/>
      <c r="W234" s="229"/>
      <c r="X234" s="229"/>
      <c r="Y234" s="229"/>
      <c r="Z234" s="229"/>
      <c r="AA234" s="229"/>
      <c r="AB234" s="229"/>
      <c r="AC234" s="229"/>
      <c r="AD234" s="229"/>
      <c r="AE234" s="229"/>
      <c r="AF234" s="229"/>
      <c r="AG234" s="229"/>
      <c r="AH234" s="229"/>
      <c r="AI234" s="229"/>
      <c r="AJ234" s="229"/>
      <c r="AK234" s="229"/>
      <c r="AL234" s="229"/>
      <c r="AM234" s="229"/>
      <c r="AN234" s="229"/>
      <c r="AO234" s="229"/>
      <c r="AP234" s="229"/>
      <c r="AQ234" s="229"/>
      <c r="AR234" s="229"/>
      <c r="AS234" s="229"/>
      <c r="AT234" s="229"/>
      <c r="AU234" s="229"/>
      <c r="AV234" s="229"/>
      <c r="AW234" s="229"/>
      <c r="AX234" s="229"/>
      <c r="AY234" s="229"/>
      <c r="AZ234" s="229"/>
      <c r="BA234" s="229"/>
      <c r="BB234" s="229"/>
      <c r="BC234" s="229"/>
    </row>
    <row r="235" spans="1:55" ht="15.75" customHeight="1" x14ac:dyDescent="0.2">
      <c r="A235" s="229"/>
      <c r="B235" s="229"/>
      <c r="C235" s="229"/>
      <c r="D235" s="229"/>
      <c r="E235" s="229"/>
      <c r="F235" s="229"/>
      <c r="G235" s="229"/>
      <c r="H235" s="229"/>
      <c r="I235" s="229"/>
      <c r="J235" s="229"/>
      <c r="K235" s="229"/>
      <c r="L235" s="229"/>
      <c r="M235" s="229"/>
      <c r="N235" s="229"/>
      <c r="O235" s="229"/>
      <c r="P235" s="229"/>
      <c r="Q235" s="229"/>
      <c r="R235" s="229"/>
      <c r="S235" s="229"/>
      <c r="T235" s="229"/>
      <c r="U235" s="229"/>
      <c r="V235" s="229"/>
      <c r="W235" s="229"/>
      <c r="X235" s="229"/>
      <c r="Y235" s="229"/>
      <c r="Z235" s="229"/>
      <c r="AA235" s="229"/>
      <c r="AB235" s="229"/>
      <c r="AC235" s="229"/>
      <c r="AD235" s="229"/>
      <c r="AE235" s="229"/>
      <c r="AF235" s="229"/>
      <c r="AG235" s="229"/>
      <c r="AH235" s="229"/>
      <c r="AI235" s="229"/>
      <c r="AJ235" s="229"/>
      <c r="AK235" s="229"/>
      <c r="AL235" s="229"/>
      <c r="AM235" s="229"/>
      <c r="AN235" s="229"/>
      <c r="AO235" s="229"/>
      <c r="AP235" s="229"/>
      <c r="AQ235" s="229"/>
      <c r="AR235" s="229"/>
      <c r="AS235" s="229"/>
      <c r="AT235" s="229"/>
      <c r="AU235" s="229"/>
      <c r="AV235" s="229"/>
      <c r="AW235" s="229"/>
      <c r="AX235" s="229"/>
      <c r="AY235" s="229"/>
      <c r="AZ235" s="229"/>
      <c r="BA235" s="229"/>
      <c r="BB235" s="229"/>
      <c r="BC235" s="229"/>
    </row>
    <row r="236" spans="1:55" ht="15.75" customHeight="1" x14ac:dyDescent="0.2">
      <c r="A236" s="229"/>
      <c r="B236" s="229"/>
      <c r="C236" s="229"/>
      <c r="D236" s="229"/>
      <c r="E236" s="229"/>
      <c r="F236" s="229"/>
      <c r="G236" s="229"/>
      <c r="H236" s="229"/>
      <c r="I236" s="229"/>
      <c r="J236" s="229"/>
      <c r="K236" s="229"/>
      <c r="L236" s="229"/>
      <c r="M236" s="229"/>
      <c r="N236" s="229"/>
      <c r="O236" s="229"/>
      <c r="P236" s="229"/>
      <c r="Q236" s="229"/>
      <c r="R236" s="229"/>
      <c r="S236" s="229"/>
      <c r="T236" s="229"/>
      <c r="U236" s="229"/>
      <c r="V236" s="229"/>
      <c r="W236" s="229"/>
      <c r="X236" s="229"/>
      <c r="Y236" s="229"/>
      <c r="Z236" s="229"/>
      <c r="AA236" s="229"/>
      <c r="AB236" s="229"/>
      <c r="AC236" s="229"/>
      <c r="AD236" s="229"/>
      <c r="AE236" s="229"/>
      <c r="AF236" s="229"/>
      <c r="AG236" s="229"/>
      <c r="AH236" s="229"/>
      <c r="AI236" s="229"/>
      <c r="AJ236" s="229"/>
      <c r="AK236" s="229"/>
      <c r="AL236" s="229"/>
      <c r="AM236" s="229"/>
      <c r="AN236" s="229"/>
      <c r="AO236" s="229"/>
      <c r="AP236" s="229"/>
      <c r="AQ236" s="229"/>
      <c r="AR236" s="229"/>
      <c r="AS236" s="229"/>
      <c r="AT236" s="229"/>
      <c r="AU236" s="229"/>
      <c r="AV236" s="229"/>
      <c r="AW236" s="229"/>
      <c r="AX236" s="229"/>
      <c r="AY236" s="229"/>
      <c r="AZ236" s="229"/>
      <c r="BA236" s="229"/>
      <c r="BB236" s="229"/>
      <c r="BC236" s="229"/>
    </row>
    <row r="237" spans="1:55" ht="15.75" customHeight="1" x14ac:dyDescent="0.2">
      <c r="A237" s="229"/>
      <c r="B237" s="229"/>
      <c r="C237" s="229"/>
      <c r="D237" s="229"/>
      <c r="E237" s="229"/>
      <c r="F237" s="229"/>
      <c r="G237" s="229"/>
      <c r="H237" s="229"/>
      <c r="I237" s="229"/>
      <c r="J237" s="229"/>
      <c r="K237" s="229"/>
      <c r="L237" s="229"/>
      <c r="M237" s="229"/>
      <c r="N237" s="229"/>
      <c r="O237" s="229"/>
      <c r="P237" s="229"/>
      <c r="Q237" s="229"/>
      <c r="R237" s="229"/>
      <c r="S237" s="229"/>
      <c r="T237" s="229"/>
      <c r="U237" s="229"/>
      <c r="V237" s="229"/>
      <c r="W237" s="229"/>
      <c r="X237" s="229"/>
      <c r="Y237" s="229"/>
      <c r="Z237" s="229"/>
      <c r="AA237" s="229"/>
      <c r="AB237" s="229"/>
      <c r="AC237" s="229"/>
      <c r="AD237" s="229"/>
      <c r="AE237" s="229"/>
      <c r="AF237" s="229"/>
      <c r="AG237" s="229"/>
      <c r="AH237" s="229"/>
      <c r="AI237" s="229"/>
      <c r="AJ237" s="229"/>
      <c r="AK237" s="229"/>
      <c r="AL237" s="229"/>
      <c r="AM237" s="229"/>
      <c r="AN237" s="229"/>
      <c r="AO237" s="229"/>
      <c r="AP237" s="229"/>
      <c r="AQ237" s="229"/>
      <c r="AR237" s="229"/>
      <c r="AS237" s="229"/>
      <c r="AT237" s="229"/>
      <c r="AU237" s="229"/>
      <c r="AV237" s="229"/>
      <c r="AW237" s="229"/>
      <c r="AX237" s="229"/>
      <c r="AY237" s="229"/>
      <c r="AZ237" s="229"/>
      <c r="BA237" s="229"/>
      <c r="BB237" s="229"/>
      <c r="BC237" s="229"/>
    </row>
    <row r="238" spans="1:55" ht="15.75" customHeight="1" x14ac:dyDescent="0.2">
      <c r="A238" s="229"/>
      <c r="B238" s="229"/>
      <c r="C238" s="229"/>
      <c r="D238" s="229"/>
      <c r="E238" s="229"/>
      <c r="F238" s="229"/>
      <c r="G238" s="229"/>
      <c r="H238" s="229"/>
      <c r="I238" s="229"/>
      <c r="J238" s="229"/>
      <c r="K238" s="229"/>
      <c r="L238" s="229"/>
      <c r="M238" s="229"/>
      <c r="N238" s="229"/>
      <c r="O238" s="229"/>
      <c r="P238" s="229"/>
      <c r="Q238" s="229"/>
      <c r="R238" s="229"/>
      <c r="S238" s="229"/>
      <c r="T238" s="229"/>
      <c r="U238" s="229"/>
      <c r="V238" s="229"/>
      <c r="W238" s="229"/>
      <c r="X238" s="229"/>
      <c r="Y238" s="229"/>
      <c r="Z238" s="229"/>
      <c r="AA238" s="229"/>
      <c r="AB238" s="229"/>
      <c r="AC238" s="229"/>
      <c r="AD238" s="229"/>
      <c r="AE238" s="229"/>
      <c r="AF238" s="229"/>
      <c r="AG238" s="229"/>
      <c r="AH238" s="229"/>
      <c r="AI238" s="229"/>
      <c r="AJ238" s="229"/>
      <c r="AK238" s="229"/>
      <c r="AL238" s="229"/>
      <c r="AM238" s="229"/>
      <c r="AN238" s="229"/>
      <c r="AO238" s="229"/>
      <c r="AP238" s="229"/>
      <c r="AQ238" s="229"/>
      <c r="AR238" s="229"/>
      <c r="AS238" s="229"/>
      <c r="AT238" s="229"/>
      <c r="AU238" s="229"/>
      <c r="AV238" s="229"/>
      <c r="AW238" s="229"/>
      <c r="AX238" s="229"/>
      <c r="AY238" s="229"/>
      <c r="AZ238" s="229"/>
      <c r="BA238" s="229"/>
      <c r="BB238" s="229"/>
      <c r="BC238" s="229"/>
    </row>
    <row r="239" spans="1:55" ht="15.75" customHeight="1" x14ac:dyDescent="0.2">
      <c r="A239" s="229"/>
      <c r="B239" s="229"/>
      <c r="C239" s="229"/>
      <c r="D239" s="229"/>
      <c r="E239" s="229"/>
      <c r="F239" s="229"/>
      <c r="G239" s="229"/>
      <c r="H239" s="229"/>
      <c r="I239" s="229"/>
      <c r="J239" s="229"/>
      <c r="K239" s="229"/>
      <c r="L239" s="229"/>
      <c r="M239" s="229"/>
      <c r="N239" s="229"/>
      <c r="O239" s="229"/>
      <c r="P239" s="229"/>
      <c r="Q239" s="229"/>
      <c r="R239" s="229"/>
      <c r="S239" s="229"/>
      <c r="T239" s="229"/>
      <c r="U239" s="229"/>
      <c r="V239" s="229"/>
      <c r="W239" s="229"/>
      <c r="X239" s="229"/>
      <c r="Y239" s="229"/>
      <c r="Z239" s="229"/>
      <c r="AA239" s="229"/>
      <c r="AB239" s="229"/>
      <c r="AC239" s="229"/>
      <c r="AD239" s="229"/>
      <c r="AE239" s="229"/>
      <c r="AF239" s="229"/>
      <c r="AG239" s="229"/>
      <c r="AH239" s="229"/>
      <c r="AI239" s="229"/>
      <c r="AJ239" s="229"/>
      <c r="AK239" s="229"/>
      <c r="AL239" s="229"/>
      <c r="AM239" s="229"/>
      <c r="AN239" s="229"/>
      <c r="AO239" s="229"/>
      <c r="AP239" s="229"/>
      <c r="AQ239" s="229"/>
      <c r="AR239" s="229"/>
      <c r="AS239" s="229"/>
      <c r="AT239" s="229"/>
      <c r="AU239" s="229"/>
      <c r="AV239" s="229"/>
      <c r="AW239" s="229"/>
      <c r="AX239" s="229"/>
      <c r="AY239" s="229"/>
      <c r="AZ239" s="229"/>
      <c r="BA239" s="229"/>
      <c r="BB239" s="229"/>
      <c r="BC239" s="229"/>
    </row>
    <row r="240" spans="1:55" ht="15.75" customHeight="1" x14ac:dyDescent="0.2">
      <c r="A240" s="229"/>
      <c r="B240" s="229"/>
      <c r="C240" s="229"/>
      <c r="D240" s="229"/>
      <c r="E240" s="229"/>
      <c r="F240" s="229"/>
      <c r="G240" s="229"/>
      <c r="H240" s="229"/>
      <c r="I240" s="229"/>
      <c r="J240" s="229"/>
      <c r="K240" s="229"/>
      <c r="L240" s="229"/>
      <c r="M240" s="229"/>
      <c r="N240" s="229"/>
      <c r="O240" s="229"/>
      <c r="P240" s="229"/>
      <c r="Q240" s="229"/>
      <c r="R240" s="229"/>
      <c r="S240" s="229"/>
      <c r="T240" s="229"/>
      <c r="U240" s="229"/>
      <c r="V240" s="229"/>
      <c r="W240" s="229"/>
      <c r="X240" s="229"/>
      <c r="Y240" s="229"/>
      <c r="Z240" s="229"/>
      <c r="AA240" s="229"/>
      <c r="AB240" s="229"/>
      <c r="AC240" s="229"/>
      <c r="AD240" s="229"/>
      <c r="AE240" s="229"/>
      <c r="AF240" s="229"/>
      <c r="AG240" s="229"/>
      <c r="AH240" s="229"/>
      <c r="AI240" s="229"/>
      <c r="AJ240" s="229"/>
      <c r="AK240" s="229"/>
      <c r="AL240" s="229"/>
      <c r="AM240" s="229"/>
      <c r="AN240" s="229"/>
      <c r="AO240" s="229"/>
      <c r="AP240" s="229"/>
      <c r="AQ240" s="229"/>
      <c r="AR240" s="229"/>
      <c r="AS240" s="229"/>
      <c r="AT240" s="229"/>
      <c r="AU240" s="229"/>
      <c r="AV240" s="229"/>
      <c r="AW240" s="229"/>
      <c r="AX240" s="229"/>
      <c r="AY240" s="229"/>
      <c r="AZ240" s="229"/>
      <c r="BA240" s="229"/>
      <c r="BB240" s="229"/>
      <c r="BC240" s="229"/>
    </row>
    <row r="241" spans="1:55" ht="15.75" customHeight="1" x14ac:dyDescent="0.2">
      <c r="A241" s="229"/>
      <c r="B241" s="229"/>
      <c r="C241" s="229"/>
      <c r="D241" s="229"/>
      <c r="E241" s="229"/>
      <c r="F241" s="229"/>
      <c r="G241" s="229"/>
      <c r="H241" s="229"/>
      <c r="I241" s="229"/>
      <c r="J241" s="229"/>
      <c r="K241" s="229"/>
      <c r="L241" s="229"/>
      <c r="M241" s="229"/>
      <c r="N241" s="229"/>
      <c r="O241" s="229"/>
      <c r="P241" s="229"/>
      <c r="Q241" s="229"/>
      <c r="R241" s="229"/>
      <c r="S241" s="229"/>
      <c r="T241" s="229"/>
      <c r="U241" s="229"/>
      <c r="V241" s="229"/>
      <c r="W241" s="229"/>
      <c r="X241" s="229"/>
      <c r="Y241" s="229"/>
      <c r="Z241" s="229"/>
      <c r="AA241" s="229"/>
      <c r="AB241" s="229"/>
      <c r="AC241" s="229"/>
      <c r="AD241" s="229"/>
      <c r="AE241" s="229"/>
      <c r="AF241" s="229"/>
      <c r="AG241" s="229"/>
      <c r="AH241" s="229"/>
      <c r="AI241" s="229"/>
      <c r="AJ241" s="229"/>
      <c r="AK241" s="229"/>
      <c r="AL241" s="229"/>
      <c r="AM241" s="229"/>
      <c r="AN241" s="229"/>
      <c r="AO241" s="229"/>
      <c r="AP241" s="229"/>
      <c r="AQ241" s="229"/>
      <c r="AR241" s="229"/>
      <c r="AS241" s="229"/>
      <c r="AT241" s="229"/>
      <c r="AU241" s="229"/>
      <c r="AV241" s="229"/>
      <c r="AW241" s="229"/>
      <c r="AX241" s="229"/>
      <c r="AY241" s="229"/>
      <c r="AZ241" s="229"/>
      <c r="BA241" s="229"/>
      <c r="BB241" s="229"/>
      <c r="BC241" s="229"/>
    </row>
    <row r="242" spans="1:55" ht="15.75" customHeight="1" x14ac:dyDescent="0.2">
      <c r="A242" s="229"/>
      <c r="B242" s="229"/>
      <c r="C242" s="229"/>
      <c r="D242" s="229"/>
      <c r="E242" s="229"/>
      <c r="F242" s="229"/>
      <c r="G242" s="229"/>
      <c r="H242" s="229"/>
      <c r="I242" s="229"/>
      <c r="J242" s="229"/>
      <c r="K242" s="229"/>
      <c r="L242" s="229"/>
      <c r="M242" s="229"/>
      <c r="N242" s="229"/>
      <c r="O242" s="229"/>
      <c r="P242" s="229"/>
      <c r="Q242" s="229"/>
      <c r="R242" s="229"/>
      <c r="S242" s="229"/>
      <c r="T242" s="229"/>
      <c r="U242" s="229"/>
      <c r="V242" s="229"/>
      <c r="W242" s="229"/>
      <c r="X242" s="229"/>
      <c r="Y242" s="229"/>
      <c r="Z242" s="229"/>
      <c r="AA242" s="229"/>
      <c r="AB242" s="229"/>
      <c r="AC242" s="229"/>
      <c r="AD242" s="229"/>
      <c r="AE242" s="229"/>
      <c r="AF242" s="229"/>
      <c r="AG242" s="229"/>
      <c r="AH242" s="229"/>
      <c r="AI242" s="229"/>
      <c r="AJ242" s="229"/>
      <c r="AK242" s="229"/>
      <c r="AL242" s="229"/>
      <c r="AM242" s="229"/>
      <c r="AN242" s="229"/>
      <c r="AO242" s="229"/>
      <c r="AP242" s="229"/>
      <c r="AQ242" s="229"/>
      <c r="AR242" s="229"/>
      <c r="AS242" s="229"/>
      <c r="AT242" s="229"/>
      <c r="AU242" s="229"/>
      <c r="AV242" s="229"/>
      <c r="AW242" s="229"/>
      <c r="AX242" s="229"/>
      <c r="AY242" s="229"/>
      <c r="AZ242" s="229"/>
      <c r="BA242" s="229"/>
      <c r="BB242" s="229"/>
      <c r="BC242" s="229"/>
    </row>
    <row r="243" spans="1:55" ht="15.75" customHeight="1" x14ac:dyDescent="0.2">
      <c r="A243" s="229"/>
      <c r="B243" s="229"/>
      <c r="C243" s="229"/>
      <c r="D243" s="229"/>
      <c r="E243" s="229"/>
      <c r="F243" s="229"/>
      <c r="G243" s="229"/>
      <c r="H243" s="229"/>
      <c r="I243" s="229"/>
      <c r="J243" s="229"/>
      <c r="K243" s="229"/>
      <c r="L243" s="229"/>
      <c r="M243" s="229"/>
      <c r="N243" s="229"/>
      <c r="O243" s="229"/>
      <c r="P243" s="229"/>
      <c r="Q243" s="229"/>
      <c r="R243" s="229"/>
      <c r="S243" s="229"/>
      <c r="T243" s="229"/>
      <c r="U243" s="229"/>
      <c r="V243" s="229"/>
      <c r="W243" s="229"/>
      <c r="X243" s="229"/>
      <c r="Y243" s="229"/>
      <c r="Z243" s="229"/>
      <c r="AA243" s="229"/>
      <c r="AB243" s="229"/>
      <c r="AC243" s="229"/>
      <c r="AD243" s="229"/>
      <c r="AE243" s="229"/>
      <c r="AF243" s="229"/>
      <c r="AG243" s="229"/>
      <c r="AH243" s="229"/>
      <c r="AI243" s="229"/>
      <c r="AJ243" s="229"/>
      <c r="AK243" s="229"/>
      <c r="AL243" s="229"/>
      <c r="AM243" s="229"/>
      <c r="AN243" s="229"/>
      <c r="AO243" s="229"/>
      <c r="AP243" s="229"/>
      <c r="AQ243" s="229"/>
      <c r="AR243" s="229"/>
      <c r="AS243" s="229"/>
      <c r="AT243" s="229"/>
      <c r="AU243" s="229"/>
      <c r="AV243" s="229"/>
      <c r="AW243" s="229"/>
      <c r="AX243" s="229"/>
      <c r="AY243" s="229"/>
      <c r="AZ243" s="229"/>
      <c r="BA243" s="229"/>
      <c r="BB243" s="229"/>
      <c r="BC243" s="229"/>
    </row>
    <row r="244" spans="1:55" ht="15.75" customHeight="1" x14ac:dyDescent="0.2">
      <c r="A244" s="229"/>
      <c r="B244" s="229"/>
      <c r="C244" s="229"/>
      <c r="D244" s="229"/>
      <c r="E244" s="229"/>
      <c r="F244" s="229"/>
      <c r="G244" s="229"/>
      <c r="H244" s="229"/>
      <c r="I244" s="229"/>
      <c r="J244" s="229"/>
      <c r="K244" s="229"/>
      <c r="L244" s="229"/>
      <c r="M244" s="229"/>
      <c r="N244" s="229"/>
      <c r="O244" s="229"/>
      <c r="P244" s="229"/>
      <c r="Q244" s="229"/>
      <c r="R244" s="229"/>
      <c r="S244" s="229"/>
      <c r="T244" s="229"/>
      <c r="U244" s="229"/>
      <c r="V244" s="229"/>
      <c r="W244" s="229"/>
      <c r="X244" s="229"/>
      <c r="Y244" s="229"/>
      <c r="Z244" s="229"/>
      <c r="AA244" s="229"/>
      <c r="AB244" s="229"/>
      <c r="AC244" s="229"/>
      <c r="AD244" s="229"/>
      <c r="AE244" s="229"/>
      <c r="AF244" s="229"/>
      <c r="AG244" s="229"/>
      <c r="AH244" s="229"/>
      <c r="AI244" s="229"/>
      <c r="AJ244" s="229"/>
      <c r="AK244" s="229"/>
      <c r="AL244" s="229"/>
      <c r="AM244" s="229"/>
      <c r="AN244" s="229"/>
      <c r="AO244" s="229"/>
      <c r="AP244" s="229"/>
      <c r="AQ244" s="229"/>
      <c r="AR244" s="229"/>
      <c r="AS244" s="229"/>
      <c r="AT244" s="229"/>
      <c r="AU244" s="229"/>
      <c r="AV244" s="229"/>
      <c r="AW244" s="229"/>
      <c r="AX244" s="229"/>
      <c r="AY244" s="229"/>
      <c r="AZ244" s="229"/>
      <c r="BA244" s="229"/>
      <c r="BB244" s="229"/>
      <c r="BC244" s="229"/>
    </row>
    <row r="245" spans="1:55" ht="15.75" customHeight="1" x14ac:dyDescent="0.2">
      <c r="A245" s="229"/>
      <c r="B245" s="229"/>
      <c r="C245" s="229"/>
      <c r="D245" s="229"/>
      <c r="E245" s="229"/>
      <c r="F245" s="229"/>
      <c r="G245" s="229"/>
      <c r="H245" s="229"/>
      <c r="I245" s="229"/>
      <c r="J245" s="229"/>
      <c r="K245" s="229"/>
      <c r="L245" s="229"/>
      <c r="M245" s="229"/>
      <c r="N245" s="229"/>
      <c r="O245" s="229"/>
      <c r="P245" s="229"/>
      <c r="Q245" s="229"/>
      <c r="R245" s="229"/>
      <c r="S245" s="229"/>
      <c r="T245" s="229"/>
      <c r="U245" s="229"/>
      <c r="V245" s="229"/>
      <c r="W245" s="229"/>
      <c r="X245" s="229"/>
      <c r="Y245" s="229"/>
      <c r="Z245" s="229"/>
      <c r="AA245" s="229"/>
      <c r="AB245" s="229"/>
      <c r="AC245" s="229"/>
      <c r="AD245" s="229"/>
      <c r="AE245" s="229"/>
      <c r="AF245" s="229"/>
      <c r="AG245" s="229"/>
      <c r="AH245" s="229"/>
      <c r="AI245" s="229"/>
      <c r="AJ245" s="229"/>
      <c r="AK245" s="229"/>
      <c r="AL245" s="229"/>
      <c r="AM245" s="229"/>
      <c r="AN245" s="229"/>
      <c r="AO245" s="229"/>
      <c r="AP245" s="229"/>
      <c r="AQ245" s="229"/>
      <c r="AR245" s="229"/>
      <c r="AS245" s="229"/>
      <c r="AT245" s="229"/>
      <c r="AU245" s="229"/>
      <c r="AV245" s="229"/>
      <c r="AW245" s="229"/>
      <c r="AX245" s="229"/>
      <c r="AY245" s="229"/>
      <c r="AZ245" s="229"/>
      <c r="BA245" s="229"/>
      <c r="BB245" s="229"/>
      <c r="BC245" s="229"/>
    </row>
    <row r="246" spans="1:55" ht="15.75" customHeight="1" x14ac:dyDescent="0.2">
      <c r="A246" s="229"/>
      <c r="B246" s="229"/>
      <c r="C246" s="229"/>
      <c r="D246" s="229"/>
      <c r="E246" s="229"/>
      <c r="F246" s="229"/>
      <c r="G246" s="229"/>
      <c r="H246" s="229"/>
      <c r="I246" s="229"/>
      <c r="J246" s="229"/>
      <c r="K246" s="229"/>
      <c r="L246" s="229"/>
      <c r="M246" s="229"/>
      <c r="N246" s="229"/>
      <c r="O246" s="229"/>
      <c r="P246" s="229"/>
      <c r="Q246" s="229"/>
      <c r="R246" s="229"/>
      <c r="S246" s="229"/>
      <c r="T246" s="229"/>
      <c r="U246" s="229"/>
      <c r="V246" s="229"/>
      <c r="W246" s="229"/>
      <c r="X246" s="229"/>
      <c r="Y246" s="229"/>
      <c r="Z246" s="229"/>
      <c r="AA246" s="229"/>
      <c r="AB246" s="229"/>
      <c r="AC246" s="229"/>
      <c r="AD246" s="229"/>
      <c r="AE246" s="229"/>
      <c r="AF246" s="229"/>
      <c r="AG246" s="229"/>
      <c r="AH246" s="229"/>
      <c r="AI246" s="229"/>
      <c r="AJ246" s="229"/>
      <c r="AK246" s="229"/>
      <c r="AL246" s="229"/>
      <c r="AM246" s="229"/>
      <c r="AN246" s="229"/>
      <c r="AO246" s="229"/>
      <c r="AP246" s="229"/>
      <c r="AQ246" s="229"/>
      <c r="AR246" s="229"/>
      <c r="AS246" s="229"/>
      <c r="AT246" s="229"/>
      <c r="AU246" s="229"/>
      <c r="AV246" s="229"/>
      <c r="AW246" s="229"/>
      <c r="AX246" s="229"/>
      <c r="AY246" s="229"/>
      <c r="AZ246" s="229"/>
      <c r="BA246" s="229"/>
      <c r="BB246" s="229"/>
      <c r="BC246" s="229"/>
    </row>
    <row r="247" spans="1:55" ht="15.75" customHeight="1" x14ac:dyDescent="0.2">
      <c r="A247" s="229"/>
      <c r="B247" s="229"/>
      <c r="C247" s="229"/>
      <c r="D247" s="229"/>
      <c r="E247" s="229"/>
      <c r="F247" s="229"/>
      <c r="G247" s="229"/>
      <c r="H247" s="229"/>
      <c r="I247" s="229"/>
      <c r="J247" s="229"/>
      <c r="K247" s="229"/>
      <c r="L247" s="229"/>
      <c r="M247" s="229"/>
      <c r="N247" s="229"/>
      <c r="O247" s="229"/>
      <c r="P247" s="229"/>
      <c r="Q247" s="229"/>
      <c r="R247" s="229"/>
      <c r="S247" s="229"/>
      <c r="T247" s="229"/>
      <c r="U247" s="229"/>
      <c r="V247" s="229"/>
      <c r="W247" s="229"/>
      <c r="X247" s="229"/>
      <c r="Y247" s="229"/>
      <c r="Z247" s="229"/>
      <c r="AA247" s="229"/>
      <c r="AB247" s="229"/>
      <c r="AC247" s="229"/>
      <c r="AD247" s="229"/>
      <c r="AE247" s="229"/>
      <c r="AF247" s="229"/>
      <c r="AG247" s="229"/>
      <c r="AH247" s="229"/>
      <c r="AI247" s="229"/>
      <c r="AJ247" s="229"/>
      <c r="AK247" s="229"/>
      <c r="AL247" s="229"/>
      <c r="AM247" s="229"/>
      <c r="AN247" s="229"/>
      <c r="AO247" s="229"/>
      <c r="AP247" s="229"/>
      <c r="AQ247" s="229"/>
      <c r="AR247" s="229"/>
      <c r="AS247" s="229"/>
      <c r="AT247" s="229"/>
      <c r="AU247" s="229"/>
      <c r="AV247" s="229"/>
      <c r="AW247" s="229"/>
      <c r="AX247" s="229"/>
      <c r="AY247" s="229"/>
      <c r="AZ247" s="229"/>
      <c r="BA247" s="229"/>
      <c r="BB247" s="229"/>
      <c r="BC247" s="229"/>
    </row>
    <row r="248" spans="1:55" ht="15.75" customHeight="1" x14ac:dyDescent="0.2">
      <c r="A248" s="229"/>
      <c r="B248" s="229"/>
      <c r="C248" s="229"/>
      <c r="D248" s="229"/>
      <c r="E248" s="229"/>
      <c r="F248" s="229"/>
      <c r="G248" s="229"/>
      <c r="H248" s="229"/>
      <c r="I248" s="229"/>
      <c r="J248" s="229"/>
      <c r="K248" s="229"/>
      <c r="L248" s="229"/>
      <c r="M248" s="229"/>
      <c r="N248" s="229"/>
      <c r="O248" s="229"/>
      <c r="P248" s="229"/>
      <c r="Q248" s="229"/>
      <c r="R248" s="229"/>
      <c r="S248" s="229"/>
      <c r="T248" s="229"/>
      <c r="U248" s="229"/>
      <c r="V248" s="229"/>
      <c r="W248" s="229"/>
      <c r="X248" s="229"/>
      <c r="Y248" s="229"/>
      <c r="Z248" s="229"/>
      <c r="AA248" s="229"/>
      <c r="AB248" s="229"/>
      <c r="AC248" s="229"/>
      <c r="AD248" s="229"/>
      <c r="AE248" s="229"/>
      <c r="AF248" s="229"/>
      <c r="AG248" s="229"/>
      <c r="AH248" s="229"/>
      <c r="AI248" s="229"/>
      <c r="AJ248" s="229"/>
      <c r="AK248" s="229"/>
      <c r="AL248" s="229"/>
      <c r="AM248" s="229"/>
      <c r="AN248" s="229"/>
      <c r="AO248" s="229"/>
      <c r="AP248" s="229"/>
      <c r="AQ248" s="229"/>
      <c r="AR248" s="229"/>
      <c r="AS248" s="229"/>
      <c r="AT248" s="229"/>
      <c r="AU248" s="229"/>
      <c r="AV248" s="229"/>
      <c r="AW248" s="229"/>
      <c r="AX248" s="229"/>
      <c r="AY248" s="229"/>
      <c r="AZ248" s="229"/>
      <c r="BA248" s="229"/>
      <c r="BB248" s="229"/>
      <c r="BC248" s="229"/>
    </row>
    <row r="249" spans="1:55" ht="15.75" customHeight="1" x14ac:dyDescent="0.2">
      <c r="A249" s="229"/>
      <c r="B249" s="229"/>
      <c r="C249" s="229"/>
      <c r="D249" s="229"/>
      <c r="E249" s="229"/>
      <c r="F249" s="229"/>
      <c r="G249" s="229"/>
      <c r="H249" s="229"/>
      <c r="I249" s="229"/>
      <c r="J249" s="229"/>
      <c r="K249" s="229"/>
      <c r="L249" s="229"/>
      <c r="M249" s="229"/>
      <c r="N249" s="229"/>
      <c r="O249" s="229"/>
      <c r="P249" s="229"/>
      <c r="Q249" s="229"/>
      <c r="R249" s="229"/>
      <c r="S249" s="229"/>
      <c r="T249" s="229"/>
      <c r="U249" s="229"/>
      <c r="V249" s="229"/>
      <c r="W249" s="229"/>
      <c r="X249" s="229"/>
      <c r="Y249" s="229"/>
      <c r="Z249" s="229"/>
      <c r="AA249" s="229"/>
      <c r="AB249" s="229"/>
      <c r="AC249" s="229"/>
      <c r="AD249" s="229"/>
      <c r="AE249" s="229"/>
      <c r="AF249" s="229"/>
      <c r="AG249" s="229"/>
      <c r="AH249" s="229"/>
      <c r="AI249" s="229"/>
      <c r="AJ249" s="229"/>
      <c r="AK249" s="229"/>
      <c r="AL249" s="229"/>
      <c r="AM249" s="229"/>
      <c r="AN249" s="229"/>
      <c r="AO249" s="229"/>
      <c r="AP249" s="229"/>
      <c r="AQ249" s="229"/>
      <c r="AR249" s="229"/>
      <c r="AS249" s="229"/>
      <c r="AT249" s="229"/>
      <c r="AU249" s="229"/>
      <c r="AV249" s="229"/>
      <c r="AW249" s="229"/>
      <c r="AX249" s="229"/>
      <c r="AY249" s="229"/>
      <c r="AZ249" s="229"/>
      <c r="BA249" s="229"/>
      <c r="BB249" s="229"/>
      <c r="BC249" s="229"/>
    </row>
    <row r="250" spans="1:55" ht="15.75" customHeight="1" x14ac:dyDescent="0.2">
      <c r="A250" s="229"/>
      <c r="B250" s="229"/>
      <c r="C250" s="229"/>
      <c r="D250" s="229"/>
      <c r="E250" s="229"/>
      <c r="F250" s="229"/>
      <c r="G250" s="229"/>
      <c r="H250" s="229"/>
      <c r="I250" s="229"/>
      <c r="J250" s="229"/>
      <c r="K250" s="229"/>
      <c r="L250" s="229"/>
      <c r="M250" s="229"/>
      <c r="N250" s="229"/>
      <c r="O250" s="229"/>
      <c r="P250" s="229"/>
      <c r="Q250" s="229"/>
      <c r="R250" s="229"/>
      <c r="S250" s="229"/>
      <c r="T250" s="229"/>
      <c r="U250" s="229"/>
      <c r="V250" s="229"/>
      <c r="W250" s="229"/>
      <c r="X250" s="229"/>
      <c r="Y250" s="229"/>
      <c r="Z250" s="229"/>
      <c r="AA250" s="229"/>
      <c r="AB250" s="229"/>
      <c r="AC250" s="229"/>
      <c r="AD250" s="229"/>
      <c r="AE250" s="229"/>
      <c r="AF250" s="229"/>
      <c r="AG250" s="229"/>
      <c r="AH250" s="229"/>
      <c r="AI250" s="229"/>
      <c r="AJ250" s="229"/>
      <c r="AK250" s="229"/>
      <c r="AL250" s="229"/>
      <c r="AM250" s="229"/>
      <c r="AN250" s="229"/>
      <c r="AO250" s="229"/>
      <c r="AP250" s="229"/>
      <c r="AQ250" s="229"/>
      <c r="AR250" s="229"/>
      <c r="AS250" s="229"/>
      <c r="AT250" s="229"/>
      <c r="AU250" s="229"/>
      <c r="AV250" s="229"/>
      <c r="AW250" s="229"/>
      <c r="AX250" s="229"/>
      <c r="AY250" s="229"/>
      <c r="AZ250" s="229"/>
      <c r="BA250" s="229"/>
      <c r="BB250" s="229"/>
      <c r="BC250" s="229"/>
    </row>
    <row r="251" spans="1:55" ht="15.75" customHeight="1" x14ac:dyDescent="0.2">
      <c r="A251" s="229"/>
      <c r="B251" s="229"/>
      <c r="C251" s="229"/>
      <c r="D251" s="229"/>
      <c r="E251" s="229"/>
      <c r="F251" s="229"/>
      <c r="G251" s="229"/>
      <c r="H251" s="229"/>
      <c r="I251" s="229"/>
      <c r="J251" s="229"/>
      <c r="K251" s="229"/>
      <c r="L251" s="229"/>
      <c r="M251" s="229"/>
      <c r="N251" s="229"/>
      <c r="O251" s="229"/>
      <c r="P251" s="229"/>
      <c r="Q251" s="229"/>
      <c r="R251" s="229"/>
      <c r="S251" s="229"/>
      <c r="T251" s="229"/>
      <c r="U251" s="229"/>
      <c r="V251" s="229"/>
      <c r="W251" s="229"/>
      <c r="X251" s="229"/>
      <c r="Y251" s="229"/>
      <c r="Z251" s="229"/>
      <c r="AA251" s="229"/>
      <c r="AB251" s="229"/>
      <c r="AC251" s="229"/>
      <c r="AD251" s="229"/>
      <c r="AE251" s="229"/>
      <c r="AF251" s="229"/>
      <c r="AG251" s="229"/>
      <c r="AH251" s="229"/>
      <c r="AI251" s="229"/>
      <c r="AJ251" s="229"/>
      <c r="AK251" s="229"/>
      <c r="AL251" s="229"/>
      <c r="AM251" s="229"/>
      <c r="AN251" s="229"/>
      <c r="AO251" s="229"/>
      <c r="AP251" s="229"/>
      <c r="AQ251" s="229"/>
      <c r="AR251" s="229"/>
      <c r="AS251" s="229"/>
      <c r="AT251" s="229"/>
      <c r="AU251" s="229"/>
      <c r="AV251" s="229"/>
      <c r="AW251" s="229"/>
      <c r="AX251" s="229"/>
      <c r="AY251" s="229"/>
      <c r="AZ251" s="229"/>
      <c r="BA251" s="229"/>
      <c r="BB251" s="229"/>
      <c r="BC251" s="229"/>
    </row>
    <row r="252" spans="1:55" ht="15.75" customHeight="1" x14ac:dyDescent="0.2">
      <c r="A252" s="229"/>
      <c r="B252" s="229"/>
      <c r="C252" s="229"/>
      <c r="D252" s="229"/>
      <c r="E252" s="229"/>
      <c r="F252" s="229"/>
      <c r="G252" s="229"/>
      <c r="H252" s="229"/>
      <c r="I252" s="229"/>
      <c r="J252" s="229"/>
      <c r="K252" s="229"/>
      <c r="L252" s="229"/>
      <c r="M252" s="229"/>
      <c r="N252" s="229"/>
      <c r="O252" s="229"/>
      <c r="P252" s="229"/>
      <c r="Q252" s="229"/>
      <c r="R252" s="229"/>
      <c r="S252" s="229"/>
      <c r="T252" s="229"/>
      <c r="U252" s="229"/>
      <c r="V252" s="229"/>
      <c r="W252" s="229"/>
      <c r="X252" s="229"/>
      <c r="Y252" s="229"/>
      <c r="Z252" s="229"/>
      <c r="AA252" s="229"/>
      <c r="AB252" s="229"/>
      <c r="AC252" s="229"/>
      <c r="AD252" s="229"/>
      <c r="AE252" s="229"/>
      <c r="AF252" s="229"/>
      <c r="AG252" s="229"/>
      <c r="AH252" s="229"/>
      <c r="AI252" s="229"/>
      <c r="AJ252" s="229"/>
      <c r="AK252" s="229"/>
      <c r="AL252" s="229"/>
      <c r="AM252" s="229"/>
      <c r="AN252" s="229"/>
      <c r="AO252" s="229"/>
      <c r="AP252" s="229"/>
      <c r="AQ252" s="229"/>
      <c r="AR252" s="229"/>
      <c r="AS252" s="229"/>
      <c r="AT252" s="229"/>
      <c r="AU252" s="229"/>
      <c r="AV252" s="229"/>
      <c r="AW252" s="229"/>
      <c r="AX252" s="229"/>
      <c r="AY252" s="229"/>
      <c r="AZ252" s="229"/>
      <c r="BA252" s="229"/>
      <c r="BB252" s="229"/>
      <c r="BC252" s="229"/>
    </row>
    <row r="253" spans="1:55" ht="15.75" customHeight="1" x14ac:dyDescent="0.2">
      <c r="A253" s="229"/>
      <c r="B253" s="229"/>
      <c r="C253" s="229"/>
      <c r="D253" s="229"/>
      <c r="E253" s="229"/>
      <c r="F253" s="229"/>
      <c r="G253" s="229"/>
      <c r="H253" s="229"/>
      <c r="I253" s="229"/>
      <c r="J253" s="229"/>
      <c r="K253" s="229"/>
      <c r="L253" s="229"/>
      <c r="M253" s="229"/>
      <c r="N253" s="229"/>
      <c r="O253" s="229"/>
      <c r="P253" s="229"/>
      <c r="Q253" s="229"/>
      <c r="R253" s="229"/>
      <c r="S253" s="229"/>
      <c r="T253" s="229"/>
      <c r="U253" s="229"/>
      <c r="V253" s="229"/>
      <c r="W253" s="229"/>
      <c r="X253" s="229"/>
      <c r="Y253" s="229"/>
      <c r="Z253" s="229"/>
      <c r="AA253" s="229"/>
      <c r="AB253" s="229"/>
      <c r="AC253" s="229"/>
      <c r="AD253" s="229"/>
      <c r="AE253" s="229"/>
      <c r="AF253" s="229"/>
      <c r="AG253" s="229"/>
      <c r="AH253" s="229"/>
      <c r="AI253" s="229"/>
      <c r="AJ253" s="229"/>
      <c r="AK253" s="229"/>
      <c r="AL253" s="229"/>
      <c r="AM253" s="229"/>
      <c r="AN253" s="229"/>
      <c r="AO253" s="229"/>
      <c r="AP253" s="229"/>
      <c r="AQ253" s="229"/>
      <c r="AR253" s="229"/>
      <c r="AS253" s="229"/>
      <c r="AT253" s="229"/>
      <c r="AU253" s="229"/>
      <c r="AV253" s="229"/>
      <c r="AW253" s="229"/>
      <c r="AX253" s="229"/>
      <c r="AY253" s="229"/>
      <c r="AZ253" s="229"/>
      <c r="BA253" s="229"/>
      <c r="BB253" s="229"/>
      <c r="BC253" s="229"/>
    </row>
    <row r="254" spans="1:55" ht="15.75" customHeight="1" x14ac:dyDescent="0.2">
      <c r="A254" s="229"/>
      <c r="B254" s="229"/>
      <c r="C254" s="229"/>
      <c r="D254" s="229"/>
      <c r="E254" s="229"/>
      <c r="F254" s="229"/>
      <c r="G254" s="229"/>
      <c r="H254" s="229"/>
      <c r="I254" s="229"/>
      <c r="J254" s="229"/>
      <c r="K254" s="229"/>
      <c r="L254" s="229"/>
      <c r="M254" s="229"/>
      <c r="N254" s="229"/>
      <c r="O254" s="229"/>
      <c r="P254" s="229"/>
      <c r="Q254" s="229"/>
      <c r="R254" s="229"/>
      <c r="S254" s="229"/>
      <c r="T254" s="229"/>
      <c r="U254" s="229"/>
      <c r="V254" s="229"/>
      <c r="W254" s="229"/>
      <c r="X254" s="229"/>
      <c r="Y254" s="229"/>
      <c r="Z254" s="229"/>
      <c r="AA254" s="229"/>
      <c r="AB254" s="229"/>
      <c r="AC254" s="229"/>
      <c r="AD254" s="229"/>
      <c r="AE254" s="229"/>
      <c r="AF254" s="229"/>
      <c r="AG254" s="229"/>
      <c r="AH254" s="229"/>
      <c r="AI254" s="229"/>
      <c r="AJ254" s="229"/>
      <c r="AK254" s="229"/>
      <c r="AL254" s="229"/>
      <c r="AM254" s="229"/>
      <c r="AN254" s="229"/>
      <c r="AO254" s="229"/>
      <c r="AP254" s="229"/>
      <c r="AQ254" s="229"/>
      <c r="AR254" s="229"/>
      <c r="AS254" s="229"/>
      <c r="AT254" s="229"/>
      <c r="AU254" s="229"/>
      <c r="AV254" s="229"/>
      <c r="AW254" s="229"/>
      <c r="AX254" s="229"/>
      <c r="AY254" s="229"/>
      <c r="AZ254" s="229"/>
      <c r="BA254" s="229"/>
      <c r="BB254" s="229"/>
      <c r="BC254" s="229"/>
    </row>
    <row r="255" spans="1:55" ht="15.75" customHeight="1" x14ac:dyDescent="0.2">
      <c r="A255" s="229"/>
      <c r="B255" s="229"/>
      <c r="C255" s="229"/>
      <c r="D255" s="229"/>
      <c r="E255" s="229"/>
      <c r="F255" s="229"/>
      <c r="G255" s="229"/>
      <c r="H255" s="229"/>
      <c r="I255" s="229"/>
      <c r="J255" s="229"/>
      <c r="K255" s="229"/>
      <c r="L255" s="229"/>
      <c r="M255" s="229"/>
      <c r="N255" s="229"/>
      <c r="O255" s="229"/>
      <c r="P255" s="229"/>
      <c r="Q255" s="229"/>
      <c r="R255" s="229"/>
      <c r="S255" s="229"/>
      <c r="T255" s="229"/>
      <c r="U255" s="229"/>
      <c r="V255" s="229"/>
      <c r="W255" s="229"/>
      <c r="X255" s="229"/>
      <c r="Y255" s="229"/>
      <c r="Z255" s="229"/>
      <c r="AA255" s="229"/>
      <c r="AB255" s="229"/>
      <c r="AC255" s="229"/>
      <c r="AD255" s="229"/>
      <c r="AE255" s="229"/>
      <c r="AF255" s="229"/>
      <c r="AG255" s="229"/>
      <c r="AH255" s="229"/>
      <c r="AI255" s="229"/>
      <c r="AJ255" s="229"/>
      <c r="AK255" s="229"/>
      <c r="AL255" s="229"/>
      <c r="AM255" s="229"/>
      <c r="AN255" s="229"/>
      <c r="AO255" s="229"/>
      <c r="AP255" s="229"/>
      <c r="AQ255" s="229"/>
      <c r="AR255" s="229"/>
      <c r="AS255" s="229"/>
      <c r="AT255" s="229"/>
      <c r="AU255" s="229"/>
      <c r="AV255" s="229"/>
      <c r="AW255" s="229"/>
      <c r="AX255" s="229"/>
      <c r="AY255" s="229"/>
      <c r="AZ255" s="229"/>
      <c r="BA255" s="229"/>
      <c r="BB255" s="229"/>
      <c r="BC255" s="229"/>
    </row>
    <row r="256" spans="1:55" ht="15.75" customHeight="1" x14ac:dyDescent="0.2">
      <c r="A256" s="229"/>
      <c r="B256" s="229"/>
      <c r="C256" s="229"/>
      <c r="D256" s="229"/>
      <c r="E256" s="229"/>
      <c r="F256" s="229"/>
      <c r="G256" s="229"/>
      <c r="H256" s="229"/>
      <c r="I256" s="229"/>
      <c r="J256" s="229"/>
      <c r="K256" s="229"/>
      <c r="L256" s="229"/>
      <c r="M256" s="229"/>
      <c r="N256" s="229"/>
      <c r="O256" s="229"/>
      <c r="P256" s="229"/>
      <c r="Q256" s="229"/>
      <c r="R256" s="229"/>
      <c r="S256" s="229"/>
      <c r="T256" s="229"/>
      <c r="U256" s="229"/>
      <c r="V256" s="229"/>
      <c r="W256" s="229"/>
      <c r="X256" s="229"/>
      <c r="Y256" s="229"/>
      <c r="Z256" s="229"/>
      <c r="AA256" s="229"/>
      <c r="AB256" s="229"/>
      <c r="AC256" s="229"/>
      <c r="AD256" s="229"/>
      <c r="AE256" s="229"/>
      <c r="AF256" s="229"/>
      <c r="AG256" s="229"/>
      <c r="AH256" s="229"/>
      <c r="AI256" s="229"/>
      <c r="AJ256" s="229"/>
      <c r="AK256" s="229"/>
      <c r="AL256" s="229"/>
      <c r="AM256" s="229"/>
      <c r="AN256" s="229"/>
      <c r="AO256" s="229"/>
      <c r="AP256" s="229"/>
      <c r="AQ256" s="229"/>
      <c r="AR256" s="229"/>
      <c r="AS256" s="229"/>
      <c r="AT256" s="229"/>
      <c r="AU256" s="229"/>
      <c r="AV256" s="229"/>
      <c r="AW256" s="229"/>
      <c r="AX256" s="229"/>
      <c r="AY256" s="229"/>
      <c r="AZ256" s="229"/>
      <c r="BA256" s="229"/>
      <c r="BB256" s="229"/>
      <c r="BC256" s="229"/>
    </row>
    <row r="257" spans="1:55" ht="15.75" customHeight="1" x14ac:dyDescent="0.2">
      <c r="A257" s="229"/>
      <c r="B257" s="229"/>
      <c r="C257" s="229"/>
      <c r="D257" s="229"/>
      <c r="E257" s="229"/>
      <c r="F257" s="229"/>
      <c r="G257" s="229"/>
      <c r="H257" s="229"/>
      <c r="I257" s="229"/>
      <c r="J257" s="229"/>
      <c r="K257" s="229"/>
      <c r="L257" s="229"/>
      <c r="M257" s="229"/>
      <c r="N257" s="229"/>
      <c r="O257" s="229"/>
      <c r="P257" s="229"/>
      <c r="Q257" s="229"/>
      <c r="R257" s="229"/>
      <c r="S257" s="229"/>
      <c r="T257" s="229"/>
      <c r="U257" s="229"/>
      <c r="V257" s="229"/>
      <c r="W257" s="229"/>
      <c r="X257" s="229"/>
      <c r="Y257" s="229"/>
      <c r="Z257" s="229"/>
      <c r="AA257" s="229"/>
      <c r="AB257" s="229"/>
      <c r="AC257" s="229"/>
      <c r="AD257" s="229"/>
      <c r="AE257" s="229"/>
      <c r="AF257" s="229"/>
      <c r="AG257" s="229"/>
      <c r="AH257" s="229"/>
      <c r="AI257" s="229"/>
      <c r="AJ257" s="229"/>
      <c r="AK257" s="229"/>
      <c r="AL257" s="229"/>
      <c r="AM257" s="229"/>
      <c r="AN257" s="229"/>
      <c r="AO257" s="229"/>
      <c r="AP257" s="229"/>
      <c r="AQ257" s="229"/>
      <c r="AR257" s="229"/>
      <c r="AS257" s="229"/>
      <c r="AT257" s="229"/>
      <c r="AU257" s="229"/>
      <c r="AV257" s="229"/>
      <c r="AW257" s="229"/>
      <c r="AX257" s="229"/>
      <c r="AY257" s="229"/>
      <c r="AZ257" s="229"/>
      <c r="BA257" s="229"/>
      <c r="BB257" s="229"/>
      <c r="BC257" s="229"/>
    </row>
    <row r="258" spans="1:55" ht="15.75" customHeight="1" x14ac:dyDescent="0.2">
      <c r="A258" s="229"/>
      <c r="B258" s="229"/>
      <c r="C258" s="229"/>
      <c r="D258" s="229"/>
      <c r="E258" s="229"/>
      <c r="F258" s="229"/>
      <c r="G258" s="229"/>
      <c r="H258" s="229"/>
      <c r="I258" s="229"/>
      <c r="J258" s="229"/>
      <c r="K258" s="229"/>
      <c r="L258" s="229"/>
      <c r="M258" s="229"/>
      <c r="N258" s="229"/>
      <c r="O258" s="229"/>
      <c r="P258" s="229"/>
      <c r="Q258" s="229"/>
      <c r="R258" s="229"/>
      <c r="S258" s="229"/>
      <c r="T258" s="229"/>
      <c r="U258" s="229"/>
      <c r="V258" s="229"/>
      <c r="W258" s="229"/>
      <c r="X258" s="229"/>
      <c r="Y258" s="229"/>
      <c r="Z258" s="229"/>
      <c r="AA258" s="229"/>
      <c r="AB258" s="229"/>
      <c r="AC258" s="229"/>
      <c r="AD258" s="229"/>
      <c r="AE258" s="229"/>
      <c r="AF258" s="229"/>
      <c r="AG258" s="229"/>
      <c r="AH258" s="229"/>
      <c r="AI258" s="229"/>
      <c r="AJ258" s="229"/>
      <c r="AK258" s="229"/>
      <c r="AL258" s="229"/>
      <c r="AM258" s="229"/>
      <c r="AN258" s="229"/>
      <c r="AO258" s="229"/>
      <c r="AP258" s="229"/>
      <c r="AQ258" s="229"/>
      <c r="AR258" s="229"/>
      <c r="AS258" s="229"/>
      <c r="AT258" s="229"/>
      <c r="AU258" s="229"/>
      <c r="AV258" s="229"/>
      <c r="AW258" s="229"/>
      <c r="AX258" s="229"/>
      <c r="AY258" s="229"/>
      <c r="AZ258" s="229"/>
      <c r="BA258" s="229"/>
      <c r="BB258" s="229"/>
      <c r="BC258" s="229"/>
    </row>
    <row r="259" spans="1:55" ht="15.75" customHeight="1" x14ac:dyDescent="0.2">
      <c r="A259" s="229"/>
      <c r="B259" s="229"/>
      <c r="C259" s="229"/>
      <c r="D259" s="229"/>
      <c r="E259" s="229"/>
      <c r="F259" s="229"/>
      <c r="G259" s="229"/>
      <c r="H259" s="229"/>
      <c r="I259" s="229"/>
      <c r="J259" s="229"/>
      <c r="K259" s="229"/>
      <c r="L259" s="229"/>
      <c r="M259" s="229"/>
      <c r="N259" s="229"/>
      <c r="O259" s="229"/>
      <c r="P259" s="229"/>
      <c r="Q259" s="229"/>
      <c r="R259" s="229"/>
      <c r="S259" s="229"/>
      <c r="T259" s="229"/>
      <c r="U259" s="229"/>
      <c r="V259" s="229"/>
      <c r="W259" s="229"/>
      <c r="X259" s="229"/>
      <c r="Y259" s="229"/>
      <c r="Z259" s="229"/>
      <c r="AA259" s="229"/>
      <c r="AB259" s="229"/>
      <c r="AC259" s="229"/>
      <c r="AD259" s="229"/>
      <c r="AE259" s="229"/>
      <c r="AF259" s="229"/>
      <c r="AG259" s="229"/>
      <c r="AH259" s="229"/>
      <c r="AI259" s="229"/>
      <c r="AJ259" s="229"/>
      <c r="AK259" s="229"/>
      <c r="AL259" s="229"/>
      <c r="AM259" s="229"/>
      <c r="AN259" s="229"/>
      <c r="AO259" s="229"/>
      <c r="AP259" s="229"/>
      <c r="AQ259" s="229"/>
      <c r="AR259" s="229"/>
      <c r="AS259" s="229"/>
      <c r="AT259" s="229"/>
      <c r="AU259" s="229"/>
      <c r="AV259" s="229"/>
      <c r="AW259" s="229"/>
      <c r="AX259" s="229"/>
      <c r="AY259" s="229"/>
      <c r="AZ259" s="229"/>
      <c r="BA259" s="229"/>
      <c r="BB259" s="229"/>
      <c r="BC259" s="229"/>
    </row>
    <row r="260" spans="1:55" ht="15.75" customHeight="1" x14ac:dyDescent="0.2">
      <c r="A260" s="229"/>
      <c r="B260" s="229"/>
      <c r="C260" s="229"/>
      <c r="D260" s="229"/>
      <c r="E260" s="229"/>
      <c r="F260" s="229"/>
      <c r="G260" s="229"/>
      <c r="H260" s="229"/>
      <c r="I260" s="229"/>
      <c r="J260" s="229"/>
      <c r="K260" s="229"/>
      <c r="L260" s="229"/>
      <c r="M260" s="229"/>
      <c r="N260" s="229"/>
      <c r="O260" s="229"/>
      <c r="P260" s="229"/>
      <c r="Q260" s="229"/>
      <c r="R260" s="229"/>
      <c r="S260" s="229"/>
      <c r="T260" s="229"/>
      <c r="U260" s="229"/>
      <c r="V260" s="229"/>
      <c r="W260" s="229"/>
      <c r="X260" s="229"/>
      <c r="Y260" s="229"/>
      <c r="Z260" s="229"/>
      <c r="AA260" s="229"/>
      <c r="AB260" s="229"/>
      <c r="AC260" s="229"/>
      <c r="AD260" s="229"/>
      <c r="AE260" s="229"/>
      <c r="AF260" s="229"/>
      <c r="AG260" s="229"/>
      <c r="AH260" s="229"/>
      <c r="AI260" s="229"/>
      <c r="AJ260" s="229"/>
      <c r="AK260" s="229"/>
      <c r="AL260" s="229"/>
      <c r="AM260" s="229"/>
      <c r="AN260" s="229"/>
      <c r="AO260" s="229"/>
      <c r="AP260" s="229"/>
      <c r="AQ260" s="229"/>
      <c r="AR260" s="229"/>
      <c r="AS260" s="229"/>
      <c r="AT260" s="229"/>
      <c r="AU260" s="229"/>
      <c r="AV260" s="229"/>
      <c r="AW260" s="229"/>
      <c r="AX260" s="229"/>
      <c r="AY260" s="229"/>
      <c r="AZ260" s="229"/>
      <c r="BA260" s="229"/>
      <c r="BB260" s="229"/>
      <c r="BC260" s="229"/>
    </row>
    <row r="261" spans="1:55" ht="15.75" customHeight="1" x14ac:dyDescent="0.2">
      <c r="A261" s="229"/>
      <c r="B261" s="229"/>
      <c r="C261" s="229"/>
      <c r="D261" s="229"/>
      <c r="E261" s="229"/>
      <c r="F261" s="229"/>
      <c r="G261" s="229"/>
      <c r="H261" s="229"/>
      <c r="I261" s="229"/>
      <c r="J261" s="229"/>
      <c r="K261" s="229"/>
      <c r="L261" s="229"/>
      <c r="M261" s="229"/>
      <c r="N261" s="229"/>
      <c r="O261" s="229"/>
      <c r="P261" s="229"/>
      <c r="Q261" s="229"/>
      <c r="R261" s="229"/>
      <c r="S261" s="229"/>
      <c r="T261" s="229"/>
      <c r="U261" s="229"/>
      <c r="V261" s="229"/>
      <c r="W261" s="229"/>
      <c r="X261" s="229"/>
      <c r="Y261" s="229"/>
      <c r="Z261" s="229"/>
      <c r="AA261" s="229"/>
      <c r="AB261" s="229"/>
      <c r="AC261" s="229"/>
      <c r="AD261" s="229"/>
      <c r="AE261" s="229"/>
      <c r="AF261" s="229"/>
      <c r="AG261" s="229"/>
      <c r="AH261" s="229"/>
      <c r="AI261" s="229"/>
      <c r="AJ261" s="229"/>
      <c r="AK261" s="229"/>
      <c r="AL261" s="229"/>
      <c r="AM261" s="229"/>
      <c r="AN261" s="229"/>
      <c r="AO261" s="229"/>
      <c r="AP261" s="229"/>
      <c r="AQ261" s="229"/>
      <c r="AR261" s="229"/>
      <c r="AS261" s="229"/>
      <c r="AT261" s="229"/>
      <c r="AU261" s="229"/>
      <c r="AV261" s="229"/>
      <c r="AW261" s="229"/>
      <c r="AX261" s="229"/>
      <c r="AY261" s="229"/>
      <c r="AZ261" s="229"/>
      <c r="BA261" s="229"/>
      <c r="BB261" s="229"/>
      <c r="BC261" s="229"/>
    </row>
    <row r="262" spans="1:55" ht="15.75" customHeight="1" x14ac:dyDescent="0.2">
      <c r="A262" s="229"/>
      <c r="B262" s="229"/>
      <c r="C262" s="229"/>
      <c r="D262" s="229"/>
      <c r="E262" s="229"/>
      <c r="F262" s="229"/>
      <c r="G262" s="229"/>
      <c r="H262" s="229"/>
      <c r="I262" s="229"/>
      <c r="J262" s="229"/>
      <c r="K262" s="229"/>
      <c r="L262" s="229"/>
      <c r="M262" s="229"/>
      <c r="N262" s="229"/>
      <c r="O262" s="229"/>
      <c r="P262" s="229"/>
      <c r="Q262" s="229"/>
      <c r="R262" s="229"/>
      <c r="S262" s="229"/>
      <c r="T262" s="229"/>
      <c r="U262" s="229"/>
      <c r="V262" s="229"/>
      <c r="W262" s="229"/>
      <c r="X262" s="229"/>
      <c r="Y262" s="229"/>
      <c r="Z262" s="229"/>
      <c r="AA262" s="229"/>
      <c r="AB262" s="229"/>
      <c r="AC262" s="229"/>
      <c r="AD262" s="229"/>
      <c r="AE262" s="229"/>
      <c r="AF262" s="229"/>
      <c r="AG262" s="229"/>
      <c r="AH262" s="229"/>
      <c r="AI262" s="229"/>
      <c r="AJ262" s="229"/>
      <c r="AK262" s="229"/>
      <c r="AL262" s="229"/>
      <c r="AM262" s="229"/>
      <c r="AN262" s="229"/>
      <c r="AO262" s="229"/>
      <c r="AP262" s="229"/>
      <c r="AQ262" s="229"/>
      <c r="AR262" s="229"/>
      <c r="AS262" s="229"/>
      <c r="AT262" s="229"/>
      <c r="AU262" s="229"/>
      <c r="AV262" s="229"/>
      <c r="AW262" s="229"/>
      <c r="AX262" s="229"/>
      <c r="AY262" s="229"/>
      <c r="AZ262" s="229"/>
      <c r="BA262" s="229"/>
      <c r="BB262" s="229"/>
      <c r="BC262" s="229"/>
    </row>
    <row r="263" spans="1:55" ht="15.75" customHeight="1" x14ac:dyDescent="0.2">
      <c r="A263" s="229"/>
      <c r="B263" s="229"/>
      <c r="C263" s="229"/>
      <c r="D263" s="229"/>
      <c r="E263" s="229"/>
      <c r="F263" s="229"/>
      <c r="G263" s="229"/>
      <c r="H263" s="229"/>
      <c r="I263" s="229"/>
      <c r="J263" s="229"/>
      <c r="K263" s="229"/>
      <c r="L263" s="229"/>
      <c r="M263" s="229"/>
      <c r="N263" s="229"/>
      <c r="O263" s="229"/>
      <c r="P263" s="229"/>
      <c r="Q263" s="229"/>
      <c r="R263" s="229"/>
      <c r="S263" s="229"/>
      <c r="T263" s="229"/>
      <c r="U263" s="229"/>
      <c r="V263" s="229"/>
      <c r="W263" s="229"/>
      <c r="X263" s="229"/>
      <c r="Y263" s="229"/>
      <c r="Z263" s="229"/>
      <c r="AA263" s="229"/>
      <c r="AB263" s="229"/>
      <c r="AC263" s="229"/>
      <c r="AD263" s="229"/>
      <c r="AE263" s="229"/>
      <c r="AF263" s="229"/>
      <c r="AG263" s="229"/>
      <c r="AH263" s="229"/>
      <c r="AI263" s="229"/>
      <c r="AJ263" s="229"/>
      <c r="AK263" s="229"/>
      <c r="AL263" s="229"/>
      <c r="AM263" s="229"/>
      <c r="AN263" s="229"/>
      <c r="AO263" s="229"/>
      <c r="AP263" s="229"/>
      <c r="AQ263" s="229"/>
      <c r="AR263" s="229"/>
      <c r="AS263" s="229"/>
      <c r="AT263" s="229"/>
      <c r="AU263" s="229"/>
      <c r="AV263" s="229"/>
      <c r="AW263" s="229"/>
      <c r="AX263" s="229"/>
      <c r="AY263" s="229"/>
      <c r="AZ263" s="229"/>
      <c r="BA263" s="229"/>
      <c r="BB263" s="229"/>
      <c r="BC263" s="229"/>
    </row>
    <row r="264" spans="1:55" ht="15.75" customHeight="1" x14ac:dyDescent="0.2">
      <c r="A264" s="229"/>
      <c r="B264" s="229"/>
      <c r="C264" s="229"/>
      <c r="D264" s="229"/>
      <c r="E264" s="229"/>
      <c r="F264" s="229"/>
      <c r="G264" s="229"/>
      <c r="H264" s="229"/>
      <c r="I264" s="229"/>
      <c r="J264" s="229"/>
      <c r="K264" s="229"/>
      <c r="L264" s="229"/>
      <c r="M264" s="229"/>
      <c r="N264" s="229"/>
      <c r="O264" s="229"/>
      <c r="P264" s="229"/>
      <c r="Q264" s="229"/>
      <c r="R264" s="229"/>
      <c r="S264" s="229"/>
      <c r="T264" s="229"/>
      <c r="U264" s="229"/>
      <c r="V264" s="229"/>
      <c r="W264" s="229"/>
      <c r="X264" s="229"/>
      <c r="Y264" s="229"/>
      <c r="Z264" s="229"/>
      <c r="AA264" s="229"/>
      <c r="AB264" s="229"/>
      <c r="AC264" s="229"/>
      <c r="AD264" s="229"/>
      <c r="AE264" s="229"/>
      <c r="AF264" s="229"/>
      <c r="AG264" s="229"/>
      <c r="AH264" s="229"/>
      <c r="AI264" s="229"/>
      <c r="AJ264" s="229"/>
      <c r="AK264" s="229"/>
      <c r="AL264" s="229"/>
      <c r="AM264" s="229"/>
      <c r="AN264" s="229"/>
      <c r="AO264" s="229"/>
      <c r="AP264" s="229"/>
      <c r="AQ264" s="229"/>
      <c r="AR264" s="229"/>
      <c r="AS264" s="229"/>
      <c r="AT264" s="229"/>
      <c r="AU264" s="229"/>
      <c r="AV264" s="229"/>
      <c r="AW264" s="229"/>
      <c r="AX264" s="229"/>
      <c r="AY264" s="229"/>
      <c r="AZ264" s="229"/>
      <c r="BA264" s="229"/>
      <c r="BB264" s="229"/>
      <c r="BC264" s="229"/>
    </row>
    <row r="265" spans="1:55" ht="15.75" customHeight="1" x14ac:dyDescent="0.2">
      <c r="A265" s="229"/>
      <c r="B265" s="229"/>
      <c r="C265" s="229"/>
      <c r="D265" s="229"/>
      <c r="E265" s="229"/>
      <c r="F265" s="229"/>
      <c r="G265" s="229"/>
      <c r="H265" s="229"/>
      <c r="I265" s="229"/>
      <c r="J265" s="229"/>
      <c r="K265" s="229"/>
      <c r="L265" s="229"/>
      <c r="M265" s="229"/>
      <c r="N265" s="229"/>
      <c r="O265" s="229"/>
      <c r="P265" s="229"/>
      <c r="Q265" s="229"/>
      <c r="R265" s="229"/>
      <c r="S265" s="229"/>
      <c r="T265" s="229"/>
      <c r="U265" s="229"/>
      <c r="V265" s="229"/>
      <c r="W265" s="229"/>
      <c r="X265" s="229"/>
      <c r="Y265" s="229"/>
      <c r="Z265" s="229"/>
      <c r="AA265" s="229"/>
      <c r="AB265" s="229"/>
      <c r="AC265" s="229"/>
      <c r="AD265" s="229"/>
      <c r="AE265" s="229"/>
      <c r="AF265" s="229"/>
      <c r="AG265" s="229"/>
      <c r="AH265" s="229"/>
      <c r="AI265" s="229"/>
      <c r="AJ265" s="229"/>
      <c r="AK265" s="229"/>
      <c r="AL265" s="229"/>
      <c r="AM265" s="229"/>
      <c r="AN265" s="229"/>
      <c r="AO265" s="229"/>
      <c r="AP265" s="229"/>
      <c r="AQ265" s="229"/>
      <c r="AR265" s="229"/>
      <c r="AS265" s="229"/>
      <c r="AT265" s="229"/>
      <c r="AU265" s="229"/>
      <c r="AV265" s="229"/>
      <c r="AW265" s="229"/>
      <c r="AX265" s="229"/>
      <c r="AY265" s="229"/>
      <c r="AZ265" s="229"/>
      <c r="BA265" s="229"/>
      <c r="BB265" s="229"/>
      <c r="BC265" s="229"/>
    </row>
    <row r="266" spans="1:55" ht="15.75" customHeight="1" x14ac:dyDescent="0.2">
      <c r="A266" s="229"/>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c r="Y266" s="229"/>
      <c r="Z266" s="229"/>
      <c r="AA266" s="229"/>
      <c r="AB266" s="229"/>
      <c r="AC266" s="229"/>
      <c r="AD266" s="229"/>
      <c r="AE266" s="229"/>
      <c r="AF266" s="229"/>
      <c r="AG266" s="229"/>
      <c r="AH266" s="229"/>
      <c r="AI266" s="229"/>
      <c r="AJ266" s="229"/>
      <c r="AK266" s="229"/>
      <c r="AL266" s="229"/>
      <c r="AM266" s="229"/>
      <c r="AN266" s="229"/>
      <c r="AO266" s="229"/>
      <c r="AP266" s="229"/>
      <c r="AQ266" s="229"/>
      <c r="AR266" s="229"/>
      <c r="AS266" s="229"/>
      <c r="AT266" s="229"/>
      <c r="AU266" s="229"/>
      <c r="AV266" s="229"/>
      <c r="AW266" s="229"/>
      <c r="AX266" s="229"/>
      <c r="AY266" s="229"/>
      <c r="AZ266" s="229"/>
      <c r="BA266" s="229"/>
      <c r="BB266" s="229"/>
      <c r="BC266" s="229"/>
    </row>
    <row r="267" spans="1:55" ht="15.75" customHeight="1" x14ac:dyDescent="0.2">
      <c r="A267" s="229"/>
      <c r="B267" s="229"/>
      <c r="C267" s="229"/>
      <c r="D267" s="229"/>
      <c r="E267" s="229"/>
      <c r="F267" s="229"/>
      <c r="G267" s="229"/>
      <c r="H267" s="229"/>
      <c r="I267" s="229"/>
      <c r="J267" s="229"/>
      <c r="K267" s="229"/>
      <c r="L267" s="229"/>
      <c r="M267" s="229"/>
      <c r="N267" s="229"/>
      <c r="O267" s="229"/>
      <c r="P267" s="229"/>
      <c r="Q267" s="229"/>
      <c r="R267" s="229"/>
      <c r="S267" s="229"/>
      <c r="T267" s="229"/>
      <c r="U267" s="229"/>
      <c r="V267" s="229"/>
      <c r="W267" s="229"/>
      <c r="X267" s="229"/>
      <c r="Y267" s="229"/>
      <c r="Z267" s="229"/>
      <c r="AA267" s="229"/>
      <c r="AB267" s="229"/>
      <c r="AC267" s="229"/>
      <c r="AD267" s="229"/>
      <c r="AE267" s="229"/>
      <c r="AF267" s="229"/>
      <c r="AG267" s="229"/>
      <c r="AH267" s="229"/>
      <c r="AI267" s="229"/>
      <c r="AJ267" s="229"/>
      <c r="AK267" s="229"/>
      <c r="AL267" s="229"/>
      <c r="AM267" s="229"/>
      <c r="AN267" s="229"/>
      <c r="AO267" s="229"/>
      <c r="AP267" s="229"/>
      <c r="AQ267" s="229"/>
      <c r="AR267" s="229"/>
      <c r="AS267" s="229"/>
      <c r="AT267" s="229"/>
      <c r="AU267" s="229"/>
      <c r="AV267" s="229"/>
      <c r="AW267" s="229"/>
      <c r="AX267" s="229"/>
      <c r="AY267" s="229"/>
      <c r="AZ267" s="229"/>
      <c r="BA267" s="229"/>
      <c r="BB267" s="229"/>
      <c r="BC267" s="229"/>
    </row>
    <row r="268" spans="1:55" ht="15.75" customHeight="1" x14ac:dyDescent="0.2">
      <c r="A268" s="229"/>
      <c r="B268" s="229"/>
      <c r="C268" s="229"/>
      <c r="D268" s="229"/>
      <c r="E268" s="229"/>
      <c r="F268" s="229"/>
      <c r="G268" s="229"/>
      <c r="H268" s="229"/>
      <c r="I268" s="229"/>
      <c r="J268" s="229"/>
      <c r="K268" s="229"/>
      <c r="L268" s="229"/>
      <c r="M268" s="229"/>
      <c r="N268" s="229"/>
      <c r="O268" s="229"/>
      <c r="P268" s="229"/>
      <c r="Q268" s="229"/>
      <c r="R268" s="229"/>
      <c r="S268" s="229"/>
      <c r="T268" s="229"/>
      <c r="U268" s="229"/>
      <c r="V268" s="229"/>
      <c r="W268" s="229"/>
      <c r="X268" s="229"/>
      <c r="Y268" s="229"/>
      <c r="Z268" s="229"/>
      <c r="AA268" s="229"/>
      <c r="AB268" s="229"/>
      <c r="AC268" s="229"/>
      <c r="AD268" s="229"/>
      <c r="AE268" s="229"/>
      <c r="AF268" s="229"/>
      <c r="AG268" s="229"/>
      <c r="AH268" s="229"/>
      <c r="AI268" s="229"/>
      <c r="AJ268" s="229"/>
      <c r="AK268" s="229"/>
      <c r="AL268" s="229"/>
      <c r="AM268" s="229"/>
      <c r="AN268" s="229"/>
      <c r="AO268" s="229"/>
      <c r="AP268" s="229"/>
      <c r="AQ268" s="229"/>
      <c r="AR268" s="229"/>
      <c r="AS268" s="229"/>
      <c r="AT268" s="229"/>
      <c r="AU268" s="229"/>
      <c r="AV268" s="229"/>
      <c r="AW268" s="229"/>
      <c r="AX268" s="229"/>
      <c r="AY268" s="229"/>
      <c r="AZ268" s="229"/>
      <c r="BA268" s="229"/>
      <c r="BB268" s="229"/>
      <c r="BC268" s="229"/>
    </row>
    <row r="269" spans="1:55" ht="15.75" customHeight="1" x14ac:dyDescent="0.2">
      <c r="A269" s="229"/>
      <c r="B269" s="229"/>
      <c r="C269" s="229"/>
      <c r="D269" s="229"/>
      <c r="E269" s="229"/>
      <c r="F269" s="229"/>
      <c r="G269" s="229"/>
      <c r="H269" s="229"/>
      <c r="I269" s="229"/>
      <c r="J269" s="229"/>
      <c r="K269" s="229"/>
      <c r="L269" s="229"/>
      <c r="M269" s="229"/>
      <c r="N269" s="229"/>
      <c r="O269" s="229"/>
      <c r="P269" s="229"/>
      <c r="Q269" s="229"/>
      <c r="R269" s="229"/>
      <c r="S269" s="229"/>
      <c r="T269" s="229"/>
      <c r="U269" s="229"/>
      <c r="V269" s="229"/>
      <c r="W269" s="229"/>
      <c r="X269" s="229"/>
      <c r="Y269" s="229"/>
      <c r="Z269" s="229"/>
      <c r="AA269" s="229"/>
      <c r="AB269" s="229"/>
      <c r="AC269" s="229"/>
      <c r="AD269" s="229"/>
      <c r="AE269" s="229"/>
      <c r="AF269" s="229"/>
      <c r="AG269" s="229"/>
      <c r="AH269" s="229"/>
      <c r="AI269" s="229"/>
      <c r="AJ269" s="229"/>
      <c r="AK269" s="229"/>
      <c r="AL269" s="229"/>
      <c r="AM269" s="229"/>
      <c r="AN269" s="229"/>
      <c r="AO269" s="229"/>
      <c r="AP269" s="229"/>
      <c r="AQ269" s="229"/>
      <c r="AR269" s="229"/>
      <c r="AS269" s="229"/>
      <c r="AT269" s="229"/>
      <c r="AU269" s="229"/>
      <c r="AV269" s="229"/>
      <c r="AW269" s="229"/>
      <c r="AX269" s="229"/>
      <c r="AY269" s="229"/>
      <c r="AZ269" s="229"/>
      <c r="BA269" s="229"/>
      <c r="BB269" s="229"/>
      <c r="BC269" s="229"/>
    </row>
    <row r="270" spans="1:55" ht="15.75" customHeight="1" x14ac:dyDescent="0.2">
      <c r="A270" s="229"/>
      <c r="B270" s="229"/>
      <c r="C270" s="229"/>
      <c r="D270" s="229"/>
      <c r="E270" s="229"/>
      <c r="F270" s="229"/>
      <c r="G270" s="229"/>
      <c r="H270" s="229"/>
      <c r="I270" s="229"/>
      <c r="J270" s="229"/>
      <c r="K270" s="229"/>
      <c r="L270" s="229"/>
      <c r="M270" s="229"/>
      <c r="N270" s="229"/>
      <c r="O270" s="229"/>
      <c r="P270" s="229"/>
      <c r="Q270" s="229"/>
      <c r="R270" s="229"/>
      <c r="S270" s="229"/>
      <c r="T270" s="229"/>
      <c r="U270" s="229"/>
      <c r="V270" s="229"/>
      <c r="W270" s="229"/>
      <c r="X270" s="229"/>
      <c r="Y270" s="229"/>
      <c r="Z270" s="229"/>
      <c r="AA270" s="229"/>
      <c r="AB270" s="229"/>
      <c r="AC270" s="229"/>
      <c r="AD270" s="229"/>
      <c r="AE270" s="229"/>
      <c r="AF270" s="229"/>
      <c r="AG270" s="229"/>
      <c r="AH270" s="229"/>
      <c r="AI270" s="229"/>
      <c r="AJ270" s="229"/>
      <c r="AK270" s="229"/>
      <c r="AL270" s="229"/>
      <c r="AM270" s="229"/>
      <c r="AN270" s="229"/>
      <c r="AO270" s="229"/>
      <c r="AP270" s="229"/>
      <c r="AQ270" s="229"/>
      <c r="AR270" s="229"/>
      <c r="AS270" s="229"/>
      <c r="AT270" s="229"/>
      <c r="AU270" s="229"/>
      <c r="AV270" s="229"/>
      <c r="AW270" s="229"/>
      <c r="AX270" s="229"/>
      <c r="AY270" s="229"/>
      <c r="AZ270" s="229"/>
      <c r="BA270" s="229"/>
      <c r="BB270" s="229"/>
      <c r="BC270" s="229"/>
    </row>
    <row r="271" spans="1:55" ht="15.75" customHeight="1" x14ac:dyDescent="0.2">
      <c r="A271" s="229"/>
      <c r="B271" s="229"/>
      <c r="C271" s="229"/>
      <c r="D271" s="229"/>
      <c r="E271" s="229"/>
      <c r="F271" s="229"/>
      <c r="G271" s="229"/>
      <c r="H271" s="229"/>
      <c r="I271" s="229"/>
      <c r="J271" s="229"/>
      <c r="K271" s="229"/>
      <c r="L271" s="229"/>
      <c r="M271" s="229"/>
      <c r="N271" s="229"/>
      <c r="O271" s="229"/>
      <c r="P271" s="229"/>
      <c r="Q271" s="229"/>
      <c r="R271" s="229"/>
      <c r="S271" s="229"/>
      <c r="T271" s="229"/>
      <c r="U271" s="229"/>
      <c r="V271" s="229"/>
      <c r="W271" s="229"/>
      <c r="X271" s="229"/>
      <c r="Y271" s="229"/>
      <c r="Z271" s="229"/>
      <c r="AA271" s="229"/>
      <c r="AB271" s="229"/>
      <c r="AC271" s="229"/>
      <c r="AD271" s="229"/>
      <c r="AE271" s="229"/>
      <c r="AF271" s="229"/>
      <c r="AG271" s="229"/>
      <c r="AH271" s="229"/>
      <c r="AI271" s="229"/>
      <c r="AJ271" s="229"/>
      <c r="AK271" s="229"/>
      <c r="AL271" s="229"/>
      <c r="AM271" s="229"/>
      <c r="AN271" s="229"/>
      <c r="AO271" s="229"/>
      <c r="AP271" s="229"/>
      <c r="AQ271" s="229"/>
      <c r="AR271" s="229"/>
      <c r="AS271" s="229"/>
      <c r="AT271" s="229"/>
      <c r="AU271" s="229"/>
      <c r="AV271" s="229"/>
      <c r="AW271" s="229"/>
      <c r="AX271" s="229"/>
      <c r="AY271" s="229"/>
      <c r="AZ271" s="229"/>
      <c r="BA271" s="229"/>
      <c r="BB271" s="229"/>
      <c r="BC271" s="229"/>
    </row>
    <row r="272" spans="1:55" ht="15.75" customHeight="1" x14ac:dyDescent="0.2">
      <c r="A272" s="229"/>
      <c r="B272" s="229"/>
      <c r="C272" s="229"/>
      <c r="D272" s="229"/>
      <c r="E272" s="229"/>
      <c r="F272" s="229"/>
      <c r="G272" s="229"/>
      <c r="H272" s="229"/>
      <c r="I272" s="229"/>
      <c r="J272" s="229"/>
      <c r="K272" s="229"/>
      <c r="L272" s="229"/>
      <c r="M272" s="229"/>
      <c r="N272" s="229"/>
      <c r="O272" s="229"/>
      <c r="P272" s="229"/>
      <c r="Q272" s="229"/>
      <c r="R272" s="229"/>
      <c r="S272" s="229"/>
      <c r="T272" s="229"/>
      <c r="U272" s="229"/>
      <c r="V272" s="229"/>
      <c r="W272" s="229"/>
      <c r="X272" s="229"/>
      <c r="Y272" s="229"/>
      <c r="Z272" s="229"/>
      <c r="AA272" s="229"/>
      <c r="AB272" s="229"/>
      <c r="AC272" s="229"/>
      <c r="AD272" s="229"/>
      <c r="AE272" s="229"/>
      <c r="AF272" s="229"/>
      <c r="AG272" s="229"/>
      <c r="AH272" s="229"/>
      <c r="AI272" s="229"/>
      <c r="AJ272" s="229"/>
      <c r="AK272" s="229"/>
      <c r="AL272" s="229"/>
      <c r="AM272" s="229"/>
      <c r="AN272" s="229"/>
      <c r="AO272" s="229"/>
      <c r="AP272" s="229"/>
      <c r="AQ272" s="229"/>
      <c r="AR272" s="229"/>
      <c r="AS272" s="229"/>
      <c r="AT272" s="229"/>
      <c r="AU272" s="229"/>
      <c r="AV272" s="229"/>
      <c r="AW272" s="229"/>
      <c r="AX272" s="229"/>
      <c r="AY272" s="229"/>
      <c r="AZ272" s="229"/>
      <c r="BA272" s="229"/>
      <c r="BB272" s="229"/>
      <c r="BC272" s="229"/>
    </row>
    <row r="273" spans="1:55" ht="15.75" customHeight="1" x14ac:dyDescent="0.2">
      <c r="A273" s="229"/>
      <c r="B273" s="229"/>
      <c r="C273" s="229"/>
      <c r="D273" s="229"/>
      <c r="E273" s="229"/>
      <c r="F273" s="229"/>
      <c r="G273" s="229"/>
      <c r="H273" s="229"/>
      <c r="I273" s="229"/>
      <c r="J273" s="229"/>
      <c r="K273" s="229"/>
      <c r="L273" s="229"/>
      <c r="M273" s="229"/>
      <c r="N273" s="229"/>
      <c r="O273" s="229"/>
      <c r="P273" s="229"/>
      <c r="Q273" s="229"/>
      <c r="R273" s="229"/>
      <c r="S273" s="229"/>
      <c r="T273" s="229"/>
      <c r="U273" s="229"/>
      <c r="V273" s="229"/>
      <c r="W273" s="229"/>
      <c r="X273" s="229"/>
      <c r="Y273" s="229"/>
      <c r="Z273" s="229"/>
      <c r="AA273" s="229"/>
      <c r="AB273" s="229"/>
      <c r="AC273" s="229"/>
      <c r="AD273" s="229"/>
      <c r="AE273" s="229"/>
      <c r="AF273" s="229"/>
      <c r="AG273" s="229"/>
      <c r="AH273" s="229"/>
      <c r="AI273" s="229"/>
      <c r="AJ273" s="229"/>
      <c r="AK273" s="229"/>
      <c r="AL273" s="229"/>
      <c r="AM273" s="229"/>
      <c r="AN273" s="229"/>
      <c r="AO273" s="229"/>
      <c r="AP273" s="229"/>
      <c r="AQ273" s="229"/>
      <c r="AR273" s="229"/>
      <c r="AS273" s="229"/>
      <c r="AT273" s="229"/>
      <c r="AU273" s="229"/>
      <c r="AV273" s="229"/>
      <c r="AW273" s="229"/>
      <c r="AX273" s="229"/>
      <c r="AY273" s="229"/>
      <c r="AZ273" s="229"/>
      <c r="BA273" s="229"/>
      <c r="BB273" s="229"/>
      <c r="BC273" s="229"/>
    </row>
    <row r="274" spans="1:55" ht="15.75" customHeight="1" x14ac:dyDescent="0.2">
      <c r="A274" s="229"/>
      <c r="B274" s="229"/>
      <c r="C274" s="229"/>
      <c r="D274" s="229"/>
      <c r="E274" s="229"/>
      <c r="F274" s="229"/>
      <c r="G274" s="229"/>
      <c r="H274" s="229"/>
      <c r="I274" s="229"/>
      <c r="J274" s="229"/>
      <c r="K274" s="229"/>
      <c r="L274" s="229"/>
      <c r="M274" s="229"/>
      <c r="N274" s="229"/>
      <c r="O274" s="229"/>
      <c r="P274" s="229"/>
      <c r="Q274" s="229"/>
      <c r="R274" s="229"/>
      <c r="S274" s="229"/>
      <c r="T274" s="229"/>
      <c r="U274" s="229"/>
      <c r="V274" s="229"/>
      <c r="W274" s="229"/>
      <c r="X274" s="229"/>
      <c r="Y274" s="229"/>
      <c r="Z274" s="229"/>
      <c r="AA274" s="229"/>
      <c r="AB274" s="229"/>
      <c r="AC274" s="229"/>
      <c r="AD274" s="229"/>
      <c r="AE274" s="229"/>
      <c r="AF274" s="229"/>
      <c r="AG274" s="229"/>
      <c r="AH274" s="229"/>
      <c r="AI274" s="229"/>
      <c r="AJ274" s="229"/>
      <c r="AK274" s="229"/>
      <c r="AL274" s="229"/>
      <c r="AM274" s="229"/>
      <c r="AN274" s="229"/>
      <c r="AO274" s="229"/>
      <c r="AP274" s="229"/>
      <c r="AQ274" s="229"/>
      <c r="AR274" s="229"/>
      <c r="AS274" s="229"/>
      <c r="AT274" s="229"/>
      <c r="AU274" s="229"/>
      <c r="AV274" s="229"/>
      <c r="AW274" s="229"/>
      <c r="AX274" s="229"/>
      <c r="AY274" s="229"/>
      <c r="AZ274" s="229"/>
      <c r="BA274" s="229"/>
      <c r="BB274" s="229"/>
      <c r="BC274" s="229"/>
    </row>
    <row r="275" spans="1:55" ht="15.75" customHeight="1" x14ac:dyDescent="0.2">
      <c r="A275" s="229"/>
      <c r="B275" s="229"/>
      <c r="C275" s="229"/>
      <c r="D275" s="229"/>
      <c r="E275" s="229"/>
      <c r="F275" s="229"/>
      <c r="G275" s="229"/>
      <c r="H275" s="229"/>
      <c r="I275" s="229"/>
      <c r="J275" s="229"/>
      <c r="K275" s="229"/>
      <c r="L275" s="229"/>
      <c r="M275" s="229"/>
      <c r="N275" s="229"/>
      <c r="O275" s="229"/>
      <c r="P275" s="229"/>
      <c r="Q275" s="229"/>
      <c r="R275" s="229"/>
      <c r="S275" s="229"/>
      <c r="T275" s="229"/>
      <c r="U275" s="229"/>
      <c r="V275" s="229"/>
      <c r="W275" s="229"/>
      <c r="X275" s="229"/>
      <c r="Y275" s="229"/>
      <c r="Z275" s="229"/>
      <c r="AA275" s="229"/>
      <c r="AB275" s="229"/>
      <c r="AC275" s="229"/>
      <c r="AD275" s="229"/>
      <c r="AE275" s="229"/>
      <c r="AF275" s="229"/>
      <c r="AG275" s="229"/>
      <c r="AH275" s="229"/>
      <c r="AI275" s="229"/>
      <c r="AJ275" s="229"/>
      <c r="AK275" s="229"/>
      <c r="AL275" s="229"/>
      <c r="AM275" s="229"/>
      <c r="AN275" s="229"/>
      <c r="AO275" s="229"/>
      <c r="AP275" s="229"/>
      <c r="AQ275" s="229"/>
      <c r="AR275" s="229"/>
      <c r="AS275" s="229"/>
      <c r="AT275" s="229"/>
      <c r="AU275" s="229"/>
      <c r="AV275" s="229"/>
      <c r="AW275" s="229"/>
      <c r="AX275" s="229"/>
      <c r="AY275" s="229"/>
      <c r="AZ275" s="229"/>
      <c r="BA275" s="229"/>
      <c r="BB275" s="229"/>
      <c r="BC275" s="229"/>
    </row>
    <row r="276" spans="1:55" ht="15.75" customHeight="1" x14ac:dyDescent="0.2">
      <c r="A276" s="229"/>
      <c r="B276" s="229"/>
      <c r="C276" s="229"/>
      <c r="D276" s="229"/>
      <c r="E276" s="229"/>
      <c r="F276" s="229"/>
      <c r="G276" s="229"/>
      <c r="H276" s="229"/>
      <c r="I276" s="229"/>
      <c r="J276" s="229"/>
      <c r="K276" s="229"/>
      <c r="L276" s="229"/>
      <c r="M276" s="229"/>
      <c r="N276" s="229"/>
      <c r="O276" s="229"/>
      <c r="P276" s="229"/>
      <c r="Q276" s="229"/>
      <c r="R276" s="229"/>
      <c r="S276" s="229"/>
      <c r="T276" s="229"/>
      <c r="U276" s="229"/>
      <c r="V276" s="229"/>
      <c r="W276" s="229"/>
      <c r="X276" s="229"/>
      <c r="Y276" s="229"/>
      <c r="Z276" s="229"/>
      <c r="AA276" s="229"/>
      <c r="AB276" s="229"/>
      <c r="AC276" s="229"/>
      <c r="AD276" s="229"/>
      <c r="AE276" s="229"/>
      <c r="AF276" s="229"/>
      <c r="AG276" s="229"/>
      <c r="AH276" s="229"/>
      <c r="AI276" s="229"/>
      <c r="AJ276" s="229"/>
      <c r="AK276" s="229"/>
      <c r="AL276" s="229"/>
      <c r="AM276" s="229"/>
      <c r="AN276" s="229"/>
      <c r="AO276" s="229"/>
      <c r="AP276" s="229"/>
      <c r="AQ276" s="229"/>
      <c r="AR276" s="229"/>
      <c r="AS276" s="229"/>
      <c r="AT276" s="229"/>
      <c r="AU276" s="229"/>
      <c r="AV276" s="229"/>
      <c r="AW276" s="229"/>
      <c r="AX276" s="229"/>
      <c r="AY276" s="229"/>
      <c r="AZ276" s="229"/>
      <c r="BA276" s="229"/>
      <c r="BB276" s="229"/>
      <c r="BC276" s="229"/>
    </row>
    <row r="277" spans="1:55" ht="15.75" customHeight="1" x14ac:dyDescent="0.2">
      <c r="A277" s="229"/>
      <c r="B277" s="229"/>
      <c r="C277" s="229"/>
      <c r="D277" s="229"/>
      <c r="E277" s="229"/>
      <c r="F277" s="229"/>
      <c r="G277" s="229"/>
      <c r="H277" s="229"/>
      <c r="I277" s="229"/>
      <c r="J277" s="229"/>
      <c r="K277" s="229"/>
      <c r="L277" s="229"/>
      <c r="M277" s="229"/>
      <c r="N277" s="229"/>
      <c r="O277" s="229"/>
      <c r="P277" s="229"/>
      <c r="Q277" s="229"/>
      <c r="R277" s="229"/>
      <c r="S277" s="229"/>
      <c r="T277" s="229"/>
      <c r="U277" s="229"/>
      <c r="V277" s="229"/>
      <c r="W277" s="229"/>
      <c r="X277" s="229"/>
      <c r="Y277" s="229"/>
      <c r="Z277" s="229"/>
      <c r="AA277" s="229"/>
      <c r="AB277" s="229"/>
      <c r="AC277" s="229"/>
      <c r="AD277" s="229"/>
      <c r="AE277" s="229"/>
      <c r="AF277" s="229"/>
      <c r="AG277" s="229"/>
      <c r="AH277" s="229"/>
      <c r="AI277" s="229"/>
      <c r="AJ277" s="229"/>
      <c r="AK277" s="229"/>
      <c r="AL277" s="229"/>
      <c r="AM277" s="229"/>
      <c r="AN277" s="229"/>
      <c r="AO277" s="229"/>
      <c r="AP277" s="229"/>
      <c r="AQ277" s="229"/>
      <c r="AR277" s="229"/>
      <c r="AS277" s="229"/>
      <c r="AT277" s="229"/>
      <c r="AU277" s="229"/>
      <c r="AV277" s="229"/>
      <c r="AW277" s="229"/>
      <c r="AX277" s="229"/>
      <c r="AY277" s="229"/>
      <c r="AZ277" s="229"/>
      <c r="BA277" s="229"/>
      <c r="BB277" s="229"/>
      <c r="BC277" s="229"/>
    </row>
    <row r="278" spans="1:55" ht="15.75" customHeight="1" x14ac:dyDescent="0.2"/>
    <row r="279" spans="1:55" ht="15.75" customHeight="1" x14ac:dyDescent="0.2"/>
    <row r="280" spans="1:55" ht="15.75" customHeight="1" x14ac:dyDescent="0.2"/>
    <row r="281" spans="1:55" ht="15.75" customHeight="1" x14ac:dyDescent="0.2"/>
    <row r="282" spans="1:55" ht="15.75" customHeight="1" x14ac:dyDescent="0.2"/>
    <row r="283" spans="1:55" ht="15.75" customHeight="1" x14ac:dyDescent="0.2"/>
    <row r="284" spans="1:55" ht="15.75" customHeight="1" x14ac:dyDescent="0.2"/>
    <row r="285" spans="1:55" ht="15.75" customHeight="1" x14ac:dyDescent="0.2"/>
    <row r="286" spans="1:55" ht="15.75" customHeight="1" x14ac:dyDescent="0.2"/>
    <row r="287" spans="1:55" ht="15.75" customHeight="1" x14ac:dyDescent="0.2"/>
    <row r="288" spans="1:5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E1:G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19"/>
  <sheetViews>
    <sheetView workbookViewId="0">
      <selection sqref="A1:N119"/>
    </sheetView>
  </sheetViews>
  <sheetFormatPr defaultColWidth="12.5703125" defaultRowHeight="15" customHeight="1" x14ac:dyDescent="0.2"/>
  <sheetData>
    <row r="1" spans="1:14" x14ac:dyDescent="0.2">
      <c r="A1" s="480">
        <v>1016</v>
      </c>
      <c r="B1" t="s">
        <v>536</v>
      </c>
      <c r="C1">
        <v>11902</v>
      </c>
      <c r="D1" t="s">
        <v>113</v>
      </c>
      <c r="E1" t="s">
        <v>537</v>
      </c>
      <c r="F1" t="s">
        <v>538</v>
      </c>
      <c r="G1" t="b">
        <v>1</v>
      </c>
      <c r="H1" t="b">
        <v>0</v>
      </c>
      <c r="I1" t="s">
        <v>539</v>
      </c>
      <c r="J1" t="s">
        <v>540</v>
      </c>
      <c r="K1" t="s">
        <v>541</v>
      </c>
      <c r="L1" t="s">
        <v>542</v>
      </c>
      <c r="M1">
        <v>9900283898</v>
      </c>
      <c r="N1" t="s">
        <v>543</v>
      </c>
    </row>
    <row r="2" spans="1:14" ht="15" customHeight="1" x14ac:dyDescent="0.2">
      <c r="A2" s="481">
        <v>1016</v>
      </c>
      <c r="B2" t="s">
        <v>536</v>
      </c>
      <c r="C2">
        <v>12181</v>
      </c>
      <c r="D2" t="s">
        <v>120</v>
      </c>
      <c r="E2" t="s">
        <v>544</v>
      </c>
      <c r="F2" t="s">
        <v>545</v>
      </c>
      <c r="G2" t="b">
        <v>0</v>
      </c>
      <c r="H2" t="b">
        <v>0</v>
      </c>
      <c r="I2" t="s">
        <v>539</v>
      </c>
      <c r="J2" t="s">
        <v>540</v>
      </c>
      <c r="K2" t="s">
        <v>541</v>
      </c>
      <c r="L2" t="s">
        <v>542</v>
      </c>
      <c r="M2">
        <v>9900283898</v>
      </c>
      <c r="N2" t="s">
        <v>546</v>
      </c>
    </row>
    <row r="3" spans="1:14" ht="15" customHeight="1" x14ac:dyDescent="0.2">
      <c r="A3" s="481">
        <v>1016</v>
      </c>
      <c r="B3" t="s">
        <v>536</v>
      </c>
      <c r="C3">
        <v>11904</v>
      </c>
      <c r="D3" t="s">
        <v>115</v>
      </c>
      <c r="E3" t="s">
        <v>537</v>
      </c>
      <c r="F3" t="s">
        <v>547</v>
      </c>
      <c r="G3" t="b">
        <v>1</v>
      </c>
      <c r="H3" t="b">
        <v>0</v>
      </c>
      <c r="I3" t="s">
        <v>539</v>
      </c>
      <c r="J3" t="s">
        <v>540</v>
      </c>
      <c r="K3" t="s">
        <v>541</v>
      </c>
      <c r="L3" t="s">
        <v>542</v>
      </c>
      <c r="M3">
        <v>9900283898</v>
      </c>
      <c r="N3" t="s">
        <v>543</v>
      </c>
    </row>
    <row r="4" spans="1:14" ht="15" customHeight="1" x14ac:dyDescent="0.2">
      <c r="A4" s="481">
        <v>1016</v>
      </c>
      <c r="B4" t="s">
        <v>536</v>
      </c>
      <c r="C4">
        <v>11903</v>
      </c>
      <c r="D4" t="s">
        <v>114</v>
      </c>
      <c r="E4" t="s">
        <v>548</v>
      </c>
      <c r="F4" t="s">
        <v>549</v>
      </c>
      <c r="G4" t="b">
        <v>1</v>
      </c>
      <c r="H4" t="b">
        <v>0</v>
      </c>
      <c r="I4" t="s">
        <v>539</v>
      </c>
      <c r="J4" t="s">
        <v>540</v>
      </c>
      <c r="K4" t="s">
        <v>541</v>
      </c>
      <c r="L4" t="s">
        <v>542</v>
      </c>
      <c r="M4">
        <v>9900283898</v>
      </c>
      <c r="N4" t="s">
        <v>550</v>
      </c>
    </row>
    <row r="5" spans="1:14" ht="15" customHeight="1" x14ac:dyDescent="0.2">
      <c r="A5" s="481">
        <v>1016</v>
      </c>
      <c r="B5" t="s">
        <v>536</v>
      </c>
      <c r="C5">
        <v>14012</v>
      </c>
      <c r="D5" t="s">
        <v>508</v>
      </c>
      <c r="E5" t="s">
        <v>551</v>
      </c>
      <c r="F5" t="s">
        <v>552</v>
      </c>
      <c r="G5" t="b">
        <v>1</v>
      </c>
      <c r="H5" t="b">
        <v>0</v>
      </c>
      <c r="I5" t="s">
        <v>539</v>
      </c>
      <c r="J5" t="s">
        <v>540</v>
      </c>
      <c r="K5" t="s">
        <v>541</v>
      </c>
      <c r="L5" t="s">
        <v>542</v>
      </c>
      <c r="M5">
        <v>9900283898</v>
      </c>
      <c r="N5" t="s">
        <v>553</v>
      </c>
    </row>
    <row r="6" spans="1:14" ht="15" customHeight="1" x14ac:dyDescent="0.2">
      <c r="A6" s="481">
        <v>1016</v>
      </c>
      <c r="B6" t="s">
        <v>536</v>
      </c>
      <c r="C6">
        <v>35157</v>
      </c>
      <c r="D6" t="s">
        <v>133</v>
      </c>
      <c r="E6" t="s">
        <v>548</v>
      </c>
      <c r="F6" t="s">
        <v>554</v>
      </c>
      <c r="G6" t="b">
        <v>1</v>
      </c>
      <c r="H6" t="b">
        <v>0</v>
      </c>
      <c r="I6" t="s">
        <v>539</v>
      </c>
      <c r="J6" t="s">
        <v>540</v>
      </c>
      <c r="K6" t="s">
        <v>541</v>
      </c>
      <c r="L6" t="s">
        <v>542</v>
      </c>
      <c r="M6">
        <v>9900283898</v>
      </c>
      <c r="N6" t="s">
        <v>550</v>
      </c>
    </row>
    <row r="7" spans="1:14" ht="15" customHeight="1" x14ac:dyDescent="0.2">
      <c r="A7" s="481">
        <v>1016</v>
      </c>
      <c r="B7" t="s">
        <v>536</v>
      </c>
      <c r="C7">
        <v>12443</v>
      </c>
      <c r="D7" t="s">
        <v>555</v>
      </c>
      <c r="E7" t="s">
        <v>548</v>
      </c>
      <c r="F7" t="s">
        <v>556</v>
      </c>
      <c r="G7" t="b">
        <v>1</v>
      </c>
      <c r="H7" t="b">
        <v>0</v>
      </c>
      <c r="I7" t="s">
        <v>539</v>
      </c>
      <c r="J7" t="s">
        <v>540</v>
      </c>
      <c r="K7" t="s">
        <v>541</v>
      </c>
      <c r="L7" t="s">
        <v>542</v>
      </c>
      <c r="M7">
        <v>9900283898</v>
      </c>
      <c r="N7" t="s">
        <v>550</v>
      </c>
    </row>
    <row r="8" spans="1:14" ht="15" customHeight="1" x14ac:dyDescent="0.2">
      <c r="A8" s="481">
        <v>1016</v>
      </c>
      <c r="B8" t="s">
        <v>536</v>
      </c>
      <c r="C8">
        <v>34147</v>
      </c>
      <c r="D8" t="s">
        <v>557</v>
      </c>
      <c r="E8" t="s">
        <v>558</v>
      </c>
      <c r="F8" t="s">
        <v>559</v>
      </c>
      <c r="G8" t="b">
        <v>1</v>
      </c>
      <c r="H8" t="b">
        <v>0</v>
      </c>
      <c r="I8" t="s">
        <v>539</v>
      </c>
      <c r="J8" t="s">
        <v>540</v>
      </c>
      <c r="K8" t="s">
        <v>541</v>
      </c>
      <c r="L8" t="s">
        <v>542</v>
      </c>
      <c r="M8">
        <v>9900283898</v>
      </c>
      <c r="N8" t="s">
        <v>560</v>
      </c>
    </row>
    <row r="9" spans="1:14" ht="15" customHeight="1" x14ac:dyDescent="0.2">
      <c r="A9" s="481">
        <v>1016</v>
      </c>
      <c r="B9" t="s">
        <v>536</v>
      </c>
      <c r="C9">
        <v>49120</v>
      </c>
      <c r="D9" t="s">
        <v>511</v>
      </c>
      <c r="E9" t="s">
        <v>561</v>
      </c>
      <c r="F9" t="s">
        <v>562</v>
      </c>
      <c r="G9" t="b">
        <v>1</v>
      </c>
      <c r="H9" t="b">
        <v>0</v>
      </c>
      <c r="I9" t="s">
        <v>539</v>
      </c>
      <c r="J9" t="s">
        <v>540</v>
      </c>
      <c r="K9" t="s">
        <v>541</v>
      </c>
      <c r="L9" t="s">
        <v>542</v>
      </c>
      <c r="M9">
        <v>9900283898</v>
      </c>
      <c r="N9" t="s">
        <v>563</v>
      </c>
    </row>
    <row r="10" spans="1:14" ht="15" customHeight="1" x14ac:dyDescent="0.2">
      <c r="A10" s="481">
        <v>1016</v>
      </c>
      <c r="B10" t="s">
        <v>536</v>
      </c>
      <c r="C10">
        <v>11907</v>
      </c>
      <c r="D10" t="s">
        <v>118</v>
      </c>
      <c r="E10" t="s">
        <v>537</v>
      </c>
      <c r="F10" t="s">
        <v>564</v>
      </c>
      <c r="G10" t="b">
        <v>1</v>
      </c>
      <c r="H10" t="b">
        <v>0</v>
      </c>
      <c r="I10" t="s">
        <v>539</v>
      </c>
      <c r="J10" t="s">
        <v>540</v>
      </c>
      <c r="K10" t="s">
        <v>541</v>
      </c>
      <c r="L10" t="s">
        <v>542</v>
      </c>
      <c r="M10">
        <v>9900283898</v>
      </c>
      <c r="N10" t="s">
        <v>543</v>
      </c>
    </row>
    <row r="11" spans="1:14" ht="15" customHeight="1" x14ac:dyDescent="0.2">
      <c r="A11" s="481">
        <v>1016</v>
      </c>
      <c r="B11" t="s">
        <v>536</v>
      </c>
      <c r="C11">
        <v>11883</v>
      </c>
      <c r="D11" t="s">
        <v>98</v>
      </c>
      <c r="E11" t="s">
        <v>548</v>
      </c>
      <c r="F11" t="s">
        <v>565</v>
      </c>
      <c r="G11" t="b">
        <v>1</v>
      </c>
      <c r="H11" t="b">
        <v>0</v>
      </c>
      <c r="I11" t="s">
        <v>539</v>
      </c>
      <c r="J11" t="s">
        <v>540</v>
      </c>
      <c r="K11" t="s">
        <v>541</v>
      </c>
      <c r="L11" t="s">
        <v>542</v>
      </c>
      <c r="M11">
        <v>9900283898</v>
      </c>
      <c r="N11" t="s">
        <v>550</v>
      </c>
    </row>
    <row r="12" spans="1:14" ht="15" customHeight="1" x14ac:dyDescent="0.2">
      <c r="A12" s="481">
        <v>1016</v>
      </c>
      <c r="B12" t="s">
        <v>536</v>
      </c>
      <c r="C12">
        <v>35154</v>
      </c>
      <c r="D12" t="s">
        <v>135</v>
      </c>
      <c r="E12" t="s">
        <v>548</v>
      </c>
      <c r="F12" t="s">
        <v>566</v>
      </c>
      <c r="G12" t="b">
        <v>1</v>
      </c>
      <c r="H12" t="b">
        <v>0</v>
      </c>
      <c r="I12" t="s">
        <v>539</v>
      </c>
      <c r="J12" t="s">
        <v>540</v>
      </c>
      <c r="K12" t="s">
        <v>541</v>
      </c>
      <c r="L12" t="s">
        <v>542</v>
      </c>
      <c r="M12">
        <v>9900283898</v>
      </c>
      <c r="N12" t="s">
        <v>550</v>
      </c>
    </row>
    <row r="13" spans="1:14" ht="15" customHeight="1" x14ac:dyDescent="0.2">
      <c r="A13" s="481">
        <v>1016</v>
      </c>
      <c r="B13" t="s">
        <v>536</v>
      </c>
      <c r="C13">
        <v>11886</v>
      </c>
      <c r="D13" t="s">
        <v>567</v>
      </c>
      <c r="E13" t="s">
        <v>548</v>
      </c>
      <c r="F13" t="s">
        <v>568</v>
      </c>
      <c r="G13" t="b">
        <v>1</v>
      </c>
      <c r="H13" t="b">
        <v>0</v>
      </c>
      <c r="I13" t="s">
        <v>539</v>
      </c>
      <c r="J13" t="s">
        <v>540</v>
      </c>
      <c r="K13" t="s">
        <v>541</v>
      </c>
      <c r="L13" t="s">
        <v>542</v>
      </c>
      <c r="M13">
        <v>9900283898</v>
      </c>
      <c r="N13" t="s">
        <v>550</v>
      </c>
    </row>
    <row r="14" spans="1:14" ht="15" customHeight="1" x14ac:dyDescent="0.2">
      <c r="A14" s="481">
        <v>1016</v>
      </c>
      <c r="B14" t="s">
        <v>536</v>
      </c>
      <c r="C14">
        <v>11885</v>
      </c>
      <c r="D14" t="s">
        <v>100</v>
      </c>
      <c r="E14" t="s">
        <v>548</v>
      </c>
      <c r="F14" t="s">
        <v>569</v>
      </c>
      <c r="G14" t="b">
        <v>1</v>
      </c>
      <c r="H14" t="b">
        <v>0</v>
      </c>
      <c r="I14" t="s">
        <v>539</v>
      </c>
      <c r="J14" t="s">
        <v>540</v>
      </c>
      <c r="K14" t="s">
        <v>541</v>
      </c>
      <c r="L14" t="s">
        <v>542</v>
      </c>
      <c r="M14">
        <v>9900283898</v>
      </c>
      <c r="N14" t="s">
        <v>550</v>
      </c>
    </row>
    <row r="15" spans="1:14" ht="15" customHeight="1" x14ac:dyDescent="0.2">
      <c r="A15" s="481">
        <v>1016</v>
      </c>
      <c r="B15" t="s">
        <v>536</v>
      </c>
      <c r="C15">
        <v>11884</v>
      </c>
      <c r="D15" t="s">
        <v>99</v>
      </c>
      <c r="E15" t="s">
        <v>548</v>
      </c>
      <c r="F15" t="s">
        <v>570</v>
      </c>
      <c r="G15" t="b">
        <v>1</v>
      </c>
      <c r="H15" t="b">
        <v>0</v>
      </c>
      <c r="I15" t="s">
        <v>539</v>
      </c>
      <c r="J15" t="s">
        <v>540</v>
      </c>
      <c r="K15" t="s">
        <v>541</v>
      </c>
      <c r="L15" t="s">
        <v>542</v>
      </c>
      <c r="M15">
        <v>9900283898</v>
      </c>
      <c r="N15" t="s">
        <v>550</v>
      </c>
    </row>
    <row r="16" spans="1:14" ht="15" customHeight="1" x14ac:dyDescent="0.2">
      <c r="A16" s="481">
        <v>1016</v>
      </c>
      <c r="B16" t="s">
        <v>536</v>
      </c>
      <c r="C16">
        <v>35155</v>
      </c>
      <c r="D16" t="s">
        <v>134</v>
      </c>
      <c r="E16" t="s">
        <v>548</v>
      </c>
      <c r="F16" t="s">
        <v>571</v>
      </c>
      <c r="G16" t="b">
        <v>1</v>
      </c>
      <c r="H16" t="b">
        <v>0</v>
      </c>
      <c r="I16" t="s">
        <v>539</v>
      </c>
      <c r="J16" t="s">
        <v>540</v>
      </c>
      <c r="K16" t="s">
        <v>541</v>
      </c>
      <c r="L16" t="s">
        <v>542</v>
      </c>
      <c r="M16">
        <v>9900283898</v>
      </c>
      <c r="N16" t="s">
        <v>550</v>
      </c>
    </row>
    <row r="17" spans="1:14" ht="15" customHeight="1" x14ac:dyDescent="0.2">
      <c r="A17" s="481">
        <v>1016</v>
      </c>
      <c r="B17" t="s">
        <v>536</v>
      </c>
      <c r="C17">
        <v>35156</v>
      </c>
      <c r="D17" t="s">
        <v>132</v>
      </c>
      <c r="E17" t="s">
        <v>548</v>
      </c>
      <c r="F17" t="s">
        <v>572</v>
      </c>
      <c r="G17" t="b">
        <v>1</v>
      </c>
      <c r="H17" t="b">
        <v>0</v>
      </c>
      <c r="I17" t="s">
        <v>539</v>
      </c>
      <c r="J17" t="s">
        <v>540</v>
      </c>
      <c r="K17" t="s">
        <v>541</v>
      </c>
      <c r="L17" t="s">
        <v>542</v>
      </c>
      <c r="M17">
        <v>9900283898</v>
      </c>
      <c r="N17" t="s">
        <v>550</v>
      </c>
    </row>
    <row r="18" spans="1:14" ht="15" customHeight="1" x14ac:dyDescent="0.2">
      <c r="A18" s="481">
        <v>1016</v>
      </c>
      <c r="B18" t="s">
        <v>536</v>
      </c>
      <c r="C18">
        <v>11873</v>
      </c>
      <c r="D18" t="s">
        <v>89</v>
      </c>
      <c r="E18" t="s">
        <v>548</v>
      </c>
      <c r="F18" t="s">
        <v>573</v>
      </c>
      <c r="G18" t="b">
        <v>1</v>
      </c>
      <c r="H18" t="b">
        <v>0</v>
      </c>
      <c r="I18" t="s">
        <v>539</v>
      </c>
      <c r="J18" t="s">
        <v>540</v>
      </c>
      <c r="K18" t="s">
        <v>541</v>
      </c>
      <c r="L18" t="s">
        <v>542</v>
      </c>
      <c r="M18">
        <v>9900283898</v>
      </c>
      <c r="N18" t="s">
        <v>550</v>
      </c>
    </row>
    <row r="19" spans="1:14" ht="15" customHeight="1" x14ac:dyDescent="0.2">
      <c r="A19" s="481">
        <v>1016</v>
      </c>
      <c r="B19" t="s">
        <v>536</v>
      </c>
      <c r="C19">
        <v>11870</v>
      </c>
      <c r="D19" t="s">
        <v>86</v>
      </c>
      <c r="E19" t="s">
        <v>548</v>
      </c>
      <c r="F19" t="s">
        <v>574</v>
      </c>
      <c r="G19" t="b">
        <v>1</v>
      </c>
      <c r="H19" t="b">
        <v>0</v>
      </c>
      <c r="I19" t="s">
        <v>539</v>
      </c>
      <c r="J19" t="s">
        <v>540</v>
      </c>
      <c r="K19" t="s">
        <v>541</v>
      </c>
      <c r="L19" t="s">
        <v>542</v>
      </c>
      <c r="M19">
        <v>9900283898</v>
      </c>
      <c r="N19" t="s">
        <v>550</v>
      </c>
    </row>
    <row r="20" spans="1:14" ht="15" customHeight="1" x14ac:dyDescent="0.2">
      <c r="A20" s="481">
        <v>1016</v>
      </c>
      <c r="B20" t="s">
        <v>536</v>
      </c>
      <c r="C20">
        <v>11868</v>
      </c>
      <c r="D20" t="s">
        <v>84</v>
      </c>
      <c r="E20" t="s">
        <v>548</v>
      </c>
      <c r="F20" t="s">
        <v>575</v>
      </c>
      <c r="G20" t="b">
        <v>1</v>
      </c>
      <c r="H20" t="b">
        <v>0</v>
      </c>
      <c r="I20" t="s">
        <v>539</v>
      </c>
      <c r="J20" t="s">
        <v>540</v>
      </c>
      <c r="K20" t="s">
        <v>541</v>
      </c>
      <c r="L20" t="s">
        <v>542</v>
      </c>
      <c r="M20">
        <v>9900283898</v>
      </c>
      <c r="N20" t="s">
        <v>550</v>
      </c>
    </row>
    <row r="21" spans="1:14" ht="15" customHeight="1" x14ac:dyDescent="0.2">
      <c r="A21" s="481">
        <v>1016</v>
      </c>
      <c r="B21" t="s">
        <v>536</v>
      </c>
      <c r="C21">
        <v>12444</v>
      </c>
      <c r="D21" t="s">
        <v>576</v>
      </c>
      <c r="E21" t="s">
        <v>548</v>
      </c>
      <c r="F21" t="s">
        <v>577</v>
      </c>
      <c r="G21" t="b">
        <v>1</v>
      </c>
      <c r="H21" t="b">
        <v>0</v>
      </c>
      <c r="I21" t="s">
        <v>539</v>
      </c>
      <c r="J21" t="s">
        <v>540</v>
      </c>
      <c r="K21" t="s">
        <v>541</v>
      </c>
      <c r="L21" t="s">
        <v>542</v>
      </c>
      <c r="M21">
        <v>9900283898</v>
      </c>
      <c r="N21" t="s">
        <v>550</v>
      </c>
    </row>
    <row r="22" spans="1:14" ht="15" customHeight="1" x14ac:dyDescent="0.2">
      <c r="A22" s="481">
        <v>1016</v>
      </c>
      <c r="B22" t="s">
        <v>536</v>
      </c>
      <c r="C22">
        <v>12442</v>
      </c>
      <c r="D22" t="s">
        <v>578</v>
      </c>
      <c r="E22" t="s">
        <v>548</v>
      </c>
      <c r="F22" t="s">
        <v>579</v>
      </c>
      <c r="G22" t="b">
        <v>1</v>
      </c>
      <c r="H22" t="b">
        <v>0</v>
      </c>
      <c r="I22" t="s">
        <v>539</v>
      </c>
      <c r="J22" t="s">
        <v>540</v>
      </c>
      <c r="K22" t="s">
        <v>541</v>
      </c>
      <c r="L22" t="s">
        <v>542</v>
      </c>
      <c r="M22">
        <v>9900283898</v>
      </c>
      <c r="N22" t="s">
        <v>550</v>
      </c>
    </row>
    <row r="23" spans="1:14" ht="15" customHeight="1" x14ac:dyDescent="0.2">
      <c r="A23" s="481">
        <v>1016</v>
      </c>
      <c r="B23" t="s">
        <v>536</v>
      </c>
      <c r="C23">
        <v>12281</v>
      </c>
      <c r="D23" t="s">
        <v>580</v>
      </c>
      <c r="E23" t="s">
        <v>548</v>
      </c>
      <c r="F23" t="s">
        <v>581</v>
      </c>
      <c r="G23" t="b">
        <v>1</v>
      </c>
      <c r="H23" t="b">
        <v>0</v>
      </c>
      <c r="I23" t="s">
        <v>539</v>
      </c>
      <c r="J23" t="s">
        <v>540</v>
      </c>
      <c r="K23" t="s">
        <v>541</v>
      </c>
      <c r="L23" t="s">
        <v>542</v>
      </c>
      <c r="M23">
        <v>9900283898</v>
      </c>
      <c r="N23" t="s">
        <v>550</v>
      </c>
    </row>
    <row r="24" spans="1:14" ht="15" customHeight="1" x14ac:dyDescent="0.2">
      <c r="A24" s="481">
        <v>1016</v>
      </c>
      <c r="B24" t="s">
        <v>536</v>
      </c>
      <c r="C24">
        <v>12275</v>
      </c>
      <c r="D24" t="s">
        <v>582</v>
      </c>
      <c r="E24" t="s">
        <v>548</v>
      </c>
      <c r="F24" t="s">
        <v>583</v>
      </c>
      <c r="G24" t="b">
        <v>1</v>
      </c>
      <c r="H24" t="b">
        <v>0</v>
      </c>
      <c r="I24" t="s">
        <v>539</v>
      </c>
      <c r="J24" t="s">
        <v>540</v>
      </c>
      <c r="K24" t="s">
        <v>541</v>
      </c>
      <c r="L24" t="s">
        <v>542</v>
      </c>
      <c r="M24">
        <v>9900283898</v>
      </c>
      <c r="N24" t="s">
        <v>550</v>
      </c>
    </row>
    <row r="25" spans="1:14" ht="15" customHeight="1" x14ac:dyDescent="0.2">
      <c r="A25" s="481">
        <v>1016</v>
      </c>
      <c r="B25" t="s">
        <v>536</v>
      </c>
      <c r="C25">
        <v>12273</v>
      </c>
      <c r="D25" t="s">
        <v>584</v>
      </c>
      <c r="E25" t="s">
        <v>548</v>
      </c>
      <c r="F25" t="s">
        <v>585</v>
      </c>
      <c r="G25" t="b">
        <v>1</v>
      </c>
      <c r="H25" t="b">
        <v>0</v>
      </c>
      <c r="I25" t="s">
        <v>539</v>
      </c>
      <c r="J25" t="s">
        <v>540</v>
      </c>
      <c r="K25" t="s">
        <v>541</v>
      </c>
      <c r="L25" t="s">
        <v>542</v>
      </c>
      <c r="M25">
        <v>9900283898</v>
      </c>
      <c r="N25" t="s">
        <v>550</v>
      </c>
    </row>
    <row r="26" spans="1:14" ht="15" customHeight="1" x14ac:dyDescent="0.2">
      <c r="A26" s="481">
        <v>1016</v>
      </c>
      <c r="B26" t="s">
        <v>536</v>
      </c>
      <c r="C26">
        <v>12278</v>
      </c>
      <c r="D26" t="s">
        <v>586</v>
      </c>
      <c r="E26" t="s">
        <v>548</v>
      </c>
      <c r="F26" t="s">
        <v>587</v>
      </c>
      <c r="G26" t="b">
        <v>1</v>
      </c>
      <c r="H26" t="b">
        <v>0</v>
      </c>
      <c r="I26" t="s">
        <v>539</v>
      </c>
      <c r="J26" t="s">
        <v>540</v>
      </c>
      <c r="K26" t="s">
        <v>541</v>
      </c>
      <c r="L26" t="s">
        <v>542</v>
      </c>
      <c r="M26">
        <v>9900283898</v>
      </c>
      <c r="N26" t="s">
        <v>550</v>
      </c>
    </row>
    <row r="27" spans="1:14" ht="15" customHeight="1" x14ac:dyDescent="0.2">
      <c r="A27" s="481">
        <v>1016</v>
      </c>
      <c r="B27" t="s">
        <v>536</v>
      </c>
      <c r="C27">
        <v>34153</v>
      </c>
      <c r="D27" t="s">
        <v>531</v>
      </c>
      <c r="E27" t="s">
        <v>558</v>
      </c>
      <c r="F27" t="s">
        <v>588</v>
      </c>
      <c r="G27" t="b">
        <v>1</v>
      </c>
      <c r="H27" t="b">
        <v>0</v>
      </c>
      <c r="I27" t="s">
        <v>539</v>
      </c>
      <c r="J27" t="s">
        <v>540</v>
      </c>
      <c r="K27" t="s">
        <v>541</v>
      </c>
      <c r="L27" t="s">
        <v>542</v>
      </c>
      <c r="M27">
        <v>9900283898</v>
      </c>
      <c r="N27" t="s">
        <v>560</v>
      </c>
    </row>
    <row r="28" spans="1:14" ht="15" customHeight="1" x14ac:dyDescent="0.2">
      <c r="A28" s="481">
        <v>1016</v>
      </c>
      <c r="B28" t="s">
        <v>536</v>
      </c>
      <c r="C28">
        <v>34154</v>
      </c>
      <c r="D28" t="s">
        <v>532</v>
      </c>
      <c r="E28" t="s">
        <v>558</v>
      </c>
      <c r="F28" t="s">
        <v>589</v>
      </c>
      <c r="G28" t="b">
        <v>1</v>
      </c>
      <c r="H28" t="b">
        <v>0</v>
      </c>
      <c r="I28" t="s">
        <v>539</v>
      </c>
      <c r="J28" t="s">
        <v>540</v>
      </c>
      <c r="K28" t="s">
        <v>541</v>
      </c>
      <c r="L28" t="s">
        <v>542</v>
      </c>
      <c r="M28">
        <v>9900283898</v>
      </c>
      <c r="N28" t="s">
        <v>560</v>
      </c>
    </row>
    <row r="29" spans="1:14" ht="15" customHeight="1" x14ac:dyDescent="0.2">
      <c r="A29" s="481">
        <v>1016</v>
      </c>
      <c r="B29" t="s">
        <v>536</v>
      </c>
      <c r="C29">
        <v>34150</v>
      </c>
      <c r="D29" t="s">
        <v>528</v>
      </c>
      <c r="E29" t="s">
        <v>558</v>
      </c>
      <c r="F29" t="s">
        <v>590</v>
      </c>
      <c r="G29" t="b">
        <v>1</v>
      </c>
      <c r="H29" t="b">
        <v>0</v>
      </c>
      <c r="I29" t="s">
        <v>539</v>
      </c>
      <c r="J29" t="s">
        <v>540</v>
      </c>
      <c r="K29" t="s">
        <v>541</v>
      </c>
      <c r="L29" t="s">
        <v>542</v>
      </c>
      <c r="M29">
        <v>9900283898</v>
      </c>
      <c r="N29" t="s">
        <v>560</v>
      </c>
    </row>
    <row r="30" spans="1:14" ht="15" customHeight="1" x14ac:dyDescent="0.2">
      <c r="A30" s="481">
        <v>1016</v>
      </c>
      <c r="B30" t="s">
        <v>536</v>
      </c>
      <c r="C30">
        <v>34151</v>
      </c>
      <c r="D30" t="s">
        <v>591</v>
      </c>
      <c r="E30" t="s">
        <v>548</v>
      </c>
      <c r="F30" t="s">
        <v>592</v>
      </c>
      <c r="G30" t="b">
        <v>1</v>
      </c>
      <c r="H30" t="b">
        <v>0</v>
      </c>
      <c r="I30" t="s">
        <v>539</v>
      </c>
      <c r="J30" t="s">
        <v>540</v>
      </c>
      <c r="K30" t="s">
        <v>541</v>
      </c>
      <c r="L30" t="s">
        <v>542</v>
      </c>
      <c r="M30">
        <v>9900283898</v>
      </c>
      <c r="N30" t="s">
        <v>550</v>
      </c>
    </row>
    <row r="31" spans="1:14" ht="15" customHeight="1" x14ac:dyDescent="0.2">
      <c r="A31" s="481">
        <v>1016</v>
      </c>
      <c r="B31" t="s">
        <v>536</v>
      </c>
      <c r="C31">
        <v>11858</v>
      </c>
      <c r="D31" t="s">
        <v>76</v>
      </c>
      <c r="E31" t="s">
        <v>548</v>
      </c>
      <c r="F31" t="s">
        <v>593</v>
      </c>
      <c r="G31" t="b">
        <v>1</v>
      </c>
      <c r="H31" t="b">
        <v>0</v>
      </c>
      <c r="I31" t="s">
        <v>539</v>
      </c>
      <c r="J31" t="s">
        <v>540</v>
      </c>
      <c r="K31" t="s">
        <v>541</v>
      </c>
      <c r="L31" t="s">
        <v>542</v>
      </c>
      <c r="M31">
        <v>9900283898</v>
      </c>
      <c r="N31" t="s">
        <v>550</v>
      </c>
    </row>
    <row r="32" spans="1:14" ht="15" customHeight="1" x14ac:dyDescent="0.2">
      <c r="A32" s="481">
        <v>1016</v>
      </c>
      <c r="B32" t="s">
        <v>536</v>
      </c>
      <c r="C32">
        <v>12744</v>
      </c>
      <c r="D32" t="s">
        <v>74</v>
      </c>
      <c r="E32" t="s">
        <v>548</v>
      </c>
      <c r="F32" t="s">
        <v>594</v>
      </c>
      <c r="G32" t="b">
        <v>1</v>
      </c>
      <c r="H32" t="b">
        <v>0</v>
      </c>
      <c r="I32" t="s">
        <v>539</v>
      </c>
      <c r="J32" t="s">
        <v>540</v>
      </c>
      <c r="K32" t="s">
        <v>541</v>
      </c>
      <c r="L32" t="s">
        <v>542</v>
      </c>
      <c r="M32">
        <v>9900283898</v>
      </c>
      <c r="N32" t="s">
        <v>550</v>
      </c>
    </row>
    <row r="33" spans="1:14" ht="15" customHeight="1" x14ac:dyDescent="0.2">
      <c r="A33" s="481">
        <v>1016</v>
      </c>
      <c r="B33" t="s">
        <v>536</v>
      </c>
      <c r="C33">
        <v>11864</v>
      </c>
      <c r="D33" t="s">
        <v>82</v>
      </c>
      <c r="E33" t="s">
        <v>548</v>
      </c>
      <c r="F33" t="s">
        <v>595</v>
      </c>
      <c r="G33" t="b">
        <v>1</v>
      </c>
      <c r="H33" t="b">
        <v>0</v>
      </c>
      <c r="I33" t="s">
        <v>539</v>
      </c>
      <c r="J33" t="s">
        <v>540</v>
      </c>
      <c r="K33" t="s">
        <v>541</v>
      </c>
      <c r="L33" t="s">
        <v>542</v>
      </c>
      <c r="M33">
        <v>9900283898</v>
      </c>
      <c r="N33" t="s">
        <v>550</v>
      </c>
    </row>
    <row r="34" spans="1:14" ht="15" customHeight="1" x14ac:dyDescent="0.2">
      <c r="A34" s="481">
        <v>1016</v>
      </c>
      <c r="B34" t="s">
        <v>536</v>
      </c>
      <c r="C34">
        <v>11912</v>
      </c>
      <c r="D34" t="s">
        <v>25</v>
      </c>
      <c r="E34" t="s">
        <v>548</v>
      </c>
      <c r="F34" t="s">
        <v>596</v>
      </c>
      <c r="G34" t="b">
        <v>1</v>
      </c>
      <c r="H34" t="b">
        <v>0</v>
      </c>
      <c r="I34" t="s">
        <v>539</v>
      </c>
      <c r="J34" t="s">
        <v>540</v>
      </c>
      <c r="K34" t="s">
        <v>541</v>
      </c>
      <c r="L34" t="s">
        <v>542</v>
      </c>
      <c r="M34">
        <v>9900283898</v>
      </c>
      <c r="N34" t="s">
        <v>550</v>
      </c>
    </row>
    <row r="35" spans="1:14" ht="15" customHeight="1" x14ac:dyDescent="0.2">
      <c r="A35" s="481">
        <v>1016</v>
      </c>
      <c r="B35" t="s">
        <v>536</v>
      </c>
      <c r="C35">
        <v>11865</v>
      </c>
      <c r="D35" t="s">
        <v>17</v>
      </c>
      <c r="E35" t="s">
        <v>548</v>
      </c>
      <c r="F35" t="s">
        <v>597</v>
      </c>
      <c r="G35" t="b">
        <v>1</v>
      </c>
      <c r="H35" t="b">
        <v>0</v>
      </c>
      <c r="I35" t="s">
        <v>539</v>
      </c>
      <c r="J35" t="s">
        <v>540</v>
      </c>
      <c r="K35" t="s">
        <v>541</v>
      </c>
      <c r="L35" t="s">
        <v>542</v>
      </c>
      <c r="M35">
        <v>9900283898</v>
      </c>
      <c r="N35" t="s">
        <v>550</v>
      </c>
    </row>
    <row r="36" spans="1:14" ht="15" customHeight="1" x14ac:dyDescent="0.2">
      <c r="A36" s="481">
        <v>1016</v>
      </c>
      <c r="B36" t="s">
        <v>536</v>
      </c>
      <c r="C36">
        <v>13944</v>
      </c>
      <c r="D36" t="s">
        <v>506</v>
      </c>
      <c r="E36" t="s">
        <v>551</v>
      </c>
      <c r="F36" t="s">
        <v>598</v>
      </c>
      <c r="G36" t="b">
        <v>1</v>
      </c>
      <c r="H36" t="b">
        <v>0</v>
      </c>
      <c r="I36" t="s">
        <v>539</v>
      </c>
      <c r="J36" t="s">
        <v>540</v>
      </c>
      <c r="K36" t="s">
        <v>541</v>
      </c>
      <c r="L36" t="s">
        <v>542</v>
      </c>
      <c r="M36">
        <v>9900283898</v>
      </c>
      <c r="N36" t="s">
        <v>553</v>
      </c>
    </row>
    <row r="37" spans="1:14" ht="15" customHeight="1" x14ac:dyDescent="0.2">
      <c r="A37" s="481">
        <v>1016</v>
      </c>
      <c r="B37" t="s">
        <v>536</v>
      </c>
      <c r="C37">
        <v>22959</v>
      </c>
      <c r="D37" t="s">
        <v>599</v>
      </c>
      <c r="E37" t="s">
        <v>548</v>
      </c>
      <c r="F37" t="s">
        <v>600</v>
      </c>
      <c r="G37" t="b">
        <v>1</v>
      </c>
      <c r="H37" t="b">
        <v>0</v>
      </c>
      <c r="I37" t="s">
        <v>539</v>
      </c>
      <c r="J37" t="s">
        <v>540</v>
      </c>
      <c r="K37" t="s">
        <v>541</v>
      </c>
      <c r="L37" t="s">
        <v>542</v>
      </c>
      <c r="M37">
        <v>9900283898</v>
      </c>
      <c r="N37" t="s">
        <v>550</v>
      </c>
    </row>
    <row r="38" spans="1:14" ht="15" customHeight="1" x14ac:dyDescent="0.2">
      <c r="A38" s="481">
        <v>1016</v>
      </c>
      <c r="B38" t="s">
        <v>536</v>
      </c>
      <c r="C38">
        <v>22957</v>
      </c>
      <c r="D38" t="s">
        <v>129</v>
      </c>
      <c r="E38" t="s">
        <v>537</v>
      </c>
      <c r="F38" t="s">
        <v>601</v>
      </c>
      <c r="G38" t="b">
        <v>1</v>
      </c>
      <c r="H38" t="b">
        <v>0</v>
      </c>
      <c r="I38" t="s">
        <v>539</v>
      </c>
      <c r="J38" t="s">
        <v>540</v>
      </c>
      <c r="K38" t="s">
        <v>541</v>
      </c>
      <c r="L38" t="s">
        <v>542</v>
      </c>
      <c r="M38">
        <v>9900283898</v>
      </c>
      <c r="N38" t="s">
        <v>543</v>
      </c>
    </row>
    <row r="39" spans="1:14" ht="15" customHeight="1" x14ac:dyDescent="0.2">
      <c r="A39" s="481">
        <v>1016</v>
      </c>
      <c r="B39" t="s">
        <v>536</v>
      </c>
      <c r="C39">
        <v>12818</v>
      </c>
      <c r="D39" t="s">
        <v>122</v>
      </c>
      <c r="E39" t="s">
        <v>548</v>
      </c>
      <c r="F39" t="s">
        <v>602</v>
      </c>
      <c r="G39" t="b">
        <v>0</v>
      </c>
      <c r="H39" t="b">
        <v>0</v>
      </c>
      <c r="I39" t="s">
        <v>539</v>
      </c>
      <c r="J39" t="s">
        <v>540</v>
      </c>
      <c r="K39" t="s">
        <v>541</v>
      </c>
      <c r="L39" t="s">
        <v>542</v>
      </c>
      <c r="M39">
        <v>9900283898</v>
      </c>
      <c r="N39" t="s">
        <v>550</v>
      </c>
    </row>
    <row r="40" spans="1:14" ht="15" customHeight="1" x14ac:dyDescent="0.2">
      <c r="A40" s="481">
        <v>1016</v>
      </c>
      <c r="B40" t="s">
        <v>536</v>
      </c>
      <c r="C40">
        <v>14011</v>
      </c>
      <c r="D40" t="s">
        <v>507</v>
      </c>
      <c r="E40" t="s">
        <v>551</v>
      </c>
      <c r="F40" t="s">
        <v>603</v>
      </c>
      <c r="G40" t="b">
        <v>1</v>
      </c>
      <c r="H40" t="b">
        <v>0</v>
      </c>
      <c r="I40" t="s">
        <v>539</v>
      </c>
      <c r="J40" t="s">
        <v>540</v>
      </c>
      <c r="K40" t="s">
        <v>541</v>
      </c>
      <c r="L40" t="s">
        <v>542</v>
      </c>
      <c r="M40">
        <v>9900283898</v>
      </c>
      <c r="N40" t="s">
        <v>553</v>
      </c>
    </row>
    <row r="41" spans="1:14" ht="15" customHeight="1" x14ac:dyDescent="0.2">
      <c r="A41" s="481">
        <v>1016</v>
      </c>
      <c r="B41" t="s">
        <v>536</v>
      </c>
      <c r="C41">
        <v>11857</v>
      </c>
      <c r="D41" t="s">
        <v>75</v>
      </c>
      <c r="E41" t="s">
        <v>548</v>
      </c>
      <c r="F41" t="s">
        <v>604</v>
      </c>
      <c r="G41" t="b">
        <v>1</v>
      </c>
      <c r="H41" t="b">
        <v>0</v>
      </c>
      <c r="I41" t="s">
        <v>539</v>
      </c>
      <c r="J41" t="s">
        <v>540</v>
      </c>
      <c r="K41" t="s">
        <v>541</v>
      </c>
      <c r="L41" t="s">
        <v>542</v>
      </c>
      <c r="M41">
        <v>9900283898</v>
      </c>
      <c r="N41" t="s">
        <v>550</v>
      </c>
    </row>
    <row r="42" spans="1:14" ht="15" customHeight="1" x14ac:dyDescent="0.2">
      <c r="A42" s="481">
        <v>1016</v>
      </c>
      <c r="B42" t="s">
        <v>536</v>
      </c>
      <c r="C42">
        <v>11861</v>
      </c>
      <c r="D42" t="s">
        <v>79</v>
      </c>
      <c r="E42" t="s">
        <v>548</v>
      </c>
      <c r="F42" t="s">
        <v>605</v>
      </c>
      <c r="G42" t="b">
        <v>1</v>
      </c>
      <c r="H42" t="b">
        <v>0</v>
      </c>
      <c r="I42" t="s">
        <v>539</v>
      </c>
      <c r="J42" t="s">
        <v>540</v>
      </c>
      <c r="K42" t="s">
        <v>541</v>
      </c>
      <c r="L42" t="s">
        <v>542</v>
      </c>
      <c r="M42">
        <v>9900283898</v>
      </c>
      <c r="N42" t="s">
        <v>550</v>
      </c>
    </row>
    <row r="43" spans="1:14" ht="15" customHeight="1" x14ac:dyDescent="0.2">
      <c r="A43" s="481">
        <v>1016</v>
      </c>
      <c r="B43" t="s">
        <v>536</v>
      </c>
      <c r="C43">
        <v>11867</v>
      </c>
      <c r="D43" t="s">
        <v>19</v>
      </c>
      <c r="E43" t="s">
        <v>548</v>
      </c>
      <c r="F43" t="s">
        <v>606</v>
      </c>
      <c r="G43" t="b">
        <v>1</v>
      </c>
      <c r="H43" t="b">
        <v>0</v>
      </c>
      <c r="I43" t="s">
        <v>539</v>
      </c>
      <c r="J43" t="s">
        <v>540</v>
      </c>
      <c r="K43" t="s">
        <v>541</v>
      </c>
      <c r="L43" t="s">
        <v>542</v>
      </c>
      <c r="M43">
        <v>9900283898</v>
      </c>
      <c r="N43" t="s">
        <v>550</v>
      </c>
    </row>
    <row r="44" spans="1:14" ht="15" customHeight="1" x14ac:dyDescent="0.2">
      <c r="A44" s="481">
        <v>1016</v>
      </c>
      <c r="B44" t="s">
        <v>536</v>
      </c>
      <c r="C44">
        <v>12819</v>
      </c>
      <c r="D44" t="s">
        <v>124</v>
      </c>
      <c r="E44" t="s">
        <v>548</v>
      </c>
      <c r="F44" t="s">
        <v>607</v>
      </c>
      <c r="G44" t="b">
        <v>1</v>
      </c>
      <c r="H44" t="b">
        <v>0</v>
      </c>
      <c r="I44" t="s">
        <v>539</v>
      </c>
      <c r="J44" t="s">
        <v>540</v>
      </c>
      <c r="K44" t="s">
        <v>541</v>
      </c>
      <c r="L44" t="s">
        <v>542</v>
      </c>
      <c r="M44">
        <v>9900283898</v>
      </c>
      <c r="N44" t="s">
        <v>550</v>
      </c>
    </row>
    <row r="45" spans="1:14" ht="15" customHeight="1" x14ac:dyDescent="0.2">
      <c r="A45" s="481">
        <v>1016</v>
      </c>
      <c r="B45" t="s">
        <v>536</v>
      </c>
      <c r="C45">
        <v>11871</v>
      </c>
      <c r="D45" t="s">
        <v>87</v>
      </c>
      <c r="E45" t="s">
        <v>548</v>
      </c>
      <c r="F45" t="s">
        <v>608</v>
      </c>
      <c r="G45" t="b">
        <v>1</v>
      </c>
      <c r="H45" t="b">
        <v>0</v>
      </c>
      <c r="I45" t="s">
        <v>539</v>
      </c>
      <c r="J45" t="s">
        <v>540</v>
      </c>
      <c r="K45" t="s">
        <v>541</v>
      </c>
      <c r="L45" t="s">
        <v>542</v>
      </c>
      <c r="M45">
        <v>9900283898</v>
      </c>
      <c r="N45" t="s">
        <v>550</v>
      </c>
    </row>
    <row r="46" spans="1:14" ht="15" customHeight="1" x14ac:dyDescent="0.2">
      <c r="A46" s="481">
        <v>1016</v>
      </c>
      <c r="B46" t="s">
        <v>536</v>
      </c>
      <c r="C46">
        <v>11872</v>
      </c>
      <c r="D46" t="s">
        <v>88</v>
      </c>
      <c r="E46" t="s">
        <v>548</v>
      </c>
      <c r="F46" t="s">
        <v>609</v>
      </c>
      <c r="G46" t="b">
        <v>1</v>
      </c>
      <c r="H46" t="b">
        <v>0</v>
      </c>
      <c r="I46" t="s">
        <v>539</v>
      </c>
      <c r="J46" t="s">
        <v>540</v>
      </c>
      <c r="K46" t="s">
        <v>541</v>
      </c>
      <c r="L46" t="s">
        <v>542</v>
      </c>
      <c r="M46">
        <v>9900283898</v>
      </c>
      <c r="N46" t="s">
        <v>550</v>
      </c>
    </row>
    <row r="47" spans="1:14" ht="15" customHeight="1" x14ac:dyDescent="0.2">
      <c r="A47" s="481">
        <v>1016</v>
      </c>
      <c r="B47" t="s">
        <v>536</v>
      </c>
      <c r="C47">
        <v>11875</v>
      </c>
      <c r="D47" t="s">
        <v>91</v>
      </c>
      <c r="E47" t="s">
        <v>548</v>
      </c>
      <c r="F47" t="s">
        <v>610</v>
      </c>
      <c r="G47" t="b">
        <v>1</v>
      </c>
      <c r="H47" t="b">
        <v>0</v>
      </c>
      <c r="I47" t="s">
        <v>539</v>
      </c>
      <c r="J47" t="s">
        <v>540</v>
      </c>
      <c r="K47" t="s">
        <v>541</v>
      </c>
      <c r="L47" t="s">
        <v>542</v>
      </c>
      <c r="M47">
        <v>9900283898</v>
      </c>
      <c r="N47" t="s">
        <v>550</v>
      </c>
    </row>
    <row r="48" spans="1:14" ht="15" customHeight="1" x14ac:dyDescent="0.2">
      <c r="A48" s="481">
        <v>1016</v>
      </c>
      <c r="B48" t="s">
        <v>536</v>
      </c>
      <c r="C48">
        <v>11876</v>
      </c>
      <c r="D48" t="s">
        <v>92</v>
      </c>
      <c r="E48" t="s">
        <v>548</v>
      </c>
      <c r="F48" t="s">
        <v>611</v>
      </c>
      <c r="G48" t="b">
        <v>1</v>
      </c>
      <c r="H48" t="b">
        <v>0</v>
      </c>
      <c r="I48" t="s">
        <v>539</v>
      </c>
      <c r="J48" t="s">
        <v>540</v>
      </c>
      <c r="K48" t="s">
        <v>541</v>
      </c>
      <c r="L48" t="s">
        <v>542</v>
      </c>
      <c r="M48">
        <v>9900283898</v>
      </c>
      <c r="N48" t="s">
        <v>550</v>
      </c>
    </row>
    <row r="49" spans="1:14" ht="15" customHeight="1" x14ac:dyDescent="0.2">
      <c r="A49" s="481">
        <v>1016</v>
      </c>
      <c r="B49" t="s">
        <v>536</v>
      </c>
      <c r="C49">
        <v>11887</v>
      </c>
      <c r="D49" t="s">
        <v>102</v>
      </c>
      <c r="E49" t="s">
        <v>612</v>
      </c>
      <c r="F49" t="s">
        <v>613</v>
      </c>
      <c r="G49" t="b">
        <v>1</v>
      </c>
      <c r="H49" t="b">
        <v>0</v>
      </c>
      <c r="I49" t="s">
        <v>539</v>
      </c>
      <c r="J49" t="s">
        <v>540</v>
      </c>
      <c r="K49" t="s">
        <v>541</v>
      </c>
      <c r="L49" t="s">
        <v>542</v>
      </c>
      <c r="M49">
        <v>9900283898</v>
      </c>
      <c r="N49" t="s">
        <v>614</v>
      </c>
    </row>
    <row r="50" spans="1:14" ht="15" customHeight="1" x14ac:dyDescent="0.2">
      <c r="A50" s="481">
        <v>1016</v>
      </c>
      <c r="B50" t="s">
        <v>536</v>
      </c>
      <c r="C50">
        <v>11888</v>
      </c>
      <c r="D50" t="s">
        <v>103</v>
      </c>
      <c r="E50" t="s">
        <v>612</v>
      </c>
      <c r="F50" t="s">
        <v>615</v>
      </c>
      <c r="G50" t="b">
        <v>1</v>
      </c>
      <c r="H50" t="b">
        <v>0</v>
      </c>
      <c r="I50" t="s">
        <v>539</v>
      </c>
      <c r="J50" t="s">
        <v>540</v>
      </c>
      <c r="K50" t="s">
        <v>541</v>
      </c>
      <c r="L50" t="s">
        <v>542</v>
      </c>
      <c r="M50">
        <v>9900283898</v>
      </c>
      <c r="N50" t="s">
        <v>614</v>
      </c>
    </row>
    <row r="51" spans="1:14" ht="15" customHeight="1" x14ac:dyDescent="0.2">
      <c r="A51" s="481">
        <v>1016</v>
      </c>
      <c r="B51" t="s">
        <v>536</v>
      </c>
      <c r="C51">
        <v>9949</v>
      </c>
      <c r="D51" t="s">
        <v>478</v>
      </c>
      <c r="E51" t="s">
        <v>616</v>
      </c>
      <c r="F51" t="s">
        <v>617</v>
      </c>
      <c r="G51" t="b">
        <v>1</v>
      </c>
      <c r="H51" t="b">
        <v>0</v>
      </c>
      <c r="I51" t="s">
        <v>539</v>
      </c>
      <c r="J51" t="s">
        <v>540</v>
      </c>
      <c r="K51" t="s">
        <v>541</v>
      </c>
      <c r="L51" t="s">
        <v>542</v>
      </c>
      <c r="M51">
        <v>9900283898</v>
      </c>
      <c r="N51" t="s">
        <v>618</v>
      </c>
    </row>
    <row r="52" spans="1:14" ht="15" customHeight="1" x14ac:dyDescent="0.2">
      <c r="A52" s="481">
        <v>1016</v>
      </c>
      <c r="B52" t="s">
        <v>536</v>
      </c>
      <c r="C52">
        <v>11894</v>
      </c>
      <c r="D52" t="s">
        <v>619</v>
      </c>
      <c r="E52" t="s">
        <v>548</v>
      </c>
      <c r="F52" t="s">
        <v>620</v>
      </c>
      <c r="G52" t="b">
        <v>1</v>
      </c>
      <c r="H52" t="b">
        <v>0</v>
      </c>
      <c r="I52" t="s">
        <v>539</v>
      </c>
      <c r="J52" t="s">
        <v>540</v>
      </c>
      <c r="K52" t="s">
        <v>541</v>
      </c>
      <c r="L52" t="s">
        <v>542</v>
      </c>
      <c r="M52">
        <v>9900283898</v>
      </c>
      <c r="N52" t="s">
        <v>550</v>
      </c>
    </row>
    <row r="53" spans="1:14" ht="15" customHeight="1" x14ac:dyDescent="0.2">
      <c r="A53" s="481">
        <v>1016</v>
      </c>
      <c r="B53" t="s">
        <v>536</v>
      </c>
      <c r="C53">
        <v>13578</v>
      </c>
      <c r="D53" t="s">
        <v>125</v>
      </c>
      <c r="E53" t="s">
        <v>548</v>
      </c>
      <c r="F53" t="s">
        <v>621</v>
      </c>
      <c r="G53" t="b">
        <v>1</v>
      </c>
      <c r="H53" t="b">
        <v>0</v>
      </c>
      <c r="I53" t="s">
        <v>539</v>
      </c>
      <c r="J53" t="s">
        <v>540</v>
      </c>
      <c r="K53" t="s">
        <v>541</v>
      </c>
      <c r="L53" t="s">
        <v>542</v>
      </c>
      <c r="M53">
        <v>9900283898</v>
      </c>
      <c r="N53" t="s">
        <v>550</v>
      </c>
    </row>
    <row r="54" spans="1:14" ht="15" customHeight="1" x14ac:dyDescent="0.2">
      <c r="A54" s="481">
        <v>1016</v>
      </c>
      <c r="B54" t="s">
        <v>536</v>
      </c>
      <c r="C54">
        <v>13579</v>
      </c>
      <c r="D54" t="s">
        <v>126</v>
      </c>
      <c r="E54" t="s">
        <v>548</v>
      </c>
      <c r="F54" t="s">
        <v>622</v>
      </c>
      <c r="G54" t="b">
        <v>1</v>
      </c>
      <c r="H54" t="b">
        <v>0</v>
      </c>
      <c r="I54" t="s">
        <v>539</v>
      </c>
      <c r="J54" t="s">
        <v>540</v>
      </c>
      <c r="K54" t="s">
        <v>541</v>
      </c>
      <c r="L54" t="s">
        <v>542</v>
      </c>
      <c r="M54">
        <v>9900283898</v>
      </c>
      <c r="N54" t="s">
        <v>550</v>
      </c>
    </row>
    <row r="55" spans="1:14" ht="15" customHeight="1" x14ac:dyDescent="0.2">
      <c r="A55" s="481">
        <v>1016</v>
      </c>
      <c r="B55" t="s">
        <v>536</v>
      </c>
      <c r="C55">
        <v>11898</v>
      </c>
      <c r="D55" t="s">
        <v>111</v>
      </c>
      <c r="E55" t="s">
        <v>548</v>
      </c>
      <c r="F55" t="s">
        <v>623</v>
      </c>
      <c r="G55" t="b">
        <v>1</v>
      </c>
      <c r="H55" t="b">
        <v>0</v>
      </c>
      <c r="I55" t="s">
        <v>539</v>
      </c>
      <c r="J55" t="s">
        <v>540</v>
      </c>
      <c r="K55" t="s">
        <v>541</v>
      </c>
      <c r="L55" t="s">
        <v>542</v>
      </c>
      <c r="M55">
        <v>9900283898</v>
      </c>
      <c r="N55" t="s">
        <v>550</v>
      </c>
    </row>
    <row r="56" spans="1:14" ht="15" customHeight="1" x14ac:dyDescent="0.2">
      <c r="A56" s="481">
        <v>1016</v>
      </c>
      <c r="B56" t="s">
        <v>536</v>
      </c>
      <c r="C56">
        <v>14048</v>
      </c>
      <c r="D56" t="s">
        <v>510</v>
      </c>
      <c r="E56" t="s">
        <v>561</v>
      </c>
      <c r="F56" t="s">
        <v>624</v>
      </c>
      <c r="G56" t="b">
        <v>1</v>
      </c>
      <c r="H56" t="b">
        <v>0</v>
      </c>
      <c r="I56" t="s">
        <v>539</v>
      </c>
      <c r="J56" t="s">
        <v>540</v>
      </c>
      <c r="K56" t="s">
        <v>541</v>
      </c>
      <c r="L56" t="s">
        <v>542</v>
      </c>
      <c r="M56">
        <v>9900283898</v>
      </c>
      <c r="N56" t="s">
        <v>563</v>
      </c>
    </row>
    <row r="57" spans="1:14" ht="15" customHeight="1" x14ac:dyDescent="0.2">
      <c r="A57" s="481">
        <v>1016</v>
      </c>
      <c r="B57" t="s">
        <v>536</v>
      </c>
      <c r="C57">
        <v>14097</v>
      </c>
      <c r="D57" t="s">
        <v>518</v>
      </c>
      <c r="E57" t="s">
        <v>625</v>
      </c>
      <c r="F57" t="s">
        <v>626</v>
      </c>
      <c r="G57" t="b">
        <v>1</v>
      </c>
      <c r="H57" t="b">
        <v>0</v>
      </c>
      <c r="I57" t="s">
        <v>539</v>
      </c>
      <c r="J57" t="s">
        <v>540</v>
      </c>
      <c r="K57" t="s">
        <v>541</v>
      </c>
      <c r="L57" t="s">
        <v>542</v>
      </c>
      <c r="M57">
        <v>9900283898</v>
      </c>
      <c r="N57" t="s">
        <v>627</v>
      </c>
    </row>
    <row r="58" spans="1:14" ht="15" customHeight="1" x14ac:dyDescent="0.2">
      <c r="A58" s="481">
        <v>1016</v>
      </c>
      <c r="B58" t="s">
        <v>536</v>
      </c>
      <c r="C58">
        <v>14181</v>
      </c>
      <c r="D58" t="s">
        <v>628</v>
      </c>
      <c r="E58" t="s">
        <v>548</v>
      </c>
      <c r="F58" t="s">
        <v>629</v>
      </c>
      <c r="G58" t="b">
        <v>1</v>
      </c>
      <c r="H58" t="b">
        <v>0</v>
      </c>
      <c r="I58" t="s">
        <v>539</v>
      </c>
      <c r="J58" t="s">
        <v>540</v>
      </c>
      <c r="K58" t="s">
        <v>541</v>
      </c>
      <c r="L58" t="s">
        <v>542</v>
      </c>
      <c r="M58">
        <v>9900283898</v>
      </c>
      <c r="N58" t="s">
        <v>550</v>
      </c>
    </row>
    <row r="59" spans="1:14" ht="15" customHeight="1" x14ac:dyDescent="0.2">
      <c r="A59" s="481">
        <v>1016</v>
      </c>
      <c r="B59" t="s">
        <v>536</v>
      </c>
      <c r="C59">
        <v>14199</v>
      </c>
      <c r="D59" t="s">
        <v>521</v>
      </c>
      <c r="E59" t="s">
        <v>561</v>
      </c>
      <c r="F59" t="s">
        <v>630</v>
      </c>
      <c r="G59" t="b">
        <v>1</v>
      </c>
      <c r="H59" t="b">
        <v>0</v>
      </c>
      <c r="I59" t="s">
        <v>539</v>
      </c>
      <c r="J59" t="s">
        <v>540</v>
      </c>
      <c r="K59" t="s">
        <v>541</v>
      </c>
      <c r="L59" t="s">
        <v>542</v>
      </c>
      <c r="M59">
        <v>9900283898</v>
      </c>
      <c r="N59" t="s">
        <v>563</v>
      </c>
    </row>
    <row r="60" spans="1:14" ht="15" customHeight="1" x14ac:dyDescent="0.2">
      <c r="A60" s="481">
        <v>1016</v>
      </c>
      <c r="B60" t="s">
        <v>536</v>
      </c>
      <c r="C60">
        <v>14198</v>
      </c>
      <c r="D60" t="s">
        <v>520</v>
      </c>
      <c r="E60" t="s">
        <v>561</v>
      </c>
      <c r="F60" t="s">
        <v>631</v>
      </c>
      <c r="G60" t="b">
        <v>1</v>
      </c>
      <c r="H60" t="b">
        <v>0</v>
      </c>
      <c r="I60" t="s">
        <v>539</v>
      </c>
      <c r="J60" t="s">
        <v>540</v>
      </c>
      <c r="K60" t="s">
        <v>541</v>
      </c>
      <c r="L60" t="s">
        <v>542</v>
      </c>
      <c r="M60">
        <v>9900283898</v>
      </c>
      <c r="N60" t="s">
        <v>563</v>
      </c>
    </row>
    <row r="61" spans="1:14" ht="15" customHeight="1" x14ac:dyDescent="0.2">
      <c r="A61" s="481">
        <v>1016</v>
      </c>
      <c r="B61" t="s">
        <v>536</v>
      </c>
      <c r="C61">
        <v>14196</v>
      </c>
      <c r="D61" t="s">
        <v>519</v>
      </c>
      <c r="E61" t="s">
        <v>548</v>
      </c>
      <c r="F61" t="s">
        <v>632</v>
      </c>
      <c r="G61" t="b">
        <v>1</v>
      </c>
      <c r="H61" t="b">
        <v>0</v>
      </c>
      <c r="I61" t="s">
        <v>539</v>
      </c>
      <c r="J61" t="s">
        <v>540</v>
      </c>
      <c r="K61" t="s">
        <v>541</v>
      </c>
      <c r="L61" t="s">
        <v>542</v>
      </c>
      <c r="M61">
        <v>9900283898</v>
      </c>
      <c r="N61" t="s">
        <v>550</v>
      </c>
    </row>
    <row r="62" spans="1:14" ht="15" customHeight="1" x14ac:dyDescent="0.2">
      <c r="A62" s="481">
        <v>1016</v>
      </c>
      <c r="B62" t="s">
        <v>536</v>
      </c>
      <c r="C62">
        <v>11895</v>
      </c>
      <c r="D62" t="s">
        <v>633</v>
      </c>
      <c r="E62" t="s">
        <v>548</v>
      </c>
      <c r="F62" t="s">
        <v>634</v>
      </c>
      <c r="G62" t="b">
        <v>1</v>
      </c>
      <c r="H62" t="b">
        <v>0</v>
      </c>
      <c r="I62" t="s">
        <v>539</v>
      </c>
      <c r="J62" t="s">
        <v>540</v>
      </c>
      <c r="K62" t="s">
        <v>541</v>
      </c>
      <c r="L62" t="s">
        <v>542</v>
      </c>
      <c r="M62">
        <v>9900283898</v>
      </c>
      <c r="N62" t="s">
        <v>550</v>
      </c>
    </row>
    <row r="63" spans="1:14" ht="15" customHeight="1" x14ac:dyDescent="0.2">
      <c r="A63" s="481">
        <v>1016</v>
      </c>
      <c r="B63" t="s">
        <v>536</v>
      </c>
      <c r="C63">
        <v>11899</v>
      </c>
      <c r="D63" t="s">
        <v>635</v>
      </c>
      <c r="E63" t="s">
        <v>548</v>
      </c>
      <c r="F63" t="s">
        <v>636</v>
      </c>
      <c r="G63" t="b">
        <v>1</v>
      </c>
      <c r="H63" t="b">
        <v>0</v>
      </c>
      <c r="I63" t="s">
        <v>539</v>
      </c>
      <c r="J63" t="s">
        <v>540</v>
      </c>
      <c r="K63" t="s">
        <v>541</v>
      </c>
      <c r="L63" t="s">
        <v>542</v>
      </c>
      <c r="M63">
        <v>9900283898</v>
      </c>
      <c r="N63" t="s">
        <v>550</v>
      </c>
    </row>
    <row r="64" spans="1:14" ht="15" customHeight="1" x14ac:dyDescent="0.2">
      <c r="A64" s="481">
        <v>1016</v>
      </c>
      <c r="B64" t="s">
        <v>536</v>
      </c>
      <c r="C64">
        <v>11890</v>
      </c>
      <c r="D64" t="s">
        <v>105</v>
      </c>
      <c r="E64" t="s">
        <v>548</v>
      </c>
      <c r="F64" t="s">
        <v>637</v>
      </c>
      <c r="G64" t="b">
        <v>1</v>
      </c>
      <c r="H64" t="b">
        <v>0</v>
      </c>
      <c r="I64" t="s">
        <v>539</v>
      </c>
      <c r="J64" t="s">
        <v>540</v>
      </c>
      <c r="K64" t="s">
        <v>541</v>
      </c>
      <c r="L64" t="s">
        <v>542</v>
      </c>
      <c r="M64">
        <v>9900283898</v>
      </c>
      <c r="N64" t="s">
        <v>550</v>
      </c>
    </row>
    <row r="65" spans="1:14" ht="15" customHeight="1" x14ac:dyDescent="0.2">
      <c r="A65" s="481">
        <v>1016</v>
      </c>
      <c r="B65" t="s">
        <v>536</v>
      </c>
      <c r="C65">
        <v>11889</v>
      </c>
      <c r="D65" t="s">
        <v>104</v>
      </c>
      <c r="E65" t="s">
        <v>548</v>
      </c>
      <c r="F65" t="s">
        <v>638</v>
      </c>
      <c r="G65" t="b">
        <v>1</v>
      </c>
      <c r="H65" t="b">
        <v>0</v>
      </c>
      <c r="I65" t="s">
        <v>539</v>
      </c>
      <c r="J65" t="s">
        <v>540</v>
      </c>
      <c r="K65" t="s">
        <v>541</v>
      </c>
      <c r="L65" t="s">
        <v>542</v>
      </c>
      <c r="M65">
        <v>9900283898</v>
      </c>
      <c r="N65" t="s">
        <v>550</v>
      </c>
    </row>
    <row r="66" spans="1:14" ht="15" customHeight="1" x14ac:dyDescent="0.2">
      <c r="A66" s="481">
        <v>1016</v>
      </c>
      <c r="B66" t="s">
        <v>536</v>
      </c>
      <c r="C66">
        <v>14096</v>
      </c>
      <c r="D66" t="s">
        <v>639</v>
      </c>
      <c r="E66" t="s">
        <v>548</v>
      </c>
      <c r="F66" t="s">
        <v>640</v>
      </c>
      <c r="G66" t="b">
        <v>1</v>
      </c>
      <c r="H66" t="b">
        <v>0</v>
      </c>
      <c r="I66" t="s">
        <v>539</v>
      </c>
      <c r="J66" t="s">
        <v>540</v>
      </c>
      <c r="K66" t="s">
        <v>541</v>
      </c>
      <c r="L66" t="s">
        <v>542</v>
      </c>
      <c r="M66">
        <v>9900283898</v>
      </c>
      <c r="N66" t="s">
        <v>550</v>
      </c>
    </row>
    <row r="67" spans="1:14" ht="15" customHeight="1" x14ac:dyDescent="0.2">
      <c r="A67" s="481">
        <v>1016</v>
      </c>
      <c r="B67" t="s">
        <v>536</v>
      </c>
      <c r="C67">
        <v>23137</v>
      </c>
      <c r="D67" t="s">
        <v>641</v>
      </c>
      <c r="E67" t="s">
        <v>537</v>
      </c>
      <c r="F67" t="s">
        <v>642</v>
      </c>
      <c r="G67" t="b">
        <v>1</v>
      </c>
      <c r="H67" t="b">
        <v>0</v>
      </c>
      <c r="I67" t="s">
        <v>539</v>
      </c>
      <c r="J67" t="s">
        <v>540</v>
      </c>
      <c r="K67" t="s">
        <v>541</v>
      </c>
      <c r="L67" t="s">
        <v>542</v>
      </c>
      <c r="M67">
        <v>9900283898</v>
      </c>
      <c r="N67" t="s">
        <v>543</v>
      </c>
    </row>
    <row r="68" spans="1:14" ht="15" customHeight="1" x14ac:dyDescent="0.2">
      <c r="A68" s="481">
        <v>1016</v>
      </c>
      <c r="B68" t="s">
        <v>536</v>
      </c>
      <c r="C68">
        <v>22958</v>
      </c>
      <c r="D68" t="s">
        <v>643</v>
      </c>
      <c r="E68" t="s">
        <v>537</v>
      </c>
      <c r="F68" t="s">
        <v>644</v>
      </c>
      <c r="G68" t="b">
        <v>1</v>
      </c>
      <c r="H68" t="b">
        <v>0</v>
      </c>
      <c r="I68" t="s">
        <v>539</v>
      </c>
      <c r="J68" t="s">
        <v>540</v>
      </c>
      <c r="K68" t="s">
        <v>541</v>
      </c>
      <c r="L68" t="s">
        <v>542</v>
      </c>
      <c r="M68">
        <v>9900283898</v>
      </c>
      <c r="N68" t="s">
        <v>543</v>
      </c>
    </row>
    <row r="69" spans="1:14" ht="15" customHeight="1" x14ac:dyDescent="0.2">
      <c r="A69" s="481">
        <v>1016</v>
      </c>
      <c r="B69" t="s">
        <v>536</v>
      </c>
      <c r="C69">
        <v>11892</v>
      </c>
      <c r="D69" t="s">
        <v>16</v>
      </c>
      <c r="E69" t="s">
        <v>645</v>
      </c>
      <c r="F69" t="s">
        <v>646</v>
      </c>
      <c r="G69" t="b">
        <v>1</v>
      </c>
      <c r="H69" t="b">
        <v>0</v>
      </c>
      <c r="I69" t="s">
        <v>539</v>
      </c>
      <c r="J69" t="s">
        <v>540</v>
      </c>
      <c r="K69" t="s">
        <v>541</v>
      </c>
      <c r="L69" t="s">
        <v>542</v>
      </c>
      <c r="M69">
        <v>9900283898</v>
      </c>
      <c r="N69" t="s">
        <v>647</v>
      </c>
    </row>
    <row r="70" spans="1:14" ht="15" customHeight="1" x14ac:dyDescent="0.2">
      <c r="A70" s="481">
        <v>1016</v>
      </c>
      <c r="B70" t="s">
        <v>536</v>
      </c>
      <c r="C70">
        <v>12817</v>
      </c>
      <c r="D70" t="s">
        <v>121</v>
      </c>
      <c r="E70" t="s">
        <v>548</v>
      </c>
      <c r="F70" t="s">
        <v>648</v>
      </c>
      <c r="G70" t="b">
        <v>1</v>
      </c>
      <c r="H70" t="b">
        <v>0</v>
      </c>
      <c r="I70" t="s">
        <v>539</v>
      </c>
      <c r="J70" t="s">
        <v>540</v>
      </c>
      <c r="K70" t="s">
        <v>541</v>
      </c>
      <c r="L70" t="s">
        <v>542</v>
      </c>
      <c r="M70">
        <v>9900283898</v>
      </c>
      <c r="N70" t="s">
        <v>550</v>
      </c>
    </row>
    <row r="71" spans="1:14" ht="15" customHeight="1" x14ac:dyDescent="0.2">
      <c r="A71" s="481">
        <v>1016</v>
      </c>
      <c r="B71" t="s">
        <v>536</v>
      </c>
      <c r="C71">
        <v>11882</v>
      </c>
      <c r="D71" t="s">
        <v>97</v>
      </c>
      <c r="E71" t="s">
        <v>548</v>
      </c>
      <c r="F71" t="s">
        <v>649</v>
      </c>
      <c r="G71" t="b">
        <v>1</v>
      </c>
      <c r="H71" t="b">
        <v>0</v>
      </c>
      <c r="I71" t="s">
        <v>539</v>
      </c>
      <c r="J71" t="s">
        <v>540</v>
      </c>
      <c r="K71" t="s">
        <v>541</v>
      </c>
      <c r="L71" t="s">
        <v>542</v>
      </c>
      <c r="M71">
        <v>9900283898</v>
      </c>
      <c r="N71" t="s">
        <v>550</v>
      </c>
    </row>
    <row r="72" spans="1:14" ht="15" customHeight="1" x14ac:dyDescent="0.2">
      <c r="A72" s="481">
        <v>1016</v>
      </c>
      <c r="B72" t="s">
        <v>536</v>
      </c>
      <c r="C72">
        <v>37850</v>
      </c>
      <c r="D72" t="s">
        <v>20</v>
      </c>
      <c r="E72" t="s">
        <v>548</v>
      </c>
      <c r="F72" t="s">
        <v>650</v>
      </c>
      <c r="G72" t="b">
        <v>1</v>
      </c>
      <c r="H72" t="b">
        <v>0</v>
      </c>
      <c r="I72" t="s">
        <v>539</v>
      </c>
      <c r="J72" t="s">
        <v>540</v>
      </c>
      <c r="K72" t="s">
        <v>541</v>
      </c>
      <c r="L72" t="s">
        <v>542</v>
      </c>
      <c r="M72">
        <v>9900283898</v>
      </c>
      <c r="N72" t="s">
        <v>550</v>
      </c>
    </row>
    <row r="73" spans="1:14" ht="15" customHeight="1" x14ac:dyDescent="0.2">
      <c r="A73" s="481">
        <v>1016</v>
      </c>
      <c r="B73" t="s">
        <v>536</v>
      </c>
      <c r="C73">
        <v>35158</v>
      </c>
      <c r="D73" t="s">
        <v>475</v>
      </c>
      <c r="E73" t="s">
        <v>548</v>
      </c>
      <c r="F73" t="s">
        <v>651</v>
      </c>
      <c r="G73" t="b">
        <v>1</v>
      </c>
      <c r="H73" t="b">
        <v>0</v>
      </c>
      <c r="I73" t="s">
        <v>539</v>
      </c>
      <c r="J73" t="s">
        <v>540</v>
      </c>
      <c r="K73" t="s">
        <v>541</v>
      </c>
      <c r="L73" t="s">
        <v>542</v>
      </c>
      <c r="M73">
        <v>9900283898</v>
      </c>
      <c r="N73" t="s">
        <v>550</v>
      </c>
    </row>
    <row r="74" spans="1:14" ht="15" customHeight="1" x14ac:dyDescent="0.2">
      <c r="A74" s="481">
        <v>1016</v>
      </c>
      <c r="B74" t="s">
        <v>536</v>
      </c>
      <c r="C74">
        <v>34155</v>
      </c>
      <c r="D74" t="s">
        <v>533</v>
      </c>
      <c r="E74" t="s">
        <v>558</v>
      </c>
      <c r="F74" t="s">
        <v>652</v>
      </c>
      <c r="G74" t="b">
        <v>1</v>
      </c>
      <c r="H74" t="b">
        <v>0</v>
      </c>
      <c r="I74" t="s">
        <v>539</v>
      </c>
      <c r="J74" t="s">
        <v>540</v>
      </c>
      <c r="K74" t="s">
        <v>541</v>
      </c>
      <c r="L74" t="s">
        <v>542</v>
      </c>
      <c r="M74">
        <v>9900283898</v>
      </c>
      <c r="N74" t="s">
        <v>560</v>
      </c>
    </row>
    <row r="75" spans="1:14" ht="15" customHeight="1" x14ac:dyDescent="0.2">
      <c r="A75" s="481">
        <v>1016</v>
      </c>
      <c r="B75" t="s">
        <v>536</v>
      </c>
      <c r="C75">
        <v>34152</v>
      </c>
      <c r="D75" t="s">
        <v>530</v>
      </c>
      <c r="E75" t="s">
        <v>558</v>
      </c>
      <c r="F75" t="s">
        <v>653</v>
      </c>
      <c r="G75" t="b">
        <v>1</v>
      </c>
      <c r="H75" t="b">
        <v>0</v>
      </c>
      <c r="I75" t="s">
        <v>539</v>
      </c>
      <c r="J75" t="s">
        <v>540</v>
      </c>
      <c r="K75" t="s">
        <v>541</v>
      </c>
      <c r="L75" t="s">
        <v>542</v>
      </c>
      <c r="M75">
        <v>9900283898</v>
      </c>
      <c r="N75" t="s">
        <v>560</v>
      </c>
    </row>
    <row r="76" spans="1:14" ht="15" customHeight="1" x14ac:dyDescent="0.2">
      <c r="A76" s="481">
        <v>1016</v>
      </c>
      <c r="B76" t="s">
        <v>536</v>
      </c>
      <c r="C76">
        <v>34148</v>
      </c>
      <c r="D76" t="s">
        <v>654</v>
      </c>
      <c r="E76" t="s">
        <v>558</v>
      </c>
      <c r="F76" t="s">
        <v>655</v>
      </c>
      <c r="G76" t="b">
        <v>1</v>
      </c>
      <c r="H76" t="b">
        <v>0</v>
      </c>
      <c r="I76" t="s">
        <v>539</v>
      </c>
      <c r="J76" t="s">
        <v>540</v>
      </c>
      <c r="K76" t="s">
        <v>541</v>
      </c>
      <c r="L76" t="s">
        <v>542</v>
      </c>
      <c r="M76">
        <v>9900283898</v>
      </c>
      <c r="N76" t="s">
        <v>560</v>
      </c>
    </row>
    <row r="77" spans="1:14" ht="15" customHeight="1" x14ac:dyDescent="0.2">
      <c r="A77" s="481">
        <v>1016</v>
      </c>
      <c r="B77" t="s">
        <v>536</v>
      </c>
      <c r="C77">
        <v>13236</v>
      </c>
      <c r="D77" t="s">
        <v>123</v>
      </c>
      <c r="E77" t="s">
        <v>537</v>
      </c>
      <c r="F77" t="s">
        <v>656</v>
      </c>
      <c r="G77" t="b">
        <v>1</v>
      </c>
      <c r="H77" t="b">
        <v>0</v>
      </c>
      <c r="I77" t="s">
        <v>539</v>
      </c>
      <c r="J77" t="s">
        <v>540</v>
      </c>
      <c r="K77" t="s">
        <v>541</v>
      </c>
      <c r="L77" t="s">
        <v>542</v>
      </c>
      <c r="M77">
        <v>9900283898</v>
      </c>
      <c r="N77" t="s">
        <v>543</v>
      </c>
    </row>
    <row r="78" spans="1:14" ht="15" customHeight="1" x14ac:dyDescent="0.2">
      <c r="A78" s="481">
        <v>1016</v>
      </c>
      <c r="B78" t="s">
        <v>536</v>
      </c>
      <c r="C78">
        <v>12284</v>
      </c>
      <c r="D78" t="s">
        <v>657</v>
      </c>
      <c r="E78" t="s">
        <v>658</v>
      </c>
      <c r="F78" t="s">
        <v>659</v>
      </c>
      <c r="G78" t="b">
        <v>1</v>
      </c>
      <c r="H78" t="b">
        <v>0</v>
      </c>
      <c r="I78" t="s">
        <v>539</v>
      </c>
      <c r="J78" t="s">
        <v>540</v>
      </c>
      <c r="K78" t="s">
        <v>541</v>
      </c>
      <c r="L78" t="s">
        <v>542</v>
      </c>
      <c r="M78">
        <v>9900283898</v>
      </c>
      <c r="N78" t="s">
        <v>660</v>
      </c>
    </row>
    <row r="79" spans="1:14" ht="15" customHeight="1" x14ac:dyDescent="0.2">
      <c r="A79" s="481">
        <v>1016</v>
      </c>
      <c r="B79" t="s">
        <v>536</v>
      </c>
      <c r="C79">
        <v>11908</v>
      </c>
      <c r="D79" t="s">
        <v>119</v>
      </c>
      <c r="E79" t="s">
        <v>537</v>
      </c>
      <c r="F79" t="s">
        <v>661</v>
      </c>
      <c r="G79" t="b">
        <v>1</v>
      </c>
      <c r="H79" t="b">
        <v>0</v>
      </c>
      <c r="I79" t="s">
        <v>539</v>
      </c>
      <c r="J79" t="s">
        <v>540</v>
      </c>
      <c r="K79" t="s">
        <v>541</v>
      </c>
      <c r="L79" t="s">
        <v>542</v>
      </c>
      <c r="M79">
        <v>9900283898</v>
      </c>
      <c r="N79" t="s">
        <v>543</v>
      </c>
    </row>
    <row r="80" spans="1:14" ht="15" customHeight="1" x14ac:dyDescent="0.2">
      <c r="A80" s="481">
        <v>1016</v>
      </c>
      <c r="B80" t="s">
        <v>536</v>
      </c>
      <c r="C80">
        <v>11906</v>
      </c>
      <c r="D80" t="s">
        <v>117</v>
      </c>
      <c r="E80" t="s">
        <v>548</v>
      </c>
      <c r="F80" t="s">
        <v>662</v>
      </c>
      <c r="G80" t="b">
        <v>1</v>
      </c>
      <c r="H80" t="b">
        <v>0</v>
      </c>
      <c r="I80" t="s">
        <v>539</v>
      </c>
      <c r="J80" t="s">
        <v>540</v>
      </c>
      <c r="K80" t="s">
        <v>541</v>
      </c>
      <c r="L80" t="s">
        <v>542</v>
      </c>
      <c r="M80">
        <v>9900283898</v>
      </c>
      <c r="N80" t="s">
        <v>550</v>
      </c>
    </row>
    <row r="81" spans="1:14" ht="15" customHeight="1" x14ac:dyDescent="0.2">
      <c r="A81" s="481">
        <v>1016</v>
      </c>
      <c r="B81" t="s">
        <v>536</v>
      </c>
      <c r="C81">
        <v>11900</v>
      </c>
      <c r="D81" t="s">
        <v>663</v>
      </c>
      <c r="E81" t="s">
        <v>548</v>
      </c>
      <c r="F81" t="s">
        <v>664</v>
      </c>
      <c r="G81" t="b">
        <v>1</v>
      </c>
      <c r="H81" t="b">
        <v>0</v>
      </c>
      <c r="I81" t="s">
        <v>539</v>
      </c>
      <c r="J81" t="s">
        <v>540</v>
      </c>
      <c r="K81" t="s">
        <v>541</v>
      </c>
      <c r="L81" t="s">
        <v>542</v>
      </c>
      <c r="M81">
        <v>9900283898</v>
      </c>
      <c r="N81" t="s">
        <v>550</v>
      </c>
    </row>
    <row r="82" spans="1:14" ht="15" customHeight="1" x14ac:dyDescent="0.2">
      <c r="A82" s="481">
        <v>1016</v>
      </c>
      <c r="B82" t="s">
        <v>536</v>
      </c>
      <c r="C82">
        <v>11901</v>
      </c>
      <c r="D82" t="s">
        <v>665</v>
      </c>
      <c r="E82" t="s">
        <v>548</v>
      </c>
      <c r="F82" t="s">
        <v>666</v>
      </c>
      <c r="G82" t="b">
        <v>1</v>
      </c>
      <c r="H82" t="b">
        <v>0</v>
      </c>
      <c r="I82" t="s">
        <v>539</v>
      </c>
      <c r="J82" t="s">
        <v>540</v>
      </c>
      <c r="K82" t="s">
        <v>541</v>
      </c>
      <c r="L82" t="s">
        <v>542</v>
      </c>
      <c r="M82">
        <v>9900283898</v>
      </c>
      <c r="N82" t="s">
        <v>550</v>
      </c>
    </row>
    <row r="83" spans="1:14" ht="15" customHeight="1" x14ac:dyDescent="0.2">
      <c r="A83" s="481">
        <v>1016</v>
      </c>
      <c r="B83" t="s">
        <v>536</v>
      </c>
      <c r="C83">
        <v>11897</v>
      </c>
      <c r="D83" t="s">
        <v>667</v>
      </c>
      <c r="E83" t="s">
        <v>548</v>
      </c>
      <c r="F83" t="s">
        <v>668</v>
      </c>
      <c r="G83" t="b">
        <v>1</v>
      </c>
      <c r="H83" t="b">
        <v>0</v>
      </c>
      <c r="I83" t="s">
        <v>539</v>
      </c>
      <c r="J83" t="s">
        <v>540</v>
      </c>
      <c r="K83" t="s">
        <v>541</v>
      </c>
      <c r="L83" t="s">
        <v>542</v>
      </c>
      <c r="M83">
        <v>9900283898</v>
      </c>
      <c r="N83" t="s">
        <v>550</v>
      </c>
    </row>
    <row r="84" spans="1:14" ht="15" customHeight="1" x14ac:dyDescent="0.2">
      <c r="A84" s="481">
        <v>1016</v>
      </c>
      <c r="B84" t="s">
        <v>536</v>
      </c>
      <c r="C84">
        <v>11896</v>
      </c>
      <c r="D84" t="s">
        <v>669</v>
      </c>
      <c r="E84" t="s">
        <v>548</v>
      </c>
      <c r="F84" t="s">
        <v>670</v>
      </c>
      <c r="G84" t="b">
        <v>1</v>
      </c>
      <c r="H84" t="b">
        <v>0</v>
      </c>
      <c r="I84" t="s">
        <v>539</v>
      </c>
      <c r="J84" t="s">
        <v>540</v>
      </c>
      <c r="K84" t="s">
        <v>541</v>
      </c>
      <c r="L84" t="s">
        <v>542</v>
      </c>
      <c r="M84">
        <v>9900283898</v>
      </c>
      <c r="N84" t="s">
        <v>550</v>
      </c>
    </row>
    <row r="85" spans="1:14" ht="15" customHeight="1" x14ac:dyDescent="0.2">
      <c r="A85" s="481">
        <v>1016</v>
      </c>
      <c r="B85" t="s">
        <v>536</v>
      </c>
      <c r="C85">
        <v>11893</v>
      </c>
      <c r="D85" t="s">
        <v>15</v>
      </c>
      <c r="E85" t="s">
        <v>645</v>
      </c>
      <c r="F85" t="s">
        <v>671</v>
      </c>
      <c r="G85" t="b">
        <v>1</v>
      </c>
      <c r="H85" t="b">
        <v>0</v>
      </c>
      <c r="I85" t="s">
        <v>539</v>
      </c>
      <c r="J85" t="s">
        <v>540</v>
      </c>
      <c r="K85" t="s">
        <v>541</v>
      </c>
      <c r="L85" t="s">
        <v>542</v>
      </c>
      <c r="M85">
        <v>9900283898</v>
      </c>
      <c r="N85" t="s">
        <v>647</v>
      </c>
    </row>
    <row r="86" spans="1:14" ht="15" customHeight="1" x14ac:dyDescent="0.2">
      <c r="A86" s="481">
        <v>1016</v>
      </c>
      <c r="B86" t="s">
        <v>536</v>
      </c>
      <c r="C86">
        <v>11891</v>
      </c>
      <c r="D86" t="s">
        <v>14</v>
      </c>
      <c r="E86" t="s">
        <v>645</v>
      </c>
      <c r="F86" t="s">
        <v>672</v>
      </c>
      <c r="G86" t="b">
        <v>1</v>
      </c>
      <c r="H86" t="b">
        <v>0</v>
      </c>
      <c r="I86" t="s">
        <v>539</v>
      </c>
      <c r="J86" t="s">
        <v>540</v>
      </c>
      <c r="K86" t="s">
        <v>541</v>
      </c>
      <c r="L86" t="s">
        <v>542</v>
      </c>
      <c r="M86">
        <v>9900283898</v>
      </c>
      <c r="N86" t="s">
        <v>647</v>
      </c>
    </row>
    <row r="87" spans="1:14" ht="15" customHeight="1" x14ac:dyDescent="0.2">
      <c r="A87" s="481">
        <v>1016</v>
      </c>
      <c r="B87" t="s">
        <v>536</v>
      </c>
      <c r="C87">
        <v>11881</v>
      </c>
      <c r="D87" t="s">
        <v>96</v>
      </c>
      <c r="E87" t="s">
        <v>548</v>
      </c>
      <c r="F87" t="s">
        <v>673</v>
      </c>
      <c r="G87" t="b">
        <v>1</v>
      </c>
      <c r="H87" t="b">
        <v>0</v>
      </c>
      <c r="I87" t="s">
        <v>539</v>
      </c>
      <c r="J87" t="s">
        <v>540</v>
      </c>
      <c r="K87" t="s">
        <v>541</v>
      </c>
      <c r="L87" t="s">
        <v>542</v>
      </c>
      <c r="M87">
        <v>9900283898</v>
      </c>
      <c r="N87" t="s">
        <v>550</v>
      </c>
    </row>
    <row r="88" spans="1:14" ht="15" customHeight="1" x14ac:dyDescent="0.2">
      <c r="A88" s="481">
        <v>1016</v>
      </c>
      <c r="B88" t="s">
        <v>536</v>
      </c>
      <c r="C88">
        <v>11880</v>
      </c>
      <c r="D88" t="s">
        <v>95</v>
      </c>
      <c r="E88" t="s">
        <v>548</v>
      </c>
      <c r="F88" t="s">
        <v>674</v>
      </c>
      <c r="G88" t="b">
        <v>1</v>
      </c>
      <c r="H88" t="b">
        <v>0</v>
      </c>
      <c r="I88" t="s">
        <v>539</v>
      </c>
      <c r="J88" t="s">
        <v>540</v>
      </c>
      <c r="K88" t="s">
        <v>541</v>
      </c>
      <c r="L88" t="s">
        <v>542</v>
      </c>
      <c r="M88">
        <v>9900283898</v>
      </c>
      <c r="N88" t="s">
        <v>550</v>
      </c>
    </row>
    <row r="89" spans="1:14" ht="15" customHeight="1" x14ac:dyDescent="0.2">
      <c r="A89" s="481">
        <v>1016</v>
      </c>
      <c r="B89" t="s">
        <v>536</v>
      </c>
      <c r="C89">
        <v>11879</v>
      </c>
      <c r="D89" t="s">
        <v>94</v>
      </c>
      <c r="E89" t="s">
        <v>548</v>
      </c>
      <c r="F89" t="s">
        <v>675</v>
      </c>
      <c r="G89" t="b">
        <v>1</v>
      </c>
      <c r="H89" t="b">
        <v>0</v>
      </c>
      <c r="I89" t="s">
        <v>539</v>
      </c>
      <c r="J89" t="s">
        <v>540</v>
      </c>
      <c r="K89" t="s">
        <v>541</v>
      </c>
      <c r="L89" t="s">
        <v>542</v>
      </c>
      <c r="M89">
        <v>9900283898</v>
      </c>
      <c r="N89" t="s">
        <v>550</v>
      </c>
    </row>
    <row r="90" spans="1:14" ht="15" customHeight="1" x14ac:dyDescent="0.2">
      <c r="A90" s="481">
        <v>1016</v>
      </c>
      <c r="B90" t="s">
        <v>536</v>
      </c>
      <c r="C90">
        <v>11878</v>
      </c>
      <c r="D90" t="s">
        <v>24</v>
      </c>
      <c r="E90" t="s">
        <v>548</v>
      </c>
      <c r="F90" t="s">
        <v>676</v>
      </c>
      <c r="G90" t="b">
        <v>1</v>
      </c>
      <c r="H90" t="b">
        <v>0</v>
      </c>
      <c r="I90" t="s">
        <v>539</v>
      </c>
      <c r="J90" t="s">
        <v>540</v>
      </c>
      <c r="K90" t="s">
        <v>541</v>
      </c>
      <c r="L90" t="s">
        <v>542</v>
      </c>
      <c r="M90">
        <v>9900283898</v>
      </c>
      <c r="N90" t="s">
        <v>550</v>
      </c>
    </row>
    <row r="91" spans="1:14" ht="15" customHeight="1" x14ac:dyDescent="0.2">
      <c r="A91" s="481">
        <v>1016</v>
      </c>
      <c r="B91" t="s">
        <v>536</v>
      </c>
      <c r="C91">
        <v>11877</v>
      </c>
      <c r="D91" t="s">
        <v>93</v>
      </c>
      <c r="E91" t="s">
        <v>548</v>
      </c>
      <c r="F91" t="s">
        <v>677</v>
      </c>
      <c r="G91" t="b">
        <v>1</v>
      </c>
      <c r="H91" t="b">
        <v>0</v>
      </c>
      <c r="I91" t="s">
        <v>539</v>
      </c>
      <c r="J91" t="s">
        <v>540</v>
      </c>
      <c r="K91" t="s">
        <v>541</v>
      </c>
      <c r="L91" t="s">
        <v>542</v>
      </c>
      <c r="M91">
        <v>9900283898</v>
      </c>
      <c r="N91" t="s">
        <v>550</v>
      </c>
    </row>
    <row r="92" spans="1:14" ht="15" customHeight="1" x14ac:dyDescent="0.2">
      <c r="A92" s="481">
        <v>1016</v>
      </c>
      <c r="B92" t="s">
        <v>536</v>
      </c>
      <c r="C92">
        <v>11874</v>
      </c>
      <c r="D92" t="s">
        <v>90</v>
      </c>
      <c r="E92" t="s">
        <v>548</v>
      </c>
      <c r="F92" t="s">
        <v>678</v>
      </c>
      <c r="G92" t="b">
        <v>1</v>
      </c>
      <c r="H92" t="b">
        <v>0</v>
      </c>
      <c r="I92" t="s">
        <v>539</v>
      </c>
      <c r="J92" t="s">
        <v>540</v>
      </c>
      <c r="K92" t="s">
        <v>541</v>
      </c>
      <c r="L92" t="s">
        <v>542</v>
      </c>
      <c r="M92">
        <v>9900283898</v>
      </c>
      <c r="N92" t="s">
        <v>550</v>
      </c>
    </row>
    <row r="93" spans="1:14" ht="15" customHeight="1" x14ac:dyDescent="0.2">
      <c r="A93" s="481">
        <v>1016</v>
      </c>
      <c r="B93" t="s">
        <v>536</v>
      </c>
      <c r="C93">
        <v>11869</v>
      </c>
      <c r="D93" t="s">
        <v>85</v>
      </c>
      <c r="E93" t="s">
        <v>548</v>
      </c>
      <c r="F93" t="s">
        <v>679</v>
      </c>
      <c r="G93" t="b">
        <v>1</v>
      </c>
      <c r="H93" t="b">
        <v>0</v>
      </c>
      <c r="I93" t="s">
        <v>539</v>
      </c>
      <c r="J93" t="s">
        <v>540</v>
      </c>
      <c r="K93" t="s">
        <v>541</v>
      </c>
      <c r="L93" t="s">
        <v>542</v>
      </c>
      <c r="M93">
        <v>9900283898</v>
      </c>
      <c r="N93" t="s">
        <v>550</v>
      </c>
    </row>
    <row r="94" spans="1:14" ht="15" customHeight="1" x14ac:dyDescent="0.2">
      <c r="A94" s="481">
        <v>1016</v>
      </c>
      <c r="B94" t="s">
        <v>536</v>
      </c>
      <c r="C94">
        <v>11866</v>
      </c>
      <c r="D94" t="s">
        <v>18</v>
      </c>
      <c r="E94" t="s">
        <v>548</v>
      </c>
      <c r="F94" t="s">
        <v>680</v>
      </c>
      <c r="G94" t="b">
        <v>1</v>
      </c>
      <c r="H94" t="b">
        <v>0</v>
      </c>
      <c r="I94" t="s">
        <v>539</v>
      </c>
      <c r="J94" t="s">
        <v>540</v>
      </c>
      <c r="K94" t="s">
        <v>541</v>
      </c>
      <c r="L94" t="s">
        <v>542</v>
      </c>
      <c r="M94">
        <v>9900283898</v>
      </c>
      <c r="N94" t="s">
        <v>550</v>
      </c>
    </row>
    <row r="95" spans="1:14" ht="15" customHeight="1" x14ac:dyDescent="0.2">
      <c r="A95" s="481">
        <v>1016</v>
      </c>
      <c r="B95" t="s">
        <v>536</v>
      </c>
      <c r="C95">
        <v>11863</v>
      </c>
      <c r="D95" t="s">
        <v>81</v>
      </c>
      <c r="E95" t="s">
        <v>548</v>
      </c>
      <c r="F95" t="s">
        <v>681</v>
      </c>
      <c r="G95" t="b">
        <v>1</v>
      </c>
      <c r="H95" t="b">
        <v>0</v>
      </c>
      <c r="I95" t="s">
        <v>539</v>
      </c>
      <c r="J95" t="s">
        <v>540</v>
      </c>
      <c r="K95" t="s">
        <v>541</v>
      </c>
      <c r="L95" t="s">
        <v>542</v>
      </c>
      <c r="M95">
        <v>9900283898</v>
      </c>
      <c r="N95" t="s">
        <v>550</v>
      </c>
    </row>
    <row r="96" spans="1:14" ht="15" customHeight="1" x14ac:dyDescent="0.2">
      <c r="A96" s="481">
        <v>1016</v>
      </c>
      <c r="B96" t="s">
        <v>536</v>
      </c>
      <c r="C96">
        <v>11862</v>
      </c>
      <c r="D96" t="s">
        <v>80</v>
      </c>
      <c r="E96" t="s">
        <v>548</v>
      </c>
      <c r="F96" t="s">
        <v>682</v>
      </c>
      <c r="G96" t="b">
        <v>1</v>
      </c>
      <c r="H96" t="b">
        <v>0</v>
      </c>
      <c r="I96" t="s">
        <v>539</v>
      </c>
      <c r="J96" t="s">
        <v>540</v>
      </c>
      <c r="K96" t="s">
        <v>541</v>
      </c>
      <c r="L96" t="s">
        <v>542</v>
      </c>
      <c r="M96">
        <v>9900283898</v>
      </c>
      <c r="N96" t="s">
        <v>550</v>
      </c>
    </row>
    <row r="97" spans="1:14" ht="15" customHeight="1" x14ac:dyDescent="0.2">
      <c r="A97" s="481">
        <v>1016</v>
      </c>
      <c r="B97" t="s">
        <v>536</v>
      </c>
      <c r="C97">
        <v>11860</v>
      </c>
      <c r="D97" t="s">
        <v>78</v>
      </c>
      <c r="E97" t="s">
        <v>548</v>
      </c>
      <c r="F97" t="s">
        <v>683</v>
      </c>
      <c r="G97" t="b">
        <v>1</v>
      </c>
      <c r="H97" t="b">
        <v>0</v>
      </c>
      <c r="I97" t="s">
        <v>539</v>
      </c>
      <c r="J97" t="s">
        <v>540</v>
      </c>
      <c r="K97" t="s">
        <v>541</v>
      </c>
      <c r="L97" t="s">
        <v>542</v>
      </c>
      <c r="M97">
        <v>9900283898</v>
      </c>
      <c r="N97" t="s">
        <v>550</v>
      </c>
    </row>
    <row r="98" spans="1:14" ht="15" customHeight="1" x14ac:dyDescent="0.2">
      <c r="A98" s="481">
        <v>1016</v>
      </c>
      <c r="B98" t="s">
        <v>536</v>
      </c>
      <c r="C98">
        <v>11859</v>
      </c>
      <c r="D98" t="s">
        <v>77</v>
      </c>
      <c r="E98" t="s">
        <v>548</v>
      </c>
      <c r="F98" t="s">
        <v>684</v>
      </c>
      <c r="G98" t="b">
        <v>1</v>
      </c>
      <c r="H98" t="b">
        <v>0</v>
      </c>
      <c r="I98" t="s">
        <v>539</v>
      </c>
      <c r="J98" t="s">
        <v>540</v>
      </c>
      <c r="K98" t="s">
        <v>541</v>
      </c>
      <c r="L98" t="s">
        <v>542</v>
      </c>
      <c r="M98">
        <v>9900283898</v>
      </c>
      <c r="N98" t="s">
        <v>550</v>
      </c>
    </row>
    <row r="99" spans="1:14" ht="15" customHeight="1" x14ac:dyDescent="0.2">
      <c r="A99" s="481">
        <v>1016</v>
      </c>
      <c r="B99" t="s">
        <v>536</v>
      </c>
      <c r="C99">
        <v>14046</v>
      </c>
      <c r="D99" t="s">
        <v>685</v>
      </c>
      <c r="E99" t="s">
        <v>561</v>
      </c>
      <c r="F99" t="s">
        <v>686</v>
      </c>
      <c r="G99" t="b">
        <v>1</v>
      </c>
      <c r="H99" t="b">
        <v>0</v>
      </c>
      <c r="I99" t="s">
        <v>539</v>
      </c>
      <c r="J99" t="s">
        <v>540</v>
      </c>
      <c r="K99" t="s">
        <v>541</v>
      </c>
      <c r="L99" t="s">
        <v>542</v>
      </c>
      <c r="M99">
        <v>9900283898</v>
      </c>
      <c r="N99" t="s">
        <v>563</v>
      </c>
    </row>
    <row r="100" spans="1:14" ht="15" customHeight="1" x14ac:dyDescent="0.2">
      <c r="A100" s="481">
        <v>1016</v>
      </c>
      <c r="B100" t="s">
        <v>536</v>
      </c>
      <c r="C100">
        <v>34156</v>
      </c>
      <c r="D100" t="s">
        <v>534</v>
      </c>
      <c r="E100" t="s">
        <v>558</v>
      </c>
      <c r="F100" t="s">
        <v>687</v>
      </c>
      <c r="G100" t="b">
        <v>1</v>
      </c>
      <c r="H100" t="b">
        <v>0</v>
      </c>
      <c r="I100" t="s">
        <v>539</v>
      </c>
      <c r="J100" t="s">
        <v>540</v>
      </c>
      <c r="K100" t="s">
        <v>541</v>
      </c>
      <c r="L100" t="s">
        <v>542</v>
      </c>
      <c r="M100">
        <v>9900283898</v>
      </c>
      <c r="N100" t="s">
        <v>560</v>
      </c>
    </row>
    <row r="101" spans="1:14" ht="15" customHeight="1" x14ac:dyDescent="0.2">
      <c r="A101" s="481">
        <v>1016</v>
      </c>
      <c r="B101" t="s">
        <v>536</v>
      </c>
      <c r="C101">
        <v>35160</v>
      </c>
      <c r="D101" t="s">
        <v>136</v>
      </c>
      <c r="E101" t="s">
        <v>548</v>
      </c>
      <c r="F101" t="s">
        <v>688</v>
      </c>
      <c r="G101" t="b">
        <v>1</v>
      </c>
      <c r="H101" t="b">
        <v>0</v>
      </c>
      <c r="I101" t="s">
        <v>539</v>
      </c>
      <c r="J101" t="s">
        <v>540</v>
      </c>
      <c r="K101" t="s">
        <v>541</v>
      </c>
      <c r="L101" t="s">
        <v>542</v>
      </c>
      <c r="M101">
        <v>9900283898</v>
      </c>
      <c r="N101" t="s">
        <v>550</v>
      </c>
    </row>
    <row r="102" spans="1:14" ht="15" customHeight="1" x14ac:dyDescent="0.2">
      <c r="A102" s="481">
        <v>1016</v>
      </c>
      <c r="B102" t="s">
        <v>536</v>
      </c>
      <c r="C102">
        <v>35159</v>
      </c>
      <c r="D102" t="s">
        <v>131</v>
      </c>
      <c r="E102" t="s">
        <v>548</v>
      </c>
      <c r="F102" t="s">
        <v>689</v>
      </c>
      <c r="G102" t="b">
        <v>1</v>
      </c>
      <c r="H102" t="b">
        <v>0</v>
      </c>
      <c r="I102" t="s">
        <v>539</v>
      </c>
      <c r="J102" t="s">
        <v>540</v>
      </c>
      <c r="K102" t="s">
        <v>541</v>
      </c>
      <c r="L102" t="s">
        <v>542</v>
      </c>
      <c r="M102">
        <v>9900283898</v>
      </c>
      <c r="N102" t="s">
        <v>550</v>
      </c>
    </row>
    <row r="103" spans="1:14" ht="15" customHeight="1" x14ac:dyDescent="0.2">
      <c r="A103" s="481">
        <v>1016</v>
      </c>
      <c r="B103" t="s">
        <v>536</v>
      </c>
      <c r="C103">
        <v>11905</v>
      </c>
      <c r="D103" t="s">
        <v>690</v>
      </c>
      <c r="E103" t="s">
        <v>548</v>
      </c>
      <c r="F103" t="s">
        <v>691</v>
      </c>
      <c r="G103" t="b">
        <v>1</v>
      </c>
      <c r="H103" t="b">
        <v>0</v>
      </c>
      <c r="I103" t="s">
        <v>539</v>
      </c>
      <c r="J103" t="s">
        <v>540</v>
      </c>
      <c r="K103" t="s">
        <v>541</v>
      </c>
      <c r="L103" t="s">
        <v>542</v>
      </c>
      <c r="M103">
        <v>9900283898</v>
      </c>
      <c r="N103" t="s">
        <v>550</v>
      </c>
    </row>
    <row r="104" spans="1:14" ht="15" customHeight="1" x14ac:dyDescent="0.2">
      <c r="A104" s="481">
        <v>1016</v>
      </c>
      <c r="B104" t="s">
        <v>536</v>
      </c>
      <c r="C104">
        <v>14063</v>
      </c>
      <c r="D104" t="s">
        <v>516</v>
      </c>
      <c r="E104" t="s">
        <v>551</v>
      </c>
      <c r="F104" t="s">
        <v>692</v>
      </c>
      <c r="G104" t="b">
        <v>1</v>
      </c>
      <c r="H104" t="b">
        <v>0</v>
      </c>
      <c r="I104" t="s">
        <v>539</v>
      </c>
      <c r="J104" t="s">
        <v>540</v>
      </c>
      <c r="K104" t="s">
        <v>541</v>
      </c>
      <c r="L104" t="s">
        <v>542</v>
      </c>
      <c r="M104">
        <v>9900283898</v>
      </c>
      <c r="N104" t="s">
        <v>553</v>
      </c>
    </row>
    <row r="105" spans="1:14" ht="15" customHeight="1" x14ac:dyDescent="0.2">
      <c r="A105" s="481">
        <v>1016</v>
      </c>
      <c r="B105" t="s">
        <v>536</v>
      </c>
      <c r="C105">
        <v>14062</v>
      </c>
      <c r="D105" t="s">
        <v>515</v>
      </c>
      <c r="E105" t="s">
        <v>551</v>
      </c>
      <c r="F105" t="s">
        <v>693</v>
      </c>
      <c r="G105" t="b">
        <v>1</v>
      </c>
      <c r="H105" t="b">
        <v>0</v>
      </c>
      <c r="I105" t="s">
        <v>539</v>
      </c>
      <c r="J105" t="s">
        <v>540</v>
      </c>
      <c r="K105" t="s">
        <v>541</v>
      </c>
      <c r="L105" t="s">
        <v>542</v>
      </c>
      <c r="M105">
        <v>9900283898</v>
      </c>
      <c r="N105" t="s">
        <v>553</v>
      </c>
    </row>
    <row r="106" spans="1:14" ht="15" customHeight="1" x14ac:dyDescent="0.2">
      <c r="A106" s="481">
        <v>1016</v>
      </c>
      <c r="B106" t="s">
        <v>536</v>
      </c>
      <c r="C106">
        <v>14060</v>
      </c>
      <c r="D106" t="s">
        <v>513</v>
      </c>
      <c r="E106" t="s">
        <v>551</v>
      </c>
      <c r="F106" t="s">
        <v>694</v>
      </c>
      <c r="G106" t="b">
        <v>1</v>
      </c>
      <c r="H106" t="b">
        <v>0</v>
      </c>
      <c r="I106" t="s">
        <v>539</v>
      </c>
      <c r="J106" t="s">
        <v>540</v>
      </c>
      <c r="K106" t="s">
        <v>541</v>
      </c>
      <c r="L106" t="s">
        <v>542</v>
      </c>
      <c r="M106">
        <v>9900283898</v>
      </c>
      <c r="N106" t="s">
        <v>553</v>
      </c>
    </row>
    <row r="107" spans="1:14" ht="15" customHeight="1" x14ac:dyDescent="0.2">
      <c r="A107" s="481">
        <v>1016</v>
      </c>
      <c r="B107" t="s">
        <v>536</v>
      </c>
      <c r="C107">
        <v>14061</v>
      </c>
      <c r="D107" t="s">
        <v>514</v>
      </c>
      <c r="E107" t="s">
        <v>551</v>
      </c>
      <c r="F107" t="s">
        <v>695</v>
      </c>
      <c r="G107" t="b">
        <v>1</v>
      </c>
      <c r="H107" t="b">
        <v>0</v>
      </c>
      <c r="I107" t="s">
        <v>539</v>
      </c>
      <c r="J107" t="s">
        <v>540</v>
      </c>
      <c r="K107" t="s">
        <v>541</v>
      </c>
      <c r="L107" t="s">
        <v>542</v>
      </c>
      <c r="M107">
        <v>9900283898</v>
      </c>
      <c r="N107" t="s">
        <v>553</v>
      </c>
    </row>
    <row r="108" spans="1:14" ht="15" customHeight="1" x14ac:dyDescent="0.2">
      <c r="A108" s="481">
        <v>1016</v>
      </c>
      <c r="B108" t="s">
        <v>536</v>
      </c>
      <c r="C108">
        <v>14013</v>
      </c>
      <c r="D108" t="s">
        <v>696</v>
      </c>
      <c r="E108" t="s">
        <v>697</v>
      </c>
      <c r="F108" t="s">
        <v>698</v>
      </c>
      <c r="G108" t="b">
        <v>1</v>
      </c>
      <c r="H108" t="b">
        <v>0</v>
      </c>
      <c r="I108" t="s">
        <v>539</v>
      </c>
      <c r="J108" t="s">
        <v>540</v>
      </c>
      <c r="K108" t="s">
        <v>541</v>
      </c>
      <c r="L108" t="s">
        <v>542</v>
      </c>
      <c r="M108">
        <v>9900283898</v>
      </c>
      <c r="N108" t="s">
        <v>563</v>
      </c>
    </row>
    <row r="109" spans="1:14" ht="15" customHeight="1" x14ac:dyDescent="0.2">
      <c r="A109" s="481">
        <v>1016</v>
      </c>
      <c r="B109" t="s">
        <v>536</v>
      </c>
      <c r="C109">
        <v>14050</v>
      </c>
      <c r="D109" t="s">
        <v>512</v>
      </c>
      <c r="E109" t="s">
        <v>697</v>
      </c>
      <c r="F109" t="s">
        <v>699</v>
      </c>
      <c r="G109" t="b">
        <v>1</v>
      </c>
      <c r="H109" t="b">
        <v>0</v>
      </c>
      <c r="I109" t="s">
        <v>539</v>
      </c>
      <c r="J109" t="s">
        <v>540</v>
      </c>
      <c r="K109" t="s">
        <v>541</v>
      </c>
      <c r="L109" t="s">
        <v>542</v>
      </c>
      <c r="M109">
        <v>9900283898</v>
      </c>
      <c r="N109" t="s">
        <v>563</v>
      </c>
    </row>
    <row r="110" spans="1:14" ht="15" customHeight="1" x14ac:dyDescent="0.2">
      <c r="A110" s="481">
        <v>1016</v>
      </c>
      <c r="B110" t="s">
        <v>536</v>
      </c>
      <c r="C110">
        <v>34145</v>
      </c>
      <c r="D110" t="s">
        <v>700</v>
      </c>
      <c r="E110" t="s">
        <v>558</v>
      </c>
      <c r="F110" t="s">
        <v>701</v>
      </c>
      <c r="G110" t="b">
        <v>1</v>
      </c>
      <c r="H110" t="b">
        <v>0</v>
      </c>
      <c r="I110" t="s">
        <v>539</v>
      </c>
      <c r="J110" t="s">
        <v>540</v>
      </c>
      <c r="K110" t="s">
        <v>541</v>
      </c>
      <c r="L110" t="s">
        <v>542</v>
      </c>
      <c r="M110">
        <v>9900283898</v>
      </c>
      <c r="N110" t="s">
        <v>560</v>
      </c>
    </row>
    <row r="111" spans="1:14" ht="15" customHeight="1" x14ac:dyDescent="0.2">
      <c r="A111" s="481">
        <v>1016</v>
      </c>
      <c r="B111" t="s">
        <v>536</v>
      </c>
      <c r="C111">
        <v>34146</v>
      </c>
      <c r="D111" t="s">
        <v>702</v>
      </c>
      <c r="E111" t="s">
        <v>558</v>
      </c>
      <c r="F111" t="s">
        <v>703</v>
      </c>
      <c r="G111" t="b">
        <v>1</v>
      </c>
      <c r="H111" t="b">
        <v>0</v>
      </c>
      <c r="I111" t="s">
        <v>539</v>
      </c>
      <c r="J111" t="s">
        <v>540</v>
      </c>
      <c r="K111" t="s">
        <v>541</v>
      </c>
      <c r="L111" t="s">
        <v>542</v>
      </c>
      <c r="M111">
        <v>9900283898</v>
      </c>
      <c r="N111" t="s">
        <v>560</v>
      </c>
    </row>
    <row r="112" spans="1:14" ht="15" customHeight="1" x14ac:dyDescent="0.2">
      <c r="A112" s="481">
        <v>1016</v>
      </c>
      <c r="B112" t="s">
        <v>536</v>
      </c>
      <c r="C112">
        <v>34149</v>
      </c>
      <c r="D112" t="s">
        <v>704</v>
      </c>
      <c r="E112" t="s">
        <v>558</v>
      </c>
      <c r="F112" t="s">
        <v>705</v>
      </c>
      <c r="G112" t="b">
        <v>1</v>
      </c>
      <c r="H112" t="b">
        <v>0</v>
      </c>
      <c r="I112" t="s">
        <v>539</v>
      </c>
      <c r="J112" t="s">
        <v>540</v>
      </c>
      <c r="K112" t="s">
        <v>541</v>
      </c>
      <c r="L112" t="s">
        <v>542</v>
      </c>
      <c r="M112">
        <v>9900283898</v>
      </c>
      <c r="N112" t="s">
        <v>560</v>
      </c>
    </row>
    <row r="113" spans="1:14" ht="15" customHeight="1" x14ac:dyDescent="0.2">
      <c r="A113" s="481">
        <v>1016</v>
      </c>
      <c r="B113" t="s">
        <v>536</v>
      </c>
      <c r="C113">
        <v>12274</v>
      </c>
      <c r="D113" t="s">
        <v>706</v>
      </c>
      <c r="E113" t="s">
        <v>658</v>
      </c>
      <c r="F113" t="s">
        <v>707</v>
      </c>
      <c r="G113" t="b">
        <v>1</v>
      </c>
      <c r="H113" t="b">
        <v>0</v>
      </c>
      <c r="I113" t="s">
        <v>539</v>
      </c>
      <c r="J113" t="s">
        <v>540</v>
      </c>
      <c r="K113" t="s">
        <v>541</v>
      </c>
      <c r="L113" t="s">
        <v>542</v>
      </c>
      <c r="M113">
        <v>9900283898</v>
      </c>
      <c r="N113" t="s">
        <v>660</v>
      </c>
    </row>
    <row r="114" spans="1:14" ht="15" customHeight="1" x14ac:dyDescent="0.2">
      <c r="A114" s="481">
        <v>1016</v>
      </c>
      <c r="B114" t="s">
        <v>536</v>
      </c>
      <c r="C114">
        <v>40237</v>
      </c>
      <c r="D114" t="s">
        <v>31</v>
      </c>
      <c r="E114" t="s">
        <v>537</v>
      </c>
      <c r="F114" t="s">
        <v>708</v>
      </c>
      <c r="G114" t="b">
        <v>1</v>
      </c>
      <c r="H114" t="b">
        <v>0</v>
      </c>
      <c r="I114" t="s">
        <v>539</v>
      </c>
      <c r="J114" t="s">
        <v>540</v>
      </c>
      <c r="K114" t="s">
        <v>541</v>
      </c>
      <c r="L114" t="s">
        <v>542</v>
      </c>
      <c r="M114">
        <v>9900283898</v>
      </c>
      <c r="N114" t="s">
        <v>543</v>
      </c>
    </row>
    <row r="115" spans="1:14" ht="15" customHeight="1" x14ac:dyDescent="0.2">
      <c r="A115" s="481">
        <v>1016</v>
      </c>
      <c r="B115" t="s">
        <v>536</v>
      </c>
      <c r="C115">
        <v>40238</v>
      </c>
      <c r="D115" t="s">
        <v>709</v>
      </c>
      <c r="E115" t="s">
        <v>548</v>
      </c>
      <c r="F115" t="s">
        <v>710</v>
      </c>
      <c r="G115" t="b">
        <v>1</v>
      </c>
      <c r="H115" t="b">
        <v>0</v>
      </c>
      <c r="I115" t="s">
        <v>539</v>
      </c>
      <c r="J115" t="s">
        <v>540</v>
      </c>
      <c r="K115" t="s">
        <v>541</v>
      </c>
      <c r="L115" t="s">
        <v>542</v>
      </c>
      <c r="M115">
        <v>9900283898</v>
      </c>
      <c r="N115" t="s">
        <v>550</v>
      </c>
    </row>
    <row r="116" spans="1:14" ht="15" customHeight="1" x14ac:dyDescent="0.2">
      <c r="A116" s="481">
        <v>1016</v>
      </c>
      <c r="B116" t="s">
        <v>536</v>
      </c>
      <c r="C116">
        <v>40236</v>
      </c>
      <c r="D116" t="s">
        <v>30</v>
      </c>
      <c r="E116" t="s">
        <v>537</v>
      </c>
      <c r="F116" t="s">
        <v>711</v>
      </c>
      <c r="G116" t="b">
        <v>1</v>
      </c>
      <c r="H116" t="b">
        <v>0</v>
      </c>
      <c r="I116" t="s">
        <v>539</v>
      </c>
      <c r="J116" t="s">
        <v>540</v>
      </c>
      <c r="K116" t="s">
        <v>541</v>
      </c>
      <c r="L116" t="s">
        <v>542</v>
      </c>
      <c r="M116">
        <v>9900283898</v>
      </c>
      <c r="N116" t="s">
        <v>543</v>
      </c>
    </row>
    <row r="117" spans="1:14" ht="15" customHeight="1" x14ac:dyDescent="0.2">
      <c r="A117" s="481">
        <v>1016</v>
      </c>
      <c r="B117" t="s">
        <v>536</v>
      </c>
      <c r="C117">
        <v>12446</v>
      </c>
      <c r="D117" t="s">
        <v>712</v>
      </c>
      <c r="E117" t="s">
        <v>548</v>
      </c>
      <c r="F117" t="s">
        <v>713</v>
      </c>
      <c r="G117" t="b">
        <v>1</v>
      </c>
      <c r="H117" t="b">
        <v>0</v>
      </c>
      <c r="I117" t="s">
        <v>539</v>
      </c>
      <c r="J117" t="s">
        <v>540</v>
      </c>
      <c r="K117" t="s">
        <v>541</v>
      </c>
      <c r="L117" t="s">
        <v>542</v>
      </c>
      <c r="M117">
        <v>9900283898</v>
      </c>
      <c r="N117" t="s">
        <v>550</v>
      </c>
    </row>
    <row r="118" spans="1:14" ht="15" customHeight="1" x14ac:dyDescent="0.2">
      <c r="A118" s="481">
        <v>1016</v>
      </c>
      <c r="B118" t="s">
        <v>536</v>
      </c>
      <c r="C118">
        <v>41869</v>
      </c>
      <c r="D118" t="s">
        <v>714</v>
      </c>
      <c r="E118" t="s">
        <v>715</v>
      </c>
      <c r="F118" t="s">
        <v>716</v>
      </c>
      <c r="G118" t="b">
        <v>1</v>
      </c>
      <c r="H118" t="b">
        <v>0</v>
      </c>
      <c r="I118" t="s">
        <v>539</v>
      </c>
      <c r="J118" t="s">
        <v>540</v>
      </c>
      <c r="K118" t="s">
        <v>541</v>
      </c>
      <c r="L118" t="s">
        <v>542</v>
      </c>
      <c r="M118">
        <v>9900283898</v>
      </c>
      <c r="N118" t="s">
        <v>660</v>
      </c>
    </row>
    <row r="119" spans="1:14" ht="15" customHeight="1" x14ac:dyDescent="0.2">
      <c r="A119" s="481">
        <v>1016</v>
      </c>
      <c r="B119" t="s">
        <v>536</v>
      </c>
      <c r="C119">
        <v>59233</v>
      </c>
      <c r="D119" t="s">
        <v>717</v>
      </c>
      <c r="E119" t="s">
        <v>718</v>
      </c>
      <c r="F119" t="s">
        <v>719</v>
      </c>
      <c r="G119" t="b">
        <v>1</v>
      </c>
      <c r="H119" t="b">
        <v>0</v>
      </c>
      <c r="I119" t="s">
        <v>539</v>
      </c>
      <c r="J119" t="s">
        <v>540</v>
      </c>
      <c r="K119" t="s">
        <v>541</v>
      </c>
      <c r="L119" t="s">
        <v>542</v>
      </c>
      <c r="M119">
        <v>9900283898</v>
      </c>
      <c r="N119" t="s">
        <v>720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H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 customHeight="1" x14ac:dyDescent="0.2"/>
  <cols>
    <col min="1" max="1" width="14" customWidth="1"/>
    <col min="2" max="2" width="15.5703125" customWidth="1"/>
    <col min="3" max="3" width="23.28515625" customWidth="1"/>
    <col min="4" max="6" width="12.5703125" customWidth="1"/>
  </cols>
  <sheetData>
    <row r="1" spans="1:34" ht="24" customHeight="1" x14ac:dyDescent="0.2">
      <c r="D1" s="439"/>
      <c r="E1" s="440"/>
      <c r="F1" s="440"/>
    </row>
    <row r="2" spans="1:34" ht="35.25" customHeight="1" x14ac:dyDescent="0.2">
      <c r="D2" s="440"/>
      <c r="E2" s="440"/>
      <c r="F2" s="440"/>
    </row>
    <row r="3" spans="1:34" ht="15.75" customHeight="1" x14ac:dyDescent="0.25">
      <c r="B3" s="216" t="s">
        <v>34</v>
      </c>
      <c r="C3" s="29" t="s">
        <v>2</v>
      </c>
      <c r="D3" s="31">
        <f ca="1">meta_sheet!A3</f>
        <v>46235</v>
      </c>
      <c r="E3" s="31">
        <f t="shared" ref="E3:AH3" ca="1" si="0">D3+1</f>
        <v>46236</v>
      </c>
      <c r="F3" s="31">
        <f t="shared" ca="1" si="0"/>
        <v>46237</v>
      </c>
      <c r="G3" s="31">
        <f t="shared" ca="1" si="0"/>
        <v>46238</v>
      </c>
      <c r="H3" s="31">
        <f t="shared" ca="1" si="0"/>
        <v>46239</v>
      </c>
      <c r="I3" s="31">
        <f t="shared" ca="1" si="0"/>
        <v>46240</v>
      </c>
      <c r="J3" s="31">
        <f t="shared" ca="1" si="0"/>
        <v>46241</v>
      </c>
      <c r="K3" s="31">
        <f t="shared" ca="1" si="0"/>
        <v>46242</v>
      </c>
      <c r="L3" s="31">
        <f t="shared" ca="1" si="0"/>
        <v>46243</v>
      </c>
      <c r="M3" s="31">
        <f t="shared" ca="1" si="0"/>
        <v>46244</v>
      </c>
      <c r="N3" s="31">
        <f t="shared" ca="1" si="0"/>
        <v>46245</v>
      </c>
      <c r="O3" s="31">
        <f t="shared" ca="1" si="0"/>
        <v>46246</v>
      </c>
      <c r="P3" s="31">
        <f t="shared" ca="1" si="0"/>
        <v>46247</v>
      </c>
      <c r="Q3" s="31">
        <f t="shared" ca="1" si="0"/>
        <v>46248</v>
      </c>
      <c r="R3" s="31">
        <f t="shared" ca="1" si="0"/>
        <v>46249</v>
      </c>
      <c r="S3" s="31">
        <f t="shared" ca="1" si="0"/>
        <v>46250</v>
      </c>
      <c r="T3" s="31">
        <f t="shared" ca="1" si="0"/>
        <v>46251</v>
      </c>
      <c r="U3" s="31">
        <f t="shared" ca="1" si="0"/>
        <v>46252</v>
      </c>
      <c r="V3" s="31">
        <f t="shared" ca="1" si="0"/>
        <v>46253</v>
      </c>
      <c r="W3" s="31">
        <f t="shared" ca="1" si="0"/>
        <v>46254</v>
      </c>
      <c r="X3" s="31">
        <f t="shared" ca="1" si="0"/>
        <v>46255</v>
      </c>
      <c r="Y3" s="31">
        <f t="shared" ca="1" si="0"/>
        <v>46256</v>
      </c>
      <c r="Z3" s="31">
        <f t="shared" ca="1" si="0"/>
        <v>46257</v>
      </c>
      <c r="AA3" s="31">
        <f t="shared" ca="1" si="0"/>
        <v>46258</v>
      </c>
      <c r="AB3" s="31">
        <f t="shared" ca="1" si="0"/>
        <v>46259</v>
      </c>
      <c r="AC3" s="31">
        <f t="shared" ca="1" si="0"/>
        <v>46260</v>
      </c>
      <c r="AD3" s="31">
        <f t="shared" ca="1" si="0"/>
        <v>46261</v>
      </c>
      <c r="AE3" s="31">
        <f t="shared" ca="1" si="0"/>
        <v>46262</v>
      </c>
      <c r="AF3" s="31">
        <f t="shared" ca="1" si="0"/>
        <v>46263</v>
      </c>
      <c r="AG3" s="31">
        <f t="shared" ca="1" si="0"/>
        <v>46264</v>
      </c>
      <c r="AH3" s="31">
        <f t="shared" ca="1" si="0"/>
        <v>46265</v>
      </c>
    </row>
    <row r="4" spans="1:34" ht="15.75" customHeight="1" x14ac:dyDescent="0.25">
      <c r="B4" s="237">
        <v>1</v>
      </c>
      <c r="C4" s="238" t="s">
        <v>14</v>
      </c>
      <c r="D4" s="239">
        <f ca="1">'Formulas_Progressive Report'!D41</f>
        <v>0</v>
      </c>
      <c r="E4" s="239">
        <f ca="1">'Formulas_Progressive Report'!E41</f>
        <v>0</v>
      </c>
      <c r="F4" s="239">
        <f ca="1">'Formulas_Progressive Report'!F41</f>
        <v>0.80000000004656613</v>
      </c>
      <c r="G4" s="239">
        <f ca="1">'Formulas_Progressive Report'!G41</f>
        <v>0</v>
      </c>
      <c r="H4" s="239">
        <f ca="1">'Formulas_Progressive Report'!H41</f>
        <v>0</v>
      </c>
      <c r="I4" s="239">
        <f ca="1">'Formulas_Progressive Report'!I41</f>
        <v>0</v>
      </c>
      <c r="J4" s="239">
        <f ca="1">'Formulas_Progressive Report'!J41</f>
        <v>0</v>
      </c>
      <c r="K4" s="239">
        <f ca="1">'Formulas_Progressive Report'!K41</f>
        <v>0</v>
      </c>
      <c r="L4" s="239">
        <f ca="1">'Formulas_Progressive Report'!L41</f>
        <v>0</v>
      </c>
      <c r="M4" s="239">
        <f ca="1">'Formulas_Progressive Report'!M41</f>
        <v>0.67199999996228144</v>
      </c>
      <c r="N4" s="239">
        <f ca="1">'Formulas_Progressive Report'!N41</f>
        <v>0</v>
      </c>
      <c r="O4" s="239">
        <f ca="1">'Formulas_Progressive Report'!O41</f>
        <v>0</v>
      </c>
      <c r="P4" s="239">
        <f ca="1">'Formulas_Progressive Report'!P41</f>
        <v>0</v>
      </c>
      <c r="Q4" s="239">
        <f ca="1">'Formulas_Progressive Report'!Q41</f>
        <v>0</v>
      </c>
      <c r="R4" s="239">
        <f ca="1">'Formulas_Progressive Report'!R41</f>
        <v>0</v>
      </c>
      <c r="S4" s="239">
        <f ca="1">'Formulas_Progressive Report'!S41</f>
        <v>0</v>
      </c>
      <c r="T4" s="239">
        <f ca="1">'Formulas_Progressive Report'!T41</f>
        <v>1.9200000000419095</v>
      </c>
      <c r="U4" s="239">
        <f ca="1">'Formulas_Progressive Report'!U41</f>
        <v>0</v>
      </c>
      <c r="V4" s="239">
        <f ca="1">'Formulas_Progressive Report'!V41</f>
        <v>0</v>
      </c>
      <c r="W4" s="239">
        <f ca="1">'Formulas_Progressive Report'!W41</f>
        <v>0</v>
      </c>
      <c r="X4" s="239">
        <f ca="1">'Formulas_Progressive Report'!X41</f>
        <v>0</v>
      </c>
      <c r="Y4" s="239">
        <f ca="1">'Formulas_Progressive Report'!Y41</f>
        <v>0</v>
      </c>
      <c r="Z4" s="239">
        <f ca="1">'Formulas_Progressive Report'!Z41</f>
        <v>0</v>
      </c>
      <c r="AA4" s="239">
        <f ca="1">'Formulas_Progressive Report'!AA41</f>
        <v>0</v>
      </c>
      <c r="AB4" s="239">
        <f ca="1">'Formulas_Progressive Report'!AB41</f>
        <v>0</v>
      </c>
      <c r="AC4" s="239">
        <f ca="1">'Formulas_Progressive Report'!AC41</f>
        <v>0</v>
      </c>
      <c r="AD4" s="239">
        <f ca="1">'Formulas_Progressive Report'!AD41</f>
        <v>0</v>
      </c>
      <c r="AE4" s="239">
        <f ca="1">'Formulas_Progressive Report'!AE41</f>
        <v>0</v>
      </c>
      <c r="AF4" s="239">
        <f ca="1">'Formulas_Progressive Report'!AF41</f>
        <v>0</v>
      </c>
      <c r="AG4" s="239">
        <f ca="1">'Formulas_Progressive Report'!AG41</f>
        <v>0</v>
      </c>
      <c r="AH4" s="239">
        <f ca="1">'Formulas_Progressive Report'!AH41</f>
        <v>0</v>
      </c>
    </row>
    <row r="5" spans="1:34" ht="15.75" customHeight="1" x14ac:dyDescent="0.25">
      <c r="A5" s="240"/>
      <c r="B5" s="241">
        <v>2</v>
      </c>
      <c r="C5" s="240" t="s">
        <v>15</v>
      </c>
      <c r="D5" s="42">
        <f ca="1">'Formulas_Progressive Report'!D43</f>
        <v>0</v>
      </c>
      <c r="E5" s="42">
        <f ca="1">'Formulas_Progressive Report'!E43</f>
        <v>0</v>
      </c>
      <c r="F5" s="42">
        <f ca="1">'Formulas_Progressive Report'!F43</f>
        <v>0.48000000003958121</v>
      </c>
      <c r="G5" s="42">
        <f ca="1">'Formulas_Progressive Report'!G43</f>
        <v>0</v>
      </c>
      <c r="H5" s="42">
        <f ca="1">'Formulas_Progressive Report'!H43</f>
        <v>0</v>
      </c>
      <c r="I5" s="42">
        <f ca="1">'Formulas_Progressive Report'!I43</f>
        <v>0</v>
      </c>
      <c r="J5" s="42">
        <f ca="1">'Formulas_Progressive Report'!J43</f>
        <v>0</v>
      </c>
      <c r="K5" s="42">
        <f ca="1">'Formulas_Progressive Report'!K43</f>
        <v>0</v>
      </c>
      <c r="L5" s="42">
        <f ca="1">'Formulas_Progressive Report'!L43</f>
        <v>0</v>
      </c>
      <c r="M5" s="42">
        <f ca="1">'Formulas_Progressive Report'!M43</f>
        <v>3.1999999948311597E-2</v>
      </c>
      <c r="N5" s="42">
        <f ca="1">'Formulas_Progressive Report'!N43</f>
        <v>0</v>
      </c>
      <c r="O5" s="42">
        <f ca="1">'Formulas_Progressive Report'!O43</f>
        <v>0</v>
      </c>
      <c r="P5" s="42">
        <f ca="1">'Formulas_Progressive Report'!P43</f>
        <v>0</v>
      </c>
      <c r="Q5" s="42">
        <f ca="1">'Formulas_Progressive Report'!Q43</f>
        <v>0</v>
      </c>
      <c r="R5" s="42">
        <f ca="1">'Formulas_Progressive Report'!R43</f>
        <v>0</v>
      </c>
      <c r="S5" s="42">
        <f ca="1">'Formulas_Progressive Report'!S43</f>
        <v>0</v>
      </c>
      <c r="T5" s="42">
        <f ca="1">'Formulas_Progressive Report'!T43</f>
        <v>0</v>
      </c>
      <c r="U5" s="42">
        <f ca="1">'Formulas_Progressive Report'!U43</f>
        <v>0</v>
      </c>
      <c r="V5" s="42">
        <f ca="1">'Formulas_Progressive Report'!V43</f>
        <v>0</v>
      </c>
      <c r="W5" s="42">
        <f ca="1">'Formulas_Progressive Report'!W43</f>
        <v>0</v>
      </c>
      <c r="X5" s="42">
        <f ca="1">'Formulas_Progressive Report'!X43</f>
        <v>0</v>
      </c>
      <c r="Y5" s="42">
        <f ca="1">'Formulas_Progressive Report'!Y43</f>
        <v>0</v>
      </c>
      <c r="Z5" s="42">
        <f ca="1">'Formulas_Progressive Report'!Z43</f>
        <v>0</v>
      </c>
      <c r="AA5" s="42">
        <f ca="1">'Formulas_Progressive Report'!AA43</f>
        <v>0</v>
      </c>
      <c r="AB5" s="42">
        <f ca="1">'Formulas_Progressive Report'!AB43</f>
        <v>0</v>
      </c>
      <c r="AC5" s="42">
        <f ca="1">'Formulas_Progressive Report'!AC43</f>
        <v>0</v>
      </c>
      <c r="AD5" s="42">
        <f ca="1">'Formulas_Progressive Report'!AD43</f>
        <v>0</v>
      </c>
      <c r="AE5" s="42">
        <f ca="1">'Formulas_Progressive Report'!AE43</f>
        <v>0</v>
      </c>
      <c r="AF5" s="42">
        <f ca="1">'Formulas_Progressive Report'!AF43</f>
        <v>0</v>
      </c>
      <c r="AG5" s="42">
        <f ca="1">'Formulas_Progressive Report'!AG43</f>
        <v>0</v>
      </c>
      <c r="AH5" s="42">
        <f ca="1">'Formulas_Progressive Report'!AH43</f>
        <v>0</v>
      </c>
    </row>
    <row r="6" spans="1:34" ht="15.75" customHeight="1" x14ac:dyDescent="0.25">
      <c r="A6" s="240"/>
      <c r="B6" s="241">
        <v>3</v>
      </c>
      <c r="C6" s="240" t="s">
        <v>16</v>
      </c>
      <c r="D6" s="42">
        <f ca="1">'Formulas_Progressive Report'!D42</f>
        <v>0</v>
      </c>
      <c r="E6" s="42">
        <f ca="1">'Formulas_Progressive Report'!E42</f>
        <v>0</v>
      </c>
      <c r="F6" s="42">
        <f ca="1">'Formulas_Progressive Report'!F42</f>
        <v>0.83199999993667006</v>
      </c>
      <c r="G6" s="42">
        <f ca="1">'Formulas_Progressive Report'!G42</f>
        <v>0</v>
      </c>
      <c r="H6" s="42">
        <f ca="1">'Formulas_Progressive Report'!H42</f>
        <v>0</v>
      </c>
      <c r="I6" s="42">
        <f ca="1">'Formulas_Progressive Report'!I42</f>
        <v>0</v>
      </c>
      <c r="J6" s="42">
        <f ca="1">'Formulas_Progressive Report'!J42</f>
        <v>0</v>
      </c>
      <c r="K6" s="42">
        <f ca="1">'Formulas_Progressive Report'!K42</f>
        <v>0</v>
      </c>
      <c r="L6" s="42">
        <f ca="1">'Formulas_Progressive Report'!L42</f>
        <v>0</v>
      </c>
      <c r="M6" s="42">
        <f ca="1">'Formulas_Progressive Report'!M42</f>
        <v>0.70400000002700835</v>
      </c>
      <c r="N6" s="42">
        <f ca="1">'Formulas_Progressive Report'!N42</f>
        <v>0</v>
      </c>
      <c r="O6" s="42">
        <f ca="1">'Formulas_Progressive Report'!O42</f>
        <v>0</v>
      </c>
      <c r="P6" s="42">
        <f ca="1">'Formulas_Progressive Report'!P42</f>
        <v>0</v>
      </c>
      <c r="Q6" s="42">
        <f ca="1">'Formulas_Progressive Report'!Q42</f>
        <v>0</v>
      </c>
      <c r="R6" s="42">
        <f ca="1">'Formulas_Progressive Report'!R42</f>
        <v>0</v>
      </c>
      <c r="S6" s="42">
        <f ca="1">'Formulas_Progressive Report'!S42</f>
        <v>0</v>
      </c>
      <c r="T6" s="42">
        <f ca="1">'Formulas_Progressive Report'!T42</f>
        <v>1.984000000054948</v>
      </c>
      <c r="U6" s="42">
        <f ca="1">'Formulas_Progressive Report'!U42</f>
        <v>0</v>
      </c>
      <c r="V6" s="42">
        <f ca="1">'Formulas_Progressive Report'!V42</f>
        <v>0</v>
      </c>
      <c r="W6" s="42">
        <f ca="1">'Formulas_Progressive Report'!W42</f>
        <v>0</v>
      </c>
      <c r="X6" s="42">
        <f ca="1">'Formulas_Progressive Report'!X42</f>
        <v>0</v>
      </c>
      <c r="Y6" s="42">
        <f ca="1">'Formulas_Progressive Report'!Y42</f>
        <v>0</v>
      </c>
      <c r="Z6" s="42">
        <f ca="1">'Formulas_Progressive Report'!Z42</f>
        <v>0</v>
      </c>
      <c r="AA6" s="42">
        <f ca="1">'Formulas_Progressive Report'!AA42</f>
        <v>0</v>
      </c>
      <c r="AB6" s="42">
        <f ca="1">'Formulas_Progressive Report'!AB42</f>
        <v>0</v>
      </c>
      <c r="AC6" s="42">
        <f ca="1">'Formulas_Progressive Report'!AC42</f>
        <v>0</v>
      </c>
      <c r="AD6" s="42">
        <f ca="1">'Formulas_Progressive Report'!AD42</f>
        <v>0</v>
      </c>
      <c r="AE6" s="42">
        <f ca="1">'Formulas_Progressive Report'!AE42</f>
        <v>0</v>
      </c>
      <c r="AF6" s="42">
        <f ca="1">'Formulas_Progressive Report'!AF42</f>
        <v>0</v>
      </c>
      <c r="AG6" s="42">
        <f ca="1">'Formulas_Progressive Report'!AG42</f>
        <v>0</v>
      </c>
      <c r="AH6" s="42">
        <f ca="1">'Formulas_Progressive Report'!AH42</f>
        <v>0</v>
      </c>
    </row>
    <row r="7" spans="1:34" ht="15.75" customHeight="1" x14ac:dyDescent="0.25">
      <c r="B7" s="241">
        <v>4</v>
      </c>
      <c r="C7" s="240" t="s">
        <v>17</v>
      </c>
      <c r="D7" s="42">
        <f ca="1">'Formulas_Progressive Report'!D14</f>
        <v>0</v>
      </c>
      <c r="E7" s="42">
        <f ca="1">'Formulas_Progressive Report'!E14</f>
        <v>0</v>
      </c>
      <c r="F7" s="42">
        <f ca="1">'Formulas_Progressive Report'!F14</f>
        <v>0</v>
      </c>
      <c r="G7" s="42">
        <f ca="1">'Formulas_Progressive Report'!G14</f>
        <v>0</v>
      </c>
      <c r="H7" s="42">
        <f ca="1">'Formulas_Progressive Report'!H14</f>
        <v>0</v>
      </c>
      <c r="I7" s="42">
        <f ca="1">'Formulas_Progressive Report'!I14</f>
        <v>0</v>
      </c>
      <c r="J7" s="42">
        <f ca="1">'Formulas_Progressive Report'!J14</f>
        <v>0</v>
      </c>
      <c r="K7" s="42">
        <f ca="1">'Formulas_Progressive Report'!K14</f>
        <v>0</v>
      </c>
      <c r="L7" s="42">
        <f ca="1">'Formulas_Progressive Report'!L14</f>
        <v>0</v>
      </c>
      <c r="M7" s="42">
        <f ca="1">'Formulas_Progressive Report'!M14</f>
        <v>0</v>
      </c>
      <c r="N7" s="42">
        <f ca="1">'Formulas_Progressive Report'!N14</f>
        <v>0</v>
      </c>
      <c r="O7" s="42">
        <f ca="1">'Formulas_Progressive Report'!O14</f>
        <v>0</v>
      </c>
      <c r="P7" s="42">
        <f ca="1">'Formulas_Progressive Report'!P14</f>
        <v>0</v>
      </c>
      <c r="Q7" s="42">
        <f ca="1">'Formulas_Progressive Report'!Q14</f>
        <v>0</v>
      </c>
      <c r="R7" s="42">
        <f ca="1">'Formulas_Progressive Report'!R14</f>
        <v>0</v>
      </c>
      <c r="S7" s="42">
        <f ca="1">'Formulas_Progressive Report'!S14</f>
        <v>0</v>
      </c>
      <c r="T7" s="42">
        <f ca="1">'Formulas_Progressive Report'!T14</f>
        <v>0</v>
      </c>
      <c r="U7" s="42">
        <f ca="1">'Formulas_Progressive Report'!U14</f>
        <v>0</v>
      </c>
      <c r="V7" s="42">
        <f ca="1">'Formulas_Progressive Report'!V14</f>
        <v>0</v>
      </c>
      <c r="W7" s="42">
        <f ca="1">'Formulas_Progressive Report'!W14</f>
        <v>0</v>
      </c>
      <c r="X7" s="42">
        <f ca="1">'Formulas_Progressive Report'!X14</f>
        <v>0</v>
      </c>
      <c r="Y7" s="42">
        <f ca="1">'Formulas_Progressive Report'!Y14</f>
        <v>0</v>
      </c>
      <c r="Z7" s="42">
        <f ca="1">'Formulas_Progressive Report'!Z14</f>
        <v>0</v>
      </c>
      <c r="AA7" s="42">
        <f ca="1">'Formulas_Progressive Report'!AA14</f>
        <v>0</v>
      </c>
      <c r="AB7" s="42">
        <f ca="1">'Formulas_Progressive Report'!AB14</f>
        <v>0</v>
      </c>
      <c r="AC7" s="42">
        <f ca="1">'Formulas_Progressive Report'!AC14</f>
        <v>0</v>
      </c>
      <c r="AD7" s="42">
        <f ca="1">'Formulas_Progressive Report'!AD14</f>
        <v>0</v>
      </c>
      <c r="AE7" s="42">
        <f ca="1">'Formulas_Progressive Report'!AE14</f>
        <v>0</v>
      </c>
      <c r="AF7" s="42">
        <f ca="1">'Formulas_Progressive Report'!AF14</f>
        <v>0</v>
      </c>
      <c r="AG7" s="42">
        <f ca="1">'Formulas_Progressive Report'!AG14</f>
        <v>0</v>
      </c>
      <c r="AH7" s="42">
        <f ca="1">'Formulas_Progressive Report'!AH14</f>
        <v>0</v>
      </c>
    </row>
    <row r="8" spans="1:34" ht="15.75" customHeight="1" x14ac:dyDescent="0.25">
      <c r="B8" s="241">
        <v>5</v>
      </c>
      <c r="C8" s="240" t="s">
        <v>18</v>
      </c>
      <c r="D8" s="42">
        <f ca="1">'Formulas_Progressive Report'!D15</f>
        <v>0</v>
      </c>
      <c r="E8" s="42">
        <f ca="1">'Formulas_Progressive Report'!E15</f>
        <v>0</v>
      </c>
      <c r="F8" s="42">
        <f ca="1">'Formulas_Progressive Report'!F15</f>
        <v>0</v>
      </c>
      <c r="G8" s="42">
        <f ca="1">'Formulas_Progressive Report'!G15</f>
        <v>0</v>
      </c>
      <c r="H8" s="42">
        <f ca="1">'Formulas_Progressive Report'!H15</f>
        <v>0</v>
      </c>
      <c r="I8" s="42">
        <f ca="1">'Formulas_Progressive Report'!I15</f>
        <v>6.4000000013038516E-2</v>
      </c>
      <c r="J8" s="42">
        <f ca="1">'Formulas_Progressive Report'!J15</f>
        <v>0</v>
      </c>
      <c r="K8" s="42">
        <f ca="1">'Formulas_Progressive Report'!K15</f>
        <v>0</v>
      </c>
      <c r="L8" s="42">
        <f ca="1">'Formulas_Progressive Report'!L15</f>
        <v>0</v>
      </c>
      <c r="M8" s="42">
        <f ca="1">'Formulas_Progressive Report'!M15</f>
        <v>0</v>
      </c>
      <c r="N8" s="42">
        <f ca="1">'Formulas_Progressive Report'!N15</f>
        <v>0</v>
      </c>
      <c r="O8" s="42">
        <f ca="1">'Formulas_Progressive Report'!O15</f>
        <v>0</v>
      </c>
      <c r="P8" s="42">
        <f ca="1">'Formulas_Progressive Report'!P15</f>
        <v>6.4000000013038516E-2</v>
      </c>
      <c r="Q8" s="42">
        <f ca="1">'Formulas_Progressive Report'!Q15</f>
        <v>0</v>
      </c>
      <c r="R8" s="42">
        <f ca="1">'Formulas_Progressive Report'!R15</f>
        <v>0</v>
      </c>
      <c r="S8" s="42">
        <f ca="1">'Formulas_Progressive Report'!S15</f>
        <v>0</v>
      </c>
      <c r="T8" s="42">
        <f ca="1">'Formulas_Progressive Report'!T15</f>
        <v>6.4000000013038516E-2</v>
      </c>
      <c r="U8" s="42">
        <f ca="1">'Formulas_Progressive Report'!U15</f>
        <v>0</v>
      </c>
      <c r="V8" s="42">
        <f ca="1">'Formulas_Progressive Report'!V15</f>
        <v>0</v>
      </c>
      <c r="W8" s="42">
        <f ca="1">'Formulas_Progressive Report'!W15</f>
        <v>0</v>
      </c>
      <c r="X8" s="42">
        <f ca="1">'Formulas_Progressive Report'!X15</f>
        <v>0</v>
      </c>
      <c r="Y8" s="42">
        <f ca="1">'Formulas_Progressive Report'!Y15</f>
        <v>0</v>
      </c>
      <c r="Z8" s="42">
        <f ca="1">'Formulas_Progressive Report'!Z15</f>
        <v>0</v>
      </c>
      <c r="AA8" s="42">
        <f ca="1">'Formulas_Progressive Report'!AA15</f>
        <v>0</v>
      </c>
      <c r="AB8" s="42">
        <f ca="1">'Formulas_Progressive Report'!AB15</f>
        <v>0</v>
      </c>
      <c r="AC8" s="42">
        <f ca="1">'Formulas_Progressive Report'!AC15</f>
        <v>0</v>
      </c>
      <c r="AD8" s="42">
        <f ca="1">'Formulas_Progressive Report'!AD15</f>
        <v>0</v>
      </c>
      <c r="AE8" s="42">
        <f ca="1">'Formulas_Progressive Report'!AE15</f>
        <v>0</v>
      </c>
      <c r="AF8" s="42">
        <f ca="1">'Formulas_Progressive Report'!AF15</f>
        <v>0</v>
      </c>
      <c r="AG8" s="42">
        <f ca="1">'Formulas_Progressive Report'!AG15</f>
        <v>0</v>
      </c>
      <c r="AH8" s="42">
        <f ca="1">'Formulas_Progressive Report'!AH15</f>
        <v>0</v>
      </c>
    </row>
    <row r="9" spans="1:34" ht="15.75" customHeight="1" x14ac:dyDescent="0.25">
      <c r="B9" s="241">
        <v>6</v>
      </c>
      <c r="C9" s="240" t="s">
        <v>19</v>
      </c>
      <c r="D9" s="42">
        <f ca="1">'Formulas_Progressive Report'!D16</f>
        <v>0</v>
      </c>
      <c r="E9" s="42">
        <f ca="1">'Formulas_Progressive Report'!E16</f>
        <v>0</v>
      </c>
      <c r="F9" s="42">
        <f ca="1">'Formulas_Progressive Report'!F16</f>
        <v>0.19200000003911555</v>
      </c>
      <c r="G9" s="42">
        <f ca="1">'Formulas_Progressive Report'!G16</f>
        <v>0</v>
      </c>
      <c r="H9" s="42">
        <f ca="1">'Formulas_Progressive Report'!H16</f>
        <v>0</v>
      </c>
      <c r="I9" s="42">
        <f ca="1">'Formulas_Progressive Report'!I16</f>
        <v>0.19200000003911555</v>
      </c>
      <c r="J9" s="42">
        <f ca="1">'Formulas_Progressive Report'!J16</f>
        <v>0</v>
      </c>
      <c r="K9" s="42">
        <f ca="1">'Formulas_Progressive Report'!K16</f>
        <v>0</v>
      </c>
      <c r="L9" s="42">
        <f ca="1">'Formulas_Progressive Report'!L16</f>
        <v>0</v>
      </c>
      <c r="M9" s="42">
        <f ca="1">'Formulas_Progressive Report'!M16</f>
        <v>0.19199999992270023</v>
      </c>
      <c r="N9" s="42">
        <f ca="1">'Formulas_Progressive Report'!N16</f>
        <v>0</v>
      </c>
      <c r="O9" s="42">
        <f ca="1">'Formulas_Progressive Report'!O16</f>
        <v>0</v>
      </c>
      <c r="P9" s="42">
        <f ca="1">'Formulas_Progressive Report'!P16</f>
        <v>0.12800000002607703</v>
      </c>
      <c r="Q9" s="42">
        <f ca="1">'Formulas_Progressive Report'!Q16</f>
        <v>0</v>
      </c>
      <c r="R9" s="42">
        <f ca="1">'Formulas_Progressive Report'!R16</f>
        <v>0</v>
      </c>
      <c r="S9" s="42">
        <f ca="1">'Formulas_Progressive Report'!S16</f>
        <v>0</v>
      </c>
      <c r="T9" s="42">
        <f ca="1">'Formulas_Progressive Report'!T16</f>
        <v>0.19200000003911555</v>
      </c>
      <c r="U9" s="42">
        <f ca="1">'Formulas_Progressive Report'!U16</f>
        <v>0</v>
      </c>
      <c r="V9" s="42">
        <f ca="1">'Formulas_Progressive Report'!V16</f>
        <v>0</v>
      </c>
      <c r="W9" s="42">
        <f ca="1">'Formulas_Progressive Report'!W16</f>
        <v>0</v>
      </c>
      <c r="X9" s="42">
        <f ca="1">'Formulas_Progressive Report'!X16</f>
        <v>0</v>
      </c>
      <c r="Y9" s="42">
        <f ca="1">'Formulas_Progressive Report'!Y16</f>
        <v>0</v>
      </c>
      <c r="Z9" s="42">
        <f ca="1">'Formulas_Progressive Report'!Z16</f>
        <v>0</v>
      </c>
      <c r="AA9" s="42">
        <f ca="1">'Formulas_Progressive Report'!AA16</f>
        <v>0</v>
      </c>
      <c r="AB9" s="42">
        <f ca="1">'Formulas_Progressive Report'!AB16</f>
        <v>0</v>
      </c>
      <c r="AC9" s="42">
        <f ca="1">'Formulas_Progressive Report'!AC16</f>
        <v>0</v>
      </c>
      <c r="AD9" s="42">
        <f ca="1">'Formulas_Progressive Report'!AD16</f>
        <v>0</v>
      </c>
      <c r="AE9" s="42">
        <f ca="1">'Formulas_Progressive Report'!AE16</f>
        <v>0</v>
      </c>
      <c r="AF9" s="42">
        <f ca="1">'Formulas_Progressive Report'!AF16</f>
        <v>0</v>
      </c>
      <c r="AG9" s="42">
        <f ca="1">'Formulas_Progressive Report'!AG16</f>
        <v>0</v>
      </c>
      <c r="AH9" s="42">
        <f ca="1">'Formulas_Progressive Report'!AH16</f>
        <v>0</v>
      </c>
    </row>
    <row r="10" spans="1:34" ht="15.75" customHeight="1" x14ac:dyDescent="0.25">
      <c r="B10" s="241">
        <f t="shared" ref="B10:B13" si="1">B9+1</f>
        <v>7</v>
      </c>
      <c r="C10" s="240" t="s">
        <v>20</v>
      </c>
      <c r="D10" s="42">
        <f ca="1">'Formulas_Progressive Report'!D78</f>
        <v>0</v>
      </c>
      <c r="E10" s="42">
        <f ca="1">'Formulas_Progressive Report'!E78</f>
        <v>0</v>
      </c>
      <c r="F10" s="42">
        <f ca="1">'Formulas_Progressive Report'!F78</f>
        <v>0.19199999998090789</v>
      </c>
      <c r="G10" s="42">
        <f ca="1">'Formulas_Progressive Report'!G78</f>
        <v>0</v>
      </c>
      <c r="H10" s="42">
        <f ca="1">'Formulas_Progressive Report'!H78</f>
        <v>0</v>
      </c>
      <c r="I10" s="42">
        <f ca="1">'Formulas_Progressive Report'!I78</f>
        <v>3.2000000006519258E-2</v>
      </c>
      <c r="J10" s="42">
        <f ca="1">'Formulas_Progressive Report'!J78</f>
        <v>0</v>
      </c>
      <c r="K10" s="42">
        <f ca="1">'Formulas_Progressive Report'!K78</f>
        <v>0</v>
      </c>
      <c r="L10" s="42">
        <f ca="1">'Formulas_Progressive Report'!L78</f>
        <v>0</v>
      </c>
      <c r="M10" s="42">
        <f ca="1">'Formulas_Progressive Report'!M78</f>
        <v>6.4000000013038516E-2</v>
      </c>
      <c r="N10" s="42">
        <f ca="1">'Formulas_Progressive Report'!N78</f>
        <v>0</v>
      </c>
      <c r="O10" s="42">
        <f ca="1">'Formulas_Progressive Report'!O78</f>
        <v>0</v>
      </c>
      <c r="P10" s="42">
        <f ca="1">'Formulas_Progressive Report'!P78</f>
        <v>3.2000000006519258E-2</v>
      </c>
      <c r="Q10" s="42">
        <f ca="1">'Formulas_Progressive Report'!Q78</f>
        <v>0</v>
      </c>
      <c r="R10" s="42">
        <f ca="1">'Formulas_Progressive Report'!R78</f>
        <v>0</v>
      </c>
      <c r="S10" s="42">
        <f ca="1">'Formulas_Progressive Report'!S78</f>
        <v>0</v>
      </c>
      <c r="T10" s="42">
        <f ca="1">'Formulas_Progressive Report'!T78</f>
        <v>3.2000000006519258E-2</v>
      </c>
      <c r="U10" s="42">
        <f ca="1">'Formulas_Progressive Report'!U78</f>
        <v>0</v>
      </c>
      <c r="V10" s="42">
        <f ca="1">'Formulas_Progressive Report'!V78</f>
        <v>0</v>
      </c>
      <c r="W10" s="42">
        <f ca="1">'Formulas_Progressive Report'!W78</f>
        <v>0</v>
      </c>
      <c r="X10" s="42">
        <f ca="1">'Formulas_Progressive Report'!X78</f>
        <v>0</v>
      </c>
      <c r="Y10" s="42">
        <f ca="1">'Formulas_Progressive Report'!Y78</f>
        <v>0</v>
      </c>
      <c r="Z10" s="42">
        <f ca="1">'Formulas_Progressive Report'!Z78</f>
        <v>0</v>
      </c>
      <c r="AA10" s="42">
        <f ca="1">'Formulas_Progressive Report'!AA78</f>
        <v>0</v>
      </c>
      <c r="AB10" s="42">
        <f ca="1">'Formulas_Progressive Report'!AB78</f>
        <v>0</v>
      </c>
      <c r="AC10" s="42">
        <f ca="1">'Formulas_Progressive Report'!AC78</f>
        <v>0</v>
      </c>
      <c r="AD10" s="42">
        <f ca="1">'Formulas_Progressive Report'!AD78</f>
        <v>0</v>
      </c>
      <c r="AE10" s="42">
        <f ca="1">'Formulas_Progressive Report'!AE78</f>
        <v>0</v>
      </c>
      <c r="AF10" s="42">
        <f ca="1">'Formulas_Progressive Report'!AF78</f>
        <v>0</v>
      </c>
      <c r="AG10" s="42">
        <f ca="1">'Formulas_Progressive Report'!AG78</f>
        <v>0</v>
      </c>
      <c r="AH10" s="42">
        <f ca="1">'Formulas_Progressive Report'!AH78</f>
        <v>0</v>
      </c>
    </row>
    <row r="11" spans="1:34" ht="15.75" customHeight="1" x14ac:dyDescent="0.25">
      <c r="B11" s="241">
        <f t="shared" si="1"/>
        <v>8</v>
      </c>
      <c r="C11" s="240" t="s">
        <v>21</v>
      </c>
      <c r="D11" s="42">
        <f ca="1">'Formulas_Progressive Report'!D61</f>
        <v>0</v>
      </c>
      <c r="E11" s="42">
        <f ca="1">'Formulas_Progressive Report'!E61</f>
        <v>207.578125</v>
      </c>
      <c r="F11" s="42">
        <f ca="1">'Formulas_Progressive Report'!F61</f>
        <v>0</v>
      </c>
      <c r="G11" s="42">
        <f ca="1">'Formulas_Progressive Report'!G61</f>
        <v>0</v>
      </c>
      <c r="H11" s="42">
        <f ca="1">'Formulas_Progressive Report'!H61</f>
        <v>36</v>
      </c>
      <c r="I11" s="42">
        <f ca="1">'Formulas_Progressive Report'!I61</f>
        <v>0</v>
      </c>
      <c r="J11" s="42">
        <f ca="1">'Formulas_Progressive Report'!J61</f>
        <v>0</v>
      </c>
      <c r="K11" s="42">
        <f ca="1">'Formulas_Progressive Report'!K61</f>
        <v>81.828125</v>
      </c>
      <c r="L11" s="42">
        <f ca="1">'Formulas_Progressive Report'!L61</f>
        <v>2.8984375</v>
      </c>
      <c r="M11" s="42">
        <f ca="1">'Formulas_Progressive Report'!M61</f>
        <v>0</v>
      </c>
      <c r="N11" s="42">
        <f ca="1">'Formulas_Progressive Report'!N61</f>
        <v>0</v>
      </c>
      <c r="O11" s="42">
        <f ca="1">'Formulas_Progressive Report'!O61</f>
        <v>519.09375</v>
      </c>
      <c r="P11" s="42">
        <f ca="1">'Formulas_Progressive Report'!P61</f>
        <v>0</v>
      </c>
      <c r="Q11" s="42">
        <f ca="1">'Formulas_Progressive Report'!Q61</f>
        <v>0</v>
      </c>
      <c r="R11" s="42">
        <f ca="1">'Formulas_Progressive Report'!R61</f>
        <v>0</v>
      </c>
      <c r="S11" s="42">
        <f ca="1">'Formulas_Progressive Report'!S61</f>
        <v>0</v>
      </c>
      <c r="T11" s="42">
        <f ca="1">'Formulas_Progressive Report'!T61</f>
        <v>0</v>
      </c>
      <c r="U11" s="42">
        <f ca="1">'Formulas_Progressive Report'!U61</f>
        <v>0</v>
      </c>
      <c r="V11" s="42">
        <f ca="1">'Formulas_Progressive Report'!V61</f>
        <v>0</v>
      </c>
      <c r="W11" s="42">
        <f ca="1">'Formulas_Progressive Report'!W61</f>
        <v>0</v>
      </c>
      <c r="X11" s="42">
        <f ca="1">'Formulas_Progressive Report'!X61</f>
        <v>0</v>
      </c>
      <c r="Y11" s="42">
        <f ca="1">'Formulas_Progressive Report'!Y61</f>
        <v>0</v>
      </c>
      <c r="Z11" s="42">
        <f ca="1">'Formulas_Progressive Report'!Z61</f>
        <v>0</v>
      </c>
      <c r="AA11" s="42">
        <f ca="1">'Formulas_Progressive Report'!AA61</f>
        <v>0</v>
      </c>
      <c r="AB11" s="42">
        <f ca="1">'Formulas_Progressive Report'!AB61</f>
        <v>0</v>
      </c>
      <c r="AC11" s="42">
        <f ca="1">'Formulas_Progressive Report'!AC61</f>
        <v>0</v>
      </c>
      <c r="AD11" s="42">
        <f ca="1">'Formulas_Progressive Report'!AD61</f>
        <v>0</v>
      </c>
      <c r="AE11" s="42">
        <f ca="1">'Formulas_Progressive Report'!AE61</f>
        <v>0</v>
      </c>
      <c r="AF11" s="42">
        <f ca="1">'Formulas_Progressive Report'!AF61</f>
        <v>0</v>
      </c>
      <c r="AG11" s="42">
        <f ca="1">'Formulas_Progressive Report'!AG61</f>
        <v>0</v>
      </c>
      <c r="AH11" s="42">
        <f ca="1">'Formulas_Progressive Report'!AH61</f>
        <v>0</v>
      </c>
    </row>
    <row r="12" spans="1:34" ht="15.75" customHeight="1" x14ac:dyDescent="0.25">
      <c r="B12" s="241">
        <f t="shared" si="1"/>
        <v>9</v>
      </c>
      <c r="C12" s="240" t="s">
        <v>22</v>
      </c>
      <c r="D12" s="42">
        <f ca="1">'Formulas_Progressive Report'!D62</f>
        <v>0</v>
      </c>
      <c r="E12" s="42">
        <f ca="1">'Formulas_Progressive Report'!E62</f>
        <v>0</v>
      </c>
      <c r="F12" s="42">
        <f ca="1">'Formulas_Progressive Report'!F62</f>
        <v>0</v>
      </c>
      <c r="G12" s="42">
        <f ca="1">'Formulas_Progressive Report'!G62</f>
        <v>0</v>
      </c>
      <c r="H12" s="42">
        <f ca="1">'Formulas_Progressive Report'!H62</f>
        <v>0</v>
      </c>
      <c r="I12" s="42">
        <f ca="1">'Formulas_Progressive Report'!I62</f>
        <v>0</v>
      </c>
      <c r="J12" s="42">
        <f ca="1">'Formulas_Progressive Report'!J62</f>
        <v>0</v>
      </c>
      <c r="K12" s="42">
        <f ca="1">'Formulas_Progressive Report'!K62</f>
        <v>0</v>
      </c>
      <c r="L12" s="42">
        <f ca="1">'Formulas_Progressive Report'!L62</f>
        <v>0</v>
      </c>
      <c r="M12" s="42">
        <f ca="1">'Formulas_Progressive Report'!M62</f>
        <v>0</v>
      </c>
      <c r="N12" s="42">
        <f ca="1">'Formulas_Progressive Report'!N62</f>
        <v>0</v>
      </c>
      <c r="O12" s="42">
        <f ca="1">'Formulas_Progressive Report'!O62</f>
        <v>0</v>
      </c>
      <c r="P12" s="42">
        <f ca="1">'Formulas_Progressive Report'!P62</f>
        <v>0</v>
      </c>
      <c r="Q12" s="42">
        <f ca="1">'Formulas_Progressive Report'!Q62</f>
        <v>0</v>
      </c>
      <c r="R12" s="42">
        <f ca="1">'Formulas_Progressive Report'!R62</f>
        <v>0</v>
      </c>
      <c r="S12" s="42">
        <f ca="1">'Formulas_Progressive Report'!S62</f>
        <v>0</v>
      </c>
      <c r="T12" s="42">
        <f ca="1">'Formulas_Progressive Report'!T62</f>
        <v>0</v>
      </c>
      <c r="U12" s="42">
        <f ca="1">'Formulas_Progressive Report'!U62</f>
        <v>0</v>
      </c>
      <c r="V12" s="42">
        <f ca="1">'Formulas_Progressive Report'!V62</f>
        <v>0</v>
      </c>
      <c r="W12" s="42">
        <f ca="1">'Formulas_Progressive Report'!W62</f>
        <v>0</v>
      </c>
      <c r="X12" s="42">
        <f ca="1">'Formulas_Progressive Report'!X62</f>
        <v>0</v>
      </c>
      <c r="Y12" s="42">
        <f ca="1">'Formulas_Progressive Report'!Y62</f>
        <v>0</v>
      </c>
      <c r="Z12" s="42">
        <f ca="1">'Formulas_Progressive Report'!Z62</f>
        <v>0</v>
      </c>
      <c r="AA12" s="42">
        <f ca="1">'Formulas_Progressive Report'!AA62</f>
        <v>0</v>
      </c>
      <c r="AB12" s="42">
        <f ca="1">'Formulas_Progressive Report'!AB62</f>
        <v>0</v>
      </c>
      <c r="AC12" s="42">
        <f ca="1">'Formulas_Progressive Report'!AC62</f>
        <v>0</v>
      </c>
      <c r="AD12" s="42">
        <f ca="1">'Formulas_Progressive Report'!AD62</f>
        <v>0</v>
      </c>
      <c r="AE12" s="42">
        <f ca="1">'Formulas_Progressive Report'!AE62</f>
        <v>0</v>
      </c>
      <c r="AF12" s="42">
        <f ca="1">'Formulas_Progressive Report'!AF62</f>
        <v>0</v>
      </c>
      <c r="AG12" s="42">
        <f ca="1">'Formulas_Progressive Report'!AG62</f>
        <v>0</v>
      </c>
      <c r="AH12" s="42">
        <f ca="1">'Formulas_Progressive Report'!AH62</f>
        <v>0</v>
      </c>
    </row>
    <row r="13" spans="1:34" ht="15.75" hidden="1" customHeight="1" x14ac:dyDescent="0.25">
      <c r="B13" s="241">
        <f t="shared" si="1"/>
        <v>10</v>
      </c>
      <c r="C13" s="240" t="s">
        <v>145</v>
      </c>
      <c r="D13" s="42">
        <f ca="1">'Formulas_Progressive Report'!D66</f>
        <v>0</v>
      </c>
      <c r="E13" s="42">
        <f ca="1">'Formulas_Progressive Report'!E66</f>
        <v>0.3515625</v>
      </c>
      <c r="F13" s="42">
        <f ca="1">'Formulas_Progressive Report'!F66</f>
        <v>0</v>
      </c>
      <c r="G13" s="42">
        <f ca="1">'Formulas_Progressive Report'!G66</f>
        <v>0</v>
      </c>
      <c r="H13" s="42">
        <f ca="1">'Formulas_Progressive Report'!H66</f>
        <v>0</v>
      </c>
      <c r="I13" s="42">
        <f ca="1">'Formulas_Progressive Report'!I66</f>
        <v>0</v>
      </c>
      <c r="J13" s="42">
        <f ca="1">'Formulas_Progressive Report'!J66</f>
        <v>0</v>
      </c>
      <c r="K13" s="42">
        <f ca="1">'Formulas_Progressive Report'!K66</f>
        <v>1.76953125</v>
      </c>
      <c r="L13" s="42">
        <f ca="1">'Formulas_Progressive Report'!L66</f>
        <v>0</v>
      </c>
      <c r="M13" s="42">
        <f ca="1">'Formulas_Progressive Report'!M66</f>
        <v>0</v>
      </c>
      <c r="N13" s="42">
        <f ca="1">'Formulas_Progressive Report'!N66</f>
        <v>0</v>
      </c>
      <c r="O13" s="42">
        <f ca="1">'Formulas_Progressive Report'!O66</f>
        <v>0.51171875</v>
      </c>
      <c r="P13" s="42">
        <f ca="1">'Formulas_Progressive Report'!P66</f>
        <v>128.455078125</v>
      </c>
      <c r="Q13" s="42">
        <f ca="1">'Formulas_Progressive Report'!Q66</f>
        <v>1.595703125</v>
      </c>
      <c r="R13" s="42">
        <f ca="1">'Formulas_Progressive Report'!R66</f>
        <v>0</v>
      </c>
      <c r="S13" s="42">
        <f ca="1">'Formulas_Progressive Report'!S66</f>
        <v>28.900390625</v>
      </c>
      <c r="T13" s="42">
        <f ca="1">'Formulas_Progressive Report'!T66</f>
        <v>0</v>
      </c>
      <c r="U13" s="42">
        <f ca="1">'Formulas_Progressive Report'!U66</f>
        <v>0</v>
      </c>
      <c r="V13" s="42">
        <f ca="1">'Formulas_Progressive Report'!V66</f>
        <v>0</v>
      </c>
      <c r="W13" s="42">
        <f ca="1">'Formulas_Progressive Report'!W66</f>
        <v>0</v>
      </c>
      <c r="X13" s="42">
        <f ca="1">'Formulas_Progressive Report'!X66</f>
        <v>0</v>
      </c>
      <c r="Y13" s="42">
        <f ca="1">'Formulas_Progressive Report'!Y66</f>
        <v>0</v>
      </c>
      <c r="Z13" s="42">
        <f ca="1">'Formulas_Progressive Report'!Z66</f>
        <v>0</v>
      </c>
      <c r="AA13" s="42">
        <f ca="1">'Formulas_Progressive Report'!AA66</f>
        <v>0</v>
      </c>
      <c r="AB13" s="42">
        <f ca="1">'Formulas_Progressive Report'!AB66</f>
        <v>0</v>
      </c>
      <c r="AC13" s="42">
        <f ca="1">'Formulas_Progressive Report'!AC66</f>
        <v>0</v>
      </c>
      <c r="AD13" s="42">
        <f ca="1">'Formulas_Progressive Report'!AD66</f>
        <v>0</v>
      </c>
      <c r="AE13" s="42">
        <f ca="1">'Formulas_Progressive Report'!AE66</f>
        <v>0</v>
      </c>
      <c r="AF13" s="42">
        <f ca="1">'Formulas_Progressive Report'!AF66</f>
        <v>0</v>
      </c>
      <c r="AG13" s="42">
        <f ca="1">'Formulas_Progressive Report'!AG66</f>
        <v>0</v>
      </c>
      <c r="AH13" s="42">
        <f ca="1">'Formulas_Progressive Report'!AH66</f>
        <v>0</v>
      </c>
    </row>
    <row r="14" spans="1:34" ht="15.75" customHeight="1" x14ac:dyDescent="0.25">
      <c r="B14" s="242">
        <v>10</v>
      </c>
      <c r="C14" s="243" t="s">
        <v>35</v>
      </c>
      <c r="D14" s="244">
        <f t="shared" ref="D14:AH14" ca="1" si="2">SUM(D4:D13)</f>
        <v>0</v>
      </c>
      <c r="E14" s="244">
        <f t="shared" ca="1" si="2"/>
        <v>207.9296875</v>
      </c>
      <c r="F14" s="244">
        <f t="shared" ca="1" si="2"/>
        <v>2.4960000000428408</v>
      </c>
      <c r="G14" s="244">
        <f t="shared" ca="1" si="2"/>
        <v>0</v>
      </c>
      <c r="H14" s="244">
        <f t="shared" ca="1" si="2"/>
        <v>36</v>
      </c>
      <c r="I14" s="244">
        <f t="shared" ca="1" si="2"/>
        <v>0.28800000005867332</v>
      </c>
      <c r="J14" s="244">
        <f t="shared" ca="1" si="2"/>
        <v>0</v>
      </c>
      <c r="K14" s="244">
        <f t="shared" ca="1" si="2"/>
        <v>83.59765625</v>
      </c>
      <c r="L14" s="244">
        <f t="shared" ca="1" si="2"/>
        <v>2.8984375</v>
      </c>
      <c r="M14" s="244">
        <f t="shared" ca="1" si="2"/>
        <v>1.6639999998733401</v>
      </c>
      <c r="N14" s="244">
        <f t="shared" ca="1" si="2"/>
        <v>0</v>
      </c>
      <c r="O14" s="244">
        <f t="shared" ca="1" si="2"/>
        <v>519.60546875</v>
      </c>
      <c r="P14" s="244">
        <f t="shared" ca="1" si="2"/>
        <v>128.67907812504563</v>
      </c>
      <c r="Q14" s="244">
        <f t="shared" ca="1" si="2"/>
        <v>1.595703125</v>
      </c>
      <c r="R14" s="244">
        <f t="shared" ca="1" si="2"/>
        <v>0</v>
      </c>
      <c r="S14" s="244">
        <f t="shared" ca="1" si="2"/>
        <v>28.900390625</v>
      </c>
      <c r="T14" s="244">
        <f t="shared" ca="1" si="2"/>
        <v>4.1920000001555309</v>
      </c>
      <c r="U14" s="244">
        <f t="shared" ca="1" si="2"/>
        <v>0</v>
      </c>
      <c r="V14" s="244">
        <f t="shared" ca="1" si="2"/>
        <v>0</v>
      </c>
      <c r="W14" s="244">
        <f t="shared" ca="1" si="2"/>
        <v>0</v>
      </c>
      <c r="X14" s="244">
        <f t="shared" ca="1" si="2"/>
        <v>0</v>
      </c>
      <c r="Y14" s="244">
        <f t="shared" ca="1" si="2"/>
        <v>0</v>
      </c>
      <c r="Z14" s="244">
        <f t="shared" ca="1" si="2"/>
        <v>0</v>
      </c>
      <c r="AA14" s="244">
        <f t="shared" ca="1" si="2"/>
        <v>0</v>
      </c>
      <c r="AB14" s="244">
        <f t="shared" ca="1" si="2"/>
        <v>0</v>
      </c>
      <c r="AC14" s="244">
        <f t="shared" ca="1" si="2"/>
        <v>0</v>
      </c>
      <c r="AD14" s="244">
        <f t="shared" ca="1" si="2"/>
        <v>0</v>
      </c>
      <c r="AE14" s="244">
        <f t="shared" ca="1" si="2"/>
        <v>0</v>
      </c>
      <c r="AF14" s="244">
        <f t="shared" ca="1" si="2"/>
        <v>0</v>
      </c>
      <c r="AG14" s="244">
        <f t="shared" ca="1" si="2"/>
        <v>0</v>
      </c>
      <c r="AH14" s="245">
        <f t="shared" ca="1" si="2"/>
        <v>0</v>
      </c>
    </row>
    <row r="15" spans="1:34" ht="15.75" customHeight="1" x14ac:dyDescent="0.2"/>
    <row r="16" spans="1:3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D1:F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H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 customHeight="1" outlineLevelRow="1" x14ac:dyDescent="0.2"/>
  <cols>
    <col min="1" max="1" width="7.42578125" customWidth="1"/>
    <col min="2" max="2" width="8.42578125" customWidth="1"/>
    <col min="3" max="3" width="25.42578125" customWidth="1"/>
    <col min="4" max="6" width="12.5703125" customWidth="1"/>
  </cols>
  <sheetData>
    <row r="1" spans="1:34" ht="28.5" customHeight="1" x14ac:dyDescent="0.2">
      <c r="E1" s="439"/>
      <c r="F1" s="440"/>
      <c r="G1" s="440"/>
    </row>
    <row r="2" spans="1:34" ht="28.5" customHeight="1" x14ac:dyDescent="0.2">
      <c r="E2" s="440"/>
      <c r="F2" s="440"/>
      <c r="G2" s="440"/>
    </row>
    <row r="3" spans="1:34" ht="15.75" customHeight="1" x14ac:dyDescent="0.25">
      <c r="A3" s="2"/>
      <c r="B3" s="246" t="s">
        <v>34</v>
      </c>
      <c r="C3" s="247" t="s">
        <v>146</v>
      </c>
      <c r="D3" s="248">
        <f ca="1">meta_sheet!A3</f>
        <v>46235</v>
      </c>
      <c r="E3" s="248">
        <f t="shared" ref="E3:AH3" ca="1" si="0">D3+1</f>
        <v>46236</v>
      </c>
      <c r="F3" s="248">
        <f t="shared" ca="1" si="0"/>
        <v>46237</v>
      </c>
      <c r="G3" s="248">
        <f t="shared" ca="1" si="0"/>
        <v>46238</v>
      </c>
      <c r="H3" s="248">
        <f t="shared" ca="1" si="0"/>
        <v>46239</v>
      </c>
      <c r="I3" s="248">
        <f t="shared" ca="1" si="0"/>
        <v>46240</v>
      </c>
      <c r="J3" s="248">
        <f t="shared" ca="1" si="0"/>
        <v>46241</v>
      </c>
      <c r="K3" s="248">
        <f t="shared" ca="1" si="0"/>
        <v>46242</v>
      </c>
      <c r="L3" s="248">
        <f t="shared" ca="1" si="0"/>
        <v>46243</v>
      </c>
      <c r="M3" s="248">
        <f t="shared" ca="1" si="0"/>
        <v>46244</v>
      </c>
      <c r="N3" s="248">
        <f t="shared" ca="1" si="0"/>
        <v>46245</v>
      </c>
      <c r="O3" s="248">
        <f t="shared" ca="1" si="0"/>
        <v>46246</v>
      </c>
      <c r="P3" s="248">
        <f t="shared" ca="1" si="0"/>
        <v>46247</v>
      </c>
      <c r="Q3" s="248">
        <f t="shared" ca="1" si="0"/>
        <v>46248</v>
      </c>
      <c r="R3" s="248">
        <f t="shared" ca="1" si="0"/>
        <v>46249</v>
      </c>
      <c r="S3" s="248">
        <f t="shared" ca="1" si="0"/>
        <v>46250</v>
      </c>
      <c r="T3" s="248">
        <f t="shared" ca="1" si="0"/>
        <v>46251</v>
      </c>
      <c r="U3" s="248">
        <f t="shared" ca="1" si="0"/>
        <v>46252</v>
      </c>
      <c r="V3" s="248">
        <f t="shared" ca="1" si="0"/>
        <v>46253</v>
      </c>
      <c r="W3" s="248">
        <f t="shared" ca="1" si="0"/>
        <v>46254</v>
      </c>
      <c r="X3" s="248">
        <f t="shared" ca="1" si="0"/>
        <v>46255</v>
      </c>
      <c r="Y3" s="248">
        <f t="shared" ca="1" si="0"/>
        <v>46256</v>
      </c>
      <c r="Z3" s="248">
        <f t="shared" ca="1" si="0"/>
        <v>46257</v>
      </c>
      <c r="AA3" s="248">
        <f t="shared" ca="1" si="0"/>
        <v>46258</v>
      </c>
      <c r="AB3" s="248">
        <f t="shared" ca="1" si="0"/>
        <v>46259</v>
      </c>
      <c r="AC3" s="248">
        <f t="shared" ca="1" si="0"/>
        <v>46260</v>
      </c>
      <c r="AD3" s="248">
        <f t="shared" ca="1" si="0"/>
        <v>46261</v>
      </c>
      <c r="AE3" s="248">
        <f t="shared" ca="1" si="0"/>
        <v>46262</v>
      </c>
      <c r="AF3" s="248">
        <f t="shared" ca="1" si="0"/>
        <v>46263</v>
      </c>
      <c r="AG3" s="248">
        <f t="shared" ca="1" si="0"/>
        <v>46264</v>
      </c>
      <c r="AH3" s="248">
        <f t="shared" ca="1" si="0"/>
        <v>46265</v>
      </c>
    </row>
    <row r="4" spans="1:34" ht="15.75" customHeight="1" outlineLevel="1" x14ac:dyDescent="0.25">
      <c r="A4" s="2"/>
      <c r="B4" s="459" t="s">
        <v>147</v>
      </c>
      <c r="C4" s="249" t="s">
        <v>6</v>
      </c>
      <c r="D4" s="250">
        <f ca="1">'Formulas_Progressive Report'!D7+'Formulas_Progressive Report'!D40-'Formulas_Progressive Report'!D36-'Formulas_Progressive Report'!D60</f>
        <v>40229.43492472358</v>
      </c>
      <c r="E4" s="250">
        <f ca="1">'Formulas_Progressive Report'!E7+'Formulas_Progressive Report'!E40-'Formulas_Progressive Report'!E36-'Formulas_Progressive Report'!E60</f>
        <v>41271.305161276832</v>
      </c>
      <c r="F4" s="250">
        <f ca="1">'Formulas_Progressive Report'!F7+'Formulas_Progressive Report'!F40-'Formulas_Progressive Report'!F36-'Formulas_Progressive Report'!F60</f>
        <v>41625.367594204843</v>
      </c>
      <c r="G4" s="250">
        <f ca="1">'Formulas_Progressive Report'!G7+'Formulas_Progressive Report'!G40-'Formulas_Progressive Report'!G36-'Formulas_Progressive Report'!G60</f>
        <v>41470.647502581589</v>
      </c>
      <c r="H4" s="250">
        <f ca="1">'Formulas_Progressive Report'!H7+'Formulas_Progressive Report'!H40-'Formulas_Progressive Report'!H36-'Formulas_Progressive Report'!H60</f>
        <v>39925.487627863884</v>
      </c>
      <c r="I4" s="250">
        <f ca="1">'Formulas_Progressive Report'!I7+'Formulas_Progressive Report'!I40-'Formulas_Progressive Report'!I36-'Formulas_Progressive Report'!I60</f>
        <v>37067.607468913309</v>
      </c>
      <c r="J4" s="250">
        <f ca="1">'Formulas_Progressive Report'!J7+'Formulas_Progressive Report'!J40-'Formulas_Progressive Report'!J36-'Formulas_Progressive Report'!J60</f>
        <v>40602.761849454604</v>
      </c>
      <c r="K4" s="250">
        <f ca="1">'Formulas_Progressive Report'!K7+'Formulas_Progressive Report'!K40-'Formulas_Progressive Report'!K36-'Formulas_Progressive Report'!K60</f>
        <v>40674.38335485477</v>
      </c>
      <c r="L4" s="250">
        <f ca="1">'Formulas_Progressive Report'!L7+'Formulas_Progressive Report'!L40-'Formulas_Progressive Report'!L36-'Formulas_Progressive Report'!L60</f>
        <v>40502.655114162713</v>
      </c>
      <c r="M4" s="250">
        <f ca="1">'Formulas_Progressive Report'!M7+'Formulas_Progressive Report'!M40-'Formulas_Progressive Report'!M36-'Formulas_Progressive Report'!M60</f>
        <v>41234.358183623292</v>
      </c>
      <c r="N4" s="250">
        <f ca="1">'Formulas_Progressive Report'!N7+'Formulas_Progressive Report'!N40-'Formulas_Progressive Report'!N36-'Formulas_Progressive Report'!N60</f>
        <v>41060.681797114201</v>
      </c>
      <c r="O4" s="250">
        <f ca="1">'Formulas_Progressive Report'!O7+'Formulas_Progressive Report'!O40-'Formulas_Progressive Report'!O36-'Formulas_Progressive Report'!O60</f>
        <v>41406.642070116475</v>
      </c>
      <c r="P4" s="250">
        <f ca="1">'Formulas_Progressive Report'!P7+'Formulas_Progressive Report'!P40-'Formulas_Progressive Report'!P36-'Formulas_Progressive Report'!P60</f>
        <v>41611.847900899127</v>
      </c>
      <c r="Q4" s="250">
        <f ca="1">'Formulas_Progressive Report'!Q7+'Formulas_Progressive Report'!Q40-'Formulas_Progressive Report'!Q36-'Formulas_Progressive Report'!Q60</f>
        <v>39276.10804347042</v>
      </c>
      <c r="R4" s="250">
        <f ca="1">'Formulas_Progressive Report'!R7+'Formulas_Progressive Report'!R40-'Formulas_Progressive Report'!R36-'Formulas_Progressive Report'!R60</f>
        <v>40727.62182607688</v>
      </c>
      <c r="S4" s="250">
        <f ca="1">'Formulas_Progressive Report'!S7+'Formulas_Progressive Report'!S40-'Formulas_Progressive Report'!S36-'Formulas_Progressive Report'!S60</f>
        <v>40865.598739122041</v>
      </c>
      <c r="T4" s="250">
        <f ca="1">'Formulas_Progressive Report'!T7+'Formulas_Progressive Report'!T40-'Formulas_Progressive Report'!T36-'Formulas_Progressive Report'!T60</f>
        <v>41051.654577972367</v>
      </c>
      <c r="U4" s="250">
        <f ca="1">'Formulas_Progressive Report'!U7+'Formulas_Progressive Report'!U40-'Formulas_Progressive Report'!U36-'Formulas_Progressive Report'!U60</f>
        <v>0</v>
      </c>
      <c r="V4" s="250">
        <f ca="1">'Formulas_Progressive Report'!V7+'Formulas_Progressive Report'!V40-'Formulas_Progressive Report'!V36-'Formulas_Progressive Report'!V60</f>
        <v>0</v>
      </c>
      <c r="W4" s="250">
        <f ca="1">'Formulas_Progressive Report'!W7+'Formulas_Progressive Report'!W40-'Formulas_Progressive Report'!W36-'Formulas_Progressive Report'!W60</f>
        <v>0</v>
      </c>
      <c r="X4" s="250">
        <f ca="1">'Formulas_Progressive Report'!X7+'Formulas_Progressive Report'!X40-'Formulas_Progressive Report'!X36-'Formulas_Progressive Report'!X60</f>
        <v>0</v>
      </c>
      <c r="Y4" s="250">
        <f ca="1">'Formulas_Progressive Report'!Y7+'Formulas_Progressive Report'!Y40-'Formulas_Progressive Report'!Y36-'Formulas_Progressive Report'!Y60</f>
        <v>0</v>
      </c>
      <c r="Z4" s="250">
        <f ca="1">'Formulas_Progressive Report'!Z7+'Formulas_Progressive Report'!Z40-'Formulas_Progressive Report'!Z36-'Formulas_Progressive Report'!Z60</f>
        <v>0</v>
      </c>
      <c r="AA4" s="250">
        <f ca="1">'Formulas_Progressive Report'!AA7+'Formulas_Progressive Report'!AA40-'Formulas_Progressive Report'!AA36-'Formulas_Progressive Report'!AA60</f>
        <v>0</v>
      </c>
      <c r="AB4" s="250">
        <f ca="1">'Formulas_Progressive Report'!AB7+'Formulas_Progressive Report'!AB40-'Formulas_Progressive Report'!AB36-'Formulas_Progressive Report'!AB60</f>
        <v>0</v>
      </c>
      <c r="AC4" s="250">
        <f ca="1">'Formulas_Progressive Report'!AC7+'Formulas_Progressive Report'!AC40-'Formulas_Progressive Report'!AC36-'Formulas_Progressive Report'!AC60</f>
        <v>0</v>
      </c>
      <c r="AD4" s="250">
        <f ca="1">'Formulas_Progressive Report'!AD7+'Formulas_Progressive Report'!AD40-'Formulas_Progressive Report'!AD36-'Formulas_Progressive Report'!AD60</f>
        <v>0</v>
      </c>
      <c r="AE4" s="250">
        <f ca="1">'Formulas_Progressive Report'!AE7+'Formulas_Progressive Report'!AE40-'Formulas_Progressive Report'!AE36-'Formulas_Progressive Report'!AE60</f>
        <v>0</v>
      </c>
      <c r="AF4" s="250">
        <f ca="1">'Formulas_Progressive Report'!AF7+'Formulas_Progressive Report'!AF40-'Formulas_Progressive Report'!AF36-'Formulas_Progressive Report'!AF60</f>
        <v>0</v>
      </c>
      <c r="AG4" s="250">
        <f ca="1">'Formulas_Progressive Report'!AG7+'Formulas_Progressive Report'!AG40-'Formulas_Progressive Report'!AG36-'Formulas_Progressive Report'!AG60</f>
        <v>0</v>
      </c>
      <c r="AH4" s="250">
        <f ca="1">'Formulas_Progressive Report'!AH7+'Formulas_Progressive Report'!AH40-'Formulas_Progressive Report'!AH36-'Formulas_Progressive Report'!AH60</f>
        <v>0</v>
      </c>
    </row>
    <row r="5" spans="1:34" ht="15.75" customHeight="1" outlineLevel="1" x14ac:dyDescent="0.25">
      <c r="A5" s="2"/>
      <c r="B5" s="460"/>
      <c r="C5" s="251" t="s">
        <v>55</v>
      </c>
      <c r="D5" s="252">
        <f ca="1">'Formulas_Progressive Report'!D39+'Formulas_Progressive Report'!D36+'Formulas_Progressive Report'!D60</f>
        <v>3577.9677419345826</v>
      </c>
      <c r="E5" s="252">
        <f ca="1">'Formulas_Progressive Report'!E39+'Formulas_Progressive Report'!E36+'Formulas_Progressive Report'!E60</f>
        <v>3535.5215053763241</v>
      </c>
      <c r="F5" s="252">
        <f ca="1">'Formulas_Progressive Report'!F39+'Formulas_Progressive Report'!F36+'Formulas_Progressive Report'!F60</f>
        <v>3490.5289855077863</v>
      </c>
      <c r="G5" s="252">
        <f ca="1">'Formulas_Progressive Report'!G39+'Formulas_Progressive Report'!G36+'Formulas_Progressive Report'!G60</f>
        <v>3360.2505843834952</v>
      </c>
      <c r="H5" s="252">
        <f ca="1">'Formulas_Progressive Report'!H39+'Formulas_Progressive Report'!H36+'Formulas_Progressive Report'!H60</f>
        <v>3416.3363721370697</v>
      </c>
      <c r="I5" s="252">
        <f ca="1">'Formulas_Progressive Report'!I39+'Formulas_Progressive Report'!I36+'Formulas_Progressive Report'!I60</f>
        <v>3524.7765310900286</v>
      </c>
      <c r="J5" s="252">
        <f ca="1">'Formulas_Progressive Report'!J39+'Formulas_Progressive Report'!J36+'Formulas_Progressive Report'!J60</f>
        <v>3594.1021505380049</v>
      </c>
      <c r="K5" s="252">
        <f ca="1">'Formulas_Progressive Report'!K39+'Formulas_Progressive Report'!K36+'Formulas_Progressive Report'!K60</f>
        <v>3548.0806451616809</v>
      </c>
      <c r="L5" s="252">
        <f ca="1">'Formulas_Progressive Report'!L39+'Formulas_Progressive Report'!L36+'Formulas_Progressive Report'!L60</f>
        <v>3545.0752688162029</v>
      </c>
      <c r="M5" s="252">
        <f ca="1">'Formulas_Progressive Report'!M39+'Formulas_Progressive Report'!M36+'Formulas_Progressive Report'!M60</f>
        <v>3315.0741000464186</v>
      </c>
      <c r="N5" s="252">
        <f ca="1">'Formulas_Progressive Report'!N39+'Formulas_Progressive Report'!N36+'Formulas_Progressive Report'!N60</f>
        <v>3473.7608695654199</v>
      </c>
      <c r="O5" s="252">
        <f ca="1">'Formulas_Progressive Report'!O39+'Formulas_Progressive Report'!O36+'Formulas_Progressive Report'!O60</f>
        <v>3120.3209443669766</v>
      </c>
      <c r="P5" s="252">
        <f ca="1">'Formulas_Progressive Report'!P39+'Formulas_Progressive Report'!P36+'Formulas_Progressive Report'!P60</f>
        <v>3394.2877512853593</v>
      </c>
      <c r="Q5" s="252">
        <f ca="1">'Formulas_Progressive Report'!Q39+'Formulas_Progressive Report'!Q36+'Formulas_Progressive Report'!Q60</f>
        <v>3404.2119565224275</v>
      </c>
      <c r="R5" s="252">
        <f ca="1">'Formulas_Progressive Report'!R39+'Formulas_Progressive Report'!R36+'Formulas_Progressive Report'!R60</f>
        <v>3433.4021739121526</v>
      </c>
      <c r="S5" s="252">
        <f ca="1">'Formulas_Progressive Report'!S39+'Formulas_Progressive Report'!S36+'Formulas_Progressive Report'!S60</f>
        <v>3420.3532608700916</v>
      </c>
      <c r="T5" s="252">
        <f ca="1">'Formulas_Progressive Report'!T39+'Formulas_Progressive Report'!T36+'Formulas_Progressive Report'!T60</f>
        <v>3366.5459326785058</v>
      </c>
      <c r="U5" s="252">
        <f ca="1">'Formulas_Progressive Report'!U39+'Formulas_Progressive Report'!U36+'Formulas_Progressive Report'!U60</f>
        <v>0</v>
      </c>
      <c r="V5" s="252">
        <f ca="1">'Formulas_Progressive Report'!V39+'Formulas_Progressive Report'!V36+'Formulas_Progressive Report'!V60</f>
        <v>0</v>
      </c>
      <c r="W5" s="252">
        <f ca="1">'Formulas_Progressive Report'!W39+'Formulas_Progressive Report'!W36+'Formulas_Progressive Report'!W60</f>
        <v>0</v>
      </c>
      <c r="X5" s="252">
        <f ca="1">'Formulas_Progressive Report'!X39+'Formulas_Progressive Report'!X36+'Formulas_Progressive Report'!X60</f>
        <v>0</v>
      </c>
      <c r="Y5" s="252">
        <f ca="1">'Formulas_Progressive Report'!Y39+'Formulas_Progressive Report'!Y36+'Formulas_Progressive Report'!Y60</f>
        <v>0</v>
      </c>
      <c r="Z5" s="252">
        <f ca="1">'Formulas_Progressive Report'!Z39+'Formulas_Progressive Report'!Z36+'Formulas_Progressive Report'!Z60</f>
        <v>0</v>
      </c>
      <c r="AA5" s="252">
        <f ca="1">'Formulas_Progressive Report'!AA39+'Formulas_Progressive Report'!AA36+'Formulas_Progressive Report'!AA60</f>
        <v>0</v>
      </c>
      <c r="AB5" s="252">
        <f ca="1">'Formulas_Progressive Report'!AB39+'Formulas_Progressive Report'!AB36+'Formulas_Progressive Report'!AB60</f>
        <v>0</v>
      </c>
      <c r="AC5" s="252">
        <f ca="1">'Formulas_Progressive Report'!AC39+'Formulas_Progressive Report'!AC36+'Formulas_Progressive Report'!AC60</f>
        <v>0</v>
      </c>
      <c r="AD5" s="252">
        <f ca="1">'Formulas_Progressive Report'!AD39+'Formulas_Progressive Report'!AD36+'Formulas_Progressive Report'!AD60</f>
        <v>0</v>
      </c>
      <c r="AE5" s="252">
        <f ca="1">'Formulas_Progressive Report'!AE39+'Formulas_Progressive Report'!AE36+'Formulas_Progressive Report'!AE60</f>
        <v>0</v>
      </c>
      <c r="AF5" s="252">
        <f ca="1">'Formulas_Progressive Report'!AF39+'Formulas_Progressive Report'!AF36+'Formulas_Progressive Report'!AF60</f>
        <v>0</v>
      </c>
      <c r="AG5" s="252">
        <f ca="1">'Formulas_Progressive Report'!AG39+'Formulas_Progressive Report'!AG36+'Formulas_Progressive Report'!AG60</f>
        <v>0</v>
      </c>
      <c r="AH5" s="252">
        <f ca="1">'Formulas_Progressive Report'!AH39+'Formulas_Progressive Report'!AH36+'Formulas_Progressive Report'!AH60</f>
        <v>0</v>
      </c>
    </row>
    <row r="6" spans="1:34" ht="15.75" customHeight="1" x14ac:dyDescent="0.25">
      <c r="A6" s="2"/>
      <c r="B6" s="461" t="s">
        <v>148</v>
      </c>
      <c r="C6" s="253" t="s">
        <v>57</v>
      </c>
      <c r="D6" s="250">
        <f ca="1">'Formulas_Progressive Report'!D15+'Formulas_Progressive Report'!D16+'Formulas_Progressive Report'!D41+'Formulas_Progressive Report'!D42+'Formulas_Progressive Report'!D43-'Formulas_Progressive Report'!D48</f>
        <v>0</v>
      </c>
      <c r="E6" s="250">
        <f ca="1">'Formulas_Progressive Report'!E15+'Formulas_Progressive Report'!E16+'Formulas_Progressive Report'!E41+'Formulas_Progressive Report'!E42+'Formulas_Progressive Report'!E43-'Formulas_Progressive Report'!E48</f>
        <v>0</v>
      </c>
      <c r="F6" s="250">
        <f ca="1">'Formulas_Progressive Report'!F15+'Formulas_Progressive Report'!F16+'Formulas_Progressive Report'!F41+'Formulas_Progressive Report'!F42+'Formulas_Progressive Report'!F43-'Formulas_Progressive Report'!F48</f>
        <v>2.304000000061933</v>
      </c>
      <c r="G6" s="250">
        <f ca="1">'Formulas_Progressive Report'!G15+'Formulas_Progressive Report'!G16+'Formulas_Progressive Report'!G41+'Formulas_Progressive Report'!G42+'Formulas_Progressive Report'!G43-'Formulas_Progressive Report'!G48</f>
        <v>0</v>
      </c>
      <c r="H6" s="250">
        <f ca="1">'Formulas_Progressive Report'!H15+'Formulas_Progressive Report'!H16+'Formulas_Progressive Report'!H41+'Formulas_Progressive Report'!H42+'Formulas_Progressive Report'!H43-'Formulas_Progressive Report'!H48</f>
        <v>0</v>
      </c>
      <c r="I6" s="250">
        <f ca="1">'Formulas_Progressive Report'!I15+'Formulas_Progressive Report'!I16+'Formulas_Progressive Report'!I41+'Formulas_Progressive Report'!I42+'Formulas_Progressive Report'!I43-'Formulas_Progressive Report'!I48</f>
        <v>0.25600000005215406</v>
      </c>
      <c r="J6" s="250">
        <f ca="1">'Formulas_Progressive Report'!J15+'Formulas_Progressive Report'!J16+'Formulas_Progressive Report'!J41+'Formulas_Progressive Report'!J42+'Formulas_Progressive Report'!J43-'Formulas_Progressive Report'!J48</f>
        <v>0</v>
      </c>
      <c r="K6" s="250">
        <f ca="1">'Formulas_Progressive Report'!K15+'Formulas_Progressive Report'!K16+'Formulas_Progressive Report'!K41+'Formulas_Progressive Report'!K42+'Formulas_Progressive Report'!K43-'Formulas_Progressive Report'!K48</f>
        <v>0</v>
      </c>
      <c r="L6" s="250">
        <f ca="1">'Formulas_Progressive Report'!L15+'Formulas_Progressive Report'!L16+'Formulas_Progressive Report'!L41+'Formulas_Progressive Report'!L42+'Formulas_Progressive Report'!L43-'Formulas_Progressive Report'!L48</f>
        <v>0</v>
      </c>
      <c r="M6" s="250">
        <f ca="1">'Formulas_Progressive Report'!M15+'Formulas_Progressive Report'!M16+'Formulas_Progressive Report'!M41+'Formulas_Progressive Report'!M42+'Formulas_Progressive Report'!M43-'Formulas_Progressive Report'!M48</f>
        <v>1.5999999998603016</v>
      </c>
      <c r="N6" s="250">
        <f ca="1">'Formulas_Progressive Report'!N15+'Formulas_Progressive Report'!N16+'Formulas_Progressive Report'!N41+'Formulas_Progressive Report'!N42+'Formulas_Progressive Report'!N43-'Formulas_Progressive Report'!N48</f>
        <v>0</v>
      </c>
      <c r="O6" s="250">
        <f ca="1">'Formulas_Progressive Report'!O15+'Formulas_Progressive Report'!O16+'Formulas_Progressive Report'!O41+'Formulas_Progressive Report'!O42+'Formulas_Progressive Report'!O43-'Formulas_Progressive Report'!O48</f>
        <v>0</v>
      </c>
      <c r="P6" s="250">
        <f ca="1">'Formulas_Progressive Report'!P15+'Formulas_Progressive Report'!P16+'Formulas_Progressive Report'!P41+'Formulas_Progressive Report'!P42+'Formulas_Progressive Report'!P43-'Formulas_Progressive Report'!P48</f>
        <v>0.19200000003911555</v>
      </c>
      <c r="Q6" s="250">
        <f ca="1">'Formulas_Progressive Report'!Q15+'Formulas_Progressive Report'!Q16+'Formulas_Progressive Report'!Q41+'Formulas_Progressive Report'!Q42+'Formulas_Progressive Report'!Q43-'Formulas_Progressive Report'!Q48</f>
        <v>0</v>
      </c>
      <c r="R6" s="250">
        <f ca="1">'Formulas_Progressive Report'!R15+'Formulas_Progressive Report'!R16+'Formulas_Progressive Report'!R41+'Formulas_Progressive Report'!R42+'Formulas_Progressive Report'!R43-'Formulas_Progressive Report'!R48</f>
        <v>0</v>
      </c>
      <c r="S6" s="250">
        <f ca="1">'Formulas_Progressive Report'!S15+'Formulas_Progressive Report'!S16+'Formulas_Progressive Report'!S41+'Formulas_Progressive Report'!S42+'Formulas_Progressive Report'!S43-'Formulas_Progressive Report'!S48</f>
        <v>0</v>
      </c>
      <c r="T6" s="250">
        <f ca="1">'Formulas_Progressive Report'!T15+'Formulas_Progressive Report'!T16+'Formulas_Progressive Report'!T41+'Formulas_Progressive Report'!T42+'Formulas_Progressive Report'!T43-'Formulas_Progressive Report'!T48</f>
        <v>4.1600000001490116</v>
      </c>
      <c r="U6" s="250">
        <f ca="1">'Formulas_Progressive Report'!U15+'Formulas_Progressive Report'!U16+'Formulas_Progressive Report'!U41+'Formulas_Progressive Report'!U42+'Formulas_Progressive Report'!U43-'Formulas_Progressive Report'!U48</f>
        <v>0</v>
      </c>
      <c r="V6" s="250">
        <f ca="1">'Formulas_Progressive Report'!V15+'Formulas_Progressive Report'!V16+'Formulas_Progressive Report'!V41+'Formulas_Progressive Report'!V42+'Formulas_Progressive Report'!V43-'Formulas_Progressive Report'!V48</f>
        <v>0</v>
      </c>
      <c r="W6" s="250">
        <f ca="1">'Formulas_Progressive Report'!W15+'Formulas_Progressive Report'!W16+'Formulas_Progressive Report'!W41+'Formulas_Progressive Report'!W42+'Formulas_Progressive Report'!W43-'Formulas_Progressive Report'!W48</f>
        <v>0</v>
      </c>
      <c r="X6" s="250">
        <f ca="1">'Formulas_Progressive Report'!X15+'Formulas_Progressive Report'!X16+'Formulas_Progressive Report'!X41+'Formulas_Progressive Report'!X42+'Formulas_Progressive Report'!X43-'Formulas_Progressive Report'!X48</f>
        <v>0</v>
      </c>
      <c r="Y6" s="250">
        <f ca="1">'Formulas_Progressive Report'!Y15+'Formulas_Progressive Report'!Y16+'Formulas_Progressive Report'!Y41+'Formulas_Progressive Report'!Y42+'Formulas_Progressive Report'!Y43-'Formulas_Progressive Report'!Y48</f>
        <v>0</v>
      </c>
      <c r="Z6" s="250">
        <f ca="1">'Formulas_Progressive Report'!Z15+'Formulas_Progressive Report'!Z16+'Formulas_Progressive Report'!Z41+'Formulas_Progressive Report'!Z42+'Formulas_Progressive Report'!Z43-'Formulas_Progressive Report'!Z48</f>
        <v>0</v>
      </c>
      <c r="AA6" s="250">
        <f ca="1">'Formulas_Progressive Report'!AA15+'Formulas_Progressive Report'!AA16+'Formulas_Progressive Report'!AA41+'Formulas_Progressive Report'!AA42+'Formulas_Progressive Report'!AA43-'Formulas_Progressive Report'!AA48</f>
        <v>0</v>
      </c>
      <c r="AB6" s="250">
        <f ca="1">'Formulas_Progressive Report'!AB15+'Formulas_Progressive Report'!AB16+'Formulas_Progressive Report'!AB41+'Formulas_Progressive Report'!AB42+'Formulas_Progressive Report'!AB43-'Formulas_Progressive Report'!AB48</f>
        <v>0</v>
      </c>
      <c r="AC6" s="250">
        <f ca="1">'Formulas_Progressive Report'!AC15+'Formulas_Progressive Report'!AC16+'Formulas_Progressive Report'!AC41+'Formulas_Progressive Report'!AC42+'Formulas_Progressive Report'!AC43-'Formulas_Progressive Report'!AC48</f>
        <v>0</v>
      </c>
      <c r="AD6" s="250">
        <f ca="1">'Formulas_Progressive Report'!AD15+'Formulas_Progressive Report'!AD16+'Formulas_Progressive Report'!AD41+'Formulas_Progressive Report'!AD42+'Formulas_Progressive Report'!AD43-'Formulas_Progressive Report'!AD48</f>
        <v>0</v>
      </c>
      <c r="AE6" s="250">
        <f ca="1">'Formulas_Progressive Report'!AE15+'Formulas_Progressive Report'!AE16+'Formulas_Progressive Report'!AE41+'Formulas_Progressive Report'!AE42+'Formulas_Progressive Report'!AE43-'Formulas_Progressive Report'!AE48</f>
        <v>0</v>
      </c>
      <c r="AF6" s="250">
        <f ca="1">'Formulas_Progressive Report'!AF15+'Formulas_Progressive Report'!AF16+'Formulas_Progressive Report'!AF41+'Formulas_Progressive Report'!AF42+'Formulas_Progressive Report'!AF43-'Formulas_Progressive Report'!AF48</f>
        <v>0</v>
      </c>
      <c r="AG6" s="250">
        <f ca="1">'Formulas_Progressive Report'!AG15+'Formulas_Progressive Report'!AG16+'Formulas_Progressive Report'!AG41+'Formulas_Progressive Report'!AG42+'Formulas_Progressive Report'!AG43-'Formulas_Progressive Report'!AG48</f>
        <v>0</v>
      </c>
      <c r="AH6" s="254">
        <f ca="1">'Formulas_Progressive Report'!AH15+'Formulas_Progressive Report'!AH16+'Formulas_Progressive Report'!AH41+'Formulas_Progressive Report'!AH42+'Formulas_Progressive Report'!AH43-'Formulas_Progressive Report'!AH48</f>
        <v>0</v>
      </c>
    </row>
    <row r="7" spans="1:34" ht="15.75" customHeight="1" x14ac:dyDescent="0.25">
      <c r="A7" s="2"/>
      <c r="B7" s="460"/>
      <c r="C7" s="251" t="s">
        <v>58</v>
      </c>
      <c r="D7" s="252">
        <f ca="1">'Formulas_Progressive Report'!$D$48</f>
        <v>0</v>
      </c>
      <c r="E7" s="252">
        <f ca="1">'Formulas_Progressive Report'!E48</f>
        <v>0</v>
      </c>
      <c r="F7" s="252">
        <f ca="1">'Formulas_Progressive Report'!F48</f>
        <v>0</v>
      </c>
      <c r="G7" s="252">
        <f ca="1">'Formulas_Progressive Report'!G48</f>
        <v>0</v>
      </c>
      <c r="H7" s="252">
        <f ca="1">'Formulas_Progressive Report'!H48</f>
        <v>0</v>
      </c>
      <c r="I7" s="252">
        <f ca="1">'Formulas_Progressive Report'!I48</f>
        <v>0</v>
      </c>
      <c r="J7" s="252">
        <f ca="1">'Formulas_Progressive Report'!J48</f>
        <v>0</v>
      </c>
      <c r="K7" s="252">
        <f ca="1">'Formulas_Progressive Report'!K48</f>
        <v>0</v>
      </c>
      <c r="L7" s="252">
        <f ca="1">'Formulas_Progressive Report'!L48</f>
        <v>0</v>
      </c>
      <c r="M7" s="252">
        <f ca="1">'Formulas_Progressive Report'!M48</f>
        <v>0</v>
      </c>
      <c r="N7" s="252">
        <f ca="1">'Formulas_Progressive Report'!N48</f>
        <v>0</v>
      </c>
      <c r="O7" s="252">
        <f ca="1">'Formulas_Progressive Report'!O48</f>
        <v>0</v>
      </c>
      <c r="P7" s="252">
        <f ca="1">'Formulas_Progressive Report'!P48</f>
        <v>0</v>
      </c>
      <c r="Q7" s="252">
        <f ca="1">'Formulas_Progressive Report'!Q48</f>
        <v>0</v>
      </c>
      <c r="R7" s="252">
        <f ca="1">'Formulas_Progressive Report'!R48</f>
        <v>0</v>
      </c>
      <c r="S7" s="252">
        <f ca="1">'Formulas_Progressive Report'!S48</f>
        <v>0</v>
      </c>
      <c r="T7" s="252">
        <f ca="1">'Formulas_Progressive Report'!T48</f>
        <v>0</v>
      </c>
      <c r="U7" s="252">
        <f ca="1">'Formulas_Progressive Report'!U48</f>
        <v>0</v>
      </c>
      <c r="V7" s="252">
        <f ca="1">'Formulas_Progressive Report'!V48</f>
        <v>0</v>
      </c>
      <c r="W7" s="252">
        <f ca="1">'Formulas_Progressive Report'!W48</f>
        <v>0</v>
      </c>
      <c r="X7" s="252">
        <f ca="1">'Formulas_Progressive Report'!X48</f>
        <v>0</v>
      </c>
      <c r="Y7" s="252">
        <f ca="1">'Formulas_Progressive Report'!Y48</f>
        <v>0</v>
      </c>
      <c r="Z7" s="252">
        <f ca="1">'Formulas_Progressive Report'!Z48</f>
        <v>0</v>
      </c>
      <c r="AA7" s="252">
        <f ca="1">'Formulas_Progressive Report'!AA48</f>
        <v>0</v>
      </c>
      <c r="AB7" s="252">
        <f ca="1">'Formulas_Progressive Report'!AB48</f>
        <v>0</v>
      </c>
      <c r="AC7" s="252">
        <f ca="1">'Formulas_Progressive Report'!AC48</f>
        <v>0</v>
      </c>
      <c r="AD7" s="252">
        <f ca="1">'Formulas_Progressive Report'!AD48</f>
        <v>0</v>
      </c>
      <c r="AE7" s="252">
        <f ca="1">'Formulas_Progressive Report'!AE48</f>
        <v>0</v>
      </c>
      <c r="AF7" s="252">
        <f ca="1">'Formulas_Progressive Report'!AF48</f>
        <v>0</v>
      </c>
      <c r="AG7" s="252">
        <f ca="1">'Formulas_Progressive Report'!AG48</f>
        <v>0</v>
      </c>
      <c r="AH7" s="255">
        <f ca="1">'Formulas_Progressive Report'!AH48</f>
        <v>0</v>
      </c>
    </row>
    <row r="8" spans="1:34" ht="15.75" customHeight="1" x14ac:dyDescent="0.25">
      <c r="A8" s="2"/>
      <c r="B8" s="461" t="s">
        <v>149</v>
      </c>
      <c r="C8" s="253" t="s">
        <v>60</v>
      </c>
      <c r="D8" s="250">
        <f t="shared" ref="D8:AH8" ca="1" si="1">D4+D6</f>
        <v>40229.43492472358</v>
      </c>
      <c r="E8" s="250">
        <f t="shared" ca="1" si="1"/>
        <v>41271.305161276832</v>
      </c>
      <c r="F8" s="250">
        <f t="shared" ca="1" si="1"/>
        <v>41627.671594204905</v>
      </c>
      <c r="G8" s="250">
        <f t="shared" ca="1" si="1"/>
        <v>41470.647502581589</v>
      </c>
      <c r="H8" s="250">
        <f t="shared" ca="1" si="1"/>
        <v>39925.487627863884</v>
      </c>
      <c r="I8" s="250">
        <f t="shared" ca="1" si="1"/>
        <v>37067.863468913361</v>
      </c>
      <c r="J8" s="250">
        <f t="shared" ca="1" si="1"/>
        <v>40602.761849454604</v>
      </c>
      <c r="K8" s="250">
        <f t="shared" ca="1" si="1"/>
        <v>40674.38335485477</v>
      </c>
      <c r="L8" s="250">
        <f t="shared" ca="1" si="1"/>
        <v>40502.655114162713</v>
      </c>
      <c r="M8" s="250">
        <f t="shared" ca="1" si="1"/>
        <v>41235.958183623152</v>
      </c>
      <c r="N8" s="250">
        <f t="shared" ca="1" si="1"/>
        <v>41060.681797114201</v>
      </c>
      <c r="O8" s="250">
        <f t="shared" ca="1" si="1"/>
        <v>41406.642070116475</v>
      </c>
      <c r="P8" s="250">
        <f t="shared" ca="1" si="1"/>
        <v>41612.039900899166</v>
      </c>
      <c r="Q8" s="250">
        <f t="shared" ca="1" si="1"/>
        <v>39276.10804347042</v>
      </c>
      <c r="R8" s="250">
        <f t="shared" ca="1" si="1"/>
        <v>40727.62182607688</v>
      </c>
      <c r="S8" s="250">
        <f t="shared" ca="1" si="1"/>
        <v>40865.598739122041</v>
      </c>
      <c r="T8" s="250">
        <f t="shared" ca="1" si="1"/>
        <v>41055.814577972516</v>
      </c>
      <c r="U8" s="250">
        <f t="shared" ca="1" si="1"/>
        <v>0</v>
      </c>
      <c r="V8" s="250">
        <f t="shared" ca="1" si="1"/>
        <v>0</v>
      </c>
      <c r="W8" s="250">
        <f t="shared" ca="1" si="1"/>
        <v>0</v>
      </c>
      <c r="X8" s="250">
        <f t="shared" ca="1" si="1"/>
        <v>0</v>
      </c>
      <c r="Y8" s="250">
        <f t="shared" ca="1" si="1"/>
        <v>0</v>
      </c>
      <c r="Z8" s="250">
        <f t="shared" ca="1" si="1"/>
        <v>0</v>
      </c>
      <c r="AA8" s="250">
        <f t="shared" ca="1" si="1"/>
        <v>0</v>
      </c>
      <c r="AB8" s="250">
        <f t="shared" ca="1" si="1"/>
        <v>0</v>
      </c>
      <c r="AC8" s="250">
        <f t="shared" ca="1" si="1"/>
        <v>0</v>
      </c>
      <c r="AD8" s="250">
        <f t="shared" ca="1" si="1"/>
        <v>0</v>
      </c>
      <c r="AE8" s="250">
        <f t="shared" ca="1" si="1"/>
        <v>0</v>
      </c>
      <c r="AF8" s="250">
        <f t="shared" ca="1" si="1"/>
        <v>0</v>
      </c>
      <c r="AG8" s="250">
        <f t="shared" ca="1" si="1"/>
        <v>0</v>
      </c>
      <c r="AH8" s="254">
        <f t="shared" ca="1" si="1"/>
        <v>0</v>
      </c>
    </row>
    <row r="9" spans="1:34" ht="15.75" customHeight="1" x14ac:dyDescent="0.25">
      <c r="A9" s="226"/>
      <c r="B9" s="462"/>
      <c r="C9" s="256" t="s">
        <v>61</v>
      </c>
      <c r="D9" s="257">
        <f t="shared" ref="D9:AH9" ca="1" si="2">D5+D7</f>
        <v>3577.9677419345826</v>
      </c>
      <c r="E9" s="257">
        <f t="shared" ca="1" si="2"/>
        <v>3535.5215053763241</v>
      </c>
      <c r="F9" s="257">
        <f t="shared" ca="1" si="2"/>
        <v>3490.5289855077863</v>
      </c>
      <c r="G9" s="257">
        <f t="shared" ca="1" si="2"/>
        <v>3360.2505843834952</v>
      </c>
      <c r="H9" s="257">
        <f t="shared" ca="1" si="2"/>
        <v>3416.3363721370697</v>
      </c>
      <c r="I9" s="257">
        <f t="shared" ca="1" si="2"/>
        <v>3524.7765310900286</v>
      </c>
      <c r="J9" s="257">
        <f t="shared" ca="1" si="2"/>
        <v>3594.1021505380049</v>
      </c>
      <c r="K9" s="257">
        <f t="shared" ca="1" si="2"/>
        <v>3548.0806451616809</v>
      </c>
      <c r="L9" s="257">
        <f t="shared" ca="1" si="2"/>
        <v>3545.0752688162029</v>
      </c>
      <c r="M9" s="257">
        <f t="shared" ca="1" si="2"/>
        <v>3315.0741000464186</v>
      </c>
      <c r="N9" s="257">
        <f t="shared" ca="1" si="2"/>
        <v>3473.7608695654199</v>
      </c>
      <c r="O9" s="257">
        <f t="shared" ca="1" si="2"/>
        <v>3120.3209443669766</v>
      </c>
      <c r="P9" s="257">
        <f t="shared" ca="1" si="2"/>
        <v>3394.2877512853593</v>
      </c>
      <c r="Q9" s="257">
        <f t="shared" ca="1" si="2"/>
        <v>3404.2119565224275</v>
      </c>
      <c r="R9" s="257">
        <f t="shared" ca="1" si="2"/>
        <v>3433.4021739121526</v>
      </c>
      <c r="S9" s="257">
        <f t="shared" ca="1" si="2"/>
        <v>3420.3532608700916</v>
      </c>
      <c r="T9" s="257">
        <f t="shared" ca="1" si="2"/>
        <v>3366.5459326785058</v>
      </c>
      <c r="U9" s="257">
        <f t="shared" ca="1" si="2"/>
        <v>0</v>
      </c>
      <c r="V9" s="257">
        <f t="shared" ca="1" si="2"/>
        <v>0</v>
      </c>
      <c r="W9" s="257">
        <f t="shared" ca="1" si="2"/>
        <v>0</v>
      </c>
      <c r="X9" s="257">
        <f t="shared" ca="1" si="2"/>
        <v>0</v>
      </c>
      <c r="Y9" s="257">
        <f t="shared" ca="1" si="2"/>
        <v>0</v>
      </c>
      <c r="Z9" s="257">
        <f t="shared" ca="1" si="2"/>
        <v>0</v>
      </c>
      <c r="AA9" s="257">
        <f t="shared" ca="1" si="2"/>
        <v>0</v>
      </c>
      <c r="AB9" s="257">
        <f t="shared" ca="1" si="2"/>
        <v>0</v>
      </c>
      <c r="AC9" s="257">
        <f t="shared" ca="1" si="2"/>
        <v>0</v>
      </c>
      <c r="AD9" s="257">
        <f t="shared" ca="1" si="2"/>
        <v>0</v>
      </c>
      <c r="AE9" s="257">
        <f t="shared" ca="1" si="2"/>
        <v>0</v>
      </c>
      <c r="AF9" s="257">
        <f t="shared" ca="1" si="2"/>
        <v>0</v>
      </c>
      <c r="AG9" s="257">
        <f t="shared" ca="1" si="2"/>
        <v>0</v>
      </c>
      <c r="AH9" s="258">
        <f t="shared" ca="1" si="2"/>
        <v>0</v>
      </c>
    </row>
    <row r="10" spans="1:34" ht="15.75" customHeight="1" x14ac:dyDescent="0.25">
      <c r="A10" s="2"/>
      <c r="B10" s="462"/>
      <c r="C10" s="259" t="s">
        <v>62</v>
      </c>
      <c r="D10" s="257">
        <f ca="1">'Formulas_Progressive Report'!D19+'Formulas_Progressive Report'!D20+'Formulas_Progressive Report'!D26+'Formulas_Progressive Report'!D29+'Formulas_Progressive Report'!D33</f>
        <v>6746.6134298172628</v>
      </c>
      <c r="E10" s="257">
        <f ca="1">'Formulas_Progressive Report'!E19+'Formulas_Progressive Report'!E20+'Formulas_Progressive Report'!E26+'Formulas_Progressive Report'!E29+'Formulas_Progressive Report'!E33</f>
        <v>6910.5691939265316</v>
      </c>
      <c r="F10" s="257">
        <f ca="1">'Formulas_Progressive Report'!F19+'Formulas_Progressive Report'!F20+'Formulas_Progressive Report'!F26+'Formulas_Progressive Report'!F29+'Formulas_Progressive Report'!F33</f>
        <v>6867.0056506021065</v>
      </c>
      <c r="G10" s="257">
        <f ca="1">'Formulas_Progressive Report'!G19+'Formulas_Progressive Report'!G20+'Formulas_Progressive Report'!G26+'Formulas_Progressive Report'!G29+'Formulas_Progressive Report'!G33</f>
        <v>6830.373312689364</v>
      </c>
      <c r="H10" s="257">
        <f ca="1">'Formulas_Progressive Report'!H19+'Formulas_Progressive Report'!H20+'Formulas_Progressive Report'!H26+'Formulas_Progressive Report'!H29+'Formulas_Progressive Report'!H33</f>
        <v>8065.4729715868571</v>
      </c>
      <c r="I10" s="257">
        <f ca="1">'Formulas_Progressive Report'!I19+'Formulas_Progressive Report'!I20+'Formulas_Progressive Report'!I26+'Formulas_Progressive Report'!I29+'Formulas_Progressive Report'!I33</f>
        <v>8373.6248415195241</v>
      </c>
      <c r="J10" s="257">
        <f ca="1">'Formulas_Progressive Report'!J19+'Formulas_Progressive Report'!J20+'Formulas_Progressive Report'!J26+'Formulas_Progressive Report'!J29+'Formulas_Progressive Report'!J33</f>
        <v>8410.3673493237075</v>
      </c>
      <c r="K10" s="257">
        <f ca="1">'Formulas_Progressive Report'!K19+'Formulas_Progressive Report'!K20+'Formulas_Progressive Report'!K26+'Formulas_Progressive Report'!K29+'Formulas_Progressive Report'!K33</f>
        <v>8739.3531254924128</v>
      </c>
      <c r="L10" s="257">
        <f ca="1">'Formulas_Progressive Report'!L19+'Formulas_Progressive Report'!L20+'Formulas_Progressive Report'!L26+'Formulas_Progressive Report'!L29+'Formulas_Progressive Report'!L33</f>
        <v>9427.9404238890038</v>
      </c>
      <c r="M10" s="257">
        <f ca="1">'Formulas_Progressive Report'!M19+'Formulas_Progressive Report'!M20+'Formulas_Progressive Report'!M26+'Formulas_Progressive Report'!M29+'Formulas_Progressive Report'!M33</f>
        <v>9481.9641540621233</v>
      </c>
      <c r="N10" s="257">
        <f ca="1">'Formulas_Progressive Report'!N19+'Formulas_Progressive Report'!N20+'Formulas_Progressive Report'!N26+'Formulas_Progressive Report'!N29+'Formulas_Progressive Report'!N33</f>
        <v>8483.2762519251555</v>
      </c>
      <c r="O10" s="257">
        <f ca="1">'Formulas_Progressive Report'!O19+'Formulas_Progressive Report'!O20+'Formulas_Progressive Report'!O26+'Formulas_Progressive Report'!O29+'Formulas_Progressive Report'!O33</f>
        <v>9385.1464009629562</v>
      </c>
      <c r="P10" s="257">
        <f ca="1">'Formulas_Progressive Report'!P19+'Formulas_Progressive Report'!P20+'Formulas_Progressive Report'!P26+'Formulas_Progressive Report'!P29+'Formulas_Progressive Report'!P33</f>
        <v>7904.146630610805</v>
      </c>
      <c r="Q10" s="257">
        <f ca="1">'Formulas_Progressive Report'!Q19+'Formulas_Progressive Report'!Q20+'Formulas_Progressive Report'!Q26+'Formulas_Progressive Report'!Q29+'Formulas_Progressive Report'!Q33</f>
        <v>6776.9509715405293</v>
      </c>
      <c r="R10" s="257">
        <f ca="1">'Formulas_Progressive Report'!R19+'Formulas_Progressive Report'!R20+'Formulas_Progressive Report'!R26+'Formulas_Progressive Report'!R29+'Formulas_Progressive Report'!R33</f>
        <v>6282.576994298026</v>
      </c>
      <c r="S10" s="257">
        <f ca="1">'Formulas_Progressive Report'!S19+'Formulas_Progressive Report'!S20+'Formulas_Progressive Report'!S26+'Formulas_Progressive Report'!S29+'Formulas_Progressive Report'!S33</f>
        <v>7123.5358664593659</v>
      </c>
      <c r="T10" s="257">
        <f ca="1">'Formulas_Progressive Report'!T19+'Formulas_Progressive Report'!T20+'Formulas_Progressive Report'!T26+'Formulas_Progressive Report'!T29+'Formulas_Progressive Report'!T33</f>
        <v>7101.5341492411681</v>
      </c>
      <c r="U10" s="257">
        <f ca="1">'Formulas_Progressive Report'!U19+'Formulas_Progressive Report'!U20+'Formulas_Progressive Report'!U26+'Formulas_Progressive Report'!U29+'Formulas_Progressive Report'!U33</f>
        <v>0</v>
      </c>
      <c r="V10" s="257">
        <f ca="1">'Formulas_Progressive Report'!V19+'Formulas_Progressive Report'!V20+'Formulas_Progressive Report'!V26+'Formulas_Progressive Report'!V29+'Formulas_Progressive Report'!V33</f>
        <v>0</v>
      </c>
      <c r="W10" s="257">
        <f ca="1">'Formulas_Progressive Report'!W19+'Formulas_Progressive Report'!W20+'Formulas_Progressive Report'!W26+'Formulas_Progressive Report'!W29+'Formulas_Progressive Report'!W33</f>
        <v>0</v>
      </c>
      <c r="X10" s="257">
        <f ca="1">'Formulas_Progressive Report'!X19+'Formulas_Progressive Report'!X20+'Formulas_Progressive Report'!X26+'Formulas_Progressive Report'!X29+'Formulas_Progressive Report'!X33</f>
        <v>0</v>
      </c>
      <c r="Y10" s="257">
        <f ca="1">'Formulas_Progressive Report'!Y19+'Formulas_Progressive Report'!Y20+'Formulas_Progressive Report'!Y26+'Formulas_Progressive Report'!Y29+'Formulas_Progressive Report'!Y33</f>
        <v>0</v>
      </c>
      <c r="Z10" s="257">
        <f ca="1">'Formulas_Progressive Report'!Z19+'Formulas_Progressive Report'!Z20+'Formulas_Progressive Report'!Z26+'Formulas_Progressive Report'!Z29+'Formulas_Progressive Report'!Z33</f>
        <v>0</v>
      </c>
      <c r="AA10" s="257">
        <f ca="1">'Formulas_Progressive Report'!AA19+'Formulas_Progressive Report'!AA20+'Formulas_Progressive Report'!AA26+'Formulas_Progressive Report'!AA29+'Formulas_Progressive Report'!AA33</f>
        <v>0</v>
      </c>
      <c r="AB10" s="257">
        <f ca="1">'Formulas_Progressive Report'!AB19+'Formulas_Progressive Report'!AB20+'Formulas_Progressive Report'!AB26+'Formulas_Progressive Report'!AB29+'Formulas_Progressive Report'!AB33</f>
        <v>0</v>
      </c>
      <c r="AC10" s="257">
        <f ca="1">'Formulas_Progressive Report'!AC19+'Formulas_Progressive Report'!AC20+'Formulas_Progressive Report'!AC26+'Formulas_Progressive Report'!AC29+'Formulas_Progressive Report'!AC33</f>
        <v>0</v>
      </c>
      <c r="AD10" s="257">
        <f ca="1">'Formulas_Progressive Report'!AD19+'Formulas_Progressive Report'!AD20+'Formulas_Progressive Report'!AD26+'Formulas_Progressive Report'!AD29+'Formulas_Progressive Report'!AD33</f>
        <v>0</v>
      </c>
      <c r="AE10" s="257">
        <f ca="1">'Formulas_Progressive Report'!AE19+'Formulas_Progressive Report'!AE20+'Formulas_Progressive Report'!AE26+'Formulas_Progressive Report'!AE29+'Formulas_Progressive Report'!AE33</f>
        <v>0</v>
      </c>
      <c r="AF10" s="257">
        <f ca="1">'Formulas_Progressive Report'!AF19+'Formulas_Progressive Report'!AF20+'Formulas_Progressive Report'!AF26+'Formulas_Progressive Report'!AF29+'Formulas_Progressive Report'!AF33</f>
        <v>0</v>
      </c>
      <c r="AG10" s="257">
        <f ca="1">'Formulas_Progressive Report'!AG19+'Formulas_Progressive Report'!AG20+'Formulas_Progressive Report'!AG26+'Formulas_Progressive Report'!AG29+'Formulas_Progressive Report'!AG33</f>
        <v>0</v>
      </c>
      <c r="AH10" s="258">
        <f ca="1">'Formulas_Progressive Report'!AH19+'Formulas_Progressive Report'!AH20+'Formulas_Progressive Report'!AH26+'Formulas_Progressive Report'!AH29+'Formulas_Progressive Report'!AH33</f>
        <v>0</v>
      </c>
    </row>
    <row r="11" spans="1:34" ht="15.75" customHeight="1" x14ac:dyDescent="0.25">
      <c r="A11" s="2"/>
      <c r="B11" s="462"/>
      <c r="C11" s="259" t="s">
        <v>150</v>
      </c>
      <c r="D11" s="257">
        <f ca="1">'Formulas_Progressive Report'!D55+'Formulas_Progressive Report'!D32</f>
        <v>1836.2265625</v>
      </c>
      <c r="E11" s="257">
        <f ca="1">'Formulas_Progressive Report'!E55+'Formulas_Progressive Report'!E32</f>
        <v>1864.83203125</v>
      </c>
      <c r="F11" s="257">
        <f ca="1">'Formulas_Progressive Report'!F55+'Formulas_Progressive Report'!F32</f>
        <v>1839.8335937500233</v>
      </c>
      <c r="G11" s="257">
        <f ca="1">'Formulas_Progressive Report'!G55+'Formulas_Progressive Report'!G32</f>
        <v>1841.4749999999767</v>
      </c>
      <c r="H11" s="257">
        <f ca="1">'Formulas_Progressive Report'!H55+'Formulas_Progressive Report'!H32</f>
        <v>1825.0859375</v>
      </c>
      <c r="I11" s="257">
        <f ca="1">'Formulas_Progressive Report'!I55+'Formulas_Progressive Report'!I32</f>
        <v>1841.0289062500233</v>
      </c>
      <c r="J11" s="257">
        <f ca="1">'Formulas_Progressive Report'!J55+'Formulas_Progressive Report'!J32</f>
        <v>1847.6695312500233</v>
      </c>
      <c r="K11" s="257">
        <f ca="1">'Formulas_Progressive Report'!K55+'Formulas_Progressive Report'!K32</f>
        <v>1839.0655063290615</v>
      </c>
      <c r="L11" s="257">
        <f ca="1">'Formulas_Progressive Report'!L55+'Formulas_Progressive Report'!L32</f>
        <v>1866.9712124208454</v>
      </c>
      <c r="M11" s="257">
        <f ca="1">'Formulas_Progressive Report'!M55+'Formulas_Progressive Report'!M32</f>
        <v>1817.0414062500931</v>
      </c>
      <c r="N11" s="257">
        <f ca="1">'Formulas_Progressive Report'!N55+'Formulas_Progressive Report'!N32</f>
        <v>1832.8125</v>
      </c>
      <c r="O11" s="257">
        <f ca="1">'Formulas_Progressive Report'!O55+'Formulas_Progressive Report'!O32</f>
        <v>1812.1804687499534</v>
      </c>
      <c r="P11" s="257">
        <f ca="1">'Formulas_Progressive Report'!P55+'Formulas_Progressive Report'!P32</f>
        <v>1846.2078124999534</v>
      </c>
      <c r="Q11" s="257">
        <f ca="1">'Formulas_Progressive Report'!Q55+'Formulas_Progressive Report'!Q32</f>
        <v>1825.9002604166744</v>
      </c>
      <c r="R11" s="257">
        <f ca="1">'Formulas_Progressive Report'!R55+'Formulas_Progressive Report'!R32</f>
        <v>1828.7091244725743</v>
      </c>
      <c r="S11" s="257">
        <f ca="1">'Formulas_Progressive Report'!S55+'Formulas_Progressive Report'!S32</f>
        <v>1849.1527582434937</v>
      </c>
      <c r="T11" s="257">
        <f ca="1">'Formulas_Progressive Report'!T55+'Formulas_Progressive Report'!T32</f>
        <v>1809.5792631172808</v>
      </c>
      <c r="U11" s="257">
        <f ca="1">'Formulas_Progressive Report'!U55+'Formulas_Progressive Report'!U32</f>
        <v>0</v>
      </c>
      <c r="V11" s="257">
        <f ca="1">'Formulas_Progressive Report'!V55+'Formulas_Progressive Report'!V32</f>
        <v>0</v>
      </c>
      <c r="W11" s="257">
        <f ca="1">'Formulas_Progressive Report'!W55+'Formulas_Progressive Report'!W32</f>
        <v>0</v>
      </c>
      <c r="X11" s="257">
        <f ca="1">'Formulas_Progressive Report'!X55+'Formulas_Progressive Report'!X32</f>
        <v>0</v>
      </c>
      <c r="Y11" s="257">
        <f ca="1">'Formulas_Progressive Report'!Y55+'Formulas_Progressive Report'!Y32</f>
        <v>0</v>
      </c>
      <c r="Z11" s="257">
        <f ca="1">'Formulas_Progressive Report'!Z55+'Formulas_Progressive Report'!Z32</f>
        <v>0</v>
      </c>
      <c r="AA11" s="257">
        <f ca="1">'Formulas_Progressive Report'!AA55+'Formulas_Progressive Report'!AA32</f>
        <v>0</v>
      </c>
      <c r="AB11" s="257">
        <f ca="1">'Formulas_Progressive Report'!AB55+'Formulas_Progressive Report'!AB32</f>
        <v>0</v>
      </c>
      <c r="AC11" s="257">
        <f ca="1">'Formulas_Progressive Report'!AC55+'Formulas_Progressive Report'!AC32</f>
        <v>0</v>
      </c>
      <c r="AD11" s="257">
        <f ca="1">'Formulas_Progressive Report'!AD55+'Formulas_Progressive Report'!AD32</f>
        <v>0</v>
      </c>
      <c r="AE11" s="257">
        <f ca="1">'Formulas_Progressive Report'!AE55+'Formulas_Progressive Report'!AE32</f>
        <v>0</v>
      </c>
      <c r="AF11" s="257">
        <f ca="1">'Formulas_Progressive Report'!AF55+'Formulas_Progressive Report'!AF32</f>
        <v>0</v>
      </c>
      <c r="AG11" s="257">
        <f ca="1">'Formulas_Progressive Report'!AG55+'Formulas_Progressive Report'!AG32</f>
        <v>0</v>
      </c>
      <c r="AH11" s="258">
        <f ca="1">'Formulas_Progressive Report'!AH55+'Formulas_Progressive Report'!AH32</f>
        <v>0</v>
      </c>
    </row>
    <row r="12" spans="1:34" ht="15.75" customHeight="1" x14ac:dyDescent="0.25">
      <c r="A12" s="2"/>
      <c r="B12" s="462"/>
      <c r="C12" s="259" t="s">
        <v>151</v>
      </c>
      <c r="D12" s="257">
        <f ca="1">'Formulas_Progressive Report'!D21+'Formulas_Progressive Report'!D23+'Formulas_Progressive Report'!D24+'Formulas_Progressive Report'!D25+'Formulas_Progressive Report'!D30+'Formulas_Progressive Report'!D31+'Formulas_Progressive Report'!D53</f>
        <v>10536.354008836503</v>
      </c>
      <c r="E12" s="257">
        <f ca="1">'Formulas_Progressive Report'!E21+'Formulas_Progressive Report'!E23+'Formulas_Progressive Report'!E24+'Formulas_Progressive Report'!E25+'Formulas_Progressive Report'!E30+'Formulas_Progressive Report'!E31+'Formulas_Progressive Report'!E53</f>
        <v>10124.481380312296</v>
      </c>
      <c r="F12" s="257">
        <f ca="1">'Formulas_Progressive Report'!F21+'Formulas_Progressive Report'!F23+'Formulas_Progressive Report'!F24+'Formulas_Progressive Report'!F25+'Formulas_Progressive Report'!F30+'Formulas_Progressive Report'!F31+'Formulas_Progressive Report'!F53</f>
        <v>10007.165958758265</v>
      </c>
      <c r="G12" s="257">
        <f ca="1">'Formulas_Progressive Report'!G21+'Formulas_Progressive Report'!G23+'Formulas_Progressive Report'!G24+'Formulas_Progressive Report'!G25+'Formulas_Progressive Report'!G30+'Formulas_Progressive Report'!G31+'Formulas_Progressive Report'!G53</f>
        <v>9677.3076037278115</v>
      </c>
      <c r="H12" s="257">
        <f ca="1">'Formulas_Progressive Report'!H21+'Formulas_Progressive Report'!H23+'Formulas_Progressive Report'!H24+'Formulas_Progressive Report'!H25+'Formulas_Progressive Report'!H30+'Formulas_Progressive Report'!H31+'Formulas_Progressive Report'!H53</f>
        <v>9817.2396603883935</v>
      </c>
      <c r="I12" s="257">
        <f ca="1">'Formulas_Progressive Report'!I21+'Formulas_Progressive Report'!I23+'Formulas_Progressive Report'!I24+'Formulas_Progressive Report'!I25+'Formulas_Progressive Report'!I30+'Formulas_Progressive Report'!I31+'Formulas_Progressive Report'!I53</f>
        <v>9420.54201516186</v>
      </c>
      <c r="J12" s="257">
        <f ca="1">'Formulas_Progressive Report'!J21+'Formulas_Progressive Report'!J23+'Formulas_Progressive Report'!J24+'Formulas_Progressive Report'!J25+'Formulas_Progressive Report'!J30+'Formulas_Progressive Report'!J31+'Formulas_Progressive Report'!J53</f>
        <v>9632.9617739886744</v>
      </c>
      <c r="K12" s="257">
        <f ca="1">'Formulas_Progressive Report'!K21+'Formulas_Progressive Report'!K23+'Formulas_Progressive Report'!K24+'Formulas_Progressive Report'!K25+'Formulas_Progressive Report'!K30+'Formulas_Progressive Report'!K31+'Formulas_Progressive Report'!K53</f>
        <v>10106.987962784082</v>
      </c>
      <c r="L12" s="257">
        <f ca="1">'Formulas_Progressive Report'!L21+'Formulas_Progressive Report'!L23+'Formulas_Progressive Report'!L24+'Formulas_Progressive Report'!L25+'Formulas_Progressive Report'!L30+'Formulas_Progressive Report'!L31+'Formulas_Progressive Report'!L53</f>
        <v>9993.8903572047166</v>
      </c>
      <c r="M12" s="257">
        <f ca="1">'Formulas_Progressive Report'!M21+'Formulas_Progressive Report'!M23+'Formulas_Progressive Report'!M24+'Formulas_Progressive Report'!M25+'Formulas_Progressive Report'!M30+'Formulas_Progressive Report'!M31+'Formulas_Progressive Report'!M53</f>
        <v>10648.925281973734</v>
      </c>
      <c r="N12" s="257">
        <f ca="1">'Formulas_Progressive Report'!N21+'Formulas_Progressive Report'!N23+'Formulas_Progressive Report'!N24+'Formulas_Progressive Report'!N25+'Formulas_Progressive Report'!N30+'Formulas_Progressive Report'!N31+'Formulas_Progressive Report'!N53</f>
        <v>10776.014397870778</v>
      </c>
      <c r="O12" s="257">
        <f ca="1">'Formulas_Progressive Report'!O21+'Formulas_Progressive Report'!O23+'Formulas_Progressive Report'!O24+'Formulas_Progressive Report'!O25+'Formulas_Progressive Report'!O30+'Formulas_Progressive Report'!O31+'Formulas_Progressive Report'!O53</f>
        <v>10873.050837812571</v>
      </c>
      <c r="P12" s="257">
        <f ca="1">'Formulas_Progressive Report'!P21+'Formulas_Progressive Report'!P23+'Formulas_Progressive Report'!P24+'Formulas_Progressive Report'!P25+'Formulas_Progressive Report'!P30+'Formulas_Progressive Report'!P31+'Formulas_Progressive Report'!P53</f>
        <v>10872.981288334169</v>
      </c>
      <c r="Q12" s="257">
        <f ca="1">'Formulas_Progressive Report'!Q21+'Formulas_Progressive Report'!Q23+'Formulas_Progressive Report'!Q24+'Formulas_Progressive Report'!Q25+'Formulas_Progressive Report'!Q30+'Formulas_Progressive Report'!Q31+'Formulas_Progressive Report'!Q53</f>
        <v>11058.682378526473</v>
      </c>
      <c r="R12" s="257">
        <f ca="1">'Formulas_Progressive Report'!R21+'Formulas_Progressive Report'!R23+'Formulas_Progressive Report'!R24+'Formulas_Progressive Report'!R25+'Formulas_Progressive Report'!R30+'Formulas_Progressive Report'!R31+'Formulas_Progressive Report'!R53</f>
        <v>10127.058718540862</v>
      </c>
      <c r="S12" s="257">
        <f ca="1">'Formulas_Progressive Report'!S21+'Formulas_Progressive Report'!S23+'Formulas_Progressive Report'!S24+'Formulas_Progressive Report'!S25+'Formulas_Progressive Report'!S30+'Formulas_Progressive Report'!S31+'Formulas_Progressive Report'!S53</f>
        <v>9721.2594625703896</v>
      </c>
      <c r="T12" s="257">
        <f ca="1">'Formulas_Progressive Report'!T21+'Formulas_Progressive Report'!T23+'Formulas_Progressive Report'!T24+'Formulas_Progressive Report'!T25+'Formulas_Progressive Report'!T30+'Formulas_Progressive Report'!T31+'Formulas_Progressive Report'!T53</f>
        <v>9968.9469607878818</v>
      </c>
      <c r="U12" s="257">
        <f ca="1">'Formulas_Progressive Report'!U21+'Formulas_Progressive Report'!U23+'Formulas_Progressive Report'!U24+'Formulas_Progressive Report'!U25+'Formulas_Progressive Report'!U30+'Formulas_Progressive Report'!U31+'Formulas_Progressive Report'!U53</f>
        <v>0</v>
      </c>
      <c r="V12" s="257">
        <f ca="1">'Formulas_Progressive Report'!V21+'Formulas_Progressive Report'!V23+'Formulas_Progressive Report'!V24+'Formulas_Progressive Report'!V25+'Formulas_Progressive Report'!V30+'Formulas_Progressive Report'!V31+'Formulas_Progressive Report'!V53</f>
        <v>0</v>
      </c>
      <c r="W12" s="257">
        <f ca="1">'Formulas_Progressive Report'!W21+'Formulas_Progressive Report'!W23+'Formulas_Progressive Report'!W24+'Formulas_Progressive Report'!W25+'Formulas_Progressive Report'!W30+'Formulas_Progressive Report'!W31+'Formulas_Progressive Report'!W53</f>
        <v>0</v>
      </c>
      <c r="X12" s="257">
        <f ca="1">'Formulas_Progressive Report'!X21+'Formulas_Progressive Report'!X23+'Formulas_Progressive Report'!X24+'Formulas_Progressive Report'!X25+'Formulas_Progressive Report'!X30+'Formulas_Progressive Report'!X31+'Formulas_Progressive Report'!X53</f>
        <v>0</v>
      </c>
      <c r="Y12" s="257">
        <f ca="1">'Formulas_Progressive Report'!Y21+'Formulas_Progressive Report'!Y23+'Formulas_Progressive Report'!Y24+'Formulas_Progressive Report'!Y25+'Formulas_Progressive Report'!Y30+'Formulas_Progressive Report'!Y31+'Formulas_Progressive Report'!Y53</f>
        <v>0</v>
      </c>
      <c r="Z12" s="257">
        <f ca="1">'Formulas_Progressive Report'!Z21+'Formulas_Progressive Report'!Z23+'Formulas_Progressive Report'!Z24+'Formulas_Progressive Report'!Z25+'Formulas_Progressive Report'!Z30+'Formulas_Progressive Report'!Z31+'Formulas_Progressive Report'!Z53</f>
        <v>0</v>
      </c>
      <c r="AA12" s="257">
        <f ca="1">'Formulas_Progressive Report'!AA21+'Formulas_Progressive Report'!AA23+'Formulas_Progressive Report'!AA24+'Formulas_Progressive Report'!AA25+'Formulas_Progressive Report'!AA30+'Formulas_Progressive Report'!AA31+'Formulas_Progressive Report'!AA53</f>
        <v>0</v>
      </c>
      <c r="AB12" s="257">
        <f ca="1">'Formulas_Progressive Report'!AB21+'Formulas_Progressive Report'!AB23+'Formulas_Progressive Report'!AB24+'Formulas_Progressive Report'!AB25+'Formulas_Progressive Report'!AB30+'Formulas_Progressive Report'!AB31+'Formulas_Progressive Report'!AB53</f>
        <v>0</v>
      </c>
      <c r="AC12" s="257">
        <f ca="1">'Formulas_Progressive Report'!AC21+'Formulas_Progressive Report'!AC23+'Formulas_Progressive Report'!AC24+'Formulas_Progressive Report'!AC25+'Formulas_Progressive Report'!AC30+'Formulas_Progressive Report'!AC31+'Formulas_Progressive Report'!AC53</f>
        <v>0</v>
      </c>
      <c r="AD12" s="257">
        <f ca="1">'Formulas_Progressive Report'!AD21+'Formulas_Progressive Report'!AD23+'Formulas_Progressive Report'!AD24+'Formulas_Progressive Report'!AD25+'Formulas_Progressive Report'!AD30+'Formulas_Progressive Report'!AD31+'Formulas_Progressive Report'!AD53</f>
        <v>0</v>
      </c>
      <c r="AE12" s="257">
        <f ca="1">'Formulas_Progressive Report'!AE21+'Formulas_Progressive Report'!AE23+'Formulas_Progressive Report'!AE24+'Formulas_Progressive Report'!AE25+'Formulas_Progressive Report'!AE30+'Formulas_Progressive Report'!AE31+'Formulas_Progressive Report'!AE53</f>
        <v>0</v>
      </c>
      <c r="AF12" s="257">
        <f ca="1">'Formulas_Progressive Report'!AF21+'Formulas_Progressive Report'!AF23+'Formulas_Progressive Report'!AF24+'Formulas_Progressive Report'!AF25+'Formulas_Progressive Report'!AF30+'Formulas_Progressive Report'!AF31+'Formulas_Progressive Report'!AF53</f>
        <v>0</v>
      </c>
      <c r="AG12" s="257">
        <f ca="1">'Formulas_Progressive Report'!AG21+'Formulas_Progressive Report'!AG23+'Formulas_Progressive Report'!AG24+'Formulas_Progressive Report'!AG25+'Formulas_Progressive Report'!AG30+'Formulas_Progressive Report'!AG31+'Formulas_Progressive Report'!AG53</f>
        <v>0</v>
      </c>
      <c r="AH12" s="257">
        <f ca="1">'Formulas_Progressive Report'!AH21+'Formulas_Progressive Report'!AH23+'Formulas_Progressive Report'!AH24+'Formulas_Progressive Report'!AH25+'Formulas_Progressive Report'!AH30+'Formulas_Progressive Report'!AH31+'Formulas_Progressive Report'!AH53</f>
        <v>0</v>
      </c>
    </row>
    <row r="13" spans="1:34" ht="15.75" customHeight="1" x14ac:dyDescent="0.25">
      <c r="A13" s="2"/>
      <c r="B13" s="462"/>
      <c r="C13" s="259" t="s">
        <v>64</v>
      </c>
      <c r="D13" s="257">
        <f t="shared" ref="D13:AH13" ca="1" si="3">D4+D6-D10-D11-D12</f>
        <v>21110.240923569814</v>
      </c>
      <c r="E13" s="257">
        <f t="shared" ca="1" si="3"/>
        <v>22371.422555788005</v>
      </c>
      <c r="F13" s="257">
        <f t="shared" ca="1" si="3"/>
        <v>22913.66639109451</v>
      </c>
      <c r="G13" s="257">
        <f t="shared" ca="1" si="3"/>
        <v>23121.491586164437</v>
      </c>
      <c r="H13" s="257">
        <f t="shared" ca="1" si="3"/>
        <v>20217.689058388634</v>
      </c>
      <c r="I13" s="257">
        <f t="shared" ca="1" si="3"/>
        <v>17432.667705981956</v>
      </c>
      <c r="J13" s="257">
        <f t="shared" ca="1" si="3"/>
        <v>20711.763194892199</v>
      </c>
      <c r="K13" s="257">
        <f t="shared" ca="1" si="3"/>
        <v>19988.976760249214</v>
      </c>
      <c r="L13" s="257">
        <f t="shared" ca="1" si="3"/>
        <v>19213.853120648146</v>
      </c>
      <c r="M13" s="257">
        <f t="shared" ca="1" si="3"/>
        <v>19288.027341337202</v>
      </c>
      <c r="N13" s="257">
        <f t="shared" ca="1" si="3"/>
        <v>19968.578647318267</v>
      </c>
      <c r="O13" s="257">
        <f t="shared" ca="1" si="3"/>
        <v>19336.264362590995</v>
      </c>
      <c r="P13" s="257">
        <f t="shared" ca="1" si="3"/>
        <v>20988.704169454239</v>
      </c>
      <c r="Q13" s="257">
        <f t="shared" ca="1" si="3"/>
        <v>19614.574432986745</v>
      </c>
      <c r="R13" s="257">
        <f t="shared" ca="1" si="3"/>
        <v>22489.276988765418</v>
      </c>
      <c r="S13" s="257">
        <f t="shared" ca="1" si="3"/>
        <v>22171.650651848791</v>
      </c>
      <c r="T13" s="257">
        <f t="shared" ca="1" si="3"/>
        <v>22175.754204826186</v>
      </c>
      <c r="U13" s="257">
        <f t="shared" ca="1" si="3"/>
        <v>0</v>
      </c>
      <c r="V13" s="257">
        <f t="shared" ca="1" si="3"/>
        <v>0</v>
      </c>
      <c r="W13" s="257">
        <f t="shared" ca="1" si="3"/>
        <v>0</v>
      </c>
      <c r="X13" s="257">
        <f t="shared" ca="1" si="3"/>
        <v>0</v>
      </c>
      <c r="Y13" s="257">
        <f t="shared" ca="1" si="3"/>
        <v>0</v>
      </c>
      <c r="Z13" s="257">
        <f t="shared" ca="1" si="3"/>
        <v>0</v>
      </c>
      <c r="AA13" s="257">
        <f t="shared" ca="1" si="3"/>
        <v>0</v>
      </c>
      <c r="AB13" s="257">
        <f t="shared" ca="1" si="3"/>
        <v>0</v>
      </c>
      <c r="AC13" s="257">
        <f t="shared" ca="1" si="3"/>
        <v>0</v>
      </c>
      <c r="AD13" s="257">
        <f t="shared" ca="1" si="3"/>
        <v>0</v>
      </c>
      <c r="AE13" s="257">
        <f t="shared" ca="1" si="3"/>
        <v>0</v>
      </c>
      <c r="AF13" s="257">
        <f t="shared" ca="1" si="3"/>
        <v>0</v>
      </c>
      <c r="AG13" s="257">
        <f t="shared" ca="1" si="3"/>
        <v>0</v>
      </c>
      <c r="AH13" s="257">
        <f t="shared" ca="1" si="3"/>
        <v>0</v>
      </c>
    </row>
    <row r="14" spans="1:34" ht="15.75" customHeight="1" x14ac:dyDescent="0.25">
      <c r="A14" s="2"/>
      <c r="B14" s="462"/>
      <c r="C14" s="260" t="s">
        <v>65</v>
      </c>
      <c r="D14" s="257">
        <f ca="1">'Formulas_Progressive Report'!D46+'Formulas_Progressive Report'!D49-'Formulas_Progressive Report'!D63</f>
        <v>-882.49425454545417</v>
      </c>
      <c r="E14" s="257">
        <f ca="1">'Formulas_Progressive Report'!E46+'Formulas_Progressive Report'!E49-'Formulas_Progressive Report'!E63</f>
        <v>-901.65519999999378</v>
      </c>
      <c r="F14" s="257">
        <f ca="1">'Formulas_Progressive Report'!F46+'Formulas_Progressive Report'!F49-'Formulas_Progressive Report'!F63</f>
        <v>-878.78040000000328</v>
      </c>
      <c r="G14" s="257">
        <f ca="1">'Formulas_Progressive Report'!G46+'Formulas_Progressive Report'!G49-'Formulas_Progressive Report'!G63</f>
        <v>-881.51080000000366</v>
      </c>
      <c r="H14" s="257">
        <f ca="1">'Formulas_Progressive Report'!H46+'Formulas_Progressive Report'!H49-'Formulas_Progressive Report'!H63</f>
        <v>-911.01680000001215</v>
      </c>
      <c r="I14" s="257">
        <f ca="1">'Formulas_Progressive Report'!I46+'Formulas_Progressive Report'!I49-'Formulas_Progressive Report'!I63</f>
        <v>-891.94079999998212</v>
      </c>
      <c r="J14" s="257">
        <f ca="1">'Formulas_Progressive Report'!J46+'Formulas_Progressive Report'!J49-'Formulas_Progressive Report'!J63</f>
        <v>-905.37359999999171</v>
      </c>
      <c r="K14" s="257">
        <f ca="1">'Formulas_Progressive Report'!K46+'Formulas_Progressive Report'!K49-'Formulas_Progressive Report'!K63</f>
        <v>-883.88050909092999</v>
      </c>
      <c r="L14" s="257">
        <f ca="1">'Formulas_Progressive Report'!L46+'Formulas_Progressive Report'!L49-'Formulas_Progressive Report'!L63</f>
        <v>-904.33900395256933</v>
      </c>
      <c r="M14" s="257">
        <f ca="1">'Formulas_Progressive Report'!M46+'Formulas_Progressive Report'!M49-'Formulas_Progressive Report'!M63</f>
        <v>-878.95408695650985</v>
      </c>
      <c r="N14" s="257">
        <f ca="1">'Formulas_Progressive Report'!N46+'Formulas_Progressive Report'!N49-'Formulas_Progressive Report'!N63</f>
        <v>-890.69515789474826</v>
      </c>
      <c r="O14" s="257">
        <f ca="1">'Formulas_Progressive Report'!O46+'Formulas_Progressive Report'!O49-'Formulas_Progressive Report'!O63</f>
        <v>-884.88084210528177</v>
      </c>
      <c r="P14" s="257">
        <f ca="1">'Formulas_Progressive Report'!P46+'Formulas_Progressive Report'!P49-'Formulas_Progressive Report'!P63</f>
        <v>-881.04421052630641</v>
      </c>
      <c r="Q14" s="257">
        <f ca="1">'Formulas_Progressive Report'!Q46+'Formulas_Progressive Report'!Q49-'Formulas_Progressive Report'!Q63</f>
        <v>-879.09136842100997</v>
      </c>
      <c r="R14" s="257">
        <f ca="1">'Formulas_Progressive Report'!R46+'Formulas_Progressive Report'!R49-'Formulas_Progressive Report'!R63</f>
        <v>-511.17642105265986</v>
      </c>
      <c r="S14" s="257">
        <f ca="1">'Formulas_Progressive Report'!S46+'Formulas_Progressive Report'!S49-'Formulas_Progressive Report'!S63</f>
        <v>-753.6480000000156</v>
      </c>
      <c r="T14" s="257">
        <f ca="1">'Formulas_Progressive Report'!T46+'Formulas_Progressive Report'!T49-'Formulas_Progressive Report'!T63</f>
        <v>-953.08799999998882</v>
      </c>
      <c r="U14" s="257">
        <f ca="1">'Formulas_Progressive Report'!U46+'Formulas_Progressive Report'!U49-'Formulas_Progressive Report'!U63</f>
        <v>0</v>
      </c>
      <c r="V14" s="257">
        <f ca="1">'Formulas_Progressive Report'!V46+'Formulas_Progressive Report'!V49-'Formulas_Progressive Report'!V63</f>
        <v>0</v>
      </c>
      <c r="W14" s="257">
        <f ca="1">'Formulas_Progressive Report'!W46+'Formulas_Progressive Report'!W49-'Formulas_Progressive Report'!W63</f>
        <v>0</v>
      </c>
      <c r="X14" s="257">
        <f ca="1">'Formulas_Progressive Report'!X46+'Formulas_Progressive Report'!X49-'Formulas_Progressive Report'!X63</f>
        <v>0</v>
      </c>
      <c r="Y14" s="257">
        <f ca="1">'Formulas_Progressive Report'!Y46+'Formulas_Progressive Report'!Y49-'Formulas_Progressive Report'!Y63</f>
        <v>0</v>
      </c>
      <c r="Z14" s="257">
        <f ca="1">'Formulas_Progressive Report'!Z46+'Formulas_Progressive Report'!Z49-'Formulas_Progressive Report'!Z63</f>
        <v>0</v>
      </c>
      <c r="AA14" s="257">
        <f ca="1">'Formulas_Progressive Report'!AA46+'Formulas_Progressive Report'!AA49-'Formulas_Progressive Report'!AA63</f>
        <v>0</v>
      </c>
      <c r="AB14" s="257">
        <f ca="1">'Formulas_Progressive Report'!AB46+'Formulas_Progressive Report'!AB49-'Formulas_Progressive Report'!AB63</f>
        <v>0</v>
      </c>
      <c r="AC14" s="257">
        <f ca="1">'Formulas_Progressive Report'!AC46+'Formulas_Progressive Report'!AC49-'Formulas_Progressive Report'!AC63</f>
        <v>0</v>
      </c>
      <c r="AD14" s="257">
        <f ca="1">'Formulas_Progressive Report'!AD46+'Formulas_Progressive Report'!AD49-'Formulas_Progressive Report'!AD63</f>
        <v>0</v>
      </c>
      <c r="AE14" s="257">
        <f ca="1">'Formulas_Progressive Report'!AE46+'Formulas_Progressive Report'!AE49-'Formulas_Progressive Report'!AE63</f>
        <v>0</v>
      </c>
      <c r="AF14" s="257">
        <f ca="1">'Formulas_Progressive Report'!AF46+'Formulas_Progressive Report'!AF49-'Formulas_Progressive Report'!AF63</f>
        <v>0</v>
      </c>
      <c r="AG14" s="257">
        <f ca="1">'Formulas_Progressive Report'!AG46+'Formulas_Progressive Report'!AG49-'Formulas_Progressive Report'!AG63</f>
        <v>0</v>
      </c>
      <c r="AH14" s="257">
        <f ca="1">'Formulas_Progressive Report'!AH46+'Formulas_Progressive Report'!AH49-'Formulas_Progressive Report'!AH63</f>
        <v>0</v>
      </c>
    </row>
    <row r="15" spans="1:34" ht="15.75" hidden="1" customHeight="1" x14ac:dyDescent="0.25">
      <c r="A15" s="2"/>
      <c r="B15" s="462"/>
      <c r="C15" s="260" t="s">
        <v>152</v>
      </c>
      <c r="D15" s="257"/>
      <c r="E15" s="257"/>
      <c r="F15" s="257"/>
      <c r="G15" s="257"/>
      <c r="H15" s="257"/>
      <c r="I15" s="257"/>
      <c r="J15" s="257"/>
      <c r="K15" s="257"/>
      <c r="L15" s="257"/>
      <c r="M15" s="257"/>
      <c r="N15" s="257"/>
      <c r="O15" s="257"/>
      <c r="P15" s="257"/>
      <c r="Q15" s="257"/>
      <c r="R15" s="257"/>
      <c r="S15" s="257"/>
      <c r="T15" s="257"/>
      <c r="U15" s="257"/>
      <c r="V15" s="257"/>
      <c r="W15" s="257"/>
      <c r="X15" s="257"/>
      <c r="Y15" s="257"/>
      <c r="Z15" s="257"/>
      <c r="AA15" s="257"/>
      <c r="AB15" s="257"/>
      <c r="AC15" s="257"/>
      <c r="AD15" s="257"/>
      <c r="AE15" s="257"/>
      <c r="AF15" s="257"/>
      <c r="AG15" s="257"/>
      <c r="AH15" s="257"/>
    </row>
    <row r="16" spans="1:34" ht="15.75" hidden="1" customHeight="1" x14ac:dyDescent="0.25">
      <c r="A16" s="2"/>
      <c r="B16" s="460"/>
      <c r="C16" s="261" t="s">
        <v>66</v>
      </c>
      <c r="D16" s="252">
        <f t="shared" ref="D16:AH16" ca="1" si="4">D5+D7-D14-D15</f>
        <v>4460.4619964800368</v>
      </c>
      <c r="E16" s="252">
        <f t="shared" ca="1" si="4"/>
        <v>4437.1767053763178</v>
      </c>
      <c r="F16" s="252">
        <f t="shared" ca="1" si="4"/>
        <v>4369.3093855077896</v>
      </c>
      <c r="G16" s="252">
        <f t="shared" ca="1" si="4"/>
        <v>4241.7613843834988</v>
      </c>
      <c r="H16" s="252">
        <f t="shared" ca="1" si="4"/>
        <v>4327.3531721370819</v>
      </c>
      <c r="I16" s="252">
        <f t="shared" ca="1" si="4"/>
        <v>4416.7173310900107</v>
      </c>
      <c r="J16" s="252">
        <f t="shared" ca="1" si="4"/>
        <v>4499.4757505379966</v>
      </c>
      <c r="K16" s="252">
        <f t="shared" ca="1" si="4"/>
        <v>4431.9611542526109</v>
      </c>
      <c r="L16" s="252">
        <f t="shared" ca="1" si="4"/>
        <v>4449.4142727687722</v>
      </c>
      <c r="M16" s="252">
        <f t="shared" ca="1" si="4"/>
        <v>4194.0281870029285</v>
      </c>
      <c r="N16" s="252">
        <f t="shared" ca="1" si="4"/>
        <v>4364.4560274601681</v>
      </c>
      <c r="O16" s="252">
        <f t="shared" ca="1" si="4"/>
        <v>4005.2017864722584</v>
      </c>
      <c r="P16" s="252">
        <f t="shared" ca="1" si="4"/>
        <v>4275.3319618116657</v>
      </c>
      <c r="Q16" s="252">
        <f t="shared" ca="1" si="4"/>
        <v>4283.3033249434375</v>
      </c>
      <c r="R16" s="252">
        <f t="shared" ca="1" si="4"/>
        <v>3944.5785949648125</v>
      </c>
      <c r="S16" s="252">
        <f t="shared" ca="1" si="4"/>
        <v>4174.0012608701072</v>
      </c>
      <c r="T16" s="252">
        <f t="shared" ca="1" si="4"/>
        <v>4319.6339326784946</v>
      </c>
      <c r="U16" s="252">
        <f t="shared" ca="1" si="4"/>
        <v>0</v>
      </c>
      <c r="V16" s="252">
        <f t="shared" ca="1" si="4"/>
        <v>0</v>
      </c>
      <c r="W16" s="252">
        <f t="shared" ca="1" si="4"/>
        <v>0</v>
      </c>
      <c r="X16" s="252">
        <f t="shared" ca="1" si="4"/>
        <v>0</v>
      </c>
      <c r="Y16" s="252">
        <f t="shared" ca="1" si="4"/>
        <v>0</v>
      </c>
      <c r="Z16" s="252">
        <f t="shared" ca="1" si="4"/>
        <v>0</v>
      </c>
      <c r="AA16" s="252">
        <f t="shared" ca="1" si="4"/>
        <v>0</v>
      </c>
      <c r="AB16" s="252">
        <f t="shared" ca="1" si="4"/>
        <v>0</v>
      </c>
      <c r="AC16" s="252">
        <f t="shared" ca="1" si="4"/>
        <v>0</v>
      </c>
      <c r="AD16" s="252">
        <f t="shared" ca="1" si="4"/>
        <v>0</v>
      </c>
      <c r="AE16" s="252">
        <f t="shared" ca="1" si="4"/>
        <v>0</v>
      </c>
      <c r="AF16" s="252">
        <f t="shared" ca="1" si="4"/>
        <v>0</v>
      </c>
      <c r="AG16" s="252">
        <f t="shared" ca="1" si="4"/>
        <v>0</v>
      </c>
      <c r="AH16" s="252">
        <f t="shared" ca="1" si="4"/>
        <v>0</v>
      </c>
    </row>
    <row r="17" spans="1:34" ht="15.75" customHeight="1" x14ac:dyDescent="0.25">
      <c r="A17" s="2"/>
      <c r="B17" s="461"/>
      <c r="C17" s="253" t="s">
        <v>153</v>
      </c>
      <c r="D17" s="250">
        <f ca="1">'Formulas_Progressive Report'!D28+'Formulas_Progressive Report'!D59+'Formulas_Progressive Report'!D67+'Formulas_Progressive Report'!D68+'Formulas_Progressive Report'!D69+'Formulas_Progressive Report'!D70</f>
        <v>1118.9060000000004</v>
      </c>
      <c r="E17" s="250">
        <f ca="1">'Formulas_Progressive Report'!E28+'Formulas_Progressive Report'!E59+'Formulas_Progressive Report'!E67+'Formulas_Progressive Report'!E68+'Formulas_Progressive Report'!E69+'Formulas_Progressive Report'!E70</f>
        <v>1219.1492499999999</v>
      </c>
      <c r="F17" s="250">
        <f ca="1">'Formulas_Progressive Report'!F28+'Formulas_Progressive Report'!F59+'Formulas_Progressive Report'!F67+'Formulas_Progressive Report'!F68+'Formulas_Progressive Report'!F69+'Formulas_Progressive Report'!F70</f>
        <v>950.64875000000029</v>
      </c>
      <c r="G17" s="250">
        <f ca="1">'Formulas_Progressive Report'!G28+'Formulas_Progressive Report'!G59+'Formulas_Progressive Report'!G67+'Formulas_Progressive Report'!G68+'Formulas_Progressive Report'!G69+'Formulas_Progressive Report'!G70</f>
        <v>1010.0963749999996</v>
      </c>
      <c r="H17" s="250">
        <f ca="1">'Formulas_Progressive Report'!H28+'Formulas_Progressive Report'!H59+'Formulas_Progressive Report'!H67+'Formulas_Progressive Report'!H68+'Formulas_Progressive Report'!H69+'Formulas_Progressive Report'!H70</f>
        <v>1146.2493749999994</v>
      </c>
      <c r="I17" s="250">
        <f ca="1">'Formulas_Progressive Report'!I28+'Formulas_Progressive Report'!I59+'Formulas_Progressive Report'!I67+'Formulas_Progressive Report'!I68+'Formulas_Progressive Report'!I69+'Formulas_Progressive Report'!I70</f>
        <v>1141.4178749999996</v>
      </c>
      <c r="J17" s="250">
        <f ca="1">'Formulas_Progressive Report'!J28+'Formulas_Progressive Report'!J59+'Formulas_Progressive Report'!J67+'Formulas_Progressive Report'!J68+'Formulas_Progressive Report'!J69+'Formulas_Progressive Report'!J70</f>
        <v>755.43412500000022</v>
      </c>
      <c r="K17" s="250">
        <f ca="1">'Formulas_Progressive Report'!K28+'Formulas_Progressive Report'!K59+'Formulas_Progressive Report'!K67+'Formulas_Progressive Report'!K68+'Formulas_Progressive Report'!K69+'Formulas_Progressive Report'!K70</f>
        <v>1228.2060000000015</v>
      </c>
      <c r="L17" s="250">
        <f ca="1">'Formulas_Progressive Report'!L28+'Formulas_Progressive Report'!L59+'Formulas_Progressive Report'!L67+'Formulas_Progressive Report'!L68+'Formulas_Progressive Report'!L69+'Formulas_Progressive Report'!L70</f>
        <v>1094.8398749999983</v>
      </c>
      <c r="M17" s="250">
        <f ca="1">'Formulas_Progressive Report'!M28+'Formulas_Progressive Report'!M59+'Formulas_Progressive Report'!M67+'Formulas_Progressive Report'!M68+'Formulas_Progressive Report'!M69+'Formulas_Progressive Report'!M70</f>
        <v>1277.645375000001</v>
      </c>
      <c r="N17" s="250">
        <f ca="1">'Formulas_Progressive Report'!N28+'Formulas_Progressive Report'!N59+'Formulas_Progressive Report'!N67+'Formulas_Progressive Report'!N68+'Formulas_Progressive Report'!N69+'Formulas_Progressive Report'!N70</f>
        <v>1319.8585000000007</v>
      </c>
      <c r="O17" s="250">
        <f ca="1">'Formulas_Progressive Report'!O28+'Formulas_Progressive Report'!O59+'Formulas_Progressive Report'!O67+'Formulas_Progressive Report'!O68+'Formulas_Progressive Report'!O69+'Formulas_Progressive Report'!O70</f>
        <v>1374.832375</v>
      </c>
      <c r="P17" s="250">
        <f ca="1">'Formulas_Progressive Report'!P28+'Formulas_Progressive Report'!P59+'Formulas_Progressive Report'!P67+'Formulas_Progressive Report'!P68+'Formulas_Progressive Report'!P69+'Formulas_Progressive Report'!P70</f>
        <v>1471.2469999999994</v>
      </c>
      <c r="Q17" s="250">
        <f ca="1">'Formulas_Progressive Report'!Q28+'Formulas_Progressive Report'!Q59+'Formulas_Progressive Report'!Q67+'Formulas_Progressive Report'!Q68+'Formulas_Progressive Report'!Q69+'Formulas_Progressive Report'!Q70</f>
        <v>1362.2925</v>
      </c>
      <c r="R17" s="250">
        <f ca="1">'Formulas_Progressive Report'!R28+'Formulas_Progressive Report'!R59+'Formulas_Progressive Report'!R67+'Formulas_Progressive Report'!R68+'Formulas_Progressive Report'!R69+'Formulas_Progressive Report'!R70</f>
        <v>1275.5842500000003</v>
      </c>
      <c r="S17" s="250">
        <f ca="1">'Formulas_Progressive Report'!S28+'Formulas_Progressive Report'!S59+'Formulas_Progressive Report'!S67+'Formulas_Progressive Report'!S68+'Formulas_Progressive Report'!S69+'Formulas_Progressive Report'!S70</f>
        <v>1511.7672499999981</v>
      </c>
      <c r="T17" s="250">
        <f ca="1">'Formulas_Progressive Report'!T28+'Formulas_Progressive Report'!T59+'Formulas_Progressive Report'!T67+'Formulas_Progressive Report'!T68+'Formulas_Progressive Report'!T69+'Formulas_Progressive Report'!T70</f>
        <v>1436.3177500000011</v>
      </c>
      <c r="U17" s="250">
        <f ca="1">'Formulas_Progressive Report'!U28+'Formulas_Progressive Report'!U59+'Formulas_Progressive Report'!U67+'Formulas_Progressive Report'!U68+'Formulas_Progressive Report'!U69+'Formulas_Progressive Report'!U70</f>
        <v>0</v>
      </c>
      <c r="V17" s="250">
        <f ca="1">'Formulas_Progressive Report'!V28+'Formulas_Progressive Report'!V59+'Formulas_Progressive Report'!V67+'Formulas_Progressive Report'!V68+'Formulas_Progressive Report'!V69+'Formulas_Progressive Report'!V70</f>
        <v>0</v>
      </c>
      <c r="W17" s="250">
        <f ca="1">'Formulas_Progressive Report'!W28+'Formulas_Progressive Report'!W59+'Formulas_Progressive Report'!W67+'Formulas_Progressive Report'!W68+'Formulas_Progressive Report'!W69+'Formulas_Progressive Report'!W70</f>
        <v>0</v>
      </c>
      <c r="X17" s="250">
        <f ca="1">'Formulas_Progressive Report'!X28+'Formulas_Progressive Report'!X59+'Formulas_Progressive Report'!X67+'Formulas_Progressive Report'!X68+'Formulas_Progressive Report'!X69+'Formulas_Progressive Report'!X70</f>
        <v>0</v>
      </c>
      <c r="Y17" s="250">
        <f ca="1">'Formulas_Progressive Report'!Y28+'Formulas_Progressive Report'!Y59+'Formulas_Progressive Report'!Y67+'Formulas_Progressive Report'!Y68+'Formulas_Progressive Report'!Y69+'Formulas_Progressive Report'!Y70</f>
        <v>0</v>
      </c>
      <c r="Z17" s="250">
        <f ca="1">'Formulas_Progressive Report'!Z28+'Formulas_Progressive Report'!Z59+'Formulas_Progressive Report'!Z67+'Formulas_Progressive Report'!Z68+'Formulas_Progressive Report'!Z69+'Formulas_Progressive Report'!Z70</f>
        <v>0</v>
      </c>
      <c r="AA17" s="250">
        <f ca="1">'Formulas_Progressive Report'!AA28+'Formulas_Progressive Report'!AA59+'Formulas_Progressive Report'!AA67+'Formulas_Progressive Report'!AA68+'Formulas_Progressive Report'!AA69+'Formulas_Progressive Report'!AA70</f>
        <v>0</v>
      </c>
      <c r="AB17" s="250">
        <f ca="1">'Formulas_Progressive Report'!AB28+'Formulas_Progressive Report'!AB59+'Formulas_Progressive Report'!AB67+'Formulas_Progressive Report'!AB68+'Formulas_Progressive Report'!AB69+'Formulas_Progressive Report'!AB70</f>
        <v>0</v>
      </c>
      <c r="AC17" s="250">
        <f ca="1">'Formulas_Progressive Report'!AC28+'Formulas_Progressive Report'!AC59+'Formulas_Progressive Report'!AC67+'Formulas_Progressive Report'!AC68+'Formulas_Progressive Report'!AC69+'Formulas_Progressive Report'!AC70</f>
        <v>0</v>
      </c>
      <c r="AD17" s="250">
        <f ca="1">'Formulas_Progressive Report'!AD28+'Formulas_Progressive Report'!AD59+'Formulas_Progressive Report'!AD67+'Formulas_Progressive Report'!AD68+'Formulas_Progressive Report'!AD69+'Formulas_Progressive Report'!AD70</f>
        <v>0</v>
      </c>
      <c r="AE17" s="250">
        <f ca="1">'Formulas_Progressive Report'!AE28+'Formulas_Progressive Report'!AE59+'Formulas_Progressive Report'!AE67+'Formulas_Progressive Report'!AE68+'Formulas_Progressive Report'!AE69+'Formulas_Progressive Report'!AE70</f>
        <v>0</v>
      </c>
      <c r="AF17" s="250">
        <f ca="1">'Formulas_Progressive Report'!AF28+'Formulas_Progressive Report'!AF59+'Formulas_Progressive Report'!AF67+'Formulas_Progressive Report'!AF68+'Formulas_Progressive Report'!AF69+'Formulas_Progressive Report'!AF70</f>
        <v>0</v>
      </c>
      <c r="AG17" s="250">
        <f ca="1">'Formulas_Progressive Report'!AG28+'Formulas_Progressive Report'!AG59+'Formulas_Progressive Report'!AG67+'Formulas_Progressive Report'!AG68+'Formulas_Progressive Report'!AG69+'Formulas_Progressive Report'!AG70</f>
        <v>0</v>
      </c>
      <c r="AH17" s="250">
        <f ca="1">'Formulas_Progressive Report'!AH28+'Formulas_Progressive Report'!AH59+'Formulas_Progressive Report'!AH67+'Formulas_Progressive Report'!AH68+'Formulas_Progressive Report'!AH69+'Formulas_Progressive Report'!AH70</f>
        <v>0</v>
      </c>
    </row>
    <row r="18" spans="1:34" ht="15.75" customHeight="1" x14ac:dyDescent="0.25">
      <c r="A18" s="2"/>
      <c r="B18" s="463"/>
      <c r="C18" s="251" t="s">
        <v>154</v>
      </c>
      <c r="D18" s="252">
        <f ca="1">IFERROR(('Formulas_Progressive Report'!D38/'Formulas_Progressive Report'!D37)*100,0)</f>
        <v>80.696907799004038</v>
      </c>
      <c r="E18" s="252">
        <f ca="1">IFERROR(('Formulas_Progressive Report'!E38/'Formulas_Progressive Report'!E37)*100,0)</f>
        <v>80.659604749965567</v>
      </c>
      <c r="F18" s="252">
        <f ca="1">IFERROR(('Formulas_Progressive Report'!F38/'Formulas_Progressive Report'!F37)*100,0)</f>
        <v>80.656578584325459</v>
      </c>
      <c r="G18" s="252">
        <f ca="1">IFERROR(('Formulas_Progressive Report'!G38/'Formulas_Progressive Report'!G37)*100,0)</f>
        <v>80.551567727253854</v>
      </c>
      <c r="H18" s="252">
        <f ca="1">IFERROR(('Formulas_Progressive Report'!H38/'Formulas_Progressive Report'!H37)*100,0)</f>
        <v>80.344612326975678</v>
      </c>
      <c r="I18" s="252">
        <f ca="1">IFERROR(('Formulas_Progressive Report'!I38/'Formulas_Progressive Report'!I37)*100,0)</f>
        <v>80.250964343048253</v>
      </c>
      <c r="J18" s="252">
        <f ca="1">IFERROR(('Formulas_Progressive Report'!J38/'Formulas_Progressive Report'!J37)*100,0)</f>
        <v>80.648796136258866</v>
      </c>
      <c r="K18" s="252">
        <f ca="1">IFERROR(('Formulas_Progressive Report'!K38/'Formulas_Progressive Report'!K37)*100,0)</f>
        <v>80.660328435606687</v>
      </c>
      <c r="L18" s="252">
        <f ca="1">IFERROR(('Formulas_Progressive Report'!L38/'Formulas_Progressive Report'!L37)*100,0)</f>
        <v>80.723164528685075</v>
      </c>
      <c r="M18" s="252">
        <f ca="1">IFERROR(('Formulas_Progressive Report'!M38/'Formulas_Progressive Report'!M37)*100,0)</f>
        <v>80.503049497117715</v>
      </c>
      <c r="N18" s="252">
        <f ca="1">IFERROR(('Formulas_Progressive Report'!N38/'Formulas_Progressive Report'!N37)*100,0)</f>
        <v>80.697856525423987</v>
      </c>
      <c r="O18" s="252">
        <f ca="1">IFERROR(('Formulas_Progressive Report'!O38/'Formulas_Progressive Report'!O37)*100,0)</f>
        <v>80.402583451281203</v>
      </c>
      <c r="P18" s="252">
        <f ca="1">IFERROR(('Formulas_Progressive Report'!P38/'Formulas_Progressive Report'!P37)*100,0)</f>
        <v>80.575299956840183</v>
      </c>
      <c r="Q18" s="252">
        <f ca="1">IFERROR(('Formulas_Progressive Report'!Q38/'Formulas_Progressive Report'!Q37)*100,0)</f>
        <v>80.279883319262765</v>
      </c>
      <c r="R18" s="252">
        <f ca="1">IFERROR(('Formulas_Progressive Report'!R38/'Formulas_Progressive Report'!R37)*100,0)</f>
        <v>80.723979543451179</v>
      </c>
      <c r="S18" s="252">
        <f ca="1">IFERROR(('Formulas_Progressive Report'!S38/'Formulas_Progressive Report'!S37)*100,0)</f>
        <v>80.602759132459909</v>
      </c>
      <c r="T18" s="252">
        <f ca="1">IFERROR(('Formulas_Progressive Report'!T38/'Formulas_Progressive Report'!T37)*100,0)</f>
        <v>80.52487228112561</v>
      </c>
      <c r="U18" s="252">
        <f ca="1">IFERROR(('Formulas_Progressive Report'!U38/'Formulas_Progressive Report'!U37)*100,0)</f>
        <v>0</v>
      </c>
      <c r="V18" s="252">
        <f ca="1">IFERROR(('Formulas_Progressive Report'!V38/'Formulas_Progressive Report'!V37)*100,0)</f>
        <v>0</v>
      </c>
      <c r="W18" s="252">
        <f ca="1">IFERROR(('Formulas_Progressive Report'!W38/'Formulas_Progressive Report'!W37)*100,0)</f>
        <v>0</v>
      </c>
      <c r="X18" s="252">
        <f ca="1">IFERROR(('Formulas_Progressive Report'!X38/'Formulas_Progressive Report'!X37)*100,0)</f>
        <v>0</v>
      </c>
      <c r="Y18" s="252">
        <f ca="1">IFERROR(('Formulas_Progressive Report'!Y38/'Formulas_Progressive Report'!Y37)*100,0)</f>
        <v>0</v>
      </c>
      <c r="Z18" s="252">
        <f ca="1">IFERROR(('Formulas_Progressive Report'!Z38/'Formulas_Progressive Report'!Z37)*100,0)</f>
        <v>0</v>
      </c>
      <c r="AA18" s="252">
        <f ca="1">IFERROR(('Formulas_Progressive Report'!AA38/'Formulas_Progressive Report'!AA37)*100,0)</f>
        <v>0</v>
      </c>
      <c r="AB18" s="252">
        <f ca="1">IFERROR(('Formulas_Progressive Report'!AB38/'Formulas_Progressive Report'!AB37)*100,0)</f>
        <v>0</v>
      </c>
      <c r="AC18" s="252">
        <f ca="1">IFERROR(('Formulas_Progressive Report'!AC38/'Formulas_Progressive Report'!AC37)*100,0)</f>
        <v>0</v>
      </c>
      <c r="AD18" s="252">
        <f ca="1">IFERROR(('Formulas_Progressive Report'!AD38/'Formulas_Progressive Report'!AD37)*100,0)</f>
        <v>0</v>
      </c>
      <c r="AE18" s="252">
        <f ca="1">IFERROR(('Formulas_Progressive Report'!AE38/'Formulas_Progressive Report'!AE37)*100,0)</f>
        <v>0</v>
      </c>
      <c r="AF18" s="252">
        <f ca="1">IFERROR(('Formulas_Progressive Report'!AF38/'Formulas_Progressive Report'!AF37)*100,0)</f>
        <v>0</v>
      </c>
      <c r="AG18" s="252">
        <f ca="1">IFERROR(('Formulas_Progressive Report'!AG38/'Formulas_Progressive Report'!AG37)*100,0)</f>
        <v>0</v>
      </c>
      <c r="AH18" s="252">
        <f ca="1">IFERROR(('Formulas_Progressive Report'!AH38/'Formulas_Progressive Report'!AH37)*100,0)</f>
        <v>0</v>
      </c>
    </row>
    <row r="19" spans="1:34" ht="15.75" customHeight="1" x14ac:dyDescent="0.2"/>
    <row r="20" spans="1:34" ht="15.75" customHeight="1" x14ac:dyDescent="0.2"/>
    <row r="21" spans="1:34" ht="15.75" customHeight="1" x14ac:dyDescent="0.2"/>
    <row r="22" spans="1:34" ht="15.75" customHeight="1" x14ac:dyDescent="0.2"/>
    <row r="23" spans="1:34" ht="15.75" customHeight="1" x14ac:dyDescent="0.2"/>
    <row r="24" spans="1:34" ht="15.75" customHeight="1" x14ac:dyDescent="0.2"/>
    <row r="25" spans="1:34" ht="15.75" customHeight="1" x14ac:dyDescent="0.2"/>
    <row r="26" spans="1:34" ht="15.75" customHeight="1" x14ac:dyDescent="0.2"/>
    <row r="27" spans="1:34" ht="15.75" customHeight="1" x14ac:dyDescent="0.2"/>
    <row r="28" spans="1:34" ht="15.75" customHeight="1" x14ac:dyDescent="0.2"/>
    <row r="29" spans="1:34" ht="15.75" customHeight="1" x14ac:dyDescent="0.2"/>
    <row r="30" spans="1:34" ht="15.75" customHeight="1" x14ac:dyDescent="0.2"/>
    <row r="31" spans="1:34" ht="15.75" customHeight="1" x14ac:dyDescent="0.2"/>
    <row r="32" spans="1:3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E1:G2"/>
    <mergeCell ref="B4:B5"/>
    <mergeCell ref="B6:B7"/>
    <mergeCell ref="B8:B16"/>
    <mergeCell ref="B17:B1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K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 customHeight="1" x14ac:dyDescent="0.2"/>
  <cols>
    <col min="1" max="1" width="13" customWidth="1"/>
    <col min="2" max="2" width="16" customWidth="1"/>
    <col min="3" max="3" width="38.140625" customWidth="1"/>
    <col min="4" max="6" width="12.5703125" customWidth="1"/>
  </cols>
  <sheetData>
    <row r="1" spans="1:37" ht="27.75" customHeight="1" x14ac:dyDescent="0.2">
      <c r="B1" s="262"/>
      <c r="F1" s="439"/>
      <c r="G1" s="440"/>
      <c r="H1" s="440"/>
    </row>
    <row r="2" spans="1:37" ht="27.75" customHeight="1" x14ac:dyDescent="0.2">
      <c r="B2" s="262"/>
      <c r="F2" s="440"/>
      <c r="G2" s="440"/>
      <c r="H2" s="440"/>
    </row>
    <row r="3" spans="1:37" ht="15.75" customHeight="1" x14ac:dyDescent="0.25">
      <c r="B3" s="263" t="s">
        <v>2</v>
      </c>
      <c r="C3" s="264"/>
      <c r="D3" s="264" t="s">
        <v>155</v>
      </c>
      <c r="E3" s="248">
        <f ca="1">meta_sheet!A3</f>
        <v>46235</v>
      </c>
      <c r="F3" s="248">
        <f t="shared" ref="F3:AI3" ca="1" si="0">E3+1</f>
        <v>46236</v>
      </c>
      <c r="G3" s="248">
        <f t="shared" ca="1" si="0"/>
        <v>46237</v>
      </c>
      <c r="H3" s="248">
        <f t="shared" ca="1" si="0"/>
        <v>46238</v>
      </c>
      <c r="I3" s="248">
        <f t="shared" ca="1" si="0"/>
        <v>46239</v>
      </c>
      <c r="J3" s="248">
        <f t="shared" ca="1" si="0"/>
        <v>46240</v>
      </c>
      <c r="K3" s="248">
        <f t="shared" ca="1" si="0"/>
        <v>46241</v>
      </c>
      <c r="L3" s="248">
        <f t="shared" ca="1" si="0"/>
        <v>46242</v>
      </c>
      <c r="M3" s="248">
        <f t="shared" ca="1" si="0"/>
        <v>46243</v>
      </c>
      <c r="N3" s="248">
        <f t="shared" ca="1" si="0"/>
        <v>46244</v>
      </c>
      <c r="O3" s="248">
        <f t="shared" ca="1" si="0"/>
        <v>46245</v>
      </c>
      <c r="P3" s="248">
        <f t="shared" ca="1" si="0"/>
        <v>46246</v>
      </c>
      <c r="Q3" s="248">
        <f t="shared" ca="1" si="0"/>
        <v>46247</v>
      </c>
      <c r="R3" s="248">
        <f t="shared" ca="1" si="0"/>
        <v>46248</v>
      </c>
      <c r="S3" s="248">
        <f t="shared" ca="1" si="0"/>
        <v>46249</v>
      </c>
      <c r="T3" s="248">
        <f t="shared" ca="1" si="0"/>
        <v>46250</v>
      </c>
      <c r="U3" s="248">
        <f t="shared" ca="1" si="0"/>
        <v>46251</v>
      </c>
      <c r="V3" s="248">
        <f t="shared" ca="1" si="0"/>
        <v>46252</v>
      </c>
      <c r="W3" s="248">
        <f t="shared" ca="1" si="0"/>
        <v>46253</v>
      </c>
      <c r="X3" s="248">
        <f t="shared" ca="1" si="0"/>
        <v>46254</v>
      </c>
      <c r="Y3" s="248">
        <f t="shared" ca="1" si="0"/>
        <v>46255</v>
      </c>
      <c r="Z3" s="248">
        <f t="shared" ca="1" si="0"/>
        <v>46256</v>
      </c>
      <c r="AA3" s="248">
        <f t="shared" ca="1" si="0"/>
        <v>46257</v>
      </c>
      <c r="AB3" s="248">
        <f t="shared" ca="1" si="0"/>
        <v>46258</v>
      </c>
      <c r="AC3" s="248">
        <f t="shared" ca="1" si="0"/>
        <v>46259</v>
      </c>
      <c r="AD3" s="248">
        <f t="shared" ca="1" si="0"/>
        <v>46260</v>
      </c>
      <c r="AE3" s="248">
        <f t="shared" ca="1" si="0"/>
        <v>46261</v>
      </c>
      <c r="AF3" s="248">
        <f t="shared" ca="1" si="0"/>
        <v>46262</v>
      </c>
      <c r="AG3" s="248">
        <f t="shared" ca="1" si="0"/>
        <v>46263</v>
      </c>
      <c r="AH3" s="248">
        <f t="shared" ca="1" si="0"/>
        <v>46264</v>
      </c>
      <c r="AI3" s="248">
        <f t="shared" ca="1" si="0"/>
        <v>46265</v>
      </c>
      <c r="AJ3" s="264" t="s">
        <v>35</v>
      </c>
      <c r="AK3" s="264" t="s">
        <v>156</v>
      </c>
    </row>
    <row r="4" spans="1:37" ht="15.75" customHeight="1" x14ac:dyDescent="0.25">
      <c r="A4" s="265"/>
      <c r="B4" s="464" t="s">
        <v>5</v>
      </c>
      <c r="C4" s="266" t="str">
        <f t="shared" ref="C4:C7" si="1">$B$4&amp;D4</f>
        <v>66KV CR panel06:00 to 10:00</v>
      </c>
      <c r="D4" s="267" t="s">
        <v>157</v>
      </c>
      <c r="E4" s="268">
        <f ca="1">VLOOKUP(E3,TOD!$B$6:$BP$36,2,0)</f>
        <v>11489.280000001192</v>
      </c>
      <c r="F4" s="268">
        <f ca="1">VLOOKUP(F3,TOD!$B$6:$BP$36,2,0)</f>
        <v>11131.562666654587</v>
      </c>
      <c r="G4" s="268">
        <f ca="1">VLOOKUP(G3,TOD!$B$6:$BP$36,2,0)</f>
        <v>11360.735319137573</v>
      </c>
      <c r="H4" s="268">
        <f ca="1">VLOOKUP(H3,TOD!$B$6:$BP$36,2,0)</f>
        <v>11552.767999976873</v>
      </c>
      <c r="I4" s="268">
        <f ca="1">VLOOKUP(I3,TOD!$B$6:$BP$36,2,0)</f>
        <v>11324.768903940916</v>
      </c>
      <c r="J4" s="268">
        <f ca="1">VLOOKUP(J3,TOD!$B$6:$BP$36,2,0)</f>
        <v>10109.194231033325</v>
      </c>
      <c r="K4" s="268">
        <f ca="1">VLOOKUP(K3,TOD!$B$6:$BP$36,2,0)</f>
        <v>10939.110028982162</v>
      </c>
      <c r="L4" s="268">
        <f ca="1">VLOOKUP(L3,TOD!$B$6:$BP$36,2,0)</f>
        <v>11119.95733332634</v>
      </c>
      <c r="M4" s="268">
        <f ca="1">VLOOKUP(M3,TOD!$B$6:$BP$36,2,0)</f>
        <v>10652.924289852381</v>
      </c>
      <c r="N4" s="268">
        <f ca="1">VLOOKUP(N3,TOD!$B$6:$BP$36,2,0)</f>
        <v>10934.954666674137</v>
      </c>
      <c r="O4" s="268">
        <f ca="1">VLOOKUP(O3,TOD!$B$6:$BP$36,2,0)</f>
        <v>11493.375999987125</v>
      </c>
      <c r="P4" s="268">
        <f ca="1">VLOOKUP(P3,TOD!$B$6:$BP$36,2,0)</f>
        <v>11330.901333361864</v>
      </c>
      <c r="Q4" s="268">
        <f ca="1">VLOOKUP(Q3,TOD!$B$6:$BP$36,2,0)</f>
        <v>11574.61333334446</v>
      </c>
      <c r="R4" s="268">
        <f ca="1">VLOOKUP(R3,TOD!$B$6:$BP$36,2,0)</f>
        <v>11378.089324712753</v>
      </c>
      <c r="S4" s="268">
        <f ca="1">VLOOKUP(S3,TOD!$B$6:$BP$36,2,0)</f>
        <v>11131.556351542473</v>
      </c>
      <c r="T4" s="268">
        <f ca="1">VLOOKUP(T3,TOD!$B$6:$BP$36,2,0)</f>
        <v>10809.403362303972</v>
      </c>
      <c r="U4" s="268">
        <f ca="1">VLOOKUP(U3,TOD!$B$6:$BP$36,2,0)</f>
        <v>11102.208000004292</v>
      </c>
      <c r="V4" s="268">
        <f ca="1">VLOOKUP(V3,TOD!$B$6:$BP$36,2,0)</f>
        <v>0</v>
      </c>
      <c r="W4" s="268">
        <f ca="1">VLOOKUP(W3,TOD!$B$6:$BP$36,2,0)</f>
        <v>0</v>
      </c>
      <c r="X4" s="268">
        <f ca="1">VLOOKUP(X3,TOD!$B$6:$BP$36,2,0)</f>
        <v>0</v>
      </c>
      <c r="Y4" s="268">
        <f ca="1">VLOOKUP(Y3,TOD!$B$6:$BP$36,2,0)</f>
        <v>0</v>
      </c>
      <c r="Z4" s="268">
        <f ca="1">VLOOKUP(Z3,TOD!$B$6:$BP$36,2,0)</f>
        <v>0</v>
      </c>
      <c r="AA4" s="268">
        <f ca="1">VLOOKUP(AA3,TOD!$B$6:$BP$36,2,0)</f>
        <v>0</v>
      </c>
      <c r="AB4" s="268">
        <f ca="1">VLOOKUP(AB3,TOD!$B$6:$BP$36,2,0)</f>
        <v>0</v>
      </c>
      <c r="AC4" s="268">
        <f ca="1">VLOOKUP(AC3,TOD!$B$6:$BP$36,2,0)</f>
        <v>0</v>
      </c>
      <c r="AD4" s="268">
        <f ca="1">VLOOKUP(AD3,TOD!$B$6:$BP$36,2,0)</f>
        <v>0</v>
      </c>
      <c r="AE4" s="268">
        <f ca="1">VLOOKUP(AE3,TOD!$B$6:$BP$36,2,0)</f>
        <v>0</v>
      </c>
      <c r="AF4" s="268">
        <f ca="1">VLOOKUP(AF3,TOD!$B$6:$BP$36,2,0)</f>
        <v>0</v>
      </c>
      <c r="AG4" s="268">
        <f ca="1">VLOOKUP(AG3,TOD!$B$6:$BP$36,2,0)</f>
        <v>0</v>
      </c>
      <c r="AH4" s="268">
        <f ca="1">VLOOKUP(AH3,TOD!$B$6:$BP$36,2,0)</f>
        <v>0</v>
      </c>
      <c r="AI4" s="268">
        <f ca="1">VLOOKUP(AI3,TOD!$B$6:$BP$36,2,0)</f>
        <v>0</v>
      </c>
      <c r="AJ4" s="15">
        <f t="shared" ref="AJ4:AJ7" ca="1" si="2">SUM(E4:AI4)</f>
        <v>189435.40314483643</v>
      </c>
      <c r="AK4" s="269">
        <f ca="1">IFERROR(AJ4/AJ8, "-")</f>
        <v>0.16413824521336928</v>
      </c>
    </row>
    <row r="5" spans="1:37" ht="15.75" customHeight="1" x14ac:dyDescent="0.25">
      <c r="A5" s="265"/>
      <c r="B5" s="465"/>
      <c r="C5" s="266" t="str">
        <f t="shared" si="1"/>
        <v>66KV CR panel10:00 to 18:00</v>
      </c>
      <c r="D5" s="266" t="s">
        <v>158</v>
      </c>
      <c r="E5" s="15">
        <f ca="1">VLOOKUP($E$3,TOD!$B$40:$BP$70,2,0)</f>
        <v>22574.798978716135</v>
      </c>
      <c r="F5" s="15">
        <f ca="1">VLOOKUP(F3,TOD!$B$40:$BP$70,2,0)</f>
        <v>23160.71327534318</v>
      </c>
      <c r="G5" s="15">
        <f ca="1">VLOOKUP(G3,TOD!$B$40:$BP$70,2,0)</f>
        <v>22800.116869568825</v>
      </c>
      <c r="H5" s="15">
        <f ca="1">VLOOKUP(H3,TOD!$B$40:$BP$70,2,0)</f>
        <v>22636.543999999762</v>
      </c>
      <c r="I5" s="15">
        <f ca="1">VLOOKUP(I3,TOD!$B$40:$BP$70,2,0)</f>
        <v>22329.332429379225</v>
      </c>
      <c r="J5" s="15">
        <f ca="1">VLOOKUP(J3,TOD!$B$40:$BP$70,2,0)</f>
        <v>19881.777131319046</v>
      </c>
      <c r="K5" s="15">
        <f ca="1">VLOOKUP(K3,TOD!$B$40:$BP$70,2,0)</f>
        <v>22372.708173930645</v>
      </c>
      <c r="L5" s="15">
        <f ca="1">VLOOKUP(L3,TOD!$B$40:$BP$70,2,0)</f>
        <v>22319.786666661501</v>
      </c>
      <c r="M5" s="15">
        <f ca="1">VLOOKUP(M3,TOD!$B$40:$BP$70,2,0)</f>
        <v>22891.178666651249</v>
      </c>
      <c r="N5" s="15">
        <f ca="1">VLOOKUP(N3,TOD!$B$40:$BP$70,2,0)</f>
        <v>22230.535420298576</v>
      </c>
      <c r="O5" s="15">
        <f ca="1">VLOOKUP(O3,TOD!$B$40:$BP$70,2,0)</f>
        <v>23054.336000025272</v>
      </c>
      <c r="P5" s="15">
        <f ca="1">VLOOKUP(P3,TOD!$B$40:$BP$70,2,0)</f>
        <v>22767.630524784327</v>
      </c>
      <c r="Q5" s="15">
        <f ca="1">VLOOKUP(Q3,TOD!$B$40:$BP$70,2,0)</f>
        <v>23387.833507239819</v>
      </c>
      <c r="R5" s="15">
        <f ca="1">VLOOKUP(R3,TOD!$B$40:$BP$70,2,0)</f>
        <v>22341.364869534969</v>
      </c>
      <c r="S5" s="15">
        <f ca="1">VLOOKUP(S3,TOD!$B$40:$BP$70,2,0)</f>
        <v>22638.888811588287</v>
      </c>
      <c r="T5" s="15">
        <f ca="1">VLOOKUP(T3,TOD!$B$40:$BP$70,2,0)</f>
        <v>22559.402666687965</v>
      </c>
      <c r="U5" s="15">
        <f ca="1">VLOOKUP(U3,TOD!$B$40:$BP$70,2,0)</f>
        <v>22293.281391322613</v>
      </c>
      <c r="V5" s="15">
        <f ca="1">VLOOKUP(V3,TOD!$B$40:$BP$70,2,0)</f>
        <v>0</v>
      </c>
      <c r="W5" s="15">
        <f ca="1">VLOOKUP(W3,TOD!$B$40:$BP$70,2,0)</f>
        <v>0</v>
      </c>
      <c r="X5" s="15">
        <f ca="1">VLOOKUP(X3,TOD!$B$40:$BP$70,2,0)</f>
        <v>0</v>
      </c>
      <c r="Y5" s="15">
        <f ca="1">VLOOKUP(Y3,TOD!$B$40:$BP$70,2,0)</f>
        <v>0</v>
      </c>
      <c r="Z5" s="15">
        <f ca="1">VLOOKUP(Z3,TOD!$B$40:$BP$70,2,0)</f>
        <v>0</v>
      </c>
      <c r="AA5" s="15">
        <f ca="1">VLOOKUP(AA3,TOD!$B$40:$BP$70,2,0)</f>
        <v>0</v>
      </c>
      <c r="AB5" s="15">
        <f ca="1">VLOOKUP(AB3,TOD!$B$40:$BP$70,2,0)</f>
        <v>0</v>
      </c>
      <c r="AC5" s="15">
        <f ca="1">VLOOKUP(AC3,TOD!$B$40:$BP$70,2,0)</f>
        <v>0</v>
      </c>
      <c r="AD5" s="15">
        <f ca="1">VLOOKUP(AD3,TOD!$B$40:$BP$70,2,0)</f>
        <v>0</v>
      </c>
      <c r="AE5" s="15">
        <f ca="1">VLOOKUP(AE3,TOD!$B$40:$BP$70,2,0)</f>
        <v>0</v>
      </c>
      <c r="AF5" s="15">
        <f ca="1">VLOOKUP(AF3,TOD!$B$40:$BP$70,2,0)</f>
        <v>0</v>
      </c>
      <c r="AG5" s="15">
        <f ca="1">VLOOKUP(AG3,TOD!$B$40:$BP$70,2,0)</f>
        <v>0</v>
      </c>
      <c r="AH5" s="15">
        <f ca="1">VLOOKUP(AH3,TOD!$B$40:$BP$70,2,0)</f>
        <v>0</v>
      </c>
      <c r="AI5" s="15">
        <f ca="1">VLOOKUP(AI3,TOD!$B$40:$BP$70,2,0)</f>
        <v>0</v>
      </c>
      <c r="AJ5" s="15">
        <f t="shared" ca="1" si="2"/>
        <v>382240.2293830514</v>
      </c>
      <c r="AK5" s="269">
        <f t="shared" ref="AK5:AK8" ca="1" si="3">IFERROR(AJ5/$AJ$8, "-")</f>
        <v>0.3311959615749363</v>
      </c>
    </row>
    <row r="6" spans="1:37" ht="15.75" customHeight="1" x14ac:dyDescent="0.25">
      <c r="A6" s="265"/>
      <c r="B6" s="465"/>
      <c r="C6" s="266" t="str">
        <f t="shared" si="1"/>
        <v>66KV CR panel18:00 to 22:00</v>
      </c>
      <c r="D6" s="266" t="s">
        <v>159</v>
      </c>
      <c r="E6" s="15">
        <f ca="1">VLOOKUP($E$3,TOD!$B$75:$BP$105,2,0)</f>
        <v>11108.657021284103</v>
      </c>
      <c r="F6" s="15">
        <f ca="1">VLOOKUP(F3,TOD!$B$75:$BP$105,2,0)</f>
        <v>11512.609391331673</v>
      </c>
      <c r="G6" s="15">
        <f ca="1">VLOOKUP(G3,TOD!$B$75:$BP$105,2,0)</f>
        <v>12031.554782599211</v>
      </c>
      <c r="H6" s="15">
        <f ca="1">VLOOKUP(H3,TOD!$B$75:$BP$105,2,0)</f>
        <v>11786.240000009537</v>
      </c>
      <c r="I6" s="15">
        <f ca="1">VLOOKUP(I3,TOD!$B$75:$BP$105,2,0)</f>
        <v>11670.433588653803</v>
      </c>
      <c r="J6" s="15">
        <f ca="1">VLOOKUP(J3,TOD!$B$75:$BP$105,2,0)</f>
        <v>10850.98666664958</v>
      </c>
      <c r="K6" s="15">
        <f ca="1">VLOOKUP(K3,TOD!$B$75:$BP$105,2,0)</f>
        <v>11412.524521768093</v>
      </c>
      <c r="L6" s="15">
        <f ca="1">VLOOKUP(L3,TOD!$B$75:$BP$105,2,0)</f>
        <v>11681.791999995708</v>
      </c>
      <c r="M6" s="15">
        <f ca="1">VLOOKUP(M3,TOD!$B$75:$BP$105,2,0)</f>
        <v>11384.149333328009</v>
      </c>
      <c r="N6" s="15">
        <f ca="1">VLOOKUP(N3,TOD!$B$75:$BP$105,2,0)</f>
        <v>11658.284521758556</v>
      </c>
      <c r="O6" s="15">
        <f ca="1">VLOOKUP(O3,TOD!$B$75:$BP$105,2,0)</f>
        <v>11659.916985481977</v>
      </c>
      <c r="P6" s="15">
        <f ca="1">VLOOKUP(P3,TOD!$B$75:$BP$105,2,0)</f>
        <v>11812.166808545589</v>
      </c>
      <c r="Q6" s="15">
        <f ca="1">VLOOKUP(Q3,TOD!$B$75:$BP$105,2,0)</f>
        <v>11881.96173915267</v>
      </c>
      <c r="R6" s="15">
        <f ca="1">VLOOKUP(R3,TOD!$B$75:$BP$105,2,0)</f>
        <v>10804.179478257895</v>
      </c>
      <c r="S6" s="15">
        <f ca="1">VLOOKUP(S3,TOD!$B$75:$BP$105,2,0)</f>
        <v>11617.918144911528</v>
      </c>
      <c r="T6" s="15">
        <f ca="1">VLOOKUP(T3,TOD!$B$75:$BP$105,2,0)</f>
        <v>11764.394666641951</v>
      </c>
      <c r="U6" s="15">
        <f ca="1">VLOOKUP(U3,TOD!$B$75:$BP$105,2,0)</f>
        <v>11637.626434773207</v>
      </c>
      <c r="V6" s="15">
        <f ca="1">VLOOKUP(V3,TOD!$B$75:$BP$105,2,0)</f>
        <v>0</v>
      </c>
      <c r="W6" s="15">
        <f ca="1">VLOOKUP(W3,TOD!$B$75:$BP$105,2,0)</f>
        <v>0</v>
      </c>
      <c r="X6" s="15">
        <f ca="1">VLOOKUP(X3,TOD!$B$75:$BP$105,2,0)</f>
        <v>0</v>
      </c>
      <c r="Y6" s="15">
        <f ca="1">VLOOKUP(Y3,TOD!$B$75:$BP$105,2,0)</f>
        <v>0</v>
      </c>
      <c r="Z6" s="15">
        <f ca="1">VLOOKUP(Z3,TOD!$B$75:$BP$105,2,0)</f>
        <v>0</v>
      </c>
      <c r="AA6" s="15">
        <f ca="1">VLOOKUP(AA3,TOD!$B$75:$BP$105,2,0)</f>
        <v>0</v>
      </c>
      <c r="AB6" s="15">
        <f ca="1">VLOOKUP(AB3,TOD!$B$75:$BP$105,2,0)</f>
        <v>0</v>
      </c>
      <c r="AC6" s="15">
        <f ca="1">VLOOKUP(AC3,TOD!$B$75:$BP$105,2,0)</f>
        <v>0</v>
      </c>
      <c r="AD6" s="15">
        <f ca="1">VLOOKUP(AD3,TOD!$B$75:$BP$105,2,0)</f>
        <v>0</v>
      </c>
      <c r="AE6" s="15">
        <f ca="1">VLOOKUP(AE3,TOD!$B$75:$BP$105,2,0)</f>
        <v>0</v>
      </c>
      <c r="AF6" s="15">
        <f ca="1">VLOOKUP(AF3,TOD!$B$75:$BP$105,2,0)</f>
        <v>0</v>
      </c>
      <c r="AG6" s="15">
        <f ca="1">VLOOKUP(AG3,TOD!$B$75:$BP$105,2,0)</f>
        <v>0</v>
      </c>
      <c r="AH6" s="15">
        <f ca="1">VLOOKUP(AH3,TOD!$B$75:$BP$105,2,0)</f>
        <v>0</v>
      </c>
      <c r="AI6" s="15">
        <f ca="1">VLOOKUP(AI3,TOD!$B$75:$BP$105,2,0)</f>
        <v>0</v>
      </c>
      <c r="AJ6" s="15">
        <f t="shared" ca="1" si="2"/>
        <v>196275.39608514309</v>
      </c>
      <c r="AK6" s="269">
        <f t="shared" ca="1" si="3"/>
        <v>0.17006482715030208</v>
      </c>
    </row>
    <row r="7" spans="1:37" ht="15.75" customHeight="1" x14ac:dyDescent="0.25">
      <c r="A7" s="265"/>
      <c r="B7" s="465"/>
      <c r="C7" s="266" t="str">
        <f t="shared" si="1"/>
        <v>66KV CR panel22:00 to 06:00</v>
      </c>
      <c r="D7" s="266" t="s">
        <v>160</v>
      </c>
      <c r="E7" s="15">
        <f ca="1">VLOOKUP($E$3,TOD!$B$109:$BP$139,2,0)</f>
        <v>22588.074666678905</v>
      </c>
      <c r="F7" s="15">
        <f ca="1">VLOOKUP(F3,TOD!$B$109:$BP$139,2,0)</f>
        <v>23201.312680840492</v>
      </c>
      <c r="G7" s="15">
        <f ca="1">VLOOKUP(G3,TOD!$B$109:$BP$139,2,0)</f>
        <v>22991.560347855091</v>
      </c>
      <c r="H7" s="15">
        <f ca="1">VLOOKUP(H3,TOD!$B$109:$BP$139,2,0)</f>
        <v>23149.909333348274</v>
      </c>
      <c r="I7" s="15">
        <f ca="1">VLOOKUP(I3,TOD!$B$109:$BP$139,2,0)</f>
        <v>22465.571049004793</v>
      </c>
      <c r="J7" s="15">
        <f ca="1">VLOOKUP(J3,TOD!$B$109:$BP$139,2,0)</f>
        <v>21769.557333320379</v>
      </c>
      <c r="K7" s="15">
        <f ca="1">VLOOKUP(K3,TOD!$B$109:$BP$139,2,0)</f>
        <v>22377.694608688354</v>
      </c>
      <c r="L7" s="15">
        <f ca="1">VLOOKUP(L3,TOD!$B$109:$BP$139,2,0)</f>
        <v>22169.689043492079</v>
      </c>
      <c r="M7" s="15">
        <f ca="1">VLOOKUP(M3,TOD!$B$109:$BP$139,2,0)</f>
        <v>22407.850666671991</v>
      </c>
      <c r="N7" s="15">
        <f ca="1">VLOOKUP(N3,TOD!$B$109:$BP$139,2,0)</f>
        <v>23066.060057938099</v>
      </c>
      <c r="O7" s="15">
        <f ca="1">VLOOKUP(O3,TOD!$B$109:$BP$139,2,0)</f>
        <v>22951.965681165457</v>
      </c>
      <c r="P7" s="15">
        <f ca="1">VLOOKUP(P3,TOD!$B$109:$BP$139,2,0)</f>
        <v>23340.37333330512</v>
      </c>
      <c r="Q7" s="15">
        <f ca="1">VLOOKUP(Q3,TOD!$B$109:$BP$139,2,0)</f>
        <v>23242.015023112297</v>
      </c>
      <c r="R7" s="15">
        <f ca="1">VLOOKUP(R3,TOD!$B$109:$BP$139,2,0)</f>
        <v>22795.433561533689</v>
      </c>
      <c r="S7" s="15">
        <f ca="1">VLOOKUP(S3,TOD!$B$109:$BP$139,2,0)</f>
        <v>22044.315826117992</v>
      </c>
      <c r="T7" s="15">
        <f ca="1">VLOOKUP(T3,TOD!$B$109:$BP$139,2,0)</f>
        <v>22712.319999992847</v>
      </c>
      <c r="U7" s="15">
        <f ca="1">VLOOKUP(U3,TOD!$B$109:$BP$139,2,0)</f>
        <v>22896.313507258892</v>
      </c>
      <c r="V7" s="15">
        <f ca="1">VLOOKUP(V3,TOD!$B$109:$BP$139,2,0)</f>
        <v>0</v>
      </c>
      <c r="W7" s="15">
        <f ca="1">VLOOKUP(W3,TOD!$B$109:$BP$139,2,0)</f>
        <v>0</v>
      </c>
      <c r="X7" s="15">
        <f ca="1">VLOOKUP(X3,TOD!$B$109:$BP$139,2,0)</f>
        <v>0</v>
      </c>
      <c r="Y7" s="15">
        <f ca="1">VLOOKUP(Y3,TOD!$B$109:$BP$139,2,0)</f>
        <v>0</v>
      </c>
      <c r="Z7" s="15">
        <f ca="1">VLOOKUP(Z3,TOD!$B$109:$BP$139,2,0)</f>
        <v>0</v>
      </c>
      <c r="AA7" s="15">
        <f ca="1">VLOOKUP(AA3,TOD!$B$109:$BP$139,2,0)</f>
        <v>0</v>
      </c>
      <c r="AB7" s="15">
        <f ca="1">VLOOKUP(AB3,TOD!$B$109:$BP$139,2,0)</f>
        <v>0</v>
      </c>
      <c r="AC7" s="15">
        <f ca="1">VLOOKUP(AC3,TOD!$B$109:$BP$139,2,0)</f>
        <v>0</v>
      </c>
      <c r="AD7" s="15">
        <f ca="1">VLOOKUP(AD3,TOD!$B$109:$BP$139,2,0)</f>
        <v>0</v>
      </c>
      <c r="AE7" s="15">
        <f ca="1">VLOOKUP(AE3,TOD!$B$109:$BP$139,2,0)</f>
        <v>0</v>
      </c>
      <c r="AF7" s="15">
        <f ca="1">VLOOKUP(AF3,TOD!$B$109:$BP$139,2,0)</f>
        <v>0</v>
      </c>
      <c r="AG7" s="15">
        <f ca="1">VLOOKUP(AG3,TOD!$B$109:$BP$139,2,0)</f>
        <v>0</v>
      </c>
      <c r="AH7" s="15">
        <f ca="1">VLOOKUP(AH3,TOD!$B$109:$BP$139,2,0)</f>
        <v>0</v>
      </c>
      <c r="AI7" s="15">
        <f ca="1">VLOOKUP(AI3,TOD!$B$109:$BP$139,2,0)</f>
        <v>0</v>
      </c>
      <c r="AJ7" s="15">
        <f t="shared" ca="1" si="2"/>
        <v>386170.01672032475</v>
      </c>
      <c r="AK7" s="269">
        <f t="shared" ca="1" si="3"/>
        <v>0.33460096606139234</v>
      </c>
    </row>
    <row r="8" spans="1:37" ht="15.75" customHeight="1" x14ac:dyDescent="0.25">
      <c r="A8" s="265"/>
      <c r="B8" s="466"/>
      <c r="C8" s="270"/>
      <c r="D8" s="271" t="s">
        <v>35</v>
      </c>
      <c r="E8" s="272">
        <f t="shared" ref="E8:AJ8" ca="1" si="4">SUM(E4:E7)</f>
        <v>67760.810666680336</v>
      </c>
      <c r="F8" s="272">
        <f t="shared" ca="1" si="4"/>
        <v>69006.198014169931</v>
      </c>
      <c r="G8" s="272">
        <f t="shared" ca="1" si="4"/>
        <v>69183.9673191607</v>
      </c>
      <c r="H8" s="272">
        <f t="shared" ca="1" si="4"/>
        <v>69125.461333334446</v>
      </c>
      <c r="I8" s="272">
        <f t="shared" ca="1" si="4"/>
        <v>67790.105970978737</v>
      </c>
      <c r="J8" s="272">
        <f t="shared" ca="1" si="4"/>
        <v>62611.51536232233</v>
      </c>
      <c r="K8" s="272">
        <f t="shared" ca="1" si="4"/>
        <v>67102.037333369255</v>
      </c>
      <c r="L8" s="272">
        <f t="shared" ca="1" si="4"/>
        <v>67291.225043475628</v>
      </c>
      <c r="M8" s="272">
        <f t="shared" ca="1" si="4"/>
        <v>67336.10295650363</v>
      </c>
      <c r="N8" s="272">
        <f t="shared" ca="1" si="4"/>
        <v>67889.834666669369</v>
      </c>
      <c r="O8" s="272">
        <f t="shared" ca="1" si="4"/>
        <v>69159.594666659832</v>
      </c>
      <c r="P8" s="272">
        <f t="shared" ca="1" si="4"/>
        <v>69251.071999996901</v>
      </c>
      <c r="Q8" s="272">
        <f t="shared" ca="1" si="4"/>
        <v>70086.423602849245</v>
      </c>
      <c r="R8" s="272">
        <f t="shared" ca="1" si="4"/>
        <v>67319.067234039307</v>
      </c>
      <c r="S8" s="272">
        <f t="shared" ca="1" si="4"/>
        <v>67432.67913416028</v>
      </c>
      <c r="T8" s="272">
        <f t="shared" ca="1" si="4"/>
        <v>67845.520695626736</v>
      </c>
      <c r="U8" s="272">
        <f t="shared" ca="1" si="4"/>
        <v>67929.429333359003</v>
      </c>
      <c r="V8" s="272">
        <f t="shared" ca="1" si="4"/>
        <v>0</v>
      </c>
      <c r="W8" s="272">
        <f t="shared" ca="1" si="4"/>
        <v>0</v>
      </c>
      <c r="X8" s="272">
        <f t="shared" ca="1" si="4"/>
        <v>0</v>
      </c>
      <c r="Y8" s="272">
        <f t="shared" ca="1" si="4"/>
        <v>0</v>
      </c>
      <c r="Z8" s="272">
        <f t="shared" ca="1" si="4"/>
        <v>0</v>
      </c>
      <c r="AA8" s="272">
        <f t="shared" ca="1" si="4"/>
        <v>0</v>
      </c>
      <c r="AB8" s="272">
        <f t="shared" ca="1" si="4"/>
        <v>0</v>
      </c>
      <c r="AC8" s="272">
        <f t="shared" ca="1" si="4"/>
        <v>0</v>
      </c>
      <c r="AD8" s="272">
        <f t="shared" ca="1" si="4"/>
        <v>0</v>
      </c>
      <c r="AE8" s="272">
        <f t="shared" ca="1" si="4"/>
        <v>0</v>
      </c>
      <c r="AF8" s="272">
        <f t="shared" ca="1" si="4"/>
        <v>0</v>
      </c>
      <c r="AG8" s="272">
        <f t="shared" ca="1" si="4"/>
        <v>0</v>
      </c>
      <c r="AH8" s="272">
        <f t="shared" ca="1" si="4"/>
        <v>0</v>
      </c>
      <c r="AI8" s="272">
        <f t="shared" ca="1" si="4"/>
        <v>0</v>
      </c>
      <c r="AJ8" s="15">
        <f t="shared" ca="1" si="4"/>
        <v>1154121.0453333557</v>
      </c>
      <c r="AK8" s="269">
        <f t="shared" ca="1" si="3"/>
        <v>1</v>
      </c>
    </row>
    <row r="9" spans="1:37" ht="15.75" customHeight="1" x14ac:dyDescent="0.25">
      <c r="A9" s="265"/>
      <c r="B9" s="464" t="s">
        <v>75</v>
      </c>
      <c r="C9" s="266" t="s">
        <v>161</v>
      </c>
      <c r="D9" s="266" t="s">
        <v>157</v>
      </c>
      <c r="E9" s="268">
        <f ca="1">VLOOKUP($E$3,TOD!$B$6:$BP$36,3,0)</f>
        <v>11473.07408696413</v>
      </c>
      <c r="F9" s="268">
        <f ca="1">VLOOKUP($F$3,TOD!$B$6:$BP$36,3,0)</f>
        <v>11129.841159433126</v>
      </c>
      <c r="G9" s="268">
        <f ca="1">VLOOKUP($G$3,TOD!$B$6:$BP$36,3,0)</f>
        <v>11344.376579731703</v>
      </c>
      <c r="H9" s="268">
        <f ca="1">VLOOKUP($H$3,TOD!$B$6:$BP$36,3,0)</f>
        <v>11536.383999973536</v>
      </c>
      <c r="I9" s="268">
        <f ca="1">VLOOKUP($I$3,TOD!$B$6:$BP$36,3,0)</f>
        <v>11308.381932526827</v>
      </c>
      <c r="J9" s="268">
        <f ca="1">VLOOKUP($J$3,TOD!$B$6:$BP$36,3,0)</f>
        <v>10093.501105517149</v>
      </c>
      <c r="K9" s="268">
        <f ca="1">VLOOKUP($K$3,TOD!$B$6:$BP$36,3,0)</f>
        <v>10923.230608671904</v>
      </c>
      <c r="L9" s="268">
        <f ca="1">VLOOKUP($L$3,TOD!$B$6:$BP$36,3,0)</f>
        <v>11070.419478237629</v>
      </c>
      <c r="M9" s="268">
        <f ca="1">VLOOKUP($M$3,TOD!$B$6:$BP$36,3,0)</f>
        <v>10620.334376782179</v>
      </c>
      <c r="N9" s="268">
        <f ca="1">VLOOKUP($N$3,TOD!$B$6:$BP$36,3,0)</f>
        <v>10890.670376837254</v>
      </c>
      <c r="O9" s="268">
        <f ca="1">VLOOKUP($O$3,TOD!$B$6:$BP$36,3,0)</f>
        <v>11450.991304367781</v>
      </c>
      <c r="P9" s="268">
        <f ca="1">VLOOKUP($P$3,TOD!$B$6:$BP$36,3,0)</f>
        <v>11277.178434789181</v>
      </c>
      <c r="Q9" s="268">
        <f ca="1">VLOOKUP($Q$3,TOD!$B$6:$BP$36,3,0)</f>
        <v>11525.995594233274</v>
      </c>
      <c r="R9" s="268">
        <f ca="1">VLOOKUP($R$3,TOD!$B$6:$BP$36,3,0)</f>
        <v>11339.063652187586</v>
      </c>
      <c r="S9" s="268">
        <f ca="1">VLOOKUP($S$3,TOD!$B$6:$BP$36,3,0)</f>
        <v>11105.294840604067</v>
      </c>
      <c r="T9" s="268">
        <f ca="1">VLOOKUP($T$3,TOD!$B$6:$BP$36,3,0)</f>
        <v>10787.528347820044</v>
      </c>
      <c r="U9" s="268">
        <f ca="1">VLOOKUP($U$3,TOD!$B$6:$BP$36,3,0)</f>
        <v>11085.289739102125</v>
      </c>
      <c r="V9" s="268">
        <f ca="1">VLOOKUP($V$3,TOD!$B$6:$BP$36,3,0)</f>
        <v>0</v>
      </c>
      <c r="W9" s="268">
        <f ca="1">VLOOKUP($W$3,TOD!$B$6:$BP$36,3,0)</f>
        <v>0</v>
      </c>
      <c r="X9" s="268">
        <f ca="1">VLOOKUP($X$3,TOD!$B$6:$BP$36,3,0)</f>
        <v>0</v>
      </c>
      <c r="Y9" s="268">
        <f ca="1">VLOOKUP($Y$3,TOD!$B$6:$BP$36,3,0)</f>
        <v>0</v>
      </c>
      <c r="Z9" s="268">
        <f ca="1">VLOOKUP($Z$3,TOD!$B$6:$BP$36,3,0)</f>
        <v>0</v>
      </c>
      <c r="AA9" s="268">
        <f ca="1">VLOOKUP($AA$3,TOD!$B$6:$BP$36,3,0)</f>
        <v>0</v>
      </c>
      <c r="AB9" s="268">
        <f ca="1">VLOOKUP($AB$3,TOD!$B$6:$BP$36,3,0)</f>
        <v>0</v>
      </c>
      <c r="AC9" s="268">
        <f ca="1">VLOOKUP($AC$3,TOD!$B$6:$BP$36,3,0)</f>
        <v>0</v>
      </c>
      <c r="AD9" s="268">
        <f ca="1">VLOOKUP($AD$3,TOD!$B$6:$BP$36,3,0)</f>
        <v>0</v>
      </c>
      <c r="AE9" s="268">
        <f ca="1">VLOOKUP($AE$3,TOD!$B$6:$BP$36,3,0)</f>
        <v>0</v>
      </c>
      <c r="AF9" s="268">
        <f ca="1">VLOOKUP($AF$3,TOD!$B$6:$BP$36,3,0)</f>
        <v>0</v>
      </c>
      <c r="AG9" s="268">
        <f ca="1">VLOOKUP($AG$3,TOD!$B$6:$BP$36,3,0)</f>
        <v>0</v>
      </c>
      <c r="AH9" s="268">
        <f ca="1">VLOOKUP($AH$3,TOD!$B$6:$BP$36,3,0)</f>
        <v>0</v>
      </c>
      <c r="AI9" s="268">
        <f ca="1">VLOOKUP($AI$3,TOD!$B$6:$BP$36,3,0)</f>
        <v>0</v>
      </c>
      <c r="AJ9" s="15">
        <f t="shared" ref="AJ9:AJ12" ca="1" si="5">SUM(E9:AI9)</f>
        <v>188961.55561777949</v>
      </c>
      <c r="AK9" s="269">
        <f ca="1">IFERROR(AJ9/AJ13, "-")</f>
        <v>0.16415887339260987</v>
      </c>
    </row>
    <row r="10" spans="1:37" ht="15.75" customHeight="1" x14ac:dyDescent="0.25">
      <c r="A10" s="265"/>
      <c r="B10" s="465"/>
      <c r="C10" s="266" t="s">
        <v>162</v>
      </c>
      <c r="D10" s="266" t="s">
        <v>158</v>
      </c>
      <c r="E10" s="15">
        <f ca="1">VLOOKUP(E$3,TOD!$B$40:$BP$70,3,0)</f>
        <v>22530.048000007868</v>
      </c>
      <c r="F10" s="15">
        <f ca="1">VLOOKUP(F$3,TOD!$B$40:$BP$70,3,0)</f>
        <v>23112.885560274124</v>
      </c>
      <c r="G10" s="15">
        <f ca="1">VLOOKUP(G$3,TOD!$B$40:$BP$70,3,0)</f>
        <v>22778.716753602028</v>
      </c>
      <c r="H10" s="15">
        <f ca="1">VLOOKUP(H$3,TOD!$B$40:$BP$70,3,0)</f>
        <v>22620.159999996424</v>
      </c>
      <c r="I10" s="15">
        <f ca="1">VLOOKUP(I$3,TOD!$B$40:$BP$70,3,0)</f>
        <v>22313.01076310873</v>
      </c>
      <c r="J10" s="15">
        <f ca="1">VLOOKUP(J$3,TOD!$B$40:$BP$70,3,0)</f>
        <v>19831.963937938213</v>
      </c>
      <c r="K10" s="15">
        <f ca="1">VLOOKUP(K$3,TOD!$B$40:$BP$70,3,0)</f>
        <v>22339.702724635601</v>
      </c>
      <c r="L10" s="15">
        <f ca="1">VLOOKUP(L$3,TOD!$B$40:$BP$70,3,0)</f>
        <v>22237.569855064154</v>
      </c>
      <c r="M10" s="15">
        <f ca="1">VLOOKUP(M$3,TOD!$B$40:$BP$70,3,0)</f>
        <v>22792.192000031471</v>
      </c>
      <c r="N10" s="15">
        <f ca="1">VLOOKUP(N$3,TOD!$B$40:$BP$70,3,0)</f>
        <v>22149.030956536531</v>
      </c>
      <c r="O10" s="15">
        <f ca="1">VLOOKUP(O$3,TOD!$B$40:$BP$70,3,0)</f>
        <v>22965.381565213203</v>
      </c>
      <c r="P10" s="15">
        <f ca="1">VLOOKUP(P$3,TOD!$B$40:$BP$70,3,0)</f>
        <v>22690.415304332972</v>
      </c>
      <c r="Q10" s="15">
        <f ca="1">VLOOKUP(Q$3,TOD!$B$40:$BP$70,3,0)</f>
        <v>23322.089739084244</v>
      </c>
      <c r="R10" s="15">
        <f ca="1">VLOOKUP(R$3,TOD!$B$40:$BP$70,3,0)</f>
        <v>22251.519999980927</v>
      </c>
      <c r="S10" s="15">
        <f ca="1">VLOOKUP(S$3,TOD!$B$40:$BP$70,3,0)</f>
        <v>22562.400463730097</v>
      </c>
      <c r="T10" s="15">
        <f ca="1">VLOOKUP(T$3,TOD!$B$40:$BP$70,3,0)</f>
        <v>22504.076985508204</v>
      </c>
      <c r="U10" s="15">
        <f ca="1">VLOOKUP(U$3,TOD!$B$40:$BP$70,3,0)</f>
        <v>22244.485565245152</v>
      </c>
      <c r="V10" s="15">
        <f ca="1">VLOOKUP(V$3,TOD!$B$40:$BP$70,3,0)</f>
        <v>0</v>
      </c>
      <c r="W10" s="15">
        <f ca="1">VLOOKUP(W$3,TOD!$B$40:$BP$70,3,0)</f>
        <v>0</v>
      </c>
      <c r="X10" s="15">
        <f ca="1">VLOOKUP(X$3,TOD!$B$40:$BP$70,3,0)</f>
        <v>0</v>
      </c>
      <c r="Y10" s="15">
        <f ca="1">VLOOKUP(Y$3,TOD!$B$40:$BP$70,3,0)</f>
        <v>0</v>
      </c>
      <c r="Z10" s="15">
        <f ca="1">VLOOKUP(Z$3,TOD!$B$40:$BP$70,3,0)</f>
        <v>0</v>
      </c>
      <c r="AA10" s="15">
        <f ca="1">VLOOKUP(AA$3,TOD!$B$40:$BP$70,3,0)</f>
        <v>0</v>
      </c>
      <c r="AB10" s="15">
        <f ca="1">VLOOKUP(AB$3,TOD!$B$40:$BP$70,3,0)</f>
        <v>0</v>
      </c>
      <c r="AC10" s="15">
        <f ca="1">VLOOKUP(AC$3,TOD!$B$40:$BP$70,3,0)</f>
        <v>0</v>
      </c>
      <c r="AD10" s="15">
        <f ca="1">VLOOKUP(AD$3,TOD!$B$40:$BP$70,3,0)</f>
        <v>0</v>
      </c>
      <c r="AE10" s="15">
        <f ca="1">VLOOKUP(AE$3,TOD!$B$40:$BP$70,3,0)</f>
        <v>0</v>
      </c>
      <c r="AF10" s="15">
        <f ca="1">VLOOKUP(AF$3,TOD!$B$40:$BP$70,3,0)</f>
        <v>0</v>
      </c>
      <c r="AG10" s="15">
        <f ca="1">VLOOKUP(AG$3,TOD!$B$40:$BP$70,3,0)</f>
        <v>0</v>
      </c>
      <c r="AH10" s="15">
        <f ca="1">VLOOKUP(AH$3,TOD!$B$40:$BP$70,3,0)</f>
        <v>0</v>
      </c>
      <c r="AI10" s="15">
        <f ca="1">VLOOKUP(AI$3,TOD!$B$40:$BP$70,3,0)</f>
        <v>0</v>
      </c>
      <c r="AJ10" s="15">
        <f t="shared" ca="1" si="5"/>
        <v>381245.65017428994</v>
      </c>
      <c r="AK10" s="269">
        <f ca="1">IFERROR(AJ10/AJ13, "-")</f>
        <v>0.33120417649946493</v>
      </c>
    </row>
    <row r="11" spans="1:37" ht="15.75" customHeight="1" x14ac:dyDescent="0.25">
      <c r="A11" s="265"/>
      <c r="B11" s="465"/>
      <c r="C11" s="266" t="s">
        <v>163</v>
      </c>
      <c r="D11" s="266" t="s">
        <v>159</v>
      </c>
      <c r="E11" s="15">
        <f ca="1">VLOOKUP(E$3,TOD!$B$75:$BP$105,3,0)</f>
        <v>11087.782956510782</v>
      </c>
      <c r="F11" s="15">
        <f ca="1">VLOOKUP(F$3,TOD!$B$75:$BP$105,3,0)</f>
        <v>11492.170439720154</v>
      </c>
      <c r="G11" s="15">
        <f ca="1">VLOOKUP(G$3,TOD!$B$75:$BP$105,3,0)</f>
        <v>12019.712000012398</v>
      </c>
      <c r="H11" s="15">
        <f ca="1">VLOOKUP(H$3,TOD!$B$75:$BP$105,3,0)</f>
        <v>11770.538666695356</v>
      </c>
      <c r="I11" s="15">
        <f ca="1">VLOOKUP(I$3,TOD!$B$75:$BP$105,3,0)</f>
        <v>11650.579125523567</v>
      </c>
      <c r="J11" s="15">
        <f ca="1">VLOOKUP(J$3,TOD!$B$75:$BP$105,3,0)</f>
        <v>10851.194434791803</v>
      </c>
      <c r="K11" s="15">
        <f ca="1">VLOOKUP(K$3,TOD!$B$75:$BP$105,3,0)</f>
        <v>11363.66933336854</v>
      </c>
      <c r="L11" s="15">
        <f ca="1">VLOOKUP(L$3,TOD!$B$75:$BP$105,3,0)</f>
        <v>11632.640000015497</v>
      </c>
      <c r="M11" s="15">
        <f ca="1">VLOOKUP(M$3,TOD!$B$75:$BP$105,3,0)</f>
        <v>11351.41101449728</v>
      </c>
      <c r="N11" s="15">
        <f ca="1">VLOOKUP(N$3,TOD!$B$75:$BP$105,3,0)</f>
        <v>11592.362666636705</v>
      </c>
      <c r="O11" s="15">
        <f ca="1">VLOOKUP(O$3,TOD!$B$75:$BP$105,3,0)</f>
        <v>11627.062468081713</v>
      </c>
      <c r="P11" s="15">
        <f ca="1">VLOOKUP(P$3,TOD!$B$75:$BP$105,3,0)</f>
        <v>11762.495072484016</v>
      </c>
      <c r="Q11" s="15">
        <f ca="1">VLOOKUP(Q$3,TOD!$B$75:$BP$105,3,0)</f>
        <v>11832.661333352327</v>
      </c>
      <c r="R11" s="15">
        <f ca="1">VLOOKUP(R$3,TOD!$B$75:$BP$105,3,0)</f>
        <v>10769.066666662693</v>
      </c>
      <c r="S11" s="15">
        <f ca="1">VLOOKUP(S$3,TOD!$B$75:$BP$105,3,0)</f>
        <v>11596.19153624773</v>
      </c>
      <c r="T11" s="15">
        <f ca="1">VLOOKUP(T$3,TOD!$B$75:$BP$105,3,0)</f>
        <v>11743.469449281693</v>
      </c>
      <c r="U11" s="15">
        <f ca="1">VLOOKUP(U$3,TOD!$B$75:$BP$105,3,0)</f>
        <v>11604.710028976202</v>
      </c>
      <c r="V11" s="15">
        <f ca="1">VLOOKUP(V$3,TOD!$B$75:$BP$105,3,0)</f>
        <v>0</v>
      </c>
      <c r="W11" s="15">
        <f ca="1">VLOOKUP(W$3,TOD!$B$75:$BP$105,3,0)</f>
        <v>0</v>
      </c>
      <c r="X11" s="15">
        <f ca="1">VLOOKUP(X$3,TOD!$B$75:$BP$105,3,0)</f>
        <v>0</v>
      </c>
      <c r="Y11" s="15">
        <f ca="1">VLOOKUP(Y$3,TOD!$B$75:$BP$105,3,0)</f>
        <v>0</v>
      </c>
      <c r="Z11" s="15">
        <f ca="1">VLOOKUP(Z$3,TOD!$B$75:$BP$105,3,0)</f>
        <v>0</v>
      </c>
      <c r="AA11" s="15">
        <f ca="1">VLOOKUP(AA$3,TOD!$B$75:$BP$105,3,0)</f>
        <v>0</v>
      </c>
      <c r="AB11" s="15">
        <f ca="1">VLOOKUP(AB$3,TOD!$B$75:$BP$105,3,0)</f>
        <v>0</v>
      </c>
      <c r="AC11" s="15">
        <f ca="1">VLOOKUP(AC$3,TOD!$B$75:$BP$105,3,0)</f>
        <v>0</v>
      </c>
      <c r="AD11" s="15">
        <f ca="1">VLOOKUP(AD$3,TOD!$B$75:$BP$105,3,0)</f>
        <v>0</v>
      </c>
      <c r="AE11" s="15">
        <f ca="1">VLOOKUP(AE$3,TOD!$B$75:$BP$105,3,0)</f>
        <v>0</v>
      </c>
      <c r="AF11" s="15">
        <f ca="1">VLOOKUP(AF$3,TOD!$B$75:$BP$105,3,0)</f>
        <v>0</v>
      </c>
      <c r="AG11" s="15">
        <f ca="1">VLOOKUP(AG$3,TOD!$B$75:$BP$105,3,0)</f>
        <v>0</v>
      </c>
      <c r="AH11" s="15">
        <f ca="1">VLOOKUP(AH$3,TOD!$B$75:$BP$105,3,0)</f>
        <v>0</v>
      </c>
      <c r="AI11" s="15">
        <f ca="1">VLOOKUP(AI$3,TOD!$B$75:$BP$105,3,0)</f>
        <v>0</v>
      </c>
      <c r="AJ11" s="15">
        <f t="shared" ca="1" si="5"/>
        <v>195747.71719285846</v>
      </c>
      <c r="AK11" s="269">
        <f ca="1">IFERROR(AJ11/AJ13, "-")</f>
        <v>0.17005429817985357</v>
      </c>
    </row>
    <row r="12" spans="1:37" ht="15.75" customHeight="1" x14ac:dyDescent="0.25">
      <c r="A12" s="265"/>
      <c r="B12" s="465"/>
      <c r="C12" s="266" t="s">
        <v>164</v>
      </c>
      <c r="D12" s="266" t="s">
        <v>160</v>
      </c>
      <c r="E12" s="15">
        <f ca="1">VLOOKUP(E$3,TOD!$B$109:$BP$139,3,0)</f>
        <v>22538.685217380524</v>
      </c>
      <c r="F12" s="15">
        <f ca="1">VLOOKUP(F$3,TOD!$B$109:$BP$139,3,0)</f>
        <v>23156.736000001431</v>
      </c>
      <c r="G12" s="15">
        <f ca="1">VLOOKUP(G$3,TOD!$B$109:$BP$139,3,0)</f>
        <v>22958.762666672468</v>
      </c>
      <c r="H12" s="15">
        <f ca="1">VLOOKUP(H$3,TOD!$B$109:$BP$139,3,0)</f>
        <v>23116.488347828388</v>
      </c>
      <c r="I12" s="15">
        <f ca="1">VLOOKUP(I$3,TOD!$B$109:$BP$139,3,0)</f>
        <v>22452.627831012011</v>
      </c>
      <c r="J12" s="15">
        <f ca="1">VLOOKUP(J$3,TOD!$B$109:$BP$139,3,0)</f>
        <v>21720.10852175951</v>
      </c>
      <c r="K12" s="15">
        <f ca="1">VLOOKUP(K$3,TOD!$B$109:$BP$139,3,0)</f>
        <v>22312.277333319187</v>
      </c>
      <c r="L12" s="15">
        <f ca="1">VLOOKUP(L$3,TOD!$B$109:$BP$139,3,0)</f>
        <v>22071.889623194933</v>
      </c>
      <c r="M12" s="15">
        <f ca="1">VLOOKUP(M$3,TOD!$B$109:$BP$139,3,0)</f>
        <v>22321.122318804264</v>
      </c>
      <c r="N12" s="15">
        <f ca="1">VLOOKUP(N$3,TOD!$B$109:$BP$139,3,0)</f>
        <v>22984.288463771343</v>
      </c>
      <c r="O12" s="15">
        <f ca="1">VLOOKUP(O$3,TOD!$B$109:$BP$139,3,0)</f>
        <v>22870.518053650856</v>
      </c>
      <c r="P12" s="15">
        <f ca="1">VLOOKUP(P$3,TOD!$B$109:$BP$139,3,0)</f>
        <v>23258.453333318233</v>
      </c>
      <c r="Q12" s="15">
        <f ca="1">VLOOKUP(Q$3,TOD!$B$109:$BP$139,3,0)</f>
        <v>23160.179014503956</v>
      </c>
      <c r="R12" s="15">
        <f ca="1">VLOOKUP(R$3,TOD!$B$109:$BP$139,3,0)</f>
        <v>22707.185159415007</v>
      </c>
      <c r="S12" s="15">
        <f ca="1">VLOOKUP(S$3,TOD!$B$109:$BP$139,3,0)</f>
        <v>21994.837333351374</v>
      </c>
      <c r="T12" s="15">
        <f ca="1">VLOOKUP(T$3,TOD!$B$109:$BP$139,3,0)</f>
        <v>22663.613217383623</v>
      </c>
      <c r="U12" s="15">
        <f ca="1">VLOOKUP(U$3,TOD!$B$109:$BP$139,3,0)</f>
        <v>22846.805333346128</v>
      </c>
      <c r="V12" s="15">
        <f ca="1">VLOOKUP(V$3,TOD!$B$109:$BP$139,3,0)</f>
        <v>0</v>
      </c>
      <c r="W12" s="15">
        <f ca="1">VLOOKUP(W$3,TOD!$B$109:$BP$139,3,0)</f>
        <v>0</v>
      </c>
      <c r="X12" s="15">
        <f ca="1">VLOOKUP(X$3,TOD!$B$109:$BP$139,3,0)</f>
        <v>0</v>
      </c>
      <c r="Y12" s="15">
        <f ca="1">VLOOKUP(Y$3,TOD!$B$109:$BP$139,3,0)</f>
        <v>0</v>
      </c>
      <c r="Z12" s="15">
        <f ca="1">VLOOKUP(Z$3,TOD!$B$109:$BP$139,3,0)</f>
        <v>0</v>
      </c>
      <c r="AA12" s="15">
        <f ca="1">VLOOKUP(AA$3,TOD!$B$109:$BP$139,3,0)</f>
        <v>0</v>
      </c>
      <c r="AB12" s="15">
        <f ca="1">VLOOKUP(AB$3,TOD!$B$109:$BP$139,3,0)</f>
        <v>0</v>
      </c>
      <c r="AC12" s="15">
        <f ca="1">VLOOKUP(AC$3,TOD!$B$109:$BP$139,3,0)</f>
        <v>0</v>
      </c>
      <c r="AD12" s="15">
        <f ca="1">VLOOKUP(AD$3,TOD!$B$109:$BP$139,3,0)</f>
        <v>0</v>
      </c>
      <c r="AE12" s="15">
        <f ca="1">VLOOKUP(AE$3,TOD!$B$109:$BP$139,3,0)</f>
        <v>0</v>
      </c>
      <c r="AF12" s="15">
        <f ca="1">VLOOKUP(AF$3,TOD!$B$109:$BP$139,3,0)</f>
        <v>0</v>
      </c>
      <c r="AG12" s="15">
        <f ca="1">VLOOKUP(AG$3,TOD!$B$109:$BP$139,3,0)</f>
        <v>0</v>
      </c>
      <c r="AH12" s="15">
        <f ca="1">VLOOKUP(AH$3,TOD!$B$109:$BP$139,3,0)</f>
        <v>0</v>
      </c>
      <c r="AI12" s="15">
        <f ca="1">VLOOKUP(AI$3,TOD!$B$109:$BP$139,3,0)</f>
        <v>0</v>
      </c>
      <c r="AJ12" s="15">
        <f t="shared" ca="1" si="5"/>
        <v>385134.57776871324</v>
      </c>
      <c r="AK12" s="269">
        <f ca="1">IFERROR(AJ12/AJ13, "-")</f>
        <v>0.33458265192807163</v>
      </c>
    </row>
    <row r="13" spans="1:37" ht="15.75" customHeight="1" x14ac:dyDescent="0.25">
      <c r="A13" s="265"/>
      <c r="B13" s="466"/>
      <c r="C13" s="270"/>
      <c r="D13" s="271" t="s">
        <v>35</v>
      </c>
      <c r="E13" s="272">
        <f t="shared" ref="E13:AJ13" ca="1" si="6">SUM(E9:E12)</f>
        <v>67629.590260863304</v>
      </c>
      <c r="F13" s="272">
        <f t="shared" ca="1" si="6"/>
        <v>68891.633159428835</v>
      </c>
      <c r="G13" s="272">
        <f t="shared" ca="1" si="6"/>
        <v>69101.568000018597</v>
      </c>
      <c r="H13" s="272">
        <f t="shared" ca="1" si="6"/>
        <v>69043.571014493704</v>
      </c>
      <c r="I13" s="272">
        <f t="shared" ca="1" si="6"/>
        <v>67724.599652171135</v>
      </c>
      <c r="J13" s="272">
        <f t="shared" ca="1" si="6"/>
        <v>62496.768000006676</v>
      </c>
      <c r="K13" s="272">
        <f t="shared" ca="1" si="6"/>
        <v>66938.879999995232</v>
      </c>
      <c r="L13" s="272">
        <f t="shared" ca="1" si="6"/>
        <v>67012.518956512213</v>
      </c>
      <c r="M13" s="272">
        <f t="shared" ca="1" si="6"/>
        <v>67085.059710115194</v>
      </c>
      <c r="N13" s="272">
        <f t="shared" ca="1" si="6"/>
        <v>67616.352463781834</v>
      </c>
      <c r="O13" s="272">
        <f t="shared" ca="1" si="6"/>
        <v>68913.953391313553</v>
      </c>
      <c r="P13" s="272">
        <f t="shared" ca="1" si="6"/>
        <v>68988.542144924402</v>
      </c>
      <c r="Q13" s="272">
        <f t="shared" ca="1" si="6"/>
        <v>69840.925681173801</v>
      </c>
      <c r="R13" s="272">
        <f t="shared" ca="1" si="6"/>
        <v>67066.835478246212</v>
      </c>
      <c r="S13" s="272">
        <f t="shared" ca="1" si="6"/>
        <v>67258.724173933268</v>
      </c>
      <c r="T13" s="272">
        <f t="shared" ca="1" si="6"/>
        <v>67698.687999993563</v>
      </c>
      <c r="U13" s="272">
        <f t="shared" ca="1" si="6"/>
        <v>67781.290666669607</v>
      </c>
      <c r="V13" s="272">
        <f t="shared" ca="1" si="6"/>
        <v>0</v>
      </c>
      <c r="W13" s="272">
        <f t="shared" ca="1" si="6"/>
        <v>0</v>
      </c>
      <c r="X13" s="272">
        <f t="shared" ca="1" si="6"/>
        <v>0</v>
      </c>
      <c r="Y13" s="272">
        <f t="shared" ca="1" si="6"/>
        <v>0</v>
      </c>
      <c r="Z13" s="272">
        <f t="shared" ca="1" si="6"/>
        <v>0</v>
      </c>
      <c r="AA13" s="272">
        <f t="shared" ca="1" si="6"/>
        <v>0</v>
      </c>
      <c r="AB13" s="272">
        <f t="shared" ca="1" si="6"/>
        <v>0</v>
      </c>
      <c r="AC13" s="272">
        <f t="shared" ca="1" si="6"/>
        <v>0</v>
      </c>
      <c r="AD13" s="272">
        <f t="shared" ca="1" si="6"/>
        <v>0</v>
      </c>
      <c r="AE13" s="272">
        <f t="shared" ca="1" si="6"/>
        <v>0</v>
      </c>
      <c r="AF13" s="272">
        <f t="shared" ca="1" si="6"/>
        <v>0</v>
      </c>
      <c r="AG13" s="272">
        <f t="shared" ca="1" si="6"/>
        <v>0</v>
      </c>
      <c r="AH13" s="272">
        <f t="shared" ca="1" si="6"/>
        <v>0</v>
      </c>
      <c r="AI13" s="272">
        <f t="shared" ca="1" si="6"/>
        <v>0</v>
      </c>
      <c r="AJ13" s="15">
        <f t="shared" ca="1" si="6"/>
        <v>1151089.5007536411</v>
      </c>
      <c r="AK13" s="269">
        <f ca="1">IFERROR(AJ13/AJ13, "-")</f>
        <v>1</v>
      </c>
    </row>
    <row r="14" spans="1:37" ht="15.75" customHeight="1" x14ac:dyDescent="0.25">
      <c r="A14" s="265"/>
      <c r="B14" s="464" t="s">
        <v>165</v>
      </c>
      <c r="C14" s="266" t="s">
        <v>166</v>
      </c>
      <c r="D14" s="266" t="s">
        <v>157</v>
      </c>
      <c r="E14" s="268">
        <f ca="1">VLOOKUP($E$3,TOD!$B$6:$BP$36,4,0)</f>
        <v>7395.2844255268574</v>
      </c>
      <c r="F14" s="268">
        <f ca="1">VLOOKUP($F$3,TOD!$B$6:$BP$36,4,0)</f>
        <v>7215.5788985490799</v>
      </c>
      <c r="G14" s="268">
        <f ca="1">VLOOKUP($G$3,TOD!$B$6:$BP$36,4,0)</f>
        <v>7387.8186666667461</v>
      </c>
      <c r="H14" s="268">
        <f ca="1">VLOOKUP($H$3,TOD!$B$6:$BP$36,4,0)</f>
        <v>7390.7274203002453</v>
      </c>
      <c r="I14" s="268">
        <f ca="1">VLOOKUP($I$3,TOD!$B$6:$BP$36,4,0)</f>
        <v>7266.7858823537827</v>
      </c>
      <c r="J14" s="268">
        <f ca="1">VLOOKUP($J$3,TOD!$B$6:$BP$36,4,0)</f>
        <v>6354.9674057066441</v>
      </c>
      <c r="K14" s="268">
        <f ca="1">VLOOKUP($K$3,TOD!$B$6:$BP$36,4,0)</f>
        <v>7160.8319999873638</v>
      </c>
      <c r="L14" s="268">
        <f ca="1">VLOOKUP($L$3,TOD!$B$6:$BP$36,4,0)</f>
        <v>7269.717333316803</v>
      </c>
      <c r="M14" s="268">
        <f ca="1">VLOOKUP($M$3,TOD!$B$6:$BP$36,4,0)</f>
        <v>6900.958608686924</v>
      </c>
      <c r="N14" s="268">
        <f ca="1">VLOOKUP($N$3,TOD!$B$6:$BP$36,4,0)</f>
        <v>6993.1489213705063</v>
      </c>
      <c r="O14" s="268">
        <f ca="1">VLOOKUP($O$3,TOD!$B$6:$BP$36,4,0)</f>
        <v>7533.9093333482742</v>
      </c>
      <c r="P14" s="268">
        <f ca="1">VLOOKUP($P$3,TOD!$B$6:$BP$36,4,0)</f>
        <v>7154.3466666638851</v>
      </c>
      <c r="Q14" s="268">
        <f ca="1">VLOOKUP($Q$3,TOD!$B$6:$BP$36,4,0)</f>
        <v>7331.4838261008263</v>
      </c>
      <c r="R14" s="268">
        <f ca="1">VLOOKUP($R$3,TOD!$B$6:$BP$36,4,0)</f>
        <v>7256.0639999806881</v>
      </c>
      <c r="S14" s="268">
        <f ca="1">VLOOKUP($S$3,TOD!$B$6:$BP$36,4,0)</f>
        <v>6963.9123478233814</v>
      </c>
      <c r="T14" s="268">
        <f ca="1">VLOOKUP($T$3,TOD!$B$6:$BP$36,4,0)</f>
        <v>7019.7426086962223</v>
      </c>
      <c r="U14" s="268">
        <f ca="1">VLOOKUP($U$3,TOD!$B$6:$BP$36,4,0)</f>
        <v>7071.744000017643</v>
      </c>
      <c r="V14" s="268">
        <f ca="1">VLOOKUP($V$3,TOD!$B$6:$BP$36,4,0)</f>
        <v>0</v>
      </c>
      <c r="W14" s="268">
        <f ca="1">VLOOKUP($W$3,TOD!$B$6:$BP$36,4,0)</f>
        <v>0</v>
      </c>
      <c r="X14" s="268">
        <f ca="1">VLOOKUP($X$3,TOD!$B$6:$BP$36,4,0)</f>
        <v>0</v>
      </c>
      <c r="Y14" s="268">
        <f ca="1">VLOOKUP($Y$3,TOD!$B$6:$BP$36,4,0)</f>
        <v>0</v>
      </c>
      <c r="Z14" s="268">
        <f ca="1">VLOOKUP($Z$3,TOD!$B$6:$BP$36,4,0)</f>
        <v>0</v>
      </c>
      <c r="AA14" s="268">
        <f ca="1">VLOOKUP($AA$3,TOD!$B$6:$BP$36,4,0)</f>
        <v>0</v>
      </c>
      <c r="AB14" s="268">
        <f ca="1">VLOOKUP($AB$3,TOD!$B$6:$BP$36,4,0)</f>
        <v>0</v>
      </c>
      <c r="AC14" s="268">
        <f ca="1">VLOOKUP($AC$3,TOD!$B$6:$BP$36,4,0)</f>
        <v>0</v>
      </c>
      <c r="AD14" s="268">
        <f ca="1">VLOOKUP($AD$3,TOD!$B$6:$BP$36,4,0)</f>
        <v>0</v>
      </c>
      <c r="AE14" s="268">
        <f ca="1">VLOOKUP($AE$3,TOD!$B$6:$BP$36,4,0)</f>
        <v>0</v>
      </c>
      <c r="AF14" s="268">
        <f ca="1">VLOOKUP($AF$3,TOD!$B$6:$BP$36,4,0)</f>
        <v>0</v>
      </c>
      <c r="AG14" s="268">
        <f ca="1">VLOOKUP($AG$3,TOD!$B$6:$BP$36,4,0)</f>
        <v>0</v>
      </c>
      <c r="AH14" s="268">
        <f ca="1">VLOOKUP($AH$3,TOD!$B$6:$BP$36,4,0)</f>
        <v>0</v>
      </c>
      <c r="AI14" s="268">
        <f ca="1">VLOOKUP($AI$3,TOD!$B$6:$BP$36,3,0)</f>
        <v>0</v>
      </c>
      <c r="AJ14" s="15">
        <f t="shared" ref="AJ14:AJ17" ca="1" si="7">SUM(E14:AI14)</f>
        <v>121667.02234509587</v>
      </c>
      <c r="AK14" s="269">
        <f ca="1">IFERROR(AJ14/AJ18, "-")</f>
        <v>0.1624122292555974</v>
      </c>
    </row>
    <row r="15" spans="1:37" ht="15.75" customHeight="1" x14ac:dyDescent="0.25">
      <c r="A15" s="265"/>
      <c r="B15" s="465"/>
      <c r="C15" s="266" t="s">
        <v>167</v>
      </c>
      <c r="D15" s="266" t="s">
        <v>158</v>
      </c>
      <c r="E15" s="15">
        <f ca="1">VLOOKUP(E$3,TOD!$B$40:$BP$70,4,0)</f>
        <v>14714.923574477434</v>
      </c>
      <c r="F15" s="15">
        <f ca="1">VLOOKUP(F$3,TOD!$B$40:$BP$70,4,0)</f>
        <v>15165.172869563103</v>
      </c>
      <c r="G15" s="15">
        <f ca="1">VLOOKUP(G$3,TOD!$B$40:$BP$70,4,0)</f>
        <v>14906.026666671038</v>
      </c>
      <c r="H15" s="15">
        <f ca="1">VLOOKUP(H$3,TOD!$B$40:$BP$70,4,0)</f>
        <v>14723.071999996901</v>
      </c>
      <c r="I15" s="15">
        <f ca="1">VLOOKUP(I$3,TOD!$B$40:$BP$70,4,0)</f>
        <v>14309.517422020435</v>
      </c>
      <c r="J15" s="15">
        <f ca="1">VLOOKUP(J$3,TOD!$B$40:$BP$70,4,0)</f>
        <v>13101.655898660421</v>
      </c>
      <c r="K15" s="15">
        <f ca="1">VLOOKUP(K$3,TOD!$B$40:$BP$70,4,0)</f>
        <v>14632.277333319187</v>
      </c>
      <c r="L15" s="15">
        <f ca="1">VLOOKUP(L$3,TOD!$B$40:$BP$70,4,0)</f>
        <v>14749.696000039577</v>
      </c>
      <c r="M15" s="15">
        <f ca="1">VLOOKUP(M$3,TOD!$B$40:$BP$70,4,0)</f>
        <v>14895.22272464633</v>
      </c>
      <c r="N15" s="15">
        <f ca="1">VLOOKUP(N$3,TOD!$B$40:$BP$70,4,0)</f>
        <v>14529.936695635319</v>
      </c>
      <c r="O15" s="15">
        <f ca="1">VLOOKUP(O$3,TOD!$B$40:$BP$70,4,0)</f>
        <v>14889.494260877371</v>
      </c>
      <c r="P15" s="15">
        <f ca="1">VLOOKUP(P$3,TOD!$B$40:$BP$70,4,0)</f>
        <v>14557.866666644812</v>
      </c>
      <c r="Q15" s="15">
        <f ca="1">VLOOKUP(Q$3,TOD!$B$40:$BP$70,4,0)</f>
        <v>14901.240421831608</v>
      </c>
      <c r="R15" s="15">
        <f ca="1">VLOOKUP(R$3,TOD!$B$40:$BP$70,4,0)</f>
        <v>14139.391999989748</v>
      </c>
      <c r="S15" s="15">
        <f ca="1">VLOOKUP(S$3,TOD!$B$40:$BP$70,4,0)</f>
        <v>14927.842318832874</v>
      </c>
      <c r="T15" s="15">
        <f ca="1">VLOOKUP(T$3,TOD!$B$40:$BP$70,4,0)</f>
        <v>14666.877987056971</v>
      </c>
      <c r="U15" s="15">
        <f ca="1">VLOOKUP(U$3,TOD!$B$40:$BP$70,4,0)</f>
        <v>14723.754666656256</v>
      </c>
      <c r="V15" s="15">
        <f ca="1">VLOOKUP(V$3,TOD!$B$40:$BP$70,4,0)</f>
        <v>0</v>
      </c>
      <c r="W15" s="15">
        <f ca="1">VLOOKUP(W$3,TOD!$B$40:$BP$70,4,0)</f>
        <v>0</v>
      </c>
      <c r="X15" s="15">
        <f ca="1">VLOOKUP(X$3,TOD!$B$40:$BP$70,4,0)</f>
        <v>0</v>
      </c>
      <c r="Y15" s="15">
        <f ca="1">VLOOKUP(Y$3,TOD!$B$40:$BP$70,4,0)</f>
        <v>0</v>
      </c>
      <c r="Z15" s="15">
        <f ca="1">VLOOKUP(Z$3,TOD!$B$40:$BP$70,4,0)</f>
        <v>0</v>
      </c>
      <c r="AA15" s="15">
        <f ca="1">VLOOKUP(AA$3,TOD!$B$40:$BP$70,4,0)</f>
        <v>0</v>
      </c>
      <c r="AB15" s="15">
        <f ca="1">VLOOKUP(AB$3,TOD!$B$40:$BP$70,4,0)</f>
        <v>0</v>
      </c>
      <c r="AC15" s="15">
        <f ca="1">VLOOKUP(AC$3,TOD!$B$40:$BP$70,4,0)</f>
        <v>0</v>
      </c>
      <c r="AD15" s="15">
        <f ca="1">VLOOKUP(AD$3,TOD!$B$40:$BP$70,4,0)</f>
        <v>0</v>
      </c>
      <c r="AE15" s="15">
        <f ca="1">VLOOKUP(AE$3,TOD!$B$40:$BP$70,4,0)</f>
        <v>0</v>
      </c>
      <c r="AF15" s="15">
        <f ca="1">VLOOKUP(AF$3,TOD!$B$40:$BP$70,4,0)</f>
        <v>0</v>
      </c>
      <c r="AG15" s="15">
        <f ca="1">VLOOKUP(AG$3,TOD!$B$40:$BP$70,4,0)</f>
        <v>0</v>
      </c>
      <c r="AH15" s="15">
        <f ca="1">VLOOKUP(AH$3,TOD!$B$40:$BP$70,4,0)</f>
        <v>0</v>
      </c>
      <c r="AI15" s="15">
        <f ca="1">VLOOKUP(AI$3,TOD!$B$40:$BP$70,4,0)</f>
        <v>0</v>
      </c>
      <c r="AJ15" s="15">
        <f t="shared" ca="1" si="7"/>
        <v>248533.96950691938</v>
      </c>
      <c r="AK15" s="269">
        <f ca="1">IFERROR(AJ15/AJ18, "-")</f>
        <v>0.33176579203911505</v>
      </c>
    </row>
    <row r="16" spans="1:37" ht="15.75" customHeight="1" x14ac:dyDescent="0.25">
      <c r="A16" s="265"/>
      <c r="B16" s="465"/>
      <c r="C16" s="266" t="s">
        <v>168</v>
      </c>
      <c r="D16" s="266" t="s">
        <v>159</v>
      </c>
      <c r="E16" s="15">
        <f ca="1">VLOOKUP(E$3,TOD!$B$75:$BP$105,4,0)</f>
        <v>7137.012869566679</v>
      </c>
      <c r="F16" s="15">
        <f ca="1">VLOOKUP(F$3,TOD!$B$75:$BP$105,4,0)</f>
        <v>7412.6914782822132</v>
      </c>
      <c r="G16" s="15">
        <f ca="1">VLOOKUP(G$3,TOD!$B$75:$BP$105,4,0)</f>
        <v>7858.1759999990463</v>
      </c>
      <c r="H16" s="15">
        <f ca="1">VLOOKUP(H$3,TOD!$B$75:$BP$105,4,0)</f>
        <v>7658.0656231939793</v>
      </c>
      <c r="I16" s="15">
        <f ca="1">VLOOKUP(I$3,TOD!$B$75:$BP$105,4,0)</f>
        <v>7488.9126956164837</v>
      </c>
      <c r="J16" s="15">
        <f ca="1">VLOOKUP(J$3,TOD!$B$75:$BP$105,4,0)</f>
        <v>6984.4220289587975</v>
      </c>
      <c r="K16" s="15">
        <f ca="1">VLOOKUP(K$3,TOD!$B$75:$BP$105,4,0)</f>
        <v>7568.0426667034626</v>
      </c>
      <c r="L16" s="15">
        <f ca="1">VLOOKUP(L$3,TOD!$B$75:$BP$105,4,0)</f>
        <v>7749.9584927260876</v>
      </c>
      <c r="M16" s="15">
        <f ca="1">VLOOKUP(M$3,TOD!$B$75:$BP$105,4,0)</f>
        <v>7451.9893333315849</v>
      </c>
      <c r="N16" s="15">
        <f ca="1">VLOOKUP(N$3,TOD!$B$75:$BP$105,4,0)</f>
        <v>7709.5624347925186</v>
      </c>
      <c r="O16" s="15">
        <f ca="1">VLOOKUP(O$3,TOD!$B$75:$BP$105,4,0)</f>
        <v>7399.5724057853222</v>
      </c>
      <c r="P16" s="15">
        <f ca="1">VLOOKUP(P$3,TOD!$B$75:$BP$105,4,0)</f>
        <v>7633.5786666870117</v>
      </c>
      <c r="Q16" s="15">
        <f ca="1">VLOOKUP(Q$3,TOD!$B$75:$BP$105,4,0)</f>
        <v>7716.5154042541981</v>
      </c>
      <c r="R16" s="15">
        <f ca="1">VLOOKUP(R$3,TOD!$B$75:$BP$105,4,0)</f>
        <v>6609.5786666870117</v>
      </c>
      <c r="S16" s="15">
        <f ca="1">VLOOKUP(S$3,TOD!$B$75:$BP$105,4,0)</f>
        <v>7745.5360000133514</v>
      </c>
      <c r="T16" s="15">
        <f ca="1">VLOOKUP(T$3,TOD!$B$75:$BP$105,4,0)</f>
        <v>7636.6434042751789</v>
      </c>
      <c r="U16" s="15">
        <f ca="1">VLOOKUP(U$3,TOD!$B$75:$BP$105,4,0)</f>
        <v>7606.9546666741371</v>
      </c>
      <c r="V16" s="15">
        <f ca="1">VLOOKUP(V$3,TOD!$B$75:$BP$105,4,0)</f>
        <v>0</v>
      </c>
      <c r="W16" s="15">
        <f ca="1">VLOOKUP(W$3,TOD!$B$75:$BP$105,4,0)</f>
        <v>0</v>
      </c>
      <c r="X16" s="15">
        <f ca="1">VLOOKUP(X$3,TOD!$B$75:$BP$105,4,0)</f>
        <v>0</v>
      </c>
      <c r="Y16" s="15">
        <f ca="1">VLOOKUP(Y$3,TOD!$B$75:$BP$105,4,0)</f>
        <v>0</v>
      </c>
      <c r="Z16" s="15">
        <f ca="1">VLOOKUP(Z$3,TOD!$B$75:$BP$105,4,0)</f>
        <v>0</v>
      </c>
      <c r="AA16" s="15">
        <f ca="1">VLOOKUP(AA$3,TOD!$B$75:$BP$105,4,0)</f>
        <v>0</v>
      </c>
      <c r="AB16" s="15">
        <f ca="1">VLOOKUP(AB$3,TOD!$B$75:$BP$105,4,0)</f>
        <v>0</v>
      </c>
      <c r="AC16" s="15">
        <f ca="1">VLOOKUP(AC$3,TOD!$B$75:$BP$105,4,0)</f>
        <v>0</v>
      </c>
      <c r="AD16" s="15">
        <f ca="1">VLOOKUP(AD$3,TOD!$B$75:$BP$105,4,0)</f>
        <v>0</v>
      </c>
      <c r="AE16" s="15">
        <f ca="1">VLOOKUP(AE$3,TOD!$B$75:$BP$105,4,0)</f>
        <v>0</v>
      </c>
      <c r="AF16" s="15">
        <f ca="1">VLOOKUP(AF$3,TOD!$B$75:$BP$105,4,0)</f>
        <v>0</v>
      </c>
      <c r="AG16" s="15">
        <f ca="1">VLOOKUP(AG$3,TOD!$B$75:$BP$105,4,0)</f>
        <v>0</v>
      </c>
      <c r="AH16" s="15">
        <f ca="1">VLOOKUP(AH$3,TOD!$B$75:$BP$105,4,0)</f>
        <v>0</v>
      </c>
      <c r="AI16" s="15">
        <f ca="1">VLOOKUP(AI$3,TOD!$B$75:$BP$105,4,0)</f>
        <v>0</v>
      </c>
      <c r="AJ16" s="15">
        <f t="shared" ca="1" si="7"/>
        <v>127367.21283754706</v>
      </c>
      <c r="AK16" s="269">
        <f ca="1">IFERROR(AJ16/AJ18, "-")</f>
        <v>0.17002136299797402</v>
      </c>
    </row>
    <row r="17" spans="1:37" ht="15.75" customHeight="1" x14ac:dyDescent="0.25">
      <c r="A17" s="265"/>
      <c r="B17" s="465"/>
      <c r="C17" s="266" t="s">
        <v>169</v>
      </c>
      <c r="D17" s="266" t="s">
        <v>160</v>
      </c>
      <c r="E17" s="15">
        <f ca="1">VLOOKUP(E$3,TOD!$B$109:$BP$139,4,0)</f>
        <v>14560.181797087193</v>
      </c>
      <c r="F17" s="15">
        <f ca="1">VLOOKUP(F$3,TOD!$B$109:$BP$139,4,0)</f>
        <v>15013.38342025876</v>
      </c>
      <c r="G17" s="15">
        <f ca="1">VLOOKUP(G$3,TOD!$B$109:$BP$139,4,0)</f>
        <v>14963.875246375799</v>
      </c>
      <c r="H17" s="15">
        <f ca="1">VLOOKUP(H$3,TOD!$B$109:$BP$139,4,0)</f>
        <v>15059.033043473959</v>
      </c>
      <c r="I17" s="15">
        <f ca="1">VLOOKUP(I$3,TOD!$B$109:$BP$139,4,0)</f>
        <v>14276.608000010252</v>
      </c>
      <c r="J17" s="15">
        <f ca="1">VLOOKUP(J$3,TOD!$B$109:$BP$139,4,0)</f>
        <v>14151.338666677475</v>
      </c>
      <c r="K17" s="15">
        <f ca="1">VLOOKUP(K$3,TOD!$B$109:$BP$139,4,0)</f>
        <v>14835.711999982595</v>
      </c>
      <c r="L17" s="15">
        <f ca="1">VLOOKUP(L$3,TOD!$B$109:$BP$139,4,0)</f>
        <v>14453.092173933983</v>
      </c>
      <c r="M17" s="15">
        <f ca="1">VLOOKUP(M$3,TOD!$B$109:$BP$139,4,0)</f>
        <v>14799.559716314077</v>
      </c>
      <c r="N17" s="15">
        <f ca="1">VLOOKUP(N$3,TOD!$B$109:$BP$139,4,0)</f>
        <v>15316.784231871367</v>
      </c>
      <c r="O17" s="15">
        <f ca="1">VLOOKUP(O$3,TOD!$B$109:$BP$139,4,0)</f>
        <v>14711.466666668653</v>
      </c>
      <c r="P17" s="15">
        <f ca="1">VLOOKUP(P$3,TOD!$B$109:$BP$139,4,0)</f>
        <v>15181.171014487743</v>
      </c>
      <c r="Q17" s="15">
        <f ca="1">VLOOKUP(Q$3,TOD!$B$109:$BP$139,4,0)</f>
        <v>15056.895999997854</v>
      </c>
      <c r="R17" s="15">
        <f ca="1">VLOOKUP(R$3,TOD!$B$109:$BP$139,4,0)</f>
        <v>14675.2853333354</v>
      </c>
      <c r="S17" s="15">
        <f ca="1">VLOOKUP(S$3,TOD!$B$109:$BP$139,4,0)</f>
        <v>14523.733333319426</v>
      </c>
      <c r="T17" s="15">
        <f ca="1">VLOOKUP(T$3,TOD!$B$109:$BP$139,4,0)</f>
        <v>14962.68799996376</v>
      </c>
      <c r="U17" s="15">
        <f ca="1">VLOOKUP(U$3,TOD!$B$109:$BP$139,4,0)</f>
        <v>15015.747177302837</v>
      </c>
      <c r="V17" s="15">
        <f ca="1">VLOOKUP(V$3,TOD!$B$109:$BP$139,4,0)</f>
        <v>0</v>
      </c>
      <c r="W17" s="15">
        <f ca="1">VLOOKUP(W$3,TOD!$B$109:$BP$139,4,0)</f>
        <v>0</v>
      </c>
      <c r="X17" s="15">
        <f ca="1">VLOOKUP(X$3,TOD!$B$109:$BP$139,4,0)</f>
        <v>0</v>
      </c>
      <c r="Y17" s="15">
        <f ca="1">VLOOKUP(Y$3,TOD!$B$109:$BP$139,4,0)</f>
        <v>0</v>
      </c>
      <c r="Z17" s="15">
        <f ca="1">VLOOKUP(Z$3,TOD!$B$109:$BP$139,4,0)</f>
        <v>0</v>
      </c>
      <c r="AA17" s="15">
        <f ca="1">VLOOKUP(AA$3,TOD!$B$109:$BP$139,4,0)</f>
        <v>0</v>
      </c>
      <c r="AB17" s="15">
        <f ca="1">VLOOKUP(AB$3,TOD!$B$109:$BP$139,4,0)</f>
        <v>0</v>
      </c>
      <c r="AC17" s="15">
        <f ca="1">VLOOKUP(AC$3,TOD!$B$109:$BP$139,4,0)</f>
        <v>0</v>
      </c>
      <c r="AD17" s="15">
        <f ca="1">VLOOKUP(AD$3,TOD!$B$109:$BP$139,4,0)</f>
        <v>0</v>
      </c>
      <c r="AE17" s="15">
        <f ca="1">VLOOKUP(AE$3,TOD!$B$109:$BP$139,4,0)</f>
        <v>0</v>
      </c>
      <c r="AF17" s="15">
        <f ca="1">VLOOKUP(AF$3,TOD!$B$109:$BP$139,4,0)</f>
        <v>0</v>
      </c>
      <c r="AG17" s="15">
        <f ca="1">VLOOKUP(AG$3,TOD!$B$109:$BP$139,4,0)</f>
        <v>0</v>
      </c>
      <c r="AH17" s="15">
        <f ca="1">VLOOKUP(AH$3,TOD!$B$109:$BP$139,4,0)</f>
        <v>0</v>
      </c>
      <c r="AI17" s="15">
        <f ca="1">VLOOKUP(AI$3,TOD!$B$109:$BP$139,4,0)</f>
        <v>0</v>
      </c>
      <c r="AJ17" s="15">
        <f t="shared" ca="1" si="7"/>
        <v>251556.55582106113</v>
      </c>
      <c r="AK17" s="269">
        <f ca="1">IFERROR(AJ17/AJ18, "-")</f>
        <v>0.33580061570731351</v>
      </c>
    </row>
    <row r="18" spans="1:37" ht="15.75" customHeight="1" x14ac:dyDescent="0.25">
      <c r="A18" s="265"/>
      <c r="B18" s="466"/>
      <c r="C18" s="270"/>
      <c r="D18" s="271" t="s">
        <v>35</v>
      </c>
      <c r="E18" s="272">
        <f t="shared" ref="E18:AJ18" ca="1" si="8">SUM(E14:E17)</f>
        <v>43807.402666658163</v>
      </c>
      <c r="F18" s="272">
        <f t="shared" ca="1" si="8"/>
        <v>44806.826666653156</v>
      </c>
      <c r="G18" s="272">
        <f t="shared" ca="1" si="8"/>
        <v>45115.896579712629</v>
      </c>
      <c r="H18" s="272">
        <f t="shared" ca="1" si="8"/>
        <v>44830.898086965084</v>
      </c>
      <c r="I18" s="272">
        <f t="shared" ca="1" si="8"/>
        <v>43341.824000000954</v>
      </c>
      <c r="J18" s="272">
        <f t="shared" ca="1" si="8"/>
        <v>40592.384000003338</v>
      </c>
      <c r="K18" s="272">
        <f t="shared" ca="1" si="8"/>
        <v>44196.863999992609</v>
      </c>
      <c r="L18" s="272">
        <f t="shared" ca="1" si="8"/>
        <v>44222.464000016451</v>
      </c>
      <c r="M18" s="272">
        <f t="shared" ca="1" si="8"/>
        <v>44047.730382978916</v>
      </c>
      <c r="N18" s="272">
        <f t="shared" ca="1" si="8"/>
        <v>44549.43228366971</v>
      </c>
      <c r="O18" s="272">
        <f t="shared" ca="1" si="8"/>
        <v>44534.442666679621</v>
      </c>
      <c r="P18" s="272">
        <f t="shared" ca="1" si="8"/>
        <v>44526.963014483452</v>
      </c>
      <c r="Q18" s="272">
        <f t="shared" ca="1" si="8"/>
        <v>45006.135652184486</v>
      </c>
      <c r="R18" s="272">
        <f t="shared" ca="1" si="8"/>
        <v>42680.319999992847</v>
      </c>
      <c r="S18" s="272">
        <f t="shared" ca="1" si="8"/>
        <v>44161.023999989033</v>
      </c>
      <c r="T18" s="272">
        <f t="shared" ca="1" si="8"/>
        <v>44285.951999992132</v>
      </c>
      <c r="U18" s="272">
        <f t="shared" ca="1" si="8"/>
        <v>44418.200510650873</v>
      </c>
      <c r="V18" s="272">
        <f t="shared" ca="1" si="8"/>
        <v>0</v>
      </c>
      <c r="W18" s="272">
        <f t="shared" ca="1" si="8"/>
        <v>0</v>
      </c>
      <c r="X18" s="272">
        <f t="shared" ca="1" si="8"/>
        <v>0</v>
      </c>
      <c r="Y18" s="272">
        <f t="shared" ca="1" si="8"/>
        <v>0</v>
      </c>
      <c r="Z18" s="272">
        <f t="shared" ca="1" si="8"/>
        <v>0</v>
      </c>
      <c r="AA18" s="272">
        <f t="shared" ca="1" si="8"/>
        <v>0</v>
      </c>
      <c r="AB18" s="272">
        <f t="shared" ca="1" si="8"/>
        <v>0</v>
      </c>
      <c r="AC18" s="272">
        <f t="shared" ca="1" si="8"/>
        <v>0</v>
      </c>
      <c r="AD18" s="272">
        <f t="shared" ca="1" si="8"/>
        <v>0</v>
      </c>
      <c r="AE18" s="272">
        <f t="shared" ca="1" si="8"/>
        <v>0</v>
      </c>
      <c r="AF18" s="272">
        <f t="shared" ca="1" si="8"/>
        <v>0</v>
      </c>
      <c r="AG18" s="272">
        <f t="shared" ca="1" si="8"/>
        <v>0</v>
      </c>
      <c r="AH18" s="272">
        <f t="shared" ca="1" si="8"/>
        <v>0</v>
      </c>
      <c r="AI18" s="272">
        <f t="shared" ca="1" si="8"/>
        <v>0</v>
      </c>
      <c r="AJ18" s="15">
        <f t="shared" ca="1" si="8"/>
        <v>749124.76051062346</v>
      </c>
      <c r="AK18" s="269">
        <f ca="1">IFERROR(AJ18/AJ18, "-")</f>
        <v>1</v>
      </c>
    </row>
    <row r="19" spans="1:37" ht="15.75" customHeight="1" x14ac:dyDescent="0.25">
      <c r="A19" s="265"/>
      <c r="B19" s="464" t="s">
        <v>170</v>
      </c>
      <c r="C19" s="266" t="s">
        <v>171</v>
      </c>
      <c r="D19" s="266" t="s">
        <v>157</v>
      </c>
      <c r="E19" s="268">
        <f ca="1">VLOOKUP($E$3,TOD!$B$6:$BP$36,ROW(A4),0)</f>
        <v>7395.2844255268574</v>
      </c>
      <c r="F19" s="268">
        <f ca="1">VLOOKUP($F$3,TOD!$B$6:$BP$36,5,0)</f>
        <v>3976.5333333462477</v>
      </c>
      <c r="G19" s="268">
        <f ca="1">VLOOKUP($G$3,TOD!$B$6:$BP$36,4,0)</f>
        <v>7387.8186666667461</v>
      </c>
      <c r="H19" s="268">
        <f ca="1">VLOOKUP($H$3,TOD!$B$6:$BP$36,4,0)</f>
        <v>7390.7274203002453</v>
      </c>
      <c r="I19" s="268">
        <f ca="1">VLOOKUP($I$3,TOD!$B$6:$BP$36,4,0)</f>
        <v>7266.7858823537827</v>
      </c>
      <c r="J19" s="268">
        <f ca="1">VLOOKUP($J$3,TOD!$B$6:$BP$36,4,0)</f>
        <v>6354.9674057066441</v>
      </c>
      <c r="K19" s="268">
        <f ca="1">VLOOKUP($K$3,TOD!$B$6:$BP$36,4,0)</f>
        <v>7160.8319999873638</v>
      </c>
      <c r="L19" s="268">
        <f ca="1">VLOOKUP($L$3,TOD!$B$6:$BP$36,4,0)</f>
        <v>7269.717333316803</v>
      </c>
      <c r="M19" s="268">
        <f ca="1">VLOOKUP($M$3,TOD!$B$6:$BP$36,4,0)</f>
        <v>6900.958608686924</v>
      </c>
      <c r="N19" s="268">
        <f ca="1">VLOOKUP($N$3,TOD!$B$6:$BP$36,4,0)</f>
        <v>6993.1489213705063</v>
      </c>
      <c r="O19" s="268">
        <f ca="1">VLOOKUP($O$3,TOD!$B$6:$BP$36,4,0)</f>
        <v>7533.9093333482742</v>
      </c>
      <c r="P19" s="268">
        <f ca="1">VLOOKUP($P$3,TOD!$B$6:$BP$36,4,0)</f>
        <v>7154.3466666638851</v>
      </c>
      <c r="Q19" s="268">
        <f ca="1">VLOOKUP($Q$3,TOD!$B$6:$BP$36,4,0)</f>
        <v>7331.4838261008263</v>
      </c>
      <c r="R19" s="268">
        <f ca="1">VLOOKUP($R$3,TOD!$B$6:$BP$36,4,0)</f>
        <v>7256.0639999806881</v>
      </c>
      <c r="S19" s="268">
        <f ca="1">VLOOKUP($S$3,TOD!$B$6:$BP$36,4,0)</f>
        <v>6963.9123478233814</v>
      </c>
      <c r="T19" s="268">
        <f ca="1">VLOOKUP($T$3,TOD!$B$6:$BP$36,4,0)</f>
        <v>7019.7426086962223</v>
      </c>
      <c r="U19" s="268">
        <f ca="1">VLOOKUP($U$3,TOD!$B$6:$BP$36,4,0)</f>
        <v>7071.744000017643</v>
      </c>
      <c r="V19" s="268">
        <f ca="1">VLOOKUP($V$3,TOD!$B$6:$BP$36,4,0)</f>
        <v>0</v>
      </c>
      <c r="W19" s="268">
        <f ca="1">VLOOKUP($W$3,TOD!$B$6:$BP$36,4,0)</f>
        <v>0</v>
      </c>
      <c r="X19" s="268">
        <f ca="1">VLOOKUP($X$3,TOD!$B$6:$BP$36,4,0)</f>
        <v>0</v>
      </c>
      <c r="Y19" s="268">
        <f ca="1">VLOOKUP($Y$3,TOD!$B$6:$BP$36,4,0)</f>
        <v>0</v>
      </c>
      <c r="Z19" s="268">
        <f ca="1">VLOOKUP($Z$3,TOD!$B$6:$BP$36,4,0)</f>
        <v>0</v>
      </c>
      <c r="AA19" s="268">
        <f ca="1">VLOOKUP($AA$3,TOD!$B$6:$BP$36,4,0)</f>
        <v>0</v>
      </c>
      <c r="AB19" s="268">
        <f ca="1">VLOOKUP($AB$3,TOD!$B$6:$BP$36,4,0)</f>
        <v>0</v>
      </c>
      <c r="AC19" s="268">
        <f ca="1">VLOOKUP($AC$3,TOD!$B$6:$BP$36,4,0)</f>
        <v>0</v>
      </c>
      <c r="AD19" s="268">
        <f ca="1">VLOOKUP($AD$3,TOD!$B$6:$BP$36,4,0)</f>
        <v>0</v>
      </c>
      <c r="AE19" s="268">
        <f ca="1">VLOOKUP($AE$3,TOD!$B$6:$BP$36,4,0)</f>
        <v>0</v>
      </c>
      <c r="AF19" s="268">
        <f ca="1">VLOOKUP($AF$3,TOD!$B$6:$BP$36,4,0)</f>
        <v>0</v>
      </c>
      <c r="AG19" s="268">
        <f ca="1">VLOOKUP($AG$3,TOD!$B$6:$BP$36,4,0)</f>
        <v>0</v>
      </c>
      <c r="AH19" s="268">
        <f ca="1">VLOOKUP($AH$3,TOD!$B$6:$BP$36,4,0)</f>
        <v>0</v>
      </c>
      <c r="AI19" s="268">
        <f ca="1">VLOOKUP($AI$3,TOD!$B$6:$BP$36,3,0)</f>
        <v>0</v>
      </c>
      <c r="AJ19" s="15">
        <f t="shared" ref="AJ19:AJ22" ca="1" si="9">SUM(E19:AI19)</f>
        <v>118427.97677989304</v>
      </c>
      <c r="AK19" s="273">
        <f ca="1">IFERROR(AJ19/AJ23, "-")</f>
        <v>0.25787920137886822</v>
      </c>
    </row>
    <row r="20" spans="1:37" ht="15.75" customHeight="1" x14ac:dyDescent="0.25">
      <c r="A20" s="265"/>
      <c r="B20" s="465"/>
      <c r="C20" s="266" t="s">
        <v>172</v>
      </c>
      <c r="D20" s="266" t="s">
        <v>158</v>
      </c>
      <c r="E20" s="15">
        <f ca="1">VLOOKUP(E$3,TOD!$B$40:$BP$70,5,0)</f>
        <v>7958.5280000120401</v>
      </c>
      <c r="F20" s="15">
        <f ca="1">VLOOKUP(F$3,TOD!$B$40:$BP$70,5,0)</f>
        <v>8106.6815072447062</v>
      </c>
      <c r="G20" s="15">
        <f ca="1">VLOOKUP(G$3,TOD!$B$40:$BP$70,5,0)</f>
        <v>8008.021333321929</v>
      </c>
      <c r="H20" s="15">
        <f ca="1">VLOOKUP(H$3,TOD!$B$40:$BP$70,5,0)</f>
        <v>8038.1328695565462</v>
      </c>
      <c r="I20" s="15">
        <f ca="1">VLOOKUP(I$3,TOD!$B$40:$BP$70,5,0)</f>
        <v>8146.560479387641</v>
      </c>
      <c r="J20" s="15">
        <f ca="1">VLOOKUP(J$3,TOD!$B$40:$BP$70,5,0)</f>
        <v>6855.6696565747261</v>
      </c>
      <c r="K20" s="15">
        <f ca="1">VLOOKUP(K$3,TOD!$B$40:$BP$70,5,0)</f>
        <v>7843.8400000035763</v>
      </c>
      <c r="L20" s="15">
        <f ca="1">VLOOKUP(L$3,TOD!$B$40:$BP$70,5,0)</f>
        <v>7620.6822028905153</v>
      </c>
      <c r="M20" s="15">
        <f ca="1">VLOOKUP(M$3,TOD!$B$40:$BP$70,5,0)</f>
        <v>8050.5989565253258</v>
      </c>
      <c r="N20" s="15">
        <f ca="1">VLOOKUP(N$3,TOD!$B$40:$BP$70,5,0)</f>
        <v>7761.9200000017881</v>
      </c>
      <c r="O20" s="15">
        <f ca="1">VLOOKUP(O$3,TOD!$B$40:$BP$70,5,0)</f>
        <v>8217.9413333386183</v>
      </c>
      <c r="P20" s="15">
        <f ca="1">VLOOKUP(P$3,TOD!$B$40:$BP$70,5,0)</f>
        <v>8276.6506666690111</v>
      </c>
      <c r="Q20" s="15">
        <f ca="1">VLOOKUP(Q$3,TOD!$B$40:$BP$70,5,0)</f>
        <v>8564.661797106266</v>
      </c>
      <c r="R20" s="15">
        <f ca="1">VLOOKUP(R$3,TOD!$B$40:$BP$70,5,0)</f>
        <v>8265.7280000001192</v>
      </c>
      <c r="S20" s="15">
        <f ca="1">VLOOKUP(S$3,TOD!$B$40:$BP$70,5,0)</f>
        <v>7767.0400000065565</v>
      </c>
      <c r="T20" s="15">
        <f ca="1">VLOOKUP(T$3,TOD!$B$40:$BP$70,5,0)</f>
        <v>7989.188637688756</v>
      </c>
      <c r="U20" s="15">
        <f ca="1">VLOOKUP(U$3,TOD!$B$40:$BP$70,5,0)</f>
        <v>7656.8783768117428</v>
      </c>
      <c r="V20" s="15">
        <f ca="1">VLOOKUP(V$3,TOD!$B$40:$BP$70,5,0)</f>
        <v>0</v>
      </c>
      <c r="W20" s="15">
        <f ca="1">VLOOKUP(W$3,TOD!$B$40:$BP$70,5,0)</f>
        <v>0</v>
      </c>
      <c r="X20" s="15">
        <f ca="1">VLOOKUP(X$3,TOD!$B$40:$BP$70,5,0)</f>
        <v>0</v>
      </c>
      <c r="Y20" s="15">
        <f ca="1">VLOOKUP(Y$3,TOD!$B$40:$BP$70,5,0)</f>
        <v>0</v>
      </c>
      <c r="Z20" s="15">
        <f ca="1">VLOOKUP(Z$3,TOD!$B$40:$BP$70,5,0)</f>
        <v>0</v>
      </c>
      <c r="AA20" s="15">
        <f ca="1">VLOOKUP(AA$3,TOD!$B$40:$BP$70,5,0)</f>
        <v>0</v>
      </c>
      <c r="AB20" s="15">
        <f ca="1">VLOOKUP(AB$3,TOD!$B$40:$BP$70,5,0)</f>
        <v>0</v>
      </c>
      <c r="AC20" s="15">
        <f ca="1">VLOOKUP(AC$3,TOD!$B$40:$BP$70,5,0)</f>
        <v>0</v>
      </c>
      <c r="AD20" s="15">
        <f ca="1">VLOOKUP(AD$3,TOD!$B$40:$BP$70,5,0)</f>
        <v>0</v>
      </c>
      <c r="AE20" s="15">
        <f ca="1">VLOOKUP(AE$3,TOD!$B$40:$BP$70,5,0)</f>
        <v>0</v>
      </c>
      <c r="AF20" s="15">
        <f ca="1">VLOOKUP(AF$3,TOD!$B$40:$BP$70,5,0)</f>
        <v>0</v>
      </c>
      <c r="AG20" s="15">
        <f ca="1">VLOOKUP(AG$3,TOD!$B$40:$BP$70,5,0)</f>
        <v>0</v>
      </c>
      <c r="AH20" s="15">
        <f ca="1">VLOOKUP(AH$3,TOD!$B$40:$BP$70,5,0)</f>
        <v>0</v>
      </c>
      <c r="AI20" s="15">
        <f ca="1">VLOOKUP(AI$3,TOD!$B$40:$BP$70,5,0)</f>
        <v>0</v>
      </c>
      <c r="AJ20" s="15">
        <f t="shared" ca="1" si="9"/>
        <v>135128.72381713986</v>
      </c>
      <c r="AK20" s="274">
        <f ca="1">IFERROR(AJ20/AJ23, "-")</f>
        <v>0.29424539985239417</v>
      </c>
    </row>
    <row r="21" spans="1:37" ht="15.75" customHeight="1" x14ac:dyDescent="0.25">
      <c r="A21" s="265"/>
      <c r="B21" s="465"/>
      <c r="C21" s="266" t="s">
        <v>173</v>
      </c>
      <c r="D21" s="266" t="s">
        <v>159</v>
      </c>
      <c r="E21" s="15">
        <f ca="1">VLOOKUP(E$3,TOD!$B$75:$BP$105,5,0)</f>
        <v>4041.727999985218</v>
      </c>
      <c r="F21" s="15">
        <f ca="1">VLOOKUP(F$3,TOD!$B$75:$BP$105,5,0)</f>
        <v>4157.0838260799646</v>
      </c>
      <c r="G21" s="15">
        <f ca="1">VLOOKUP(G$3,TOD!$B$75:$BP$105,5,0)</f>
        <v>4248.6353623270988</v>
      </c>
      <c r="H21" s="15">
        <f ca="1">VLOOKUP(H$3,TOD!$B$75:$BP$105,5,0)</f>
        <v>4197.6431304514408</v>
      </c>
      <c r="I21" s="15">
        <f ca="1">VLOOKUP(I$3,TOD!$B$75:$BP$105,5,0)</f>
        <v>4244.0950922071934</v>
      </c>
      <c r="J21" s="15">
        <f ca="1">VLOOKUP(J$3,TOD!$B$75:$BP$105,5,0)</f>
        <v>3939.9958260804415</v>
      </c>
      <c r="K21" s="15">
        <f ca="1">VLOOKUP(K$3,TOD!$B$75:$BP$105,5,0)</f>
        <v>3871.5510724633932</v>
      </c>
      <c r="L21" s="15">
        <f ca="1">VLOOKUP(L$3,TOD!$B$75:$BP$105,5,0)</f>
        <v>3957.0031304359436</v>
      </c>
      <c r="M21" s="15">
        <f ca="1">VLOOKUP(M$3,TOD!$B$75:$BP$105,5,0)</f>
        <v>3963.5033043473959</v>
      </c>
      <c r="N21" s="15">
        <f ca="1">VLOOKUP(N$3,TOD!$B$75:$BP$105,5,0)</f>
        <v>3961.1881739199162</v>
      </c>
      <c r="O21" s="15">
        <f ca="1">VLOOKUP(O$3,TOD!$B$75:$BP$105,5,0)</f>
        <v>4300.7999999970198</v>
      </c>
      <c r="P21" s="15">
        <f ca="1">VLOOKUP(P$3,TOD!$B$75:$BP$105,5,0)</f>
        <v>4210.0795362144709</v>
      </c>
      <c r="Q21" s="15">
        <f ca="1">VLOOKUP(Q$3,TOD!$B$75:$BP$105,5,0)</f>
        <v>4196.0848695486784</v>
      </c>
      <c r="R21" s="15">
        <f ca="1">VLOOKUP(R$3,TOD!$B$75:$BP$105,5,0)</f>
        <v>4214.1161739081144</v>
      </c>
      <c r="S21" s="15">
        <f ca="1">VLOOKUP(S$3,TOD!$B$75:$BP$105,5,0)</f>
        <v>3930.1119999885559</v>
      </c>
      <c r="T21" s="15">
        <f ca="1">VLOOKUP(T$3,TOD!$B$75:$BP$105,5,0)</f>
        <v>4178.3206956535578</v>
      </c>
      <c r="U21" s="15">
        <f ca="1">VLOOKUP(U$3,TOD!$B$75:$BP$105,5,0)</f>
        <v>4082.0053333342075</v>
      </c>
      <c r="V21" s="15">
        <f ca="1">VLOOKUP(V$3,TOD!$B$75:$BP$105,5,0)</f>
        <v>0</v>
      </c>
      <c r="W21" s="15">
        <f ca="1">VLOOKUP(W$3,TOD!$B$75:$BP$105,5,0)</f>
        <v>0</v>
      </c>
      <c r="X21" s="15">
        <f ca="1">VLOOKUP(X$3,TOD!$B$75:$BP$105,5,0)</f>
        <v>0</v>
      </c>
      <c r="Y21" s="15">
        <f ca="1">VLOOKUP(Y$3,TOD!$B$75:$BP$105,5,0)</f>
        <v>0</v>
      </c>
      <c r="Z21" s="15">
        <f ca="1">VLOOKUP(Z$3,TOD!$B$75:$BP$105,5,0)</f>
        <v>0</v>
      </c>
      <c r="AA21" s="15">
        <f ca="1">VLOOKUP(AA$3,TOD!$B$75:$BP$105,5,0)</f>
        <v>0</v>
      </c>
      <c r="AB21" s="15">
        <f ca="1">VLOOKUP(AB$3,TOD!$B$75:$BP$105,5,0)</f>
        <v>0</v>
      </c>
      <c r="AC21" s="15">
        <f ca="1">VLOOKUP(AC$3,TOD!$B$75:$BP$105,5,0)</f>
        <v>0</v>
      </c>
      <c r="AD21" s="15">
        <f ca="1">VLOOKUP(AD$3,TOD!$B$75:$BP$105,5,0)</f>
        <v>0</v>
      </c>
      <c r="AE21" s="15">
        <f ca="1">VLOOKUP(AE$3,TOD!$B$75:$BP$105,5,0)</f>
        <v>0</v>
      </c>
      <c r="AF21" s="15">
        <f ca="1">VLOOKUP(AF$3,TOD!$B$75:$BP$105,5,0)</f>
        <v>0</v>
      </c>
      <c r="AG21" s="15">
        <f ca="1">VLOOKUP(AG$3,TOD!$B$75:$BP$105,5,0)</f>
        <v>0</v>
      </c>
      <c r="AH21" s="15">
        <f ca="1">VLOOKUP(AH$3,TOD!$B$75:$BP$105,5,0)</f>
        <v>0</v>
      </c>
      <c r="AI21" s="15">
        <f ca="1">VLOOKUP(AI$3,TOD!$B$75:$BP$105,5,0)</f>
        <v>0</v>
      </c>
      <c r="AJ21" s="15">
        <f t="shared" ca="1" si="9"/>
        <v>69693.945526942611</v>
      </c>
      <c r="AK21" s="274">
        <f ca="1">IFERROR(AJ21/AJ23, "-")</f>
        <v>0.15175990928928659</v>
      </c>
    </row>
    <row r="22" spans="1:37" ht="15.75" customHeight="1" x14ac:dyDescent="0.25">
      <c r="A22" s="265"/>
      <c r="B22" s="465"/>
      <c r="C22" s="266" t="s">
        <v>174</v>
      </c>
      <c r="D22" s="266" t="s">
        <v>160</v>
      </c>
      <c r="E22" s="15">
        <f ca="1">VLOOKUP(E$3,TOD!$B$109:$BP$139,5,0)</f>
        <v>8123.7333333343267</v>
      </c>
      <c r="F22" s="15">
        <f ca="1">VLOOKUP(F$3,TOD!$B$109:$BP$139,5,0)</f>
        <v>8284.84266667068</v>
      </c>
      <c r="G22" s="15">
        <f ca="1">VLOOKUP(G$3,TOD!$B$109:$BP$139,5,0)</f>
        <v>8145.5193043500185</v>
      </c>
      <c r="H22" s="15">
        <f ca="1">VLOOKUP(H$3,TOD!$B$109:$BP$139,5,0)</f>
        <v>8191.6586666703224</v>
      </c>
      <c r="I22" s="15">
        <f ca="1">VLOOKUP(I$3,TOD!$B$109:$BP$139,5,0)</f>
        <v>8309.8480962067842</v>
      </c>
      <c r="J22" s="15">
        <f ca="1">VLOOKUP(J$3,TOD!$B$109:$BP$139,5,0)</f>
        <v>7697.9867826104164</v>
      </c>
      <c r="K22" s="15">
        <f ca="1">VLOOKUP(K$3,TOD!$B$109:$BP$139,5,0)</f>
        <v>7608.8542608767748</v>
      </c>
      <c r="L22" s="15">
        <f ca="1">VLOOKUP(L$3,TOD!$B$109:$BP$139,5,0)</f>
        <v>7767.0399999916553</v>
      </c>
      <c r="M22" s="15">
        <f ca="1">VLOOKUP(M$3,TOD!$B$109:$BP$139,5,0)</f>
        <v>7670.5910724699497</v>
      </c>
      <c r="N22" s="15">
        <f ca="1">VLOOKUP(N$3,TOD!$B$109:$BP$139,5,0)</f>
        <v>7798.427826076746</v>
      </c>
      <c r="O22" s="15">
        <f ca="1">VLOOKUP(O$3,TOD!$B$109:$BP$139,5,0)</f>
        <v>8307.370666667819</v>
      </c>
      <c r="P22" s="15">
        <f ca="1">VLOOKUP(P$3,TOD!$B$109:$BP$139,5,0)</f>
        <v>8221.5624347925186</v>
      </c>
      <c r="Q22" s="15">
        <f ca="1">VLOOKUP(Q$3,TOD!$B$109:$BP$139,5,0)</f>
        <v>8237.5902608782053</v>
      </c>
      <c r="R22" s="15">
        <f ca="1">VLOOKUP(R$3,TOD!$B$109:$BP$139,5,0)</f>
        <v>8191.6438260823488</v>
      </c>
      <c r="S22" s="15">
        <f ca="1">VLOOKUP(S$3,TOD!$B$109:$BP$139,5,0)</f>
        <v>7605.9751884043217</v>
      </c>
      <c r="T22" s="15">
        <f ca="1">VLOOKUP(T$3,TOD!$B$109:$BP$139,5,0)</f>
        <v>7841.7919999957085</v>
      </c>
      <c r="U22" s="15">
        <f ca="1">VLOOKUP(U$3,TOD!$B$109:$BP$139,5,0)</f>
        <v>7983.1040000021458</v>
      </c>
      <c r="V22" s="15">
        <f ca="1">VLOOKUP(V$3,TOD!$B$109:$BP$139,5,0)</f>
        <v>0</v>
      </c>
      <c r="W22" s="15">
        <f ca="1">VLOOKUP(W$3,TOD!$B$109:$BP$139,5,0)</f>
        <v>0</v>
      </c>
      <c r="X22" s="15">
        <f ca="1">VLOOKUP(X$3,TOD!$B$109:$BP$139,5,0)</f>
        <v>0</v>
      </c>
      <c r="Y22" s="15">
        <f ca="1">VLOOKUP(Y$3,TOD!$B$109:$BP$139,5,0)</f>
        <v>0</v>
      </c>
      <c r="Z22" s="15">
        <f ca="1">VLOOKUP(Z$3,TOD!$B$109:$BP$139,5,0)</f>
        <v>0</v>
      </c>
      <c r="AA22" s="15">
        <f ca="1">VLOOKUP(AA$3,TOD!$B$109:$BP$139,5,0)</f>
        <v>0</v>
      </c>
      <c r="AB22" s="15">
        <f ca="1">VLOOKUP(AB$3,TOD!$B$109:$BP$139,5,0)</f>
        <v>0</v>
      </c>
      <c r="AC22" s="15">
        <f ca="1">VLOOKUP(AC$3,TOD!$B$109:$BP$139,5,0)</f>
        <v>0</v>
      </c>
      <c r="AD22" s="15">
        <f ca="1">VLOOKUP(AD$3,TOD!$B$109:$BP$139,5,0)</f>
        <v>0</v>
      </c>
      <c r="AE22" s="15">
        <f ca="1">VLOOKUP(AE$3,TOD!$B$109:$BP$139,5,0)</f>
        <v>0</v>
      </c>
      <c r="AF22" s="15">
        <f ca="1">VLOOKUP(AF$3,TOD!$B$109:$BP$139,5,0)</f>
        <v>0</v>
      </c>
      <c r="AG22" s="15">
        <f ca="1">VLOOKUP(AG$3,TOD!$B$109:$BP$139,5,0)</f>
        <v>0</v>
      </c>
      <c r="AH22" s="15">
        <f ca="1">VLOOKUP(AH$3,TOD!$B$109:$BP$139,5,0)</f>
        <v>0</v>
      </c>
      <c r="AI22" s="15">
        <f ca="1">VLOOKUP(AI$3,TOD!$B$109:$BP$139,5,0)</f>
        <v>0</v>
      </c>
      <c r="AJ22" s="15">
        <f t="shared" ca="1" si="9"/>
        <v>135987.54038608074</v>
      </c>
      <c r="AK22" s="274">
        <f ca="1">IFERROR(AJ22/AJ23, "-")</f>
        <v>0.29611548947945104</v>
      </c>
    </row>
    <row r="23" spans="1:37" ht="15.75" customHeight="1" x14ac:dyDescent="0.25">
      <c r="A23" s="265"/>
      <c r="B23" s="466"/>
      <c r="C23" s="270"/>
      <c r="D23" s="271" t="s">
        <v>35</v>
      </c>
      <c r="E23" s="272">
        <f t="shared" ref="E23:AJ23" ca="1" si="10">SUM(E19:E22)</f>
        <v>27519.273758858442</v>
      </c>
      <c r="F23" s="272">
        <f t="shared" ca="1" si="10"/>
        <v>24525.141333341599</v>
      </c>
      <c r="G23" s="272">
        <f t="shared" ca="1" si="10"/>
        <v>27789.994666665792</v>
      </c>
      <c r="H23" s="272">
        <f t="shared" ca="1" si="10"/>
        <v>27818.162086978555</v>
      </c>
      <c r="I23" s="272">
        <f t="shared" ca="1" si="10"/>
        <v>27967.289550155401</v>
      </c>
      <c r="J23" s="272">
        <f t="shared" ca="1" si="10"/>
        <v>24848.619670972228</v>
      </c>
      <c r="K23" s="272">
        <f t="shared" ca="1" si="10"/>
        <v>26485.077333331108</v>
      </c>
      <c r="L23" s="272">
        <f t="shared" ca="1" si="10"/>
        <v>26614.442666634917</v>
      </c>
      <c r="M23" s="272">
        <f t="shared" ca="1" si="10"/>
        <v>26585.651942029595</v>
      </c>
      <c r="N23" s="272">
        <f t="shared" ca="1" si="10"/>
        <v>26514.684921368957</v>
      </c>
      <c r="O23" s="272">
        <f t="shared" ca="1" si="10"/>
        <v>28360.021333351731</v>
      </c>
      <c r="P23" s="272">
        <f t="shared" ca="1" si="10"/>
        <v>27862.639304339886</v>
      </c>
      <c r="Q23" s="272">
        <f t="shared" ca="1" si="10"/>
        <v>28329.820753633976</v>
      </c>
      <c r="R23" s="272">
        <f t="shared" ca="1" si="10"/>
        <v>27927.551999971271</v>
      </c>
      <c r="S23" s="272">
        <f t="shared" ca="1" si="10"/>
        <v>26267.039536222816</v>
      </c>
      <c r="T23" s="272">
        <f t="shared" ca="1" si="10"/>
        <v>27029.043942034245</v>
      </c>
      <c r="U23" s="272">
        <f t="shared" ca="1" si="10"/>
        <v>26793.731710165739</v>
      </c>
      <c r="V23" s="272">
        <f t="shared" ca="1" si="10"/>
        <v>0</v>
      </c>
      <c r="W23" s="272">
        <f t="shared" ca="1" si="10"/>
        <v>0</v>
      </c>
      <c r="X23" s="272">
        <f t="shared" ca="1" si="10"/>
        <v>0</v>
      </c>
      <c r="Y23" s="272">
        <f t="shared" ca="1" si="10"/>
        <v>0</v>
      </c>
      <c r="Z23" s="272">
        <f t="shared" ca="1" si="10"/>
        <v>0</v>
      </c>
      <c r="AA23" s="272">
        <f t="shared" ca="1" si="10"/>
        <v>0</v>
      </c>
      <c r="AB23" s="272">
        <f t="shared" ca="1" si="10"/>
        <v>0</v>
      </c>
      <c r="AC23" s="272">
        <f t="shared" ca="1" si="10"/>
        <v>0</v>
      </c>
      <c r="AD23" s="272">
        <f t="shared" ca="1" si="10"/>
        <v>0</v>
      </c>
      <c r="AE23" s="272">
        <f t="shared" ca="1" si="10"/>
        <v>0</v>
      </c>
      <c r="AF23" s="272">
        <f t="shared" ca="1" si="10"/>
        <v>0</v>
      </c>
      <c r="AG23" s="272">
        <f t="shared" ca="1" si="10"/>
        <v>0</v>
      </c>
      <c r="AH23" s="272">
        <f t="shared" ca="1" si="10"/>
        <v>0</v>
      </c>
      <c r="AI23" s="272">
        <f t="shared" ca="1" si="10"/>
        <v>0</v>
      </c>
      <c r="AJ23" s="15">
        <f t="shared" ca="1" si="10"/>
        <v>459238.18651005626</v>
      </c>
      <c r="AK23" s="274">
        <f ca="1">IFERROR(AJ23/AJ23, "-")</f>
        <v>1</v>
      </c>
    </row>
    <row r="24" spans="1:37" ht="15.75" customHeight="1" x14ac:dyDescent="0.25">
      <c r="A24" s="265"/>
      <c r="B24" s="464" t="s">
        <v>8</v>
      </c>
      <c r="C24" s="266" t="s">
        <v>175</v>
      </c>
      <c r="D24" s="266" t="s">
        <v>157</v>
      </c>
      <c r="E24" s="275">
        <f ca="1">VLOOKUP($E$3,TOD!$B$6:$BP$36,6,0)</f>
        <v>758.45423728972673</v>
      </c>
      <c r="F24" s="276">
        <f ca="1">VLOOKUP($F$3,TOD!$B$6:$BP$36,6,0)</f>
        <v>1200.544542375952</v>
      </c>
      <c r="G24" s="276">
        <f ca="1">VLOOKUP($G$3,TOD!$B$6:$BP$36,4,0)</f>
        <v>7387.8186666667461</v>
      </c>
      <c r="H24" s="276">
        <f ca="1">VLOOKUP($H$3,TOD!$B$6:$BP$36,4,0)</f>
        <v>7390.7274203002453</v>
      </c>
      <c r="I24" s="276">
        <f ca="1">VLOOKUP($I$3,TOD!$B$6:$BP$36,4,0)</f>
        <v>7266.7858823537827</v>
      </c>
      <c r="J24" s="276">
        <f ca="1">VLOOKUP($J$3,TOD!$B$6:$BP$36,4,0)</f>
        <v>6354.9674057066441</v>
      </c>
      <c r="K24" s="276">
        <f ca="1">VLOOKUP($K$3,TOD!$B$6:$BP$36,4,0)</f>
        <v>7160.8319999873638</v>
      </c>
      <c r="L24" s="276">
        <f ca="1">VLOOKUP($L$3,TOD!$B$6:$BP$36,4,0)</f>
        <v>7269.717333316803</v>
      </c>
      <c r="M24" s="276">
        <f ca="1">VLOOKUP($M$3,TOD!$B$6:$BP$36,4,0)</f>
        <v>6900.958608686924</v>
      </c>
      <c r="N24" s="276">
        <f ca="1">VLOOKUP($N$3,TOD!$B$6:$BP$36,4,0)</f>
        <v>6993.1489213705063</v>
      </c>
      <c r="O24" s="276">
        <f ca="1">VLOOKUP($O$3,TOD!$B$6:$BP$36,4,0)</f>
        <v>7533.9093333482742</v>
      </c>
      <c r="P24" s="276">
        <f ca="1">VLOOKUP($P$3,TOD!$B$6:$BP$36,4,0)</f>
        <v>7154.3466666638851</v>
      </c>
      <c r="Q24" s="276">
        <f ca="1">VLOOKUP($Q$3,TOD!$B$6:$BP$36,4,0)</f>
        <v>7331.4838261008263</v>
      </c>
      <c r="R24" s="276">
        <f ca="1">VLOOKUP($R$3,TOD!$B$6:$BP$36,4,0)</f>
        <v>7256.0639999806881</v>
      </c>
      <c r="S24" s="276">
        <f ca="1">VLOOKUP($S$3,TOD!$B$6:$BP$36,4,0)</f>
        <v>6963.9123478233814</v>
      </c>
      <c r="T24" s="276">
        <f ca="1">VLOOKUP($T$3,TOD!$B$6:$BP$36,4,0)</f>
        <v>7019.7426086962223</v>
      </c>
      <c r="U24" s="276">
        <f ca="1">VLOOKUP($U$3,TOD!$B$6:$BP$36,4,0)</f>
        <v>7071.744000017643</v>
      </c>
      <c r="V24" s="276">
        <f ca="1">VLOOKUP($V$3,TOD!$B$6:$BP$36,4,0)</f>
        <v>0</v>
      </c>
      <c r="W24" s="276">
        <f ca="1">VLOOKUP($W$3,TOD!$B$6:$BP$36,4,0)</f>
        <v>0</v>
      </c>
      <c r="X24" s="276">
        <f ca="1">VLOOKUP($X$3,TOD!$B$6:$BP$36,4,0)</f>
        <v>0</v>
      </c>
      <c r="Y24" s="276">
        <f ca="1">VLOOKUP($Y$3,TOD!$B$6:$BP$36,4,0)</f>
        <v>0</v>
      </c>
      <c r="Z24" s="276">
        <f ca="1">VLOOKUP($Z$3,TOD!$B$6:$BP$36,4,0)</f>
        <v>0</v>
      </c>
      <c r="AA24" s="276">
        <f ca="1">VLOOKUP($AA$3,TOD!$B$6:$BP$36,4,0)</f>
        <v>0</v>
      </c>
      <c r="AB24" s="276">
        <f ca="1">VLOOKUP($AB$3,TOD!$B$6:$BP$36,4,0)</f>
        <v>0</v>
      </c>
      <c r="AC24" s="276">
        <f ca="1">VLOOKUP($AC$3,TOD!$B$6:$BP$36,4,0)</f>
        <v>0</v>
      </c>
      <c r="AD24" s="276">
        <f ca="1">VLOOKUP($AD$3,TOD!$B$6:$BP$36,4,0)</f>
        <v>0</v>
      </c>
      <c r="AE24" s="276">
        <f ca="1">VLOOKUP($AE$3,TOD!$B$6:$BP$36,4,0)</f>
        <v>0</v>
      </c>
      <c r="AF24" s="276">
        <f ca="1">VLOOKUP($AF$3,TOD!$B$6:$BP$36,4,0)</f>
        <v>0</v>
      </c>
      <c r="AG24" s="276">
        <f ca="1">VLOOKUP($AG$3,TOD!$B$6:$BP$36,4,0)</f>
        <v>0</v>
      </c>
      <c r="AH24" s="276">
        <f ca="1">VLOOKUP($AH$3,TOD!$B$6:$BP$36,4,0)</f>
        <v>0</v>
      </c>
      <c r="AI24" s="276">
        <f ca="1">VLOOKUP($AI$3,TOD!$B$6:$BP$36,3,0)</f>
        <v>0</v>
      </c>
      <c r="AJ24" s="15">
        <f t="shared" ref="AJ24:AJ278" ca="1" si="11">SUM(E24:AI24)</f>
        <v>109015.15780068561</v>
      </c>
      <c r="AK24" s="273">
        <f ca="1">IFERROR(AJ24/AJ28, "-")</f>
        <v>0.2423499554929156</v>
      </c>
    </row>
    <row r="25" spans="1:37" ht="15.75" customHeight="1" x14ac:dyDescent="0.25">
      <c r="A25" s="265"/>
      <c r="B25" s="465"/>
      <c r="C25" s="266" t="s">
        <v>176</v>
      </c>
      <c r="D25" s="266" t="s">
        <v>158</v>
      </c>
      <c r="E25" s="15">
        <f ca="1">VLOOKUP(E$3,TOD!$B$40:$BP$70,5,0)</f>
        <v>7958.5280000120401</v>
      </c>
      <c r="F25" s="15">
        <f ca="1">VLOOKUP(F$3,TOD!$B$40:$BP$70,5,0)</f>
        <v>8106.6815072447062</v>
      </c>
      <c r="G25" s="15">
        <f ca="1">VLOOKUP(G$3,TOD!$B$40:$BP$70,5,0)</f>
        <v>8008.021333321929</v>
      </c>
      <c r="H25" s="15">
        <f ca="1">VLOOKUP(H$3,TOD!$B$40:$BP$70,5,0)</f>
        <v>8038.1328695565462</v>
      </c>
      <c r="I25" s="15">
        <f ca="1">VLOOKUP(I$3,TOD!$B$40:$BP$70,5,0)</f>
        <v>8146.560479387641</v>
      </c>
      <c r="J25" s="15">
        <f ca="1">VLOOKUP(J$3,TOD!$B$40:$BP$70,5,0)</f>
        <v>6855.6696565747261</v>
      </c>
      <c r="K25" s="15">
        <f ca="1">VLOOKUP(K$3,TOD!$B$40:$BP$70,5,0)</f>
        <v>7843.8400000035763</v>
      </c>
      <c r="L25" s="15">
        <f ca="1">VLOOKUP(L$3,TOD!$B$40:$BP$70,5,0)</f>
        <v>7620.6822028905153</v>
      </c>
      <c r="M25" s="15">
        <f ca="1">VLOOKUP(M$3,TOD!$B$40:$BP$70,5,0)</f>
        <v>8050.5989565253258</v>
      </c>
      <c r="N25" s="15">
        <f ca="1">VLOOKUP(N$3,TOD!$B$40:$BP$70,5,0)</f>
        <v>7761.9200000017881</v>
      </c>
      <c r="O25" s="15">
        <f ca="1">VLOOKUP(O$3,TOD!$B$40:$BP$70,5,0)</f>
        <v>8217.9413333386183</v>
      </c>
      <c r="P25" s="15">
        <f ca="1">VLOOKUP(P$3,TOD!$B$40:$BP$70,5,0)</f>
        <v>8276.6506666690111</v>
      </c>
      <c r="Q25" s="15">
        <f ca="1">VLOOKUP(Q$3,TOD!$B$40:$BP$70,5,0)</f>
        <v>8564.661797106266</v>
      </c>
      <c r="R25" s="15">
        <f ca="1">VLOOKUP(R$3,TOD!$B$40:$BP$70,5,0)</f>
        <v>8265.7280000001192</v>
      </c>
      <c r="S25" s="15">
        <f ca="1">VLOOKUP(S$3,TOD!$B$40:$BP$70,5,0)</f>
        <v>7767.0400000065565</v>
      </c>
      <c r="T25" s="15">
        <f ca="1">VLOOKUP(T$3,TOD!$B$40:$BP$70,5,0)</f>
        <v>7989.188637688756</v>
      </c>
      <c r="U25" s="15">
        <f ca="1">VLOOKUP(U$3,TOD!$B$40:$BP$70,5,0)</f>
        <v>7656.8783768117428</v>
      </c>
      <c r="V25" s="15">
        <f ca="1">VLOOKUP(V$3,TOD!$B$40:$BP$70,5,0)</f>
        <v>0</v>
      </c>
      <c r="W25" s="15">
        <f ca="1">VLOOKUP(W$3,TOD!$B$40:$BP$70,5,0)</f>
        <v>0</v>
      </c>
      <c r="X25" s="15">
        <f ca="1">VLOOKUP(X$3,TOD!$B$40:$BP$70,5,0)</f>
        <v>0</v>
      </c>
      <c r="Y25" s="15">
        <f ca="1">VLOOKUP(Y$3,TOD!$B$40:$BP$70,5,0)</f>
        <v>0</v>
      </c>
      <c r="Z25" s="15">
        <f ca="1">VLOOKUP(Z$3,TOD!$B$40:$BP$70,5,0)</f>
        <v>0</v>
      </c>
      <c r="AA25" s="15">
        <f ca="1">VLOOKUP(AA$3,TOD!$B$40:$BP$70,5,0)</f>
        <v>0</v>
      </c>
      <c r="AB25" s="15">
        <f ca="1">VLOOKUP(AB$3,TOD!$B$40:$BP$70,5,0)</f>
        <v>0</v>
      </c>
      <c r="AC25" s="15">
        <f ca="1">VLOOKUP(AC$3,TOD!$B$40:$BP$70,5,0)</f>
        <v>0</v>
      </c>
      <c r="AD25" s="15">
        <f ca="1">VLOOKUP(AD$3,TOD!$B$40:$BP$70,5,0)</f>
        <v>0</v>
      </c>
      <c r="AE25" s="15">
        <f ca="1">VLOOKUP(AE$3,TOD!$B$40:$BP$70,5,0)</f>
        <v>0</v>
      </c>
      <c r="AF25" s="15">
        <f ca="1">VLOOKUP(AF$3,TOD!$B$40:$BP$70,5,0)</f>
        <v>0</v>
      </c>
      <c r="AG25" s="15">
        <f ca="1">VLOOKUP(AG$3,TOD!$B$40:$BP$70,5,0)</f>
        <v>0</v>
      </c>
      <c r="AH25" s="15">
        <f ca="1">VLOOKUP(AH$3,TOD!$B$40:$BP$70,5,0)</f>
        <v>0</v>
      </c>
      <c r="AI25" s="15">
        <f ca="1">VLOOKUP(AI$3,TOD!$B$40:$BP$70,5,0)</f>
        <v>0</v>
      </c>
      <c r="AJ25" s="15">
        <f t="shared" ca="1" si="11"/>
        <v>135128.72381713986</v>
      </c>
      <c r="AK25" s="274">
        <f ca="1">IFERROR(AJ25/AJ28, "-")</f>
        <v>0.30040263082288882</v>
      </c>
    </row>
    <row r="26" spans="1:37" ht="15.75" customHeight="1" x14ac:dyDescent="0.25">
      <c r="A26" s="265"/>
      <c r="B26" s="465"/>
      <c r="C26" s="266" t="s">
        <v>177</v>
      </c>
      <c r="D26" s="266" t="s">
        <v>159</v>
      </c>
      <c r="E26" s="15">
        <f ca="1">VLOOKUP(E$3,TOD!$B$75:$BP$105,5,0)</f>
        <v>4041.727999985218</v>
      </c>
      <c r="F26" s="15">
        <f ca="1">VLOOKUP(F$3,TOD!$B$75:$BP$105,5,0)</f>
        <v>4157.0838260799646</v>
      </c>
      <c r="G26" s="15">
        <f ca="1">VLOOKUP(G$3,TOD!$B$75:$BP$105,5,0)</f>
        <v>4248.6353623270988</v>
      </c>
      <c r="H26" s="15">
        <f ca="1">VLOOKUP(H$3,TOD!$B$75:$BP$105,5,0)</f>
        <v>4197.6431304514408</v>
      </c>
      <c r="I26" s="15">
        <f ca="1">VLOOKUP(I$3,TOD!$B$75:$BP$105,5,0)</f>
        <v>4244.0950922071934</v>
      </c>
      <c r="J26" s="15">
        <f ca="1">VLOOKUP(J$3,TOD!$B$75:$BP$105,5,0)</f>
        <v>3939.9958260804415</v>
      </c>
      <c r="K26" s="15">
        <f ca="1">VLOOKUP(K$3,TOD!$B$75:$BP$105,5,0)</f>
        <v>3871.5510724633932</v>
      </c>
      <c r="L26" s="15">
        <f ca="1">VLOOKUP(L$3,TOD!$B$75:$BP$105,5,0)</f>
        <v>3957.0031304359436</v>
      </c>
      <c r="M26" s="15">
        <f ca="1">VLOOKUP(M$3,TOD!$B$75:$BP$105,5,0)</f>
        <v>3963.5033043473959</v>
      </c>
      <c r="N26" s="15">
        <f ca="1">VLOOKUP(N$3,TOD!$B$75:$BP$105,5,0)</f>
        <v>3961.1881739199162</v>
      </c>
      <c r="O26" s="15">
        <f ca="1">VLOOKUP(O$3,TOD!$B$75:$BP$105,5,0)</f>
        <v>4300.7999999970198</v>
      </c>
      <c r="P26" s="15">
        <f ca="1">VLOOKUP(P$3,TOD!$B$75:$BP$105,5,0)</f>
        <v>4210.0795362144709</v>
      </c>
      <c r="Q26" s="15">
        <f ca="1">VLOOKUP(Q$3,TOD!$B$75:$BP$105,5,0)</f>
        <v>4196.0848695486784</v>
      </c>
      <c r="R26" s="15">
        <f ca="1">VLOOKUP(R$3,TOD!$B$75:$BP$105,5,0)</f>
        <v>4214.1161739081144</v>
      </c>
      <c r="S26" s="15">
        <f ca="1">VLOOKUP(S$3,TOD!$B$75:$BP$105,5,0)</f>
        <v>3930.1119999885559</v>
      </c>
      <c r="T26" s="15">
        <f ca="1">VLOOKUP(T$3,TOD!$B$75:$BP$105,5,0)</f>
        <v>4178.3206956535578</v>
      </c>
      <c r="U26" s="15">
        <f ca="1">VLOOKUP(U$3,TOD!$B$75:$BP$105,5,0)</f>
        <v>4082.0053333342075</v>
      </c>
      <c r="V26" s="15">
        <f ca="1">VLOOKUP(V$3,TOD!$B$75:$BP$105,5,0)</f>
        <v>0</v>
      </c>
      <c r="W26" s="15">
        <f ca="1">VLOOKUP(W$3,TOD!$B$75:$BP$105,5,0)</f>
        <v>0</v>
      </c>
      <c r="X26" s="15">
        <f ca="1">VLOOKUP(X$3,TOD!$B$75:$BP$105,5,0)</f>
        <v>0</v>
      </c>
      <c r="Y26" s="15">
        <f ca="1">VLOOKUP(Y$3,TOD!$B$75:$BP$105,5,0)</f>
        <v>0</v>
      </c>
      <c r="Z26" s="15">
        <f ca="1">VLOOKUP(Z$3,TOD!$B$75:$BP$105,5,0)</f>
        <v>0</v>
      </c>
      <c r="AA26" s="15">
        <f ca="1">VLOOKUP(AA$3,TOD!$B$75:$BP$105,5,0)</f>
        <v>0</v>
      </c>
      <c r="AB26" s="15">
        <f ca="1">VLOOKUP(AB$3,TOD!$B$75:$BP$105,5,0)</f>
        <v>0</v>
      </c>
      <c r="AC26" s="15">
        <f ca="1">VLOOKUP(AC$3,TOD!$B$75:$BP$105,5,0)</f>
        <v>0</v>
      </c>
      <c r="AD26" s="15">
        <f ca="1">VLOOKUP(AD$3,TOD!$B$75:$BP$105,5,0)</f>
        <v>0</v>
      </c>
      <c r="AE26" s="15">
        <f ca="1">VLOOKUP(AE$3,TOD!$B$75:$BP$105,5,0)</f>
        <v>0</v>
      </c>
      <c r="AF26" s="15">
        <f ca="1">VLOOKUP(AF$3,TOD!$B$75:$BP$105,5,0)</f>
        <v>0</v>
      </c>
      <c r="AG26" s="15">
        <f ca="1">VLOOKUP(AG$3,TOD!$B$75:$BP$105,5,0)</f>
        <v>0</v>
      </c>
      <c r="AH26" s="15">
        <f ca="1">VLOOKUP(AH$3,TOD!$B$75:$BP$105,5,0)</f>
        <v>0</v>
      </c>
      <c r="AI26" s="15">
        <f ca="1">VLOOKUP(AI$3,TOD!$B$75:$BP$105,5,0)</f>
        <v>0</v>
      </c>
      <c r="AJ26" s="15">
        <f t="shared" ca="1" si="11"/>
        <v>69693.945526942611</v>
      </c>
      <c r="AK26" s="274">
        <f ca="1">IFERROR(AJ26/AJ28, "-")</f>
        <v>0.15493556068103034</v>
      </c>
    </row>
    <row r="27" spans="1:37" ht="15.75" customHeight="1" x14ac:dyDescent="0.25">
      <c r="A27" s="265"/>
      <c r="B27" s="465"/>
      <c r="C27" s="266" t="s">
        <v>178</v>
      </c>
      <c r="D27" s="266" t="s">
        <v>160</v>
      </c>
      <c r="E27" s="15">
        <f ca="1">VLOOKUP(E$3,TOD!$B$109:$BP$139,5,0)</f>
        <v>8123.7333333343267</v>
      </c>
      <c r="F27" s="15">
        <f ca="1">VLOOKUP(F$3,TOD!$B$109:$BP$139,5,0)</f>
        <v>8284.84266667068</v>
      </c>
      <c r="G27" s="15">
        <f ca="1">VLOOKUP(G$3,TOD!$B$109:$BP$139,5,0)</f>
        <v>8145.5193043500185</v>
      </c>
      <c r="H27" s="15">
        <f ca="1">VLOOKUP(H$3,TOD!$B$109:$BP$139,5,0)</f>
        <v>8191.6586666703224</v>
      </c>
      <c r="I27" s="15">
        <f ca="1">VLOOKUP(I$3,TOD!$B$109:$BP$139,5,0)</f>
        <v>8309.8480962067842</v>
      </c>
      <c r="J27" s="15">
        <f ca="1">VLOOKUP(J$3,TOD!$B$109:$BP$139,5,0)</f>
        <v>7697.9867826104164</v>
      </c>
      <c r="K27" s="15">
        <f ca="1">VLOOKUP(K$3,TOD!$B$109:$BP$139,5,0)</f>
        <v>7608.8542608767748</v>
      </c>
      <c r="L27" s="15">
        <f ca="1">VLOOKUP(L$3,TOD!$B$109:$BP$139,5,0)</f>
        <v>7767.0399999916553</v>
      </c>
      <c r="M27" s="15">
        <f ca="1">VLOOKUP(M$3,TOD!$B$109:$BP$139,5,0)</f>
        <v>7670.5910724699497</v>
      </c>
      <c r="N27" s="15">
        <f ca="1">VLOOKUP(N$3,TOD!$B$109:$BP$139,5,0)</f>
        <v>7798.427826076746</v>
      </c>
      <c r="O27" s="15">
        <f ca="1">VLOOKUP(O$3,TOD!$B$109:$BP$139,5,0)</f>
        <v>8307.370666667819</v>
      </c>
      <c r="P27" s="15">
        <f ca="1">VLOOKUP(P$3,TOD!$B$109:$BP$139,5,0)</f>
        <v>8221.5624347925186</v>
      </c>
      <c r="Q27" s="15">
        <f ca="1">VLOOKUP(Q$3,TOD!$B$109:$BP$139,5,0)</f>
        <v>8237.5902608782053</v>
      </c>
      <c r="R27" s="15">
        <f ca="1">VLOOKUP(R$3,TOD!$B$109:$BP$139,5,0)</f>
        <v>8191.6438260823488</v>
      </c>
      <c r="S27" s="15">
        <f ca="1">VLOOKUP(S$3,TOD!$B$109:$BP$139,5,0)</f>
        <v>7605.9751884043217</v>
      </c>
      <c r="T27" s="15">
        <f ca="1">VLOOKUP(T$3,TOD!$B$109:$BP$139,5,0)</f>
        <v>7841.7919999957085</v>
      </c>
      <c r="U27" s="15">
        <f ca="1">VLOOKUP(U$3,TOD!$B$109:$BP$139,5,0)</f>
        <v>7983.1040000021458</v>
      </c>
      <c r="V27" s="15">
        <f ca="1">VLOOKUP(V$3,TOD!$B$109:$BP$139,5,0)</f>
        <v>0</v>
      </c>
      <c r="W27" s="15">
        <f ca="1">VLOOKUP(W$3,TOD!$B$109:$BP$139,5,0)</f>
        <v>0</v>
      </c>
      <c r="X27" s="15">
        <f ca="1">VLOOKUP(X$3,TOD!$B$109:$BP$139,5,0)</f>
        <v>0</v>
      </c>
      <c r="Y27" s="15">
        <f ca="1">VLOOKUP(Y$3,TOD!$B$109:$BP$139,5,0)</f>
        <v>0</v>
      </c>
      <c r="Z27" s="15">
        <f ca="1">VLOOKUP(Z$3,TOD!$B$109:$BP$139,5,0)</f>
        <v>0</v>
      </c>
      <c r="AA27" s="15">
        <f ca="1">VLOOKUP(AA$3,TOD!$B$109:$BP$139,5,0)</f>
        <v>0</v>
      </c>
      <c r="AB27" s="15">
        <f ca="1">VLOOKUP(AB$3,TOD!$B$109:$BP$139,5,0)</f>
        <v>0</v>
      </c>
      <c r="AC27" s="15">
        <f ca="1">VLOOKUP(AC$3,TOD!$B$109:$BP$139,5,0)</f>
        <v>0</v>
      </c>
      <c r="AD27" s="15">
        <f ca="1">VLOOKUP(AD$3,TOD!$B$109:$BP$139,5,0)</f>
        <v>0</v>
      </c>
      <c r="AE27" s="15">
        <f ca="1">VLOOKUP(AE$3,TOD!$B$109:$BP$139,5,0)</f>
        <v>0</v>
      </c>
      <c r="AF27" s="15">
        <f ca="1">VLOOKUP(AF$3,TOD!$B$109:$BP$139,5,0)</f>
        <v>0</v>
      </c>
      <c r="AG27" s="15">
        <f ca="1">VLOOKUP(AG$3,TOD!$B$109:$BP$139,5,0)</f>
        <v>0</v>
      </c>
      <c r="AH27" s="15">
        <f ca="1">VLOOKUP(AH$3,TOD!$B$109:$BP$139,5,0)</f>
        <v>0</v>
      </c>
      <c r="AI27" s="15">
        <f ca="1">VLOOKUP(AI$3,TOD!$B$109:$BP$139,5,0)</f>
        <v>0</v>
      </c>
      <c r="AJ27" s="15">
        <f t="shared" ca="1" si="11"/>
        <v>135987.54038608074</v>
      </c>
      <c r="AK27" s="274">
        <f ca="1">IFERROR(AJ27/AJ28, "-")</f>
        <v>0.30231185300316521</v>
      </c>
    </row>
    <row r="28" spans="1:37" ht="15.75" customHeight="1" x14ac:dyDescent="0.25">
      <c r="A28" s="265"/>
      <c r="B28" s="466"/>
      <c r="C28" s="270"/>
      <c r="D28" s="271" t="s">
        <v>35</v>
      </c>
      <c r="E28" s="272">
        <f t="shared" ref="E28:AI28" ca="1" si="12">SUM(E24:E27)</f>
        <v>20882.443570621312</v>
      </c>
      <c r="F28" s="272">
        <f t="shared" ca="1" si="12"/>
        <v>21749.152542371303</v>
      </c>
      <c r="G28" s="272">
        <f t="shared" ca="1" si="12"/>
        <v>27789.994666665792</v>
      </c>
      <c r="H28" s="272">
        <f t="shared" ca="1" si="12"/>
        <v>27818.162086978555</v>
      </c>
      <c r="I28" s="272">
        <f t="shared" ca="1" si="12"/>
        <v>27967.289550155401</v>
      </c>
      <c r="J28" s="272">
        <f t="shared" ca="1" si="12"/>
        <v>24848.619670972228</v>
      </c>
      <c r="K28" s="272">
        <f t="shared" ca="1" si="12"/>
        <v>26485.077333331108</v>
      </c>
      <c r="L28" s="272">
        <f t="shared" ca="1" si="12"/>
        <v>26614.442666634917</v>
      </c>
      <c r="M28" s="272">
        <f t="shared" ca="1" si="12"/>
        <v>26585.651942029595</v>
      </c>
      <c r="N28" s="272">
        <f t="shared" ca="1" si="12"/>
        <v>26514.684921368957</v>
      </c>
      <c r="O28" s="272">
        <f t="shared" ca="1" si="12"/>
        <v>28360.021333351731</v>
      </c>
      <c r="P28" s="272">
        <f t="shared" ca="1" si="12"/>
        <v>27862.639304339886</v>
      </c>
      <c r="Q28" s="272">
        <f t="shared" ca="1" si="12"/>
        <v>28329.820753633976</v>
      </c>
      <c r="R28" s="272">
        <f t="shared" ca="1" si="12"/>
        <v>27927.551999971271</v>
      </c>
      <c r="S28" s="272">
        <f t="shared" ca="1" si="12"/>
        <v>26267.039536222816</v>
      </c>
      <c r="T28" s="272">
        <f t="shared" ca="1" si="12"/>
        <v>27029.043942034245</v>
      </c>
      <c r="U28" s="272">
        <f t="shared" ca="1" si="12"/>
        <v>26793.731710165739</v>
      </c>
      <c r="V28" s="272">
        <f t="shared" ca="1" si="12"/>
        <v>0</v>
      </c>
      <c r="W28" s="272">
        <f t="shared" ca="1" si="12"/>
        <v>0</v>
      </c>
      <c r="X28" s="272">
        <f t="shared" ca="1" si="12"/>
        <v>0</v>
      </c>
      <c r="Y28" s="272">
        <f t="shared" ca="1" si="12"/>
        <v>0</v>
      </c>
      <c r="Z28" s="272">
        <f t="shared" ca="1" si="12"/>
        <v>0</v>
      </c>
      <c r="AA28" s="272">
        <f t="shared" ca="1" si="12"/>
        <v>0</v>
      </c>
      <c r="AB28" s="272">
        <f t="shared" ca="1" si="12"/>
        <v>0</v>
      </c>
      <c r="AC28" s="272">
        <f t="shared" ca="1" si="12"/>
        <v>0</v>
      </c>
      <c r="AD28" s="272">
        <f t="shared" ca="1" si="12"/>
        <v>0</v>
      </c>
      <c r="AE28" s="272">
        <f t="shared" ca="1" si="12"/>
        <v>0</v>
      </c>
      <c r="AF28" s="272">
        <f t="shared" ca="1" si="12"/>
        <v>0</v>
      </c>
      <c r="AG28" s="272">
        <f t="shared" ca="1" si="12"/>
        <v>0</v>
      </c>
      <c r="AH28" s="272">
        <f t="shared" ca="1" si="12"/>
        <v>0</v>
      </c>
      <c r="AI28" s="272">
        <f t="shared" ca="1" si="12"/>
        <v>0</v>
      </c>
      <c r="AJ28" s="15">
        <f t="shared" ca="1" si="11"/>
        <v>449825.36753084883</v>
      </c>
      <c r="AK28" s="274">
        <f ca="1">IFERROR(AJ28/AJ28, "-")</f>
        <v>1</v>
      </c>
    </row>
    <row r="29" spans="1:37" ht="15.75" customHeight="1" x14ac:dyDescent="0.25">
      <c r="A29" s="265"/>
      <c r="B29" s="464" t="s">
        <v>9</v>
      </c>
      <c r="C29" s="266" t="s">
        <v>179</v>
      </c>
      <c r="D29" s="266" t="s">
        <v>157</v>
      </c>
      <c r="E29" s="275">
        <f ca="1">VLOOKUP(E$3,TOD!$B$6:$BP$36,7,0)</f>
        <v>2018.5296271182597</v>
      </c>
      <c r="F29" s="275">
        <f ca="1">VLOOKUP(F$3,TOD!$B$6:$BP$36,7,0)</f>
        <v>1235.39525423944</v>
      </c>
      <c r="G29" s="275">
        <f ca="1">VLOOKUP(G$3,TOD!$B$6:$BP$36,7,0)</f>
        <v>1249.7312542386353</v>
      </c>
      <c r="H29" s="275">
        <f ca="1">VLOOKUP(H$3,TOD!$B$6:$BP$36,7,0)</f>
        <v>1291.4905171655118</v>
      </c>
      <c r="I29" s="275">
        <f ca="1">VLOOKUP(I$3,TOD!$B$6:$BP$36,7,0)</f>
        <v>1338.2758800536394</v>
      </c>
      <c r="J29" s="275">
        <f ca="1">VLOOKUP(J$3,TOD!$B$6:$BP$36,7,0)</f>
        <v>1149.6201174817979</v>
      </c>
      <c r="K29" s="275">
        <f ca="1">VLOOKUP(K$3,TOD!$B$6:$BP$36,7,0)</f>
        <v>865.57983868941665</v>
      </c>
      <c r="L29" s="275">
        <f ca="1">VLOOKUP(L$3,TOD!$B$6:$BP$36,7,0)</f>
        <v>1357.2422770299017</v>
      </c>
      <c r="M29" s="275">
        <f ca="1">VLOOKUP(M$3,TOD!$B$6:$BP$36,7,0)</f>
        <v>1275.8449898324907</v>
      </c>
      <c r="N29" s="275">
        <f ca="1">VLOOKUP(N$3,TOD!$B$6:$BP$36,7,0)</f>
        <v>1300.2717288136482</v>
      </c>
      <c r="O29" s="275">
        <f ca="1">VLOOKUP(O$3,TOD!$B$6:$BP$36,7,0)</f>
        <v>1331.6859661005437</v>
      </c>
      <c r="P29" s="275">
        <f ca="1">VLOOKUP(P$3,TOD!$B$6:$BP$36,7,0)</f>
        <v>1324.7783050872386</v>
      </c>
      <c r="Q29" s="275">
        <f ca="1">VLOOKUP(Q$3,TOD!$B$6:$BP$36,7,0)</f>
        <v>1287.2894915230572</v>
      </c>
      <c r="R29" s="275">
        <f ca="1">VLOOKUP(R$3,TOD!$B$6:$BP$36,7,0)</f>
        <v>1261.7415593229234</v>
      </c>
      <c r="S29" s="275">
        <f ca="1">VLOOKUP(S$3,TOD!$B$6:$BP$36,7,0)</f>
        <v>1305.3743728771806</v>
      </c>
      <c r="T29" s="275">
        <f ca="1">VLOOKUP(T$3,TOD!$B$6:$BP$36,7,0)</f>
        <v>1236.7897680290043</v>
      </c>
      <c r="U29" s="275">
        <f ca="1">VLOOKUP(U$3,TOD!$B$6:$BP$36,7,0)</f>
        <v>1266.0482244305313</v>
      </c>
      <c r="V29" s="275">
        <f ca="1">VLOOKUP(V$3,TOD!$B$6:$BP$36,7,0)</f>
        <v>0</v>
      </c>
      <c r="W29" s="275">
        <f ca="1">VLOOKUP(W$3,TOD!$B$6:$BP$36,7,0)</f>
        <v>0</v>
      </c>
      <c r="X29" s="275">
        <f ca="1">VLOOKUP(X$3,TOD!$B$6:$BP$36,7,0)</f>
        <v>0</v>
      </c>
      <c r="Y29" s="275">
        <f ca="1">VLOOKUP(Y$3,TOD!$B$6:$BP$36,7,0)</f>
        <v>0</v>
      </c>
      <c r="Z29" s="275">
        <f ca="1">VLOOKUP(Z$3,TOD!$B$6:$BP$36,7,0)</f>
        <v>0</v>
      </c>
      <c r="AA29" s="275">
        <f ca="1">VLOOKUP(AA$3,TOD!$B$6:$BP$36,7,0)</f>
        <v>0</v>
      </c>
      <c r="AB29" s="275">
        <f ca="1">VLOOKUP(AB$3,TOD!$B$6:$BP$36,7,0)</f>
        <v>0</v>
      </c>
      <c r="AC29" s="275">
        <f ca="1">VLOOKUP(AC$3,TOD!$B$6:$BP$36,7,0)</f>
        <v>0</v>
      </c>
      <c r="AD29" s="275">
        <f ca="1">VLOOKUP(AD$3,TOD!$B$6:$BP$36,7,0)</f>
        <v>0</v>
      </c>
      <c r="AE29" s="275">
        <f ca="1">VLOOKUP(AE$3,TOD!$B$6:$BP$36,7,0)</f>
        <v>0</v>
      </c>
      <c r="AF29" s="275">
        <f ca="1">VLOOKUP(AF$3,TOD!$B$6:$BP$36,7,0)</f>
        <v>0</v>
      </c>
      <c r="AG29" s="275">
        <f ca="1">VLOOKUP(AG$3,TOD!$B$6:$BP$36,7,0)</f>
        <v>0</v>
      </c>
      <c r="AH29" s="275">
        <f ca="1">VLOOKUP(AH$3,TOD!$B$6:$BP$36,7,0)</f>
        <v>0</v>
      </c>
      <c r="AI29" s="275">
        <f ca="1">VLOOKUP(AI$3,TOD!$B$6:$BP$36,7,0)</f>
        <v>0</v>
      </c>
      <c r="AJ29" s="15">
        <f t="shared" ca="1" si="11"/>
        <v>22095.689172033221</v>
      </c>
      <c r="AK29" s="273">
        <f ca="1">IFERROR(AJ29/AJ33, "-")</f>
        <v>0.16506868295803803</v>
      </c>
    </row>
    <row r="30" spans="1:37" ht="15.75" customHeight="1" x14ac:dyDescent="0.25">
      <c r="A30" s="265"/>
      <c r="B30" s="465"/>
      <c r="C30" s="266" t="s">
        <v>180</v>
      </c>
      <c r="D30" s="266" t="s">
        <v>158</v>
      </c>
      <c r="E30" s="15">
        <f ca="1">VLOOKUP(E$3,TOD!$B$40:$BP$70,7,0)</f>
        <v>3787.4643904902041</v>
      </c>
      <c r="F30" s="15">
        <f ca="1">VLOOKUP(F$3,TOD!$B$40:$BP$70,7,0)</f>
        <v>2507.5503728799522</v>
      </c>
      <c r="G30" s="15">
        <f ca="1">VLOOKUP(G$3,TOD!$B$40:$BP$70,7,0)</f>
        <v>2403.7966101691127</v>
      </c>
      <c r="H30" s="15">
        <f ca="1">VLOOKUP(H$3,TOD!$B$40:$BP$70,7,0)</f>
        <v>2498.5764658823609</v>
      </c>
      <c r="I30" s="15">
        <f ca="1">VLOOKUP(I$3,TOD!$B$40:$BP$70,7,0)</f>
        <v>2505.8726327680051</v>
      </c>
      <c r="J30" s="15">
        <f ca="1">VLOOKUP(J$3,TOD!$B$40:$BP$70,7,0)</f>
        <v>2209.1693062484264</v>
      </c>
      <c r="K30" s="15">
        <f ca="1">VLOOKUP(K$3,TOD!$B$40:$BP$70,7,0)</f>
        <v>2381.1609154716134</v>
      </c>
      <c r="L30" s="15">
        <f ca="1">VLOOKUP(L$3,TOD!$B$40:$BP$70,7,0)</f>
        <v>2523.7261016964912</v>
      </c>
      <c r="M30" s="15">
        <f ca="1">VLOOKUP(M$3,TOD!$B$40:$BP$70,7,0)</f>
        <v>2555.5117559321225</v>
      </c>
      <c r="N30" s="15">
        <f ca="1">VLOOKUP(N$3,TOD!$B$40:$BP$70,7,0)</f>
        <v>2518.7275932207704</v>
      </c>
      <c r="O30" s="15">
        <f ca="1">VLOOKUP(O$3,TOD!$B$40:$BP$70,7,0)</f>
        <v>2492.2077288143337</v>
      </c>
      <c r="P30" s="15">
        <f ca="1">VLOOKUP(P$3,TOD!$B$40:$BP$70,7,0)</f>
        <v>2473.8503593206406</v>
      </c>
      <c r="Q30" s="15">
        <f ca="1">VLOOKUP(Q$3,TOD!$B$40:$BP$70,7,0)</f>
        <v>2553.0576271228492</v>
      </c>
      <c r="R30" s="15">
        <f ca="1">VLOOKUP(R$3,TOD!$B$40:$BP$70,7,0)</f>
        <v>2437.8573278784752</v>
      </c>
      <c r="S30" s="15">
        <f ca="1">VLOOKUP(S$3,TOD!$B$40:$BP$70,7,0)</f>
        <v>2613.9422372877598</v>
      </c>
      <c r="T30" s="15">
        <f ca="1">VLOOKUP(T$3,TOD!$B$40:$BP$70,7,0)</f>
        <v>2590.3147743456066</v>
      </c>
      <c r="U30" s="15">
        <f ca="1">VLOOKUP(U$3,TOD!$B$40:$BP$70,7,0)</f>
        <v>2547.4666230268776</v>
      </c>
      <c r="V30" s="15">
        <f ca="1">VLOOKUP(V$3,TOD!$B$40:$BP$70,7,0)</f>
        <v>0</v>
      </c>
      <c r="W30" s="15">
        <f ca="1">VLOOKUP(W$3,TOD!$B$40:$BP$70,7,0)</f>
        <v>0</v>
      </c>
      <c r="X30" s="15">
        <f ca="1">VLOOKUP(X$3,TOD!$B$40:$BP$70,7,0)</f>
        <v>0</v>
      </c>
      <c r="Y30" s="15">
        <f ca="1">VLOOKUP(Y$3,TOD!$B$40:$BP$70,7,0)</f>
        <v>0</v>
      </c>
      <c r="Z30" s="15">
        <f ca="1">VLOOKUP(Z$3,TOD!$B$40:$BP$70,7,0)</f>
        <v>0</v>
      </c>
      <c r="AA30" s="15">
        <f ca="1">VLOOKUP(AA$3,TOD!$B$40:$BP$70,7,0)</f>
        <v>0</v>
      </c>
      <c r="AB30" s="15">
        <f ca="1">VLOOKUP(AB$3,TOD!$B$40:$BP$70,7,0)</f>
        <v>0</v>
      </c>
      <c r="AC30" s="15">
        <f ca="1">VLOOKUP(AC$3,TOD!$B$40:$BP$70,7,0)</f>
        <v>0</v>
      </c>
      <c r="AD30" s="15">
        <f ca="1">VLOOKUP(AD$3,TOD!$B$40:$BP$70,7,0)</f>
        <v>0</v>
      </c>
      <c r="AE30" s="15">
        <f ca="1">VLOOKUP(AE$3,TOD!$B$40:$BP$70,7,0)</f>
        <v>0</v>
      </c>
      <c r="AF30" s="15">
        <f ca="1">VLOOKUP(AF$3,TOD!$B$40:$BP$70,7,0)</f>
        <v>0</v>
      </c>
      <c r="AG30" s="15">
        <f ca="1">VLOOKUP(AG$3,TOD!$B$40:$BP$70,7,0)</f>
        <v>0</v>
      </c>
      <c r="AH30" s="15">
        <f ca="1">VLOOKUP(AH$3,TOD!$B$40:$BP$70,7,0)</f>
        <v>0</v>
      </c>
      <c r="AI30" s="15">
        <f ca="1">VLOOKUP(AI$3,TOD!$B$40:$BP$70,7,0)</f>
        <v>0</v>
      </c>
      <c r="AJ30" s="15">
        <f t="shared" ca="1" si="11"/>
        <v>43600.252822555602</v>
      </c>
      <c r="AK30" s="274">
        <f ca="1">IFERROR(AJ30/AJ33, "-")</f>
        <v>0.32572128680946999</v>
      </c>
    </row>
    <row r="31" spans="1:37" ht="15.75" customHeight="1" x14ac:dyDescent="0.25">
      <c r="A31" s="265"/>
      <c r="B31" s="465"/>
      <c r="C31" s="266" t="s">
        <v>181</v>
      </c>
      <c r="D31" s="266" t="s">
        <v>159</v>
      </c>
      <c r="E31" s="15">
        <f ca="1">VLOOKUP(E$3,TOD!$B$75:$BP$105,7,0)</f>
        <v>1786.6709315478802</v>
      </c>
      <c r="F31" s="15">
        <f ca="1">VLOOKUP(F$3,TOD!$B$75:$BP$105,7,0)</f>
        <v>1226.1271864399314</v>
      </c>
      <c r="G31" s="15">
        <f ca="1">VLOOKUP(G$3,TOD!$B$75:$BP$105,7,0)</f>
        <v>1365.3911864385009</v>
      </c>
      <c r="H31" s="15">
        <f ca="1">VLOOKUP(H$3,TOD!$B$75:$BP$105,7,0)</f>
        <v>1324.3444067798555</v>
      </c>
      <c r="I31" s="15">
        <f ca="1">VLOOKUP(I$3,TOD!$B$75:$BP$105,7,0)</f>
        <v>1316.5978757068515</v>
      </c>
      <c r="J31" s="15">
        <f ca="1">VLOOKUP(J$3,TOD!$B$75:$BP$105,7,0)</f>
        <v>1249.6965423747897</v>
      </c>
      <c r="K31" s="15">
        <f ca="1">VLOOKUP(K$3,TOD!$B$75:$BP$105,7,0)</f>
        <v>1344.4335672855377</v>
      </c>
      <c r="L31" s="15">
        <f ca="1">VLOOKUP(L$3,TOD!$B$75:$BP$105,7,0)</f>
        <v>1440.124035064131</v>
      </c>
      <c r="M31" s="15">
        <f ca="1">VLOOKUP(M$3,TOD!$B$75:$BP$105,7,0)</f>
        <v>1348.4140923433006</v>
      </c>
      <c r="N31" s="15">
        <f ca="1">VLOOKUP(N$3,TOD!$B$75:$BP$105,7,0)</f>
        <v>1376.7766779661179</v>
      </c>
      <c r="O31" s="15">
        <f ca="1">VLOOKUP(O$3,TOD!$B$75:$BP$105,7,0)</f>
        <v>1296.1063050851226</v>
      </c>
      <c r="P31" s="15">
        <f ca="1">VLOOKUP(P$3,TOD!$B$75:$BP$105,7,0)</f>
        <v>1332.4958896562457</v>
      </c>
      <c r="Q31" s="15">
        <f ca="1">VLOOKUP(Q$3,TOD!$B$75:$BP$105,7,0)</f>
        <v>1341.2616528347135</v>
      </c>
      <c r="R31" s="15">
        <f ca="1">VLOOKUP(R$3,TOD!$B$75:$BP$105,7,0)</f>
        <v>1196.0930449999869</v>
      </c>
      <c r="S31" s="15">
        <f ca="1">VLOOKUP(S$3,TOD!$B$75:$BP$105,7,0)</f>
        <v>1340.1903728842735</v>
      </c>
      <c r="T31" s="15">
        <f ca="1">VLOOKUP(T$3,TOD!$B$75:$BP$105,7,0)</f>
        <v>1389.6811127997935</v>
      </c>
      <c r="U31" s="15">
        <f ca="1">VLOOKUP(U$3,TOD!$B$75:$BP$105,7,0)</f>
        <v>1394.8615593202412</v>
      </c>
      <c r="V31" s="15">
        <f ca="1">VLOOKUP(V$3,TOD!$B$75:$BP$105,7,0)</f>
        <v>0</v>
      </c>
      <c r="W31" s="15">
        <f ca="1">VLOOKUP(W$3,TOD!$B$75:$BP$105,7,0)</f>
        <v>0</v>
      </c>
      <c r="X31" s="15">
        <f ca="1">VLOOKUP(X$3,TOD!$B$75:$BP$105,7,0)</f>
        <v>0</v>
      </c>
      <c r="Y31" s="15">
        <f ca="1">VLOOKUP(Y$3,TOD!$B$75:$BP$105,7,0)</f>
        <v>0</v>
      </c>
      <c r="Z31" s="15">
        <f ca="1">VLOOKUP(Z$3,TOD!$B$75:$BP$105,7,0)</f>
        <v>0</v>
      </c>
      <c r="AA31" s="15">
        <f ca="1">VLOOKUP(AA$3,TOD!$B$75:$BP$105,7,0)</f>
        <v>0</v>
      </c>
      <c r="AB31" s="15">
        <f ca="1">VLOOKUP(AB$3,TOD!$B$75:$BP$105,7,0)</f>
        <v>0</v>
      </c>
      <c r="AC31" s="15">
        <f ca="1">VLOOKUP(AC$3,TOD!$B$75:$BP$105,7,0)</f>
        <v>0</v>
      </c>
      <c r="AD31" s="15">
        <f ca="1">VLOOKUP(AD$3,TOD!$B$75:$BP$105,7,0)</f>
        <v>0</v>
      </c>
      <c r="AE31" s="15">
        <f ca="1">VLOOKUP(AE$3,TOD!$B$75:$BP$105,7,0)</f>
        <v>0</v>
      </c>
      <c r="AF31" s="15">
        <f ca="1">VLOOKUP(AF$3,TOD!$B$75:$BP$105,7,0)</f>
        <v>0</v>
      </c>
      <c r="AG31" s="15">
        <f ca="1">VLOOKUP(AG$3,TOD!$B$75:$BP$105,7,0)</f>
        <v>0</v>
      </c>
      <c r="AH31" s="15">
        <f ca="1">VLOOKUP(AH$3,TOD!$B$75:$BP$105,7,0)</f>
        <v>0</v>
      </c>
      <c r="AI31" s="15">
        <f ca="1">VLOOKUP(AI$3,TOD!$B$75:$BP$105,7,0)</f>
        <v>0</v>
      </c>
      <c r="AJ31" s="15">
        <f t="shared" ca="1" si="11"/>
        <v>23069.266439527273</v>
      </c>
      <c r="AK31" s="274">
        <f ca="1">IFERROR(AJ31/AJ33, "-")</f>
        <v>0.17234191693829051</v>
      </c>
    </row>
    <row r="32" spans="1:37" ht="15.75" customHeight="1" x14ac:dyDescent="0.25">
      <c r="A32" s="265"/>
      <c r="B32" s="465"/>
      <c r="C32" s="266" t="s">
        <v>182</v>
      </c>
      <c r="D32" s="266" t="s">
        <v>160</v>
      </c>
      <c r="E32" s="15">
        <f ca="1">VLOOKUP(E$3,TOD!$B$109:$BP$139,7,0)</f>
        <v>2789.5495593175292</v>
      </c>
      <c r="F32" s="15">
        <f ca="1">VLOOKUP(F$3,TOD!$B$109:$BP$139,7,0)</f>
        <v>2571.0383728817105</v>
      </c>
      <c r="G32" s="15">
        <f ca="1">VLOOKUP(G$3,TOD!$B$109:$BP$139,7,0)</f>
        <v>2609.2908474616706</v>
      </c>
      <c r="H32" s="15">
        <f ca="1">VLOOKUP(H$3,TOD!$B$109:$BP$139,7,0)</f>
        <v>2569.4122555404902</v>
      </c>
      <c r="I32" s="15">
        <f ca="1">VLOOKUP(I$3,TOD!$B$109:$BP$139,7,0)</f>
        <v>2681.3179660998285</v>
      </c>
      <c r="J32" s="15">
        <f ca="1">VLOOKUP(J$3,TOD!$B$109:$BP$139,7,0)</f>
        <v>2506.3701694905758</v>
      </c>
      <c r="K32" s="15">
        <f ca="1">VLOOKUP(K$3,TOD!$B$109:$BP$139,7,0)</f>
        <v>2749.4046896584332</v>
      </c>
      <c r="L32" s="15">
        <f ca="1">VLOOKUP(L$3,TOD!$B$109:$BP$139,7,0)</f>
        <v>2577.9825412034988</v>
      </c>
      <c r="M32" s="15">
        <f ca="1">VLOOKUP(M$3,TOD!$B$109:$BP$139,7,0)</f>
        <v>2706.3135008774698</v>
      </c>
      <c r="N32" s="15">
        <f ca="1">VLOOKUP(N$3,TOD!$B$109:$BP$139,7,0)</f>
        <v>2847.3101016953588</v>
      </c>
      <c r="O32" s="15">
        <f ca="1">VLOOKUP(O$3,TOD!$B$109:$BP$139,7,0)</f>
        <v>2605.8890847414732</v>
      </c>
      <c r="P32" s="15">
        <f ca="1">VLOOKUP(P$3,TOD!$B$109:$BP$139,7,0)</f>
        <v>2720.3520561084151</v>
      </c>
      <c r="Q32" s="15">
        <f ca="1">VLOOKUP(Q$3,TOD!$B$109:$BP$139,7,0)</f>
        <v>2680.6979403831065</v>
      </c>
      <c r="R32" s="15">
        <f ca="1">VLOOKUP(R$3,TOD!$B$109:$BP$139,7,0)</f>
        <v>2554.5849491581321</v>
      </c>
      <c r="S32" s="15">
        <f ca="1">VLOOKUP(S$3,TOD!$B$109:$BP$139,7,0)</f>
        <v>2545.1606779620051</v>
      </c>
      <c r="T32" s="15">
        <f ca="1">VLOOKUP(T$3,TOD!$B$109:$BP$139,7,0)</f>
        <v>2699.5153617784381</v>
      </c>
      <c r="U32" s="15">
        <f ca="1">VLOOKUP(U$3,TOD!$B$109:$BP$139,7,0)</f>
        <v>2678.1496107541025</v>
      </c>
      <c r="V32" s="15">
        <f ca="1">VLOOKUP(V$3,TOD!$B$109:$BP$139,7,0)</f>
        <v>0</v>
      </c>
      <c r="W32" s="15">
        <f ca="1">VLOOKUP(W$3,TOD!$B$109:$BP$139,7,0)</f>
        <v>0</v>
      </c>
      <c r="X32" s="15">
        <f ca="1">VLOOKUP(X$3,TOD!$B$109:$BP$139,7,0)</f>
        <v>0</v>
      </c>
      <c r="Y32" s="15">
        <f ca="1">VLOOKUP(Y$3,TOD!$B$109:$BP$139,7,0)</f>
        <v>0</v>
      </c>
      <c r="Z32" s="15">
        <f ca="1">VLOOKUP(Z$3,TOD!$B$109:$BP$139,7,0)</f>
        <v>0</v>
      </c>
      <c r="AA32" s="15">
        <f ca="1">VLOOKUP(AA$3,TOD!$B$109:$BP$139,7,0)</f>
        <v>0</v>
      </c>
      <c r="AB32" s="15">
        <f ca="1">VLOOKUP(AB$3,TOD!$B$109:$BP$139,7,0)</f>
        <v>0</v>
      </c>
      <c r="AC32" s="15">
        <f ca="1">VLOOKUP(AC$3,TOD!$B$109:$BP$139,7,0)</f>
        <v>0</v>
      </c>
      <c r="AD32" s="15">
        <f ca="1">VLOOKUP(AD$3,TOD!$B$109:$BP$139,7,0)</f>
        <v>0</v>
      </c>
      <c r="AE32" s="15">
        <f ca="1">VLOOKUP(AE$3,TOD!$B$109:$BP$139,7,0)</f>
        <v>0</v>
      </c>
      <c r="AF32" s="15">
        <f ca="1">VLOOKUP(AF$3,TOD!$B$109:$BP$139,7,0)</f>
        <v>0</v>
      </c>
      <c r="AG32" s="15">
        <f ca="1">VLOOKUP(AG$3,TOD!$B$109:$BP$139,7,0)</f>
        <v>0</v>
      </c>
      <c r="AH32" s="15">
        <f ca="1">VLOOKUP(AH$3,TOD!$B$109:$BP$139,7,0)</f>
        <v>0</v>
      </c>
      <c r="AI32" s="15">
        <f ca="1">VLOOKUP(AI$3,TOD!$B$109:$BP$139,7,0)</f>
        <v>0</v>
      </c>
      <c r="AJ32" s="15">
        <f t="shared" ca="1" si="11"/>
        <v>45092.339685112238</v>
      </c>
      <c r="AK32" s="274">
        <f ca="1">IFERROR(AJ32/AJ33, "-")</f>
        <v>0.33686811329420147</v>
      </c>
    </row>
    <row r="33" spans="1:37" ht="15.75" customHeight="1" x14ac:dyDescent="0.25">
      <c r="A33" s="265"/>
      <c r="B33" s="466"/>
      <c r="C33" s="270"/>
      <c r="D33" s="271" t="s">
        <v>35</v>
      </c>
      <c r="E33" s="272">
        <f t="shared" ref="E33:AI33" ca="1" si="13">SUM(E29:E32)</f>
        <v>10382.214508473873</v>
      </c>
      <c r="F33" s="272">
        <f t="shared" ca="1" si="13"/>
        <v>7540.1111864410341</v>
      </c>
      <c r="G33" s="272">
        <f t="shared" ca="1" si="13"/>
        <v>7628.2098983079195</v>
      </c>
      <c r="H33" s="272">
        <f t="shared" ca="1" si="13"/>
        <v>7683.8236453682184</v>
      </c>
      <c r="I33" s="272">
        <f t="shared" ca="1" si="13"/>
        <v>7842.0643546283245</v>
      </c>
      <c r="J33" s="272">
        <f t="shared" ca="1" si="13"/>
        <v>7114.8561355955899</v>
      </c>
      <c r="K33" s="272">
        <f t="shared" ca="1" si="13"/>
        <v>7340.579011105001</v>
      </c>
      <c r="L33" s="272">
        <f t="shared" ca="1" si="13"/>
        <v>7899.0749549940228</v>
      </c>
      <c r="M33" s="272">
        <f t="shared" ca="1" si="13"/>
        <v>7886.0843389853835</v>
      </c>
      <c r="N33" s="272">
        <f t="shared" ca="1" si="13"/>
        <v>8043.0861016958952</v>
      </c>
      <c r="O33" s="272">
        <f t="shared" ca="1" si="13"/>
        <v>7725.8890847414732</v>
      </c>
      <c r="P33" s="272">
        <f t="shared" ca="1" si="13"/>
        <v>7851.4766101725399</v>
      </c>
      <c r="Q33" s="272">
        <f t="shared" ca="1" si="13"/>
        <v>7862.3067118637264</v>
      </c>
      <c r="R33" s="272">
        <f t="shared" ca="1" si="13"/>
        <v>7450.2768813595176</v>
      </c>
      <c r="S33" s="272">
        <f t="shared" ca="1" si="13"/>
        <v>7804.667661011219</v>
      </c>
      <c r="T33" s="272">
        <f t="shared" ca="1" si="13"/>
        <v>7916.3010169528425</v>
      </c>
      <c r="U33" s="272">
        <f t="shared" ca="1" si="13"/>
        <v>7886.5260175317526</v>
      </c>
      <c r="V33" s="272">
        <f t="shared" ca="1" si="13"/>
        <v>0</v>
      </c>
      <c r="W33" s="272">
        <f t="shared" ca="1" si="13"/>
        <v>0</v>
      </c>
      <c r="X33" s="272">
        <f t="shared" ca="1" si="13"/>
        <v>0</v>
      </c>
      <c r="Y33" s="272">
        <f t="shared" ca="1" si="13"/>
        <v>0</v>
      </c>
      <c r="Z33" s="272">
        <f t="shared" ca="1" si="13"/>
        <v>0</v>
      </c>
      <c r="AA33" s="272">
        <f t="shared" ca="1" si="13"/>
        <v>0</v>
      </c>
      <c r="AB33" s="272">
        <f t="shared" ca="1" si="13"/>
        <v>0</v>
      </c>
      <c r="AC33" s="272">
        <f t="shared" ca="1" si="13"/>
        <v>0</v>
      </c>
      <c r="AD33" s="272">
        <f t="shared" ca="1" si="13"/>
        <v>0</v>
      </c>
      <c r="AE33" s="272">
        <f t="shared" ca="1" si="13"/>
        <v>0</v>
      </c>
      <c r="AF33" s="272">
        <f t="shared" ca="1" si="13"/>
        <v>0</v>
      </c>
      <c r="AG33" s="272">
        <f t="shared" ca="1" si="13"/>
        <v>0</v>
      </c>
      <c r="AH33" s="272">
        <f t="shared" ca="1" si="13"/>
        <v>0</v>
      </c>
      <c r="AI33" s="272">
        <f t="shared" ca="1" si="13"/>
        <v>0</v>
      </c>
      <c r="AJ33" s="15">
        <f t="shared" ca="1" si="11"/>
        <v>133857.54811922833</v>
      </c>
      <c r="AK33" s="274">
        <f ca="1">IFERROR(AJ33/AJ33, "-")</f>
        <v>1</v>
      </c>
    </row>
    <row r="34" spans="1:37" ht="15.75" customHeight="1" x14ac:dyDescent="0.25">
      <c r="A34" s="265"/>
      <c r="B34" s="464" t="s">
        <v>10</v>
      </c>
      <c r="C34" s="266" t="s">
        <v>183</v>
      </c>
      <c r="D34" s="266" t="s">
        <v>157</v>
      </c>
      <c r="E34" s="275">
        <f ca="1">VLOOKUP(E$3,TOD!$B$6:$BP$36,8,0)</f>
        <v>1470.9427843391895</v>
      </c>
      <c r="F34" s="275">
        <f ca="1">VLOOKUP(F$3,TOD!$B$6:$BP$36,8,0)</f>
        <v>1518.0043996423483</v>
      </c>
      <c r="G34" s="275">
        <f ca="1">VLOOKUP(G$3,TOD!$B$6:$BP$36,8,0)</f>
        <v>1562.2421694919467</v>
      </c>
      <c r="H34" s="275">
        <f ca="1">VLOOKUP(H$3,TOD!$B$6:$BP$36,8,0)</f>
        <v>1491.4785627052188</v>
      </c>
      <c r="I34" s="275">
        <f ca="1">VLOOKUP(I$3,TOD!$B$6:$BP$36,8,0)</f>
        <v>1481.6412203460932</v>
      </c>
      <c r="J34" s="275">
        <f ca="1">VLOOKUP(J$3,TOD!$B$6:$BP$36,8,0)</f>
        <v>1274.6161008253694</v>
      </c>
      <c r="K34" s="275">
        <f ca="1">VLOOKUP(K$3,TOD!$B$6:$BP$36,8,0)</f>
        <v>1524.8922033831477</v>
      </c>
      <c r="L34" s="275">
        <f ca="1">VLOOKUP(L$3,TOD!$B$6:$BP$36,8,0)</f>
        <v>1503.0931525453925</v>
      </c>
      <c r="M34" s="275">
        <f ca="1">VLOOKUP(M$3,TOD!$B$6:$BP$36,8,0)</f>
        <v>1442.6945084780455</v>
      </c>
      <c r="N34" s="275">
        <f ca="1">VLOOKUP(N$3,TOD!$B$6:$BP$36,8,0)</f>
        <v>1406.5546697825193</v>
      </c>
      <c r="O34" s="275">
        <f ca="1">VLOOKUP(O$3,TOD!$B$6:$BP$36,8,0)</f>
        <v>1541.9465014636517</v>
      </c>
      <c r="P34" s="275">
        <f ca="1">VLOOKUP(P$3,TOD!$B$6:$BP$36,8,0)</f>
        <v>1473.6574915274978</v>
      </c>
      <c r="Q34" s="275">
        <f ca="1">VLOOKUP(Q$3,TOD!$B$6:$BP$36,8,0)</f>
        <v>1494.5085493847728</v>
      </c>
      <c r="R34" s="275">
        <f ca="1">VLOOKUP(R$3,TOD!$B$6:$BP$36,8,0)</f>
        <v>1463.3277194574475</v>
      </c>
      <c r="S34" s="275">
        <f ca="1">VLOOKUP(S$3,TOD!$B$6:$BP$36,8,0)</f>
        <v>1363.8985762745142</v>
      </c>
      <c r="T34" s="275">
        <f ca="1">VLOOKUP(T$3,TOD!$B$6:$BP$36,8,0)</f>
        <v>1472.5204875394702</v>
      </c>
      <c r="U34" s="275">
        <f ca="1">VLOOKUP(U$3,TOD!$B$6:$BP$36,8,0)</f>
        <v>1443.8747118636966</v>
      </c>
      <c r="V34" s="275">
        <f ca="1">VLOOKUP(V$3,TOD!$B$6:$BP$36,8,0)</f>
        <v>0</v>
      </c>
      <c r="W34" s="275">
        <f ca="1">VLOOKUP(W$3,TOD!$B$6:$BP$36,8,0)</f>
        <v>0</v>
      </c>
      <c r="X34" s="275">
        <f ca="1">VLOOKUP(X$3,TOD!$B$6:$BP$36,8,0)</f>
        <v>0</v>
      </c>
      <c r="Y34" s="275">
        <f ca="1">VLOOKUP(Y$3,TOD!$B$6:$BP$36,8,0)</f>
        <v>0</v>
      </c>
      <c r="Z34" s="275">
        <f ca="1">VLOOKUP(Z$3,TOD!$B$6:$BP$36,8,0)</f>
        <v>0</v>
      </c>
      <c r="AA34" s="275">
        <f ca="1">VLOOKUP(AA$3,TOD!$B$6:$BP$36,8,0)</f>
        <v>0</v>
      </c>
      <c r="AB34" s="275">
        <f ca="1">VLOOKUP(AB$3,TOD!$B$6:$BP$36,8,0)</f>
        <v>0</v>
      </c>
      <c r="AC34" s="275">
        <f ca="1">VLOOKUP(AC$3,TOD!$B$6:$BP$36,8,0)</f>
        <v>0</v>
      </c>
      <c r="AD34" s="275">
        <f ca="1">VLOOKUP(AD$3,TOD!$B$6:$BP$36,8,0)</f>
        <v>0</v>
      </c>
      <c r="AE34" s="275">
        <f ca="1">VLOOKUP(AE$3,TOD!$B$6:$BP$36,8,0)</f>
        <v>0</v>
      </c>
      <c r="AF34" s="275">
        <f ca="1">VLOOKUP(AF$3,TOD!$B$6:$BP$36,8,0)</f>
        <v>0</v>
      </c>
      <c r="AG34" s="275">
        <f ca="1">VLOOKUP(AG$3,TOD!$B$6:$BP$36,8,0)</f>
        <v>0</v>
      </c>
      <c r="AH34" s="275">
        <f ca="1">VLOOKUP(AH$3,TOD!$B$6:$BP$36,8,0)</f>
        <v>0</v>
      </c>
      <c r="AI34" s="275">
        <f ca="1">VLOOKUP(AI$3,TOD!$B$6:$BP$36,8,0)</f>
        <v>0</v>
      </c>
      <c r="AJ34" s="15">
        <f t="shared" ca="1" si="11"/>
        <v>24929.893809050322</v>
      </c>
      <c r="AK34" s="273">
        <f ca="1">IFERROR(AJ34/AJ38, "-")</f>
        <v>0.1655630247879562</v>
      </c>
    </row>
    <row r="35" spans="1:37" ht="15.75" customHeight="1" x14ac:dyDescent="0.25">
      <c r="A35" s="265"/>
      <c r="B35" s="465"/>
      <c r="C35" s="266" t="s">
        <v>184</v>
      </c>
      <c r="D35" s="266" t="s">
        <v>158</v>
      </c>
      <c r="E35" s="15">
        <f ca="1">VLOOKUP(E$3,TOD!$B$40:$BP$70,8,0)</f>
        <v>2997.0351836010814</v>
      </c>
      <c r="F35" s="15">
        <f ca="1">VLOOKUP(F$3,TOD!$B$40:$BP$70,8,0)</f>
        <v>3094.9122244268656</v>
      </c>
      <c r="G35" s="15">
        <f ca="1">VLOOKUP(G$3,TOD!$B$40:$BP$70,8,0)</f>
        <v>2961.8245423734188</v>
      </c>
      <c r="H35" s="15">
        <f ca="1">VLOOKUP(H$3,TOD!$B$40:$BP$70,8,0)</f>
        <v>2915.4494915232062</v>
      </c>
      <c r="I35" s="15">
        <f ca="1">VLOOKUP(I$3,TOD!$B$40:$BP$70,8,0)</f>
        <v>2848.8983117491007</v>
      </c>
      <c r="J35" s="15">
        <f ca="1">VLOOKUP(J$3,TOD!$B$40:$BP$70,8,0)</f>
        <v>2746.336848333478</v>
      </c>
      <c r="K35" s="15">
        <f ca="1">VLOOKUP(K$3,TOD!$B$40:$BP$70,8,0)</f>
        <v>2961.3563929796219</v>
      </c>
      <c r="L35" s="15">
        <f ca="1">VLOOKUP(L$3,TOD!$B$40:$BP$70,8,0)</f>
        <v>2996.3281355947256</v>
      </c>
      <c r="M35" s="15">
        <f ca="1">VLOOKUP(M$3,TOD!$B$40:$BP$70,8,0)</f>
        <v>3020.0710508450866</v>
      </c>
      <c r="N35" s="15">
        <f ca="1">VLOOKUP(N$3,TOD!$B$40:$BP$70,8,0)</f>
        <v>2973.6229853853583</v>
      </c>
      <c r="O35" s="15">
        <f ca="1">VLOOKUP(O$3,TOD!$B$40:$BP$70,8,0)</f>
        <v>2985.3137019202113</v>
      </c>
      <c r="P35" s="15">
        <f ca="1">VLOOKUP(P$3,TOD!$B$40:$BP$70,8,0)</f>
        <v>2905.452474579215</v>
      </c>
      <c r="Q35" s="15">
        <f ca="1">VLOOKUP(Q$3,TOD!$B$40:$BP$70,8,0)</f>
        <v>2910.2881963774562</v>
      </c>
      <c r="R35" s="15">
        <f ca="1">VLOOKUP(R$3,TOD!$B$40:$BP$70,8,0)</f>
        <v>2668.786983050406</v>
      </c>
      <c r="S35" s="15">
        <f ca="1">VLOOKUP(S$3,TOD!$B$40:$BP$70,8,0)</f>
        <v>3017.0858305096626</v>
      </c>
      <c r="T35" s="15">
        <f ca="1">VLOOKUP(T$3,TOD!$B$40:$BP$70,8,0)</f>
        <v>3023.1866311058402</v>
      </c>
      <c r="U35" s="15">
        <f ca="1">VLOOKUP(U$3,TOD!$B$40:$BP$70,8,0)</f>
        <v>2920.58684746176</v>
      </c>
      <c r="V35" s="15">
        <f ca="1">VLOOKUP(V$3,TOD!$B$40:$BP$70,8,0)</f>
        <v>0</v>
      </c>
      <c r="W35" s="15">
        <f ca="1">VLOOKUP(W$3,TOD!$B$40:$BP$70,8,0)</f>
        <v>0</v>
      </c>
      <c r="X35" s="15">
        <f ca="1">VLOOKUP(X$3,TOD!$B$40:$BP$70,8,0)</f>
        <v>0</v>
      </c>
      <c r="Y35" s="15">
        <f ca="1">VLOOKUP(Y$3,TOD!$B$40:$BP$70,8,0)</f>
        <v>0</v>
      </c>
      <c r="Z35" s="15">
        <f ca="1">VLOOKUP(Z$3,TOD!$B$40:$BP$70,8,0)</f>
        <v>0</v>
      </c>
      <c r="AA35" s="15">
        <f ca="1">VLOOKUP(AA$3,TOD!$B$40:$BP$70,8,0)</f>
        <v>0</v>
      </c>
      <c r="AB35" s="15">
        <f ca="1">VLOOKUP(AB$3,TOD!$B$40:$BP$70,8,0)</f>
        <v>0</v>
      </c>
      <c r="AC35" s="15">
        <f ca="1">VLOOKUP(AC$3,TOD!$B$40:$BP$70,8,0)</f>
        <v>0</v>
      </c>
      <c r="AD35" s="15">
        <f ca="1">VLOOKUP(AD$3,TOD!$B$40:$BP$70,8,0)</f>
        <v>0</v>
      </c>
      <c r="AE35" s="15">
        <f ca="1">VLOOKUP(AE$3,TOD!$B$40:$BP$70,8,0)</f>
        <v>0</v>
      </c>
      <c r="AF35" s="15">
        <f ca="1">VLOOKUP(AF$3,TOD!$B$40:$BP$70,8,0)</f>
        <v>0</v>
      </c>
      <c r="AG35" s="15">
        <f ca="1">VLOOKUP(AG$3,TOD!$B$40:$BP$70,8,0)</f>
        <v>0</v>
      </c>
      <c r="AH35" s="15">
        <f ca="1">VLOOKUP(AH$3,TOD!$B$40:$BP$70,8,0)</f>
        <v>0</v>
      </c>
      <c r="AI35" s="15">
        <f ca="1">VLOOKUP(AI$3,TOD!$B$40:$BP$70,8,0)</f>
        <v>0</v>
      </c>
      <c r="AJ35" s="15">
        <f t="shared" ca="1" si="11"/>
        <v>49946.535831816494</v>
      </c>
      <c r="AK35" s="274">
        <f ca="1">IFERROR(AJ35/AJ38, "-")</f>
        <v>0.33170215699007777</v>
      </c>
    </row>
    <row r="36" spans="1:37" ht="15.75" customHeight="1" x14ac:dyDescent="0.25">
      <c r="A36" s="265"/>
      <c r="B36" s="465"/>
      <c r="C36" s="266" t="s">
        <v>185</v>
      </c>
      <c r="D36" s="266" t="s">
        <v>159</v>
      </c>
      <c r="E36" s="15">
        <f ca="1">VLOOKUP(E$3,TOD!$B$75:$BP$105,8,0)</f>
        <v>1450.8114557862282</v>
      </c>
      <c r="F36" s="15">
        <f ca="1">VLOOKUP(F$3,TOD!$B$75:$BP$105,8,0)</f>
        <v>1476.6427118703723</v>
      </c>
      <c r="G36" s="15">
        <f ca="1">VLOOKUP(G$3,TOD!$B$75:$BP$105,8,0)</f>
        <v>1513.9232542365789</v>
      </c>
      <c r="H36" s="15">
        <f ca="1">VLOOKUP(H$3,TOD!$B$75:$BP$105,8,0)</f>
        <v>1535.44461017102</v>
      </c>
      <c r="I36" s="15">
        <f ca="1">VLOOKUP(I$3,TOD!$B$75:$BP$105,8,0)</f>
        <v>1559.3001967221498</v>
      </c>
      <c r="J36" s="15">
        <f ca="1">VLOOKUP(J$3,TOD!$B$75:$BP$105,8,0)</f>
        <v>1408.3991864323616</v>
      </c>
      <c r="K36" s="15">
        <f ca="1">VLOOKUP(K$3,TOD!$B$75:$BP$105,8,0)</f>
        <v>1534.558996848762</v>
      </c>
      <c r="L36" s="15">
        <f ca="1">VLOOKUP(L$3,TOD!$B$75:$BP$105,8,0)</f>
        <v>1511.7016949132085</v>
      </c>
      <c r="M36" s="15">
        <f ca="1">VLOOKUP(M$3,TOD!$B$75:$BP$105,8,0)</f>
        <v>1494.9705762714148</v>
      </c>
      <c r="N36" s="15">
        <f ca="1">VLOOKUP(N$3,TOD!$B$75:$BP$105,8,0)</f>
        <v>1493.5162688493729</v>
      </c>
      <c r="O36" s="15">
        <f ca="1">VLOOKUP(O$3,TOD!$B$75:$BP$105,8,0)</f>
        <v>1437.4877288192511</v>
      </c>
      <c r="P36" s="15">
        <f ca="1">VLOOKUP(P$3,TOD!$B$75:$BP$105,8,0)</f>
        <v>1487.8199322000146</v>
      </c>
      <c r="Q36" s="15">
        <f ca="1">VLOOKUP(Q$3,TOD!$B$75:$BP$105,8,0)</f>
        <v>1449.0120677947998</v>
      </c>
      <c r="R36" s="15">
        <f ca="1">VLOOKUP(R$3,TOD!$B$75:$BP$105,8,0)</f>
        <v>1231.6463728845119</v>
      </c>
      <c r="S36" s="15">
        <f ca="1">VLOOKUP(S$3,TOD!$B$75:$BP$105,8,0)</f>
        <v>1531.1271724104881</v>
      </c>
      <c r="T36" s="15">
        <f ca="1">VLOOKUP(T$3,TOD!$B$75:$BP$105,8,0)</f>
        <v>1406.3164745718241</v>
      </c>
      <c r="U36" s="15">
        <f ca="1">VLOOKUP(U$3,TOD!$B$75:$BP$105,8,0)</f>
        <v>1482.8848626464605</v>
      </c>
      <c r="V36" s="15">
        <f ca="1">VLOOKUP(V$3,TOD!$B$75:$BP$105,8,0)</f>
        <v>0</v>
      </c>
      <c r="W36" s="15">
        <f ca="1">VLOOKUP(W$3,TOD!$B$75:$BP$105,8,0)</f>
        <v>0</v>
      </c>
      <c r="X36" s="15">
        <f ca="1">VLOOKUP(X$3,TOD!$B$75:$BP$105,8,0)</f>
        <v>0</v>
      </c>
      <c r="Y36" s="15">
        <f ca="1">VLOOKUP(Y$3,TOD!$B$75:$BP$105,8,0)</f>
        <v>0</v>
      </c>
      <c r="Z36" s="15">
        <f ca="1">VLOOKUP(Z$3,TOD!$B$75:$BP$105,8,0)</f>
        <v>0</v>
      </c>
      <c r="AA36" s="15">
        <f ca="1">VLOOKUP(AA$3,TOD!$B$75:$BP$105,8,0)</f>
        <v>0</v>
      </c>
      <c r="AB36" s="15">
        <f ca="1">VLOOKUP(AB$3,TOD!$B$75:$BP$105,8,0)</f>
        <v>0</v>
      </c>
      <c r="AC36" s="15">
        <f ca="1">VLOOKUP(AC$3,TOD!$B$75:$BP$105,8,0)</f>
        <v>0</v>
      </c>
      <c r="AD36" s="15">
        <f ca="1">VLOOKUP(AD$3,TOD!$B$75:$BP$105,8,0)</f>
        <v>0</v>
      </c>
      <c r="AE36" s="15">
        <f ca="1">VLOOKUP(AE$3,TOD!$B$75:$BP$105,8,0)</f>
        <v>0</v>
      </c>
      <c r="AF36" s="15">
        <f ca="1">VLOOKUP(AF$3,TOD!$B$75:$BP$105,8,0)</f>
        <v>0</v>
      </c>
      <c r="AG36" s="15">
        <f ca="1">VLOOKUP(AG$3,TOD!$B$75:$BP$105,8,0)</f>
        <v>0</v>
      </c>
      <c r="AH36" s="15">
        <f ca="1">VLOOKUP(AH$3,TOD!$B$75:$BP$105,8,0)</f>
        <v>0</v>
      </c>
      <c r="AI36" s="15">
        <f ca="1">VLOOKUP(AI$3,TOD!$B$75:$BP$105,8,0)</f>
        <v>0</v>
      </c>
      <c r="AJ36" s="15">
        <f t="shared" ca="1" si="11"/>
        <v>25005.563563428819</v>
      </c>
      <c r="AK36" s="274">
        <f ca="1">IFERROR(AJ36/AJ38, "-")</f>
        <v>0.16606555855387695</v>
      </c>
    </row>
    <row r="37" spans="1:37" ht="15.75" customHeight="1" x14ac:dyDescent="0.25">
      <c r="A37" s="265"/>
      <c r="B37" s="465"/>
      <c r="C37" s="266" t="s">
        <v>186</v>
      </c>
      <c r="D37" s="266" t="s">
        <v>160</v>
      </c>
      <c r="E37" s="15">
        <f ca="1">VLOOKUP(E$3,TOD!$B$109:$BP$139,8,0)</f>
        <v>2955.5194437280297</v>
      </c>
      <c r="F37" s="15">
        <f ca="1">VLOOKUP(F$3,TOD!$B$109:$BP$139,8,0)</f>
        <v>3018.2660338953137</v>
      </c>
      <c r="G37" s="15">
        <f ca="1">VLOOKUP(G$3,TOD!$B$109:$BP$139,8,0)</f>
        <v>2988.5735050886869</v>
      </c>
      <c r="H37" s="15">
        <f ca="1">VLOOKUP(H$3,TOD!$B$109:$BP$139,8,0)</f>
        <v>3070.2644067779183</v>
      </c>
      <c r="I37" s="15">
        <f ca="1">VLOOKUP(I$3,TOD!$B$109:$BP$139,8,0)</f>
        <v>2579.2997966110706</v>
      </c>
      <c r="J37" s="15">
        <f ca="1">VLOOKUP(J$3,TOD!$B$109:$BP$139,8,0)</f>
        <v>3020.3487457707524</v>
      </c>
      <c r="K37" s="15">
        <f ca="1">VLOOKUP(K$3,TOD!$B$109:$BP$139,8,0)</f>
        <v>3038.086508475244</v>
      </c>
      <c r="L37" s="15">
        <f ca="1">VLOOKUP(L$3,TOD!$B$109:$BP$139,8,0)</f>
        <v>2964.2543728798628</v>
      </c>
      <c r="M37" s="15">
        <f ca="1">VLOOKUP(M$3,TOD!$B$109:$BP$139,8,0)</f>
        <v>2996.2982115745544</v>
      </c>
      <c r="N37" s="15">
        <f ca="1">VLOOKUP(N$3,TOD!$B$109:$BP$139,8,0)</f>
        <v>3103.2406779676676</v>
      </c>
      <c r="O37" s="15">
        <f ca="1">VLOOKUP(O$3,TOD!$B$109:$BP$139,8,0)</f>
        <v>2987.8584406748414</v>
      </c>
      <c r="P37" s="15">
        <f ca="1">VLOOKUP(P$3,TOD!$B$109:$BP$139,8,0)</f>
        <v>3015.5585084781051</v>
      </c>
      <c r="Q37" s="15">
        <f ca="1">VLOOKUP(Q$3,TOD!$B$109:$BP$139,8,0)</f>
        <v>2957.9918737635016</v>
      </c>
      <c r="R37" s="15">
        <f ca="1">VLOOKUP(R$3,TOD!$B$109:$BP$139,8,0)</f>
        <v>3011.0459660962224</v>
      </c>
      <c r="S37" s="15">
        <f ca="1">VLOOKUP(S$3,TOD!$B$109:$BP$139,8,0)</f>
        <v>3049.6240140274167</v>
      </c>
      <c r="T37" s="15">
        <f ca="1">VLOOKUP(T$3,TOD!$B$109:$BP$139,8,0)</f>
        <v>2969.8776949197054</v>
      </c>
      <c r="U37" s="15">
        <f ca="1">VLOOKUP(U$3,TOD!$B$109:$BP$139,8,0)</f>
        <v>2968.3563576862216</v>
      </c>
      <c r="V37" s="15">
        <f ca="1">VLOOKUP(V$3,TOD!$B$109:$BP$139,8,0)</f>
        <v>0</v>
      </c>
      <c r="W37" s="15">
        <f ca="1">VLOOKUP(W$3,TOD!$B$109:$BP$139,8,0)</f>
        <v>0</v>
      </c>
      <c r="X37" s="15">
        <f ca="1">VLOOKUP(X$3,TOD!$B$109:$BP$139,8,0)</f>
        <v>0</v>
      </c>
      <c r="Y37" s="15">
        <f ca="1">VLOOKUP(Y$3,TOD!$B$109:$BP$139,8,0)</f>
        <v>0</v>
      </c>
      <c r="Z37" s="15">
        <f ca="1">VLOOKUP(Z$3,TOD!$B$109:$BP$139,8,0)</f>
        <v>0</v>
      </c>
      <c r="AA37" s="15">
        <f ca="1">VLOOKUP(AA$3,TOD!$B$109:$BP$139,8,0)</f>
        <v>0</v>
      </c>
      <c r="AB37" s="15">
        <f ca="1">VLOOKUP(AB$3,TOD!$B$109:$BP$139,8,0)</f>
        <v>0</v>
      </c>
      <c r="AC37" s="15">
        <f ca="1">VLOOKUP(AC$3,TOD!$B$109:$BP$139,8,0)</f>
        <v>0</v>
      </c>
      <c r="AD37" s="15">
        <f ca="1">VLOOKUP(AD$3,TOD!$B$109:$BP$139,8,0)</f>
        <v>0</v>
      </c>
      <c r="AE37" s="15">
        <f ca="1">VLOOKUP(AE$3,TOD!$B$109:$BP$139,8,0)</f>
        <v>0</v>
      </c>
      <c r="AF37" s="15">
        <f ca="1">VLOOKUP(AF$3,TOD!$B$109:$BP$139,8,0)</f>
        <v>0</v>
      </c>
      <c r="AG37" s="15">
        <f ca="1">VLOOKUP(AG$3,TOD!$B$109:$BP$139,8,0)</f>
        <v>0</v>
      </c>
      <c r="AH37" s="15">
        <f ca="1">VLOOKUP(AH$3,TOD!$B$109:$BP$139,8,0)</f>
        <v>0</v>
      </c>
      <c r="AI37" s="15">
        <f ca="1">VLOOKUP(AI$3,TOD!$B$109:$BP$139,8,0)</f>
        <v>0</v>
      </c>
      <c r="AJ37" s="15">
        <f t="shared" ca="1" si="11"/>
        <v>50694.464558415115</v>
      </c>
      <c r="AK37" s="274">
        <f ca="1">IFERROR(AJ37/AJ38, "-")</f>
        <v>0.33666925966808908</v>
      </c>
    </row>
    <row r="38" spans="1:37" ht="15.75" customHeight="1" x14ac:dyDescent="0.25">
      <c r="A38" s="265"/>
      <c r="B38" s="466"/>
      <c r="C38" s="270"/>
      <c r="D38" s="271" t="s">
        <v>35</v>
      </c>
      <c r="E38" s="272">
        <f t="shared" ref="E38:AI38" ca="1" si="14">SUM(E34:E37)</f>
        <v>8874.3088674545288</v>
      </c>
      <c r="F38" s="272">
        <f t="shared" ca="1" si="14"/>
        <v>9107.8253698348999</v>
      </c>
      <c r="G38" s="272">
        <f t="shared" ca="1" si="14"/>
        <v>9026.5634711906314</v>
      </c>
      <c r="H38" s="272">
        <f t="shared" ca="1" si="14"/>
        <v>9012.6370711773634</v>
      </c>
      <c r="I38" s="272">
        <f t="shared" ca="1" si="14"/>
        <v>8469.1395254284143</v>
      </c>
      <c r="J38" s="272">
        <f t="shared" ca="1" si="14"/>
        <v>8449.7008813619614</v>
      </c>
      <c r="K38" s="272">
        <f t="shared" ca="1" si="14"/>
        <v>9058.8941016867757</v>
      </c>
      <c r="L38" s="272">
        <f t="shared" ca="1" si="14"/>
        <v>8975.3773559331894</v>
      </c>
      <c r="M38" s="272">
        <f t="shared" ca="1" si="14"/>
        <v>8954.0343471691012</v>
      </c>
      <c r="N38" s="272">
        <f t="shared" ca="1" si="14"/>
        <v>8976.9346019849181</v>
      </c>
      <c r="O38" s="272">
        <f t="shared" ca="1" si="14"/>
        <v>8952.6063728779554</v>
      </c>
      <c r="P38" s="272">
        <f t="shared" ca="1" si="14"/>
        <v>8882.4884067848325</v>
      </c>
      <c r="Q38" s="272">
        <f t="shared" ca="1" si="14"/>
        <v>8811.8006873205304</v>
      </c>
      <c r="R38" s="272">
        <f t="shared" ca="1" si="14"/>
        <v>8374.8070414885879</v>
      </c>
      <c r="S38" s="272">
        <f t="shared" ca="1" si="14"/>
        <v>8961.7355932220817</v>
      </c>
      <c r="T38" s="272">
        <f t="shared" ca="1" si="14"/>
        <v>8871.9012881368399</v>
      </c>
      <c r="U38" s="272">
        <f t="shared" ca="1" si="14"/>
        <v>8815.7027796581388</v>
      </c>
      <c r="V38" s="272">
        <f t="shared" ca="1" si="14"/>
        <v>0</v>
      </c>
      <c r="W38" s="272">
        <f t="shared" ca="1" si="14"/>
        <v>0</v>
      </c>
      <c r="X38" s="272">
        <f t="shared" ca="1" si="14"/>
        <v>0</v>
      </c>
      <c r="Y38" s="272">
        <f t="shared" ca="1" si="14"/>
        <v>0</v>
      </c>
      <c r="Z38" s="272">
        <f t="shared" ca="1" si="14"/>
        <v>0</v>
      </c>
      <c r="AA38" s="272">
        <f t="shared" ca="1" si="14"/>
        <v>0</v>
      </c>
      <c r="AB38" s="272">
        <f t="shared" ca="1" si="14"/>
        <v>0</v>
      </c>
      <c r="AC38" s="272">
        <f t="shared" ca="1" si="14"/>
        <v>0</v>
      </c>
      <c r="AD38" s="272">
        <f t="shared" ca="1" si="14"/>
        <v>0</v>
      </c>
      <c r="AE38" s="272">
        <f t="shared" ca="1" si="14"/>
        <v>0</v>
      </c>
      <c r="AF38" s="272">
        <f t="shared" ca="1" si="14"/>
        <v>0</v>
      </c>
      <c r="AG38" s="272">
        <f t="shared" ca="1" si="14"/>
        <v>0</v>
      </c>
      <c r="AH38" s="272">
        <f t="shared" ca="1" si="14"/>
        <v>0</v>
      </c>
      <c r="AI38" s="272">
        <f t="shared" ca="1" si="14"/>
        <v>0</v>
      </c>
      <c r="AJ38" s="15">
        <f t="shared" ca="1" si="11"/>
        <v>150576.45776271075</v>
      </c>
      <c r="AK38" s="274">
        <f ca="1">IFERROR(AJ38/AJ38, "-")</f>
        <v>1</v>
      </c>
    </row>
    <row r="39" spans="1:37" ht="15.75" customHeight="1" x14ac:dyDescent="0.25">
      <c r="A39" s="265"/>
      <c r="B39" s="464" t="s">
        <v>11</v>
      </c>
      <c r="C39" s="266" t="s">
        <v>187</v>
      </c>
      <c r="D39" s="266" t="s">
        <v>157</v>
      </c>
      <c r="E39" s="275">
        <f ca="1">VLOOKUP(E$3,TOD!$B$6:$BP$36,9,0)</f>
        <v>1331.8710960522294</v>
      </c>
      <c r="F39" s="275">
        <f ca="1">VLOOKUP(F$3,TOD!$B$6:$BP$36,9,0)</f>
        <v>1340.5027796626091</v>
      </c>
      <c r="G39" s="275">
        <f ca="1">VLOOKUP(G$3,TOD!$B$6:$BP$36,9,0)</f>
        <v>1348.2088135629892</v>
      </c>
      <c r="H39" s="275">
        <f ca="1">VLOOKUP(H$3,TOD!$B$6:$BP$36,9,0)</f>
        <v>1254.2090847492218</v>
      </c>
      <c r="I39" s="275">
        <f ca="1">VLOOKUP(I$3,TOD!$B$6:$BP$36,9,0)</f>
        <v>1320.5087457671762</v>
      </c>
      <c r="J39" s="275">
        <f ca="1">VLOOKUP(J$3,TOD!$B$6:$BP$36,9,0)</f>
        <v>1289.7404683455825</v>
      </c>
      <c r="K39" s="275">
        <f ca="1">VLOOKUP(K$3,TOD!$B$6:$BP$36,9,0)</f>
        <v>1334.8926241919398</v>
      </c>
      <c r="L39" s="275">
        <f ca="1">VLOOKUP(L$3,TOD!$B$6:$BP$36,9,0)</f>
        <v>1334.671186439693</v>
      </c>
      <c r="M39" s="275">
        <f ca="1">VLOOKUP(M$3,TOD!$B$6:$BP$36,9,0)</f>
        <v>1350.0832542330027</v>
      </c>
      <c r="N39" s="275">
        <f ca="1">VLOOKUP(N$3,TOD!$B$6:$BP$36,9,0)</f>
        <v>1205.8805938065052</v>
      </c>
      <c r="O39" s="275">
        <f ca="1">VLOOKUP(O$3,TOD!$B$6:$BP$36,9,0)</f>
        <v>1318.981423728168</v>
      </c>
      <c r="P39" s="275">
        <f ca="1">VLOOKUP(P$3,TOD!$B$6:$BP$36,9,0)</f>
        <v>1271.5650169551373</v>
      </c>
      <c r="Q39" s="275">
        <f ca="1">VLOOKUP(Q$3,TOD!$B$6:$BP$36,9,0)</f>
        <v>1332.7273220345378</v>
      </c>
      <c r="R39" s="275">
        <f ca="1">VLOOKUP(R$3,TOD!$B$6:$BP$36,9,0)</f>
        <v>1301.417220339179</v>
      </c>
      <c r="S39" s="275">
        <f ca="1">VLOOKUP(S$3,TOD!$B$6:$BP$36,9,0)</f>
        <v>1245.6005423739552</v>
      </c>
      <c r="T39" s="275">
        <f ca="1">VLOOKUP(T$3,TOD!$B$6:$BP$36,9,0)</f>
        <v>1342.0799443721771</v>
      </c>
      <c r="U39" s="275">
        <f ca="1">VLOOKUP(U$3,TOD!$B$6:$BP$36,9,0)</f>
        <v>1296.3014096990228</v>
      </c>
      <c r="V39" s="275">
        <f ca="1">VLOOKUP(V$3,TOD!$B$6:$BP$36,9,0)</f>
        <v>0</v>
      </c>
      <c r="W39" s="275">
        <f ca="1">VLOOKUP(W$3,TOD!$B$6:$BP$36,9,0)</f>
        <v>0</v>
      </c>
      <c r="X39" s="275">
        <f ca="1">VLOOKUP(X$3,TOD!$B$6:$BP$36,9,0)</f>
        <v>0</v>
      </c>
      <c r="Y39" s="275">
        <f ca="1">VLOOKUP(Y$3,TOD!$B$6:$BP$36,9,0)</f>
        <v>0</v>
      </c>
      <c r="Z39" s="275">
        <f ca="1">VLOOKUP(Z$3,TOD!$B$6:$BP$36,9,0)</f>
        <v>0</v>
      </c>
      <c r="AA39" s="275">
        <f ca="1">VLOOKUP(AA$3,TOD!$B$6:$BP$36,9,0)</f>
        <v>0</v>
      </c>
      <c r="AB39" s="275">
        <f ca="1">VLOOKUP(AB$3,TOD!$B$6:$BP$36,9,0)</f>
        <v>0</v>
      </c>
      <c r="AC39" s="275">
        <f ca="1">VLOOKUP(AC$3,TOD!$B$6:$BP$36,9,0)</f>
        <v>0</v>
      </c>
      <c r="AD39" s="275">
        <f ca="1">VLOOKUP(AD$3,TOD!$B$6:$BP$36,9,0)</f>
        <v>0</v>
      </c>
      <c r="AE39" s="275">
        <f ca="1">VLOOKUP(AE$3,TOD!$B$6:$BP$36,9,0)</f>
        <v>0</v>
      </c>
      <c r="AF39" s="275">
        <f ca="1">VLOOKUP(AF$3,TOD!$B$6:$BP$36,9,0)</f>
        <v>0</v>
      </c>
      <c r="AG39" s="275">
        <f ca="1">VLOOKUP(AG$3,TOD!$B$6:$BP$36,9,0)</f>
        <v>0</v>
      </c>
      <c r="AH39" s="275">
        <f ca="1">VLOOKUP(AH$3,TOD!$B$6:$BP$36,9,0)</f>
        <v>0</v>
      </c>
      <c r="AI39" s="275">
        <f ca="1">VLOOKUP(AI$3,TOD!$B$6:$BP$36,9,0)</f>
        <v>0</v>
      </c>
      <c r="AJ39" s="15">
        <f t="shared" ca="1" si="11"/>
        <v>22219.241526313126</v>
      </c>
      <c r="AK39" s="273">
        <f ca="1">IFERROR(AJ39/AJ43, "-")</f>
        <v>0.1654309745079123</v>
      </c>
    </row>
    <row r="40" spans="1:37" ht="15.75" customHeight="1" x14ac:dyDescent="0.25">
      <c r="A40" s="265"/>
      <c r="B40" s="465"/>
      <c r="C40" s="266" t="s">
        <v>188</v>
      </c>
      <c r="D40" s="266" t="s">
        <v>158</v>
      </c>
      <c r="E40" s="15">
        <f ca="1">VLOOKUP(E$3,TOD!$B$40:$BP$70,9,0)</f>
        <v>2644.3408023044467</v>
      </c>
      <c r="F40" s="15">
        <f ca="1">VLOOKUP(F$3,TOD!$B$40:$BP$70,9,0)</f>
        <v>2673.854915253818</v>
      </c>
      <c r="G40" s="15">
        <f ca="1">VLOOKUP(G$3,TOD!$B$40:$BP$70,9,0)</f>
        <v>2592.0737627074122</v>
      </c>
      <c r="H40" s="15">
        <f ca="1">VLOOKUP(H$3,TOD!$B$40:$BP$70,9,0)</f>
        <v>2520.7061694934964</v>
      </c>
      <c r="I40" s="15">
        <f ca="1">VLOOKUP(I$3,TOD!$B$40:$BP$70,9,0)</f>
        <v>2601.5426634401083</v>
      </c>
      <c r="J40" s="15">
        <f ca="1">VLOOKUP(J$3,TOD!$B$40:$BP$70,9,0)</f>
        <v>2629.9232604727149</v>
      </c>
      <c r="K40" s="15">
        <f ca="1">VLOOKUP(K$3,TOD!$B$40:$BP$70,9,0)</f>
        <v>2678.8263724148273</v>
      </c>
      <c r="L40" s="15">
        <f ca="1">VLOOKUP(L$3,TOD!$B$40:$BP$70,9,0)</f>
        <v>2639.1430508494377</v>
      </c>
      <c r="M40" s="15">
        <f ca="1">VLOOKUP(M$3,TOD!$B$40:$BP$70,9,0)</f>
        <v>2632.4783728867769</v>
      </c>
      <c r="N40" s="15">
        <f ca="1">VLOOKUP(N$3,TOD!$B$40:$BP$70,9,0)</f>
        <v>2534.6004909425974</v>
      </c>
      <c r="O40" s="15">
        <f ca="1">VLOOKUP(O$3,TOD!$B$40:$BP$70,9,0)</f>
        <v>2609.7768135592341</v>
      </c>
      <c r="P40" s="15">
        <f ca="1">VLOOKUP(P$3,TOD!$B$40:$BP$70,9,0)</f>
        <v>2433.648813560605</v>
      </c>
      <c r="Q40" s="15">
        <f ca="1">VLOOKUP(Q$3,TOD!$B$40:$BP$70,9,0)</f>
        <v>2562.6213442385197</v>
      </c>
      <c r="R40" s="15">
        <f ca="1">VLOOKUP(R$3,TOD!$B$40:$BP$70,9,0)</f>
        <v>2559.0974915251136</v>
      </c>
      <c r="S40" s="15">
        <f ca="1">VLOOKUP(S$3,TOD!$B$40:$BP$70,9,0)</f>
        <v>2615.316348336637</v>
      </c>
      <c r="T40" s="15">
        <f ca="1">VLOOKUP(T$3,TOD!$B$40:$BP$70,9,0)</f>
        <v>2561.0609369874001</v>
      </c>
      <c r="U40" s="15">
        <f ca="1">VLOOKUP(U$3,TOD!$B$40:$BP$70,9,0)</f>
        <v>2565.9488953873515</v>
      </c>
      <c r="V40" s="15">
        <f ca="1">VLOOKUP(V$3,TOD!$B$40:$BP$70,9,0)</f>
        <v>0</v>
      </c>
      <c r="W40" s="15">
        <f ca="1">VLOOKUP(W$3,TOD!$B$40:$BP$70,9,0)</f>
        <v>0</v>
      </c>
      <c r="X40" s="15">
        <f ca="1">VLOOKUP(X$3,TOD!$B$40:$BP$70,9,0)</f>
        <v>0</v>
      </c>
      <c r="Y40" s="15">
        <f ca="1">VLOOKUP(Y$3,TOD!$B$40:$BP$70,9,0)</f>
        <v>0</v>
      </c>
      <c r="Z40" s="15">
        <f ca="1">VLOOKUP(Z$3,TOD!$B$40:$BP$70,9,0)</f>
        <v>0</v>
      </c>
      <c r="AA40" s="15">
        <f ca="1">VLOOKUP(AA$3,TOD!$B$40:$BP$70,9,0)</f>
        <v>0</v>
      </c>
      <c r="AB40" s="15">
        <f ca="1">VLOOKUP(AB$3,TOD!$B$40:$BP$70,9,0)</f>
        <v>0</v>
      </c>
      <c r="AC40" s="15">
        <f ca="1">VLOOKUP(AC$3,TOD!$B$40:$BP$70,9,0)</f>
        <v>0</v>
      </c>
      <c r="AD40" s="15">
        <f ca="1">VLOOKUP(AD$3,TOD!$B$40:$BP$70,9,0)</f>
        <v>0</v>
      </c>
      <c r="AE40" s="15">
        <f ca="1">VLOOKUP(AE$3,TOD!$B$40:$BP$70,9,0)</f>
        <v>0</v>
      </c>
      <c r="AF40" s="15">
        <f ca="1">VLOOKUP(AF$3,TOD!$B$40:$BP$70,9,0)</f>
        <v>0</v>
      </c>
      <c r="AG40" s="15">
        <f ca="1">VLOOKUP(AG$3,TOD!$B$40:$BP$70,9,0)</f>
        <v>0</v>
      </c>
      <c r="AH40" s="15">
        <f ca="1">VLOOKUP(AH$3,TOD!$B$40:$BP$70,9,0)</f>
        <v>0</v>
      </c>
      <c r="AI40" s="15">
        <f ca="1">VLOOKUP(AI$3,TOD!$B$40:$BP$70,9,0)</f>
        <v>0</v>
      </c>
      <c r="AJ40" s="15">
        <f t="shared" ca="1" si="11"/>
        <v>44054.960504360497</v>
      </c>
      <c r="AK40" s="274">
        <f ca="1">IFERROR(AJ40/AJ43, "-")</f>
        <v>0.32800647310634207</v>
      </c>
    </row>
    <row r="41" spans="1:37" ht="15.75" customHeight="1" x14ac:dyDescent="0.25">
      <c r="A41" s="265"/>
      <c r="B41" s="465"/>
      <c r="C41" s="266" t="s">
        <v>189</v>
      </c>
      <c r="D41" s="266" t="s">
        <v>159</v>
      </c>
      <c r="E41" s="15">
        <f ca="1">VLOOKUP(E$3,TOD!$B$75:$BP$105,9,0)</f>
        <v>1340.7895027771592</v>
      </c>
      <c r="F41" s="15">
        <f ca="1">VLOOKUP(F$3,TOD!$B$75:$BP$105,9,0)</f>
        <v>1320.0922033935785</v>
      </c>
      <c r="G41" s="15">
        <f ca="1">VLOOKUP(G$3,TOD!$B$75:$BP$105,9,0)</f>
        <v>1354.246284045279</v>
      </c>
      <c r="H41" s="15">
        <f ca="1">VLOOKUP(H$3,TOD!$B$75:$BP$105,9,0)</f>
        <v>1339.1143050789833</v>
      </c>
      <c r="I41" s="15">
        <f ca="1">VLOOKUP(I$3,TOD!$B$75:$BP$105,9,0)</f>
        <v>1341.100319609046</v>
      </c>
      <c r="J41" s="15">
        <f ca="1">VLOOKUP(J$3,TOD!$B$75:$BP$105,9,0)</f>
        <v>1354.2833898290992</v>
      </c>
      <c r="K41" s="15">
        <f ca="1">VLOOKUP(K$3,TOD!$B$75:$BP$105,9,0)</f>
        <v>1352.5616813525558</v>
      </c>
      <c r="L41" s="15">
        <f ca="1">VLOOKUP(L$3,TOD!$B$75:$BP$105,9,0)</f>
        <v>1357.4230181202292</v>
      </c>
      <c r="M41" s="15">
        <f ca="1">VLOOKUP(M$3,TOD!$B$75:$BP$105,9,0)</f>
        <v>1316.7191677317023</v>
      </c>
      <c r="N41" s="15">
        <f ca="1">VLOOKUP(N$3,TOD!$B$75:$BP$105,9,0)</f>
        <v>1346.7509152516723</v>
      </c>
      <c r="O41" s="15">
        <f ca="1">VLOOKUP(O$3,TOD!$B$75:$BP$105,9,0)</f>
        <v>1314.1217627152801</v>
      </c>
      <c r="P41" s="15">
        <f ca="1">VLOOKUP(P$3,TOD!$B$75:$BP$105,9,0)</f>
        <v>1247.824495613575</v>
      </c>
      <c r="Q41" s="15">
        <f ca="1">VLOOKUP(Q$3,TOD!$B$75:$BP$105,9,0)</f>
        <v>1294.0750625357032</v>
      </c>
      <c r="R41" s="15">
        <f ca="1">VLOOKUP(R$3,TOD!$B$75:$BP$105,9,0)</f>
        <v>1299.2219941541553</v>
      </c>
      <c r="S41" s="15">
        <f ca="1">VLOOKUP(S$3,TOD!$B$75:$BP$105,9,0)</f>
        <v>1321.3561940416694</v>
      </c>
      <c r="T41" s="15">
        <f ca="1">VLOOKUP(T$3,TOD!$B$75:$BP$105,9,0)</f>
        <v>1313.2192542403936</v>
      </c>
      <c r="U41" s="15">
        <f ca="1">VLOOKUP(U$3,TOD!$B$75:$BP$105,9,0)</f>
        <v>1314.9548474550247</v>
      </c>
      <c r="V41" s="15">
        <f ca="1">VLOOKUP(V$3,TOD!$B$75:$BP$105,9,0)</f>
        <v>0</v>
      </c>
      <c r="W41" s="15">
        <f ca="1">VLOOKUP(W$3,TOD!$B$75:$BP$105,9,0)</f>
        <v>0</v>
      </c>
      <c r="X41" s="15">
        <f ca="1">VLOOKUP(X$3,TOD!$B$75:$BP$105,9,0)</f>
        <v>0</v>
      </c>
      <c r="Y41" s="15">
        <f ca="1">VLOOKUP(Y$3,TOD!$B$75:$BP$105,9,0)</f>
        <v>0</v>
      </c>
      <c r="Z41" s="15">
        <f ca="1">VLOOKUP(Z$3,TOD!$B$75:$BP$105,9,0)</f>
        <v>0</v>
      </c>
      <c r="AA41" s="15">
        <f ca="1">VLOOKUP(AA$3,TOD!$B$75:$BP$105,9,0)</f>
        <v>0</v>
      </c>
      <c r="AB41" s="15">
        <f ca="1">VLOOKUP(AB$3,TOD!$B$75:$BP$105,9,0)</f>
        <v>0</v>
      </c>
      <c r="AC41" s="15">
        <f ca="1">VLOOKUP(AC$3,TOD!$B$75:$BP$105,9,0)</f>
        <v>0</v>
      </c>
      <c r="AD41" s="15">
        <f ca="1">VLOOKUP(AD$3,TOD!$B$75:$BP$105,9,0)</f>
        <v>0</v>
      </c>
      <c r="AE41" s="15">
        <f ca="1">VLOOKUP(AE$3,TOD!$B$75:$BP$105,9,0)</f>
        <v>0</v>
      </c>
      <c r="AF41" s="15">
        <f ca="1">VLOOKUP(AF$3,TOD!$B$75:$BP$105,9,0)</f>
        <v>0</v>
      </c>
      <c r="AG41" s="15">
        <f ca="1">VLOOKUP(AG$3,TOD!$B$75:$BP$105,9,0)</f>
        <v>0</v>
      </c>
      <c r="AH41" s="15">
        <f ca="1">VLOOKUP(AH$3,TOD!$B$75:$BP$105,9,0)</f>
        <v>0</v>
      </c>
      <c r="AI41" s="15">
        <f ca="1">VLOOKUP(AI$3,TOD!$B$75:$BP$105,9,0)</f>
        <v>0</v>
      </c>
      <c r="AJ41" s="15">
        <f t="shared" ca="1" si="11"/>
        <v>22527.854397945106</v>
      </c>
      <c r="AK41" s="274">
        <f ca="1">IFERROR(AJ41/AJ43, "-")</f>
        <v>0.16772871847182319</v>
      </c>
    </row>
    <row r="42" spans="1:37" ht="15.75" customHeight="1" x14ac:dyDescent="0.25">
      <c r="A42" s="265"/>
      <c r="B42" s="465"/>
      <c r="C42" s="266" t="s">
        <v>190</v>
      </c>
      <c r="D42" s="266" t="s">
        <v>160</v>
      </c>
      <c r="E42" s="15">
        <f ca="1">VLOOKUP(E$3,TOD!$B$109:$BP$139,9,0)</f>
        <v>2714.9537627100945</v>
      </c>
      <c r="F42" s="15">
        <f ca="1">VLOOKUP(F$3,TOD!$B$109:$BP$139,9,0)</f>
        <v>2680.4501694887877</v>
      </c>
      <c r="G42" s="15">
        <f ca="1">VLOOKUP(G$3,TOD!$B$109:$BP$139,9,0)</f>
        <v>2669.0670718848705</v>
      </c>
      <c r="H42" s="15">
        <f ca="1">VLOOKUP(H$3,TOD!$B$109:$BP$139,9,0)</f>
        <v>2710.7189152538776</v>
      </c>
      <c r="I42" s="15">
        <f ca="1">VLOOKUP(I$3,TOD!$B$109:$BP$139,9,0)</f>
        <v>2599.7797966077924</v>
      </c>
      <c r="J42" s="15">
        <f ca="1">VLOOKUP(J$3,TOD!$B$109:$BP$139,9,0)</f>
        <v>2693.5712542384863</v>
      </c>
      <c r="K42" s="15">
        <f ca="1">VLOOKUP(K$3,TOD!$B$109:$BP$139,9,0)</f>
        <v>2696.1399322077632</v>
      </c>
      <c r="L42" s="15">
        <f ca="1">VLOOKUP(L$3,TOD!$B$109:$BP$139,9,0)</f>
        <v>2662.0720327273011</v>
      </c>
      <c r="M42" s="15">
        <f ca="1">VLOOKUP(M$3,TOD!$B$109:$BP$139,9,0)</f>
        <v>2699.4435441270471</v>
      </c>
      <c r="N42" s="15">
        <f ca="1">VLOOKUP(N$3,TOD!$B$109:$BP$139,9,0)</f>
        <v>2681.8386440724134</v>
      </c>
      <c r="O42" s="15">
        <f ca="1">VLOOKUP(O$3,TOD!$B$109:$BP$139,9,0)</f>
        <v>2681.2138305008411</v>
      </c>
      <c r="P42" s="15">
        <f ca="1">VLOOKUP(P$3,TOD!$B$109:$BP$139,9,0)</f>
        <v>2628.4494026899338</v>
      </c>
      <c r="Q42" s="15">
        <f ca="1">VLOOKUP(Q$3,TOD!$B$109:$BP$139,9,0)</f>
        <v>2670.5225762724876</v>
      </c>
      <c r="R42" s="15">
        <f ca="1">VLOOKUP(R$3,TOD!$B$109:$BP$139,9,0)</f>
        <v>2686.1860058456659</v>
      </c>
      <c r="S42" s="15">
        <f ca="1">VLOOKUP(S$3,TOD!$B$109:$BP$139,9,0)</f>
        <v>2717.2447457537055</v>
      </c>
      <c r="T42" s="15">
        <f ca="1">VLOOKUP(T$3,TOD!$B$109:$BP$139,9,0)</f>
        <v>2656.3601355925202</v>
      </c>
      <c r="U42" s="15">
        <f ca="1">VLOOKUP(U$3,TOD!$B$109:$BP$139,9,0)</f>
        <v>2661.1850847452879</v>
      </c>
      <c r="V42" s="15">
        <f ca="1">VLOOKUP(V$3,TOD!$B$109:$BP$139,9,0)</f>
        <v>0</v>
      </c>
      <c r="W42" s="15">
        <f ca="1">VLOOKUP(W$3,TOD!$B$109:$BP$139,9,0)</f>
        <v>0</v>
      </c>
      <c r="X42" s="15">
        <f ca="1">VLOOKUP(X$3,TOD!$B$109:$BP$139,9,0)</f>
        <v>0</v>
      </c>
      <c r="Y42" s="15">
        <f ca="1">VLOOKUP(Y$3,TOD!$B$109:$BP$139,9,0)</f>
        <v>0</v>
      </c>
      <c r="Z42" s="15">
        <f ca="1">VLOOKUP(Z$3,TOD!$B$109:$BP$139,9,0)</f>
        <v>0</v>
      </c>
      <c r="AA42" s="15">
        <f ca="1">VLOOKUP(AA$3,TOD!$B$109:$BP$139,9,0)</f>
        <v>0</v>
      </c>
      <c r="AB42" s="15">
        <f ca="1">VLOOKUP(AB$3,TOD!$B$109:$BP$139,9,0)</f>
        <v>0</v>
      </c>
      <c r="AC42" s="15">
        <f ca="1">VLOOKUP(AC$3,TOD!$B$109:$BP$139,9,0)</f>
        <v>0</v>
      </c>
      <c r="AD42" s="15">
        <f ca="1">VLOOKUP(AD$3,TOD!$B$109:$BP$139,9,0)</f>
        <v>0</v>
      </c>
      <c r="AE42" s="15">
        <f ca="1">VLOOKUP(AE$3,TOD!$B$109:$BP$139,9,0)</f>
        <v>0</v>
      </c>
      <c r="AF42" s="15">
        <f ca="1">VLOOKUP(AF$3,TOD!$B$109:$BP$139,9,0)</f>
        <v>0</v>
      </c>
      <c r="AG42" s="15">
        <f ca="1">VLOOKUP(AG$3,TOD!$B$109:$BP$139,9,0)</f>
        <v>0</v>
      </c>
      <c r="AH42" s="15">
        <f ca="1">VLOOKUP(AH$3,TOD!$B$109:$BP$139,9,0)</f>
        <v>0</v>
      </c>
      <c r="AI42" s="15">
        <f ca="1">VLOOKUP(AI$3,TOD!$B$109:$BP$139,9,0)</f>
        <v>0</v>
      </c>
      <c r="AJ42" s="15">
        <f t="shared" ca="1" si="11"/>
        <v>45509.196904718876</v>
      </c>
      <c r="AK42" s="274">
        <f ca="1">IFERROR(AJ42/AJ43, "-")</f>
        <v>0.33883383391392247</v>
      </c>
    </row>
    <row r="43" spans="1:37" ht="15.75" customHeight="1" x14ac:dyDescent="0.25">
      <c r="A43" s="265"/>
      <c r="B43" s="466"/>
      <c r="C43" s="270"/>
      <c r="D43" s="271" t="s">
        <v>35</v>
      </c>
      <c r="E43" s="272">
        <f t="shared" ref="E43:AI43" ca="1" si="15">SUM(E39:E42)</f>
        <v>8031.9551638439298</v>
      </c>
      <c r="F43" s="272">
        <f t="shared" ca="1" si="15"/>
        <v>8014.9000677987933</v>
      </c>
      <c r="G43" s="272">
        <f t="shared" ca="1" si="15"/>
        <v>7963.595932200551</v>
      </c>
      <c r="H43" s="272">
        <f t="shared" ca="1" si="15"/>
        <v>7824.7484745755792</v>
      </c>
      <c r="I43" s="272">
        <f t="shared" ca="1" si="15"/>
        <v>7862.9315254241228</v>
      </c>
      <c r="J43" s="272">
        <f t="shared" ca="1" si="15"/>
        <v>7967.5183728858829</v>
      </c>
      <c r="K43" s="272">
        <f t="shared" ca="1" si="15"/>
        <v>8062.4206101670861</v>
      </c>
      <c r="L43" s="272">
        <f t="shared" ca="1" si="15"/>
        <v>7993.3092881366611</v>
      </c>
      <c r="M43" s="272">
        <f t="shared" ca="1" si="15"/>
        <v>7998.724338978529</v>
      </c>
      <c r="N43" s="272">
        <f t="shared" ca="1" si="15"/>
        <v>7769.0706440731883</v>
      </c>
      <c r="O43" s="272">
        <f t="shared" ca="1" si="15"/>
        <v>7924.0938305035233</v>
      </c>
      <c r="P43" s="272">
        <f t="shared" ca="1" si="15"/>
        <v>7581.4877288192511</v>
      </c>
      <c r="Q43" s="272">
        <f t="shared" ca="1" si="15"/>
        <v>7859.9463050812483</v>
      </c>
      <c r="R43" s="272">
        <f t="shared" ca="1" si="15"/>
        <v>7845.9227118641138</v>
      </c>
      <c r="S43" s="272">
        <f t="shared" ca="1" si="15"/>
        <v>7899.5178305059671</v>
      </c>
      <c r="T43" s="272">
        <f t="shared" ca="1" si="15"/>
        <v>7872.7202711924911</v>
      </c>
      <c r="U43" s="272">
        <f t="shared" ca="1" si="15"/>
        <v>7838.3902372866869</v>
      </c>
      <c r="V43" s="272">
        <f t="shared" ca="1" si="15"/>
        <v>0</v>
      </c>
      <c r="W43" s="272">
        <f t="shared" ca="1" si="15"/>
        <v>0</v>
      </c>
      <c r="X43" s="272">
        <f t="shared" ca="1" si="15"/>
        <v>0</v>
      </c>
      <c r="Y43" s="272">
        <f t="shared" ca="1" si="15"/>
        <v>0</v>
      </c>
      <c r="Z43" s="272">
        <f t="shared" ca="1" si="15"/>
        <v>0</v>
      </c>
      <c r="AA43" s="272">
        <f t="shared" ca="1" si="15"/>
        <v>0</v>
      </c>
      <c r="AB43" s="272">
        <f t="shared" ca="1" si="15"/>
        <v>0</v>
      </c>
      <c r="AC43" s="272">
        <f t="shared" ca="1" si="15"/>
        <v>0</v>
      </c>
      <c r="AD43" s="272">
        <f t="shared" ca="1" si="15"/>
        <v>0</v>
      </c>
      <c r="AE43" s="272">
        <f t="shared" ca="1" si="15"/>
        <v>0</v>
      </c>
      <c r="AF43" s="272">
        <f t="shared" ca="1" si="15"/>
        <v>0</v>
      </c>
      <c r="AG43" s="272">
        <f t="shared" ca="1" si="15"/>
        <v>0</v>
      </c>
      <c r="AH43" s="272">
        <f t="shared" ca="1" si="15"/>
        <v>0</v>
      </c>
      <c r="AI43" s="272">
        <f t="shared" ca="1" si="15"/>
        <v>0</v>
      </c>
      <c r="AJ43" s="15">
        <f t="shared" ca="1" si="11"/>
        <v>134311.2533333376</v>
      </c>
      <c r="AK43" s="274">
        <f ca="1">IFERROR(AJ43/AJ43, "-")</f>
        <v>1</v>
      </c>
    </row>
    <row r="44" spans="1:37" ht="15.75" customHeight="1" x14ac:dyDescent="0.25">
      <c r="A44" s="265"/>
      <c r="B44" s="464" t="s">
        <v>12</v>
      </c>
      <c r="C44" s="266" t="s">
        <v>191</v>
      </c>
      <c r="D44" s="266" t="s">
        <v>157</v>
      </c>
      <c r="E44" s="275">
        <f ca="1">VLOOKUP(E$3,TOD!$B$6:$BP$36,10,0)</f>
        <v>1809.3212203383446</v>
      </c>
      <c r="F44" s="275">
        <f ca="1">VLOOKUP(F$3,TOD!$B$6:$BP$36,10,0)</f>
        <v>1903.2527223862708</v>
      </c>
      <c r="G44" s="275">
        <f ca="1">VLOOKUP(G$3,TOD!$B$6:$BP$36,10,0)</f>
        <v>1968.1974237300456</v>
      </c>
      <c r="H44" s="275">
        <f ca="1">VLOOKUP(H$3,TOD!$B$6:$BP$36,10,0)</f>
        <v>2033.3061885051429</v>
      </c>
      <c r="I44" s="275">
        <f ca="1">VLOOKUP(I$3,TOD!$B$6:$BP$36,10,0)</f>
        <v>1991.0031186453998</v>
      </c>
      <c r="J44" s="275">
        <f ca="1">VLOOKUP(J$3,TOD!$B$6:$BP$36,10,0)</f>
        <v>1529.0002770796418</v>
      </c>
      <c r="K44" s="275">
        <f ca="1">VLOOKUP(K$3,TOD!$B$6:$BP$36,10,0)</f>
        <v>2214.1656949147582</v>
      </c>
      <c r="L44" s="275">
        <f ca="1">VLOOKUP(L$3,TOD!$B$6:$BP$36,10,0)</f>
        <v>1561.7909152545035</v>
      </c>
      <c r="M44" s="275">
        <f ca="1">VLOOKUP(M$3,TOD!$B$6:$BP$36,10,0)</f>
        <v>1388.4883413203061</v>
      </c>
      <c r="N44" s="275">
        <f ca="1">VLOOKUP(N$3,TOD!$B$6:$BP$36,10,0)</f>
        <v>1587.6153454110026</v>
      </c>
      <c r="O44" s="275">
        <f ca="1">VLOOKUP(O$3,TOD!$B$6:$BP$36,10,0)</f>
        <v>1719.2439322061837</v>
      </c>
      <c r="P44" s="275">
        <f ca="1">VLOOKUP(P$3,TOD!$B$6:$BP$36,10,0)</f>
        <v>1584.0065084733069</v>
      </c>
      <c r="Q44" s="275">
        <f ca="1">VLOOKUP(Q$3,TOD!$B$6:$BP$36,10,0)</f>
        <v>1619.0654915235937</v>
      </c>
      <c r="R44" s="275">
        <f ca="1">VLOOKUP(R$3,TOD!$B$6:$BP$36,10,0)</f>
        <v>1995.2379661016166</v>
      </c>
      <c r="S44" s="275">
        <f ca="1">VLOOKUP(S$3,TOD!$B$6:$BP$36,10,0)</f>
        <v>1803.4549152515829</v>
      </c>
      <c r="T44" s="275">
        <f ca="1">VLOOKUP(T$3,TOD!$B$6:$BP$36,10,0)</f>
        <v>1878.6215509176254</v>
      </c>
      <c r="U44" s="275">
        <f ca="1">VLOOKUP(U$3,TOD!$B$6:$BP$36,10,0)</f>
        <v>1929.9102372862399</v>
      </c>
      <c r="V44" s="275">
        <f ca="1">VLOOKUP(V$3,TOD!$B$6:$BP$36,10,0)</f>
        <v>0</v>
      </c>
      <c r="W44" s="275">
        <f ca="1">VLOOKUP(W$3,TOD!$B$6:$BP$36,10,0)</f>
        <v>0</v>
      </c>
      <c r="X44" s="275">
        <f ca="1">VLOOKUP(X$3,TOD!$B$6:$BP$36,10,0)</f>
        <v>0</v>
      </c>
      <c r="Y44" s="275">
        <f ca="1">VLOOKUP(Y$3,TOD!$B$6:$BP$36,10,0)</f>
        <v>0</v>
      </c>
      <c r="Z44" s="275">
        <f ca="1">VLOOKUP(Z$3,TOD!$B$6:$BP$36,10,0)</f>
        <v>0</v>
      </c>
      <c r="AA44" s="275">
        <f ca="1">VLOOKUP(AA$3,TOD!$B$6:$BP$36,10,0)</f>
        <v>0</v>
      </c>
      <c r="AB44" s="275">
        <f ca="1">VLOOKUP(AB$3,TOD!$B$6:$BP$36,10,0)</f>
        <v>0</v>
      </c>
      <c r="AC44" s="275">
        <f ca="1">VLOOKUP(AC$3,TOD!$B$6:$BP$36,10,0)</f>
        <v>0</v>
      </c>
      <c r="AD44" s="275">
        <f ca="1">VLOOKUP(AD$3,TOD!$B$6:$BP$36,10,0)</f>
        <v>0</v>
      </c>
      <c r="AE44" s="275">
        <f ca="1">VLOOKUP(AE$3,TOD!$B$6:$BP$36,10,0)</f>
        <v>0</v>
      </c>
      <c r="AF44" s="275">
        <f ca="1">VLOOKUP(AF$3,TOD!$B$6:$BP$36,10,0)</f>
        <v>0</v>
      </c>
      <c r="AG44" s="275">
        <f ca="1">VLOOKUP(AG$3,TOD!$B$6:$BP$36,10,0)</f>
        <v>0</v>
      </c>
      <c r="AH44" s="275">
        <f ca="1">VLOOKUP(AH$3,TOD!$B$6:$BP$36,10,0)</f>
        <v>0</v>
      </c>
      <c r="AI44" s="275">
        <f ca="1">VLOOKUP(AI$3,TOD!$B$6:$BP$36,10,0)</f>
        <v>0</v>
      </c>
      <c r="AJ44" s="15">
        <f t="shared" ca="1" si="11"/>
        <v>30515.681849345565</v>
      </c>
      <c r="AK44" s="273">
        <f ca="1">IFERROR(AJ44/AJ48, "-")</f>
        <v>0.16473107087035335</v>
      </c>
    </row>
    <row r="45" spans="1:37" ht="15.75" customHeight="1" x14ac:dyDescent="0.25">
      <c r="A45" s="265"/>
      <c r="B45" s="465"/>
      <c r="C45" s="266" t="s">
        <v>192</v>
      </c>
      <c r="D45" s="266" t="s">
        <v>158</v>
      </c>
      <c r="E45" s="15">
        <f ca="1">VLOOKUP(E$3,TOD!$B$40:$BP$70,10,0)</f>
        <v>3825.6169357150793</v>
      </c>
      <c r="F45" s="15">
        <f ca="1">VLOOKUP(F$3,TOD!$B$40:$BP$70,10,0)</f>
        <v>4216.0551724135876</v>
      </c>
      <c r="G45" s="15">
        <f ca="1">VLOOKUP(G$3,TOD!$B$40:$BP$70,10,0)</f>
        <v>4162.7203927524388</v>
      </c>
      <c r="H45" s="15">
        <f ca="1">VLOOKUP(H$3,TOD!$B$40:$BP$70,10,0)</f>
        <v>4246.692582115531</v>
      </c>
      <c r="I45" s="15">
        <f ca="1">VLOOKUP(I$3,TOD!$B$40:$BP$70,10,0)</f>
        <v>3438.7775093056262</v>
      </c>
      <c r="J45" s="15">
        <f ca="1">VLOOKUP(J$3,TOD!$B$40:$BP$70,10,0)</f>
        <v>2588.5557907186449</v>
      </c>
      <c r="K45" s="15">
        <f ca="1">VLOOKUP(K$3,TOD!$B$40:$BP$70,10,0)</f>
        <v>3408.3480230607092</v>
      </c>
      <c r="L45" s="15">
        <f ca="1">VLOOKUP(L$3,TOD!$B$40:$BP$70,10,0)</f>
        <v>3789.7719322033226</v>
      </c>
      <c r="M45" s="15">
        <f ca="1">VLOOKUP(M$3,TOD!$B$40:$BP$70,10,0)</f>
        <v>3468.849471822381</v>
      </c>
      <c r="N45" s="15">
        <f ca="1">VLOOKUP(N$3,TOD!$B$40:$BP$70,10,0)</f>
        <v>3314.2282903082669</v>
      </c>
      <c r="O45" s="15">
        <f ca="1">VLOOKUP(O$3,TOD!$B$40:$BP$70,10,0)</f>
        <v>4017.4135359451175</v>
      </c>
      <c r="P45" s="15">
        <f ca="1">VLOOKUP(P$3,TOD!$B$40:$BP$70,10,0)</f>
        <v>3342.5442711859941</v>
      </c>
      <c r="Q45" s="15">
        <f ca="1">VLOOKUP(Q$3,TOD!$B$40:$BP$70,10,0)</f>
        <v>3854.1277288123965</v>
      </c>
      <c r="R45" s="15">
        <f ca="1">VLOOKUP(R$3,TOD!$B$40:$BP$70,10,0)</f>
        <v>3809.9742372855544</v>
      </c>
      <c r="S45" s="15">
        <f ca="1">VLOOKUP(S$3,TOD!$B$40:$BP$70,10,0)</f>
        <v>4547.2542372867465</v>
      </c>
      <c r="T45" s="15">
        <f ca="1">VLOOKUP(T$3,TOD!$B$40:$BP$70,10,0)</f>
        <v>4216.0864046663046</v>
      </c>
      <c r="U45" s="15">
        <f ca="1">VLOOKUP(U$3,TOD!$B$40:$BP$70,10,0)</f>
        <v>4173.4768813587725</v>
      </c>
      <c r="V45" s="15">
        <f ca="1">VLOOKUP(V$3,TOD!$B$40:$BP$70,10,0)</f>
        <v>0</v>
      </c>
      <c r="W45" s="15">
        <f ca="1">VLOOKUP(W$3,TOD!$B$40:$BP$70,10,0)</f>
        <v>0</v>
      </c>
      <c r="X45" s="15">
        <f ca="1">VLOOKUP(X$3,TOD!$B$40:$BP$70,10,0)</f>
        <v>0</v>
      </c>
      <c r="Y45" s="15">
        <f ca="1">VLOOKUP(Y$3,TOD!$B$40:$BP$70,10,0)</f>
        <v>0</v>
      </c>
      <c r="Z45" s="15">
        <f ca="1">VLOOKUP(Z$3,TOD!$B$40:$BP$70,10,0)</f>
        <v>0</v>
      </c>
      <c r="AA45" s="15">
        <f ca="1">VLOOKUP(AA$3,TOD!$B$40:$BP$70,10,0)</f>
        <v>0</v>
      </c>
      <c r="AB45" s="15">
        <f ca="1">VLOOKUP(AB$3,TOD!$B$40:$BP$70,10,0)</f>
        <v>0</v>
      </c>
      <c r="AC45" s="15">
        <f ca="1">VLOOKUP(AC$3,TOD!$B$40:$BP$70,10,0)</f>
        <v>0</v>
      </c>
      <c r="AD45" s="15">
        <f ca="1">VLOOKUP(AD$3,TOD!$B$40:$BP$70,10,0)</f>
        <v>0</v>
      </c>
      <c r="AE45" s="15">
        <f ca="1">VLOOKUP(AE$3,TOD!$B$40:$BP$70,10,0)</f>
        <v>0</v>
      </c>
      <c r="AF45" s="15">
        <f ca="1">VLOOKUP(AF$3,TOD!$B$40:$BP$70,10,0)</f>
        <v>0</v>
      </c>
      <c r="AG45" s="15">
        <f ca="1">VLOOKUP(AG$3,TOD!$B$40:$BP$70,10,0)</f>
        <v>0</v>
      </c>
      <c r="AH45" s="15">
        <f ca="1">VLOOKUP(AH$3,TOD!$B$40:$BP$70,10,0)</f>
        <v>0</v>
      </c>
      <c r="AI45" s="15">
        <f ca="1">VLOOKUP(AI$3,TOD!$B$40:$BP$70,10,0)</f>
        <v>0</v>
      </c>
      <c r="AJ45" s="15">
        <f t="shared" ca="1" si="11"/>
        <v>64420.493396956474</v>
      </c>
      <c r="AK45" s="274">
        <f ca="1">IFERROR(AJ45/AJ48, "-")</f>
        <v>0.34775748795876082</v>
      </c>
    </row>
    <row r="46" spans="1:37" ht="15.75" customHeight="1" x14ac:dyDescent="0.25">
      <c r="A46" s="265"/>
      <c r="B46" s="465"/>
      <c r="C46" s="266" t="s">
        <v>193</v>
      </c>
      <c r="D46" s="266" t="s">
        <v>159</v>
      </c>
      <c r="E46" s="15">
        <f ca="1">VLOOKUP(E$3,TOD!$B$75:$BP$105,10,0)</f>
        <v>1713.0775727592409</v>
      </c>
      <c r="F46" s="15">
        <f ca="1">VLOOKUP(F$3,TOD!$B$75:$BP$105,10,0)</f>
        <v>1906.1230344809592</v>
      </c>
      <c r="G46" s="15">
        <f ca="1">VLOOKUP(G$3,TOD!$B$75:$BP$105,10,0)</f>
        <v>2038.6236072480679</v>
      </c>
      <c r="H46" s="15">
        <f ca="1">VLOOKUP(H$3,TOD!$B$75:$BP$105,10,0)</f>
        <v>2110.8978983052075</v>
      </c>
      <c r="I46" s="15">
        <f ca="1">VLOOKUP(I$3,TOD!$B$75:$BP$105,10,0)</f>
        <v>1554.3506262861192</v>
      </c>
      <c r="J46" s="15">
        <f ca="1">VLOOKUP(J$3,TOD!$B$75:$BP$105,10,0)</f>
        <v>1264.7614915259182</v>
      </c>
      <c r="K46" s="15">
        <f ca="1">VLOOKUP(K$3,TOD!$B$75:$BP$105,10,0)</f>
        <v>1647.1226210072637</v>
      </c>
      <c r="L46" s="15">
        <f ca="1">VLOOKUP(L$3,TOD!$B$75:$BP$105,10,0)</f>
        <v>2003.4993898309767</v>
      </c>
      <c r="M46" s="15">
        <f ca="1">VLOOKUP(M$3,TOD!$B$75:$BP$105,10,0)</f>
        <v>1589.779951903969</v>
      </c>
      <c r="N46" s="15">
        <f ca="1">VLOOKUP(N$3,TOD!$B$75:$BP$105,10,0)</f>
        <v>1621.1045910492539</v>
      </c>
      <c r="O46" s="15">
        <f ca="1">VLOOKUP(O$3,TOD!$B$75:$BP$105,10,0)</f>
        <v>1830.8413793072104</v>
      </c>
      <c r="P46" s="15">
        <f ca="1">VLOOKUP(P$3,TOD!$B$75:$BP$105,10,0)</f>
        <v>1613.9281355962157</v>
      </c>
      <c r="Q46" s="15">
        <f ca="1">VLOOKUP(Q$3,TOD!$B$75:$BP$105,10,0)</f>
        <v>2105.6564067825675</v>
      </c>
      <c r="R46" s="15">
        <f ca="1">VLOOKUP(R$3,TOD!$B$75:$BP$105,10,0)</f>
        <v>1480.7040000036359</v>
      </c>
      <c r="S46" s="15">
        <f ca="1">VLOOKUP(S$3,TOD!$B$75:$BP$105,10,0)</f>
        <v>2381.7892881371081</v>
      </c>
      <c r="T46" s="15">
        <f ca="1">VLOOKUP(T$3,TOD!$B$75:$BP$105,10,0)</f>
        <v>1962.4711630605161</v>
      </c>
      <c r="U46" s="15">
        <f ca="1">VLOOKUP(U$3,TOD!$B$75:$BP$105,10,0)</f>
        <v>1944.3503728806973</v>
      </c>
      <c r="V46" s="15">
        <f ca="1">VLOOKUP(V$3,TOD!$B$75:$BP$105,10,0)</f>
        <v>0</v>
      </c>
      <c r="W46" s="15">
        <f ca="1">VLOOKUP(W$3,TOD!$B$75:$BP$105,10,0)</f>
        <v>0</v>
      </c>
      <c r="X46" s="15">
        <f ca="1">VLOOKUP(X$3,TOD!$B$75:$BP$105,10,0)</f>
        <v>0</v>
      </c>
      <c r="Y46" s="15">
        <f ca="1">VLOOKUP(Y$3,TOD!$B$75:$BP$105,10,0)</f>
        <v>0</v>
      </c>
      <c r="Z46" s="15">
        <f ca="1">VLOOKUP(Z$3,TOD!$B$75:$BP$105,10,0)</f>
        <v>0</v>
      </c>
      <c r="AA46" s="15">
        <f ca="1">VLOOKUP(AA$3,TOD!$B$75:$BP$105,10,0)</f>
        <v>0</v>
      </c>
      <c r="AB46" s="15">
        <f ca="1">VLOOKUP(AB$3,TOD!$B$75:$BP$105,10,0)</f>
        <v>0</v>
      </c>
      <c r="AC46" s="15">
        <f ca="1">VLOOKUP(AC$3,TOD!$B$75:$BP$105,10,0)</f>
        <v>0</v>
      </c>
      <c r="AD46" s="15">
        <f ca="1">VLOOKUP(AD$3,TOD!$B$75:$BP$105,10,0)</f>
        <v>0</v>
      </c>
      <c r="AE46" s="15">
        <f ca="1">VLOOKUP(AE$3,TOD!$B$75:$BP$105,10,0)</f>
        <v>0</v>
      </c>
      <c r="AF46" s="15">
        <f ca="1">VLOOKUP(AF$3,TOD!$B$75:$BP$105,10,0)</f>
        <v>0</v>
      </c>
      <c r="AG46" s="15">
        <f ca="1">VLOOKUP(AG$3,TOD!$B$75:$BP$105,10,0)</f>
        <v>0</v>
      </c>
      <c r="AH46" s="15">
        <f ca="1">VLOOKUP(AH$3,TOD!$B$75:$BP$105,10,0)</f>
        <v>0</v>
      </c>
      <c r="AI46" s="15">
        <f ca="1">VLOOKUP(AI$3,TOD!$B$75:$BP$105,10,0)</f>
        <v>0</v>
      </c>
      <c r="AJ46" s="15">
        <f t="shared" ca="1" si="11"/>
        <v>30769.081530164927</v>
      </c>
      <c r="AK46" s="274">
        <f ca="1">IFERROR(AJ46/AJ48, "-")</f>
        <v>0.16609898396453429</v>
      </c>
    </row>
    <row r="47" spans="1:37" ht="15.75" customHeight="1" x14ac:dyDescent="0.25">
      <c r="A47" s="265"/>
      <c r="B47" s="465"/>
      <c r="C47" s="266" t="s">
        <v>194</v>
      </c>
      <c r="D47" s="266" t="s">
        <v>160</v>
      </c>
      <c r="E47" s="15">
        <f ca="1">VLOOKUP(E$3,TOD!$B$109:$BP$139,10,0)</f>
        <v>3637.5256949141622</v>
      </c>
      <c r="F47" s="15">
        <f ca="1">VLOOKUP(F$3,TOD!$B$109:$BP$139,10,0)</f>
        <v>3895.5605283454061</v>
      </c>
      <c r="G47" s="15">
        <f ca="1">VLOOKUP(G$3,TOD!$B$109:$BP$139,10,0)</f>
        <v>3920.6726870052516</v>
      </c>
      <c r="H47" s="15">
        <f ca="1">VLOOKUP(H$3,TOD!$B$109:$BP$139,10,0)</f>
        <v>4046.8827118650079</v>
      </c>
      <c r="I47" s="15">
        <f ca="1">VLOOKUP(I$3,TOD!$B$109:$BP$139,10,0)</f>
        <v>3669.3911864422262</v>
      </c>
      <c r="J47" s="15">
        <f ca="1">VLOOKUP(J$3,TOD!$B$109:$BP$139,10,0)</f>
        <v>2758.1353220306337</v>
      </c>
      <c r="K47" s="15">
        <f ca="1">VLOOKUP(K$3,TOD!$B$109:$BP$139,10,0)</f>
        <v>2981.1937627121806</v>
      </c>
      <c r="L47" s="15">
        <f ca="1">VLOOKUP(L$3,TOD!$B$109:$BP$139,10,0)</f>
        <v>2951.5013535954058</v>
      </c>
      <c r="M47" s="15">
        <f ca="1">VLOOKUP(M$3,TOD!$B$109:$BP$139,10,0)</f>
        <v>3052.3889935724437</v>
      </c>
      <c r="N47" s="15">
        <f ca="1">VLOOKUP(N$3,TOD!$B$109:$BP$139,10,0)</f>
        <v>3184.3623050823808</v>
      </c>
      <c r="O47" s="15">
        <f ca="1">VLOOKUP(O$3,TOD!$B$109:$BP$139,10,0)</f>
        <v>2990.1494237296283</v>
      </c>
      <c r="P47" s="15">
        <f ca="1">VLOOKUP(P$3,TOD!$B$109:$BP$139,10,0)</f>
        <v>3205.3976949155331</v>
      </c>
      <c r="Q47" s="15">
        <f ca="1">VLOOKUP(Q$3,TOD!$B$109:$BP$139,10,0)</f>
        <v>4012.6568135581911</v>
      </c>
      <c r="R47" s="15">
        <f ca="1">VLOOKUP(R$3,TOD!$B$109:$BP$139,10,0)</f>
        <v>3759.5378983058035</v>
      </c>
      <c r="S47" s="15">
        <f ca="1">VLOOKUP(S$3,TOD!$B$109:$BP$139,10,0)</f>
        <v>3588.40840677917</v>
      </c>
      <c r="T47" s="15">
        <f ca="1">VLOOKUP(T$3,TOD!$B$109:$BP$139,10,0)</f>
        <v>3912.2353898324072</v>
      </c>
      <c r="U47" s="15">
        <f ca="1">VLOOKUP(U$3,TOD!$B$109:$BP$139,10,0)</f>
        <v>3974.1960677951574</v>
      </c>
      <c r="V47" s="15">
        <f ca="1">VLOOKUP(V$3,TOD!$B$109:$BP$139,10,0)</f>
        <v>0</v>
      </c>
      <c r="W47" s="15">
        <f ca="1">VLOOKUP(W$3,TOD!$B$109:$BP$139,10,0)</f>
        <v>0</v>
      </c>
      <c r="X47" s="15">
        <f ca="1">VLOOKUP(X$3,TOD!$B$109:$BP$139,10,0)</f>
        <v>0</v>
      </c>
      <c r="Y47" s="15">
        <f ca="1">VLOOKUP(Y$3,TOD!$B$109:$BP$139,10,0)</f>
        <v>0</v>
      </c>
      <c r="Z47" s="15">
        <f ca="1">VLOOKUP(Z$3,TOD!$B$109:$BP$139,10,0)</f>
        <v>0</v>
      </c>
      <c r="AA47" s="15">
        <f ca="1">VLOOKUP(AA$3,TOD!$B$109:$BP$139,10,0)</f>
        <v>0</v>
      </c>
      <c r="AB47" s="15">
        <f ca="1">VLOOKUP(AB$3,TOD!$B$109:$BP$139,10,0)</f>
        <v>0</v>
      </c>
      <c r="AC47" s="15">
        <f ca="1">VLOOKUP(AC$3,TOD!$B$109:$BP$139,10,0)</f>
        <v>0</v>
      </c>
      <c r="AD47" s="15">
        <f ca="1">VLOOKUP(AD$3,TOD!$B$109:$BP$139,10,0)</f>
        <v>0</v>
      </c>
      <c r="AE47" s="15">
        <f ca="1">VLOOKUP(AE$3,TOD!$B$109:$BP$139,10,0)</f>
        <v>0</v>
      </c>
      <c r="AF47" s="15">
        <f ca="1">VLOOKUP(AF$3,TOD!$B$109:$BP$139,10,0)</f>
        <v>0</v>
      </c>
      <c r="AG47" s="15">
        <f ca="1">VLOOKUP(AG$3,TOD!$B$109:$BP$139,10,0)</f>
        <v>0</v>
      </c>
      <c r="AH47" s="15">
        <f ca="1">VLOOKUP(AH$3,TOD!$B$109:$BP$139,10,0)</f>
        <v>0</v>
      </c>
      <c r="AI47" s="15">
        <f ca="1">VLOOKUP(AI$3,TOD!$B$109:$BP$139,10,0)</f>
        <v>0</v>
      </c>
      <c r="AJ47" s="15">
        <f t="shared" ca="1" si="11"/>
        <v>59540.196240480989</v>
      </c>
      <c r="AK47" s="274">
        <f ca="1">IFERROR(AJ47/AJ48, "-")</f>
        <v>0.32141245720635153</v>
      </c>
    </row>
    <row r="48" spans="1:37" ht="15.75" customHeight="1" x14ac:dyDescent="0.25">
      <c r="A48" s="265"/>
      <c r="B48" s="466"/>
      <c r="C48" s="270"/>
      <c r="D48" s="271" t="s">
        <v>35</v>
      </c>
      <c r="E48" s="272">
        <f t="shared" ref="E48:AI48" ca="1" si="16">SUM(E44:E47)</f>
        <v>10985.541423726827</v>
      </c>
      <c r="F48" s="272">
        <f t="shared" ca="1" si="16"/>
        <v>11920.991457626224</v>
      </c>
      <c r="G48" s="272">
        <f t="shared" ca="1" si="16"/>
        <v>12090.214110735804</v>
      </c>
      <c r="H48" s="272">
        <f t="shared" ca="1" si="16"/>
        <v>12437.779380790889</v>
      </c>
      <c r="I48" s="272">
        <f t="shared" ca="1" si="16"/>
        <v>10653.522440679371</v>
      </c>
      <c r="J48" s="272">
        <f t="shared" ca="1" si="16"/>
        <v>8140.4528813548386</v>
      </c>
      <c r="K48" s="272">
        <f t="shared" ca="1" si="16"/>
        <v>10250.830101694912</v>
      </c>
      <c r="L48" s="272">
        <f t="shared" ca="1" si="16"/>
        <v>10306.563590884209</v>
      </c>
      <c r="M48" s="272">
        <f t="shared" ca="1" si="16"/>
        <v>9499.5067586190999</v>
      </c>
      <c r="N48" s="272">
        <f t="shared" ca="1" si="16"/>
        <v>9707.3105318509042</v>
      </c>
      <c r="O48" s="272">
        <f t="shared" ca="1" si="16"/>
        <v>10557.64827118814</v>
      </c>
      <c r="P48" s="272">
        <f t="shared" ca="1" si="16"/>
        <v>9745.8766101710498</v>
      </c>
      <c r="Q48" s="272">
        <f t="shared" ca="1" si="16"/>
        <v>11591.506440676749</v>
      </c>
      <c r="R48" s="272">
        <f t="shared" ca="1" si="16"/>
        <v>11045.45410169661</v>
      </c>
      <c r="S48" s="272">
        <f t="shared" ca="1" si="16"/>
        <v>12320.906847454607</v>
      </c>
      <c r="T48" s="272">
        <f t="shared" ca="1" si="16"/>
        <v>11969.414508476853</v>
      </c>
      <c r="U48" s="272">
        <f t="shared" ca="1" si="16"/>
        <v>12021.933559320867</v>
      </c>
      <c r="V48" s="272">
        <f t="shared" ca="1" si="16"/>
        <v>0</v>
      </c>
      <c r="W48" s="272">
        <f t="shared" ca="1" si="16"/>
        <v>0</v>
      </c>
      <c r="X48" s="272">
        <f t="shared" ca="1" si="16"/>
        <v>0</v>
      </c>
      <c r="Y48" s="272">
        <f t="shared" ca="1" si="16"/>
        <v>0</v>
      </c>
      <c r="Z48" s="272">
        <f t="shared" ca="1" si="16"/>
        <v>0</v>
      </c>
      <c r="AA48" s="272">
        <f t="shared" ca="1" si="16"/>
        <v>0</v>
      </c>
      <c r="AB48" s="272">
        <f t="shared" ca="1" si="16"/>
        <v>0</v>
      </c>
      <c r="AC48" s="272">
        <f t="shared" ca="1" si="16"/>
        <v>0</v>
      </c>
      <c r="AD48" s="272">
        <f t="shared" ca="1" si="16"/>
        <v>0</v>
      </c>
      <c r="AE48" s="272">
        <f t="shared" ca="1" si="16"/>
        <v>0</v>
      </c>
      <c r="AF48" s="272">
        <f t="shared" ca="1" si="16"/>
        <v>0</v>
      </c>
      <c r="AG48" s="272">
        <f t="shared" ca="1" si="16"/>
        <v>0</v>
      </c>
      <c r="AH48" s="272">
        <f t="shared" ca="1" si="16"/>
        <v>0</v>
      </c>
      <c r="AI48" s="272">
        <f t="shared" ca="1" si="16"/>
        <v>0</v>
      </c>
      <c r="AJ48" s="15">
        <f t="shared" ca="1" si="11"/>
        <v>185245.45301694795</v>
      </c>
      <c r="AK48" s="274">
        <f ca="1">IFERROR(AJ48/AJ48, "-")</f>
        <v>1</v>
      </c>
    </row>
    <row r="49" spans="1:37" ht="15.75" customHeight="1" x14ac:dyDescent="0.25">
      <c r="A49" s="265"/>
      <c r="B49" s="464" t="s">
        <v>20</v>
      </c>
      <c r="C49" s="266" t="s">
        <v>195</v>
      </c>
      <c r="D49" s="266" t="s">
        <v>157</v>
      </c>
      <c r="E49" s="275">
        <f ca="1">VLOOKUP(E$3,TOD!$B$6:$BP$36,11,0)</f>
        <v>0</v>
      </c>
      <c r="F49" s="275">
        <f ca="1">VLOOKUP(F$3,TOD!$B$6:$BP$36,11,0)</f>
        <v>0</v>
      </c>
      <c r="G49" s="275">
        <f ca="1">VLOOKUP(G$3,TOD!$B$6:$BP$36,11,0)</f>
        <v>0</v>
      </c>
      <c r="H49" s="275">
        <f ca="1">VLOOKUP(H$3,TOD!$B$6:$BP$36,11,0)</f>
        <v>0</v>
      </c>
      <c r="I49" s="275">
        <f ca="1">VLOOKUP(I$3,TOD!$B$6:$BP$36,11,0)</f>
        <v>0</v>
      </c>
      <c r="J49" s="275">
        <f ca="1">VLOOKUP(J$3,TOD!$B$6:$BP$36,11,0)</f>
        <v>0</v>
      </c>
      <c r="K49" s="275">
        <f ca="1">VLOOKUP(K$3,TOD!$B$6:$BP$36,11,0)</f>
        <v>0</v>
      </c>
      <c r="L49" s="275">
        <f ca="1">VLOOKUP(L$3,TOD!$B$6:$BP$36,11,0)</f>
        <v>0</v>
      </c>
      <c r="M49" s="275">
        <f ca="1">VLOOKUP(M$3,TOD!$B$6:$BP$36,11,0)</f>
        <v>0</v>
      </c>
      <c r="N49" s="275">
        <f ca="1">VLOOKUP(N$3,TOD!$B$6:$BP$36,11,0)</f>
        <v>0</v>
      </c>
      <c r="O49" s="275">
        <f ca="1">VLOOKUP(O$3,TOD!$B$6:$BP$36,11,0)</f>
        <v>0</v>
      </c>
      <c r="P49" s="275">
        <f ca="1">VLOOKUP(P$3,TOD!$B$6:$BP$36,11,0)</f>
        <v>0</v>
      </c>
      <c r="Q49" s="275">
        <f ca="1">VLOOKUP(Q$3,TOD!$B$6:$BP$36,11,0)</f>
        <v>0</v>
      </c>
      <c r="R49" s="275">
        <f ca="1">VLOOKUP(R$3,TOD!$B$6:$BP$36,11,0)</f>
        <v>0</v>
      </c>
      <c r="S49" s="275">
        <f ca="1">VLOOKUP(S$3,TOD!$B$6:$BP$36,11,0)</f>
        <v>0</v>
      </c>
      <c r="T49" s="275">
        <f ca="1">VLOOKUP(T$3,TOD!$B$6:$BP$36,11,0)</f>
        <v>0</v>
      </c>
      <c r="U49" s="275">
        <f ca="1">VLOOKUP(U$3,TOD!$B$6:$BP$36,11,0)</f>
        <v>0</v>
      </c>
      <c r="V49" s="275">
        <f ca="1">VLOOKUP(V$3,TOD!$B$6:$BP$36,11,0)</f>
        <v>0</v>
      </c>
      <c r="W49" s="275">
        <f ca="1">VLOOKUP(W$3,TOD!$B$6:$BP$36,11,0)</f>
        <v>0</v>
      </c>
      <c r="X49" s="275">
        <f ca="1">VLOOKUP(X$3,TOD!$B$6:$BP$36,11,0)</f>
        <v>0</v>
      </c>
      <c r="Y49" s="275">
        <f ca="1">VLOOKUP(Y$3,TOD!$B$6:$BP$36,11,0)</f>
        <v>0</v>
      </c>
      <c r="Z49" s="275">
        <f ca="1">VLOOKUP(Z$3,TOD!$B$6:$BP$36,11,0)</f>
        <v>0</v>
      </c>
      <c r="AA49" s="275">
        <f ca="1">VLOOKUP(AA$3,TOD!$B$6:$BP$36,11,0)</f>
        <v>0</v>
      </c>
      <c r="AB49" s="275">
        <f ca="1">VLOOKUP(AB$3,TOD!$B$6:$BP$36,11,0)</f>
        <v>0</v>
      </c>
      <c r="AC49" s="275">
        <f ca="1">VLOOKUP(AC$3,TOD!$B$6:$BP$36,11,0)</f>
        <v>0</v>
      </c>
      <c r="AD49" s="275">
        <f ca="1">VLOOKUP(AD$3,TOD!$B$6:$BP$36,11,0)</f>
        <v>0</v>
      </c>
      <c r="AE49" s="275">
        <f ca="1">VLOOKUP(AE$3,TOD!$B$6:$BP$36,11,0)</f>
        <v>0</v>
      </c>
      <c r="AF49" s="275">
        <f ca="1">VLOOKUP(AF$3,TOD!$B$6:$BP$36,11,0)</f>
        <v>0</v>
      </c>
      <c r="AG49" s="275">
        <f ca="1">VLOOKUP(AG$3,TOD!$B$6:$BP$36,11,0)</f>
        <v>0</v>
      </c>
      <c r="AH49" s="275">
        <f ca="1">VLOOKUP(AH$3,TOD!$B$6:$BP$36,11,0)</f>
        <v>0</v>
      </c>
      <c r="AI49" s="275">
        <f ca="1">VLOOKUP(AI$3,TOD!$B$6:$BP$36,11,0)</f>
        <v>0</v>
      </c>
      <c r="AJ49" s="15">
        <f t="shared" ca="1" si="11"/>
        <v>0</v>
      </c>
      <c r="AK49" s="274" t="str">
        <f ca="1">IFERROR(AJ49/AJ53, "-")</f>
        <v>-</v>
      </c>
    </row>
    <row r="50" spans="1:37" ht="15.75" customHeight="1" x14ac:dyDescent="0.25">
      <c r="A50" s="265"/>
      <c r="B50" s="465"/>
      <c r="C50" s="266" t="s">
        <v>196</v>
      </c>
      <c r="D50" s="266" t="s">
        <v>158</v>
      </c>
      <c r="E50" s="15">
        <f ca="1">VLOOKUP(E$3,TOD!$B$40:$BP$70,11,0)</f>
        <v>0</v>
      </c>
      <c r="F50" s="15">
        <f ca="1">VLOOKUP(F$3,TOD!$B$40:$BP$70,11,0)</f>
        <v>0</v>
      </c>
      <c r="G50" s="15">
        <f ca="1">VLOOKUP(G$3,TOD!$B$40:$BP$70,11,0)</f>
        <v>0</v>
      </c>
      <c r="H50" s="15">
        <f ca="1">VLOOKUP(H$3,TOD!$B$40:$BP$70,11,0)</f>
        <v>0</v>
      </c>
      <c r="I50" s="15">
        <f ca="1">VLOOKUP(I$3,TOD!$B$40:$BP$70,11,0)</f>
        <v>0</v>
      </c>
      <c r="J50" s="15">
        <f ca="1">VLOOKUP(J$3,TOD!$B$40:$BP$70,11,0)</f>
        <v>0</v>
      </c>
      <c r="K50" s="15">
        <f ca="1">VLOOKUP(K$3,TOD!$B$40:$BP$70,11,0)</f>
        <v>0</v>
      </c>
      <c r="L50" s="15">
        <f ca="1">VLOOKUP(L$3,TOD!$B$40:$BP$70,11,0)</f>
        <v>0</v>
      </c>
      <c r="M50" s="15">
        <f ca="1">VLOOKUP(M$3,TOD!$B$40:$BP$70,11,0)</f>
        <v>0</v>
      </c>
      <c r="N50" s="15">
        <f ca="1">VLOOKUP(N$3,TOD!$B$40:$BP$70,11,0)</f>
        <v>0</v>
      </c>
      <c r="O50" s="15">
        <f ca="1">VLOOKUP(O$3,TOD!$B$40:$BP$70,11,0)</f>
        <v>0</v>
      </c>
      <c r="P50" s="15">
        <f ca="1">VLOOKUP(P$3,TOD!$B$40:$BP$70,11,0)</f>
        <v>0</v>
      </c>
      <c r="Q50" s="15">
        <f ca="1">VLOOKUP(Q$3,TOD!$B$40:$BP$70,11,0)</f>
        <v>0</v>
      </c>
      <c r="R50" s="15">
        <f ca="1">VLOOKUP(R$3,TOD!$B$40:$BP$70,11,0)</f>
        <v>0</v>
      </c>
      <c r="S50" s="15">
        <f ca="1">VLOOKUP(S$3,TOD!$B$40:$BP$70,11,0)</f>
        <v>0</v>
      </c>
      <c r="T50" s="15">
        <f ca="1">VLOOKUP(T$3,TOD!$B$40:$BP$70,11,0)</f>
        <v>0</v>
      </c>
      <c r="U50" s="15">
        <f ca="1">VLOOKUP(U$3,TOD!$B$40:$BP$70,11,0)</f>
        <v>0</v>
      </c>
      <c r="V50" s="15">
        <f ca="1">VLOOKUP(V$3,TOD!$B$40:$BP$70,11,0)</f>
        <v>0</v>
      </c>
      <c r="W50" s="15">
        <f ca="1">VLOOKUP(W$3,TOD!$B$40:$BP$70,11,0)</f>
        <v>0</v>
      </c>
      <c r="X50" s="15">
        <f ca="1">VLOOKUP(X$3,TOD!$B$40:$BP$70,11,0)</f>
        <v>0</v>
      </c>
      <c r="Y50" s="15">
        <f ca="1">VLOOKUP(Y$3,TOD!$B$40:$BP$70,11,0)</f>
        <v>0</v>
      </c>
      <c r="Z50" s="15">
        <f ca="1">VLOOKUP(Z$3,TOD!$B$40:$BP$70,11,0)</f>
        <v>0</v>
      </c>
      <c r="AA50" s="15">
        <f ca="1">VLOOKUP(AA$3,TOD!$B$40:$BP$70,11,0)</f>
        <v>0</v>
      </c>
      <c r="AB50" s="15">
        <f ca="1">VLOOKUP(AB$3,TOD!$B$40:$BP$70,11,0)</f>
        <v>0</v>
      </c>
      <c r="AC50" s="15">
        <f ca="1">VLOOKUP(AC$3,TOD!$B$40:$BP$70,11,0)</f>
        <v>0</v>
      </c>
      <c r="AD50" s="15">
        <f ca="1">VLOOKUP(AD$3,TOD!$B$40:$BP$70,11,0)</f>
        <v>0</v>
      </c>
      <c r="AE50" s="15">
        <f ca="1">VLOOKUP(AE$3,TOD!$B$40:$BP$70,11,0)</f>
        <v>0</v>
      </c>
      <c r="AF50" s="15">
        <f ca="1">VLOOKUP(AF$3,TOD!$B$40:$BP$70,11,0)</f>
        <v>0</v>
      </c>
      <c r="AG50" s="15">
        <f ca="1">VLOOKUP(AG$3,TOD!$B$40:$BP$70,11,0)</f>
        <v>0</v>
      </c>
      <c r="AH50" s="15">
        <f ca="1">VLOOKUP(AH$3,TOD!$B$40:$BP$70,11,0)</f>
        <v>0</v>
      </c>
      <c r="AI50" s="15">
        <f ca="1">VLOOKUP(AI$3,TOD!$B$40:$BP$70,11,0)</f>
        <v>0</v>
      </c>
      <c r="AJ50" s="15">
        <f t="shared" ca="1" si="11"/>
        <v>0</v>
      </c>
      <c r="AK50" s="274" t="str">
        <f ca="1">IFERROR(AJ50/AJ53, "-")</f>
        <v>-</v>
      </c>
    </row>
    <row r="51" spans="1:37" ht="15.75" customHeight="1" x14ac:dyDescent="0.25">
      <c r="A51" s="265"/>
      <c r="B51" s="465"/>
      <c r="C51" s="266" t="s">
        <v>197</v>
      </c>
      <c r="D51" s="266" t="s">
        <v>159</v>
      </c>
      <c r="E51" s="15">
        <f ca="1">VLOOKUP(E$3,TOD!$B$75:$BP$105,11,0)</f>
        <v>0</v>
      </c>
      <c r="F51" s="15">
        <f ca="1">VLOOKUP(F$3,TOD!$B$75:$BP$105,11,0)</f>
        <v>0</v>
      </c>
      <c r="G51" s="15">
        <f ca="1">VLOOKUP(G$3,TOD!$B$75:$BP$105,11,0)</f>
        <v>0</v>
      </c>
      <c r="H51" s="15">
        <f ca="1">VLOOKUP(H$3,TOD!$B$75:$BP$105,11,0)</f>
        <v>0</v>
      </c>
      <c r="I51" s="15">
        <f ca="1">VLOOKUP(I$3,TOD!$B$75:$BP$105,11,0)</f>
        <v>0</v>
      </c>
      <c r="J51" s="15">
        <f ca="1">VLOOKUP(J$3,TOD!$B$75:$BP$105,11,0)</f>
        <v>0</v>
      </c>
      <c r="K51" s="15">
        <f ca="1">VLOOKUP(K$3,TOD!$B$75:$BP$105,11,0)</f>
        <v>0</v>
      </c>
      <c r="L51" s="15">
        <f ca="1">VLOOKUP(L$3,TOD!$B$75:$BP$105,11,0)</f>
        <v>0</v>
      </c>
      <c r="M51" s="15">
        <f ca="1">VLOOKUP(M$3,TOD!$B$75:$BP$105,11,0)</f>
        <v>0</v>
      </c>
      <c r="N51" s="15">
        <f ca="1">VLOOKUP(N$3,TOD!$B$75:$BP$105,11,0)</f>
        <v>0</v>
      </c>
      <c r="O51" s="15">
        <f ca="1">VLOOKUP(O$3,TOD!$B$75:$BP$105,11,0)</f>
        <v>0</v>
      </c>
      <c r="P51" s="15">
        <f ca="1">VLOOKUP(P$3,TOD!$B$75:$BP$105,11,0)</f>
        <v>0</v>
      </c>
      <c r="Q51" s="15">
        <f ca="1">VLOOKUP(Q$3,TOD!$B$75:$BP$105,11,0)</f>
        <v>0</v>
      </c>
      <c r="R51" s="15">
        <f ca="1">VLOOKUP(R$3,TOD!$B$75:$BP$105,11,0)</f>
        <v>0</v>
      </c>
      <c r="S51" s="15">
        <f ca="1">VLOOKUP(S$3,TOD!$B$75:$BP$105,11,0)</f>
        <v>0</v>
      </c>
      <c r="T51" s="15">
        <f ca="1">VLOOKUP(T$3,TOD!$B$75:$BP$105,11,0)</f>
        <v>0</v>
      </c>
      <c r="U51" s="15">
        <f ca="1">VLOOKUP(U$3,TOD!$B$75:$BP$105,11,0)</f>
        <v>0</v>
      </c>
      <c r="V51" s="15">
        <f ca="1">VLOOKUP(V$3,TOD!$B$75:$BP$105,11,0)</f>
        <v>0</v>
      </c>
      <c r="W51" s="15">
        <f ca="1">VLOOKUP(W$3,TOD!$B$75:$BP$105,11,0)</f>
        <v>0</v>
      </c>
      <c r="X51" s="15">
        <f ca="1">VLOOKUP(X$3,TOD!$B$75:$BP$105,11,0)</f>
        <v>0</v>
      </c>
      <c r="Y51" s="15">
        <f ca="1">VLOOKUP(Y$3,TOD!$B$75:$BP$105,11,0)</f>
        <v>0</v>
      </c>
      <c r="Z51" s="15">
        <f ca="1">VLOOKUP(Z$3,TOD!$B$75:$BP$105,11,0)</f>
        <v>0</v>
      </c>
      <c r="AA51" s="15">
        <f ca="1">VLOOKUP(AA$3,TOD!$B$75:$BP$105,11,0)</f>
        <v>0</v>
      </c>
      <c r="AB51" s="15">
        <f ca="1">VLOOKUP(AB$3,TOD!$B$75:$BP$105,11,0)</f>
        <v>0</v>
      </c>
      <c r="AC51" s="15">
        <f ca="1">VLOOKUP(AC$3,TOD!$B$75:$BP$105,11,0)</f>
        <v>0</v>
      </c>
      <c r="AD51" s="15">
        <f ca="1">VLOOKUP(AD$3,TOD!$B$75:$BP$105,11,0)</f>
        <v>0</v>
      </c>
      <c r="AE51" s="15">
        <f ca="1">VLOOKUP(AE$3,TOD!$B$75:$BP$105,11,0)</f>
        <v>0</v>
      </c>
      <c r="AF51" s="15">
        <f ca="1">VLOOKUP(AF$3,TOD!$B$75:$BP$105,11,0)</f>
        <v>0</v>
      </c>
      <c r="AG51" s="15">
        <f ca="1">VLOOKUP(AG$3,TOD!$B$75:$BP$105,11,0)</f>
        <v>0</v>
      </c>
      <c r="AH51" s="15">
        <f ca="1">VLOOKUP(AH$3,TOD!$B$75:$BP$105,11,0)</f>
        <v>0</v>
      </c>
      <c r="AI51" s="15">
        <f ca="1">VLOOKUP(AI$3,TOD!$B$75:$BP$105,11,0)</f>
        <v>0</v>
      </c>
      <c r="AJ51" s="15">
        <f t="shared" ca="1" si="11"/>
        <v>0</v>
      </c>
      <c r="AK51" s="274" t="str">
        <f ca="1">IFERROR(AJ51/AJ53, "-")</f>
        <v>-</v>
      </c>
    </row>
    <row r="52" spans="1:37" ht="15.75" customHeight="1" x14ac:dyDescent="0.25">
      <c r="A52" s="265"/>
      <c r="B52" s="465"/>
      <c r="C52" s="266" t="s">
        <v>198</v>
      </c>
      <c r="D52" s="266" t="s">
        <v>160</v>
      </c>
      <c r="E52" s="15">
        <f ca="1">VLOOKUP(E$3,TOD!$B$109:$BP$139,11,0)</f>
        <v>0</v>
      </c>
      <c r="F52" s="15">
        <f ca="1">VLOOKUP(F$3,TOD!$B$109:$BP$139,11,0)</f>
        <v>0</v>
      </c>
      <c r="G52" s="15">
        <f ca="1">VLOOKUP(G$3,TOD!$B$109:$BP$139,11,0)</f>
        <v>0</v>
      </c>
      <c r="H52" s="15">
        <f ca="1">VLOOKUP(H$3,TOD!$B$109:$BP$139,11,0)</f>
        <v>0</v>
      </c>
      <c r="I52" s="15">
        <f ca="1">VLOOKUP(I$3,TOD!$B$109:$BP$139,11,0)</f>
        <v>0</v>
      </c>
      <c r="J52" s="15">
        <f ca="1">VLOOKUP(J$3,TOD!$B$109:$BP$139,11,0)</f>
        <v>0</v>
      </c>
      <c r="K52" s="15">
        <f ca="1">VLOOKUP(K$3,TOD!$B$109:$BP$139,11,0)</f>
        <v>0</v>
      </c>
      <c r="L52" s="15">
        <f ca="1">VLOOKUP(L$3,TOD!$B$109:$BP$139,11,0)</f>
        <v>0</v>
      </c>
      <c r="M52" s="15">
        <f ca="1">VLOOKUP(M$3,TOD!$B$109:$BP$139,11,0)</f>
        <v>0</v>
      </c>
      <c r="N52" s="15">
        <f ca="1">VLOOKUP(N$3,TOD!$B$109:$BP$139,11,0)</f>
        <v>0</v>
      </c>
      <c r="O52" s="15">
        <f ca="1">VLOOKUP(O$3,TOD!$B$109:$BP$139,11,0)</f>
        <v>0</v>
      </c>
      <c r="P52" s="15">
        <f ca="1">VLOOKUP(P$3,TOD!$B$109:$BP$139,11,0)</f>
        <v>0</v>
      </c>
      <c r="Q52" s="15">
        <f ca="1">VLOOKUP(Q$3,TOD!$B$109:$BP$139,11,0)</f>
        <v>0</v>
      </c>
      <c r="R52" s="15">
        <f ca="1">VLOOKUP(R$3,TOD!$B$109:$BP$139,11,0)</f>
        <v>0</v>
      </c>
      <c r="S52" s="15">
        <f ca="1">VLOOKUP(S$3,TOD!$B$109:$BP$139,11,0)</f>
        <v>0</v>
      </c>
      <c r="T52" s="15">
        <f ca="1">VLOOKUP(T$3,TOD!$B$109:$BP$139,11,0)</f>
        <v>0</v>
      </c>
      <c r="U52" s="15">
        <f ca="1">VLOOKUP(U$3,TOD!$B$109:$BP$139,11,0)</f>
        <v>0</v>
      </c>
      <c r="V52" s="15">
        <f ca="1">VLOOKUP(V$3,TOD!$B$109:$BP$139,11,0)</f>
        <v>0</v>
      </c>
      <c r="W52" s="15">
        <f ca="1">VLOOKUP(W$3,TOD!$B$109:$BP$139,11,0)</f>
        <v>0</v>
      </c>
      <c r="X52" s="15">
        <f ca="1">VLOOKUP(X$3,TOD!$B$109:$BP$139,11,0)</f>
        <v>0</v>
      </c>
      <c r="Y52" s="15">
        <f ca="1">VLOOKUP(Y$3,TOD!$B$109:$BP$139,11,0)</f>
        <v>0</v>
      </c>
      <c r="Z52" s="15">
        <f ca="1">VLOOKUP(Z$3,TOD!$B$109:$BP$139,11,0)</f>
        <v>0</v>
      </c>
      <c r="AA52" s="15">
        <f ca="1">VLOOKUP(AA$3,TOD!$B$109:$BP$139,11,0)</f>
        <v>0</v>
      </c>
      <c r="AB52" s="15">
        <f ca="1">VLOOKUP(AB$3,TOD!$B$109:$BP$139,11,0)</f>
        <v>0</v>
      </c>
      <c r="AC52" s="15">
        <f ca="1">VLOOKUP(AC$3,TOD!$B$109:$BP$139,11,0)</f>
        <v>0</v>
      </c>
      <c r="AD52" s="15">
        <f ca="1">VLOOKUP(AD$3,TOD!$B$109:$BP$139,11,0)</f>
        <v>0</v>
      </c>
      <c r="AE52" s="15">
        <f ca="1">VLOOKUP(AE$3,TOD!$B$109:$BP$139,11,0)</f>
        <v>0</v>
      </c>
      <c r="AF52" s="15">
        <f ca="1">VLOOKUP(AF$3,TOD!$B$109:$BP$139,11,0)</f>
        <v>0</v>
      </c>
      <c r="AG52" s="15">
        <f ca="1">VLOOKUP(AG$3,TOD!$B$109:$BP$139,11,0)</f>
        <v>0</v>
      </c>
      <c r="AH52" s="15">
        <f ca="1">VLOOKUP(AH$3,TOD!$B$109:$BP$139,11,0)</f>
        <v>0</v>
      </c>
      <c r="AI52" s="15">
        <f ca="1">VLOOKUP(AI$3,TOD!$B$109:$BP$139,11,0)</f>
        <v>0</v>
      </c>
      <c r="AJ52" s="15">
        <f t="shared" ca="1" si="11"/>
        <v>0</v>
      </c>
      <c r="AK52" s="274" t="str">
        <f ca="1">IFERROR(AJ52/AJ53, "-")</f>
        <v>-</v>
      </c>
    </row>
    <row r="53" spans="1:37" ht="15.75" customHeight="1" x14ac:dyDescent="0.25">
      <c r="A53" s="265"/>
      <c r="B53" s="466"/>
      <c r="C53" s="270"/>
      <c r="D53" s="271" t="s">
        <v>35</v>
      </c>
      <c r="E53" s="272">
        <f t="shared" ref="E53:AI53" ca="1" si="17">SUM(E49:E52)</f>
        <v>0</v>
      </c>
      <c r="F53" s="272">
        <f t="shared" ca="1" si="17"/>
        <v>0</v>
      </c>
      <c r="G53" s="272">
        <f t="shared" ca="1" si="17"/>
        <v>0</v>
      </c>
      <c r="H53" s="272">
        <f t="shared" ca="1" si="17"/>
        <v>0</v>
      </c>
      <c r="I53" s="272">
        <f t="shared" ca="1" si="17"/>
        <v>0</v>
      </c>
      <c r="J53" s="272">
        <f t="shared" ca="1" si="17"/>
        <v>0</v>
      </c>
      <c r="K53" s="272">
        <f t="shared" ca="1" si="17"/>
        <v>0</v>
      </c>
      <c r="L53" s="272">
        <f t="shared" ca="1" si="17"/>
        <v>0</v>
      </c>
      <c r="M53" s="272">
        <f t="shared" ca="1" si="17"/>
        <v>0</v>
      </c>
      <c r="N53" s="272">
        <f t="shared" ca="1" si="17"/>
        <v>0</v>
      </c>
      <c r="O53" s="272">
        <f t="shared" ca="1" si="17"/>
        <v>0</v>
      </c>
      <c r="P53" s="272">
        <f t="shared" ca="1" si="17"/>
        <v>0</v>
      </c>
      <c r="Q53" s="272">
        <f t="shared" ca="1" si="17"/>
        <v>0</v>
      </c>
      <c r="R53" s="272">
        <f t="shared" ca="1" si="17"/>
        <v>0</v>
      </c>
      <c r="S53" s="272">
        <f t="shared" ca="1" si="17"/>
        <v>0</v>
      </c>
      <c r="T53" s="272">
        <f t="shared" ca="1" si="17"/>
        <v>0</v>
      </c>
      <c r="U53" s="272">
        <f t="shared" ca="1" si="17"/>
        <v>0</v>
      </c>
      <c r="V53" s="272">
        <f t="shared" ca="1" si="17"/>
        <v>0</v>
      </c>
      <c r="W53" s="272">
        <f t="shared" ca="1" si="17"/>
        <v>0</v>
      </c>
      <c r="X53" s="272">
        <f t="shared" ca="1" si="17"/>
        <v>0</v>
      </c>
      <c r="Y53" s="272">
        <f t="shared" ca="1" si="17"/>
        <v>0</v>
      </c>
      <c r="Z53" s="272">
        <f t="shared" ca="1" si="17"/>
        <v>0</v>
      </c>
      <c r="AA53" s="272">
        <f t="shared" ca="1" si="17"/>
        <v>0</v>
      </c>
      <c r="AB53" s="272">
        <f t="shared" ca="1" si="17"/>
        <v>0</v>
      </c>
      <c r="AC53" s="272">
        <f t="shared" ca="1" si="17"/>
        <v>0</v>
      </c>
      <c r="AD53" s="272">
        <f t="shared" ca="1" si="17"/>
        <v>0</v>
      </c>
      <c r="AE53" s="272">
        <f t="shared" ca="1" si="17"/>
        <v>0</v>
      </c>
      <c r="AF53" s="272">
        <f t="shared" ca="1" si="17"/>
        <v>0</v>
      </c>
      <c r="AG53" s="272">
        <f t="shared" ca="1" si="17"/>
        <v>0</v>
      </c>
      <c r="AH53" s="272">
        <f t="shared" ca="1" si="17"/>
        <v>0</v>
      </c>
      <c r="AI53" s="272">
        <f t="shared" ca="1" si="17"/>
        <v>0</v>
      </c>
      <c r="AJ53" s="15">
        <f t="shared" ca="1" si="11"/>
        <v>0</v>
      </c>
      <c r="AK53" s="274" t="str">
        <f ca="1">IFERROR(AJ53/AJ53, "-")</f>
        <v>-</v>
      </c>
    </row>
    <row r="54" spans="1:37" ht="15.75" customHeight="1" x14ac:dyDescent="0.25">
      <c r="A54" s="265"/>
      <c r="B54" s="464" t="s">
        <v>19</v>
      </c>
      <c r="C54" s="266" t="s">
        <v>199</v>
      </c>
      <c r="D54" s="266" t="s">
        <v>157</v>
      </c>
      <c r="E54" s="275">
        <f ca="1">VLOOKUP(E$3,TOD!$B$6:$BP$36,12,0)</f>
        <v>0</v>
      </c>
      <c r="F54" s="275">
        <f ca="1">VLOOKUP(F$3,TOD!$B$6:$BP$36,12,0)</f>
        <v>0</v>
      </c>
      <c r="G54" s="275">
        <f ca="1">VLOOKUP(G$3,TOD!$B$6:$BP$36,12,0)</f>
        <v>0</v>
      </c>
      <c r="H54" s="275">
        <f ca="1">VLOOKUP(H$3,TOD!$B$6:$BP$36,12,0)</f>
        <v>0</v>
      </c>
      <c r="I54" s="275">
        <f ca="1">VLOOKUP(I$3,TOD!$B$6:$BP$36,12,0)</f>
        <v>0</v>
      </c>
      <c r="J54" s="275">
        <f ca="1">VLOOKUP(J$3,TOD!$B$6:$BP$36,12,0)</f>
        <v>6.4000000013038516E-2</v>
      </c>
      <c r="K54" s="275">
        <f ca="1">VLOOKUP(K$3,TOD!$B$6:$BP$36,12,0)</f>
        <v>0</v>
      </c>
      <c r="L54" s="275">
        <f ca="1">VLOOKUP(L$3,TOD!$B$6:$BP$36,12,0)</f>
        <v>0</v>
      </c>
      <c r="M54" s="275">
        <f ca="1">VLOOKUP(M$3,TOD!$B$6:$BP$36,12,0)</f>
        <v>0</v>
      </c>
      <c r="N54" s="275">
        <f ca="1">VLOOKUP(N$3,TOD!$B$6:$BP$36,12,0)</f>
        <v>0</v>
      </c>
      <c r="O54" s="275">
        <f ca="1">VLOOKUP(O$3,TOD!$B$6:$BP$36,12,0)</f>
        <v>0</v>
      </c>
      <c r="P54" s="275">
        <f ca="1">VLOOKUP(P$3,TOD!$B$6:$BP$36,12,0)</f>
        <v>0</v>
      </c>
      <c r="Q54" s="275">
        <f ca="1">VLOOKUP(Q$3,TOD!$B$6:$BP$36,12,0)</f>
        <v>6.4000000013038516E-2</v>
      </c>
      <c r="R54" s="275">
        <f ca="1">VLOOKUP(R$3,TOD!$B$6:$BP$36,12,0)</f>
        <v>0</v>
      </c>
      <c r="S54" s="275">
        <f ca="1">VLOOKUP(S$3,TOD!$B$6:$BP$36,12,0)</f>
        <v>0</v>
      </c>
      <c r="T54" s="275">
        <f ca="1">VLOOKUP(T$3,TOD!$B$6:$BP$36,12,0)</f>
        <v>0</v>
      </c>
      <c r="U54" s="275">
        <f ca="1">VLOOKUP(U$3,TOD!$B$6:$BP$36,12,0)</f>
        <v>6.4000000013038516E-2</v>
      </c>
      <c r="V54" s="275">
        <f ca="1">VLOOKUP(V$3,TOD!$B$6:$BP$36,12,0)</f>
        <v>0</v>
      </c>
      <c r="W54" s="275">
        <f ca="1">VLOOKUP(W$3,TOD!$B$6:$BP$36,12,0)</f>
        <v>0</v>
      </c>
      <c r="X54" s="275">
        <f ca="1">VLOOKUP(X$3,TOD!$B$6:$BP$36,12,0)</f>
        <v>0</v>
      </c>
      <c r="Y54" s="275">
        <f ca="1">VLOOKUP(Y$3,TOD!$B$6:$BP$36,12,0)</f>
        <v>0</v>
      </c>
      <c r="Z54" s="275">
        <f ca="1">VLOOKUP(Z$3,TOD!$B$6:$BP$36,12,0)</f>
        <v>0</v>
      </c>
      <c r="AA54" s="275">
        <f ca="1">VLOOKUP(AA$3,TOD!$B$6:$BP$36,12,0)</f>
        <v>0</v>
      </c>
      <c r="AB54" s="275">
        <f ca="1">VLOOKUP(AB$3,TOD!$B$6:$BP$36,12,0)</f>
        <v>0</v>
      </c>
      <c r="AC54" s="275">
        <f ca="1">VLOOKUP(AC$3,TOD!$B$6:$BP$36,12,0)</f>
        <v>0</v>
      </c>
      <c r="AD54" s="275">
        <f ca="1">VLOOKUP(AD$3,TOD!$B$6:$BP$36,12,0)</f>
        <v>0</v>
      </c>
      <c r="AE54" s="275">
        <f ca="1">VLOOKUP(AE$3,TOD!$B$6:$BP$36,12,0)</f>
        <v>0</v>
      </c>
      <c r="AF54" s="275">
        <f ca="1">VLOOKUP(AF$3,TOD!$B$6:$BP$36,12,0)</f>
        <v>0</v>
      </c>
      <c r="AG54" s="275">
        <f ca="1">VLOOKUP(AG$3,TOD!$B$6:$BP$36,12,0)</f>
        <v>0</v>
      </c>
      <c r="AH54" s="275">
        <f ca="1">VLOOKUP(AH$3,TOD!$B$6:$BP$36,12,0)</f>
        <v>0</v>
      </c>
      <c r="AI54" s="275">
        <f ca="1">VLOOKUP(AI$3,TOD!$B$6:$BP$36,12,0)</f>
        <v>0</v>
      </c>
      <c r="AJ54" s="15">
        <f t="shared" ca="1" si="11"/>
        <v>0.19200000003911555</v>
      </c>
      <c r="AK54" s="273">
        <f ca="1">IFERROR(AJ54/AJ58, "-")</f>
        <v>1</v>
      </c>
    </row>
    <row r="55" spans="1:37" ht="15.75" customHeight="1" x14ac:dyDescent="0.25">
      <c r="A55" s="265"/>
      <c r="B55" s="465"/>
      <c r="C55" s="266" t="s">
        <v>200</v>
      </c>
      <c r="D55" s="266" t="s">
        <v>158</v>
      </c>
      <c r="E55" s="15">
        <f ca="1">VLOOKUP(E$3,TOD!$B$40:$BP$70,12,0)</f>
        <v>0</v>
      </c>
      <c r="F55" s="15">
        <f ca="1">VLOOKUP(F$3,TOD!$B$40:$BP$70,12,0)</f>
        <v>0</v>
      </c>
      <c r="G55" s="15">
        <f ca="1">VLOOKUP(G$3,TOD!$B$40:$BP$70,12,0)</f>
        <v>0</v>
      </c>
      <c r="H55" s="15">
        <f ca="1">VLOOKUP(H$3,TOD!$B$40:$BP$70,12,0)</f>
        <v>0</v>
      </c>
      <c r="I55" s="15">
        <f ca="1">VLOOKUP(I$3,TOD!$B$40:$BP$70,12,0)</f>
        <v>0</v>
      </c>
      <c r="J55" s="15">
        <f ca="1">VLOOKUP(J$3,TOD!$B$40:$BP$70,12,0)</f>
        <v>0</v>
      </c>
      <c r="K55" s="15">
        <f ca="1">VLOOKUP(K$3,TOD!$B$40:$BP$70,12,0)</f>
        <v>0</v>
      </c>
      <c r="L55" s="15">
        <f ca="1">VLOOKUP(L$3,TOD!$B$40:$BP$70,12,0)</f>
        <v>0</v>
      </c>
      <c r="M55" s="15">
        <f ca="1">VLOOKUP(M$3,TOD!$B$40:$BP$70,12,0)</f>
        <v>0</v>
      </c>
      <c r="N55" s="15">
        <f ca="1">VLOOKUP(N$3,TOD!$B$40:$BP$70,12,0)</f>
        <v>0</v>
      </c>
      <c r="O55" s="15">
        <f ca="1">VLOOKUP(O$3,TOD!$B$40:$BP$70,12,0)</f>
        <v>0</v>
      </c>
      <c r="P55" s="15">
        <f ca="1">VLOOKUP(P$3,TOD!$B$40:$BP$70,12,0)</f>
        <v>0</v>
      </c>
      <c r="Q55" s="15">
        <f ca="1">VLOOKUP(Q$3,TOD!$B$40:$BP$70,12,0)</f>
        <v>0</v>
      </c>
      <c r="R55" s="15">
        <f ca="1">VLOOKUP(R$3,TOD!$B$40:$BP$70,12,0)</f>
        <v>0</v>
      </c>
      <c r="S55" s="15">
        <f ca="1">VLOOKUP(S$3,TOD!$B$40:$BP$70,12,0)</f>
        <v>0</v>
      </c>
      <c r="T55" s="15">
        <f ca="1">VLOOKUP(T$3,TOD!$B$40:$BP$70,12,0)</f>
        <v>0</v>
      </c>
      <c r="U55" s="15">
        <f ca="1">VLOOKUP(U$3,TOD!$B$40:$BP$70,12,0)</f>
        <v>0</v>
      </c>
      <c r="V55" s="15">
        <f ca="1">VLOOKUP(V$3,TOD!$B$40:$BP$70,12,0)</f>
        <v>0</v>
      </c>
      <c r="W55" s="15">
        <f ca="1">VLOOKUP(W$3,TOD!$B$40:$BP$70,12,0)</f>
        <v>0</v>
      </c>
      <c r="X55" s="15">
        <f ca="1">VLOOKUP(X$3,TOD!$B$40:$BP$70,12,0)</f>
        <v>0</v>
      </c>
      <c r="Y55" s="15">
        <f ca="1">VLOOKUP(Y$3,TOD!$B$40:$BP$70,12,0)</f>
        <v>0</v>
      </c>
      <c r="Z55" s="15">
        <f ca="1">VLOOKUP(Z$3,TOD!$B$40:$BP$70,12,0)</f>
        <v>0</v>
      </c>
      <c r="AA55" s="15">
        <f ca="1">VLOOKUP(AA$3,TOD!$B$40:$BP$70,12,0)</f>
        <v>0</v>
      </c>
      <c r="AB55" s="15">
        <f ca="1">VLOOKUP(AB$3,TOD!$B$40:$BP$70,12,0)</f>
        <v>0</v>
      </c>
      <c r="AC55" s="15">
        <f ca="1">VLOOKUP(AC$3,TOD!$B$40:$BP$70,12,0)</f>
        <v>0</v>
      </c>
      <c r="AD55" s="15">
        <f ca="1">VLOOKUP(AD$3,TOD!$B$40:$BP$70,12,0)</f>
        <v>0</v>
      </c>
      <c r="AE55" s="15">
        <f ca="1">VLOOKUP(AE$3,TOD!$B$40:$BP$70,12,0)</f>
        <v>0</v>
      </c>
      <c r="AF55" s="15">
        <f ca="1">VLOOKUP(AF$3,TOD!$B$40:$BP$70,12,0)</f>
        <v>0</v>
      </c>
      <c r="AG55" s="15">
        <f ca="1">VLOOKUP(AG$3,TOD!$B$40:$BP$70,12,0)</f>
        <v>0</v>
      </c>
      <c r="AH55" s="15">
        <f ca="1">VLOOKUP(AH$3,TOD!$B$40:$BP$70,12,0)</f>
        <v>0</v>
      </c>
      <c r="AI55" s="15">
        <f ca="1">VLOOKUP(AI$3,TOD!$B$40:$BP$70,12,0)</f>
        <v>0</v>
      </c>
      <c r="AJ55" s="15">
        <f t="shared" ca="1" si="11"/>
        <v>0</v>
      </c>
      <c r="AK55" s="274">
        <f ca="1">IFERROR(AJ55/AJ58, "-")</f>
        <v>0</v>
      </c>
    </row>
    <row r="56" spans="1:37" ht="15.75" customHeight="1" x14ac:dyDescent="0.25">
      <c r="A56" s="265"/>
      <c r="B56" s="465"/>
      <c r="C56" s="266" t="s">
        <v>201</v>
      </c>
      <c r="D56" s="266" t="s">
        <v>159</v>
      </c>
      <c r="E56" s="15">
        <f ca="1">VLOOKUP(E$3,TOD!$B$75:$BP$105,12,0)</f>
        <v>0</v>
      </c>
      <c r="F56" s="15">
        <f ca="1">VLOOKUP(F$3,TOD!$B$75:$BP$105,12,0)</f>
        <v>0</v>
      </c>
      <c r="G56" s="15">
        <f ca="1">VLOOKUP(G$3,TOD!$B$75:$BP$105,12,0)</f>
        <v>0</v>
      </c>
      <c r="H56" s="15">
        <f ca="1">VLOOKUP(H$3,TOD!$B$75:$BP$105,12,0)</f>
        <v>0</v>
      </c>
      <c r="I56" s="15">
        <f ca="1">VLOOKUP(I$3,TOD!$B$75:$BP$105,12,0)</f>
        <v>0</v>
      </c>
      <c r="J56" s="15">
        <f ca="1">VLOOKUP(J$3,TOD!$B$75:$BP$105,12,0)</f>
        <v>0</v>
      </c>
      <c r="K56" s="15">
        <f ca="1">VLOOKUP(K$3,TOD!$B$75:$BP$105,12,0)</f>
        <v>0</v>
      </c>
      <c r="L56" s="15">
        <f ca="1">VLOOKUP(L$3,TOD!$B$75:$BP$105,12,0)</f>
        <v>0</v>
      </c>
      <c r="M56" s="15">
        <f ca="1">VLOOKUP(M$3,TOD!$B$75:$BP$105,12,0)</f>
        <v>0</v>
      </c>
      <c r="N56" s="15">
        <f ca="1">VLOOKUP(N$3,TOD!$B$75:$BP$105,12,0)</f>
        <v>0</v>
      </c>
      <c r="O56" s="15">
        <f ca="1">VLOOKUP(O$3,TOD!$B$75:$BP$105,12,0)</f>
        <v>0</v>
      </c>
      <c r="P56" s="15">
        <f ca="1">VLOOKUP(P$3,TOD!$B$75:$BP$105,12,0)</f>
        <v>0</v>
      </c>
      <c r="Q56" s="15">
        <f ca="1">VLOOKUP(Q$3,TOD!$B$75:$BP$105,12,0)</f>
        <v>0</v>
      </c>
      <c r="R56" s="15">
        <f ca="1">VLOOKUP(R$3,TOD!$B$75:$BP$105,12,0)</f>
        <v>0</v>
      </c>
      <c r="S56" s="15">
        <f ca="1">VLOOKUP(S$3,TOD!$B$75:$BP$105,12,0)</f>
        <v>0</v>
      </c>
      <c r="T56" s="15">
        <f ca="1">VLOOKUP(T$3,TOD!$B$75:$BP$105,12,0)</f>
        <v>0</v>
      </c>
      <c r="U56" s="15">
        <f ca="1">VLOOKUP(U$3,TOD!$B$75:$BP$105,12,0)</f>
        <v>0</v>
      </c>
      <c r="V56" s="15">
        <f ca="1">VLOOKUP(V$3,TOD!$B$75:$BP$105,12,0)</f>
        <v>0</v>
      </c>
      <c r="W56" s="15">
        <f ca="1">VLOOKUP(W$3,TOD!$B$75:$BP$105,12,0)</f>
        <v>0</v>
      </c>
      <c r="X56" s="15">
        <f ca="1">VLOOKUP(X$3,TOD!$B$75:$BP$105,12,0)</f>
        <v>0</v>
      </c>
      <c r="Y56" s="15">
        <f ca="1">VLOOKUP(Y$3,TOD!$B$75:$BP$105,12,0)</f>
        <v>0</v>
      </c>
      <c r="Z56" s="15">
        <f ca="1">VLOOKUP(Z$3,TOD!$B$75:$BP$105,12,0)</f>
        <v>0</v>
      </c>
      <c r="AA56" s="15">
        <f ca="1">VLOOKUP(AA$3,TOD!$B$75:$BP$105,12,0)</f>
        <v>0</v>
      </c>
      <c r="AB56" s="15">
        <f ca="1">VLOOKUP(AB$3,TOD!$B$75:$BP$105,12,0)</f>
        <v>0</v>
      </c>
      <c r="AC56" s="15">
        <f ca="1">VLOOKUP(AC$3,TOD!$B$75:$BP$105,12,0)</f>
        <v>0</v>
      </c>
      <c r="AD56" s="15">
        <f ca="1">VLOOKUP(AD$3,TOD!$B$75:$BP$105,12,0)</f>
        <v>0</v>
      </c>
      <c r="AE56" s="15">
        <f ca="1">VLOOKUP(AE$3,TOD!$B$75:$BP$105,12,0)</f>
        <v>0</v>
      </c>
      <c r="AF56" s="15">
        <f ca="1">VLOOKUP(AF$3,TOD!$B$75:$BP$105,12,0)</f>
        <v>0</v>
      </c>
      <c r="AG56" s="15">
        <f ca="1">VLOOKUP(AG$3,TOD!$B$75:$BP$105,12,0)</f>
        <v>0</v>
      </c>
      <c r="AH56" s="15">
        <f ca="1">VLOOKUP(AH$3,TOD!$B$75:$BP$105,12,0)</f>
        <v>0</v>
      </c>
      <c r="AI56" s="15">
        <f ca="1">VLOOKUP(AI$3,TOD!$B$75:$BP$105,12,0)</f>
        <v>0</v>
      </c>
      <c r="AJ56" s="15">
        <f t="shared" ca="1" si="11"/>
        <v>0</v>
      </c>
      <c r="AK56" s="274">
        <f ca="1">IFERROR(AJ56/AJ58, "-")</f>
        <v>0</v>
      </c>
    </row>
    <row r="57" spans="1:37" ht="15.75" customHeight="1" x14ac:dyDescent="0.25">
      <c r="A57" s="265"/>
      <c r="B57" s="465"/>
      <c r="C57" s="266" t="s">
        <v>202</v>
      </c>
      <c r="D57" s="266" t="s">
        <v>160</v>
      </c>
      <c r="E57" s="15">
        <f ca="1">VLOOKUP(E$3,TOD!$B$109:$BP$139,12,0)</f>
        <v>0</v>
      </c>
      <c r="F57" s="15">
        <f ca="1">VLOOKUP(F$3,TOD!$B$109:$BP$139,12,0)</f>
        <v>0</v>
      </c>
      <c r="G57" s="15">
        <f ca="1">VLOOKUP(G$3,TOD!$B$109:$BP$139,12,0)</f>
        <v>0</v>
      </c>
      <c r="H57" s="15">
        <f ca="1">VLOOKUP(H$3,TOD!$B$109:$BP$139,12,0)</f>
        <v>0</v>
      </c>
      <c r="I57" s="15">
        <f ca="1">VLOOKUP(I$3,TOD!$B$109:$BP$139,12,0)</f>
        <v>0</v>
      </c>
      <c r="J57" s="15">
        <f ca="1">VLOOKUP(J$3,TOD!$B$109:$BP$139,12,0)</f>
        <v>0</v>
      </c>
      <c r="K57" s="15">
        <f ca="1">VLOOKUP(K$3,TOD!$B$109:$BP$139,12,0)</f>
        <v>0</v>
      </c>
      <c r="L57" s="15">
        <f ca="1">VLOOKUP(L$3,TOD!$B$109:$BP$139,12,0)</f>
        <v>0</v>
      </c>
      <c r="M57" s="15">
        <f ca="1">VLOOKUP(M$3,TOD!$B$109:$BP$139,12,0)</f>
        <v>0</v>
      </c>
      <c r="N57" s="15">
        <f ca="1">VLOOKUP(N$3,TOD!$B$109:$BP$139,12,0)</f>
        <v>0</v>
      </c>
      <c r="O57" s="15">
        <f ca="1">VLOOKUP(O$3,TOD!$B$109:$BP$139,12,0)</f>
        <v>0</v>
      </c>
      <c r="P57" s="15">
        <f ca="1">VLOOKUP(P$3,TOD!$B$109:$BP$139,12,0)</f>
        <v>0</v>
      </c>
      <c r="Q57" s="15">
        <f ca="1">VLOOKUP(Q$3,TOD!$B$109:$BP$139,12,0)</f>
        <v>0</v>
      </c>
      <c r="R57" s="15">
        <f ca="1">VLOOKUP(R$3,TOD!$B$109:$BP$139,12,0)</f>
        <v>0</v>
      </c>
      <c r="S57" s="15">
        <f ca="1">VLOOKUP(S$3,TOD!$B$109:$BP$139,12,0)</f>
        <v>0</v>
      </c>
      <c r="T57" s="15">
        <f ca="1">VLOOKUP(T$3,TOD!$B$109:$BP$139,12,0)</f>
        <v>0</v>
      </c>
      <c r="U57" s="15">
        <f ca="1">VLOOKUP(U$3,TOD!$B$109:$BP$139,12,0)</f>
        <v>0</v>
      </c>
      <c r="V57" s="15">
        <f ca="1">VLOOKUP(V$3,TOD!$B$109:$BP$139,12,0)</f>
        <v>0</v>
      </c>
      <c r="W57" s="15">
        <f ca="1">VLOOKUP(W$3,TOD!$B$109:$BP$139,12,0)</f>
        <v>0</v>
      </c>
      <c r="X57" s="15">
        <f ca="1">VLOOKUP(X$3,TOD!$B$109:$BP$139,12,0)</f>
        <v>0</v>
      </c>
      <c r="Y57" s="15">
        <f ca="1">VLOOKUP(Y$3,TOD!$B$109:$BP$139,12,0)</f>
        <v>0</v>
      </c>
      <c r="Z57" s="15">
        <f ca="1">VLOOKUP(Z$3,TOD!$B$109:$BP$139,12,0)</f>
        <v>0</v>
      </c>
      <c r="AA57" s="15">
        <f ca="1">VLOOKUP(AA$3,TOD!$B$109:$BP$139,12,0)</f>
        <v>0</v>
      </c>
      <c r="AB57" s="15">
        <f ca="1">VLOOKUP(AB$3,TOD!$B$109:$BP$139,12,0)</f>
        <v>0</v>
      </c>
      <c r="AC57" s="15">
        <f ca="1">VLOOKUP(AC$3,TOD!$B$109:$BP$139,12,0)</f>
        <v>0</v>
      </c>
      <c r="AD57" s="15">
        <f ca="1">VLOOKUP(AD$3,TOD!$B$109:$BP$139,12,0)</f>
        <v>0</v>
      </c>
      <c r="AE57" s="15">
        <f ca="1">VLOOKUP(AE$3,TOD!$B$109:$BP$139,12,0)</f>
        <v>0</v>
      </c>
      <c r="AF57" s="15">
        <f ca="1">VLOOKUP(AF$3,TOD!$B$109:$BP$139,12,0)</f>
        <v>0</v>
      </c>
      <c r="AG57" s="15">
        <f ca="1">VLOOKUP(AG$3,TOD!$B$109:$BP$139,12,0)</f>
        <v>0</v>
      </c>
      <c r="AH57" s="15">
        <f ca="1">VLOOKUP(AH$3,TOD!$B$109:$BP$139,12,0)</f>
        <v>0</v>
      </c>
      <c r="AI57" s="15">
        <f ca="1">VLOOKUP(AI$3,TOD!$B$109:$BP$139,12,0)</f>
        <v>0</v>
      </c>
      <c r="AJ57" s="15">
        <f t="shared" ca="1" si="11"/>
        <v>0</v>
      </c>
      <c r="AK57" s="274">
        <f ca="1">IFERROR(AJ57/AJ58, "-")</f>
        <v>0</v>
      </c>
    </row>
    <row r="58" spans="1:37" ht="15.75" customHeight="1" x14ac:dyDescent="0.25">
      <c r="A58" s="265"/>
      <c r="B58" s="466"/>
      <c r="C58" s="270"/>
      <c r="D58" s="271" t="s">
        <v>35</v>
      </c>
      <c r="E58" s="272">
        <f t="shared" ref="E58:AI58" ca="1" si="18">SUM(E54:E57)</f>
        <v>0</v>
      </c>
      <c r="F58" s="272">
        <f t="shared" ca="1" si="18"/>
        <v>0</v>
      </c>
      <c r="G58" s="272">
        <f t="shared" ca="1" si="18"/>
        <v>0</v>
      </c>
      <c r="H58" s="272">
        <f t="shared" ca="1" si="18"/>
        <v>0</v>
      </c>
      <c r="I58" s="272">
        <f t="shared" ca="1" si="18"/>
        <v>0</v>
      </c>
      <c r="J58" s="272">
        <f t="shared" ca="1" si="18"/>
        <v>6.4000000013038516E-2</v>
      </c>
      <c r="K58" s="272">
        <f t="shared" ca="1" si="18"/>
        <v>0</v>
      </c>
      <c r="L58" s="272">
        <f t="shared" ca="1" si="18"/>
        <v>0</v>
      </c>
      <c r="M58" s="272">
        <f t="shared" ca="1" si="18"/>
        <v>0</v>
      </c>
      <c r="N58" s="272">
        <f t="shared" ca="1" si="18"/>
        <v>0</v>
      </c>
      <c r="O58" s="272">
        <f t="shared" ca="1" si="18"/>
        <v>0</v>
      </c>
      <c r="P58" s="272">
        <f t="shared" ca="1" si="18"/>
        <v>0</v>
      </c>
      <c r="Q58" s="272">
        <f t="shared" ca="1" si="18"/>
        <v>6.4000000013038516E-2</v>
      </c>
      <c r="R58" s="272">
        <f t="shared" ca="1" si="18"/>
        <v>0</v>
      </c>
      <c r="S58" s="272">
        <f t="shared" ca="1" si="18"/>
        <v>0</v>
      </c>
      <c r="T58" s="272">
        <f t="shared" ca="1" si="18"/>
        <v>0</v>
      </c>
      <c r="U58" s="272">
        <f t="shared" ca="1" si="18"/>
        <v>6.4000000013038516E-2</v>
      </c>
      <c r="V58" s="272">
        <f t="shared" ca="1" si="18"/>
        <v>0</v>
      </c>
      <c r="W58" s="272">
        <f t="shared" ca="1" si="18"/>
        <v>0</v>
      </c>
      <c r="X58" s="272">
        <f t="shared" ca="1" si="18"/>
        <v>0</v>
      </c>
      <c r="Y58" s="272">
        <f t="shared" ca="1" si="18"/>
        <v>0</v>
      </c>
      <c r="Z58" s="272">
        <f t="shared" ca="1" si="18"/>
        <v>0</v>
      </c>
      <c r="AA58" s="272">
        <f t="shared" ca="1" si="18"/>
        <v>0</v>
      </c>
      <c r="AB58" s="272">
        <f t="shared" ca="1" si="18"/>
        <v>0</v>
      </c>
      <c r="AC58" s="272">
        <f t="shared" ca="1" si="18"/>
        <v>0</v>
      </c>
      <c r="AD58" s="272">
        <f t="shared" ca="1" si="18"/>
        <v>0</v>
      </c>
      <c r="AE58" s="272">
        <f t="shared" ca="1" si="18"/>
        <v>0</v>
      </c>
      <c r="AF58" s="272">
        <f t="shared" ca="1" si="18"/>
        <v>0</v>
      </c>
      <c r="AG58" s="272">
        <f t="shared" ca="1" si="18"/>
        <v>0</v>
      </c>
      <c r="AH58" s="272">
        <f t="shared" ca="1" si="18"/>
        <v>0</v>
      </c>
      <c r="AI58" s="272">
        <f t="shared" ca="1" si="18"/>
        <v>0</v>
      </c>
      <c r="AJ58" s="15">
        <f t="shared" ca="1" si="11"/>
        <v>0.19200000003911555</v>
      </c>
      <c r="AK58" s="274">
        <f ca="1">IFERROR(AJ58/AJ58, "-")</f>
        <v>1</v>
      </c>
    </row>
    <row r="59" spans="1:37" ht="15.75" customHeight="1" x14ac:dyDescent="0.25">
      <c r="A59" s="265"/>
      <c r="B59" s="464" t="s">
        <v>203</v>
      </c>
      <c r="C59" s="266" t="s">
        <v>204</v>
      </c>
      <c r="D59" s="266" t="s">
        <v>157</v>
      </c>
      <c r="E59" s="275">
        <f ca="1">VLOOKUP(E$3,TOD!$B$6:$BP$36,13,0)</f>
        <v>0</v>
      </c>
      <c r="F59" s="275">
        <f ca="1">VLOOKUP(F$3,TOD!$B$6:$BP$36,13,0)</f>
        <v>0</v>
      </c>
      <c r="G59" s="275">
        <f ca="1">VLOOKUP(G$3,TOD!$B$6:$BP$36,13,0)</f>
        <v>0.12800000002607703</v>
      </c>
      <c r="H59" s="275">
        <f ca="1">VLOOKUP(H$3,TOD!$B$6:$BP$36,13,0)</f>
        <v>0</v>
      </c>
      <c r="I59" s="275">
        <f ca="1">VLOOKUP(I$3,TOD!$B$6:$BP$36,13,0)</f>
        <v>0</v>
      </c>
      <c r="J59" s="275">
        <f ca="1">VLOOKUP(J$3,TOD!$B$6:$BP$36,13,0)</f>
        <v>0.19200000003911555</v>
      </c>
      <c r="K59" s="275">
        <f ca="1">VLOOKUP(K$3,TOD!$B$6:$BP$36,13,0)</f>
        <v>0</v>
      </c>
      <c r="L59" s="275">
        <f ca="1">VLOOKUP(L$3,TOD!$B$6:$BP$36,13,0)</f>
        <v>0</v>
      </c>
      <c r="M59" s="275">
        <f ca="1">VLOOKUP(M$3,TOD!$B$6:$BP$36,13,0)</f>
        <v>0</v>
      </c>
      <c r="N59" s="275">
        <f ca="1">VLOOKUP(N$3,TOD!$B$6:$BP$36,13,0)</f>
        <v>0.19199999992270023</v>
      </c>
      <c r="O59" s="275">
        <f ca="1">VLOOKUP(O$3,TOD!$B$6:$BP$36,13,0)</f>
        <v>0</v>
      </c>
      <c r="P59" s="275">
        <f ca="1">VLOOKUP(P$3,TOD!$B$6:$BP$36,13,0)</f>
        <v>0</v>
      </c>
      <c r="Q59" s="275">
        <f ca="1">VLOOKUP(Q$3,TOD!$B$6:$BP$36,13,0)</f>
        <v>0.12800000002607703</v>
      </c>
      <c r="R59" s="275">
        <f ca="1">VLOOKUP(R$3,TOD!$B$6:$BP$36,13,0)</f>
        <v>0</v>
      </c>
      <c r="S59" s="275">
        <f ca="1">VLOOKUP(S$3,TOD!$B$6:$BP$36,13,0)</f>
        <v>0</v>
      </c>
      <c r="T59" s="275">
        <f ca="1">VLOOKUP(T$3,TOD!$B$6:$BP$36,13,0)</f>
        <v>0</v>
      </c>
      <c r="U59" s="275">
        <f ca="1">VLOOKUP(U$3,TOD!$B$6:$BP$36,13,0)</f>
        <v>0.19200000003911555</v>
      </c>
      <c r="V59" s="275">
        <f ca="1">VLOOKUP(V$3,TOD!$B$6:$BP$36,13,0)</f>
        <v>0</v>
      </c>
      <c r="W59" s="275">
        <f ca="1">VLOOKUP(W$3,TOD!$B$6:$BP$36,13,0)</f>
        <v>0</v>
      </c>
      <c r="X59" s="275">
        <f ca="1">VLOOKUP(X$3,TOD!$B$6:$BP$36,13,0)</f>
        <v>0</v>
      </c>
      <c r="Y59" s="275">
        <f ca="1">VLOOKUP(Y$3,TOD!$B$6:$BP$36,13,0)</f>
        <v>0</v>
      </c>
      <c r="Z59" s="275">
        <f ca="1">VLOOKUP(Z$3,TOD!$B$6:$BP$36,13,0)</f>
        <v>0</v>
      </c>
      <c r="AA59" s="275">
        <f ca="1">VLOOKUP(AA$3,TOD!$B$6:$BP$36,13,0)</f>
        <v>0</v>
      </c>
      <c r="AB59" s="275">
        <f ca="1">VLOOKUP(AB$3,TOD!$B$6:$BP$36,13,0)</f>
        <v>0</v>
      </c>
      <c r="AC59" s="275">
        <f ca="1">VLOOKUP(AC$3,TOD!$B$6:$BP$36,13,0)</f>
        <v>0</v>
      </c>
      <c r="AD59" s="275">
        <f ca="1">VLOOKUP(AD$3,TOD!$B$6:$BP$36,13,0)</f>
        <v>0</v>
      </c>
      <c r="AE59" s="275">
        <f ca="1">VLOOKUP(AE$3,TOD!$B$6:$BP$36,13,0)</f>
        <v>0</v>
      </c>
      <c r="AF59" s="275">
        <f ca="1">VLOOKUP(AF$3,TOD!$B$6:$BP$36,13,0)</f>
        <v>0</v>
      </c>
      <c r="AG59" s="275">
        <f ca="1">VLOOKUP(AG$3,TOD!$B$6:$BP$36,13,0)</f>
        <v>0</v>
      </c>
      <c r="AH59" s="275">
        <f ca="1">VLOOKUP(AH$3,TOD!$B$6:$BP$36,13,0)</f>
        <v>0</v>
      </c>
      <c r="AI59" s="275">
        <f ca="1">VLOOKUP(AI$3,TOD!$B$6:$BP$36,13,0)</f>
        <v>0</v>
      </c>
      <c r="AJ59" s="15">
        <f t="shared" ca="1" si="11"/>
        <v>0.83200000005308539</v>
      </c>
      <c r="AK59" s="274">
        <f ca="1">IFERROR(AJ59/AJ63, "-")</f>
        <v>0.92857142856214803</v>
      </c>
    </row>
    <row r="60" spans="1:37" ht="15.75" customHeight="1" x14ac:dyDescent="0.25">
      <c r="A60" s="265"/>
      <c r="B60" s="465"/>
      <c r="C60" s="266" t="s">
        <v>205</v>
      </c>
      <c r="D60" s="266" t="s">
        <v>158</v>
      </c>
      <c r="E60" s="15">
        <f ca="1">VLOOKUP(E$3,TOD!$B$40:$BP$70,13,0)</f>
        <v>0</v>
      </c>
      <c r="F60" s="15">
        <f ca="1">VLOOKUP(F$3,TOD!$B$40:$BP$70,13,0)</f>
        <v>0</v>
      </c>
      <c r="G60" s="15">
        <f ca="1">VLOOKUP(G$3,TOD!$B$40:$BP$70,13,0)</f>
        <v>6.4000000013038516E-2</v>
      </c>
      <c r="H60" s="15">
        <f ca="1">VLOOKUP(H$3,TOD!$B$40:$BP$70,13,0)</f>
        <v>0</v>
      </c>
      <c r="I60" s="15">
        <f ca="1">VLOOKUP(I$3,TOD!$B$40:$BP$70,13,0)</f>
        <v>0</v>
      </c>
      <c r="J60" s="15">
        <f ca="1">VLOOKUP(J$3,TOD!$B$40:$BP$70,13,0)</f>
        <v>0</v>
      </c>
      <c r="K60" s="15">
        <f ca="1">VLOOKUP(K$3,TOD!$B$40:$BP$70,13,0)</f>
        <v>0</v>
      </c>
      <c r="L60" s="15">
        <f ca="1">VLOOKUP(L$3,TOD!$B$40:$BP$70,13,0)</f>
        <v>0</v>
      </c>
      <c r="M60" s="15">
        <f ca="1">VLOOKUP(M$3,TOD!$B$40:$BP$70,13,0)</f>
        <v>0</v>
      </c>
      <c r="N60" s="15">
        <f ca="1">VLOOKUP(N$3,TOD!$B$40:$BP$70,13,0)</f>
        <v>0</v>
      </c>
      <c r="O60" s="15">
        <f ca="1">VLOOKUP(O$3,TOD!$B$40:$BP$70,13,0)</f>
        <v>0</v>
      </c>
      <c r="P60" s="15">
        <f ca="1">VLOOKUP(P$3,TOD!$B$40:$BP$70,13,0)</f>
        <v>0</v>
      </c>
      <c r="Q60" s="15">
        <f ca="1">VLOOKUP(Q$3,TOD!$B$40:$BP$70,13,0)</f>
        <v>0</v>
      </c>
      <c r="R60" s="15">
        <f ca="1">VLOOKUP(R$3,TOD!$B$40:$BP$70,13,0)</f>
        <v>0</v>
      </c>
      <c r="S60" s="15">
        <f ca="1">VLOOKUP(S$3,TOD!$B$40:$BP$70,13,0)</f>
        <v>0</v>
      </c>
      <c r="T60" s="15">
        <f ca="1">VLOOKUP(T$3,TOD!$B$40:$BP$70,13,0)</f>
        <v>0</v>
      </c>
      <c r="U60" s="15">
        <f ca="1">VLOOKUP(U$3,TOD!$B$40:$BP$70,13,0)</f>
        <v>0</v>
      </c>
      <c r="V60" s="15">
        <f ca="1">VLOOKUP(V$3,TOD!$B$40:$BP$70,13,0)</f>
        <v>0</v>
      </c>
      <c r="W60" s="15">
        <f ca="1">VLOOKUP(W$3,TOD!$B$40:$BP$70,13,0)</f>
        <v>0</v>
      </c>
      <c r="X60" s="15">
        <f ca="1">VLOOKUP(X$3,TOD!$B$40:$BP$70,13,0)</f>
        <v>0</v>
      </c>
      <c r="Y60" s="15">
        <f ca="1">VLOOKUP(Y$3,TOD!$B$40:$BP$70,13,0)</f>
        <v>0</v>
      </c>
      <c r="Z60" s="15">
        <f ca="1">VLOOKUP(Z$3,TOD!$B$40:$BP$70,13,0)</f>
        <v>0</v>
      </c>
      <c r="AA60" s="15">
        <f ca="1">VLOOKUP(AA$3,TOD!$B$40:$BP$70,13,0)</f>
        <v>0</v>
      </c>
      <c r="AB60" s="15">
        <f ca="1">VLOOKUP(AB$3,TOD!$B$40:$BP$70,13,0)</f>
        <v>0</v>
      </c>
      <c r="AC60" s="15">
        <f ca="1">VLOOKUP(AC$3,TOD!$B$40:$BP$70,13,0)</f>
        <v>0</v>
      </c>
      <c r="AD60" s="15">
        <f ca="1">VLOOKUP(AD$3,TOD!$B$40:$BP$70,13,0)</f>
        <v>0</v>
      </c>
      <c r="AE60" s="15">
        <f ca="1">VLOOKUP(AE$3,TOD!$B$40:$BP$70,13,0)</f>
        <v>0</v>
      </c>
      <c r="AF60" s="15">
        <f ca="1">VLOOKUP(AF$3,TOD!$B$40:$BP$70,13,0)</f>
        <v>0</v>
      </c>
      <c r="AG60" s="15">
        <f ca="1">VLOOKUP(AG$3,TOD!$B$40:$BP$70,13,0)</f>
        <v>0</v>
      </c>
      <c r="AH60" s="15">
        <f ca="1">VLOOKUP(AH$3,TOD!$B$40:$BP$70,13,0)</f>
        <v>0</v>
      </c>
      <c r="AI60" s="15">
        <f ca="1">VLOOKUP(AI$3,TOD!$B$40:$BP$70,13,0)</f>
        <v>0</v>
      </c>
      <c r="AJ60" s="15">
        <f t="shared" ca="1" si="11"/>
        <v>6.4000000013038516E-2</v>
      </c>
      <c r="AK60" s="274">
        <f ca="1">IFERROR(AJ60/AJ63, "-")</f>
        <v>7.1428571437851987E-2</v>
      </c>
    </row>
    <row r="61" spans="1:37" ht="15.75" customHeight="1" x14ac:dyDescent="0.25">
      <c r="A61" s="265"/>
      <c r="B61" s="465"/>
      <c r="C61" s="266" t="s">
        <v>206</v>
      </c>
      <c r="D61" s="266" t="s">
        <v>159</v>
      </c>
      <c r="E61" s="15">
        <f ca="1">VLOOKUP(E$3,TOD!$B$75:$BP$105,13,0)</f>
        <v>0</v>
      </c>
      <c r="F61" s="15">
        <f ca="1">VLOOKUP(F$3,TOD!$B$75:$BP$105,13,0)</f>
        <v>0</v>
      </c>
      <c r="G61" s="15">
        <f ca="1">VLOOKUP(G$3,TOD!$B$75:$BP$105,13,0)</f>
        <v>0</v>
      </c>
      <c r="H61" s="15">
        <f ca="1">VLOOKUP(H$3,TOD!$B$75:$BP$105,13,0)</f>
        <v>0</v>
      </c>
      <c r="I61" s="15">
        <f ca="1">VLOOKUP(I$3,TOD!$B$75:$BP$105,13,0)</f>
        <v>0</v>
      </c>
      <c r="J61" s="15">
        <f ca="1">VLOOKUP(J$3,TOD!$B$75:$BP$105,13,0)</f>
        <v>0</v>
      </c>
      <c r="K61" s="15">
        <f ca="1">VLOOKUP(K$3,TOD!$B$75:$BP$105,13,0)</f>
        <v>0</v>
      </c>
      <c r="L61" s="15">
        <f ca="1">VLOOKUP(L$3,TOD!$B$75:$BP$105,13,0)</f>
        <v>0</v>
      </c>
      <c r="M61" s="15">
        <f ca="1">VLOOKUP(M$3,TOD!$B$75:$BP$105,13,0)</f>
        <v>0</v>
      </c>
      <c r="N61" s="15">
        <f ca="1">VLOOKUP(N$3,TOD!$B$75:$BP$105,13,0)</f>
        <v>0</v>
      </c>
      <c r="O61" s="15">
        <f ca="1">VLOOKUP(O$3,TOD!$B$75:$BP$105,13,0)</f>
        <v>0</v>
      </c>
      <c r="P61" s="15">
        <f ca="1">VLOOKUP(P$3,TOD!$B$75:$BP$105,13,0)</f>
        <v>0</v>
      </c>
      <c r="Q61" s="15">
        <f ca="1">VLOOKUP(Q$3,TOD!$B$75:$BP$105,13,0)</f>
        <v>0</v>
      </c>
      <c r="R61" s="15">
        <f ca="1">VLOOKUP(R$3,TOD!$B$75:$BP$105,13,0)</f>
        <v>0</v>
      </c>
      <c r="S61" s="15">
        <f ca="1">VLOOKUP(S$3,TOD!$B$75:$BP$105,13,0)</f>
        <v>0</v>
      </c>
      <c r="T61" s="15">
        <f ca="1">VLOOKUP(T$3,TOD!$B$75:$BP$105,13,0)</f>
        <v>0</v>
      </c>
      <c r="U61" s="15">
        <f ca="1">VLOOKUP(U$3,TOD!$B$75:$BP$105,13,0)</f>
        <v>0</v>
      </c>
      <c r="V61" s="15">
        <f ca="1">VLOOKUP(V$3,TOD!$B$75:$BP$105,13,0)</f>
        <v>0</v>
      </c>
      <c r="W61" s="15">
        <f ca="1">VLOOKUP(W$3,TOD!$B$75:$BP$105,13,0)</f>
        <v>0</v>
      </c>
      <c r="X61" s="15">
        <f ca="1">VLOOKUP(X$3,TOD!$B$75:$BP$105,13,0)</f>
        <v>0</v>
      </c>
      <c r="Y61" s="15">
        <f ca="1">VLOOKUP(Y$3,TOD!$B$75:$BP$105,13,0)</f>
        <v>0</v>
      </c>
      <c r="Z61" s="15">
        <f ca="1">VLOOKUP(Z$3,TOD!$B$75:$BP$105,13,0)</f>
        <v>0</v>
      </c>
      <c r="AA61" s="15">
        <f ca="1">VLOOKUP(AA$3,TOD!$B$75:$BP$105,13,0)</f>
        <v>0</v>
      </c>
      <c r="AB61" s="15">
        <f ca="1">VLOOKUP(AB$3,TOD!$B$75:$BP$105,13,0)</f>
        <v>0</v>
      </c>
      <c r="AC61" s="15">
        <f ca="1">VLOOKUP(AC$3,TOD!$B$75:$BP$105,13,0)</f>
        <v>0</v>
      </c>
      <c r="AD61" s="15">
        <f ca="1">VLOOKUP(AD$3,TOD!$B$75:$BP$105,13,0)</f>
        <v>0</v>
      </c>
      <c r="AE61" s="15">
        <f ca="1">VLOOKUP(AE$3,TOD!$B$75:$BP$105,13,0)</f>
        <v>0</v>
      </c>
      <c r="AF61" s="15">
        <f ca="1">VLOOKUP(AF$3,TOD!$B$75:$BP$105,13,0)</f>
        <v>0</v>
      </c>
      <c r="AG61" s="15">
        <f ca="1">VLOOKUP(AG$3,TOD!$B$75:$BP$105,13,0)</f>
        <v>0</v>
      </c>
      <c r="AH61" s="15">
        <f ca="1">VLOOKUP(AH$3,TOD!$B$75:$BP$105,13,0)</f>
        <v>0</v>
      </c>
      <c r="AI61" s="15">
        <f ca="1">VLOOKUP(AI$3,TOD!$B$75:$BP$105,13,0)</f>
        <v>0</v>
      </c>
      <c r="AJ61" s="15">
        <f t="shared" ca="1" si="11"/>
        <v>0</v>
      </c>
      <c r="AK61" s="274">
        <f ca="1">IFERROR(AJ61/AJ63, "-")</f>
        <v>0</v>
      </c>
    </row>
    <row r="62" spans="1:37" ht="15.75" customHeight="1" x14ac:dyDescent="0.25">
      <c r="A62" s="265"/>
      <c r="B62" s="465"/>
      <c r="C62" s="266" t="s">
        <v>207</v>
      </c>
      <c r="D62" s="266" t="s">
        <v>160</v>
      </c>
      <c r="E62" s="15">
        <f ca="1">VLOOKUP(E$3,TOD!$B$109:$BP$139,13,0)</f>
        <v>0</v>
      </c>
      <c r="F62" s="15">
        <f ca="1">VLOOKUP(F$3,TOD!$B$109:$BP$139,13,0)</f>
        <v>0</v>
      </c>
      <c r="G62" s="15">
        <f ca="1">VLOOKUP(G$3,TOD!$B$109:$BP$139,13,0)</f>
        <v>0</v>
      </c>
      <c r="H62" s="15">
        <f ca="1">VLOOKUP(H$3,TOD!$B$109:$BP$139,13,0)</f>
        <v>0</v>
      </c>
      <c r="I62" s="15">
        <f ca="1">VLOOKUP(I$3,TOD!$B$109:$BP$139,13,0)</f>
        <v>0</v>
      </c>
      <c r="J62" s="15">
        <f ca="1">VLOOKUP(J$3,TOD!$B$109:$BP$139,13,0)</f>
        <v>0</v>
      </c>
      <c r="K62" s="15">
        <f ca="1">VLOOKUP(K$3,TOD!$B$109:$BP$139,13,0)</f>
        <v>0</v>
      </c>
      <c r="L62" s="15">
        <f ca="1">VLOOKUP(L$3,TOD!$B$109:$BP$139,13,0)</f>
        <v>0</v>
      </c>
      <c r="M62" s="15">
        <f ca="1">VLOOKUP(M$3,TOD!$B$109:$BP$139,13,0)</f>
        <v>0</v>
      </c>
      <c r="N62" s="15">
        <f ca="1">VLOOKUP(N$3,TOD!$B$109:$BP$139,13,0)</f>
        <v>0</v>
      </c>
      <c r="O62" s="15">
        <f ca="1">VLOOKUP(O$3,TOD!$B$109:$BP$139,13,0)</f>
        <v>0</v>
      </c>
      <c r="P62" s="15">
        <f ca="1">VLOOKUP(P$3,TOD!$B$109:$BP$139,13,0)</f>
        <v>0</v>
      </c>
      <c r="Q62" s="15">
        <f ca="1">VLOOKUP(Q$3,TOD!$B$109:$BP$139,13,0)</f>
        <v>0</v>
      </c>
      <c r="R62" s="15">
        <f ca="1">VLOOKUP(R$3,TOD!$B$109:$BP$139,13,0)</f>
        <v>0</v>
      </c>
      <c r="S62" s="15">
        <f ca="1">VLOOKUP(S$3,TOD!$B$109:$BP$139,13,0)</f>
        <v>0</v>
      </c>
      <c r="T62" s="15">
        <f ca="1">VLOOKUP(T$3,TOD!$B$109:$BP$139,13,0)</f>
        <v>0</v>
      </c>
      <c r="U62" s="15">
        <f ca="1">VLOOKUP(U$3,TOD!$B$109:$BP$139,13,0)</f>
        <v>0</v>
      </c>
      <c r="V62" s="15">
        <f ca="1">VLOOKUP(V$3,TOD!$B$109:$BP$139,13,0)</f>
        <v>0</v>
      </c>
      <c r="W62" s="15">
        <f ca="1">VLOOKUP(W$3,TOD!$B$109:$BP$139,13,0)</f>
        <v>0</v>
      </c>
      <c r="X62" s="15">
        <f ca="1">VLOOKUP(X$3,TOD!$B$109:$BP$139,13,0)</f>
        <v>0</v>
      </c>
      <c r="Y62" s="15">
        <f ca="1">VLOOKUP(Y$3,TOD!$B$109:$BP$139,13,0)</f>
        <v>0</v>
      </c>
      <c r="Z62" s="15">
        <f ca="1">VLOOKUP(Z$3,TOD!$B$109:$BP$139,13,0)</f>
        <v>0</v>
      </c>
      <c r="AA62" s="15">
        <f ca="1">VLOOKUP(AA$3,TOD!$B$109:$BP$139,13,0)</f>
        <v>0</v>
      </c>
      <c r="AB62" s="15">
        <f ca="1">VLOOKUP(AB$3,TOD!$B$109:$BP$139,13,0)</f>
        <v>0</v>
      </c>
      <c r="AC62" s="15">
        <f ca="1">VLOOKUP(AC$3,TOD!$B$109:$BP$139,13,0)</f>
        <v>0</v>
      </c>
      <c r="AD62" s="15">
        <f ca="1">VLOOKUP(AD$3,TOD!$B$109:$BP$139,13,0)</f>
        <v>0</v>
      </c>
      <c r="AE62" s="15">
        <f ca="1">VLOOKUP(AE$3,TOD!$B$109:$BP$139,13,0)</f>
        <v>0</v>
      </c>
      <c r="AF62" s="15">
        <f ca="1">VLOOKUP(AF$3,TOD!$B$109:$BP$139,13,0)</f>
        <v>0</v>
      </c>
      <c r="AG62" s="15">
        <f ca="1">VLOOKUP(AG$3,TOD!$B$109:$BP$139,13,0)</f>
        <v>0</v>
      </c>
      <c r="AH62" s="15">
        <f ca="1">VLOOKUP(AH$3,TOD!$B$109:$BP$139,13,0)</f>
        <v>0</v>
      </c>
      <c r="AI62" s="15">
        <f ca="1">VLOOKUP(AI$3,TOD!$B$109:$BP$139,13,0)</f>
        <v>0</v>
      </c>
      <c r="AJ62" s="15">
        <f t="shared" ca="1" si="11"/>
        <v>0</v>
      </c>
      <c r="AK62" s="274">
        <f ca="1">IFERROR(AJ62/AJ63, "-")</f>
        <v>0</v>
      </c>
    </row>
    <row r="63" spans="1:37" ht="15.75" customHeight="1" x14ac:dyDescent="0.25">
      <c r="A63" s="265"/>
      <c r="B63" s="466"/>
      <c r="C63" s="270"/>
      <c r="D63" s="271" t="s">
        <v>35</v>
      </c>
      <c r="E63" s="272">
        <f t="shared" ref="E63:AI63" ca="1" si="19">SUM(E59:E62)</f>
        <v>0</v>
      </c>
      <c r="F63" s="272">
        <f t="shared" ca="1" si="19"/>
        <v>0</v>
      </c>
      <c r="G63" s="272">
        <f t="shared" ca="1" si="19"/>
        <v>0.19200000003911555</v>
      </c>
      <c r="H63" s="272">
        <f t="shared" ca="1" si="19"/>
        <v>0</v>
      </c>
      <c r="I63" s="272">
        <f t="shared" ca="1" si="19"/>
        <v>0</v>
      </c>
      <c r="J63" s="272">
        <f t="shared" ca="1" si="19"/>
        <v>0.19200000003911555</v>
      </c>
      <c r="K63" s="272">
        <f t="shared" ca="1" si="19"/>
        <v>0</v>
      </c>
      <c r="L63" s="272">
        <f t="shared" ca="1" si="19"/>
        <v>0</v>
      </c>
      <c r="M63" s="272">
        <f t="shared" ca="1" si="19"/>
        <v>0</v>
      </c>
      <c r="N63" s="272">
        <f t="shared" ca="1" si="19"/>
        <v>0.19199999992270023</v>
      </c>
      <c r="O63" s="272">
        <f t="shared" ca="1" si="19"/>
        <v>0</v>
      </c>
      <c r="P63" s="272">
        <f t="shared" ca="1" si="19"/>
        <v>0</v>
      </c>
      <c r="Q63" s="272">
        <f t="shared" ca="1" si="19"/>
        <v>0.12800000002607703</v>
      </c>
      <c r="R63" s="272">
        <f t="shared" ca="1" si="19"/>
        <v>0</v>
      </c>
      <c r="S63" s="272">
        <f t="shared" ca="1" si="19"/>
        <v>0</v>
      </c>
      <c r="T63" s="272">
        <f t="shared" ca="1" si="19"/>
        <v>0</v>
      </c>
      <c r="U63" s="272">
        <f t="shared" ca="1" si="19"/>
        <v>0.19200000003911555</v>
      </c>
      <c r="V63" s="272">
        <f t="shared" ca="1" si="19"/>
        <v>0</v>
      </c>
      <c r="W63" s="272">
        <f t="shared" ca="1" si="19"/>
        <v>0</v>
      </c>
      <c r="X63" s="272">
        <f t="shared" ca="1" si="19"/>
        <v>0</v>
      </c>
      <c r="Y63" s="272">
        <f t="shared" ca="1" si="19"/>
        <v>0</v>
      </c>
      <c r="Z63" s="272">
        <f t="shared" ca="1" si="19"/>
        <v>0</v>
      </c>
      <c r="AA63" s="272">
        <f t="shared" ca="1" si="19"/>
        <v>0</v>
      </c>
      <c r="AB63" s="272">
        <f t="shared" ca="1" si="19"/>
        <v>0</v>
      </c>
      <c r="AC63" s="272">
        <f t="shared" ca="1" si="19"/>
        <v>0</v>
      </c>
      <c r="AD63" s="272">
        <f t="shared" ca="1" si="19"/>
        <v>0</v>
      </c>
      <c r="AE63" s="272">
        <f t="shared" ca="1" si="19"/>
        <v>0</v>
      </c>
      <c r="AF63" s="272">
        <f t="shared" ca="1" si="19"/>
        <v>0</v>
      </c>
      <c r="AG63" s="272">
        <f t="shared" ca="1" si="19"/>
        <v>0</v>
      </c>
      <c r="AH63" s="272">
        <f t="shared" ca="1" si="19"/>
        <v>0</v>
      </c>
      <c r="AI63" s="272">
        <f t="shared" ca="1" si="19"/>
        <v>0</v>
      </c>
      <c r="AJ63" s="15">
        <f t="shared" ca="1" si="11"/>
        <v>0.8960000000661239</v>
      </c>
      <c r="AK63" s="274">
        <f ca="1">IFERROR(AJ63/AJ63, "-")</f>
        <v>1</v>
      </c>
    </row>
    <row r="64" spans="1:37" ht="15.75" customHeight="1" x14ac:dyDescent="0.25">
      <c r="A64" s="265"/>
      <c r="B64" s="464" t="s">
        <v>84</v>
      </c>
      <c r="C64" s="266" t="s">
        <v>208</v>
      </c>
      <c r="D64" s="266" t="s">
        <v>157</v>
      </c>
      <c r="E64" s="275">
        <f ca="1">VLOOKUP(E$3,TOD!$B$6:$BP$36,14,0)</f>
        <v>70.066086957231164</v>
      </c>
      <c r="F64" s="275">
        <f ca="1">VLOOKUP(F$3,TOD!$B$6:$BP$36,14,0)</f>
        <v>109.35652173869312</v>
      </c>
      <c r="G64" s="275">
        <f ca="1">VLOOKUP(G$3,TOD!$B$6:$BP$36,14,0)</f>
        <v>116.72462222259492</v>
      </c>
      <c r="H64" s="275">
        <f ca="1">VLOOKUP(H$3,TOD!$B$6:$BP$36,14,0)</f>
        <v>93.450676548294723</v>
      </c>
      <c r="I64" s="275">
        <f ca="1">VLOOKUP(I$3,TOD!$B$6:$BP$36,14,0)</f>
        <v>71.947130435146391</v>
      </c>
      <c r="J64" s="275">
        <f ca="1">VLOOKUP(J$3,TOD!$B$6:$BP$36,14,0)</f>
        <v>0</v>
      </c>
      <c r="K64" s="275">
        <f ca="1">VLOOKUP(K$3,TOD!$B$6:$BP$36,14,0)</f>
        <v>57.344000000506639</v>
      </c>
      <c r="L64" s="275">
        <f ca="1">VLOOKUP(L$3,TOD!$B$6:$BP$36,14,0)</f>
        <v>45.567999999970198</v>
      </c>
      <c r="M64" s="275">
        <f ca="1">VLOOKUP(M$3,TOD!$B$6:$BP$36,14,0)</f>
        <v>21.503999999724329</v>
      </c>
      <c r="N64" s="275">
        <f ca="1">VLOOKUP(N$3,TOD!$B$6:$BP$36,14,0)</f>
        <v>62.975999999791384</v>
      </c>
      <c r="O64" s="275">
        <f ca="1">VLOOKUP(O$3,TOD!$B$6:$BP$36,14,0)</f>
        <v>80.780724356882274</v>
      </c>
      <c r="P64" s="275">
        <f ca="1">VLOOKUP(P$3,TOD!$B$6:$BP$36,14,0)</f>
        <v>55.296000000089407</v>
      </c>
      <c r="Q64" s="275">
        <f ca="1">VLOOKUP(Q$3,TOD!$B$6:$BP$36,14,0)</f>
        <v>88.064000000245869</v>
      </c>
      <c r="R64" s="275">
        <f ca="1">VLOOKUP(R$3,TOD!$B$6:$BP$36,14,0)</f>
        <v>78.358840867877007</v>
      </c>
      <c r="S64" s="275">
        <f ca="1">VLOOKUP(S$3,TOD!$B$6:$BP$36,14,0)</f>
        <v>55.296000000089407</v>
      </c>
      <c r="T64" s="275">
        <f ca="1">VLOOKUP(T$3,TOD!$B$6:$BP$36,14,0)</f>
        <v>63.677217391319573</v>
      </c>
      <c r="U64" s="275">
        <f ca="1">VLOOKUP(U$3,TOD!$B$6:$BP$36,14,0)</f>
        <v>125.65930625796318</v>
      </c>
      <c r="V64" s="275">
        <f ca="1">VLOOKUP(V$3,TOD!$B$6:$BP$36,14,0)</f>
        <v>0</v>
      </c>
      <c r="W64" s="275">
        <f ca="1">VLOOKUP(W$3,TOD!$B$6:$BP$36,14,0)</f>
        <v>0</v>
      </c>
      <c r="X64" s="275">
        <f ca="1">VLOOKUP(X$3,TOD!$B$6:$BP$36,14,0)</f>
        <v>0</v>
      </c>
      <c r="Y64" s="275">
        <f ca="1">VLOOKUP(Y$3,TOD!$B$6:$BP$36,14,0)</f>
        <v>0</v>
      </c>
      <c r="Z64" s="275">
        <f ca="1">VLOOKUP(Z$3,TOD!$B$6:$BP$36,14,0)</f>
        <v>0</v>
      </c>
      <c r="AA64" s="275">
        <f ca="1">VLOOKUP(AA$3,TOD!$B$6:$BP$36,14,0)</f>
        <v>0</v>
      </c>
      <c r="AB64" s="275">
        <f ca="1">VLOOKUP(AB$3,TOD!$B$6:$BP$36,14,0)</f>
        <v>0</v>
      </c>
      <c r="AC64" s="275">
        <f ca="1">VLOOKUP(AC$3,TOD!$B$6:$BP$36,14,0)</f>
        <v>0</v>
      </c>
      <c r="AD64" s="275">
        <f ca="1">VLOOKUP(AD$3,TOD!$B$6:$BP$36,14,0)</f>
        <v>0</v>
      </c>
      <c r="AE64" s="275">
        <f ca="1">VLOOKUP(AE$3,TOD!$B$6:$BP$36,14,0)</f>
        <v>0</v>
      </c>
      <c r="AF64" s="275">
        <f ca="1">VLOOKUP(AF$3,TOD!$B$6:$BP$36,14,0)</f>
        <v>0</v>
      </c>
      <c r="AG64" s="275">
        <f ca="1">VLOOKUP(AG$3,TOD!$B$6:$BP$36,14,0)</f>
        <v>0</v>
      </c>
      <c r="AH64" s="275">
        <f ca="1">VLOOKUP(AH$3,TOD!$B$6:$BP$36,14,0)</f>
        <v>0</v>
      </c>
      <c r="AI64" s="275">
        <f ca="1">VLOOKUP(AI$3,TOD!$B$6:$BP$36,14,0)</f>
        <v>0</v>
      </c>
      <c r="AJ64" s="15">
        <f t="shared" ca="1" si="11"/>
        <v>1196.0691267764196</v>
      </c>
      <c r="AK64" s="273">
        <f ca="1">IFERROR(AJ64/AJ68, "-")</f>
        <v>0.12646559729509504</v>
      </c>
    </row>
    <row r="65" spans="1:37" ht="15.75" customHeight="1" x14ac:dyDescent="0.25">
      <c r="A65" s="265"/>
      <c r="B65" s="465"/>
      <c r="C65" s="266" t="s">
        <v>209</v>
      </c>
      <c r="D65" s="266" t="s">
        <v>158</v>
      </c>
      <c r="E65" s="15">
        <f ca="1">VLOOKUP(E$3,TOD!$B$40:$BP$70,14,0)</f>
        <v>264.2699130428955</v>
      </c>
      <c r="F65" s="15">
        <f ca="1">VLOOKUP(F$3,TOD!$B$40:$BP$70,14,0)</f>
        <v>364.28799999970943</v>
      </c>
      <c r="G65" s="15">
        <f ca="1">VLOOKUP(G$3,TOD!$B$40:$BP$70,14,0)</f>
        <v>342.01599999982864</v>
      </c>
      <c r="H65" s="15">
        <f ca="1">VLOOKUP(H$3,TOD!$B$40:$BP$70,14,0)</f>
        <v>336.03641375247389</v>
      </c>
      <c r="I65" s="15">
        <f ca="1">VLOOKUP(I$3,TOD!$B$40:$BP$70,14,0)</f>
        <v>246.51686956454068</v>
      </c>
      <c r="J65" s="15">
        <f ca="1">VLOOKUP(J$3,TOD!$B$40:$BP$70,14,0)</f>
        <v>36.864000000059605</v>
      </c>
      <c r="K65" s="15">
        <f ca="1">VLOOKUP(K$3,TOD!$B$40:$BP$70,14,0)</f>
        <v>218.11199999973178</v>
      </c>
      <c r="L65" s="15">
        <f ca="1">VLOOKUP(L$3,TOD!$B$40:$BP$70,14,0)</f>
        <v>238.08000000007451</v>
      </c>
      <c r="M65" s="15">
        <f ca="1">VLOOKUP(M$3,TOD!$B$40:$BP$70,14,0)</f>
        <v>243.33356521744281</v>
      </c>
      <c r="N65" s="15">
        <f ca="1">VLOOKUP(N$3,TOD!$B$40:$BP$70,14,0)</f>
        <v>231.50364444497973</v>
      </c>
      <c r="O65" s="15">
        <f ca="1">VLOOKUP(O$3,TOD!$B$40:$BP$70,14,0)</f>
        <v>227.51721739117056</v>
      </c>
      <c r="P65" s="15">
        <f ca="1">VLOOKUP(P$3,TOD!$B$40:$BP$70,14,0)</f>
        <v>339.74539130367339</v>
      </c>
      <c r="Q65" s="15">
        <f ca="1">VLOOKUP(Q$3,TOD!$B$40:$BP$70,14,0)</f>
        <v>326.65600000042468</v>
      </c>
      <c r="R65" s="15">
        <f ca="1">VLOOKUP(R$3,TOD!$B$40:$BP$70,14,0)</f>
        <v>215.25089826248586</v>
      </c>
      <c r="S65" s="15">
        <f ca="1">VLOOKUP(S$3,TOD!$B$40:$BP$70,14,0)</f>
        <v>273.91999999992549</v>
      </c>
      <c r="T65" s="15">
        <f ca="1">VLOOKUP(T$3,TOD!$B$40:$BP$70,14,0)</f>
        <v>285.50678260810673</v>
      </c>
      <c r="U65" s="15">
        <f ca="1">VLOOKUP(U$3,TOD!$B$40:$BP$70,14,0)</f>
        <v>278.45008695684373</v>
      </c>
      <c r="V65" s="15">
        <f ca="1">VLOOKUP(V$3,TOD!$B$40:$BP$70,14,0)</f>
        <v>0</v>
      </c>
      <c r="W65" s="15">
        <f ca="1">VLOOKUP(W$3,TOD!$B$40:$BP$70,14,0)</f>
        <v>0</v>
      </c>
      <c r="X65" s="15">
        <f ca="1">VLOOKUP(X$3,TOD!$B$40:$BP$70,14,0)</f>
        <v>0</v>
      </c>
      <c r="Y65" s="15">
        <f ca="1">VLOOKUP(Y$3,TOD!$B$40:$BP$70,14,0)</f>
        <v>0</v>
      </c>
      <c r="Z65" s="15">
        <f ca="1">VLOOKUP(Z$3,TOD!$B$40:$BP$70,14,0)</f>
        <v>0</v>
      </c>
      <c r="AA65" s="15">
        <f ca="1">VLOOKUP(AA$3,TOD!$B$40:$BP$70,14,0)</f>
        <v>0</v>
      </c>
      <c r="AB65" s="15">
        <f ca="1">VLOOKUP(AB$3,TOD!$B$40:$BP$70,14,0)</f>
        <v>0</v>
      </c>
      <c r="AC65" s="15">
        <f ca="1">VLOOKUP(AC$3,TOD!$B$40:$BP$70,14,0)</f>
        <v>0</v>
      </c>
      <c r="AD65" s="15">
        <f ca="1">VLOOKUP(AD$3,TOD!$B$40:$BP$70,14,0)</f>
        <v>0</v>
      </c>
      <c r="AE65" s="15">
        <f ca="1">VLOOKUP(AE$3,TOD!$B$40:$BP$70,14,0)</f>
        <v>0</v>
      </c>
      <c r="AF65" s="15">
        <f ca="1">VLOOKUP(AF$3,TOD!$B$40:$BP$70,14,0)</f>
        <v>0</v>
      </c>
      <c r="AG65" s="15">
        <f ca="1">VLOOKUP(AG$3,TOD!$B$40:$BP$70,14,0)</f>
        <v>0</v>
      </c>
      <c r="AH65" s="15">
        <f ca="1">VLOOKUP(AH$3,TOD!$B$40:$BP$70,14,0)</f>
        <v>0</v>
      </c>
      <c r="AI65" s="15">
        <f ca="1">VLOOKUP(AI$3,TOD!$B$40:$BP$70,14,0)</f>
        <v>0</v>
      </c>
      <c r="AJ65" s="15">
        <f t="shared" ca="1" si="11"/>
        <v>4468.066782544367</v>
      </c>
      <c r="AK65" s="274">
        <f ca="1">IFERROR(AJ65/AJ68, "-")</f>
        <v>0.47242815800434301</v>
      </c>
    </row>
    <row r="66" spans="1:37" ht="15.75" customHeight="1" x14ac:dyDescent="0.25">
      <c r="A66" s="265"/>
      <c r="B66" s="465"/>
      <c r="C66" s="266" t="s">
        <v>210</v>
      </c>
      <c r="D66" s="266" t="s">
        <v>159</v>
      </c>
      <c r="E66" s="15">
        <f ca="1">VLOOKUP(E$3,TOD!$B$75:$BP$105,14,0)</f>
        <v>43.653565217740834</v>
      </c>
      <c r="F66" s="15">
        <f ca="1">VLOOKUP(F$3,TOD!$B$75:$BP$105,14,0)</f>
        <v>156.4716521743685</v>
      </c>
      <c r="G66" s="15">
        <f ca="1">VLOOKUP(G$3,TOD!$B$75:$BP$105,14,0)</f>
        <v>146.62121739145368</v>
      </c>
      <c r="H66" s="15">
        <f ca="1">VLOOKUP(H$3,TOD!$B$75:$BP$105,14,0)</f>
        <v>97.658434783108532</v>
      </c>
      <c r="I66" s="15">
        <f ca="1">VLOOKUP(I$3,TOD!$B$75:$BP$105,14,0)</f>
        <v>65.024000000208616</v>
      </c>
      <c r="J66" s="15">
        <f ca="1">VLOOKUP(J$3,TOD!$B$75:$BP$105,14,0)</f>
        <v>8.1919999998062849</v>
      </c>
      <c r="K66" s="15">
        <f ca="1">VLOOKUP(K$3,TOD!$B$75:$BP$105,14,0)</f>
        <v>68.608000000007451</v>
      </c>
      <c r="L66" s="15">
        <f ca="1">VLOOKUP(L$3,TOD!$B$75:$BP$105,14,0)</f>
        <v>68.095999999903142</v>
      </c>
      <c r="M66" s="15">
        <f ca="1">VLOOKUP(M$3,TOD!$B$75:$BP$105,14,0)</f>
        <v>48.172521740198135</v>
      </c>
      <c r="N66" s="15">
        <f ca="1">VLOOKUP(N$3,TOD!$B$75:$BP$105,14,0)</f>
        <v>101.56348599027842</v>
      </c>
      <c r="O66" s="15">
        <f ca="1">VLOOKUP(O$3,TOD!$B$75:$BP$105,14,0)</f>
        <v>45.567999999970198</v>
      </c>
      <c r="P66" s="15">
        <f ca="1">VLOOKUP(P$3,TOD!$B$75:$BP$105,14,0)</f>
        <v>142.63652173895389</v>
      </c>
      <c r="Q66" s="15">
        <f ca="1">VLOOKUP(Q$3,TOD!$B$75:$BP$105,14,0)</f>
        <v>94.207999999634922</v>
      </c>
      <c r="R66" s="15">
        <f ca="1">VLOOKUP(R$3,TOD!$B$75:$BP$105,14,0)</f>
        <v>0</v>
      </c>
      <c r="S66" s="15">
        <f ca="1">VLOOKUP(S$3,TOD!$B$75:$BP$105,14,0)</f>
        <v>95.743999999947846</v>
      </c>
      <c r="T66" s="15">
        <f ca="1">VLOOKUP(T$3,TOD!$B$75:$BP$105,14,0)</f>
        <v>168.0250434782356</v>
      </c>
      <c r="U66" s="15">
        <f ca="1">VLOOKUP(U$3,TOD!$B$75:$BP$105,14,0)</f>
        <v>73.794782608747482</v>
      </c>
      <c r="V66" s="15">
        <f ca="1">VLOOKUP(V$3,TOD!$B$75:$BP$105,14,0)</f>
        <v>0</v>
      </c>
      <c r="W66" s="15">
        <f ca="1">VLOOKUP(W$3,TOD!$B$75:$BP$105,14,0)</f>
        <v>0</v>
      </c>
      <c r="X66" s="15">
        <f ca="1">VLOOKUP(X$3,TOD!$B$75:$BP$105,14,0)</f>
        <v>0</v>
      </c>
      <c r="Y66" s="15">
        <f ca="1">VLOOKUP(Y$3,TOD!$B$75:$BP$105,14,0)</f>
        <v>0</v>
      </c>
      <c r="Z66" s="15">
        <f ca="1">VLOOKUP(Z$3,TOD!$B$75:$BP$105,14,0)</f>
        <v>0</v>
      </c>
      <c r="AA66" s="15">
        <f ca="1">VLOOKUP(AA$3,TOD!$B$75:$BP$105,14,0)</f>
        <v>0</v>
      </c>
      <c r="AB66" s="15">
        <f ca="1">VLOOKUP(AB$3,TOD!$B$75:$BP$105,14,0)</f>
        <v>0</v>
      </c>
      <c r="AC66" s="15">
        <f ca="1">VLOOKUP(AC$3,TOD!$B$75:$BP$105,14,0)</f>
        <v>0</v>
      </c>
      <c r="AD66" s="15">
        <f ca="1">VLOOKUP(AD$3,TOD!$B$75:$BP$105,14,0)</f>
        <v>0</v>
      </c>
      <c r="AE66" s="15">
        <f ca="1">VLOOKUP(AE$3,TOD!$B$75:$BP$105,14,0)</f>
        <v>0</v>
      </c>
      <c r="AF66" s="15">
        <f ca="1">VLOOKUP(AF$3,TOD!$B$75:$BP$105,14,0)</f>
        <v>0</v>
      </c>
      <c r="AG66" s="15">
        <f ca="1">VLOOKUP(AG$3,TOD!$B$75:$BP$105,14,0)</f>
        <v>0</v>
      </c>
      <c r="AH66" s="15">
        <f ca="1">VLOOKUP(AH$3,TOD!$B$75:$BP$105,14,0)</f>
        <v>0</v>
      </c>
      <c r="AI66" s="15">
        <f ca="1">VLOOKUP(AI$3,TOD!$B$75:$BP$105,14,0)</f>
        <v>0</v>
      </c>
      <c r="AJ66" s="15">
        <f t="shared" ca="1" si="11"/>
        <v>1424.0372251225635</v>
      </c>
      <c r="AK66" s="274">
        <f ca="1">IFERROR(AJ66/AJ68, "-")</f>
        <v>0.15056965706568159</v>
      </c>
    </row>
    <row r="67" spans="1:37" ht="15.75" customHeight="1" x14ac:dyDescent="0.25">
      <c r="A67" s="265"/>
      <c r="B67" s="465"/>
      <c r="C67" s="266" t="s">
        <v>211</v>
      </c>
      <c r="D67" s="266" t="s">
        <v>160</v>
      </c>
      <c r="E67" s="15">
        <f ca="1">VLOOKUP(E$3,TOD!$B$109:$BP$139,14,0)</f>
        <v>196.94191304408014</v>
      </c>
      <c r="F67" s="15">
        <f ca="1">VLOOKUP(F$3,TOD!$B$109:$BP$139,14,0)</f>
        <v>221.9077256033197</v>
      </c>
      <c r="G67" s="15">
        <f ca="1">VLOOKUP(G$3,TOD!$B$109:$BP$139,14,0)</f>
        <v>194.07325752452016</v>
      </c>
      <c r="H67" s="15">
        <f ca="1">VLOOKUP(H$3,TOD!$B$109:$BP$139,14,0)</f>
        <v>261.12000000011176</v>
      </c>
      <c r="I67" s="15">
        <f ca="1">VLOOKUP(I$3,TOD!$B$109:$BP$139,14,0)</f>
        <v>72.703999999910593</v>
      </c>
      <c r="J67" s="15">
        <f ca="1">VLOOKUP(J$3,TOD!$B$109:$BP$139,14,0)</f>
        <v>0</v>
      </c>
      <c r="K67" s="15">
        <f ca="1">VLOOKUP(K$3,TOD!$B$109:$BP$139,14,0)</f>
        <v>146.94400000013411</v>
      </c>
      <c r="L67" s="15">
        <f ca="1">VLOOKUP(L$3,TOD!$B$109:$BP$139,14,0)</f>
        <v>72.191999999806285</v>
      </c>
      <c r="M67" s="15">
        <f ca="1">VLOOKUP(M$3,TOD!$B$109:$BP$139,14,0)</f>
        <v>117.06991304270923</v>
      </c>
      <c r="N67" s="15">
        <f ca="1">VLOOKUP(N$3,TOD!$B$109:$BP$139,14,0)</f>
        <v>92.33092781715095</v>
      </c>
      <c r="O67" s="15">
        <f ca="1">VLOOKUP(O$3,TOD!$B$109:$BP$139,14,0)</f>
        <v>64</v>
      </c>
      <c r="P67" s="15">
        <f ca="1">VLOOKUP(P$3,TOD!$B$109:$BP$139,14,0)</f>
        <v>201.13808695692569</v>
      </c>
      <c r="Q67" s="15">
        <f ca="1">VLOOKUP(Q$3,TOD!$B$109:$BP$139,14,0)</f>
        <v>195.86226086970419</v>
      </c>
      <c r="R67" s="15">
        <f ca="1">VLOOKUP(R$3,TOD!$B$109:$BP$139,14,0)</f>
        <v>55.808000000193715</v>
      </c>
      <c r="S67" s="15">
        <f ca="1">VLOOKUP(S$3,TOD!$B$109:$BP$139,14,0)</f>
        <v>95.743999999947846</v>
      </c>
      <c r="T67" s="15">
        <f ca="1">VLOOKUP(T$3,TOD!$B$109:$BP$139,14,0)</f>
        <v>237.27078069839627</v>
      </c>
      <c r="U67" s="15">
        <f ca="1">VLOOKUP(U$3,TOD!$B$109:$BP$139,14,0)</f>
        <v>144.38400000054389</v>
      </c>
      <c r="V67" s="15">
        <f ca="1">VLOOKUP(V$3,TOD!$B$109:$BP$139,14,0)</f>
        <v>0</v>
      </c>
      <c r="W67" s="15">
        <f ca="1">VLOOKUP(W$3,TOD!$B$109:$BP$139,14,0)</f>
        <v>0</v>
      </c>
      <c r="X67" s="15">
        <f ca="1">VLOOKUP(X$3,TOD!$B$109:$BP$139,14,0)</f>
        <v>0</v>
      </c>
      <c r="Y67" s="15">
        <f ca="1">VLOOKUP(Y$3,TOD!$B$109:$BP$139,14,0)</f>
        <v>0</v>
      </c>
      <c r="Z67" s="15">
        <f ca="1">VLOOKUP(Z$3,TOD!$B$109:$BP$139,14,0)</f>
        <v>0</v>
      </c>
      <c r="AA67" s="15">
        <f ca="1">VLOOKUP(AA$3,TOD!$B$109:$BP$139,14,0)</f>
        <v>0</v>
      </c>
      <c r="AB67" s="15">
        <f ca="1">VLOOKUP(AB$3,TOD!$B$109:$BP$139,14,0)</f>
        <v>0</v>
      </c>
      <c r="AC67" s="15">
        <f ca="1">VLOOKUP(AC$3,TOD!$B$109:$BP$139,14,0)</f>
        <v>0</v>
      </c>
      <c r="AD67" s="15">
        <f ca="1">VLOOKUP(AD$3,TOD!$B$109:$BP$139,14,0)</f>
        <v>0</v>
      </c>
      <c r="AE67" s="15">
        <f ca="1">VLOOKUP(AE$3,TOD!$B$109:$BP$139,14,0)</f>
        <v>0</v>
      </c>
      <c r="AF67" s="15">
        <f ca="1">VLOOKUP(AF$3,TOD!$B$109:$BP$139,14,0)</f>
        <v>0</v>
      </c>
      <c r="AG67" s="15">
        <f ca="1">VLOOKUP(AG$3,TOD!$B$109:$BP$139,14,0)</f>
        <v>0</v>
      </c>
      <c r="AH67" s="15">
        <f ca="1">VLOOKUP(AH$3,TOD!$B$109:$BP$139,14,0)</f>
        <v>0</v>
      </c>
      <c r="AI67" s="15">
        <f ca="1">VLOOKUP(AI$3,TOD!$B$109:$BP$139,14,0)</f>
        <v>0</v>
      </c>
      <c r="AJ67" s="15">
        <f t="shared" ca="1" si="11"/>
        <v>2369.4908655574545</v>
      </c>
      <c r="AK67" s="274">
        <f ca="1">IFERROR(AJ67/AJ68, "-")</f>
        <v>0.25053658763488035</v>
      </c>
    </row>
    <row r="68" spans="1:37" ht="15.75" customHeight="1" x14ac:dyDescent="0.25">
      <c r="A68" s="265"/>
      <c r="B68" s="466"/>
      <c r="C68" s="270"/>
      <c r="D68" s="271" t="s">
        <v>35</v>
      </c>
      <c r="E68" s="272">
        <f t="shared" ref="E68:AI68" ca="1" si="20">SUM(E64:E67)</f>
        <v>574.93147826194763</v>
      </c>
      <c r="F68" s="272">
        <f t="shared" ca="1" si="20"/>
        <v>852.02389951609075</v>
      </c>
      <c r="G68" s="272">
        <f t="shared" ca="1" si="20"/>
        <v>799.4350971383974</v>
      </c>
      <c r="H68" s="272">
        <f t="shared" ca="1" si="20"/>
        <v>788.2655250839889</v>
      </c>
      <c r="I68" s="272">
        <f t="shared" ca="1" si="20"/>
        <v>456.19199999980628</v>
      </c>
      <c r="J68" s="272">
        <f t="shared" ca="1" si="20"/>
        <v>45.05599999986589</v>
      </c>
      <c r="K68" s="272">
        <f t="shared" ca="1" si="20"/>
        <v>491.00800000037998</v>
      </c>
      <c r="L68" s="272">
        <f t="shared" ca="1" si="20"/>
        <v>423.93599999975413</v>
      </c>
      <c r="M68" s="272">
        <f t="shared" ca="1" si="20"/>
        <v>430.08000000007451</v>
      </c>
      <c r="N68" s="272">
        <f t="shared" ca="1" si="20"/>
        <v>488.37405825220048</v>
      </c>
      <c r="O68" s="272">
        <f t="shared" ca="1" si="20"/>
        <v>417.86594174802303</v>
      </c>
      <c r="P68" s="272">
        <f t="shared" ca="1" si="20"/>
        <v>738.81599999964237</v>
      </c>
      <c r="Q68" s="272">
        <f t="shared" ca="1" si="20"/>
        <v>704.79026087000966</v>
      </c>
      <c r="R68" s="272">
        <f t="shared" ca="1" si="20"/>
        <v>349.41773913055658</v>
      </c>
      <c r="S68" s="272">
        <f t="shared" ca="1" si="20"/>
        <v>520.70399999991059</v>
      </c>
      <c r="T68" s="272">
        <f t="shared" ca="1" si="20"/>
        <v>754.47982417605817</v>
      </c>
      <c r="U68" s="272">
        <f t="shared" ca="1" si="20"/>
        <v>622.28817582409829</v>
      </c>
      <c r="V68" s="272">
        <f t="shared" ca="1" si="20"/>
        <v>0</v>
      </c>
      <c r="W68" s="272">
        <f t="shared" ca="1" si="20"/>
        <v>0</v>
      </c>
      <c r="X68" s="272">
        <f t="shared" ca="1" si="20"/>
        <v>0</v>
      </c>
      <c r="Y68" s="272">
        <f t="shared" ca="1" si="20"/>
        <v>0</v>
      </c>
      <c r="Z68" s="272">
        <f t="shared" ca="1" si="20"/>
        <v>0</v>
      </c>
      <c r="AA68" s="272">
        <f t="shared" ca="1" si="20"/>
        <v>0</v>
      </c>
      <c r="AB68" s="272">
        <f t="shared" ca="1" si="20"/>
        <v>0</v>
      </c>
      <c r="AC68" s="272">
        <f t="shared" ca="1" si="20"/>
        <v>0</v>
      </c>
      <c r="AD68" s="272">
        <f t="shared" ca="1" si="20"/>
        <v>0</v>
      </c>
      <c r="AE68" s="272">
        <f t="shared" ca="1" si="20"/>
        <v>0</v>
      </c>
      <c r="AF68" s="272">
        <f t="shared" ca="1" si="20"/>
        <v>0</v>
      </c>
      <c r="AG68" s="272">
        <f t="shared" ca="1" si="20"/>
        <v>0</v>
      </c>
      <c r="AH68" s="272">
        <f t="shared" ca="1" si="20"/>
        <v>0</v>
      </c>
      <c r="AI68" s="272">
        <f t="shared" ca="1" si="20"/>
        <v>0</v>
      </c>
      <c r="AJ68" s="15">
        <f t="shared" ca="1" si="11"/>
        <v>9457.6640000008047</v>
      </c>
      <c r="AK68" s="274">
        <f ca="1">IFERROR(AJ68/AJ68, "-")</f>
        <v>1</v>
      </c>
    </row>
    <row r="69" spans="1:37" ht="15.75" customHeight="1" x14ac:dyDescent="0.25">
      <c r="A69" s="265"/>
      <c r="B69" s="464" t="s">
        <v>85</v>
      </c>
      <c r="C69" s="266" t="s">
        <v>212</v>
      </c>
      <c r="D69" s="266" t="s">
        <v>157</v>
      </c>
      <c r="E69" s="275">
        <f ca="1">VLOOKUP(E$3,TOD!$B$6:$BP$36,15,0)</f>
        <v>0</v>
      </c>
      <c r="F69" s="275">
        <f ca="1">VLOOKUP(F$3,TOD!$B$6:$BP$36,15,0)</f>
        <v>0</v>
      </c>
      <c r="G69" s="275">
        <f ca="1">VLOOKUP(G$3,TOD!$B$6:$BP$36,15,0)</f>
        <v>0</v>
      </c>
      <c r="H69" s="275">
        <f ca="1">VLOOKUP(H$3,TOD!$B$6:$BP$36,15,0)</f>
        <v>0</v>
      </c>
      <c r="I69" s="275">
        <f ca="1">VLOOKUP(I$3,TOD!$B$6:$BP$36,15,0)</f>
        <v>0</v>
      </c>
      <c r="J69" s="275">
        <f ca="1">VLOOKUP(J$3,TOD!$B$6:$BP$36,15,0)</f>
        <v>104.11408695671707</v>
      </c>
      <c r="K69" s="275">
        <f ca="1">VLOOKUP(K$3,TOD!$B$6:$BP$36,15,0)</f>
        <v>175.50902415439487</v>
      </c>
      <c r="L69" s="275">
        <f ca="1">VLOOKUP(L$3,TOD!$B$6:$BP$36,15,0)</f>
        <v>401.69257814344019</v>
      </c>
      <c r="M69" s="275">
        <f ca="1">VLOOKUP(M$3,TOD!$B$6:$BP$36,15,0)</f>
        <v>398.09669565223157</v>
      </c>
      <c r="N69" s="275">
        <f ca="1">VLOOKUP(N$3,TOD!$B$6:$BP$36,15,0)</f>
        <v>398.12637681188062</v>
      </c>
      <c r="O69" s="275">
        <f ca="1">VLOOKUP(O$3,TOD!$B$6:$BP$36,15,0)</f>
        <v>397.26808982342482</v>
      </c>
      <c r="P69" s="275">
        <f ca="1">VLOOKUP(P$3,TOD!$B$6:$BP$36,15,0)</f>
        <v>399.04711111076176</v>
      </c>
      <c r="Q69" s="275">
        <f ca="1">VLOOKUP(Q$3,TOD!$B$6:$BP$36,15,0)</f>
        <v>398.19686956517398</v>
      </c>
      <c r="R69" s="275">
        <f ca="1">VLOOKUP(R$3,TOD!$B$6:$BP$36,15,0)</f>
        <v>400.40853660879657</v>
      </c>
      <c r="S69" s="275">
        <f ca="1">VLOOKUP(S$3,TOD!$B$6:$BP$36,15,0)</f>
        <v>401.86051603686064</v>
      </c>
      <c r="T69" s="275">
        <f ca="1">VLOOKUP(T$3,TOD!$B$6:$BP$36,15,0)</f>
        <v>398.98713043471798</v>
      </c>
      <c r="U69" s="275">
        <f ca="1">VLOOKUP(U$3,TOD!$B$6:$BP$36,15,0)</f>
        <v>402.18713043443859</v>
      </c>
      <c r="V69" s="275">
        <f ca="1">VLOOKUP(V$3,TOD!$B$6:$BP$36,15,0)</f>
        <v>0</v>
      </c>
      <c r="W69" s="275">
        <f ca="1">VLOOKUP(W$3,TOD!$B$6:$BP$36,15,0)</f>
        <v>0</v>
      </c>
      <c r="X69" s="275">
        <f ca="1">VLOOKUP(X$3,TOD!$B$6:$BP$36,15,0)</f>
        <v>0</v>
      </c>
      <c r="Y69" s="275">
        <f ca="1">VLOOKUP(Y$3,TOD!$B$6:$BP$36,15,0)</f>
        <v>0</v>
      </c>
      <c r="Z69" s="275">
        <f ca="1">VLOOKUP(Z$3,TOD!$B$6:$BP$36,15,0)</f>
        <v>0</v>
      </c>
      <c r="AA69" s="275">
        <f ca="1">VLOOKUP(AA$3,TOD!$B$6:$BP$36,15,0)</f>
        <v>0</v>
      </c>
      <c r="AB69" s="275">
        <f ca="1">VLOOKUP(AB$3,TOD!$B$6:$BP$36,15,0)</f>
        <v>0</v>
      </c>
      <c r="AC69" s="275">
        <f ca="1">VLOOKUP(AC$3,TOD!$B$6:$BP$36,15,0)</f>
        <v>0</v>
      </c>
      <c r="AD69" s="275">
        <f ca="1">VLOOKUP(AD$3,TOD!$B$6:$BP$36,15,0)</f>
        <v>0</v>
      </c>
      <c r="AE69" s="275">
        <f ca="1">VLOOKUP(AE$3,TOD!$B$6:$BP$36,15,0)</f>
        <v>0</v>
      </c>
      <c r="AF69" s="275">
        <f ca="1">VLOOKUP(AF$3,TOD!$B$6:$BP$36,15,0)</f>
        <v>0</v>
      </c>
      <c r="AG69" s="275">
        <f ca="1">VLOOKUP(AG$3,TOD!$B$6:$BP$36,15,0)</f>
        <v>0</v>
      </c>
      <c r="AH69" s="275">
        <f ca="1">VLOOKUP(AH$3,TOD!$B$6:$BP$36,15,0)</f>
        <v>0</v>
      </c>
      <c r="AI69" s="275">
        <f ca="1">VLOOKUP(AI$3,TOD!$B$6:$BP$36,15,0)</f>
        <v>0</v>
      </c>
      <c r="AJ69" s="15">
        <f t="shared" ca="1" si="11"/>
        <v>4275.4941457328387</v>
      </c>
      <c r="AK69" s="274">
        <f ca="1">IFERROR(AJ69/AJ73, "-")</f>
        <v>0.1574680513343214</v>
      </c>
    </row>
    <row r="70" spans="1:37" ht="15.75" customHeight="1" x14ac:dyDescent="0.25">
      <c r="A70" s="265"/>
      <c r="B70" s="465"/>
      <c r="C70" s="266" t="s">
        <v>213</v>
      </c>
      <c r="D70" s="266" t="s">
        <v>158</v>
      </c>
      <c r="E70" s="15">
        <f ca="1">VLOOKUP(E$3,TOD!$B$40:$BP$70,15,0)</f>
        <v>0</v>
      </c>
      <c r="F70" s="15">
        <f ca="1">VLOOKUP(F$3,TOD!$B$40:$BP$70,15,0)</f>
        <v>0</v>
      </c>
      <c r="G70" s="15">
        <f ca="1">VLOOKUP(G$3,TOD!$B$40:$BP$70,15,0)</f>
        <v>0.51200000010430813</v>
      </c>
      <c r="H70" s="15">
        <f ca="1">VLOOKUP(H$3,TOD!$B$40:$BP$70,15,0)</f>
        <v>0</v>
      </c>
      <c r="I70" s="15">
        <f ca="1">VLOOKUP(I$3,TOD!$B$40:$BP$70,15,0)</f>
        <v>541.71269565215334</v>
      </c>
      <c r="J70" s="15">
        <f ca="1">VLOOKUP(J$3,TOD!$B$40:$BP$70,15,0)</f>
        <v>730.05078260879964</v>
      </c>
      <c r="K70" s="15">
        <f ca="1">VLOOKUP(K$3,TOD!$B$40:$BP$70,15,0)</f>
        <v>740.0848695654422</v>
      </c>
      <c r="L70" s="15">
        <f ca="1">VLOOKUP(L$3,TOD!$B$40:$BP$70,15,0)</f>
        <v>444.13773913029581</v>
      </c>
      <c r="M70" s="15">
        <f ca="1">VLOOKUP(M$3,TOD!$B$40:$BP$70,15,0)</f>
        <v>789.29252173937857</v>
      </c>
      <c r="N70" s="15">
        <f ca="1">VLOOKUP(N$3,TOD!$B$40:$BP$70,15,0)</f>
        <v>799.7143188402988</v>
      </c>
      <c r="O70" s="15">
        <f ca="1">VLOOKUP(O$3,TOD!$B$40:$BP$70,15,0)</f>
        <v>243.0669294684194</v>
      </c>
      <c r="P70" s="15">
        <f ca="1">VLOOKUP(P$3,TOD!$B$40:$BP$70,15,0)</f>
        <v>798.2240772950463</v>
      </c>
      <c r="Q70" s="15">
        <f ca="1">VLOOKUP(Q$3,TOD!$B$40:$BP$70,15,0)</f>
        <v>765.68177777761593</v>
      </c>
      <c r="R70" s="15">
        <f ca="1">VLOOKUP(R$3,TOD!$B$40:$BP$70,15,0)</f>
        <v>799.28042957466096</v>
      </c>
      <c r="S70" s="15">
        <f ca="1">VLOOKUP(S$3,TOD!$B$40:$BP$70,15,0)</f>
        <v>447.60301449289545</v>
      </c>
      <c r="T70" s="15">
        <f ca="1">VLOOKUP(T$3,TOD!$B$40:$BP$70,15,0)</f>
        <v>795.20834782579914</v>
      </c>
      <c r="U70" s="15">
        <f ca="1">VLOOKUP(U$3,TOD!$B$40:$BP$70,15,0)</f>
        <v>797.58469565259293</v>
      </c>
      <c r="V70" s="15">
        <f ca="1">VLOOKUP(V$3,TOD!$B$40:$BP$70,15,0)</f>
        <v>0</v>
      </c>
      <c r="W70" s="15">
        <f ca="1">VLOOKUP(W$3,TOD!$B$40:$BP$70,15,0)</f>
        <v>0</v>
      </c>
      <c r="X70" s="15">
        <f ca="1">VLOOKUP(X$3,TOD!$B$40:$BP$70,15,0)</f>
        <v>0</v>
      </c>
      <c r="Y70" s="15">
        <f ca="1">VLOOKUP(Y$3,TOD!$B$40:$BP$70,15,0)</f>
        <v>0</v>
      </c>
      <c r="Z70" s="15">
        <f ca="1">VLOOKUP(Z$3,TOD!$B$40:$BP$70,15,0)</f>
        <v>0</v>
      </c>
      <c r="AA70" s="15">
        <f ca="1">VLOOKUP(AA$3,TOD!$B$40:$BP$70,15,0)</f>
        <v>0</v>
      </c>
      <c r="AB70" s="15">
        <f ca="1">VLOOKUP(AB$3,TOD!$B$40:$BP$70,15,0)</f>
        <v>0</v>
      </c>
      <c r="AC70" s="15">
        <f ca="1">VLOOKUP(AC$3,TOD!$B$40:$BP$70,15,0)</f>
        <v>0</v>
      </c>
      <c r="AD70" s="15">
        <f ca="1">VLOOKUP(AD$3,TOD!$B$40:$BP$70,15,0)</f>
        <v>0</v>
      </c>
      <c r="AE70" s="15">
        <f ca="1">VLOOKUP(AE$3,TOD!$B$40:$BP$70,15,0)</f>
        <v>0</v>
      </c>
      <c r="AF70" s="15">
        <f ca="1">VLOOKUP(AF$3,TOD!$B$40:$BP$70,15,0)</f>
        <v>0</v>
      </c>
      <c r="AG70" s="15">
        <f ca="1">VLOOKUP(AG$3,TOD!$B$40:$BP$70,15,0)</f>
        <v>0</v>
      </c>
      <c r="AH70" s="15">
        <f ca="1">VLOOKUP(AH$3,TOD!$B$40:$BP$70,15,0)</f>
        <v>0</v>
      </c>
      <c r="AI70" s="15">
        <f ca="1">VLOOKUP(AI$3,TOD!$B$40:$BP$70,15,0)</f>
        <v>0</v>
      </c>
      <c r="AJ70" s="15">
        <f t="shared" ca="1" si="11"/>
        <v>8692.1541996235028</v>
      </c>
      <c r="AK70" s="274">
        <f ca="1">IFERROR(AJ70/AJ73, "-")</f>
        <v>0.32013529595829759</v>
      </c>
    </row>
    <row r="71" spans="1:37" ht="15.75" customHeight="1" x14ac:dyDescent="0.25">
      <c r="A71" s="265"/>
      <c r="B71" s="465"/>
      <c r="C71" s="266" t="s">
        <v>214</v>
      </c>
      <c r="D71" s="266" t="s">
        <v>159</v>
      </c>
      <c r="E71" s="15">
        <f ca="1">VLOOKUP(E$3,TOD!$B$75:$BP$105,15,0)</f>
        <v>0</v>
      </c>
      <c r="F71" s="15">
        <f ca="1">VLOOKUP(F$3,TOD!$B$75:$BP$105,15,0)</f>
        <v>0</v>
      </c>
      <c r="G71" s="15">
        <f ca="1">VLOOKUP(G$3,TOD!$B$75:$BP$105,15,0)</f>
        <v>0</v>
      </c>
      <c r="H71" s="15">
        <f ca="1">VLOOKUP(H$3,TOD!$B$75:$BP$105,15,0)</f>
        <v>0</v>
      </c>
      <c r="I71" s="15">
        <f ca="1">VLOOKUP(I$3,TOD!$B$75:$BP$105,15,0)</f>
        <v>401.73263768106699</v>
      </c>
      <c r="J71" s="15">
        <f ca="1">VLOOKUP(J$3,TOD!$B$75:$BP$105,15,0)</f>
        <v>401.63617391325533</v>
      </c>
      <c r="K71" s="15">
        <f ca="1">VLOOKUP(K$3,TOD!$B$75:$BP$105,15,0)</f>
        <v>401.6306086955592</v>
      </c>
      <c r="L71" s="15">
        <f ca="1">VLOOKUP(L$3,TOD!$B$75:$BP$105,15,0)</f>
        <v>105.75026086950675</v>
      </c>
      <c r="M71" s="15">
        <f ca="1">VLOOKUP(M$3,TOD!$B$75:$BP$105,15,0)</f>
        <v>401.1464347820729</v>
      </c>
      <c r="N71" s="15">
        <f ca="1">VLOOKUP(N$3,TOD!$B$75:$BP$105,15,0)</f>
        <v>401.00730434758589</v>
      </c>
      <c r="O71" s="15">
        <f ca="1">VLOOKUP(O$3,TOD!$B$75:$BP$105,15,0)</f>
        <v>107.40500915050507</v>
      </c>
      <c r="P71" s="15">
        <f ca="1">VLOOKUP(P$3,TOD!$B$75:$BP$105,15,0)</f>
        <v>400.36730434792116</v>
      </c>
      <c r="Q71" s="15">
        <f ca="1">VLOOKUP(Q$3,TOD!$B$75:$BP$105,15,0)</f>
        <v>399.73039613524452</v>
      </c>
      <c r="R71" s="15">
        <f ca="1">VLOOKUP(R$3,TOD!$B$75:$BP$105,15,0)</f>
        <v>390.05433816416189</v>
      </c>
      <c r="S71" s="15">
        <f ca="1">VLOOKUP(S$3,TOD!$B$75:$BP$105,15,0)</f>
        <v>102.37328695692122</v>
      </c>
      <c r="T71" s="15">
        <f ca="1">VLOOKUP(T$3,TOD!$B$75:$BP$105,15,0)</f>
        <v>397.27489855093881</v>
      </c>
      <c r="U71" s="15">
        <f ca="1">VLOOKUP(U$3,TOD!$B$75:$BP$105,15,0)</f>
        <v>400.10573913017288</v>
      </c>
      <c r="V71" s="15">
        <f ca="1">VLOOKUP(V$3,TOD!$B$75:$BP$105,15,0)</f>
        <v>0</v>
      </c>
      <c r="W71" s="15">
        <f ca="1">VLOOKUP(W$3,TOD!$B$75:$BP$105,15,0)</f>
        <v>0</v>
      </c>
      <c r="X71" s="15">
        <f ca="1">VLOOKUP(X$3,TOD!$B$75:$BP$105,15,0)</f>
        <v>0</v>
      </c>
      <c r="Y71" s="15">
        <f ca="1">VLOOKUP(Y$3,TOD!$B$75:$BP$105,15,0)</f>
        <v>0</v>
      </c>
      <c r="Z71" s="15">
        <f ca="1">VLOOKUP(Z$3,TOD!$B$75:$BP$105,15,0)</f>
        <v>0</v>
      </c>
      <c r="AA71" s="15">
        <f ca="1">VLOOKUP(AA$3,TOD!$B$75:$BP$105,15,0)</f>
        <v>0</v>
      </c>
      <c r="AB71" s="15">
        <f ca="1">VLOOKUP(AB$3,TOD!$B$75:$BP$105,15,0)</f>
        <v>0</v>
      </c>
      <c r="AC71" s="15">
        <f ca="1">VLOOKUP(AC$3,TOD!$B$75:$BP$105,15,0)</f>
        <v>0</v>
      </c>
      <c r="AD71" s="15">
        <f ca="1">VLOOKUP(AD$3,TOD!$B$75:$BP$105,15,0)</f>
        <v>0</v>
      </c>
      <c r="AE71" s="15">
        <f ca="1">VLOOKUP(AE$3,TOD!$B$75:$BP$105,15,0)</f>
        <v>0</v>
      </c>
      <c r="AF71" s="15">
        <f ca="1">VLOOKUP(AF$3,TOD!$B$75:$BP$105,15,0)</f>
        <v>0</v>
      </c>
      <c r="AG71" s="15">
        <f ca="1">VLOOKUP(AG$3,TOD!$B$75:$BP$105,15,0)</f>
        <v>0</v>
      </c>
      <c r="AH71" s="15">
        <f ca="1">VLOOKUP(AH$3,TOD!$B$75:$BP$105,15,0)</f>
        <v>0</v>
      </c>
      <c r="AI71" s="15">
        <f ca="1">VLOOKUP(AI$3,TOD!$B$75:$BP$105,15,0)</f>
        <v>0</v>
      </c>
      <c r="AJ71" s="15">
        <f t="shared" ca="1" si="11"/>
        <v>4310.2143927249126</v>
      </c>
      <c r="AK71" s="274">
        <f ca="1">IFERROR(AJ71/AJ73, "-")</f>
        <v>0.15874681104006089</v>
      </c>
    </row>
    <row r="72" spans="1:37" ht="15.75" customHeight="1" x14ac:dyDescent="0.25">
      <c r="A72" s="265"/>
      <c r="B72" s="465"/>
      <c r="C72" s="266" t="s">
        <v>215</v>
      </c>
      <c r="D72" s="266" t="s">
        <v>160</v>
      </c>
      <c r="E72" s="15">
        <f ca="1">VLOOKUP(E$3,TOD!$B$109:$BP$139,15,0)</f>
        <v>0</v>
      </c>
      <c r="F72" s="15">
        <f ca="1">VLOOKUP(F$3,TOD!$B$109:$BP$139,15,0)</f>
        <v>0</v>
      </c>
      <c r="G72" s="15">
        <f ca="1">VLOOKUP(G$3,TOD!$B$109:$BP$139,15,0)</f>
        <v>0</v>
      </c>
      <c r="H72" s="15">
        <f ca="1">VLOOKUP(H$3,TOD!$B$109:$BP$139,15,0)</f>
        <v>0</v>
      </c>
      <c r="I72" s="15">
        <f ca="1">VLOOKUP(I$3,TOD!$B$109:$BP$139,15,0)</f>
        <v>253.23223188379779</v>
      </c>
      <c r="J72" s="15">
        <f ca="1">VLOOKUP(J$3,TOD!$B$109:$BP$139,15,0)</f>
        <v>803.41828019311652</v>
      </c>
      <c r="K72" s="15">
        <f ca="1">VLOOKUP(K$3,TOD!$B$109:$BP$139,15,0)</f>
        <v>801.51298707397655</v>
      </c>
      <c r="L72" s="15">
        <f ca="1">VLOOKUP(L$3,TOD!$B$109:$BP$139,15,0)</f>
        <v>803.89565217401832</v>
      </c>
      <c r="M72" s="15">
        <f ca="1">VLOOKUP(M$3,TOD!$B$109:$BP$139,15,0)</f>
        <v>803.34469565236941</v>
      </c>
      <c r="N72" s="15">
        <f ca="1">VLOOKUP(N$3,TOD!$B$109:$BP$139,15,0)</f>
        <v>800.5447797421366</v>
      </c>
      <c r="O72" s="15">
        <f ca="1">VLOOKUP(O$3,TOD!$B$109:$BP$139,15,0)</f>
        <v>802.73756862757728</v>
      </c>
      <c r="P72" s="15">
        <f ca="1">VLOOKUP(P$3,TOD!$B$109:$BP$139,15,0)</f>
        <v>803.31130434758961</v>
      </c>
      <c r="Q72" s="15">
        <f ca="1">VLOOKUP(Q$3,TOD!$B$109:$BP$139,15,0)</f>
        <v>801.2633043481037</v>
      </c>
      <c r="R72" s="15">
        <f ca="1">VLOOKUP(R$3,TOD!$B$109:$BP$139,15,0)</f>
        <v>802.81426657177508</v>
      </c>
      <c r="S72" s="15">
        <f ca="1">VLOOKUP(S$3,TOD!$B$109:$BP$139,15,0)</f>
        <v>793.28908985480666</v>
      </c>
      <c r="T72" s="15">
        <f ca="1">VLOOKUP(T$3,TOD!$B$109:$BP$139,15,0)</f>
        <v>801.55640579713508</v>
      </c>
      <c r="U72" s="15">
        <f ca="1">VLOOKUP(U$3,TOD!$B$109:$BP$139,15,0)</f>
        <v>802.71891787461936</v>
      </c>
      <c r="V72" s="15">
        <f ca="1">VLOOKUP(V$3,TOD!$B$109:$BP$139,15,0)</f>
        <v>0</v>
      </c>
      <c r="W72" s="15">
        <f ca="1">VLOOKUP(W$3,TOD!$B$109:$BP$139,15,0)</f>
        <v>0</v>
      </c>
      <c r="X72" s="15">
        <f ca="1">VLOOKUP(X$3,TOD!$B$109:$BP$139,15,0)</f>
        <v>0</v>
      </c>
      <c r="Y72" s="15">
        <f ca="1">VLOOKUP(Y$3,TOD!$B$109:$BP$139,15,0)</f>
        <v>0</v>
      </c>
      <c r="Z72" s="15">
        <f ca="1">VLOOKUP(Z$3,TOD!$B$109:$BP$139,15,0)</f>
        <v>0</v>
      </c>
      <c r="AA72" s="15">
        <f ca="1">VLOOKUP(AA$3,TOD!$B$109:$BP$139,15,0)</f>
        <v>0</v>
      </c>
      <c r="AB72" s="15">
        <f ca="1">VLOOKUP(AB$3,TOD!$B$109:$BP$139,15,0)</f>
        <v>0</v>
      </c>
      <c r="AC72" s="15">
        <f ca="1">VLOOKUP(AC$3,TOD!$B$109:$BP$139,15,0)</f>
        <v>0</v>
      </c>
      <c r="AD72" s="15">
        <f ca="1">VLOOKUP(AD$3,TOD!$B$109:$BP$139,15,0)</f>
        <v>0</v>
      </c>
      <c r="AE72" s="15">
        <f ca="1">VLOOKUP(AE$3,TOD!$B$109:$BP$139,15,0)</f>
        <v>0</v>
      </c>
      <c r="AF72" s="15">
        <f ca="1">VLOOKUP(AF$3,TOD!$B$109:$BP$139,15,0)</f>
        <v>0</v>
      </c>
      <c r="AG72" s="15">
        <f ca="1">VLOOKUP(AG$3,TOD!$B$109:$BP$139,15,0)</f>
        <v>0</v>
      </c>
      <c r="AH72" s="15">
        <f ca="1">VLOOKUP(AH$3,TOD!$B$109:$BP$139,15,0)</f>
        <v>0</v>
      </c>
      <c r="AI72" s="15">
        <f ca="1">VLOOKUP(AI$3,TOD!$B$109:$BP$139,15,0)</f>
        <v>0</v>
      </c>
      <c r="AJ72" s="15">
        <f t="shared" ca="1" si="11"/>
        <v>9873.639484141022</v>
      </c>
      <c r="AK72" s="274">
        <f ca="1">IFERROR(AJ72/AJ73, "-")</f>
        <v>0.36364984166732017</v>
      </c>
    </row>
    <row r="73" spans="1:37" ht="15.75" customHeight="1" x14ac:dyDescent="0.25">
      <c r="A73" s="265"/>
      <c r="B73" s="466"/>
      <c r="C73" s="270"/>
      <c r="D73" s="271" t="s">
        <v>35</v>
      </c>
      <c r="E73" s="272">
        <f t="shared" ref="E73:AI73" ca="1" si="21">SUM(E69:E72)</f>
        <v>0</v>
      </c>
      <c r="F73" s="272">
        <f t="shared" ca="1" si="21"/>
        <v>0</v>
      </c>
      <c r="G73" s="272">
        <f t="shared" ca="1" si="21"/>
        <v>0.51200000010430813</v>
      </c>
      <c r="H73" s="272">
        <f t="shared" ca="1" si="21"/>
        <v>0</v>
      </c>
      <c r="I73" s="272">
        <f t="shared" ca="1" si="21"/>
        <v>1196.6775652170181</v>
      </c>
      <c r="J73" s="272">
        <f t="shared" ca="1" si="21"/>
        <v>2039.2193236718886</v>
      </c>
      <c r="K73" s="272">
        <f t="shared" ca="1" si="21"/>
        <v>2118.7374894893728</v>
      </c>
      <c r="L73" s="272">
        <f t="shared" ca="1" si="21"/>
        <v>1755.4762303172611</v>
      </c>
      <c r="M73" s="272">
        <f t="shared" ca="1" si="21"/>
        <v>2391.8803478260525</v>
      </c>
      <c r="N73" s="272">
        <f t="shared" ca="1" si="21"/>
        <v>2399.3927797419019</v>
      </c>
      <c r="O73" s="272">
        <f t="shared" ca="1" si="21"/>
        <v>1550.4775970699266</v>
      </c>
      <c r="P73" s="272">
        <f t="shared" ca="1" si="21"/>
        <v>2400.9497971013188</v>
      </c>
      <c r="Q73" s="272">
        <f t="shared" ca="1" si="21"/>
        <v>2364.8723478261381</v>
      </c>
      <c r="R73" s="272">
        <f t="shared" ca="1" si="21"/>
        <v>2392.5575709193945</v>
      </c>
      <c r="S73" s="272">
        <f t="shared" ca="1" si="21"/>
        <v>1745.125907341484</v>
      </c>
      <c r="T73" s="272">
        <f t="shared" ca="1" si="21"/>
        <v>2393.026782608591</v>
      </c>
      <c r="U73" s="272">
        <f t="shared" ca="1" si="21"/>
        <v>2402.5964830918238</v>
      </c>
      <c r="V73" s="272">
        <f t="shared" ca="1" si="21"/>
        <v>0</v>
      </c>
      <c r="W73" s="272">
        <f t="shared" ca="1" si="21"/>
        <v>0</v>
      </c>
      <c r="X73" s="272">
        <f t="shared" ca="1" si="21"/>
        <v>0</v>
      </c>
      <c r="Y73" s="272">
        <f t="shared" ca="1" si="21"/>
        <v>0</v>
      </c>
      <c r="Z73" s="272">
        <f t="shared" ca="1" si="21"/>
        <v>0</v>
      </c>
      <c r="AA73" s="272">
        <f t="shared" ca="1" si="21"/>
        <v>0</v>
      </c>
      <c r="AB73" s="272">
        <f t="shared" ca="1" si="21"/>
        <v>0</v>
      </c>
      <c r="AC73" s="272">
        <f t="shared" ca="1" si="21"/>
        <v>0</v>
      </c>
      <c r="AD73" s="272">
        <f t="shared" ca="1" si="21"/>
        <v>0</v>
      </c>
      <c r="AE73" s="272">
        <f t="shared" ca="1" si="21"/>
        <v>0</v>
      </c>
      <c r="AF73" s="272">
        <f t="shared" ca="1" si="21"/>
        <v>0</v>
      </c>
      <c r="AG73" s="272">
        <f t="shared" ca="1" si="21"/>
        <v>0</v>
      </c>
      <c r="AH73" s="272">
        <f t="shared" ca="1" si="21"/>
        <v>0</v>
      </c>
      <c r="AI73" s="272">
        <f t="shared" ca="1" si="21"/>
        <v>0</v>
      </c>
      <c r="AJ73" s="15">
        <f t="shared" ca="1" si="11"/>
        <v>27151.502222222276</v>
      </c>
      <c r="AK73" s="274">
        <f ca="1">IFERROR(AJ73/AJ73, "-")</f>
        <v>1</v>
      </c>
    </row>
    <row r="74" spans="1:37" ht="15.75" customHeight="1" x14ac:dyDescent="0.25">
      <c r="A74" s="265"/>
      <c r="B74" s="464" t="s">
        <v>86</v>
      </c>
      <c r="C74" s="266" t="s">
        <v>216</v>
      </c>
      <c r="D74" s="266" t="s">
        <v>157</v>
      </c>
      <c r="E74" s="275">
        <f ca="1">VLOOKUP(E$3,TOD!$B$6:$BP$36,16,0)</f>
        <v>382.13572553824633</v>
      </c>
      <c r="F74" s="275">
        <f ca="1">VLOOKUP(F$3,TOD!$B$6:$BP$36,16,0)</f>
        <v>382.93828019313514</v>
      </c>
      <c r="G74" s="275">
        <f ca="1">VLOOKUP(G$3,TOD!$B$6:$BP$36,16,0)</f>
        <v>383.5881739128381</v>
      </c>
      <c r="H74" s="275">
        <f ca="1">VLOOKUP(H$3,TOD!$B$6:$BP$36,16,0)</f>
        <v>383.62849446292967</v>
      </c>
      <c r="I74" s="275">
        <f ca="1">VLOOKUP(I$3,TOD!$B$6:$BP$36,16,0)</f>
        <v>382.92034782562405</v>
      </c>
      <c r="J74" s="275">
        <f ca="1">VLOOKUP(J$3,TOD!$B$6:$BP$36,16,0)</f>
        <v>389.10330434795469</v>
      </c>
      <c r="K74" s="275">
        <f ca="1">VLOOKUP(K$3,TOD!$B$6:$BP$36,16,0)</f>
        <v>387.03304347814992</v>
      </c>
      <c r="L74" s="275">
        <f ca="1">VLOOKUP(L$3,TOD!$B$6:$BP$36,16,0)</f>
        <v>387.67712463764474</v>
      </c>
      <c r="M74" s="275">
        <f ca="1">VLOOKUP(M$3,TOD!$B$6:$BP$36,16,0)</f>
        <v>387.60626086965203</v>
      </c>
      <c r="N74" s="275">
        <f ca="1">VLOOKUP(N$3,TOD!$B$6:$BP$36,16,0)</f>
        <v>387.89008695678785</v>
      </c>
      <c r="O74" s="275">
        <f ca="1">VLOOKUP(O$3,TOD!$B$6:$BP$36,16,0)</f>
        <v>386.37988932803273</v>
      </c>
      <c r="P74" s="275">
        <f ca="1">VLOOKUP(P$3,TOD!$B$6:$BP$36,16,0)</f>
        <v>387.20556521741673</v>
      </c>
      <c r="Q74" s="275">
        <f ca="1">VLOOKUP(Q$3,TOD!$B$6:$BP$36,16,0)</f>
        <v>386.42086956556886</v>
      </c>
      <c r="R74" s="275">
        <f ca="1">VLOOKUP(R$3,TOD!$B$6:$BP$36,16,0)</f>
        <v>0</v>
      </c>
      <c r="S74" s="275">
        <f ca="1">VLOOKUP(S$3,TOD!$B$6:$BP$36,16,0)</f>
        <v>0</v>
      </c>
      <c r="T74" s="275">
        <f ca="1">VLOOKUP(T$3,TOD!$B$6:$BP$36,16,0)</f>
        <v>0</v>
      </c>
      <c r="U74" s="275">
        <f ca="1">VLOOKUP(U$3,TOD!$B$6:$BP$36,16,0)</f>
        <v>0</v>
      </c>
      <c r="V74" s="275">
        <f ca="1">VLOOKUP(V$3,TOD!$B$6:$BP$36,16,0)</f>
        <v>0</v>
      </c>
      <c r="W74" s="275">
        <f ca="1">VLOOKUP(W$3,TOD!$B$6:$BP$36,16,0)</f>
        <v>0</v>
      </c>
      <c r="X74" s="275">
        <f ca="1">VLOOKUP(X$3,TOD!$B$6:$BP$36,16,0)</f>
        <v>0</v>
      </c>
      <c r="Y74" s="275">
        <f ca="1">VLOOKUP(Y$3,TOD!$B$6:$BP$36,16,0)</f>
        <v>0</v>
      </c>
      <c r="Z74" s="275">
        <f ca="1">VLOOKUP(Z$3,TOD!$B$6:$BP$36,16,0)</f>
        <v>0</v>
      </c>
      <c r="AA74" s="275">
        <f ca="1">VLOOKUP(AA$3,TOD!$B$6:$BP$36,16,0)</f>
        <v>0</v>
      </c>
      <c r="AB74" s="275">
        <f ca="1">VLOOKUP(AB$3,TOD!$B$6:$BP$36,16,0)</f>
        <v>0</v>
      </c>
      <c r="AC74" s="275">
        <f ca="1">VLOOKUP(AC$3,TOD!$B$6:$BP$36,16,0)</f>
        <v>0</v>
      </c>
      <c r="AD74" s="275">
        <f ca="1">VLOOKUP(AD$3,TOD!$B$6:$BP$36,16,0)</f>
        <v>0</v>
      </c>
      <c r="AE74" s="275">
        <f ca="1">VLOOKUP(AE$3,TOD!$B$6:$BP$36,16,0)</f>
        <v>0</v>
      </c>
      <c r="AF74" s="275">
        <f ca="1">VLOOKUP(AF$3,TOD!$B$6:$BP$36,16,0)</f>
        <v>0</v>
      </c>
      <c r="AG74" s="275">
        <f ca="1">VLOOKUP(AG$3,TOD!$B$6:$BP$36,16,0)</f>
        <v>0</v>
      </c>
      <c r="AH74" s="275">
        <f ca="1">VLOOKUP(AH$3,TOD!$B$6:$BP$36,16,0)</f>
        <v>0</v>
      </c>
      <c r="AI74" s="275">
        <f ca="1">VLOOKUP(AI$3,TOD!$B$6:$BP$36,16,0)</f>
        <v>0</v>
      </c>
      <c r="AJ74" s="15">
        <f t="shared" ca="1" si="11"/>
        <v>5014.5271663339809</v>
      </c>
      <c r="AK74" s="273">
        <f ca="1">IFERROR(AJ74/AJ78, "-")</f>
        <v>0.17560201845569612</v>
      </c>
    </row>
    <row r="75" spans="1:37" ht="15.75" customHeight="1" x14ac:dyDescent="0.25">
      <c r="A75" s="265"/>
      <c r="B75" s="465"/>
      <c r="C75" s="266" t="s">
        <v>217</v>
      </c>
      <c r="D75" s="266" t="s">
        <v>158</v>
      </c>
      <c r="E75" s="15">
        <f ca="1">VLOOKUP(E$3,TOD!$B$40:$BP$70,16,0)</f>
        <v>761.47592838853598</v>
      </c>
      <c r="F75" s="15">
        <f ca="1">VLOOKUP(F$3,TOD!$B$40:$BP$70,16,0)</f>
        <v>763.78032850241289</v>
      </c>
      <c r="G75" s="15">
        <f ca="1">VLOOKUP(G$3,TOD!$B$40:$BP$70,16,0)</f>
        <v>764.09321739152074</v>
      </c>
      <c r="H75" s="15">
        <f ca="1">VLOOKUP(H$3,TOD!$B$40:$BP$70,16,0)</f>
        <v>764.70042101573199</v>
      </c>
      <c r="I75" s="15">
        <f ca="1">VLOOKUP(I$3,TOD!$B$40:$BP$70,16,0)</f>
        <v>769.10747826099396</v>
      </c>
      <c r="J75" s="15">
        <f ca="1">VLOOKUP(J$3,TOD!$B$40:$BP$70,16,0)</f>
        <v>776.30330434767529</v>
      </c>
      <c r="K75" s="15">
        <f ca="1">VLOOKUP(K$3,TOD!$B$40:$BP$70,16,0)</f>
        <v>773.79339130455628</v>
      </c>
      <c r="L75" s="15">
        <f ca="1">VLOOKUP(L$3,TOD!$B$40:$BP$70,16,0)</f>
        <v>771.2711111116223</v>
      </c>
      <c r="M75" s="15">
        <f ca="1">VLOOKUP(M$3,TOD!$B$40:$BP$70,16,0)</f>
        <v>771.11652173893526</v>
      </c>
      <c r="N75" s="15">
        <f ca="1">VLOOKUP(N$3,TOD!$B$40:$BP$70,16,0)</f>
        <v>771.80660869553685</v>
      </c>
      <c r="O75" s="15">
        <f ca="1">VLOOKUP(O$3,TOD!$B$40:$BP$70,16,0)</f>
        <v>769.774685990531</v>
      </c>
      <c r="P75" s="15">
        <f ca="1">VLOOKUP(P$3,TOD!$B$40:$BP$70,16,0)</f>
        <v>770.64657004876062</v>
      </c>
      <c r="Q75" s="15">
        <f ca="1">VLOOKUP(Q$3,TOD!$B$40:$BP$70,16,0)</f>
        <v>424.48695652140304</v>
      </c>
      <c r="R75" s="15">
        <f ca="1">VLOOKUP(R$3,TOD!$B$40:$BP$70,16,0)</f>
        <v>0</v>
      </c>
      <c r="S75" s="15">
        <f ca="1">VLOOKUP(S$3,TOD!$B$40:$BP$70,16,0)</f>
        <v>0</v>
      </c>
      <c r="T75" s="15">
        <f ca="1">VLOOKUP(T$3,TOD!$B$40:$BP$70,16,0)</f>
        <v>0</v>
      </c>
      <c r="U75" s="15">
        <f ca="1">VLOOKUP(U$3,TOD!$B$40:$BP$70,16,0)</f>
        <v>0</v>
      </c>
      <c r="V75" s="15">
        <f ca="1">VLOOKUP(V$3,TOD!$B$40:$BP$70,16,0)</f>
        <v>0</v>
      </c>
      <c r="W75" s="15">
        <f ca="1">VLOOKUP(W$3,TOD!$B$40:$BP$70,16,0)</f>
        <v>0</v>
      </c>
      <c r="X75" s="15">
        <f ca="1">VLOOKUP(X$3,TOD!$B$40:$BP$70,16,0)</f>
        <v>0</v>
      </c>
      <c r="Y75" s="15">
        <f ca="1">VLOOKUP(Y$3,TOD!$B$40:$BP$70,16,0)</f>
        <v>0</v>
      </c>
      <c r="Z75" s="15">
        <f ca="1">VLOOKUP(Z$3,TOD!$B$40:$BP$70,16,0)</f>
        <v>0</v>
      </c>
      <c r="AA75" s="15">
        <f ca="1">VLOOKUP(AA$3,TOD!$B$40:$BP$70,16,0)</f>
        <v>0</v>
      </c>
      <c r="AB75" s="15">
        <f ca="1">VLOOKUP(AB$3,TOD!$B$40:$BP$70,16,0)</f>
        <v>0</v>
      </c>
      <c r="AC75" s="15">
        <f ca="1">VLOOKUP(AC$3,TOD!$B$40:$BP$70,16,0)</f>
        <v>0</v>
      </c>
      <c r="AD75" s="15">
        <f ca="1">VLOOKUP(AD$3,TOD!$B$40:$BP$70,16,0)</f>
        <v>0</v>
      </c>
      <c r="AE75" s="15">
        <f ca="1">VLOOKUP(AE$3,TOD!$B$40:$BP$70,16,0)</f>
        <v>0</v>
      </c>
      <c r="AF75" s="15">
        <f ca="1">VLOOKUP(AF$3,TOD!$B$40:$BP$70,16,0)</f>
        <v>0</v>
      </c>
      <c r="AG75" s="15">
        <f ca="1">VLOOKUP(AG$3,TOD!$B$40:$BP$70,16,0)</f>
        <v>0</v>
      </c>
      <c r="AH75" s="15">
        <f ca="1">VLOOKUP(AH$3,TOD!$B$40:$BP$70,16,0)</f>
        <v>0</v>
      </c>
      <c r="AI75" s="15">
        <f ca="1">VLOOKUP(AI$3,TOD!$B$40:$BP$70,16,0)</f>
        <v>0</v>
      </c>
      <c r="AJ75" s="15">
        <f t="shared" ca="1" si="11"/>
        <v>9652.3565233182162</v>
      </c>
      <c r="AK75" s="274">
        <f ca="1">IFERROR(AJ75/AJ78, "-")</f>
        <v>0.33801258466166512</v>
      </c>
    </row>
    <row r="76" spans="1:37" ht="15.75" customHeight="1" x14ac:dyDescent="0.25">
      <c r="A76" s="265"/>
      <c r="B76" s="465"/>
      <c r="C76" s="266" t="s">
        <v>218</v>
      </c>
      <c r="D76" s="266" t="s">
        <v>159</v>
      </c>
      <c r="E76" s="15">
        <f ca="1">VLOOKUP(E$3,TOD!$B$75:$BP$105,16,0)</f>
        <v>382.02598465466872</v>
      </c>
      <c r="F76" s="15">
        <f ca="1">VLOOKUP(F$3,TOD!$B$75:$BP$105,16,0)</f>
        <v>381.81843478279188</v>
      </c>
      <c r="G76" s="15">
        <f ca="1">VLOOKUP(G$3,TOD!$B$75:$BP$105,16,0)</f>
        <v>381.85182608664036</v>
      </c>
      <c r="H76" s="15">
        <f ca="1">VLOOKUP(H$3,TOD!$B$75:$BP$105,16,0)</f>
        <v>383.59806763241068</v>
      </c>
      <c r="I76" s="15">
        <f ca="1">VLOOKUP(I$3,TOD!$B$75:$BP$105,16,0)</f>
        <v>387.92347826110199</v>
      </c>
      <c r="J76" s="15">
        <f ca="1">VLOOKUP(J$3,TOD!$B$75:$BP$105,16,0)</f>
        <v>388.07930434774607</v>
      </c>
      <c r="K76" s="15">
        <f ca="1">VLOOKUP(K$3,TOD!$B$75:$BP$105,16,0)</f>
        <v>387.75652173906565</v>
      </c>
      <c r="L76" s="15">
        <f ca="1">VLOOKUP(L$3,TOD!$B$75:$BP$105,16,0)</f>
        <v>386.61688888864592</v>
      </c>
      <c r="M76" s="15">
        <f ca="1">VLOOKUP(M$3,TOD!$B$75:$BP$105,16,0)</f>
        <v>386.81290821265429</v>
      </c>
      <c r="N76" s="15">
        <f ca="1">VLOOKUP(N$3,TOD!$B$75:$BP$105,16,0)</f>
        <v>386.67130434792489</v>
      </c>
      <c r="O76" s="15">
        <f ca="1">VLOOKUP(O$3,TOD!$B$75:$BP$105,16,0)</f>
        <v>385.36356059135869</v>
      </c>
      <c r="P76" s="15">
        <f ca="1">VLOOKUP(P$3,TOD!$B$75:$BP$105,16,0)</f>
        <v>386.27864734269679</v>
      </c>
      <c r="Q76" s="15">
        <f ca="1">VLOOKUP(Q$3,TOD!$B$75:$BP$105,16,0)</f>
        <v>0</v>
      </c>
      <c r="R76" s="15">
        <f ca="1">VLOOKUP(R$3,TOD!$B$75:$BP$105,16,0)</f>
        <v>0</v>
      </c>
      <c r="S76" s="15">
        <f ca="1">VLOOKUP(S$3,TOD!$B$75:$BP$105,16,0)</f>
        <v>0</v>
      </c>
      <c r="T76" s="15">
        <f ca="1">VLOOKUP(T$3,TOD!$B$75:$BP$105,16,0)</f>
        <v>0</v>
      </c>
      <c r="U76" s="15">
        <f ca="1">VLOOKUP(U$3,TOD!$B$75:$BP$105,16,0)</f>
        <v>3.3280000002123415</v>
      </c>
      <c r="V76" s="15">
        <f ca="1">VLOOKUP(V$3,TOD!$B$75:$BP$105,16,0)</f>
        <v>0</v>
      </c>
      <c r="W76" s="15">
        <f ca="1">VLOOKUP(W$3,TOD!$B$75:$BP$105,16,0)</f>
        <v>0</v>
      </c>
      <c r="X76" s="15">
        <f ca="1">VLOOKUP(X$3,TOD!$B$75:$BP$105,16,0)</f>
        <v>0</v>
      </c>
      <c r="Y76" s="15">
        <f ca="1">VLOOKUP(Y$3,TOD!$B$75:$BP$105,16,0)</f>
        <v>0</v>
      </c>
      <c r="Z76" s="15">
        <f ca="1">VLOOKUP(Z$3,TOD!$B$75:$BP$105,16,0)</f>
        <v>0</v>
      </c>
      <c r="AA76" s="15">
        <f ca="1">VLOOKUP(AA$3,TOD!$B$75:$BP$105,16,0)</f>
        <v>0</v>
      </c>
      <c r="AB76" s="15">
        <f ca="1">VLOOKUP(AB$3,TOD!$B$75:$BP$105,16,0)</f>
        <v>0</v>
      </c>
      <c r="AC76" s="15">
        <f ca="1">VLOOKUP(AC$3,TOD!$B$75:$BP$105,16,0)</f>
        <v>0</v>
      </c>
      <c r="AD76" s="15">
        <f ca="1">VLOOKUP(AD$3,TOD!$B$75:$BP$105,16,0)</f>
        <v>0</v>
      </c>
      <c r="AE76" s="15">
        <f ca="1">VLOOKUP(AE$3,TOD!$B$75:$BP$105,16,0)</f>
        <v>0</v>
      </c>
      <c r="AF76" s="15">
        <f ca="1">VLOOKUP(AF$3,TOD!$B$75:$BP$105,16,0)</f>
        <v>0</v>
      </c>
      <c r="AG76" s="15">
        <f ca="1">VLOOKUP(AG$3,TOD!$B$75:$BP$105,16,0)</f>
        <v>0</v>
      </c>
      <c r="AH76" s="15">
        <f ca="1">VLOOKUP(AH$3,TOD!$B$75:$BP$105,16,0)</f>
        <v>0</v>
      </c>
      <c r="AI76" s="15">
        <f ca="1">VLOOKUP(AI$3,TOD!$B$75:$BP$105,16,0)</f>
        <v>0</v>
      </c>
      <c r="AJ76" s="15">
        <f t="shared" ca="1" si="11"/>
        <v>4628.1249268879183</v>
      </c>
      <c r="AK76" s="274">
        <f ca="1">IFERROR(AJ76/AJ78, "-")</f>
        <v>0.16207073007459524</v>
      </c>
    </row>
    <row r="77" spans="1:37" ht="15.75" customHeight="1" x14ac:dyDescent="0.25">
      <c r="A77" s="265"/>
      <c r="B77" s="465"/>
      <c r="C77" s="266" t="s">
        <v>219</v>
      </c>
      <c r="D77" s="266" t="s">
        <v>160</v>
      </c>
      <c r="E77" s="15">
        <f ca="1">VLOOKUP(E$3,TOD!$B$109:$BP$139,16,0)</f>
        <v>764.54956521745771</v>
      </c>
      <c r="F77" s="15">
        <f ca="1">VLOOKUP(F$3,TOD!$B$109:$BP$139,16,0)</f>
        <v>764.59408695669845</v>
      </c>
      <c r="G77" s="15">
        <f ca="1">VLOOKUP(G$3,TOD!$B$109:$BP$139,16,0)</f>
        <v>765.44917147839442</v>
      </c>
      <c r="H77" s="15">
        <f ca="1">VLOOKUP(H$3,TOD!$B$109:$BP$139,16,0)</f>
        <v>765.83080193260685</v>
      </c>
      <c r="I77" s="15">
        <f ca="1">VLOOKUP(I$3,TOD!$B$109:$BP$139,16,0)</f>
        <v>774.7116521736607</v>
      </c>
      <c r="J77" s="15">
        <f ca="1">VLOOKUP(J$3,TOD!$B$109:$BP$139,16,0)</f>
        <v>776.03060869593173</v>
      </c>
      <c r="K77" s="15">
        <f ca="1">VLOOKUP(K$3,TOD!$B$109:$BP$139,16,0)</f>
        <v>775.89852753607556</v>
      </c>
      <c r="L77" s="15">
        <f ca="1">VLOOKUP(L$3,TOD!$B$109:$BP$139,16,0)</f>
        <v>775.98608695622534</v>
      </c>
      <c r="M77" s="15">
        <f ca="1">VLOOKUP(M$3,TOD!$B$109:$BP$139,16,0)</f>
        <v>774.92622222239152</v>
      </c>
      <c r="N77" s="15">
        <f ca="1">VLOOKUP(N$3,TOD!$B$109:$BP$139,16,0)</f>
        <v>774.31298023695126</v>
      </c>
      <c r="O77" s="15">
        <f ca="1">VLOOKUP(O$3,TOD!$B$109:$BP$139,16,0)</f>
        <v>774.26697080908343</v>
      </c>
      <c r="P77" s="15">
        <f ca="1">VLOOKUP(P$3,TOD!$B$109:$BP$139,16,0)</f>
        <v>774.63930434780195</v>
      </c>
      <c r="Q77" s="15">
        <f ca="1">VLOOKUP(Q$3,TOD!$B$109:$BP$139,16,0)</f>
        <v>0</v>
      </c>
      <c r="R77" s="15">
        <f ca="1">VLOOKUP(R$3,TOD!$B$109:$BP$139,16,0)</f>
        <v>0</v>
      </c>
      <c r="S77" s="15">
        <f ca="1">VLOOKUP(S$3,TOD!$B$109:$BP$139,16,0)</f>
        <v>0</v>
      </c>
      <c r="T77" s="15">
        <f ca="1">VLOOKUP(T$3,TOD!$B$109:$BP$139,16,0)</f>
        <v>0</v>
      </c>
      <c r="U77" s="15">
        <f ca="1">VLOOKUP(U$3,TOD!$B$109:$BP$139,16,0)</f>
        <v>0</v>
      </c>
      <c r="V77" s="15">
        <f ca="1">VLOOKUP(V$3,TOD!$B$109:$BP$139,16,0)</f>
        <v>0</v>
      </c>
      <c r="W77" s="15">
        <f ca="1">VLOOKUP(W$3,TOD!$B$109:$BP$139,16,0)</f>
        <v>0</v>
      </c>
      <c r="X77" s="15">
        <f ca="1">VLOOKUP(X$3,TOD!$B$109:$BP$139,16,0)</f>
        <v>0</v>
      </c>
      <c r="Y77" s="15">
        <f ca="1">VLOOKUP(Y$3,TOD!$B$109:$BP$139,16,0)</f>
        <v>0</v>
      </c>
      <c r="Z77" s="15">
        <f ca="1">VLOOKUP(Z$3,TOD!$B$109:$BP$139,16,0)</f>
        <v>0</v>
      </c>
      <c r="AA77" s="15">
        <f ca="1">VLOOKUP(AA$3,TOD!$B$109:$BP$139,16,0)</f>
        <v>0</v>
      </c>
      <c r="AB77" s="15">
        <f ca="1">VLOOKUP(AB$3,TOD!$B$109:$BP$139,16,0)</f>
        <v>0</v>
      </c>
      <c r="AC77" s="15">
        <f ca="1">VLOOKUP(AC$3,TOD!$B$109:$BP$139,16,0)</f>
        <v>0</v>
      </c>
      <c r="AD77" s="15">
        <f ca="1">VLOOKUP(AD$3,TOD!$B$109:$BP$139,16,0)</f>
        <v>0</v>
      </c>
      <c r="AE77" s="15">
        <f ca="1">VLOOKUP(AE$3,TOD!$B$109:$BP$139,16,0)</f>
        <v>0</v>
      </c>
      <c r="AF77" s="15">
        <f ca="1">VLOOKUP(AF$3,TOD!$B$109:$BP$139,16,0)</f>
        <v>0</v>
      </c>
      <c r="AG77" s="15">
        <f ca="1">VLOOKUP(AG$3,TOD!$B$109:$BP$139,16,0)</f>
        <v>0</v>
      </c>
      <c r="AH77" s="15">
        <f ca="1">VLOOKUP(AH$3,TOD!$B$109:$BP$139,16,0)</f>
        <v>0</v>
      </c>
      <c r="AI77" s="15">
        <f ca="1">VLOOKUP(AI$3,TOD!$B$109:$BP$139,16,0)</f>
        <v>0</v>
      </c>
      <c r="AJ77" s="15">
        <f t="shared" ca="1" si="11"/>
        <v>9261.1959785632789</v>
      </c>
      <c r="AK77" s="274">
        <f ca="1">IFERROR(AJ77/AJ78, "-")</f>
        <v>0.32431466680804355</v>
      </c>
    </row>
    <row r="78" spans="1:37" ht="15.75" customHeight="1" x14ac:dyDescent="0.25">
      <c r="A78" s="265"/>
      <c r="B78" s="466"/>
      <c r="C78" s="270"/>
      <c r="D78" s="271" t="s">
        <v>35</v>
      </c>
      <c r="E78" s="272">
        <f t="shared" ref="E78:AI78" ca="1" si="22">SUM(E74:E77)</f>
        <v>2290.1872037989087</v>
      </c>
      <c r="F78" s="272">
        <f t="shared" ca="1" si="22"/>
        <v>2293.1311304350384</v>
      </c>
      <c r="G78" s="272">
        <f t="shared" ca="1" si="22"/>
        <v>2294.9823888693936</v>
      </c>
      <c r="H78" s="272">
        <f t="shared" ca="1" si="22"/>
        <v>2297.7577850436792</v>
      </c>
      <c r="I78" s="272">
        <f t="shared" ca="1" si="22"/>
        <v>2314.6629565213807</v>
      </c>
      <c r="J78" s="272">
        <f t="shared" ca="1" si="22"/>
        <v>2329.5165217393078</v>
      </c>
      <c r="K78" s="272">
        <f t="shared" ca="1" si="22"/>
        <v>2324.4814840578474</v>
      </c>
      <c r="L78" s="272">
        <f t="shared" ca="1" si="22"/>
        <v>2321.5512115941383</v>
      </c>
      <c r="M78" s="272">
        <f t="shared" ca="1" si="22"/>
        <v>2320.4619130436331</v>
      </c>
      <c r="N78" s="272">
        <f t="shared" ca="1" si="22"/>
        <v>2320.6809802372009</v>
      </c>
      <c r="O78" s="272">
        <f t="shared" ca="1" si="22"/>
        <v>2315.7851067190059</v>
      </c>
      <c r="P78" s="272">
        <f t="shared" ca="1" si="22"/>
        <v>2318.7700869566761</v>
      </c>
      <c r="Q78" s="272">
        <f t="shared" ca="1" si="22"/>
        <v>810.90782608697191</v>
      </c>
      <c r="R78" s="272">
        <f t="shared" ca="1" si="22"/>
        <v>0</v>
      </c>
      <c r="S78" s="272">
        <f t="shared" ca="1" si="22"/>
        <v>0</v>
      </c>
      <c r="T78" s="272">
        <f t="shared" ca="1" si="22"/>
        <v>0</v>
      </c>
      <c r="U78" s="272">
        <f t="shared" ca="1" si="22"/>
        <v>3.3280000002123415</v>
      </c>
      <c r="V78" s="272">
        <f t="shared" ca="1" si="22"/>
        <v>0</v>
      </c>
      <c r="W78" s="272">
        <f t="shared" ca="1" si="22"/>
        <v>0</v>
      </c>
      <c r="X78" s="272">
        <f t="shared" ca="1" si="22"/>
        <v>0</v>
      </c>
      <c r="Y78" s="272">
        <f t="shared" ca="1" si="22"/>
        <v>0</v>
      </c>
      <c r="Z78" s="272">
        <f t="shared" ca="1" si="22"/>
        <v>0</v>
      </c>
      <c r="AA78" s="272">
        <f t="shared" ca="1" si="22"/>
        <v>0</v>
      </c>
      <c r="AB78" s="272">
        <f t="shared" ca="1" si="22"/>
        <v>0</v>
      </c>
      <c r="AC78" s="272">
        <f t="shared" ca="1" si="22"/>
        <v>0</v>
      </c>
      <c r="AD78" s="272">
        <f t="shared" ca="1" si="22"/>
        <v>0</v>
      </c>
      <c r="AE78" s="272">
        <f t="shared" ca="1" si="22"/>
        <v>0</v>
      </c>
      <c r="AF78" s="272">
        <f t="shared" ca="1" si="22"/>
        <v>0</v>
      </c>
      <c r="AG78" s="272">
        <f t="shared" ca="1" si="22"/>
        <v>0</v>
      </c>
      <c r="AH78" s="272">
        <f t="shared" ca="1" si="22"/>
        <v>0</v>
      </c>
      <c r="AI78" s="272">
        <f t="shared" ca="1" si="22"/>
        <v>0</v>
      </c>
      <c r="AJ78" s="15">
        <f t="shared" ca="1" si="11"/>
        <v>28556.204595103394</v>
      </c>
      <c r="AK78" s="274">
        <f ca="1">IFERROR(AJ78/AJ78, "-")</f>
        <v>1</v>
      </c>
    </row>
    <row r="79" spans="1:37" ht="15.75" customHeight="1" x14ac:dyDescent="0.25">
      <c r="A79" s="265"/>
      <c r="B79" s="464" t="s">
        <v>87</v>
      </c>
      <c r="C79" s="266" t="s">
        <v>220</v>
      </c>
      <c r="D79" s="266" t="s">
        <v>157</v>
      </c>
      <c r="E79" s="275">
        <f ca="1">VLOOKUP(E$3,TOD!$B$6:$BP$36,17,0)</f>
        <v>262.28646956570446</v>
      </c>
      <c r="F79" s="275">
        <f ca="1">VLOOKUP(F$3,TOD!$B$6:$BP$36,17,0)</f>
        <v>221.2062608692795</v>
      </c>
      <c r="G79" s="275">
        <f ca="1">VLOOKUP(G$3,TOD!$B$6:$BP$36,17,0)</f>
        <v>192.35617391299456</v>
      </c>
      <c r="H79" s="275">
        <f ca="1">VLOOKUP(H$3,TOD!$B$6:$BP$36,17,0)</f>
        <v>280.50742413382977</v>
      </c>
      <c r="I79" s="275">
        <f ca="1">VLOOKUP(I$3,TOD!$B$6:$BP$36,17,0)</f>
        <v>177.01843478251249</v>
      </c>
      <c r="J79" s="275">
        <f ca="1">VLOOKUP(J$3,TOD!$B$6:$BP$36,17,0)</f>
        <v>160.48476595710963</v>
      </c>
      <c r="K79" s="275">
        <f ca="1">VLOOKUP(K$3,TOD!$B$6:$BP$36,17,0)</f>
        <v>149.81565217394382</v>
      </c>
      <c r="L79" s="275">
        <f ca="1">VLOOKUP(L$3,TOD!$B$6:$BP$36,17,0)</f>
        <v>146.47904864884913</v>
      </c>
      <c r="M79" s="275">
        <f ca="1">VLOOKUP(M$3,TOD!$B$6:$BP$36,17,0)</f>
        <v>171.75893333274871</v>
      </c>
      <c r="N79" s="275">
        <f ca="1">VLOOKUP(N$3,TOD!$B$6:$BP$36,17,0)</f>
        <v>151.87478260882199</v>
      </c>
      <c r="O79" s="275">
        <f ca="1">VLOOKUP(O$3,TOD!$B$6:$BP$36,17,0)</f>
        <v>181.84586335439235</v>
      </c>
      <c r="P79" s="275">
        <f ca="1">VLOOKUP(P$3,TOD!$B$6:$BP$36,17,0)</f>
        <v>147.94573913048953</v>
      </c>
      <c r="Q79" s="275">
        <f ca="1">VLOOKUP(Q$3,TOD!$B$6:$BP$36,17,0)</f>
        <v>156.31582608725876</v>
      </c>
      <c r="R79" s="275">
        <f ca="1">VLOOKUP(R$3,TOD!$B$6:$BP$36,17,0)</f>
        <v>146.73532496020198</v>
      </c>
      <c r="S79" s="275">
        <f ca="1">VLOOKUP(S$3,TOD!$B$6:$BP$36,17,0)</f>
        <v>147.93941116891801</v>
      </c>
      <c r="T79" s="275">
        <f ca="1">VLOOKUP(T$3,TOD!$B$6:$BP$36,17,0)</f>
        <v>150.07288888841867</v>
      </c>
      <c r="U79" s="275">
        <f ca="1">VLOOKUP(U$3,TOD!$B$6:$BP$36,17,0)</f>
        <v>137.19324444420636</v>
      </c>
      <c r="V79" s="275">
        <f ca="1">VLOOKUP(V$3,TOD!$B$6:$BP$36,17,0)</f>
        <v>0</v>
      </c>
      <c r="W79" s="275">
        <f ca="1">VLOOKUP(W$3,TOD!$B$6:$BP$36,17,0)</f>
        <v>0</v>
      </c>
      <c r="X79" s="275">
        <f ca="1">VLOOKUP(X$3,TOD!$B$6:$BP$36,17,0)</f>
        <v>0</v>
      </c>
      <c r="Y79" s="275">
        <f ca="1">VLOOKUP(Y$3,TOD!$B$6:$BP$36,17,0)</f>
        <v>0</v>
      </c>
      <c r="Z79" s="275">
        <f ca="1">VLOOKUP(Z$3,TOD!$B$6:$BP$36,17,0)</f>
        <v>0</v>
      </c>
      <c r="AA79" s="275">
        <f ca="1">VLOOKUP(AA$3,TOD!$B$6:$BP$36,17,0)</f>
        <v>0</v>
      </c>
      <c r="AB79" s="275">
        <f ca="1">VLOOKUP(AB$3,TOD!$B$6:$BP$36,17,0)</f>
        <v>0</v>
      </c>
      <c r="AC79" s="275">
        <f ca="1">VLOOKUP(AC$3,TOD!$B$6:$BP$36,17,0)</f>
        <v>0</v>
      </c>
      <c r="AD79" s="275">
        <f ca="1">VLOOKUP(AD$3,TOD!$B$6:$BP$36,17,0)</f>
        <v>0</v>
      </c>
      <c r="AE79" s="275">
        <f ca="1">VLOOKUP(AE$3,TOD!$B$6:$BP$36,17,0)</f>
        <v>0</v>
      </c>
      <c r="AF79" s="275">
        <f ca="1">VLOOKUP(AF$3,TOD!$B$6:$BP$36,17,0)</f>
        <v>0</v>
      </c>
      <c r="AG79" s="275">
        <f ca="1">VLOOKUP(AG$3,TOD!$B$6:$BP$36,17,0)</f>
        <v>0</v>
      </c>
      <c r="AH79" s="275">
        <f ca="1">VLOOKUP(AH$3,TOD!$B$6:$BP$36,17,0)</f>
        <v>0</v>
      </c>
      <c r="AI79" s="275">
        <f ca="1">VLOOKUP(AI$3,TOD!$B$6:$BP$36,17,0)</f>
        <v>0</v>
      </c>
      <c r="AJ79" s="15">
        <f t="shared" ca="1" si="11"/>
        <v>2981.8362440196797</v>
      </c>
      <c r="AK79" s="274">
        <f ca="1">IFERROR(AJ79/AJ83, "-")</f>
        <v>0.14336696340255919</v>
      </c>
    </row>
    <row r="80" spans="1:37" ht="15.75" customHeight="1" x14ac:dyDescent="0.25">
      <c r="A80" s="265"/>
      <c r="B80" s="465"/>
      <c r="C80" s="266" t="s">
        <v>221</v>
      </c>
      <c r="D80" s="266" t="s">
        <v>158</v>
      </c>
      <c r="E80" s="15">
        <f ca="1">VLOOKUP(E$3,TOD!$B$40:$BP$70,17,0)</f>
        <v>229.36919806804508</v>
      </c>
      <c r="F80" s="15">
        <f ca="1">VLOOKUP(F$3,TOD!$B$40:$BP$70,17,0)</f>
        <v>193.69182608742267</v>
      </c>
      <c r="G80" s="15">
        <f ca="1">VLOOKUP(G$3,TOD!$B$40:$BP$70,17,0)</f>
        <v>288.90156521741301</v>
      </c>
      <c r="H80" s="15">
        <f ca="1">VLOOKUP(H$3,TOD!$B$40:$BP$70,17,0)</f>
        <v>247.18532525282353</v>
      </c>
      <c r="I80" s="15">
        <f ca="1">VLOOKUP(I$3,TOD!$B$40:$BP$70,17,0)</f>
        <v>185.93564444500953</v>
      </c>
      <c r="J80" s="15">
        <f ca="1">VLOOKUP(J$3,TOD!$B$40:$BP$70,17,0)</f>
        <v>179.13321739155799</v>
      </c>
      <c r="K80" s="15">
        <f ca="1">VLOOKUP(K$3,TOD!$B$40:$BP$70,17,0)</f>
        <v>315.79506382998079</v>
      </c>
      <c r="L80" s="15">
        <f ca="1">VLOOKUP(L$3,TOD!$B$40:$BP$70,17,0)</f>
        <v>152.62052173819393</v>
      </c>
      <c r="M80" s="15">
        <f ca="1">VLOOKUP(M$3,TOD!$B$40:$BP$70,17,0)</f>
        <v>170.39768115989864</v>
      </c>
      <c r="N80" s="15">
        <f ca="1">VLOOKUP(N$3,TOD!$B$40:$BP$70,17,0)</f>
        <v>195.36139130406082</v>
      </c>
      <c r="O80" s="15">
        <f ca="1">VLOOKUP(O$3,TOD!$B$40:$BP$70,17,0)</f>
        <v>148.99756521731615</v>
      </c>
      <c r="P80" s="15">
        <f ca="1">VLOOKUP(P$3,TOD!$B$40:$BP$70,17,0)</f>
        <v>128.11130434740335</v>
      </c>
      <c r="Q80" s="15">
        <f ca="1">VLOOKUP(Q$3,TOD!$B$40:$BP$70,17,0)</f>
        <v>147.70086956489831</v>
      </c>
      <c r="R80" s="15">
        <f ca="1">VLOOKUP(R$3,TOD!$B$40:$BP$70,17,0)</f>
        <v>108.36310982238501</v>
      </c>
      <c r="S80" s="15">
        <f ca="1">VLOOKUP(S$3,TOD!$B$40:$BP$70,17,0)</f>
        <v>127.86643478274345</v>
      </c>
      <c r="T80" s="15">
        <f ca="1">VLOOKUP(T$3,TOD!$B$40:$BP$70,17,0)</f>
        <v>141.02260869555175</v>
      </c>
      <c r="U80" s="15">
        <f ca="1">VLOOKUP(U$3,TOD!$B$40:$BP$70,17,0)</f>
        <v>132.89244444388896</v>
      </c>
      <c r="V80" s="15">
        <f ca="1">VLOOKUP(V$3,TOD!$B$40:$BP$70,17,0)</f>
        <v>0</v>
      </c>
      <c r="W80" s="15">
        <f ca="1">VLOOKUP(W$3,TOD!$B$40:$BP$70,17,0)</f>
        <v>0</v>
      </c>
      <c r="X80" s="15">
        <f ca="1">VLOOKUP(X$3,TOD!$B$40:$BP$70,17,0)</f>
        <v>0</v>
      </c>
      <c r="Y80" s="15">
        <f ca="1">VLOOKUP(Y$3,TOD!$B$40:$BP$70,17,0)</f>
        <v>0</v>
      </c>
      <c r="Z80" s="15">
        <f ca="1">VLOOKUP(Z$3,TOD!$B$40:$BP$70,17,0)</f>
        <v>0</v>
      </c>
      <c r="AA80" s="15">
        <f ca="1">VLOOKUP(AA$3,TOD!$B$40:$BP$70,17,0)</f>
        <v>0</v>
      </c>
      <c r="AB80" s="15">
        <f ca="1">VLOOKUP(AB$3,TOD!$B$40:$BP$70,17,0)</f>
        <v>0</v>
      </c>
      <c r="AC80" s="15">
        <f ca="1">VLOOKUP(AC$3,TOD!$B$40:$BP$70,17,0)</f>
        <v>0</v>
      </c>
      <c r="AD80" s="15">
        <f ca="1">VLOOKUP(AD$3,TOD!$B$40:$BP$70,17,0)</f>
        <v>0</v>
      </c>
      <c r="AE80" s="15">
        <f ca="1">VLOOKUP(AE$3,TOD!$B$40:$BP$70,17,0)</f>
        <v>0</v>
      </c>
      <c r="AF80" s="15">
        <f ca="1">VLOOKUP(AF$3,TOD!$B$40:$BP$70,17,0)</f>
        <v>0</v>
      </c>
      <c r="AG80" s="15">
        <f ca="1">VLOOKUP(AG$3,TOD!$B$40:$BP$70,17,0)</f>
        <v>0</v>
      </c>
      <c r="AH80" s="15">
        <f ca="1">VLOOKUP(AH$3,TOD!$B$40:$BP$70,17,0)</f>
        <v>0</v>
      </c>
      <c r="AI80" s="15">
        <f ca="1">VLOOKUP(AI$3,TOD!$B$40:$BP$70,17,0)</f>
        <v>0</v>
      </c>
      <c r="AJ80" s="15">
        <f t="shared" ca="1" si="11"/>
        <v>3093.345771368593</v>
      </c>
      <c r="AK80" s="274">
        <f ca="1">IFERROR(AJ80/AJ83, "-")</f>
        <v>0.14872835182840957</v>
      </c>
    </row>
    <row r="81" spans="1:37" ht="15.75" customHeight="1" x14ac:dyDescent="0.25">
      <c r="A81" s="265"/>
      <c r="B81" s="465"/>
      <c r="C81" s="266" t="s">
        <v>222</v>
      </c>
      <c r="D81" s="266" t="s">
        <v>159</v>
      </c>
      <c r="E81" s="15">
        <f ca="1">VLOOKUP(E$3,TOD!$B$75:$BP$105,17,0)</f>
        <v>307.2122434778139</v>
      </c>
      <c r="F81" s="15">
        <f ca="1">VLOOKUP(F$3,TOD!$B$75:$BP$105,17,0)</f>
        <v>306.37634782586247</v>
      </c>
      <c r="G81" s="15">
        <f ca="1">VLOOKUP(G$3,TOD!$B$75:$BP$105,17,0)</f>
        <v>360.31443478260189</v>
      </c>
      <c r="H81" s="15">
        <f ca="1">VLOOKUP(H$3,TOD!$B$75:$BP$105,17,0)</f>
        <v>288.4395285025239</v>
      </c>
      <c r="I81" s="15">
        <f ca="1">VLOOKUP(I$3,TOD!$B$75:$BP$105,17,0)</f>
        <v>285.83896425087005</v>
      </c>
      <c r="J81" s="15">
        <f ca="1">VLOOKUP(J$3,TOD!$B$75:$BP$105,17,0)</f>
        <v>280.60939130373299</v>
      </c>
      <c r="K81" s="15">
        <f ca="1">VLOOKUP(K$3,TOD!$B$75:$BP$105,17,0)</f>
        <v>276.62232747394592</v>
      </c>
      <c r="L81" s="15">
        <f ca="1">VLOOKUP(L$3,TOD!$B$75:$BP$105,17,0)</f>
        <v>274.32069565262645</v>
      </c>
      <c r="M81" s="15">
        <f ca="1">VLOOKUP(M$3,TOD!$B$75:$BP$105,17,0)</f>
        <v>280.99289661739022</v>
      </c>
      <c r="N81" s="15">
        <f ca="1">VLOOKUP(N$3,TOD!$B$75:$BP$105,17,0)</f>
        <v>280.17283091787249</v>
      </c>
      <c r="O81" s="15">
        <f ca="1">VLOOKUP(O$3,TOD!$B$75:$BP$105,17,0)</f>
        <v>281.86770199798048</v>
      </c>
      <c r="P81" s="15">
        <f ca="1">VLOOKUP(P$3,TOD!$B$75:$BP$105,17,0)</f>
        <v>288.34259722940624</v>
      </c>
      <c r="Q81" s="15">
        <f ca="1">VLOOKUP(Q$3,TOD!$B$75:$BP$105,17,0)</f>
        <v>291.3057391308248</v>
      </c>
      <c r="R81" s="15">
        <f ca="1">VLOOKUP(R$3,TOD!$B$75:$BP$105,17,0)</f>
        <v>263.64660869538784</v>
      </c>
      <c r="S81" s="15">
        <f ca="1">VLOOKUP(S$3,TOD!$B$75:$BP$105,17,0)</f>
        <v>278.32765217404813</v>
      </c>
      <c r="T81" s="15">
        <f ca="1">VLOOKUP(T$3,TOD!$B$75:$BP$105,17,0)</f>
        <v>285.18400000035763</v>
      </c>
      <c r="U81" s="15">
        <f ca="1">VLOOKUP(U$3,TOD!$B$75:$BP$105,17,0)</f>
        <v>294.47172946948558</v>
      </c>
      <c r="V81" s="15">
        <f ca="1">VLOOKUP(V$3,TOD!$B$75:$BP$105,17,0)</f>
        <v>0</v>
      </c>
      <c r="W81" s="15">
        <f ca="1">VLOOKUP(W$3,TOD!$B$75:$BP$105,17,0)</f>
        <v>0</v>
      </c>
      <c r="X81" s="15">
        <f ca="1">VLOOKUP(X$3,TOD!$B$75:$BP$105,17,0)</f>
        <v>0</v>
      </c>
      <c r="Y81" s="15">
        <f ca="1">VLOOKUP(Y$3,TOD!$B$75:$BP$105,17,0)</f>
        <v>0</v>
      </c>
      <c r="Z81" s="15">
        <f ca="1">VLOOKUP(Z$3,TOD!$B$75:$BP$105,17,0)</f>
        <v>0</v>
      </c>
      <c r="AA81" s="15">
        <f ca="1">VLOOKUP(AA$3,TOD!$B$75:$BP$105,17,0)</f>
        <v>0</v>
      </c>
      <c r="AB81" s="15">
        <f ca="1">VLOOKUP(AB$3,TOD!$B$75:$BP$105,17,0)</f>
        <v>0</v>
      </c>
      <c r="AC81" s="15">
        <f ca="1">VLOOKUP(AC$3,TOD!$B$75:$BP$105,17,0)</f>
        <v>0</v>
      </c>
      <c r="AD81" s="15">
        <f ca="1">VLOOKUP(AD$3,TOD!$B$75:$BP$105,17,0)</f>
        <v>0</v>
      </c>
      <c r="AE81" s="15">
        <f ca="1">VLOOKUP(AE$3,TOD!$B$75:$BP$105,17,0)</f>
        <v>0</v>
      </c>
      <c r="AF81" s="15">
        <f ca="1">VLOOKUP(AF$3,TOD!$B$75:$BP$105,17,0)</f>
        <v>0</v>
      </c>
      <c r="AG81" s="15">
        <f ca="1">VLOOKUP(AG$3,TOD!$B$75:$BP$105,17,0)</f>
        <v>0</v>
      </c>
      <c r="AH81" s="15">
        <f ca="1">VLOOKUP(AH$3,TOD!$B$75:$BP$105,17,0)</f>
        <v>0</v>
      </c>
      <c r="AI81" s="15">
        <f ca="1">VLOOKUP(AI$3,TOD!$B$75:$BP$105,17,0)</f>
        <v>0</v>
      </c>
      <c r="AJ81" s="15">
        <f t="shared" ca="1" si="11"/>
        <v>4924.045689502731</v>
      </c>
      <c r="AK81" s="274">
        <f ca="1">IFERROR(AJ81/AJ83, "-")</f>
        <v>0.23674857382772097</v>
      </c>
    </row>
    <row r="82" spans="1:37" ht="15.75" customHeight="1" x14ac:dyDescent="0.25">
      <c r="A82" s="265"/>
      <c r="B82" s="465"/>
      <c r="C82" s="266" t="s">
        <v>223</v>
      </c>
      <c r="D82" s="266" t="s">
        <v>160</v>
      </c>
      <c r="E82" s="15">
        <f ca="1">VLOOKUP(E$3,TOD!$B$109:$BP$139,17,0)</f>
        <v>612.65821062773466</v>
      </c>
      <c r="F82" s="15">
        <f ca="1">VLOOKUP(F$3,TOD!$B$109:$BP$139,17,0)</f>
        <v>613.62086956575513</v>
      </c>
      <c r="G82" s="15">
        <f ca="1">VLOOKUP(G$3,TOD!$B$109:$BP$139,17,0)</f>
        <v>727.4809395018965</v>
      </c>
      <c r="H82" s="15">
        <f ca="1">VLOOKUP(H$3,TOD!$B$109:$BP$139,17,0)</f>
        <v>576.71234782598913</v>
      </c>
      <c r="I82" s="15">
        <f ca="1">VLOOKUP(I$3,TOD!$B$109:$BP$139,17,0)</f>
        <v>558.14062534738332</v>
      </c>
      <c r="J82" s="15">
        <f ca="1">VLOOKUP(J$3,TOD!$B$109:$BP$139,17,0)</f>
        <v>551.6577391307801</v>
      </c>
      <c r="K82" s="15">
        <f ca="1">VLOOKUP(K$3,TOD!$B$109:$BP$139,17,0)</f>
        <v>546.22356004733592</v>
      </c>
      <c r="L82" s="15">
        <f ca="1">VLOOKUP(L$3,TOD!$B$109:$BP$139,17,0)</f>
        <v>546.30251594260335</v>
      </c>
      <c r="M82" s="15">
        <f ca="1">VLOOKUP(M$3,TOD!$B$109:$BP$139,17,0)</f>
        <v>547.02797294780612</v>
      </c>
      <c r="N82" s="15">
        <f ca="1">VLOOKUP(N$3,TOD!$B$109:$BP$139,17,0)</f>
        <v>566.94547964073718</v>
      </c>
      <c r="O82" s="15">
        <f ca="1">VLOOKUP(O$3,TOD!$B$109:$BP$139,17,0)</f>
        <v>570.58447191491723</v>
      </c>
      <c r="P82" s="15">
        <f ca="1">VLOOKUP(P$3,TOD!$B$109:$BP$139,17,0)</f>
        <v>571.97322885785252</v>
      </c>
      <c r="Q82" s="15">
        <f ca="1">VLOOKUP(Q$3,TOD!$B$109:$BP$139,17,0)</f>
        <v>567.24034782592207</v>
      </c>
      <c r="R82" s="15">
        <f ca="1">VLOOKUP(R$3,TOD!$B$109:$BP$139,17,0)</f>
        <v>527.64458883181214</v>
      </c>
      <c r="S82" s="15">
        <f ca="1">VLOOKUP(S$3,TOD!$B$109:$BP$139,17,0)</f>
        <v>565.01302415411919</v>
      </c>
      <c r="T82" s="15">
        <f ca="1">VLOOKUP(T$3,TOD!$B$109:$BP$139,17,0)</f>
        <v>571.70414686016738</v>
      </c>
      <c r="U82" s="15">
        <f ca="1">VLOOKUP(U$3,TOD!$B$109:$BP$139,17,0)</f>
        <v>578.47095652110875</v>
      </c>
      <c r="V82" s="15">
        <f ca="1">VLOOKUP(V$3,TOD!$B$109:$BP$139,17,0)</f>
        <v>0</v>
      </c>
      <c r="W82" s="15">
        <f ca="1">VLOOKUP(W$3,TOD!$B$109:$BP$139,17,0)</f>
        <v>0</v>
      </c>
      <c r="X82" s="15">
        <f ca="1">VLOOKUP(X$3,TOD!$B$109:$BP$139,17,0)</f>
        <v>0</v>
      </c>
      <c r="Y82" s="15">
        <f ca="1">VLOOKUP(Y$3,TOD!$B$109:$BP$139,17,0)</f>
        <v>0</v>
      </c>
      <c r="Z82" s="15">
        <f ca="1">VLOOKUP(Z$3,TOD!$B$109:$BP$139,17,0)</f>
        <v>0</v>
      </c>
      <c r="AA82" s="15">
        <f ca="1">VLOOKUP(AA$3,TOD!$B$109:$BP$139,17,0)</f>
        <v>0</v>
      </c>
      <c r="AB82" s="15">
        <f ca="1">VLOOKUP(AB$3,TOD!$B$109:$BP$139,17,0)</f>
        <v>0</v>
      </c>
      <c r="AC82" s="15">
        <f ca="1">VLOOKUP(AC$3,TOD!$B$109:$BP$139,17,0)</f>
        <v>0</v>
      </c>
      <c r="AD82" s="15">
        <f ca="1">VLOOKUP(AD$3,TOD!$B$109:$BP$139,17,0)</f>
        <v>0</v>
      </c>
      <c r="AE82" s="15">
        <f ca="1">VLOOKUP(AE$3,TOD!$B$109:$BP$139,17,0)</f>
        <v>0</v>
      </c>
      <c r="AF82" s="15">
        <f ca="1">VLOOKUP(AF$3,TOD!$B$109:$BP$139,17,0)</f>
        <v>0</v>
      </c>
      <c r="AG82" s="15">
        <f ca="1">VLOOKUP(AG$3,TOD!$B$109:$BP$139,17,0)</f>
        <v>0</v>
      </c>
      <c r="AH82" s="15">
        <f ca="1">VLOOKUP(AH$3,TOD!$B$109:$BP$139,17,0)</f>
        <v>0</v>
      </c>
      <c r="AI82" s="15">
        <f ca="1">VLOOKUP(AI$3,TOD!$B$109:$BP$139,17,0)</f>
        <v>0</v>
      </c>
      <c r="AJ82" s="15">
        <f t="shared" ca="1" si="11"/>
        <v>9799.4010255439207</v>
      </c>
      <c r="AK82" s="274">
        <f ca="1">IFERROR(AJ82/AJ83, "-")</f>
        <v>0.47115611094131027</v>
      </c>
    </row>
    <row r="83" spans="1:37" ht="15.75" customHeight="1" x14ac:dyDescent="0.25">
      <c r="A83" s="265"/>
      <c r="B83" s="466"/>
      <c r="C83" s="270"/>
      <c r="D83" s="271" t="s">
        <v>35</v>
      </c>
      <c r="E83" s="272">
        <f t="shared" ref="E83:AI83" ca="1" si="23">SUM(E79:E82)</f>
        <v>1411.5261217392981</v>
      </c>
      <c r="F83" s="272">
        <f t="shared" ca="1" si="23"/>
        <v>1334.8953043483198</v>
      </c>
      <c r="G83" s="272">
        <f t="shared" ca="1" si="23"/>
        <v>1569.053113414906</v>
      </c>
      <c r="H83" s="272">
        <f t="shared" ca="1" si="23"/>
        <v>1392.8446257151663</v>
      </c>
      <c r="I83" s="272">
        <f t="shared" ca="1" si="23"/>
        <v>1206.9336688257754</v>
      </c>
      <c r="J83" s="272">
        <f t="shared" ca="1" si="23"/>
        <v>1171.8851137831807</v>
      </c>
      <c r="K83" s="272">
        <f t="shared" ca="1" si="23"/>
        <v>1288.4566035252064</v>
      </c>
      <c r="L83" s="272">
        <f t="shared" ca="1" si="23"/>
        <v>1119.7227819822729</v>
      </c>
      <c r="M83" s="272">
        <f t="shared" ca="1" si="23"/>
        <v>1170.1774840578437</v>
      </c>
      <c r="N83" s="272">
        <f t="shared" ca="1" si="23"/>
        <v>1194.3544844714925</v>
      </c>
      <c r="O83" s="272">
        <f t="shared" ca="1" si="23"/>
        <v>1183.2956024846062</v>
      </c>
      <c r="P83" s="272">
        <f t="shared" ca="1" si="23"/>
        <v>1136.3728695651516</v>
      </c>
      <c r="Q83" s="272">
        <f t="shared" ca="1" si="23"/>
        <v>1162.5627826089039</v>
      </c>
      <c r="R83" s="272">
        <f t="shared" ca="1" si="23"/>
        <v>1046.389632309787</v>
      </c>
      <c r="S83" s="272">
        <f t="shared" ca="1" si="23"/>
        <v>1119.1465222798288</v>
      </c>
      <c r="T83" s="272">
        <f t="shared" ca="1" si="23"/>
        <v>1147.9836444444954</v>
      </c>
      <c r="U83" s="272">
        <f t="shared" ca="1" si="23"/>
        <v>1143.0283748786896</v>
      </c>
      <c r="V83" s="272">
        <f t="shared" ca="1" si="23"/>
        <v>0</v>
      </c>
      <c r="W83" s="272">
        <f t="shared" ca="1" si="23"/>
        <v>0</v>
      </c>
      <c r="X83" s="272">
        <f t="shared" ca="1" si="23"/>
        <v>0</v>
      </c>
      <c r="Y83" s="272">
        <f t="shared" ca="1" si="23"/>
        <v>0</v>
      </c>
      <c r="Z83" s="272">
        <f t="shared" ca="1" si="23"/>
        <v>0</v>
      </c>
      <c r="AA83" s="272">
        <f t="shared" ca="1" si="23"/>
        <v>0</v>
      </c>
      <c r="AB83" s="272">
        <f t="shared" ca="1" si="23"/>
        <v>0</v>
      </c>
      <c r="AC83" s="272">
        <f t="shared" ca="1" si="23"/>
        <v>0</v>
      </c>
      <c r="AD83" s="272">
        <f t="shared" ca="1" si="23"/>
        <v>0</v>
      </c>
      <c r="AE83" s="272">
        <f t="shared" ca="1" si="23"/>
        <v>0</v>
      </c>
      <c r="AF83" s="272">
        <f t="shared" ca="1" si="23"/>
        <v>0</v>
      </c>
      <c r="AG83" s="272">
        <f t="shared" ca="1" si="23"/>
        <v>0</v>
      </c>
      <c r="AH83" s="272">
        <f t="shared" ca="1" si="23"/>
        <v>0</v>
      </c>
      <c r="AI83" s="272">
        <f t="shared" ca="1" si="23"/>
        <v>0</v>
      </c>
      <c r="AJ83" s="15">
        <f t="shared" ca="1" si="11"/>
        <v>20798.628730434924</v>
      </c>
      <c r="AK83" s="274">
        <f ca="1">IFERROR(AJ83/AJ83, "-")</f>
        <v>1</v>
      </c>
    </row>
    <row r="84" spans="1:37" ht="15.75" customHeight="1" x14ac:dyDescent="0.25">
      <c r="A84" s="265"/>
      <c r="B84" s="464" t="s">
        <v>88</v>
      </c>
      <c r="C84" s="266" t="s">
        <v>224</v>
      </c>
      <c r="D84" s="266" t="s">
        <v>157</v>
      </c>
      <c r="E84" s="275">
        <f ca="1">VLOOKUP(E$3,TOD!$B$6:$BP$36,18,0)</f>
        <v>0</v>
      </c>
      <c r="F84" s="275">
        <f ca="1">VLOOKUP(F$3,TOD!$B$6:$BP$36,18,0)</f>
        <v>0</v>
      </c>
      <c r="G84" s="275">
        <f ca="1">VLOOKUP(G$3,TOD!$B$6:$BP$36,18,0)</f>
        <v>0</v>
      </c>
      <c r="H84" s="275">
        <f ca="1">VLOOKUP(H$3,TOD!$B$6:$BP$36,18,0)</f>
        <v>0</v>
      </c>
      <c r="I84" s="275">
        <f ca="1">VLOOKUP(I$3,TOD!$B$6:$BP$36,18,0)</f>
        <v>0</v>
      </c>
      <c r="J84" s="275">
        <f ca="1">VLOOKUP(J$3,TOD!$B$6:$BP$36,18,0)</f>
        <v>0</v>
      </c>
      <c r="K84" s="275">
        <f ca="1">VLOOKUP(K$3,TOD!$B$6:$BP$36,18,0)</f>
        <v>0</v>
      </c>
      <c r="L84" s="275">
        <f ca="1">VLOOKUP(L$3,TOD!$B$6:$BP$36,18,0)</f>
        <v>0</v>
      </c>
      <c r="M84" s="275">
        <f ca="1">VLOOKUP(M$3,TOD!$B$6:$BP$36,18,0)</f>
        <v>0</v>
      </c>
      <c r="N84" s="275">
        <f ca="1">VLOOKUP(N$3,TOD!$B$6:$BP$36,18,0)</f>
        <v>0</v>
      </c>
      <c r="O84" s="275">
        <f ca="1">VLOOKUP(O$3,TOD!$B$6:$BP$36,18,0)</f>
        <v>0</v>
      </c>
      <c r="P84" s="275">
        <f ca="1">VLOOKUP(P$3,TOD!$B$6:$BP$36,18,0)</f>
        <v>0</v>
      </c>
      <c r="Q84" s="275">
        <f ca="1">VLOOKUP(Q$3,TOD!$B$6:$BP$36,18,0)</f>
        <v>0</v>
      </c>
      <c r="R84" s="275">
        <f ca="1">VLOOKUP(R$3,TOD!$B$6:$BP$36,18,0)</f>
        <v>0</v>
      </c>
      <c r="S84" s="275">
        <f ca="1">VLOOKUP(S$3,TOD!$B$6:$BP$36,18,0)</f>
        <v>0</v>
      </c>
      <c r="T84" s="275">
        <f ca="1">VLOOKUP(T$3,TOD!$B$6:$BP$36,18,0)</f>
        <v>0</v>
      </c>
      <c r="U84" s="275">
        <f ca="1">VLOOKUP(U$3,TOD!$B$6:$BP$36,18,0)</f>
        <v>0</v>
      </c>
      <c r="V84" s="275">
        <f ca="1">VLOOKUP(V$3,TOD!$B$6:$BP$36,18,0)</f>
        <v>0</v>
      </c>
      <c r="W84" s="275">
        <f ca="1">VLOOKUP(W$3,TOD!$B$6:$BP$36,18,0)</f>
        <v>0</v>
      </c>
      <c r="X84" s="275">
        <f ca="1">VLOOKUP(X$3,TOD!$B$6:$BP$36,18,0)</f>
        <v>0</v>
      </c>
      <c r="Y84" s="275">
        <f ca="1">VLOOKUP(Y$3,TOD!$B$6:$BP$36,18,0)</f>
        <v>0</v>
      </c>
      <c r="Z84" s="275">
        <f ca="1">VLOOKUP(Z$3,TOD!$B$6:$BP$36,18,0)</f>
        <v>0</v>
      </c>
      <c r="AA84" s="275">
        <f ca="1">VLOOKUP(AA$3,TOD!$B$6:$BP$36,18,0)</f>
        <v>0</v>
      </c>
      <c r="AB84" s="275">
        <f ca="1">VLOOKUP(AB$3,TOD!$B$6:$BP$36,18,0)</f>
        <v>0</v>
      </c>
      <c r="AC84" s="275">
        <f ca="1">VLOOKUP(AC$3,TOD!$B$6:$BP$36,18,0)</f>
        <v>0</v>
      </c>
      <c r="AD84" s="275">
        <f ca="1">VLOOKUP(AD$3,TOD!$B$6:$BP$36,18,0)</f>
        <v>0</v>
      </c>
      <c r="AE84" s="275">
        <f ca="1">VLOOKUP(AE$3,TOD!$B$6:$BP$36,18,0)</f>
        <v>0</v>
      </c>
      <c r="AF84" s="275">
        <f ca="1">VLOOKUP(AF$3,TOD!$B$6:$BP$36,18,0)</f>
        <v>0</v>
      </c>
      <c r="AG84" s="275">
        <f ca="1">VLOOKUP(AG$3,TOD!$B$6:$BP$36,18,0)</f>
        <v>0</v>
      </c>
      <c r="AH84" s="275">
        <f ca="1">VLOOKUP(AH$3,TOD!$B$6:$BP$36,18,0)</f>
        <v>0</v>
      </c>
      <c r="AI84" s="275">
        <f ca="1">VLOOKUP(AI$3,TOD!$B$6:$BP$36,18,0)</f>
        <v>0</v>
      </c>
      <c r="AJ84" s="15">
        <f t="shared" ca="1" si="11"/>
        <v>0</v>
      </c>
      <c r="AK84" s="273" t="str">
        <f ca="1">IFERROR(AJ84/AJ88, "-")</f>
        <v>-</v>
      </c>
    </row>
    <row r="85" spans="1:37" ht="15.75" customHeight="1" x14ac:dyDescent="0.25">
      <c r="A85" s="265"/>
      <c r="B85" s="465"/>
      <c r="C85" s="266" t="s">
        <v>225</v>
      </c>
      <c r="D85" s="266" t="s">
        <v>158</v>
      </c>
      <c r="E85" s="15">
        <f ca="1">VLOOKUP(E$3,TOD!$B$40:$BP$70,18,0)</f>
        <v>0</v>
      </c>
      <c r="F85" s="15">
        <f ca="1">VLOOKUP(F$3,TOD!$B$40:$BP$70,18,0)</f>
        <v>0</v>
      </c>
      <c r="G85" s="15">
        <f ca="1">VLOOKUP(G$3,TOD!$B$40:$BP$70,18,0)</f>
        <v>0</v>
      </c>
      <c r="H85" s="15">
        <f ca="1">VLOOKUP(H$3,TOD!$B$40:$BP$70,18,0)</f>
        <v>0</v>
      </c>
      <c r="I85" s="15">
        <f ca="1">VLOOKUP(I$3,TOD!$B$40:$BP$70,18,0)</f>
        <v>0</v>
      </c>
      <c r="J85" s="15">
        <f ca="1">VLOOKUP(J$3,TOD!$B$40:$BP$70,18,0)</f>
        <v>0</v>
      </c>
      <c r="K85" s="15">
        <f ca="1">VLOOKUP(K$3,TOD!$B$40:$BP$70,18,0)</f>
        <v>0</v>
      </c>
      <c r="L85" s="15">
        <f ca="1">VLOOKUP(L$3,TOD!$B$40:$BP$70,18,0)</f>
        <v>0</v>
      </c>
      <c r="M85" s="15">
        <f ca="1">VLOOKUP(M$3,TOD!$B$40:$BP$70,18,0)</f>
        <v>0</v>
      </c>
      <c r="N85" s="15">
        <f ca="1">VLOOKUP(N$3,TOD!$B$40:$BP$70,18,0)</f>
        <v>0</v>
      </c>
      <c r="O85" s="15">
        <f ca="1">VLOOKUP(O$3,TOD!$B$40:$BP$70,18,0)</f>
        <v>0</v>
      </c>
      <c r="P85" s="15">
        <f ca="1">VLOOKUP(P$3,TOD!$B$40:$BP$70,18,0)</f>
        <v>0</v>
      </c>
      <c r="Q85" s="15">
        <f ca="1">VLOOKUP(Q$3,TOD!$B$40:$BP$70,18,0)</f>
        <v>0</v>
      </c>
      <c r="R85" s="15">
        <f ca="1">VLOOKUP(R$3,TOD!$B$40:$BP$70,18,0)</f>
        <v>0</v>
      </c>
      <c r="S85" s="15">
        <f ca="1">VLOOKUP(S$3,TOD!$B$40:$BP$70,18,0)</f>
        <v>0</v>
      </c>
      <c r="T85" s="15">
        <f ca="1">VLOOKUP(T$3,TOD!$B$40:$BP$70,18,0)</f>
        <v>0</v>
      </c>
      <c r="U85" s="15">
        <f ca="1">VLOOKUP(U$3,TOD!$B$40:$BP$70,18,0)</f>
        <v>0</v>
      </c>
      <c r="V85" s="15">
        <f ca="1">VLOOKUP(V$3,TOD!$B$40:$BP$70,18,0)</f>
        <v>0</v>
      </c>
      <c r="W85" s="15">
        <f ca="1">VLOOKUP(W$3,TOD!$B$40:$BP$70,18,0)</f>
        <v>0</v>
      </c>
      <c r="X85" s="15">
        <f ca="1">VLOOKUP(X$3,TOD!$B$40:$BP$70,18,0)</f>
        <v>0</v>
      </c>
      <c r="Y85" s="15">
        <f ca="1">VLOOKUP(Y$3,TOD!$B$40:$BP$70,18,0)</f>
        <v>0</v>
      </c>
      <c r="Z85" s="15">
        <f ca="1">VLOOKUP(Z$3,TOD!$B$40:$BP$70,18,0)</f>
        <v>0</v>
      </c>
      <c r="AA85" s="15">
        <f ca="1">VLOOKUP(AA$3,TOD!$B$40:$BP$70,18,0)</f>
        <v>0</v>
      </c>
      <c r="AB85" s="15">
        <f ca="1">VLOOKUP(AB$3,TOD!$B$40:$BP$70,18,0)</f>
        <v>0</v>
      </c>
      <c r="AC85" s="15">
        <f ca="1">VLOOKUP(AC$3,TOD!$B$40:$BP$70,18,0)</f>
        <v>0</v>
      </c>
      <c r="AD85" s="15">
        <f ca="1">VLOOKUP(AD$3,TOD!$B$40:$BP$70,18,0)</f>
        <v>0</v>
      </c>
      <c r="AE85" s="15">
        <f ca="1">VLOOKUP(AE$3,TOD!$B$40:$BP$70,18,0)</f>
        <v>0</v>
      </c>
      <c r="AF85" s="15">
        <f ca="1">VLOOKUP(AF$3,TOD!$B$40:$BP$70,18,0)</f>
        <v>0</v>
      </c>
      <c r="AG85" s="15">
        <f ca="1">VLOOKUP(AG$3,TOD!$B$40:$BP$70,18,0)</f>
        <v>0</v>
      </c>
      <c r="AH85" s="15">
        <f ca="1">VLOOKUP(AH$3,TOD!$B$40:$BP$70,18,0)</f>
        <v>0</v>
      </c>
      <c r="AI85" s="15">
        <f ca="1">VLOOKUP(AI$3,TOD!$B$40:$BP$70,18,0)</f>
        <v>0</v>
      </c>
      <c r="AJ85" s="15">
        <f t="shared" ca="1" si="11"/>
        <v>0</v>
      </c>
      <c r="AK85" s="274" t="str">
        <f ca="1">IFERROR(AJ85/AJ88, "-")</f>
        <v>-</v>
      </c>
    </row>
    <row r="86" spans="1:37" ht="15.75" customHeight="1" x14ac:dyDescent="0.25">
      <c r="A86" s="265"/>
      <c r="B86" s="465"/>
      <c r="C86" s="266" t="s">
        <v>226</v>
      </c>
      <c r="D86" s="266" t="s">
        <v>159</v>
      </c>
      <c r="E86" s="15">
        <f ca="1">VLOOKUP(E$3,TOD!$B$75:$BP$105,18,0)</f>
        <v>0</v>
      </c>
      <c r="F86" s="15">
        <f ca="1">VLOOKUP(F$3,TOD!$B$75:$BP$105,18,0)</f>
        <v>0</v>
      </c>
      <c r="G86" s="15">
        <f ca="1">VLOOKUP(G$3,TOD!$B$75:$BP$105,18,0)</f>
        <v>0</v>
      </c>
      <c r="H86" s="15">
        <f ca="1">VLOOKUP(H$3,TOD!$B$75:$BP$105,18,0)</f>
        <v>0</v>
      </c>
      <c r="I86" s="15">
        <f ca="1">VLOOKUP(I$3,TOD!$B$75:$BP$105,18,0)</f>
        <v>0</v>
      </c>
      <c r="J86" s="15">
        <f ca="1">VLOOKUP(J$3,TOD!$B$75:$BP$105,18,0)</f>
        <v>0</v>
      </c>
      <c r="K86" s="15">
        <f ca="1">VLOOKUP(K$3,TOD!$B$75:$BP$105,18,0)</f>
        <v>0</v>
      </c>
      <c r="L86" s="15">
        <f ca="1">VLOOKUP(L$3,TOD!$B$75:$BP$105,18,0)</f>
        <v>0</v>
      </c>
      <c r="M86" s="15">
        <f ca="1">VLOOKUP(M$3,TOD!$B$75:$BP$105,18,0)</f>
        <v>0</v>
      </c>
      <c r="N86" s="15">
        <f ca="1">VLOOKUP(N$3,TOD!$B$75:$BP$105,18,0)</f>
        <v>0</v>
      </c>
      <c r="O86" s="15">
        <f ca="1">VLOOKUP(O$3,TOD!$B$75:$BP$105,18,0)</f>
        <v>0</v>
      </c>
      <c r="P86" s="15">
        <f ca="1">VLOOKUP(P$3,TOD!$B$75:$BP$105,18,0)</f>
        <v>0</v>
      </c>
      <c r="Q86" s="15">
        <f ca="1">VLOOKUP(Q$3,TOD!$B$75:$BP$105,18,0)</f>
        <v>0</v>
      </c>
      <c r="R86" s="15">
        <f ca="1">VLOOKUP(R$3,TOD!$B$75:$BP$105,18,0)</f>
        <v>0</v>
      </c>
      <c r="S86" s="15">
        <f ca="1">VLOOKUP(S$3,TOD!$B$75:$BP$105,18,0)</f>
        <v>0</v>
      </c>
      <c r="T86" s="15">
        <f ca="1">VLOOKUP(T$3,TOD!$B$75:$BP$105,18,0)</f>
        <v>0</v>
      </c>
      <c r="U86" s="15">
        <f ca="1">VLOOKUP(U$3,TOD!$B$75:$BP$105,18,0)</f>
        <v>0</v>
      </c>
      <c r="V86" s="15">
        <f ca="1">VLOOKUP(V$3,TOD!$B$75:$BP$105,18,0)</f>
        <v>0</v>
      </c>
      <c r="W86" s="15">
        <f ca="1">VLOOKUP(W$3,TOD!$B$75:$BP$105,18,0)</f>
        <v>0</v>
      </c>
      <c r="X86" s="15">
        <f ca="1">VLOOKUP(X$3,TOD!$B$75:$BP$105,18,0)</f>
        <v>0</v>
      </c>
      <c r="Y86" s="15">
        <f ca="1">VLOOKUP(Y$3,TOD!$B$75:$BP$105,18,0)</f>
        <v>0</v>
      </c>
      <c r="Z86" s="15">
        <f ca="1">VLOOKUP(Z$3,TOD!$B$75:$BP$105,18,0)</f>
        <v>0</v>
      </c>
      <c r="AA86" s="15">
        <f ca="1">VLOOKUP(AA$3,TOD!$B$75:$BP$105,18,0)</f>
        <v>0</v>
      </c>
      <c r="AB86" s="15">
        <f ca="1">VLOOKUP(AB$3,TOD!$B$75:$BP$105,18,0)</f>
        <v>0</v>
      </c>
      <c r="AC86" s="15">
        <f ca="1">VLOOKUP(AC$3,TOD!$B$75:$BP$105,18,0)</f>
        <v>0</v>
      </c>
      <c r="AD86" s="15">
        <f ca="1">VLOOKUP(AD$3,TOD!$B$75:$BP$105,18,0)</f>
        <v>0</v>
      </c>
      <c r="AE86" s="15">
        <f ca="1">VLOOKUP(AE$3,TOD!$B$75:$BP$105,18,0)</f>
        <v>0</v>
      </c>
      <c r="AF86" s="15">
        <f ca="1">VLOOKUP(AF$3,TOD!$B$75:$BP$105,18,0)</f>
        <v>0</v>
      </c>
      <c r="AG86" s="15">
        <f ca="1">VLOOKUP(AG$3,TOD!$B$75:$BP$105,18,0)</f>
        <v>0</v>
      </c>
      <c r="AH86" s="15">
        <f ca="1">VLOOKUP(AH$3,TOD!$B$75:$BP$105,18,0)</f>
        <v>0</v>
      </c>
      <c r="AI86" s="15">
        <f ca="1">VLOOKUP(AI$3,TOD!$B$75:$BP$105,18,0)</f>
        <v>0</v>
      </c>
      <c r="AJ86" s="15">
        <f t="shared" ca="1" si="11"/>
        <v>0</v>
      </c>
      <c r="AK86" s="274" t="str">
        <f ca="1">IFERROR(AJ86/AJ88, "-")</f>
        <v>-</v>
      </c>
    </row>
    <row r="87" spans="1:37" ht="15.75" customHeight="1" x14ac:dyDescent="0.25">
      <c r="A87" s="265"/>
      <c r="B87" s="465"/>
      <c r="C87" s="266" t="s">
        <v>227</v>
      </c>
      <c r="D87" s="266" t="s">
        <v>160</v>
      </c>
      <c r="E87" s="15">
        <f ca="1">VLOOKUP(E$3,TOD!$B$109:$BP$139,18,0)</f>
        <v>0</v>
      </c>
      <c r="F87" s="15">
        <f ca="1">VLOOKUP(F$3,TOD!$B$109:$BP$139,18,0)</f>
        <v>0</v>
      </c>
      <c r="G87" s="15">
        <f ca="1">VLOOKUP(G$3,TOD!$B$109:$BP$139,18,0)</f>
        <v>0</v>
      </c>
      <c r="H87" s="15">
        <f ca="1">VLOOKUP(H$3,TOD!$B$109:$BP$139,18,0)</f>
        <v>0</v>
      </c>
      <c r="I87" s="15">
        <f ca="1">VLOOKUP(I$3,TOD!$B$109:$BP$139,18,0)</f>
        <v>0</v>
      </c>
      <c r="J87" s="15">
        <f ca="1">VLOOKUP(J$3,TOD!$B$109:$BP$139,18,0)</f>
        <v>0</v>
      </c>
      <c r="K87" s="15">
        <f ca="1">VLOOKUP(K$3,TOD!$B$109:$BP$139,18,0)</f>
        <v>0</v>
      </c>
      <c r="L87" s="15">
        <f ca="1">VLOOKUP(L$3,TOD!$B$109:$BP$139,18,0)</f>
        <v>0</v>
      </c>
      <c r="M87" s="15">
        <f ca="1">VLOOKUP(M$3,TOD!$B$109:$BP$139,18,0)</f>
        <v>0</v>
      </c>
      <c r="N87" s="15">
        <f ca="1">VLOOKUP(N$3,TOD!$B$109:$BP$139,18,0)</f>
        <v>0</v>
      </c>
      <c r="O87" s="15">
        <f ca="1">VLOOKUP(O$3,TOD!$B$109:$BP$139,18,0)</f>
        <v>0</v>
      </c>
      <c r="P87" s="15">
        <f ca="1">VLOOKUP(P$3,TOD!$B$109:$BP$139,18,0)</f>
        <v>0</v>
      </c>
      <c r="Q87" s="15">
        <f ca="1">VLOOKUP(Q$3,TOD!$B$109:$BP$139,18,0)</f>
        <v>0</v>
      </c>
      <c r="R87" s="15">
        <f ca="1">VLOOKUP(R$3,TOD!$B$109:$BP$139,18,0)</f>
        <v>0</v>
      </c>
      <c r="S87" s="15">
        <f ca="1">VLOOKUP(S$3,TOD!$B$109:$BP$139,18,0)</f>
        <v>0</v>
      </c>
      <c r="T87" s="15">
        <f ca="1">VLOOKUP(T$3,TOD!$B$109:$BP$139,18,0)</f>
        <v>0</v>
      </c>
      <c r="U87" s="15">
        <f ca="1">VLOOKUP(U$3,TOD!$B$109:$BP$139,18,0)</f>
        <v>0</v>
      </c>
      <c r="V87" s="15">
        <f ca="1">VLOOKUP(V$3,TOD!$B$109:$BP$139,18,0)</f>
        <v>0</v>
      </c>
      <c r="W87" s="15">
        <f ca="1">VLOOKUP(W$3,TOD!$B$109:$BP$139,18,0)</f>
        <v>0</v>
      </c>
      <c r="X87" s="15">
        <f ca="1">VLOOKUP(X$3,TOD!$B$109:$BP$139,18,0)</f>
        <v>0</v>
      </c>
      <c r="Y87" s="15">
        <f ca="1">VLOOKUP(Y$3,TOD!$B$109:$BP$139,18,0)</f>
        <v>0</v>
      </c>
      <c r="Z87" s="15">
        <f ca="1">VLOOKUP(Z$3,TOD!$B$109:$BP$139,18,0)</f>
        <v>0</v>
      </c>
      <c r="AA87" s="15">
        <f ca="1">VLOOKUP(AA$3,TOD!$B$109:$BP$139,18,0)</f>
        <v>0</v>
      </c>
      <c r="AB87" s="15">
        <f ca="1">VLOOKUP(AB$3,TOD!$B$109:$BP$139,18,0)</f>
        <v>0</v>
      </c>
      <c r="AC87" s="15">
        <f ca="1">VLOOKUP(AC$3,TOD!$B$109:$BP$139,18,0)</f>
        <v>0</v>
      </c>
      <c r="AD87" s="15">
        <f ca="1">VLOOKUP(AD$3,TOD!$B$109:$BP$139,18,0)</f>
        <v>0</v>
      </c>
      <c r="AE87" s="15">
        <f ca="1">VLOOKUP(AE$3,TOD!$B$109:$BP$139,18,0)</f>
        <v>0</v>
      </c>
      <c r="AF87" s="15">
        <f ca="1">VLOOKUP(AF$3,TOD!$B$109:$BP$139,18,0)</f>
        <v>0</v>
      </c>
      <c r="AG87" s="15">
        <f ca="1">VLOOKUP(AG$3,TOD!$B$109:$BP$139,18,0)</f>
        <v>0</v>
      </c>
      <c r="AH87" s="15">
        <f ca="1">VLOOKUP(AH$3,TOD!$B$109:$BP$139,18,0)</f>
        <v>0</v>
      </c>
      <c r="AI87" s="15">
        <f ca="1">VLOOKUP(AI$3,TOD!$B$109:$BP$139,18,0)</f>
        <v>0</v>
      </c>
      <c r="AJ87" s="15">
        <f t="shared" ca="1" si="11"/>
        <v>0</v>
      </c>
      <c r="AK87" s="274" t="str">
        <f ca="1">IFERROR(AJ87/AJ88, "-")</f>
        <v>-</v>
      </c>
    </row>
    <row r="88" spans="1:37" ht="15.75" customHeight="1" x14ac:dyDescent="0.25">
      <c r="A88" s="265"/>
      <c r="B88" s="466"/>
      <c r="C88" s="270"/>
      <c r="D88" s="271" t="s">
        <v>35</v>
      </c>
      <c r="E88" s="272">
        <f t="shared" ref="E88:AI88" ca="1" si="24">SUM(E84:E87)</f>
        <v>0</v>
      </c>
      <c r="F88" s="272">
        <f t="shared" ca="1" si="24"/>
        <v>0</v>
      </c>
      <c r="G88" s="272">
        <f t="shared" ca="1" si="24"/>
        <v>0</v>
      </c>
      <c r="H88" s="272">
        <f t="shared" ca="1" si="24"/>
        <v>0</v>
      </c>
      <c r="I88" s="272">
        <f t="shared" ca="1" si="24"/>
        <v>0</v>
      </c>
      <c r="J88" s="272">
        <f t="shared" ca="1" si="24"/>
        <v>0</v>
      </c>
      <c r="K88" s="272">
        <f t="shared" ca="1" si="24"/>
        <v>0</v>
      </c>
      <c r="L88" s="272">
        <f t="shared" ca="1" si="24"/>
        <v>0</v>
      </c>
      <c r="M88" s="272">
        <f t="shared" ca="1" si="24"/>
        <v>0</v>
      </c>
      <c r="N88" s="272">
        <f t="shared" ca="1" si="24"/>
        <v>0</v>
      </c>
      <c r="O88" s="272">
        <f t="shared" ca="1" si="24"/>
        <v>0</v>
      </c>
      <c r="P88" s="272">
        <f t="shared" ca="1" si="24"/>
        <v>0</v>
      </c>
      <c r="Q88" s="272">
        <f t="shared" ca="1" si="24"/>
        <v>0</v>
      </c>
      <c r="R88" s="272">
        <f t="shared" ca="1" si="24"/>
        <v>0</v>
      </c>
      <c r="S88" s="272">
        <f t="shared" ca="1" si="24"/>
        <v>0</v>
      </c>
      <c r="T88" s="272">
        <f t="shared" ca="1" si="24"/>
        <v>0</v>
      </c>
      <c r="U88" s="272">
        <f t="shared" ca="1" si="24"/>
        <v>0</v>
      </c>
      <c r="V88" s="272">
        <f t="shared" ca="1" si="24"/>
        <v>0</v>
      </c>
      <c r="W88" s="272">
        <f t="shared" ca="1" si="24"/>
        <v>0</v>
      </c>
      <c r="X88" s="272">
        <f t="shared" ca="1" si="24"/>
        <v>0</v>
      </c>
      <c r="Y88" s="272">
        <f t="shared" ca="1" si="24"/>
        <v>0</v>
      </c>
      <c r="Z88" s="272">
        <f t="shared" ca="1" si="24"/>
        <v>0</v>
      </c>
      <c r="AA88" s="272">
        <f t="shared" ca="1" si="24"/>
        <v>0</v>
      </c>
      <c r="AB88" s="272">
        <f t="shared" ca="1" si="24"/>
        <v>0</v>
      </c>
      <c r="AC88" s="272">
        <f t="shared" ca="1" si="24"/>
        <v>0</v>
      </c>
      <c r="AD88" s="272">
        <f t="shared" ca="1" si="24"/>
        <v>0</v>
      </c>
      <c r="AE88" s="272">
        <f t="shared" ca="1" si="24"/>
        <v>0</v>
      </c>
      <c r="AF88" s="272">
        <f t="shared" ca="1" si="24"/>
        <v>0</v>
      </c>
      <c r="AG88" s="272">
        <f t="shared" ca="1" si="24"/>
        <v>0</v>
      </c>
      <c r="AH88" s="272">
        <f t="shared" ca="1" si="24"/>
        <v>0</v>
      </c>
      <c r="AI88" s="272">
        <f t="shared" ca="1" si="24"/>
        <v>0</v>
      </c>
      <c r="AJ88" s="15">
        <f t="shared" ca="1" si="11"/>
        <v>0</v>
      </c>
      <c r="AK88" s="274" t="str">
        <f ca="1">IFERROR(AJ88/AJ88, "-")</f>
        <v>-</v>
      </c>
    </row>
    <row r="89" spans="1:37" ht="15.75" customHeight="1" x14ac:dyDescent="0.25">
      <c r="A89" s="265"/>
      <c r="B89" s="464" t="s">
        <v>89</v>
      </c>
      <c r="C89" s="266" t="s">
        <v>228</v>
      </c>
      <c r="D89" s="266" t="s">
        <v>157</v>
      </c>
      <c r="E89" s="275">
        <f ca="1">VLOOKUP(E$3,TOD!$B$6:$BP$36,19,0)</f>
        <v>0</v>
      </c>
      <c r="F89" s="275">
        <f ca="1">VLOOKUP(F$3,TOD!$B$6:$BP$36,19,0)</f>
        <v>0</v>
      </c>
      <c r="G89" s="275">
        <f ca="1">VLOOKUP(G$3,TOD!$B$6:$BP$36,19,0)</f>
        <v>0</v>
      </c>
      <c r="H89" s="275">
        <f ca="1">VLOOKUP(H$3,TOD!$B$6:$BP$36,19,0)</f>
        <v>0</v>
      </c>
      <c r="I89" s="275">
        <f ca="1">VLOOKUP(I$3,TOD!$B$6:$BP$36,19,0)</f>
        <v>0</v>
      </c>
      <c r="J89" s="275">
        <f ca="1">VLOOKUP(J$3,TOD!$B$6:$BP$36,19,0)</f>
        <v>0</v>
      </c>
      <c r="K89" s="275">
        <f ca="1">VLOOKUP(K$3,TOD!$B$6:$BP$36,19,0)</f>
        <v>0</v>
      </c>
      <c r="L89" s="275">
        <f ca="1">VLOOKUP(L$3,TOD!$B$6:$BP$36,19,0)</f>
        <v>0</v>
      </c>
      <c r="M89" s="275">
        <f ca="1">VLOOKUP(M$3,TOD!$B$6:$BP$36,19,0)</f>
        <v>0</v>
      </c>
      <c r="N89" s="275">
        <f ca="1">VLOOKUP(N$3,TOD!$B$6:$BP$36,19,0)</f>
        <v>0</v>
      </c>
      <c r="O89" s="275">
        <f ca="1">VLOOKUP(O$3,TOD!$B$6:$BP$36,19,0)</f>
        <v>0</v>
      </c>
      <c r="P89" s="275">
        <f ca="1">VLOOKUP(P$3,TOD!$B$6:$BP$36,19,0)</f>
        <v>0</v>
      </c>
      <c r="Q89" s="275">
        <f ca="1">VLOOKUP(Q$3,TOD!$B$6:$BP$36,19,0)</f>
        <v>0</v>
      </c>
      <c r="R89" s="275">
        <f ca="1">VLOOKUP(R$3,TOD!$B$6:$BP$36,19,0)</f>
        <v>0</v>
      </c>
      <c r="S89" s="275">
        <f ca="1">VLOOKUP(S$3,TOD!$B$6:$BP$36,19,0)</f>
        <v>0</v>
      </c>
      <c r="T89" s="275">
        <f ca="1">VLOOKUP(T$3,TOD!$B$6:$BP$36,19,0)</f>
        <v>0</v>
      </c>
      <c r="U89" s="275">
        <f ca="1">VLOOKUP(U$3,TOD!$B$6:$BP$36,19,0)</f>
        <v>0</v>
      </c>
      <c r="V89" s="275">
        <f ca="1">VLOOKUP(V$3,TOD!$B$6:$BP$36,19,0)</f>
        <v>0</v>
      </c>
      <c r="W89" s="275">
        <f ca="1">VLOOKUP(W$3,TOD!$B$6:$BP$36,19,0)</f>
        <v>0</v>
      </c>
      <c r="X89" s="275">
        <f ca="1">VLOOKUP(X$3,TOD!$B$6:$BP$36,19,0)</f>
        <v>0</v>
      </c>
      <c r="Y89" s="275">
        <f ca="1">VLOOKUP(Y$3,TOD!$B$6:$BP$36,19,0)</f>
        <v>0</v>
      </c>
      <c r="Z89" s="275">
        <f ca="1">VLOOKUP(Z$3,TOD!$B$6:$BP$36,19,0)</f>
        <v>0</v>
      </c>
      <c r="AA89" s="275">
        <f ca="1">VLOOKUP(AA$3,TOD!$B$6:$BP$36,19,0)</f>
        <v>0</v>
      </c>
      <c r="AB89" s="275">
        <f ca="1">VLOOKUP(AB$3,TOD!$B$6:$BP$36,19,0)</f>
        <v>0</v>
      </c>
      <c r="AC89" s="275">
        <f ca="1">VLOOKUP(AC$3,TOD!$B$6:$BP$36,19,0)</f>
        <v>0</v>
      </c>
      <c r="AD89" s="275">
        <f ca="1">VLOOKUP(AD$3,TOD!$B$6:$BP$36,19,0)</f>
        <v>0</v>
      </c>
      <c r="AE89" s="275">
        <f ca="1">VLOOKUP(AE$3,TOD!$B$6:$BP$36,19,0)</f>
        <v>0</v>
      </c>
      <c r="AF89" s="275">
        <f ca="1">VLOOKUP(AF$3,TOD!$B$6:$BP$36,19,0)</f>
        <v>0</v>
      </c>
      <c r="AG89" s="275">
        <f ca="1">VLOOKUP(AG$3,TOD!$B$6:$BP$36,19,0)</f>
        <v>0</v>
      </c>
      <c r="AH89" s="275">
        <f ca="1">VLOOKUP(AH$3,TOD!$B$6:$BP$36,19,0)</f>
        <v>0</v>
      </c>
      <c r="AI89" s="275">
        <f ca="1">VLOOKUP(AI$3,TOD!$B$6:$BP$36,19,0)</f>
        <v>0</v>
      </c>
      <c r="AJ89" s="15">
        <f t="shared" ca="1" si="11"/>
        <v>0</v>
      </c>
      <c r="AK89" s="274" t="str">
        <f ca="1">IFERROR(AJ89/AJ93, "-")</f>
        <v>-</v>
      </c>
    </row>
    <row r="90" spans="1:37" ht="15.75" customHeight="1" x14ac:dyDescent="0.25">
      <c r="A90" s="265"/>
      <c r="B90" s="465"/>
      <c r="C90" s="266" t="s">
        <v>229</v>
      </c>
      <c r="D90" s="266" t="s">
        <v>158</v>
      </c>
      <c r="E90" s="277">
        <f ca="1">VLOOKUP(E$3,TOD!$B$40:$BP$70,19,0)</f>
        <v>0</v>
      </c>
      <c r="F90" s="277">
        <f ca="1">VLOOKUP(F$3,TOD!$B$40:$BP$70,19,0)</f>
        <v>0</v>
      </c>
      <c r="G90" s="277">
        <f ca="1">VLOOKUP(G$3,TOD!$B$40:$BP$70,19,0)</f>
        <v>0</v>
      </c>
      <c r="H90" s="277">
        <f ca="1">VLOOKUP(H$3,TOD!$B$40:$BP$70,19,0)</f>
        <v>0</v>
      </c>
      <c r="I90" s="277">
        <f ca="1">VLOOKUP(I$3,TOD!$B$40:$BP$70,19,0)</f>
        <v>0</v>
      </c>
      <c r="J90" s="277">
        <f ca="1">VLOOKUP(J$3,TOD!$B$40:$BP$70,19,0)</f>
        <v>0</v>
      </c>
      <c r="K90" s="277">
        <f ca="1">VLOOKUP(K$3,TOD!$B$40:$BP$70,19,0)</f>
        <v>0</v>
      </c>
      <c r="L90" s="277">
        <f ca="1">VLOOKUP(L$3,TOD!$B$40:$BP$70,19,0)</f>
        <v>0</v>
      </c>
      <c r="M90" s="277">
        <f ca="1">VLOOKUP(M$3,TOD!$B$40:$BP$70,19,0)</f>
        <v>0</v>
      </c>
      <c r="N90" s="277">
        <f ca="1">VLOOKUP(N$3,TOD!$B$40:$BP$70,19,0)</f>
        <v>0</v>
      </c>
      <c r="O90" s="277">
        <f ca="1">VLOOKUP(O$3,TOD!$B$40:$BP$70,19,0)</f>
        <v>0</v>
      </c>
      <c r="P90" s="277">
        <f ca="1">VLOOKUP(P$3,TOD!$B$40:$BP$70,19,0)</f>
        <v>0</v>
      </c>
      <c r="Q90" s="277">
        <f ca="1">VLOOKUP(Q$3,TOD!$B$40:$BP$70,19,0)</f>
        <v>0</v>
      </c>
      <c r="R90" s="277">
        <f ca="1">VLOOKUP(R$3,TOD!$B$40:$BP$70,19,0)</f>
        <v>0</v>
      </c>
      <c r="S90" s="277">
        <f ca="1">VLOOKUP(S$3,TOD!$B$40:$BP$70,19,0)</f>
        <v>0</v>
      </c>
      <c r="T90" s="277">
        <f ca="1">VLOOKUP(T$3,TOD!$B$40:$BP$70,19,0)</f>
        <v>0</v>
      </c>
      <c r="U90" s="277">
        <f ca="1">VLOOKUP(U$3,TOD!$B$40:$BP$70,19,0)</f>
        <v>0</v>
      </c>
      <c r="V90" s="277">
        <f ca="1">VLOOKUP(V$3,TOD!$B$40:$BP$70,19,0)</f>
        <v>0</v>
      </c>
      <c r="W90" s="277">
        <f ca="1">VLOOKUP(W$3,TOD!$B$40:$BP$70,19,0)</f>
        <v>0</v>
      </c>
      <c r="X90" s="277">
        <f ca="1">VLOOKUP(X$3,TOD!$B$40:$BP$70,19,0)</f>
        <v>0</v>
      </c>
      <c r="Y90" s="277">
        <f ca="1">VLOOKUP(Y$3,TOD!$B$40:$BP$70,19,0)</f>
        <v>0</v>
      </c>
      <c r="Z90" s="277">
        <f ca="1">VLOOKUP(Z$3,TOD!$B$40:$BP$70,19,0)</f>
        <v>0</v>
      </c>
      <c r="AA90" s="277">
        <f ca="1">VLOOKUP(AA$3,TOD!$B$40:$BP$70,19,0)</f>
        <v>0</v>
      </c>
      <c r="AB90" s="277">
        <f ca="1">VLOOKUP(AB$3,TOD!$B$40:$BP$70,19,0)</f>
        <v>0</v>
      </c>
      <c r="AC90" s="277">
        <f ca="1">VLOOKUP(AC$3,TOD!$B$40:$BP$70,19,0)</f>
        <v>0</v>
      </c>
      <c r="AD90" s="277">
        <f ca="1">VLOOKUP(AD$3,TOD!$B$40:$BP$70,19,0)</f>
        <v>0</v>
      </c>
      <c r="AE90" s="277">
        <f ca="1">VLOOKUP(AE$3,TOD!$B$40:$BP$70,19,0)</f>
        <v>0</v>
      </c>
      <c r="AF90" s="277">
        <f ca="1">VLOOKUP(AF$3,TOD!$B$40:$BP$70,19,0)</f>
        <v>0</v>
      </c>
      <c r="AG90" s="277">
        <f ca="1">VLOOKUP(AG$3,TOD!$B$40:$BP$70,19,0)</f>
        <v>0</v>
      </c>
      <c r="AH90" s="277">
        <f ca="1">VLOOKUP(AH$3,TOD!$B$40:$BP$70,19,0)</f>
        <v>0</v>
      </c>
      <c r="AI90" s="277">
        <f ca="1">VLOOKUP(AI$3,TOD!$B$40:$BP$70,19,0)</f>
        <v>0</v>
      </c>
      <c r="AJ90" s="15">
        <f t="shared" ca="1" si="11"/>
        <v>0</v>
      </c>
      <c r="AK90" s="274" t="str">
        <f ca="1">IFERROR(AJ90/AJ93, "-")</f>
        <v>-</v>
      </c>
    </row>
    <row r="91" spans="1:37" ht="15.75" customHeight="1" x14ac:dyDescent="0.25">
      <c r="A91" s="265"/>
      <c r="B91" s="465"/>
      <c r="C91" s="266" t="s">
        <v>230</v>
      </c>
      <c r="D91" s="266" t="s">
        <v>159</v>
      </c>
      <c r="E91" s="277">
        <f ca="1">VLOOKUP(E$3,TOD!$B$75:$BP$105,19,0)</f>
        <v>0</v>
      </c>
      <c r="F91" s="277">
        <f ca="1">VLOOKUP(F$3,TOD!$B$75:$BP$105,19,0)</f>
        <v>0</v>
      </c>
      <c r="G91" s="277">
        <f ca="1">VLOOKUP(G$3,TOD!$B$75:$BP$105,19,0)</f>
        <v>0</v>
      </c>
      <c r="H91" s="277">
        <f ca="1">VLOOKUP(H$3,TOD!$B$75:$BP$105,19,0)</f>
        <v>0</v>
      </c>
      <c r="I91" s="277">
        <f ca="1">VLOOKUP(I$3,TOD!$B$75:$BP$105,19,0)</f>
        <v>0</v>
      </c>
      <c r="J91" s="277">
        <f ca="1">VLOOKUP(J$3,TOD!$B$75:$BP$105,19,0)</f>
        <v>0</v>
      </c>
      <c r="K91" s="277">
        <f ca="1">VLOOKUP(K$3,TOD!$B$75:$BP$105,19,0)</f>
        <v>0</v>
      </c>
      <c r="L91" s="277">
        <f ca="1">VLOOKUP(L$3,TOD!$B$75:$BP$105,19,0)</f>
        <v>0</v>
      </c>
      <c r="M91" s="277">
        <f ca="1">VLOOKUP(M$3,TOD!$B$75:$BP$105,19,0)</f>
        <v>0</v>
      </c>
      <c r="N91" s="277">
        <f ca="1">VLOOKUP(N$3,TOD!$B$75:$BP$105,19,0)</f>
        <v>0</v>
      </c>
      <c r="O91" s="277">
        <f ca="1">VLOOKUP(O$3,TOD!$B$75:$BP$105,19,0)</f>
        <v>0</v>
      </c>
      <c r="P91" s="277">
        <f ca="1">VLOOKUP(P$3,TOD!$B$75:$BP$105,19,0)</f>
        <v>0</v>
      </c>
      <c r="Q91" s="277">
        <f ca="1">VLOOKUP(Q$3,TOD!$B$75:$BP$105,19,0)</f>
        <v>0</v>
      </c>
      <c r="R91" s="277">
        <f ca="1">VLOOKUP(R$3,TOD!$B$75:$BP$105,19,0)</f>
        <v>0</v>
      </c>
      <c r="S91" s="277">
        <f ca="1">VLOOKUP(S$3,TOD!$B$75:$BP$105,19,0)</f>
        <v>0</v>
      </c>
      <c r="T91" s="277">
        <f ca="1">VLOOKUP(T$3,TOD!$B$75:$BP$105,19,0)</f>
        <v>0</v>
      </c>
      <c r="U91" s="277">
        <f ca="1">VLOOKUP(U$3,TOD!$B$75:$BP$105,19,0)</f>
        <v>0</v>
      </c>
      <c r="V91" s="277">
        <f ca="1">VLOOKUP(V$3,TOD!$B$75:$BP$105,19,0)</f>
        <v>0</v>
      </c>
      <c r="W91" s="277">
        <f ca="1">VLOOKUP(W$3,TOD!$B$75:$BP$105,19,0)</f>
        <v>0</v>
      </c>
      <c r="X91" s="277">
        <f ca="1">VLOOKUP(X$3,TOD!$B$75:$BP$105,19,0)</f>
        <v>0</v>
      </c>
      <c r="Y91" s="277">
        <f ca="1">VLOOKUP(Y$3,TOD!$B$75:$BP$105,19,0)</f>
        <v>0</v>
      </c>
      <c r="Z91" s="277">
        <f ca="1">VLOOKUP(Z$3,TOD!$B$75:$BP$105,19,0)</f>
        <v>0</v>
      </c>
      <c r="AA91" s="277">
        <f ca="1">VLOOKUP(AA$3,TOD!$B$75:$BP$105,19,0)</f>
        <v>0</v>
      </c>
      <c r="AB91" s="277">
        <f ca="1">VLOOKUP(AB$3,TOD!$B$75:$BP$105,19,0)</f>
        <v>0</v>
      </c>
      <c r="AC91" s="277">
        <f ca="1">VLOOKUP(AC$3,TOD!$B$75:$BP$105,19,0)</f>
        <v>0</v>
      </c>
      <c r="AD91" s="277">
        <f ca="1">VLOOKUP(AD$3,TOD!$B$75:$BP$105,19,0)</f>
        <v>0</v>
      </c>
      <c r="AE91" s="277">
        <f ca="1">VLOOKUP(AE$3,TOD!$B$75:$BP$105,19,0)</f>
        <v>0</v>
      </c>
      <c r="AF91" s="277">
        <f ca="1">VLOOKUP(AF$3,TOD!$B$75:$BP$105,19,0)</f>
        <v>0</v>
      </c>
      <c r="AG91" s="277">
        <f ca="1">VLOOKUP(AG$3,TOD!$B$75:$BP$105,19,0)</f>
        <v>0</v>
      </c>
      <c r="AH91" s="277">
        <f ca="1">VLOOKUP(AH$3,TOD!$B$75:$BP$105,19,0)</f>
        <v>0</v>
      </c>
      <c r="AI91" s="277">
        <f ca="1">VLOOKUP(AI$3,TOD!$B$75:$BP$105,19,0)</f>
        <v>0</v>
      </c>
      <c r="AJ91" s="15">
        <f t="shared" ca="1" si="11"/>
        <v>0</v>
      </c>
      <c r="AK91" s="274" t="str">
        <f ca="1">IFERROR(AJ91/AJ93, "-")</f>
        <v>-</v>
      </c>
    </row>
    <row r="92" spans="1:37" ht="15.75" customHeight="1" x14ac:dyDescent="0.25">
      <c r="A92" s="265"/>
      <c r="B92" s="465"/>
      <c r="C92" s="266" t="s">
        <v>231</v>
      </c>
      <c r="D92" s="266" t="s">
        <v>160</v>
      </c>
      <c r="E92" s="277">
        <f ca="1">VLOOKUP(E$3,TOD!$B$109:$BP$139,19,0)</f>
        <v>0</v>
      </c>
      <c r="F92" s="277">
        <f ca="1">VLOOKUP(F$3,TOD!$B$109:$BP$139,19,0)</f>
        <v>0</v>
      </c>
      <c r="G92" s="277">
        <f ca="1">VLOOKUP(G$3,TOD!$B$109:$BP$139,19,0)</f>
        <v>0</v>
      </c>
      <c r="H92" s="277">
        <f ca="1">VLOOKUP(H$3,TOD!$B$109:$BP$139,19,0)</f>
        <v>0</v>
      </c>
      <c r="I92" s="277">
        <f ca="1">VLOOKUP(I$3,TOD!$B$109:$BP$139,19,0)</f>
        <v>0</v>
      </c>
      <c r="J92" s="277">
        <f ca="1">VLOOKUP(J$3,TOD!$B$109:$BP$139,19,0)</f>
        <v>0</v>
      </c>
      <c r="K92" s="277">
        <f ca="1">VLOOKUP(K$3,TOD!$B$109:$BP$139,19,0)</f>
        <v>0</v>
      </c>
      <c r="L92" s="277">
        <f ca="1">VLOOKUP(L$3,TOD!$B$109:$BP$139,19,0)</f>
        <v>0</v>
      </c>
      <c r="M92" s="277">
        <f ca="1">VLOOKUP(M$3,TOD!$B$109:$BP$139,19,0)</f>
        <v>0</v>
      </c>
      <c r="N92" s="277">
        <f ca="1">VLOOKUP(N$3,TOD!$B$109:$BP$139,19,0)</f>
        <v>0</v>
      </c>
      <c r="O92" s="277">
        <f ca="1">VLOOKUP(O$3,TOD!$B$109:$BP$139,19,0)</f>
        <v>0</v>
      </c>
      <c r="P92" s="277">
        <f ca="1">VLOOKUP(P$3,TOD!$B$109:$BP$139,19,0)</f>
        <v>0</v>
      </c>
      <c r="Q92" s="277">
        <f ca="1">VLOOKUP(Q$3,TOD!$B$109:$BP$139,19,0)</f>
        <v>0</v>
      </c>
      <c r="R92" s="277">
        <f ca="1">VLOOKUP(R$3,TOD!$B$109:$BP$139,19,0)</f>
        <v>0</v>
      </c>
      <c r="S92" s="277">
        <f ca="1">VLOOKUP(S$3,TOD!$B$109:$BP$139,19,0)</f>
        <v>0</v>
      </c>
      <c r="T92" s="277">
        <f ca="1">VLOOKUP(T$3,TOD!$B$109:$BP$139,19,0)</f>
        <v>0</v>
      </c>
      <c r="U92" s="277">
        <f ca="1">VLOOKUP(U$3,TOD!$B$109:$BP$139,19,0)</f>
        <v>0</v>
      </c>
      <c r="V92" s="277">
        <f ca="1">VLOOKUP(V$3,TOD!$B$109:$BP$139,19,0)</f>
        <v>0</v>
      </c>
      <c r="W92" s="277">
        <f ca="1">VLOOKUP(W$3,TOD!$B$109:$BP$139,19,0)</f>
        <v>0</v>
      </c>
      <c r="X92" s="277">
        <f ca="1">VLOOKUP(X$3,TOD!$B$109:$BP$139,19,0)</f>
        <v>0</v>
      </c>
      <c r="Y92" s="277">
        <f ca="1">VLOOKUP(Y$3,TOD!$B$109:$BP$139,19,0)</f>
        <v>0</v>
      </c>
      <c r="Z92" s="277">
        <f ca="1">VLOOKUP(Z$3,TOD!$B$109:$BP$139,19,0)</f>
        <v>0</v>
      </c>
      <c r="AA92" s="277">
        <f ca="1">VLOOKUP(AA$3,TOD!$B$109:$BP$139,19,0)</f>
        <v>0</v>
      </c>
      <c r="AB92" s="277">
        <f ca="1">VLOOKUP(AB$3,TOD!$B$109:$BP$139,19,0)</f>
        <v>0</v>
      </c>
      <c r="AC92" s="277">
        <f ca="1">VLOOKUP(AC$3,TOD!$B$109:$BP$139,19,0)</f>
        <v>0</v>
      </c>
      <c r="AD92" s="277">
        <f ca="1">VLOOKUP(AD$3,TOD!$B$109:$BP$139,19,0)</f>
        <v>0</v>
      </c>
      <c r="AE92" s="277">
        <f ca="1">VLOOKUP(AE$3,TOD!$B$109:$BP$139,19,0)</f>
        <v>0</v>
      </c>
      <c r="AF92" s="277">
        <f ca="1">VLOOKUP(AF$3,TOD!$B$109:$BP$139,19,0)</f>
        <v>0</v>
      </c>
      <c r="AG92" s="277">
        <f ca="1">VLOOKUP(AG$3,TOD!$B$109:$BP$139,19,0)</f>
        <v>0</v>
      </c>
      <c r="AH92" s="277">
        <f ca="1">VLOOKUP(AH$3,TOD!$B$109:$BP$139,19,0)</f>
        <v>0</v>
      </c>
      <c r="AI92" s="277">
        <f ca="1">VLOOKUP(AI$3,TOD!$B$109:$BP$139,19,0)</f>
        <v>0</v>
      </c>
      <c r="AJ92" s="15">
        <f t="shared" ca="1" si="11"/>
        <v>0</v>
      </c>
      <c r="AK92" s="274" t="str">
        <f ca="1">IFERROR(AJ92/AJ93, "-")</f>
        <v>-</v>
      </c>
    </row>
    <row r="93" spans="1:37" ht="15.75" customHeight="1" x14ac:dyDescent="0.25">
      <c r="A93" s="265"/>
      <c r="B93" s="466"/>
      <c r="C93" s="270"/>
      <c r="D93" s="271" t="s">
        <v>35</v>
      </c>
      <c r="E93" s="272">
        <f t="shared" ref="E93:AI93" ca="1" si="25">SUM(E89:E92)</f>
        <v>0</v>
      </c>
      <c r="F93" s="272">
        <f t="shared" ca="1" si="25"/>
        <v>0</v>
      </c>
      <c r="G93" s="272">
        <f t="shared" ca="1" si="25"/>
        <v>0</v>
      </c>
      <c r="H93" s="272">
        <f t="shared" ca="1" si="25"/>
        <v>0</v>
      </c>
      <c r="I93" s="272">
        <f t="shared" ca="1" si="25"/>
        <v>0</v>
      </c>
      <c r="J93" s="272">
        <f t="shared" ca="1" si="25"/>
        <v>0</v>
      </c>
      <c r="K93" s="272">
        <f t="shared" ca="1" si="25"/>
        <v>0</v>
      </c>
      <c r="L93" s="272">
        <f t="shared" ca="1" si="25"/>
        <v>0</v>
      </c>
      <c r="M93" s="272">
        <f t="shared" ca="1" si="25"/>
        <v>0</v>
      </c>
      <c r="N93" s="272">
        <f t="shared" ca="1" si="25"/>
        <v>0</v>
      </c>
      <c r="O93" s="272">
        <f t="shared" ca="1" si="25"/>
        <v>0</v>
      </c>
      <c r="P93" s="272">
        <f t="shared" ca="1" si="25"/>
        <v>0</v>
      </c>
      <c r="Q93" s="272">
        <f t="shared" ca="1" si="25"/>
        <v>0</v>
      </c>
      <c r="R93" s="272">
        <f t="shared" ca="1" si="25"/>
        <v>0</v>
      </c>
      <c r="S93" s="272">
        <f t="shared" ca="1" si="25"/>
        <v>0</v>
      </c>
      <c r="T93" s="272">
        <f t="shared" ca="1" si="25"/>
        <v>0</v>
      </c>
      <c r="U93" s="272">
        <f t="shared" ca="1" si="25"/>
        <v>0</v>
      </c>
      <c r="V93" s="272">
        <f t="shared" ca="1" si="25"/>
        <v>0</v>
      </c>
      <c r="W93" s="272">
        <f t="shared" ca="1" si="25"/>
        <v>0</v>
      </c>
      <c r="X93" s="272">
        <f t="shared" ca="1" si="25"/>
        <v>0</v>
      </c>
      <c r="Y93" s="272">
        <f t="shared" ca="1" si="25"/>
        <v>0</v>
      </c>
      <c r="Z93" s="272">
        <f t="shared" ca="1" si="25"/>
        <v>0</v>
      </c>
      <c r="AA93" s="272">
        <f t="shared" ca="1" si="25"/>
        <v>0</v>
      </c>
      <c r="AB93" s="272">
        <f t="shared" ca="1" si="25"/>
        <v>0</v>
      </c>
      <c r="AC93" s="272">
        <f t="shared" ca="1" si="25"/>
        <v>0</v>
      </c>
      <c r="AD93" s="272">
        <f t="shared" ca="1" si="25"/>
        <v>0</v>
      </c>
      <c r="AE93" s="272">
        <f t="shared" ca="1" si="25"/>
        <v>0</v>
      </c>
      <c r="AF93" s="272">
        <f t="shared" ca="1" si="25"/>
        <v>0</v>
      </c>
      <c r="AG93" s="272">
        <f t="shared" ca="1" si="25"/>
        <v>0</v>
      </c>
      <c r="AH93" s="272">
        <f t="shared" ca="1" si="25"/>
        <v>0</v>
      </c>
      <c r="AI93" s="272">
        <f t="shared" ca="1" si="25"/>
        <v>0</v>
      </c>
      <c r="AJ93" s="15">
        <f t="shared" ca="1" si="11"/>
        <v>0</v>
      </c>
      <c r="AK93" s="274" t="str">
        <f ca="1">IFERROR(AJ93/AJ93, "-")</f>
        <v>-</v>
      </c>
    </row>
    <row r="94" spans="1:37" ht="15.75" customHeight="1" x14ac:dyDescent="0.25">
      <c r="A94" s="265"/>
      <c r="B94" s="464" t="s">
        <v>90</v>
      </c>
      <c r="C94" s="266" t="s">
        <v>232</v>
      </c>
      <c r="D94" s="266" t="s">
        <v>157</v>
      </c>
      <c r="E94" s="275">
        <f ca="1">VLOOKUP(E$3,TOD!$B$6:$BP$36,20,0)</f>
        <v>0</v>
      </c>
      <c r="F94" s="275">
        <f ca="1">VLOOKUP(F$3,TOD!$B$6:$BP$36,20,0)</f>
        <v>448.69008695613593</v>
      </c>
      <c r="G94" s="275">
        <f ca="1">VLOOKUP(G$3,TOD!$B$6:$BP$36,20,0)</f>
        <v>504.68730434868485</v>
      </c>
      <c r="H94" s="275">
        <f ca="1">VLOOKUP(H$3,TOD!$B$6:$BP$36,20,0)</f>
        <v>440.07362632174045</v>
      </c>
      <c r="I94" s="275">
        <f ca="1">VLOOKUP(I$3,TOD!$B$6:$BP$36,20,0)</f>
        <v>409.25495652109385</v>
      </c>
      <c r="J94" s="275">
        <f ca="1">VLOOKUP(J$3,TOD!$B$6:$BP$36,20,0)</f>
        <v>386.89391304273158</v>
      </c>
      <c r="K94" s="275">
        <f ca="1">VLOOKUP(K$3,TOD!$B$6:$BP$36,20,0)</f>
        <v>381.45150144957006</v>
      </c>
      <c r="L94" s="275">
        <f ca="1">VLOOKUP(L$3,TOD!$B$6:$BP$36,20,0)</f>
        <v>444.42291891947389</v>
      </c>
      <c r="M94" s="275">
        <f ca="1">VLOOKUP(M$3,TOD!$B$6:$BP$36,20,0)</f>
        <v>389.98817391227931</v>
      </c>
      <c r="N94" s="275">
        <f ca="1">VLOOKUP(N$3,TOD!$B$6:$BP$36,20,0)</f>
        <v>408.94330434687436</v>
      </c>
      <c r="O94" s="275">
        <f ca="1">VLOOKUP(O$3,TOD!$B$6:$BP$36,20,0)</f>
        <v>495.18859130423516</v>
      </c>
      <c r="P94" s="275">
        <f ca="1">VLOOKUP(P$3,TOD!$B$6:$BP$36,20,0)</f>
        <v>463.11684280913323</v>
      </c>
      <c r="Q94" s="275">
        <f ca="1">VLOOKUP(Q$3,TOD!$B$6:$BP$36,20,0)</f>
        <v>505.04347826167941</v>
      </c>
      <c r="R94" s="275">
        <f ca="1">VLOOKUP(R$3,TOD!$B$6:$BP$36,20,0)</f>
        <v>557.6621368099004</v>
      </c>
      <c r="S94" s="275">
        <f ca="1">VLOOKUP(S$3,TOD!$B$6:$BP$36,20,0)</f>
        <v>540.42458795011044</v>
      </c>
      <c r="T94" s="275">
        <f ca="1">VLOOKUP(T$3,TOD!$B$6:$BP$36,20,0)</f>
        <v>436.53270036634058</v>
      </c>
      <c r="U94" s="275">
        <f ca="1">VLOOKUP(U$3,TOD!$B$6:$BP$36,20,0)</f>
        <v>427.20092753693461</v>
      </c>
      <c r="V94" s="275">
        <f ca="1">VLOOKUP(V$3,TOD!$B$6:$BP$36,20,0)</f>
        <v>0</v>
      </c>
      <c r="W94" s="275">
        <f ca="1">VLOOKUP(W$3,TOD!$B$6:$BP$36,20,0)</f>
        <v>0</v>
      </c>
      <c r="X94" s="275">
        <f ca="1">VLOOKUP(X$3,TOD!$B$6:$BP$36,20,0)</f>
        <v>0</v>
      </c>
      <c r="Y94" s="275">
        <f ca="1">VLOOKUP(Y$3,TOD!$B$6:$BP$36,20,0)</f>
        <v>0</v>
      </c>
      <c r="Z94" s="275">
        <f ca="1">VLOOKUP(Z$3,TOD!$B$6:$BP$36,20,0)</f>
        <v>0</v>
      </c>
      <c r="AA94" s="275">
        <f ca="1">VLOOKUP(AA$3,TOD!$B$6:$BP$36,20,0)</f>
        <v>0</v>
      </c>
      <c r="AB94" s="275">
        <f ca="1">VLOOKUP(AB$3,TOD!$B$6:$BP$36,20,0)</f>
        <v>0</v>
      </c>
      <c r="AC94" s="275">
        <f ca="1">VLOOKUP(AC$3,TOD!$B$6:$BP$36,20,0)</f>
        <v>0</v>
      </c>
      <c r="AD94" s="275">
        <f ca="1">VLOOKUP(AD$3,TOD!$B$6:$BP$36,20,0)</f>
        <v>0</v>
      </c>
      <c r="AE94" s="275">
        <f ca="1">VLOOKUP(AE$3,TOD!$B$6:$BP$36,20,0)</f>
        <v>0</v>
      </c>
      <c r="AF94" s="275">
        <f ca="1">VLOOKUP(AF$3,TOD!$B$6:$BP$36,20,0)</f>
        <v>0</v>
      </c>
      <c r="AG94" s="275">
        <f ca="1">VLOOKUP(AG$3,TOD!$B$6:$BP$36,20,0)</f>
        <v>0</v>
      </c>
      <c r="AH94" s="275">
        <f ca="1">VLOOKUP(AH$3,TOD!$B$6:$BP$36,20,0)</f>
        <v>0</v>
      </c>
      <c r="AI94" s="275">
        <f ca="1">VLOOKUP(AI$3,TOD!$B$6:$BP$36,20,0)</f>
        <v>0</v>
      </c>
      <c r="AJ94" s="15">
        <f t="shared" ca="1" si="11"/>
        <v>7239.5750508569181</v>
      </c>
      <c r="AK94" s="273">
        <f ca="1">IFERROR(AJ94/AJ98, "-")</f>
        <v>0.1409628347142004</v>
      </c>
    </row>
    <row r="95" spans="1:37" ht="15.75" customHeight="1" x14ac:dyDescent="0.25">
      <c r="A95" s="265"/>
      <c r="B95" s="465"/>
      <c r="C95" s="266" t="s">
        <v>233</v>
      </c>
      <c r="D95" s="266" t="s">
        <v>158</v>
      </c>
      <c r="E95" s="277">
        <f ca="1">VLOOKUP(E$3,TOD!$B$40:$BP$70,20,0)</f>
        <v>115.71200000029057</v>
      </c>
      <c r="F95" s="277">
        <f ca="1">VLOOKUP(F$3,TOD!$B$40:$BP$70,20,0)</f>
        <v>1278.3808927536011</v>
      </c>
      <c r="G95" s="277">
        <f ca="1">VLOOKUP(G$3,TOD!$B$40:$BP$70,20,0)</f>
        <v>1251.1833043480292</v>
      </c>
      <c r="H95" s="277">
        <f ca="1">VLOOKUP(H$3,TOD!$B$40:$BP$70,20,0)</f>
        <v>1110.5947826076299</v>
      </c>
      <c r="I95" s="277">
        <f ca="1">VLOOKUP(I$3,TOD!$B$40:$BP$70,20,0)</f>
        <v>1129.8504347829148</v>
      </c>
      <c r="J95" s="277">
        <f ca="1">VLOOKUP(J$3,TOD!$B$40:$BP$70,20,0)</f>
        <v>1135.2375652175397</v>
      </c>
      <c r="K95" s="277">
        <f ca="1">VLOOKUP(K$3,TOD!$B$40:$BP$70,20,0)</f>
        <v>992.31058649439365</v>
      </c>
      <c r="L95" s="277">
        <f ca="1">VLOOKUP(L$3,TOD!$B$40:$BP$70,20,0)</f>
        <v>1148.1377391302958</v>
      </c>
      <c r="M95" s="277">
        <f ca="1">VLOOKUP(M$3,TOD!$B$40:$BP$70,20,0)</f>
        <v>1158.6560000004247</v>
      </c>
      <c r="N95" s="277">
        <f ca="1">VLOOKUP(N$3,TOD!$B$40:$BP$70,20,0)</f>
        <v>1213.1951304357499</v>
      </c>
      <c r="O95" s="277">
        <f ca="1">VLOOKUP(O$3,TOD!$B$40:$BP$70,20,0)</f>
        <v>1390.2580869561061</v>
      </c>
      <c r="P95" s="277">
        <f ca="1">VLOOKUP(P$3,TOD!$B$40:$BP$70,20,0)</f>
        <v>1315.9401739137247</v>
      </c>
      <c r="Q95" s="277">
        <f ca="1">VLOOKUP(Q$3,TOD!$B$40:$BP$70,20,0)</f>
        <v>1371.2027826085687</v>
      </c>
      <c r="R95" s="277">
        <f ca="1">VLOOKUP(R$3,TOD!$B$40:$BP$70,20,0)</f>
        <v>1542.5962438667193</v>
      </c>
      <c r="S95" s="277">
        <f ca="1">VLOOKUP(S$3,TOD!$B$40:$BP$70,20,0)</f>
        <v>1321.8504347829148</v>
      </c>
      <c r="T95" s="277">
        <f ca="1">VLOOKUP(T$3,TOD!$B$40:$BP$70,20,0)</f>
        <v>1206.5320269661024</v>
      </c>
      <c r="U95" s="277">
        <f ca="1">VLOOKUP(U$3,TOD!$B$40:$BP$70,20,0)</f>
        <v>1279.072463767603</v>
      </c>
      <c r="V95" s="277">
        <f ca="1">VLOOKUP(V$3,TOD!$B$40:$BP$70,20,0)</f>
        <v>0</v>
      </c>
      <c r="W95" s="277">
        <f ca="1">VLOOKUP(W$3,TOD!$B$40:$BP$70,20,0)</f>
        <v>0</v>
      </c>
      <c r="X95" s="277">
        <f ca="1">VLOOKUP(X$3,TOD!$B$40:$BP$70,20,0)</f>
        <v>0</v>
      </c>
      <c r="Y95" s="277">
        <f ca="1">VLOOKUP(Y$3,TOD!$B$40:$BP$70,20,0)</f>
        <v>0</v>
      </c>
      <c r="Z95" s="277">
        <f ca="1">VLOOKUP(Z$3,TOD!$B$40:$BP$70,20,0)</f>
        <v>0</v>
      </c>
      <c r="AA95" s="277">
        <f ca="1">VLOOKUP(AA$3,TOD!$B$40:$BP$70,20,0)</f>
        <v>0</v>
      </c>
      <c r="AB95" s="277">
        <f ca="1">VLOOKUP(AB$3,TOD!$B$40:$BP$70,20,0)</f>
        <v>0</v>
      </c>
      <c r="AC95" s="277">
        <f ca="1">VLOOKUP(AC$3,TOD!$B$40:$BP$70,20,0)</f>
        <v>0</v>
      </c>
      <c r="AD95" s="277">
        <f ca="1">VLOOKUP(AD$3,TOD!$B$40:$BP$70,20,0)</f>
        <v>0</v>
      </c>
      <c r="AE95" s="277">
        <f ca="1">VLOOKUP(AE$3,TOD!$B$40:$BP$70,20,0)</f>
        <v>0</v>
      </c>
      <c r="AF95" s="277">
        <f ca="1">VLOOKUP(AF$3,TOD!$B$40:$BP$70,20,0)</f>
        <v>0</v>
      </c>
      <c r="AG95" s="277">
        <f ca="1">VLOOKUP(AG$3,TOD!$B$40:$BP$70,20,0)</f>
        <v>0</v>
      </c>
      <c r="AH95" s="277">
        <f ca="1">VLOOKUP(AH$3,TOD!$B$40:$BP$70,20,0)</f>
        <v>0</v>
      </c>
      <c r="AI95" s="277">
        <f ca="1">VLOOKUP(AI$3,TOD!$B$40:$BP$70,20,0)</f>
        <v>0</v>
      </c>
      <c r="AJ95" s="15">
        <f t="shared" ca="1" si="11"/>
        <v>19960.710648632608</v>
      </c>
      <c r="AK95" s="274">
        <f ca="1">IFERROR(AJ95/AJ98, "-")</f>
        <v>0.3886579441714787</v>
      </c>
    </row>
    <row r="96" spans="1:37" ht="15.75" customHeight="1" x14ac:dyDescent="0.25">
      <c r="A96" s="265"/>
      <c r="B96" s="465"/>
      <c r="C96" s="266" t="s">
        <v>234</v>
      </c>
      <c r="D96" s="266" t="s">
        <v>159</v>
      </c>
      <c r="E96" s="277">
        <f ca="1">VLOOKUP(E$3,TOD!$B$75:$BP$105,20,0)</f>
        <v>0</v>
      </c>
      <c r="F96" s="277">
        <f ca="1">VLOOKUP(F$3,TOD!$B$75:$BP$105,20,0)</f>
        <v>516.37945507187396</v>
      </c>
      <c r="G96" s="277">
        <f ca="1">VLOOKUP(G$3,TOD!$B$75:$BP$105,20,0)</f>
        <v>563.51165217347443</v>
      </c>
      <c r="H96" s="277">
        <f ca="1">VLOOKUP(H$3,TOD!$B$75:$BP$105,20,0)</f>
        <v>446.98713043518364</v>
      </c>
      <c r="I96" s="277">
        <f ca="1">VLOOKUP(I$3,TOD!$B$75:$BP$105,20,0)</f>
        <v>467.03897971007973</v>
      </c>
      <c r="J96" s="277">
        <f ca="1">VLOOKUP(J$3,TOD!$B$75:$BP$105,20,0)</f>
        <v>486.91200000047684</v>
      </c>
      <c r="K96" s="277">
        <f ca="1">VLOOKUP(K$3,TOD!$B$75:$BP$105,20,0)</f>
        <v>441.0835004625842</v>
      </c>
      <c r="L96" s="277">
        <f ca="1">VLOOKUP(L$3,TOD!$B$75:$BP$105,20,0)</f>
        <v>461.84626086987555</v>
      </c>
      <c r="M96" s="277">
        <f ca="1">VLOOKUP(M$3,TOD!$B$75:$BP$105,20,0)</f>
        <v>467.44486956484616</v>
      </c>
      <c r="N96" s="277">
        <f ca="1">VLOOKUP(N$3,TOD!$B$75:$BP$105,20,0)</f>
        <v>591.24894299451262</v>
      </c>
      <c r="O96" s="277">
        <f ca="1">VLOOKUP(O$3,TOD!$B$75:$BP$105,20,0)</f>
        <v>593.11487849615514</v>
      </c>
      <c r="P96" s="277">
        <f ca="1">VLOOKUP(P$3,TOD!$B$75:$BP$105,20,0)</f>
        <v>619.28626086842269</v>
      </c>
      <c r="Q96" s="277">
        <f ca="1">VLOOKUP(Q$3,TOD!$B$75:$BP$105,20,0)</f>
        <v>626.13147826027125</v>
      </c>
      <c r="R96" s="277">
        <f ca="1">VLOOKUP(R$3,TOD!$B$75:$BP$105,20,0)</f>
        <v>641.9478260865435</v>
      </c>
      <c r="S96" s="277">
        <f ca="1">VLOOKUP(S$3,TOD!$B$75:$BP$105,20,0)</f>
        <v>576.4118260871619</v>
      </c>
      <c r="T96" s="277">
        <f ca="1">VLOOKUP(T$3,TOD!$B$75:$BP$105,20,0)</f>
        <v>567.61623970046639</v>
      </c>
      <c r="U96" s="277">
        <f ca="1">VLOOKUP(U$3,TOD!$B$75:$BP$105,20,0)</f>
        <v>592.59473623149097</v>
      </c>
      <c r="V96" s="277">
        <f ca="1">VLOOKUP(V$3,TOD!$B$75:$BP$105,20,0)</f>
        <v>0</v>
      </c>
      <c r="W96" s="277">
        <f ca="1">VLOOKUP(W$3,TOD!$B$75:$BP$105,20,0)</f>
        <v>0</v>
      </c>
      <c r="X96" s="277">
        <f ca="1">VLOOKUP(X$3,TOD!$B$75:$BP$105,20,0)</f>
        <v>0</v>
      </c>
      <c r="Y96" s="277">
        <f ca="1">VLOOKUP(Y$3,TOD!$B$75:$BP$105,20,0)</f>
        <v>0</v>
      </c>
      <c r="Z96" s="277">
        <f ca="1">VLOOKUP(Z$3,TOD!$B$75:$BP$105,20,0)</f>
        <v>0</v>
      </c>
      <c r="AA96" s="277">
        <f ca="1">VLOOKUP(AA$3,TOD!$B$75:$BP$105,20,0)</f>
        <v>0</v>
      </c>
      <c r="AB96" s="277">
        <f ca="1">VLOOKUP(AB$3,TOD!$B$75:$BP$105,20,0)</f>
        <v>0</v>
      </c>
      <c r="AC96" s="277">
        <f ca="1">VLOOKUP(AC$3,TOD!$B$75:$BP$105,20,0)</f>
        <v>0</v>
      </c>
      <c r="AD96" s="277">
        <f ca="1">VLOOKUP(AD$3,TOD!$B$75:$BP$105,20,0)</f>
        <v>0</v>
      </c>
      <c r="AE96" s="277">
        <f ca="1">VLOOKUP(AE$3,TOD!$B$75:$BP$105,20,0)</f>
        <v>0</v>
      </c>
      <c r="AF96" s="277">
        <f ca="1">VLOOKUP(AF$3,TOD!$B$75:$BP$105,20,0)</f>
        <v>0</v>
      </c>
      <c r="AG96" s="277">
        <f ca="1">VLOOKUP(AG$3,TOD!$B$75:$BP$105,20,0)</f>
        <v>0</v>
      </c>
      <c r="AH96" s="277">
        <f ca="1">VLOOKUP(AH$3,TOD!$B$75:$BP$105,20,0)</f>
        <v>0</v>
      </c>
      <c r="AI96" s="277">
        <f ca="1">VLOOKUP(AI$3,TOD!$B$75:$BP$105,20,0)</f>
        <v>0</v>
      </c>
      <c r="AJ96" s="15">
        <f t="shared" ca="1" si="11"/>
        <v>8659.556037013419</v>
      </c>
      <c r="AK96" s="274">
        <f ca="1">IFERROR(AJ96/AJ98, "-")</f>
        <v>0.16861149415108176</v>
      </c>
    </row>
    <row r="97" spans="1:37" ht="15.75" customHeight="1" x14ac:dyDescent="0.25">
      <c r="A97" s="265"/>
      <c r="B97" s="465"/>
      <c r="C97" s="266" t="s">
        <v>235</v>
      </c>
      <c r="D97" s="266" t="s">
        <v>160</v>
      </c>
      <c r="E97" s="277">
        <f ca="1">VLOOKUP(E$3,TOD!$B$109:$BP$139,20,0)</f>
        <v>665.26608695648611</v>
      </c>
      <c r="F97" s="277">
        <f ca="1">VLOOKUP(F$3,TOD!$B$109:$BP$139,20,0)</f>
        <v>1000.8375652171671</v>
      </c>
      <c r="G97" s="277">
        <f ca="1">VLOOKUP(G$3,TOD!$B$109:$BP$139,20,0)</f>
        <v>880.41889541782439</v>
      </c>
      <c r="H97" s="277">
        <f ca="1">VLOOKUP(H$3,TOD!$B$109:$BP$139,20,0)</f>
        <v>847.94991304446012</v>
      </c>
      <c r="I97" s="277">
        <f ca="1">VLOOKUP(I$3,TOD!$B$109:$BP$139,20,0)</f>
        <v>832.63962898589671</v>
      </c>
      <c r="J97" s="277">
        <f ca="1">VLOOKUP(J$3,TOD!$B$109:$BP$139,20,0)</f>
        <v>818.05875941924751</v>
      </c>
      <c r="K97" s="277">
        <f ca="1">VLOOKUP(K$3,TOD!$B$109:$BP$139,20,0)</f>
        <v>869.58055934123695</v>
      </c>
      <c r="L97" s="277">
        <f ca="1">VLOOKUP(L$3,TOD!$B$109:$BP$139,20,0)</f>
        <v>858.66852173954248</v>
      </c>
      <c r="M97" s="277">
        <f ca="1">VLOOKUP(M$3,TOD!$B$109:$BP$139,20,0)</f>
        <v>865.91443478316069</v>
      </c>
      <c r="N97" s="277">
        <f ca="1">VLOOKUP(N$3,TOD!$B$109:$BP$139,20,0)</f>
        <v>1034.9454222228378</v>
      </c>
      <c r="O97" s="277">
        <f ca="1">VLOOKUP(O$3,TOD!$B$109:$BP$139,20,0)</f>
        <v>951.47610478196293</v>
      </c>
      <c r="P97" s="277">
        <f ca="1">VLOOKUP(P$3,TOD!$B$109:$BP$139,20,0)</f>
        <v>1018.8688695654273</v>
      </c>
      <c r="Q97" s="277">
        <f ca="1">VLOOKUP(Q$3,TOD!$B$109:$BP$139,20,0)</f>
        <v>966.41014106292278</v>
      </c>
      <c r="R97" s="277">
        <f ca="1">VLOOKUP(R$3,TOD!$B$109:$BP$139,20,0)</f>
        <v>1073.6999337887391</v>
      </c>
      <c r="S97" s="277">
        <f ca="1">VLOOKUP(S$3,TOD!$B$109:$BP$139,20,0)</f>
        <v>935.6035547060892</v>
      </c>
      <c r="T97" s="277">
        <f ca="1">VLOOKUP(T$3,TOD!$B$109:$BP$139,20,0)</f>
        <v>909.80173913016915</v>
      </c>
      <c r="U97" s="277">
        <f ca="1">VLOOKUP(U$3,TOD!$B$109:$BP$139,20,0)</f>
        <v>968.05917681194842</v>
      </c>
      <c r="V97" s="277">
        <f ca="1">VLOOKUP(V$3,TOD!$B$109:$BP$139,20,0)</f>
        <v>0</v>
      </c>
      <c r="W97" s="277">
        <f ca="1">VLOOKUP(W$3,TOD!$B$109:$BP$139,20,0)</f>
        <v>0</v>
      </c>
      <c r="X97" s="277">
        <f ca="1">VLOOKUP(X$3,TOD!$B$109:$BP$139,20,0)</f>
        <v>0</v>
      </c>
      <c r="Y97" s="277">
        <f ca="1">VLOOKUP(Y$3,TOD!$B$109:$BP$139,20,0)</f>
        <v>0</v>
      </c>
      <c r="Z97" s="277">
        <f ca="1">VLOOKUP(Z$3,TOD!$B$109:$BP$139,20,0)</f>
        <v>0</v>
      </c>
      <c r="AA97" s="277">
        <f ca="1">VLOOKUP(AA$3,TOD!$B$109:$BP$139,20,0)</f>
        <v>0</v>
      </c>
      <c r="AB97" s="277">
        <f ca="1">VLOOKUP(AB$3,TOD!$B$109:$BP$139,20,0)</f>
        <v>0</v>
      </c>
      <c r="AC97" s="277">
        <f ca="1">VLOOKUP(AC$3,TOD!$B$109:$BP$139,20,0)</f>
        <v>0</v>
      </c>
      <c r="AD97" s="277">
        <f ca="1">VLOOKUP(AD$3,TOD!$B$109:$BP$139,20,0)</f>
        <v>0</v>
      </c>
      <c r="AE97" s="277">
        <f ca="1">VLOOKUP(AE$3,TOD!$B$109:$BP$139,20,0)</f>
        <v>0</v>
      </c>
      <c r="AF97" s="277">
        <f ca="1">VLOOKUP(AF$3,TOD!$B$109:$BP$139,20,0)</f>
        <v>0</v>
      </c>
      <c r="AG97" s="277">
        <f ca="1">VLOOKUP(AG$3,TOD!$B$109:$BP$139,20,0)</f>
        <v>0</v>
      </c>
      <c r="AH97" s="277">
        <f ca="1">VLOOKUP(AH$3,TOD!$B$109:$BP$139,20,0)</f>
        <v>0</v>
      </c>
      <c r="AI97" s="277">
        <f ca="1">VLOOKUP(AI$3,TOD!$B$109:$BP$139,20,0)</f>
        <v>0</v>
      </c>
      <c r="AJ97" s="15">
        <f t="shared" ca="1" si="11"/>
        <v>15498.199306975119</v>
      </c>
      <c r="AK97" s="274">
        <f ca="1">IFERROR(AJ97/AJ98, "-")</f>
        <v>0.30176772696323917</v>
      </c>
    </row>
    <row r="98" spans="1:37" ht="15.75" customHeight="1" x14ac:dyDescent="0.25">
      <c r="A98" s="265"/>
      <c r="B98" s="466"/>
      <c r="C98" s="270"/>
      <c r="D98" s="271" t="s">
        <v>35</v>
      </c>
      <c r="E98" s="272">
        <f t="shared" ref="E98:AI98" ca="1" si="26">SUM(E94:E97)</f>
        <v>780.97808695677668</v>
      </c>
      <c r="F98" s="272">
        <f t="shared" ca="1" si="26"/>
        <v>3244.2879999987781</v>
      </c>
      <c r="G98" s="272">
        <f t="shared" ca="1" si="26"/>
        <v>3199.8011562880129</v>
      </c>
      <c r="H98" s="272">
        <f t="shared" ca="1" si="26"/>
        <v>2845.6054524090141</v>
      </c>
      <c r="I98" s="272">
        <f t="shared" ca="1" si="26"/>
        <v>2838.7839999999851</v>
      </c>
      <c r="J98" s="272">
        <f t="shared" ca="1" si="26"/>
        <v>2827.1022376799956</v>
      </c>
      <c r="K98" s="272">
        <f t="shared" ca="1" si="26"/>
        <v>2684.4261477477849</v>
      </c>
      <c r="L98" s="272">
        <f t="shared" ca="1" si="26"/>
        <v>2913.0754406591877</v>
      </c>
      <c r="M98" s="272">
        <f t="shared" ca="1" si="26"/>
        <v>2882.0034782607108</v>
      </c>
      <c r="N98" s="272">
        <f t="shared" ca="1" si="26"/>
        <v>3248.3327999999747</v>
      </c>
      <c r="O98" s="272">
        <f t="shared" ca="1" si="26"/>
        <v>3430.0376615384594</v>
      </c>
      <c r="P98" s="272">
        <f t="shared" ca="1" si="26"/>
        <v>3417.2121471567079</v>
      </c>
      <c r="Q98" s="272">
        <f t="shared" ca="1" si="26"/>
        <v>3468.7878801934421</v>
      </c>
      <c r="R98" s="272">
        <f t="shared" ca="1" si="26"/>
        <v>3815.9061405519024</v>
      </c>
      <c r="S98" s="272">
        <f t="shared" ca="1" si="26"/>
        <v>3374.2904035262764</v>
      </c>
      <c r="T98" s="272">
        <f t="shared" ca="1" si="26"/>
        <v>3120.4827061630785</v>
      </c>
      <c r="U98" s="272">
        <f t="shared" ca="1" si="26"/>
        <v>3266.927304347977</v>
      </c>
      <c r="V98" s="272">
        <f t="shared" ca="1" si="26"/>
        <v>0</v>
      </c>
      <c r="W98" s="272">
        <f t="shared" ca="1" si="26"/>
        <v>0</v>
      </c>
      <c r="X98" s="272">
        <f t="shared" ca="1" si="26"/>
        <v>0</v>
      </c>
      <c r="Y98" s="272">
        <f t="shared" ca="1" si="26"/>
        <v>0</v>
      </c>
      <c r="Z98" s="272">
        <f t="shared" ca="1" si="26"/>
        <v>0</v>
      </c>
      <c r="AA98" s="272">
        <f t="shared" ca="1" si="26"/>
        <v>0</v>
      </c>
      <c r="AB98" s="272">
        <f t="shared" ca="1" si="26"/>
        <v>0</v>
      </c>
      <c r="AC98" s="272">
        <f t="shared" ca="1" si="26"/>
        <v>0</v>
      </c>
      <c r="AD98" s="272">
        <f t="shared" ca="1" si="26"/>
        <v>0</v>
      </c>
      <c r="AE98" s="272">
        <f t="shared" ca="1" si="26"/>
        <v>0</v>
      </c>
      <c r="AF98" s="272">
        <f t="shared" ca="1" si="26"/>
        <v>0</v>
      </c>
      <c r="AG98" s="272">
        <f t="shared" ca="1" si="26"/>
        <v>0</v>
      </c>
      <c r="AH98" s="272">
        <f t="shared" ca="1" si="26"/>
        <v>0</v>
      </c>
      <c r="AI98" s="272">
        <f t="shared" ca="1" si="26"/>
        <v>0</v>
      </c>
      <c r="AJ98" s="15">
        <f t="shared" ca="1" si="11"/>
        <v>51358.041043478064</v>
      </c>
      <c r="AK98" s="274">
        <f ca="1">IFERROR(AJ98/AJ98, "-")</f>
        <v>1</v>
      </c>
    </row>
    <row r="99" spans="1:37" ht="15.75" customHeight="1" x14ac:dyDescent="0.25">
      <c r="A99" s="265"/>
      <c r="B99" s="464" t="s">
        <v>91</v>
      </c>
      <c r="C99" s="266" t="s">
        <v>236</v>
      </c>
      <c r="D99" s="266" t="s">
        <v>157</v>
      </c>
      <c r="E99" s="275">
        <f ca="1">VLOOKUP(E$3,TOD!$B$6:$BP$36,21,0)</f>
        <v>697.19875776395202</v>
      </c>
      <c r="F99" s="275">
        <f ca="1">VLOOKUP(F$3,TOD!$B$6:$BP$36,21,0)</f>
        <v>0</v>
      </c>
      <c r="G99" s="275">
        <f ca="1">VLOOKUP(G$3,TOD!$B$6:$BP$36,21,0)</f>
        <v>0</v>
      </c>
      <c r="H99" s="275">
        <f ca="1">VLOOKUP(H$3,TOD!$B$6:$BP$36,21,0)</f>
        <v>0</v>
      </c>
      <c r="I99" s="275">
        <f ca="1">VLOOKUP(I$3,TOD!$B$6:$BP$36,21,0)</f>
        <v>0</v>
      </c>
      <c r="J99" s="275">
        <f ca="1">VLOOKUP(J$3,TOD!$B$6:$BP$36,21,0)</f>
        <v>0</v>
      </c>
      <c r="K99" s="275">
        <f ca="1">VLOOKUP(K$3,TOD!$B$6:$BP$36,21,0)</f>
        <v>0</v>
      </c>
      <c r="L99" s="275">
        <f ca="1">VLOOKUP(L$3,TOD!$B$6:$BP$36,21,0)</f>
        <v>0</v>
      </c>
      <c r="M99" s="275">
        <f ca="1">VLOOKUP(M$3,TOD!$B$6:$BP$36,21,0)</f>
        <v>0</v>
      </c>
      <c r="N99" s="275">
        <f ca="1">VLOOKUP(N$3,TOD!$B$6:$BP$36,21,0)</f>
        <v>0</v>
      </c>
      <c r="O99" s="275">
        <f ca="1">VLOOKUP(O$3,TOD!$B$6:$BP$36,21,0)</f>
        <v>0</v>
      </c>
      <c r="P99" s="275">
        <f ca="1">VLOOKUP(P$3,TOD!$B$6:$BP$36,21,0)</f>
        <v>0</v>
      </c>
      <c r="Q99" s="275">
        <f ca="1">VLOOKUP(Q$3,TOD!$B$6:$BP$36,21,0)</f>
        <v>0</v>
      </c>
      <c r="R99" s="275">
        <f ca="1">VLOOKUP(R$3,TOD!$B$6:$BP$36,21,0)</f>
        <v>0</v>
      </c>
      <c r="S99" s="275">
        <f ca="1">VLOOKUP(S$3,TOD!$B$6:$BP$36,21,0)</f>
        <v>0</v>
      </c>
      <c r="T99" s="275">
        <f ca="1">VLOOKUP(T$3,TOD!$B$6:$BP$36,21,0)</f>
        <v>0</v>
      </c>
      <c r="U99" s="275">
        <f ca="1">VLOOKUP(U$3,TOD!$B$6:$BP$36,21,0)</f>
        <v>0</v>
      </c>
      <c r="V99" s="275">
        <f ca="1">VLOOKUP(V$3,TOD!$B$6:$BP$36,21,0)</f>
        <v>0</v>
      </c>
      <c r="W99" s="275">
        <f ca="1">VLOOKUP(W$3,TOD!$B$6:$BP$36,21,0)</f>
        <v>0</v>
      </c>
      <c r="X99" s="275">
        <f ca="1">VLOOKUP(X$3,TOD!$B$6:$BP$36,21,0)</f>
        <v>0</v>
      </c>
      <c r="Y99" s="275">
        <f ca="1">VLOOKUP(Y$3,TOD!$B$6:$BP$36,21,0)</f>
        <v>0</v>
      </c>
      <c r="Z99" s="275">
        <f ca="1">VLOOKUP(Z$3,TOD!$B$6:$BP$36,21,0)</f>
        <v>0</v>
      </c>
      <c r="AA99" s="275">
        <f ca="1">VLOOKUP(AA$3,TOD!$B$6:$BP$36,21,0)</f>
        <v>0</v>
      </c>
      <c r="AB99" s="275">
        <f ca="1">VLOOKUP(AB$3,TOD!$B$6:$BP$36,21,0)</f>
        <v>0</v>
      </c>
      <c r="AC99" s="275">
        <f ca="1">VLOOKUP(AC$3,TOD!$B$6:$BP$36,21,0)</f>
        <v>0</v>
      </c>
      <c r="AD99" s="275">
        <f ca="1">VLOOKUP(AD$3,TOD!$B$6:$BP$36,21,0)</f>
        <v>0</v>
      </c>
      <c r="AE99" s="275">
        <f ca="1">VLOOKUP(AE$3,TOD!$B$6:$BP$36,21,0)</f>
        <v>0</v>
      </c>
      <c r="AF99" s="275">
        <f ca="1">VLOOKUP(AF$3,TOD!$B$6:$BP$36,21,0)</f>
        <v>0</v>
      </c>
      <c r="AG99" s="275">
        <f ca="1">VLOOKUP(AG$3,TOD!$B$6:$BP$36,21,0)</f>
        <v>0</v>
      </c>
      <c r="AH99" s="275">
        <f ca="1">VLOOKUP(AH$3,TOD!$B$6:$BP$36,21,0)</f>
        <v>0</v>
      </c>
      <c r="AI99" s="275">
        <f ca="1">VLOOKUP(AI$3,TOD!$B$6:$BP$36,21,0)</f>
        <v>0</v>
      </c>
      <c r="AJ99" s="15">
        <f t="shared" ca="1" si="11"/>
        <v>697.19875776395202</v>
      </c>
      <c r="AK99" s="274">
        <f ca="1">IFERROR(AJ99/AJ103, "-")</f>
        <v>0.24672400898764033</v>
      </c>
    </row>
    <row r="100" spans="1:37" ht="15.75" customHeight="1" x14ac:dyDescent="0.25">
      <c r="A100" s="265"/>
      <c r="B100" s="465"/>
      <c r="C100" s="266" t="s">
        <v>237</v>
      </c>
      <c r="D100" s="266" t="s">
        <v>158</v>
      </c>
      <c r="E100" s="277">
        <f ca="1">VLOOKUP(E$3,TOD!$B$40:$BP$70,21,0)</f>
        <v>1276.2047237656079</v>
      </c>
      <c r="F100" s="277">
        <f ca="1">VLOOKUP(F$3,TOD!$B$40:$BP$70,21,0)</f>
        <v>0</v>
      </c>
      <c r="G100" s="277">
        <f ca="1">VLOOKUP(G$3,TOD!$B$40:$BP$70,21,0)</f>
        <v>0</v>
      </c>
      <c r="H100" s="277">
        <f ca="1">VLOOKUP(H$3,TOD!$B$40:$BP$70,21,0)</f>
        <v>0</v>
      </c>
      <c r="I100" s="277">
        <f ca="1">VLOOKUP(I$3,TOD!$B$40:$BP$70,21,0)</f>
        <v>0</v>
      </c>
      <c r="J100" s="277">
        <f ca="1">VLOOKUP(J$3,TOD!$B$40:$BP$70,21,0)</f>
        <v>0</v>
      </c>
      <c r="K100" s="277">
        <f ca="1">VLOOKUP(K$3,TOD!$B$40:$BP$70,21,0)</f>
        <v>0</v>
      </c>
      <c r="L100" s="277">
        <f ca="1">VLOOKUP(L$3,TOD!$B$40:$BP$70,21,0)</f>
        <v>0</v>
      </c>
      <c r="M100" s="277">
        <f ca="1">VLOOKUP(M$3,TOD!$B$40:$BP$70,21,0)</f>
        <v>0</v>
      </c>
      <c r="N100" s="277">
        <f ca="1">VLOOKUP(N$3,TOD!$B$40:$BP$70,21,0)</f>
        <v>0</v>
      </c>
      <c r="O100" s="277">
        <f ca="1">VLOOKUP(O$3,TOD!$B$40:$BP$70,21,0)</f>
        <v>0</v>
      </c>
      <c r="P100" s="277">
        <f ca="1">VLOOKUP(P$3,TOD!$B$40:$BP$70,21,0)</f>
        <v>0</v>
      </c>
      <c r="Q100" s="277">
        <f ca="1">VLOOKUP(Q$3,TOD!$B$40:$BP$70,21,0)</f>
        <v>0</v>
      </c>
      <c r="R100" s="277">
        <f ca="1">VLOOKUP(R$3,TOD!$B$40:$BP$70,21,0)</f>
        <v>0</v>
      </c>
      <c r="S100" s="277">
        <f ca="1">VLOOKUP(S$3,TOD!$B$40:$BP$70,21,0)</f>
        <v>0</v>
      </c>
      <c r="T100" s="277">
        <f ca="1">VLOOKUP(T$3,TOD!$B$40:$BP$70,21,0)</f>
        <v>0</v>
      </c>
      <c r="U100" s="277">
        <f ca="1">VLOOKUP(U$3,TOD!$B$40:$BP$70,21,0)</f>
        <v>0</v>
      </c>
      <c r="V100" s="277">
        <f ca="1">VLOOKUP(V$3,TOD!$B$40:$BP$70,21,0)</f>
        <v>0</v>
      </c>
      <c r="W100" s="277">
        <f ca="1">VLOOKUP(W$3,TOD!$B$40:$BP$70,21,0)</f>
        <v>0</v>
      </c>
      <c r="X100" s="277">
        <f ca="1">VLOOKUP(X$3,TOD!$B$40:$BP$70,21,0)</f>
        <v>0</v>
      </c>
      <c r="Y100" s="277">
        <f ca="1">VLOOKUP(Y$3,TOD!$B$40:$BP$70,21,0)</f>
        <v>0</v>
      </c>
      <c r="Z100" s="277">
        <f ca="1">VLOOKUP(Z$3,TOD!$B$40:$BP$70,21,0)</f>
        <v>0</v>
      </c>
      <c r="AA100" s="277">
        <f ca="1">VLOOKUP(AA$3,TOD!$B$40:$BP$70,21,0)</f>
        <v>0</v>
      </c>
      <c r="AB100" s="277">
        <f ca="1">VLOOKUP(AB$3,TOD!$B$40:$BP$70,21,0)</f>
        <v>0</v>
      </c>
      <c r="AC100" s="277">
        <f ca="1">VLOOKUP(AC$3,TOD!$B$40:$BP$70,21,0)</f>
        <v>0</v>
      </c>
      <c r="AD100" s="277">
        <f ca="1">VLOOKUP(AD$3,TOD!$B$40:$BP$70,21,0)</f>
        <v>0</v>
      </c>
      <c r="AE100" s="277">
        <f ca="1">VLOOKUP(AE$3,TOD!$B$40:$BP$70,21,0)</f>
        <v>0</v>
      </c>
      <c r="AF100" s="277">
        <f ca="1">VLOOKUP(AF$3,TOD!$B$40:$BP$70,21,0)</f>
        <v>0</v>
      </c>
      <c r="AG100" s="277">
        <f ca="1">VLOOKUP(AG$3,TOD!$B$40:$BP$70,21,0)</f>
        <v>0</v>
      </c>
      <c r="AH100" s="277">
        <f ca="1">VLOOKUP(AH$3,TOD!$B$40:$BP$70,21,0)</f>
        <v>0</v>
      </c>
      <c r="AI100" s="277">
        <f ca="1">VLOOKUP(AI$3,TOD!$B$40:$BP$70,21,0)</f>
        <v>0</v>
      </c>
      <c r="AJ100" s="15">
        <f t="shared" ca="1" si="11"/>
        <v>1276.2047237656079</v>
      </c>
      <c r="AK100" s="274">
        <f ca="1">IFERROR(AJ100/AJ103, "-")</f>
        <v>0.45162206935976695</v>
      </c>
    </row>
    <row r="101" spans="1:37" ht="15.75" customHeight="1" x14ac:dyDescent="0.25">
      <c r="A101" s="265"/>
      <c r="B101" s="465"/>
      <c r="C101" s="266" t="s">
        <v>238</v>
      </c>
      <c r="D101" s="266" t="s">
        <v>159</v>
      </c>
      <c r="E101" s="277">
        <f ca="1">VLOOKUP(E$3,TOD!$B$75:$BP$105,21,0)</f>
        <v>573.45210853265598</v>
      </c>
      <c r="F101" s="277">
        <f ca="1">VLOOKUP(F$3,TOD!$B$75:$BP$105,21,0)</f>
        <v>0</v>
      </c>
      <c r="G101" s="277">
        <f ca="1">VLOOKUP(G$3,TOD!$B$75:$BP$105,21,0)</f>
        <v>0</v>
      </c>
      <c r="H101" s="277">
        <f ca="1">VLOOKUP(H$3,TOD!$B$75:$BP$105,21,0)</f>
        <v>0</v>
      </c>
      <c r="I101" s="277">
        <f ca="1">VLOOKUP(I$3,TOD!$B$75:$BP$105,21,0)</f>
        <v>0</v>
      </c>
      <c r="J101" s="277">
        <f ca="1">VLOOKUP(J$3,TOD!$B$75:$BP$105,21,0)</f>
        <v>0</v>
      </c>
      <c r="K101" s="277">
        <f ca="1">VLOOKUP(K$3,TOD!$B$75:$BP$105,21,0)</f>
        <v>0</v>
      </c>
      <c r="L101" s="277">
        <f ca="1">VLOOKUP(L$3,TOD!$B$75:$BP$105,21,0)</f>
        <v>0</v>
      </c>
      <c r="M101" s="277">
        <f ca="1">VLOOKUP(M$3,TOD!$B$75:$BP$105,21,0)</f>
        <v>0</v>
      </c>
      <c r="N101" s="277">
        <f ca="1">VLOOKUP(N$3,TOD!$B$75:$BP$105,21,0)</f>
        <v>0</v>
      </c>
      <c r="O101" s="277">
        <f ca="1">VLOOKUP(O$3,TOD!$B$75:$BP$105,21,0)</f>
        <v>0</v>
      </c>
      <c r="P101" s="277">
        <f ca="1">VLOOKUP(P$3,TOD!$B$75:$BP$105,21,0)</f>
        <v>0</v>
      </c>
      <c r="Q101" s="277">
        <f ca="1">VLOOKUP(Q$3,TOD!$B$75:$BP$105,21,0)</f>
        <v>0</v>
      </c>
      <c r="R101" s="277">
        <f ca="1">VLOOKUP(R$3,TOD!$B$75:$BP$105,21,0)</f>
        <v>0</v>
      </c>
      <c r="S101" s="277">
        <f ca="1">VLOOKUP(S$3,TOD!$B$75:$BP$105,21,0)</f>
        <v>0</v>
      </c>
      <c r="T101" s="277">
        <f ca="1">VLOOKUP(T$3,TOD!$B$75:$BP$105,21,0)</f>
        <v>0</v>
      </c>
      <c r="U101" s="277">
        <f ca="1">VLOOKUP(U$3,TOD!$B$75:$BP$105,21,0)</f>
        <v>0</v>
      </c>
      <c r="V101" s="277">
        <f ca="1">VLOOKUP(V$3,TOD!$B$75:$BP$105,21,0)</f>
        <v>0</v>
      </c>
      <c r="W101" s="277">
        <f ca="1">VLOOKUP(W$3,TOD!$B$75:$BP$105,21,0)</f>
        <v>0</v>
      </c>
      <c r="X101" s="277">
        <f ca="1">VLOOKUP(X$3,TOD!$B$75:$BP$105,21,0)</f>
        <v>0</v>
      </c>
      <c r="Y101" s="277">
        <f ca="1">VLOOKUP(Y$3,TOD!$B$75:$BP$105,21,0)</f>
        <v>0</v>
      </c>
      <c r="Z101" s="277">
        <f ca="1">VLOOKUP(Z$3,TOD!$B$75:$BP$105,21,0)</f>
        <v>0</v>
      </c>
      <c r="AA101" s="277">
        <f ca="1">VLOOKUP(AA$3,TOD!$B$75:$BP$105,21,0)</f>
        <v>0</v>
      </c>
      <c r="AB101" s="277">
        <f ca="1">VLOOKUP(AB$3,TOD!$B$75:$BP$105,21,0)</f>
        <v>0</v>
      </c>
      <c r="AC101" s="277">
        <f ca="1">VLOOKUP(AC$3,TOD!$B$75:$BP$105,21,0)</f>
        <v>0</v>
      </c>
      <c r="AD101" s="277">
        <f ca="1">VLOOKUP(AD$3,TOD!$B$75:$BP$105,21,0)</f>
        <v>0</v>
      </c>
      <c r="AE101" s="277">
        <f ca="1">VLOOKUP(AE$3,TOD!$B$75:$BP$105,21,0)</f>
        <v>0</v>
      </c>
      <c r="AF101" s="277">
        <f ca="1">VLOOKUP(AF$3,TOD!$B$75:$BP$105,21,0)</f>
        <v>0</v>
      </c>
      <c r="AG101" s="277">
        <f ca="1">VLOOKUP(AG$3,TOD!$B$75:$BP$105,21,0)</f>
        <v>0</v>
      </c>
      <c r="AH101" s="277">
        <f ca="1">VLOOKUP(AH$3,TOD!$B$75:$BP$105,21,0)</f>
        <v>0</v>
      </c>
      <c r="AI101" s="277">
        <f ca="1">VLOOKUP(AI$3,TOD!$B$75:$BP$105,21,0)</f>
        <v>0</v>
      </c>
      <c r="AJ101" s="15">
        <f t="shared" ca="1" si="11"/>
        <v>573.45210853265598</v>
      </c>
      <c r="AK101" s="274">
        <f ca="1">IFERROR(AJ101/AJ103, "-")</f>
        <v>0.20293266676687649</v>
      </c>
    </row>
    <row r="102" spans="1:37" ht="15.75" customHeight="1" x14ac:dyDescent="0.25">
      <c r="A102" s="265"/>
      <c r="B102" s="465"/>
      <c r="C102" s="266" t="s">
        <v>239</v>
      </c>
      <c r="D102" s="266" t="s">
        <v>160</v>
      </c>
      <c r="E102" s="277">
        <f ca="1">VLOOKUP(E$3,TOD!$B$109:$BP$139,21,0)</f>
        <v>278.96894409926608</v>
      </c>
      <c r="F102" s="277">
        <f ca="1">VLOOKUP(F$3,TOD!$B$109:$BP$139,21,0)</f>
        <v>0</v>
      </c>
      <c r="G102" s="277">
        <f ca="1">VLOOKUP(G$3,TOD!$B$109:$BP$139,21,0)</f>
        <v>0</v>
      </c>
      <c r="H102" s="277">
        <f ca="1">VLOOKUP(H$3,TOD!$B$109:$BP$139,21,0)</f>
        <v>0</v>
      </c>
      <c r="I102" s="277">
        <f ca="1">VLOOKUP(I$3,TOD!$B$109:$BP$139,21,0)</f>
        <v>0</v>
      </c>
      <c r="J102" s="277">
        <f ca="1">VLOOKUP(J$3,TOD!$B$109:$BP$139,21,0)</f>
        <v>0</v>
      </c>
      <c r="K102" s="277">
        <f ca="1">VLOOKUP(K$3,TOD!$B$109:$BP$139,21,0)</f>
        <v>0</v>
      </c>
      <c r="L102" s="277">
        <f ca="1">VLOOKUP(L$3,TOD!$B$109:$BP$139,21,0)</f>
        <v>0</v>
      </c>
      <c r="M102" s="277">
        <f ca="1">VLOOKUP(M$3,TOD!$B$109:$BP$139,21,0)</f>
        <v>0</v>
      </c>
      <c r="N102" s="277">
        <f ca="1">VLOOKUP(N$3,TOD!$B$109:$BP$139,21,0)</f>
        <v>0</v>
      </c>
      <c r="O102" s="277">
        <f ca="1">VLOOKUP(O$3,TOD!$B$109:$BP$139,21,0)</f>
        <v>0</v>
      </c>
      <c r="P102" s="277">
        <f ca="1">VLOOKUP(P$3,TOD!$B$109:$BP$139,21,0)</f>
        <v>0</v>
      </c>
      <c r="Q102" s="277">
        <f ca="1">VLOOKUP(Q$3,TOD!$B$109:$BP$139,21,0)</f>
        <v>0</v>
      </c>
      <c r="R102" s="277">
        <f ca="1">VLOOKUP(R$3,TOD!$B$109:$BP$139,21,0)</f>
        <v>0</v>
      </c>
      <c r="S102" s="277">
        <f ca="1">VLOOKUP(S$3,TOD!$B$109:$BP$139,21,0)</f>
        <v>0</v>
      </c>
      <c r="T102" s="277">
        <f ca="1">VLOOKUP(T$3,TOD!$B$109:$BP$139,21,0)</f>
        <v>0</v>
      </c>
      <c r="U102" s="277">
        <f ca="1">VLOOKUP(U$3,TOD!$B$109:$BP$139,21,0)</f>
        <v>0</v>
      </c>
      <c r="V102" s="277">
        <f ca="1">VLOOKUP(V$3,TOD!$B$109:$BP$139,21,0)</f>
        <v>0</v>
      </c>
      <c r="W102" s="277">
        <f ca="1">VLOOKUP(W$3,TOD!$B$109:$BP$139,21,0)</f>
        <v>0</v>
      </c>
      <c r="X102" s="277">
        <f ca="1">VLOOKUP(X$3,TOD!$B$109:$BP$139,21,0)</f>
        <v>0</v>
      </c>
      <c r="Y102" s="277">
        <f ca="1">VLOOKUP(Y$3,TOD!$B$109:$BP$139,21,0)</f>
        <v>0</v>
      </c>
      <c r="Z102" s="277">
        <f ca="1">VLOOKUP(Z$3,TOD!$B$109:$BP$139,21,0)</f>
        <v>0</v>
      </c>
      <c r="AA102" s="277">
        <f ca="1">VLOOKUP(AA$3,TOD!$B$109:$BP$139,21,0)</f>
        <v>0</v>
      </c>
      <c r="AB102" s="277">
        <f ca="1">VLOOKUP(AB$3,TOD!$B$109:$BP$139,21,0)</f>
        <v>0</v>
      </c>
      <c r="AC102" s="277">
        <f ca="1">VLOOKUP(AC$3,TOD!$B$109:$BP$139,21,0)</f>
        <v>0</v>
      </c>
      <c r="AD102" s="277">
        <f ca="1">VLOOKUP(AD$3,TOD!$B$109:$BP$139,21,0)</f>
        <v>0</v>
      </c>
      <c r="AE102" s="277">
        <f ca="1">VLOOKUP(AE$3,TOD!$B$109:$BP$139,21,0)</f>
        <v>0</v>
      </c>
      <c r="AF102" s="277">
        <f ca="1">VLOOKUP(AF$3,TOD!$B$109:$BP$139,21,0)</f>
        <v>0</v>
      </c>
      <c r="AG102" s="277">
        <f ca="1">VLOOKUP(AG$3,TOD!$B$109:$BP$139,21,0)</f>
        <v>0</v>
      </c>
      <c r="AH102" s="277">
        <f ca="1">VLOOKUP(AH$3,TOD!$B$109:$BP$139,21,0)</f>
        <v>0</v>
      </c>
      <c r="AI102" s="277">
        <f ca="1">VLOOKUP(AI$3,TOD!$B$109:$BP$139,21,0)</f>
        <v>0</v>
      </c>
      <c r="AJ102" s="15">
        <f t="shared" ca="1" si="11"/>
        <v>278.96894409926608</v>
      </c>
      <c r="AK102" s="274">
        <f ca="1">IFERROR(AJ102/AJ103, "-")</f>
        <v>9.8721254885716259E-2</v>
      </c>
    </row>
    <row r="103" spans="1:37" ht="15.75" customHeight="1" x14ac:dyDescent="0.25">
      <c r="A103" s="265"/>
      <c r="B103" s="466"/>
      <c r="C103" s="270"/>
      <c r="D103" s="271" t="s">
        <v>35</v>
      </c>
      <c r="E103" s="272">
        <f t="shared" ref="E103:AI103" ca="1" si="27">SUM(E99:E102)</f>
        <v>2825.824534161482</v>
      </c>
      <c r="F103" s="272">
        <f t="shared" ca="1" si="27"/>
        <v>0</v>
      </c>
      <c r="G103" s="272">
        <f t="shared" ca="1" si="27"/>
        <v>0</v>
      </c>
      <c r="H103" s="272">
        <f t="shared" ca="1" si="27"/>
        <v>0</v>
      </c>
      <c r="I103" s="272">
        <f t="shared" ca="1" si="27"/>
        <v>0</v>
      </c>
      <c r="J103" s="272">
        <f t="shared" ca="1" si="27"/>
        <v>0</v>
      </c>
      <c r="K103" s="272">
        <f t="shared" ca="1" si="27"/>
        <v>0</v>
      </c>
      <c r="L103" s="272">
        <f t="shared" ca="1" si="27"/>
        <v>0</v>
      </c>
      <c r="M103" s="272">
        <f t="shared" ca="1" si="27"/>
        <v>0</v>
      </c>
      <c r="N103" s="272">
        <f t="shared" ca="1" si="27"/>
        <v>0</v>
      </c>
      <c r="O103" s="272">
        <f t="shared" ca="1" si="27"/>
        <v>0</v>
      </c>
      <c r="P103" s="272">
        <f t="shared" ca="1" si="27"/>
        <v>0</v>
      </c>
      <c r="Q103" s="272">
        <f t="shared" ca="1" si="27"/>
        <v>0</v>
      </c>
      <c r="R103" s="272">
        <f t="shared" ca="1" si="27"/>
        <v>0</v>
      </c>
      <c r="S103" s="272">
        <f t="shared" ca="1" si="27"/>
        <v>0</v>
      </c>
      <c r="T103" s="272">
        <f t="shared" ca="1" si="27"/>
        <v>0</v>
      </c>
      <c r="U103" s="272">
        <f t="shared" ca="1" si="27"/>
        <v>0</v>
      </c>
      <c r="V103" s="272">
        <f t="shared" ca="1" si="27"/>
        <v>0</v>
      </c>
      <c r="W103" s="272">
        <f t="shared" ca="1" si="27"/>
        <v>0</v>
      </c>
      <c r="X103" s="272">
        <f t="shared" ca="1" si="27"/>
        <v>0</v>
      </c>
      <c r="Y103" s="272">
        <f t="shared" ca="1" si="27"/>
        <v>0</v>
      </c>
      <c r="Z103" s="272">
        <f t="shared" ca="1" si="27"/>
        <v>0</v>
      </c>
      <c r="AA103" s="272">
        <f t="shared" ca="1" si="27"/>
        <v>0</v>
      </c>
      <c r="AB103" s="272">
        <f t="shared" ca="1" si="27"/>
        <v>0</v>
      </c>
      <c r="AC103" s="272">
        <f t="shared" ca="1" si="27"/>
        <v>0</v>
      </c>
      <c r="AD103" s="272">
        <f t="shared" ca="1" si="27"/>
        <v>0</v>
      </c>
      <c r="AE103" s="272">
        <f t="shared" ca="1" si="27"/>
        <v>0</v>
      </c>
      <c r="AF103" s="272">
        <f t="shared" ca="1" si="27"/>
        <v>0</v>
      </c>
      <c r="AG103" s="272">
        <f t="shared" ca="1" si="27"/>
        <v>0</v>
      </c>
      <c r="AH103" s="272">
        <f t="shared" ca="1" si="27"/>
        <v>0</v>
      </c>
      <c r="AI103" s="272">
        <f t="shared" ca="1" si="27"/>
        <v>0</v>
      </c>
      <c r="AJ103" s="15">
        <f t="shared" ca="1" si="11"/>
        <v>2825.824534161482</v>
      </c>
      <c r="AK103" s="274">
        <f ca="1">IFERROR(AJ103/AJ103, "-")</f>
        <v>1</v>
      </c>
    </row>
    <row r="104" spans="1:37" ht="15.75" customHeight="1" x14ac:dyDescent="0.25">
      <c r="A104" s="265"/>
      <c r="B104" s="464" t="s">
        <v>92</v>
      </c>
      <c r="C104" s="266" t="s">
        <v>240</v>
      </c>
      <c r="D104" s="266" t="s">
        <v>157</v>
      </c>
      <c r="E104" s="275">
        <f ca="1">VLOOKUP(E$3,TOD!$B$6:$BP$36,22,0)</f>
        <v>369.73227872699499</v>
      </c>
      <c r="F104" s="275">
        <f ca="1">VLOOKUP(F$3,TOD!$B$6:$BP$36,22,0)</f>
        <v>372.43652173876762</v>
      </c>
      <c r="G104" s="275">
        <f ca="1">VLOOKUP(G$3,TOD!$B$6:$BP$36,22,0)</f>
        <v>374.73611111147329</v>
      </c>
      <c r="H104" s="275">
        <f ca="1">VLOOKUP(H$3,TOD!$B$6:$BP$36,22,0)</f>
        <v>373.73022774327546</v>
      </c>
      <c r="I104" s="275">
        <f ca="1">VLOOKUP(I$3,TOD!$B$6:$BP$36,22,0)</f>
        <v>371.19166864315048</v>
      </c>
      <c r="J104" s="275">
        <f ca="1">VLOOKUP(J$3,TOD!$B$6:$BP$36,22,0)</f>
        <v>380.26708074519411</v>
      </c>
      <c r="K104" s="275">
        <f ca="1">VLOOKUP(K$3,TOD!$B$6:$BP$36,22,0)</f>
        <v>375.99487577658147</v>
      </c>
      <c r="L104" s="275">
        <f ca="1">VLOOKUP(L$3,TOD!$B$6:$BP$36,22,0)</f>
        <v>379.27327586198226</v>
      </c>
      <c r="M104" s="275">
        <f ca="1">VLOOKUP(M$3,TOD!$B$6:$BP$36,22,0)</f>
        <v>379.68727294029668</v>
      </c>
      <c r="N104" s="275">
        <f ca="1">VLOOKUP(N$3,TOD!$B$6:$BP$36,22,0)</f>
        <v>379.68216728838161</v>
      </c>
      <c r="O104" s="275">
        <f ca="1">VLOOKUP(O$3,TOD!$B$6:$BP$36,22,0)</f>
        <v>370.08850931655616</v>
      </c>
      <c r="P104" s="275">
        <f ca="1">VLOOKUP(P$3,TOD!$B$6:$BP$36,22,0)</f>
        <v>378.86335403751582</v>
      </c>
      <c r="Q104" s="275">
        <f ca="1">VLOOKUP(Q$3,TOD!$B$6:$BP$36,22,0)</f>
        <v>375.18149262433872</v>
      </c>
      <c r="R104" s="275">
        <f ca="1">VLOOKUP(R$3,TOD!$B$6:$BP$36,22,0)</f>
        <v>379.18586956523359</v>
      </c>
      <c r="S104" s="275">
        <f ca="1">VLOOKUP(S$3,TOD!$B$6:$BP$36,22,0)</f>
        <v>377.61956521729007</v>
      </c>
      <c r="T104" s="275">
        <f ca="1">VLOOKUP(T$3,TOD!$B$6:$BP$36,22,0)</f>
        <v>376.45468749990687</v>
      </c>
      <c r="U104" s="275">
        <f ca="1">VLOOKUP(U$3,TOD!$B$6:$BP$36,22,0)</f>
        <v>377.09941770182922</v>
      </c>
      <c r="V104" s="275">
        <f ca="1">VLOOKUP(V$3,TOD!$B$6:$BP$36,22,0)</f>
        <v>0</v>
      </c>
      <c r="W104" s="275">
        <f ca="1">VLOOKUP(W$3,TOD!$B$6:$BP$36,22,0)</f>
        <v>0</v>
      </c>
      <c r="X104" s="275">
        <f ca="1">VLOOKUP(X$3,TOD!$B$6:$BP$36,22,0)</f>
        <v>0</v>
      </c>
      <c r="Y104" s="275">
        <f ca="1">VLOOKUP(Y$3,TOD!$B$6:$BP$36,22,0)</f>
        <v>0</v>
      </c>
      <c r="Z104" s="275">
        <f ca="1">VLOOKUP(Z$3,TOD!$B$6:$BP$36,22,0)</f>
        <v>0</v>
      </c>
      <c r="AA104" s="275">
        <f ca="1">VLOOKUP(AA$3,TOD!$B$6:$BP$36,22,0)</f>
        <v>0</v>
      </c>
      <c r="AB104" s="275">
        <f ca="1">VLOOKUP(AB$3,TOD!$B$6:$BP$36,22,0)</f>
        <v>0</v>
      </c>
      <c r="AC104" s="275">
        <f ca="1">VLOOKUP(AC$3,TOD!$B$6:$BP$36,22,0)</f>
        <v>0</v>
      </c>
      <c r="AD104" s="275">
        <f ca="1">VLOOKUP(AD$3,TOD!$B$6:$BP$36,22,0)</f>
        <v>0</v>
      </c>
      <c r="AE104" s="275">
        <f ca="1">VLOOKUP(AE$3,TOD!$B$6:$BP$36,22,0)</f>
        <v>0</v>
      </c>
      <c r="AF104" s="275">
        <f ca="1">VLOOKUP(AF$3,TOD!$B$6:$BP$36,22,0)</f>
        <v>0</v>
      </c>
      <c r="AG104" s="275">
        <f ca="1">VLOOKUP(AG$3,TOD!$B$6:$BP$36,22,0)</f>
        <v>0</v>
      </c>
      <c r="AH104" s="275">
        <f ca="1">VLOOKUP(AH$3,TOD!$B$6:$BP$36,22,0)</f>
        <v>0</v>
      </c>
      <c r="AI104" s="275">
        <f ca="1">VLOOKUP(AI$3,TOD!$B$6:$BP$36,22,0)</f>
        <v>0</v>
      </c>
      <c r="AJ104" s="15">
        <f t="shared" ca="1" si="11"/>
        <v>6391.2243765387684</v>
      </c>
      <c r="AK104" s="273">
        <f ca="1">IFERROR(AJ104/AJ108, "-")</f>
        <v>0.1668184269344668</v>
      </c>
    </row>
    <row r="105" spans="1:37" ht="15.75" customHeight="1" x14ac:dyDescent="0.25">
      <c r="A105" s="265"/>
      <c r="B105" s="465"/>
      <c r="C105" s="266" t="s">
        <v>241</v>
      </c>
      <c r="D105" s="266" t="s">
        <v>158</v>
      </c>
      <c r="E105" s="277">
        <f ca="1">VLOOKUP(E$3,TOD!$B$40:$BP$70,22,0)</f>
        <v>742.18387034162879</v>
      </c>
      <c r="F105" s="277">
        <f ca="1">VLOOKUP(F$3,TOD!$B$40:$BP$70,22,0)</f>
        <v>745.13276397529989</v>
      </c>
      <c r="G105" s="277">
        <f ca="1">VLOOKUP(G$3,TOD!$B$40:$BP$70,22,0)</f>
        <v>743.87798742111772</v>
      </c>
      <c r="H105" s="277">
        <f ca="1">VLOOKUP(H$3,TOD!$B$40:$BP$70,22,0)</f>
        <v>743.24337474117056</v>
      </c>
      <c r="I105" s="277">
        <f ca="1">VLOOKUP(I$3,TOD!$B$40:$BP$70,22,0)</f>
        <v>751.50747626554221</v>
      </c>
      <c r="J105" s="277">
        <f ca="1">VLOOKUP(J$3,TOD!$B$40:$BP$70,22,0)</f>
        <v>735.39179104473442</v>
      </c>
      <c r="K105" s="277">
        <f ca="1">VLOOKUP(K$3,TOD!$B$40:$BP$70,22,0)</f>
        <v>753.71218820847571</v>
      </c>
      <c r="L105" s="277">
        <f ca="1">VLOOKUP(L$3,TOD!$B$40:$BP$70,22,0)</f>
        <v>738.81632041139528</v>
      </c>
      <c r="M105" s="277">
        <f ca="1">VLOOKUP(M$3,TOD!$B$40:$BP$70,22,0)</f>
        <v>745.52795031061396</v>
      </c>
      <c r="N105" s="277">
        <f ca="1">VLOOKUP(N$3,TOD!$B$40:$BP$70,22,0)</f>
        <v>754.4656249997206</v>
      </c>
      <c r="O105" s="277">
        <f ca="1">VLOOKUP(O$3,TOD!$B$40:$BP$70,22,0)</f>
        <v>750.39906832296401</v>
      </c>
      <c r="P105" s="277">
        <f ca="1">VLOOKUP(P$3,TOD!$B$40:$BP$70,22,0)</f>
        <v>753.65683229779825</v>
      </c>
      <c r="Q105" s="277">
        <f ca="1">VLOOKUP(Q$3,TOD!$B$40:$BP$70,22,0)</f>
        <v>749.51571234501898</v>
      </c>
      <c r="R105" s="277">
        <f ca="1">VLOOKUP(R$3,TOD!$B$40:$BP$70,22,0)</f>
        <v>752.36569293448702</v>
      </c>
      <c r="S105" s="277">
        <f ca="1">VLOOKUP(S$3,TOD!$B$40:$BP$70,22,0)</f>
        <v>746.75652173953131</v>
      </c>
      <c r="T105" s="277">
        <f ca="1">VLOOKUP(T$3,TOD!$B$40:$BP$70,22,0)</f>
        <v>748.40781249990687</v>
      </c>
      <c r="U105" s="277">
        <f ca="1">VLOOKUP(U$3,TOD!$B$40:$BP$70,22,0)</f>
        <v>754.52014751546085</v>
      </c>
      <c r="V105" s="277">
        <f ca="1">VLOOKUP(V$3,TOD!$B$40:$BP$70,22,0)</f>
        <v>0</v>
      </c>
      <c r="W105" s="277">
        <f ca="1">VLOOKUP(W$3,TOD!$B$40:$BP$70,22,0)</f>
        <v>0</v>
      </c>
      <c r="X105" s="277">
        <f ca="1">VLOOKUP(X$3,TOD!$B$40:$BP$70,22,0)</f>
        <v>0</v>
      </c>
      <c r="Y105" s="277">
        <f ca="1">VLOOKUP(Y$3,TOD!$B$40:$BP$70,22,0)</f>
        <v>0</v>
      </c>
      <c r="Z105" s="277">
        <f ca="1">VLOOKUP(Z$3,TOD!$B$40:$BP$70,22,0)</f>
        <v>0</v>
      </c>
      <c r="AA105" s="277">
        <f ca="1">VLOOKUP(AA$3,TOD!$B$40:$BP$70,22,0)</f>
        <v>0</v>
      </c>
      <c r="AB105" s="277">
        <f ca="1">VLOOKUP(AB$3,TOD!$B$40:$BP$70,22,0)</f>
        <v>0</v>
      </c>
      <c r="AC105" s="277">
        <f ca="1">VLOOKUP(AC$3,TOD!$B$40:$BP$70,22,0)</f>
        <v>0</v>
      </c>
      <c r="AD105" s="277">
        <f ca="1">VLOOKUP(AD$3,TOD!$B$40:$BP$70,22,0)</f>
        <v>0</v>
      </c>
      <c r="AE105" s="277">
        <f ca="1">VLOOKUP(AE$3,TOD!$B$40:$BP$70,22,0)</f>
        <v>0</v>
      </c>
      <c r="AF105" s="277">
        <f ca="1">VLOOKUP(AF$3,TOD!$B$40:$BP$70,22,0)</f>
        <v>0</v>
      </c>
      <c r="AG105" s="277">
        <f ca="1">VLOOKUP(AG$3,TOD!$B$40:$BP$70,22,0)</f>
        <v>0</v>
      </c>
      <c r="AH105" s="277">
        <f ca="1">VLOOKUP(AH$3,TOD!$B$40:$BP$70,22,0)</f>
        <v>0</v>
      </c>
      <c r="AI105" s="277">
        <f ca="1">VLOOKUP(AI$3,TOD!$B$40:$BP$70,22,0)</f>
        <v>0</v>
      </c>
      <c r="AJ105" s="15">
        <f t="shared" ca="1" si="11"/>
        <v>12709.481135374866</v>
      </c>
      <c r="AK105" s="274">
        <f ca="1">IFERROR(AJ105/AJ108, "-")</f>
        <v>0.33173231375499268</v>
      </c>
    </row>
    <row r="106" spans="1:37" ht="15.75" customHeight="1" x14ac:dyDescent="0.25">
      <c r="A106" s="265"/>
      <c r="B106" s="465"/>
      <c r="C106" s="266" t="s">
        <v>242</v>
      </c>
      <c r="D106" s="266" t="s">
        <v>159</v>
      </c>
      <c r="E106" s="277">
        <f ca="1">VLOOKUP(E$3,TOD!$B$75:$BP$105,22,0)</f>
        <v>371.30434782616794</v>
      </c>
      <c r="F106" s="277">
        <f ca="1">VLOOKUP(F$3,TOD!$B$75:$BP$105,22,0)</f>
        <v>370.80822981381789</v>
      </c>
      <c r="G106" s="277">
        <f ca="1">VLOOKUP(G$3,TOD!$B$75:$BP$105,22,0)</f>
        <v>372.59654674027115</v>
      </c>
      <c r="H106" s="277">
        <f ca="1">VLOOKUP(H$3,TOD!$B$75:$BP$105,22,0)</f>
        <v>374.43736547557637</v>
      </c>
      <c r="I106" s="277">
        <f ca="1">VLOOKUP(I$3,TOD!$B$75:$BP$105,22,0)</f>
        <v>379.07270618760958</v>
      </c>
      <c r="J106" s="277">
        <f ca="1">VLOOKUP(J$3,TOD!$B$75:$BP$105,22,0)</f>
        <v>376.36758395517245</v>
      </c>
      <c r="K106" s="277">
        <f ca="1">VLOOKUP(K$3,TOD!$B$75:$BP$105,22,0)</f>
        <v>377.15629005199298</v>
      </c>
      <c r="L106" s="277">
        <f ca="1">VLOOKUP(L$3,TOD!$B$75:$BP$105,22,0)</f>
        <v>378.54550347710028</v>
      </c>
      <c r="M106" s="277">
        <f ca="1">VLOOKUP(M$3,TOD!$B$75:$BP$105,22,0)</f>
        <v>375.59229264641181</v>
      </c>
      <c r="N106" s="277">
        <f ca="1">VLOOKUP(N$3,TOD!$B$75:$BP$105,22,0)</f>
        <v>373.67107919277623</v>
      </c>
      <c r="O106" s="277">
        <f ca="1">VLOOKUP(O$3,TOD!$B$75:$BP$105,22,0)</f>
        <v>373.93426501052454</v>
      </c>
      <c r="P106" s="277">
        <f ca="1">VLOOKUP(P$3,TOD!$B$75:$BP$105,22,0)</f>
        <v>377.98136645974591</v>
      </c>
      <c r="Q106" s="277">
        <f ca="1">VLOOKUP(Q$3,TOD!$B$75:$BP$105,22,0)</f>
        <v>377.19875776395202</v>
      </c>
      <c r="R106" s="277">
        <f ca="1">VLOOKUP(R$3,TOD!$B$75:$BP$105,22,0)</f>
        <v>377.49610830750316</v>
      </c>
      <c r="S106" s="277">
        <f ca="1">VLOOKUP(S$3,TOD!$B$75:$BP$105,22,0)</f>
        <v>377.59906832268462</v>
      </c>
      <c r="T106" s="277">
        <f ca="1">VLOOKUP(T$3,TOD!$B$75:$BP$105,22,0)</f>
        <v>378</v>
      </c>
      <c r="U106" s="277">
        <f ca="1">VLOOKUP(U$3,TOD!$B$75:$BP$105,22,0)</f>
        <v>377.98942526942119</v>
      </c>
      <c r="V106" s="277">
        <f ca="1">VLOOKUP(V$3,TOD!$B$75:$BP$105,22,0)</f>
        <v>0</v>
      </c>
      <c r="W106" s="277">
        <f ca="1">VLOOKUP(W$3,TOD!$B$75:$BP$105,22,0)</f>
        <v>0</v>
      </c>
      <c r="X106" s="277">
        <f ca="1">VLOOKUP(X$3,TOD!$B$75:$BP$105,22,0)</f>
        <v>0</v>
      </c>
      <c r="Y106" s="277">
        <f ca="1">VLOOKUP(Y$3,TOD!$B$75:$BP$105,22,0)</f>
        <v>0</v>
      </c>
      <c r="Z106" s="277">
        <f ca="1">VLOOKUP(Z$3,TOD!$B$75:$BP$105,22,0)</f>
        <v>0</v>
      </c>
      <c r="AA106" s="277">
        <f ca="1">VLOOKUP(AA$3,TOD!$B$75:$BP$105,22,0)</f>
        <v>0</v>
      </c>
      <c r="AB106" s="277">
        <f ca="1">VLOOKUP(AB$3,TOD!$B$75:$BP$105,22,0)</f>
        <v>0</v>
      </c>
      <c r="AC106" s="277">
        <f ca="1">VLOOKUP(AC$3,TOD!$B$75:$BP$105,22,0)</f>
        <v>0</v>
      </c>
      <c r="AD106" s="277">
        <f ca="1">VLOOKUP(AD$3,TOD!$B$75:$BP$105,22,0)</f>
        <v>0</v>
      </c>
      <c r="AE106" s="277">
        <f ca="1">VLOOKUP(AE$3,TOD!$B$75:$BP$105,22,0)</f>
        <v>0</v>
      </c>
      <c r="AF106" s="277">
        <f ca="1">VLOOKUP(AF$3,TOD!$B$75:$BP$105,22,0)</f>
        <v>0</v>
      </c>
      <c r="AG106" s="277">
        <f ca="1">VLOOKUP(AG$3,TOD!$B$75:$BP$105,22,0)</f>
        <v>0</v>
      </c>
      <c r="AH106" s="277">
        <f ca="1">VLOOKUP(AH$3,TOD!$B$75:$BP$105,22,0)</f>
        <v>0</v>
      </c>
      <c r="AI106" s="277">
        <f ca="1">VLOOKUP(AI$3,TOD!$B$75:$BP$105,22,0)</f>
        <v>0</v>
      </c>
      <c r="AJ106" s="15">
        <f t="shared" ca="1" si="11"/>
        <v>6389.7509365007281</v>
      </c>
      <c r="AK106" s="274">
        <f ca="1">IFERROR(AJ106/AJ108, "-")</f>
        <v>0.16677996842716883</v>
      </c>
    </row>
    <row r="107" spans="1:37" ht="15.75" customHeight="1" x14ac:dyDescent="0.25">
      <c r="A107" s="265"/>
      <c r="B107" s="465"/>
      <c r="C107" s="266" t="s">
        <v>243</v>
      </c>
      <c r="D107" s="266" t="s">
        <v>160</v>
      </c>
      <c r="E107" s="277">
        <f ca="1">VLOOKUP(E$3,TOD!$B$109:$BP$139,22,0)</f>
        <v>746.92062111804262</v>
      </c>
      <c r="F107" s="277">
        <f ca="1">VLOOKUP(F$3,TOD!$B$109:$BP$139,22,0)</f>
        <v>745.18065907480195</v>
      </c>
      <c r="G107" s="277">
        <f ca="1">VLOOKUP(G$3,TOD!$B$109:$BP$139,22,0)</f>
        <v>745.82142857136205</v>
      </c>
      <c r="H107" s="277">
        <f ca="1">VLOOKUP(H$3,TOD!$B$109:$BP$139,22,0)</f>
        <v>745.59202566416934</v>
      </c>
      <c r="I107" s="277">
        <f ca="1">VLOOKUP(I$3,TOD!$B$109:$BP$139,22,0)</f>
        <v>751.56211180146784</v>
      </c>
      <c r="J107" s="277">
        <f ca="1">VLOOKUP(J$3,TOD!$B$109:$BP$139,22,0)</f>
        <v>755.92074922379106</v>
      </c>
      <c r="K107" s="277">
        <f ca="1">VLOOKUP(K$3,TOD!$B$109:$BP$139,22,0)</f>
        <v>756.03152173943818</v>
      </c>
      <c r="L107" s="277">
        <f ca="1">VLOOKUP(L$3,TOD!$B$109:$BP$139,22,0)</f>
        <v>756.21442855102941</v>
      </c>
      <c r="M107" s="277">
        <f ca="1">VLOOKUP(M$3,TOD!$B$109:$BP$139,22,0)</f>
        <v>758.32641351269558</v>
      </c>
      <c r="N107" s="277">
        <f ca="1">VLOOKUP(N$3,TOD!$B$109:$BP$139,22,0)</f>
        <v>757.53416149085388</v>
      </c>
      <c r="O107" s="277">
        <f ca="1">VLOOKUP(O$3,TOD!$B$109:$BP$139,22,0)</f>
        <v>757.91045548627153</v>
      </c>
      <c r="P107" s="277">
        <f ca="1">VLOOKUP(P$3,TOD!$B$109:$BP$139,22,0)</f>
        <v>758.54347826074809</v>
      </c>
      <c r="Q107" s="277">
        <f ca="1">VLOOKUP(Q$3,TOD!$B$109:$BP$139,22,0)</f>
        <v>756.3902173913084</v>
      </c>
      <c r="R107" s="277">
        <f ca="1">VLOOKUP(R$3,TOD!$B$109:$BP$139,22,0)</f>
        <v>757.55124223604798</v>
      </c>
      <c r="S107" s="277">
        <f ca="1">VLOOKUP(S$3,TOD!$B$109:$BP$139,22,0)</f>
        <v>759.23843167722225</v>
      </c>
      <c r="T107" s="277">
        <f ca="1">VLOOKUP(T$3,TOD!$B$109:$BP$139,22,0)</f>
        <v>756.40683229826391</v>
      </c>
      <c r="U107" s="277">
        <f ca="1">VLOOKUP(U$3,TOD!$B$109:$BP$139,22,0)</f>
        <v>756.85917721502483</v>
      </c>
      <c r="V107" s="277">
        <f ca="1">VLOOKUP(V$3,TOD!$B$109:$BP$139,22,0)</f>
        <v>0</v>
      </c>
      <c r="W107" s="277">
        <f ca="1">VLOOKUP(W$3,TOD!$B$109:$BP$139,22,0)</f>
        <v>0</v>
      </c>
      <c r="X107" s="277">
        <f ca="1">VLOOKUP(X$3,TOD!$B$109:$BP$139,22,0)</f>
        <v>0</v>
      </c>
      <c r="Y107" s="277">
        <f ca="1">VLOOKUP(Y$3,TOD!$B$109:$BP$139,22,0)</f>
        <v>0</v>
      </c>
      <c r="Z107" s="277">
        <f ca="1">VLOOKUP(Z$3,TOD!$B$109:$BP$139,22,0)</f>
        <v>0</v>
      </c>
      <c r="AA107" s="277">
        <f ca="1">VLOOKUP(AA$3,TOD!$B$109:$BP$139,22,0)</f>
        <v>0</v>
      </c>
      <c r="AB107" s="277">
        <f ca="1">VLOOKUP(AB$3,TOD!$B$109:$BP$139,22,0)</f>
        <v>0</v>
      </c>
      <c r="AC107" s="277">
        <f ca="1">VLOOKUP(AC$3,TOD!$B$109:$BP$139,22,0)</f>
        <v>0</v>
      </c>
      <c r="AD107" s="277">
        <f ca="1">VLOOKUP(AD$3,TOD!$B$109:$BP$139,22,0)</f>
        <v>0</v>
      </c>
      <c r="AE107" s="277">
        <f ca="1">VLOOKUP(AE$3,TOD!$B$109:$BP$139,22,0)</f>
        <v>0</v>
      </c>
      <c r="AF107" s="277">
        <f ca="1">VLOOKUP(AF$3,TOD!$B$109:$BP$139,22,0)</f>
        <v>0</v>
      </c>
      <c r="AG107" s="277">
        <f ca="1">VLOOKUP(AG$3,TOD!$B$109:$BP$139,22,0)</f>
        <v>0</v>
      </c>
      <c r="AH107" s="277">
        <f ca="1">VLOOKUP(AH$3,TOD!$B$109:$BP$139,22,0)</f>
        <v>0</v>
      </c>
      <c r="AI107" s="277">
        <f ca="1">VLOOKUP(AI$3,TOD!$B$109:$BP$139,22,0)</f>
        <v>0</v>
      </c>
      <c r="AJ107" s="15">
        <f t="shared" ca="1" si="11"/>
        <v>12822.003955312539</v>
      </c>
      <c r="AK107" s="274">
        <f ca="1">IFERROR(AJ107/AJ108, "-")</f>
        <v>0.33466929088337172</v>
      </c>
    </row>
    <row r="108" spans="1:37" ht="15.75" customHeight="1" x14ac:dyDescent="0.25">
      <c r="A108" s="265"/>
      <c r="B108" s="466"/>
      <c r="C108" s="270"/>
      <c r="D108" s="271" t="s">
        <v>35</v>
      </c>
      <c r="E108" s="272">
        <f t="shared" ref="E108:AI108" ca="1" si="28">SUM(E104:E107)</f>
        <v>2230.1411180128343</v>
      </c>
      <c r="F108" s="272">
        <f t="shared" ca="1" si="28"/>
        <v>2233.5581746026874</v>
      </c>
      <c r="G108" s="272">
        <f t="shared" ca="1" si="28"/>
        <v>2237.0320738442242</v>
      </c>
      <c r="H108" s="272">
        <f t="shared" ca="1" si="28"/>
        <v>2237.0029936241917</v>
      </c>
      <c r="I108" s="272">
        <f t="shared" ca="1" si="28"/>
        <v>2253.3339628977701</v>
      </c>
      <c r="J108" s="272">
        <f t="shared" ca="1" si="28"/>
        <v>2247.947204968892</v>
      </c>
      <c r="K108" s="272">
        <f t="shared" ca="1" si="28"/>
        <v>2262.8948757764883</v>
      </c>
      <c r="L108" s="272">
        <f t="shared" ca="1" si="28"/>
        <v>2252.8495283015072</v>
      </c>
      <c r="M108" s="272">
        <f t="shared" ca="1" si="28"/>
        <v>2259.133929410018</v>
      </c>
      <c r="N108" s="272">
        <f t="shared" ca="1" si="28"/>
        <v>2265.3530329717323</v>
      </c>
      <c r="O108" s="272">
        <f t="shared" ca="1" si="28"/>
        <v>2252.3322981363162</v>
      </c>
      <c r="P108" s="272">
        <f t="shared" ca="1" si="28"/>
        <v>2269.0450310558081</v>
      </c>
      <c r="Q108" s="272">
        <f t="shared" ca="1" si="28"/>
        <v>2258.2861801246181</v>
      </c>
      <c r="R108" s="272">
        <f t="shared" ca="1" si="28"/>
        <v>2266.5989130432718</v>
      </c>
      <c r="S108" s="272">
        <f t="shared" ca="1" si="28"/>
        <v>2261.2135869567282</v>
      </c>
      <c r="T108" s="272">
        <f t="shared" ca="1" si="28"/>
        <v>2259.2693322980776</v>
      </c>
      <c r="U108" s="272">
        <f t="shared" ca="1" si="28"/>
        <v>2266.4681677017361</v>
      </c>
      <c r="V108" s="272">
        <f t="shared" ca="1" si="28"/>
        <v>0</v>
      </c>
      <c r="W108" s="272">
        <f t="shared" ca="1" si="28"/>
        <v>0</v>
      </c>
      <c r="X108" s="272">
        <f t="shared" ca="1" si="28"/>
        <v>0</v>
      </c>
      <c r="Y108" s="272">
        <f t="shared" ca="1" si="28"/>
        <v>0</v>
      </c>
      <c r="Z108" s="272">
        <f t="shared" ca="1" si="28"/>
        <v>0</v>
      </c>
      <c r="AA108" s="272">
        <f t="shared" ca="1" si="28"/>
        <v>0</v>
      </c>
      <c r="AB108" s="272">
        <f t="shared" ca="1" si="28"/>
        <v>0</v>
      </c>
      <c r="AC108" s="272">
        <f t="shared" ca="1" si="28"/>
        <v>0</v>
      </c>
      <c r="AD108" s="272">
        <f t="shared" ca="1" si="28"/>
        <v>0</v>
      </c>
      <c r="AE108" s="272">
        <f t="shared" ca="1" si="28"/>
        <v>0</v>
      </c>
      <c r="AF108" s="272">
        <f t="shared" ca="1" si="28"/>
        <v>0</v>
      </c>
      <c r="AG108" s="272">
        <f t="shared" ca="1" si="28"/>
        <v>0</v>
      </c>
      <c r="AH108" s="272">
        <f t="shared" ca="1" si="28"/>
        <v>0</v>
      </c>
      <c r="AI108" s="272">
        <f t="shared" ca="1" si="28"/>
        <v>0</v>
      </c>
      <c r="AJ108" s="15">
        <f t="shared" ca="1" si="11"/>
        <v>38312.460403726902</v>
      </c>
      <c r="AK108" s="274">
        <f ca="1">IFERROR(AJ108/AJ108, "-")</f>
        <v>1</v>
      </c>
    </row>
    <row r="109" spans="1:37" ht="15.75" customHeight="1" x14ac:dyDescent="0.25">
      <c r="A109" s="265"/>
      <c r="B109" s="464" t="s">
        <v>93</v>
      </c>
      <c r="C109" s="266" t="s">
        <v>244</v>
      </c>
      <c r="D109" s="266" t="s">
        <v>157</v>
      </c>
      <c r="E109" s="275">
        <f ca="1">VLOOKUP(E$3,TOD!$B$6:$BP$36,23,0)</f>
        <v>0</v>
      </c>
      <c r="F109" s="275">
        <f ca="1">VLOOKUP(F$3,TOD!$B$6:$BP$36,23,0)</f>
        <v>0.40380859375</v>
      </c>
      <c r="G109" s="275">
        <f ca="1">VLOOKUP(G$3,TOD!$B$6:$BP$36,23,0)</f>
        <v>0</v>
      </c>
      <c r="H109" s="275">
        <f ca="1">VLOOKUP(H$3,TOD!$B$6:$BP$36,23,0)</f>
        <v>0</v>
      </c>
      <c r="I109" s="275">
        <f ca="1">VLOOKUP(I$3,TOD!$B$6:$BP$36,23,0)</f>
        <v>0</v>
      </c>
      <c r="J109" s="275">
        <f ca="1">VLOOKUP(J$3,TOD!$B$6:$BP$36,23,0)</f>
        <v>0</v>
      </c>
      <c r="K109" s="275">
        <f ca="1">VLOOKUP(K$3,TOD!$B$6:$BP$36,23,0)</f>
        <v>1.624590084884403E-2</v>
      </c>
      <c r="L109" s="275">
        <f ca="1">VLOOKUP(L$3,TOD!$B$6:$BP$36,23,0)</f>
        <v>0</v>
      </c>
      <c r="M109" s="275">
        <f ca="1">VLOOKUP(M$3,TOD!$B$6:$BP$36,23,0)</f>
        <v>0.52783203125</v>
      </c>
      <c r="N109" s="275">
        <f ca="1">VLOOKUP(N$3,TOD!$B$6:$BP$36,23,0)</f>
        <v>0</v>
      </c>
      <c r="O109" s="275">
        <f ca="1">VLOOKUP(O$3,TOD!$B$6:$BP$36,23,0)</f>
        <v>0</v>
      </c>
      <c r="P109" s="275">
        <f ca="1">VLOOKUP(P$3,TOD!$B$6:$BP$36,23,0)</f>
        <v>1.07861328125</v>
      </c>
      <c r="Q109" s="275">
        <f ca="1">VLOOKUP(Q$3,TOD!$B$6:$BP$36,23,0)</f>
        <v>0.529296875</v>
      </c>
      <c r="R109" s="275">
        <f ca="1">VLOOKUP(R$3,TOD!$B$6:$BP$36,23,0)</f>
        <v>0.55078125</v>
      </c>
      <c r="S109" s="275">
        <f ca="1">VLOOKUP(S$3,TOD!$B$6:$BP$36,23,0)</f>
        <v>1.0888671875</v>
      </c>
      <c r="T109" s="275">
        <f ca="1">VLOOKUP(T$3,TOD!$B$6:$BP$36,23,0)</f>
        <v>0.97998046875</v>
      </c>
      <c r="U109" s="275">
        <f ca="1">VLOOKUP(U$3,TOD!$B$6:$BP$36,23,0)</f>
        <v>0.494140625</v>
      </c>
      <c r="V109" s="275">
        <f ca="1">VLOOKUP(V$3,TOD!$B$6:$BP$36,23,0)</f>
        <v>0</v>
      </c>
      <c r="W109" s="275">
        <f ca="1">VLOOKUP(W$3,TOD!$B$6:$BP$36,23,0)</f>
        <v>0</v>
      </c>
      <c r="X109" s="275">
        <f ca="1">VLOOKUP(X$3,TOD!$B$6:$BP$36,23,0)</f>
        <v>0</v>
      </c>
      <c r="Y109" s="275">
        <f ca="1">VLOOKUP(Y$3,TOD!$B$6:$BP$36,23,0)</f>
        <v>0</v>
      </c>
      <c r="Z109" s="275">
        <f ca="1">VLOOKUP(Z$3,TOD!$B$6:$BP$36,23,0)</f>
        <v>0</v>
      </c>
      <c r="AA109" s="275">
        <f ca="1">VLOOKUP(AA$3,TOD!$B$6:$BP$36,23,0)</f>
        <v>0</v>
      </c>
      <c r="AB109" s="275">
        <f ca="1">VLOOKUP(AB$3,TOD!$B$6:$BP$36,23,0)</f>
        <v>0</v>
      </c>
      <c r="AC109" s="275">
        <f ca="1">VLOOKUP(AC$3,TOD!$B$6:$BP$36,23,0)</f>
        <v>0</v>
      </c>
      <c r="AD109" s="275">
        <f ca="1">VLOOKUP(AD$3,TOD!$B$6:$BP$36,23,0)</f>
        <v>0</v>
      </c>
      <c r="AE109" s="275">
        <f ca="1">VLOOKUP(AE$3,TOD!$B$6:$BP$36,23,0)</f>
        <v>0</v>
      </c>
      <c r="AF109" s="275">
        <f ca="1">VLOOKUP(AF$3,TOD!$B$6:$BP$36,23,0)</f>
        <v>0</v>
      </c>
      <c r="AG109" s="275">
        <f ca="1">VLOOKUP(AG$3,TOD!$B$6:$BP$36,23,0)</f>
        <v>0</v>
      </c>
      <c r="AH109" s="275">
        <f ca="1">VLOOKUP(AH$3,TOD!$B$6:$BP$36,23,0)</f>
        <v>0</v>
      </c>
      <c r="AI109" s="275">
        <f ca="1">VLOOKUP(AI$3,TOD!$B$6:$BP$36,23,0)</f>
        <v>0</v>
      </c>
      <c r="AJ109" s="15">
        <f t="shared" ca="1" si="11"/>
        <v>5.669566213348844</v>
      </c>
      <c r="AK109" s="274">
        <f ca="1">IFERROR(AJ109/AJ113, "-")</f>
        <v>8.947026156157771E-2</v>
      </c>
    </row>
    <row r="110" spans="1:37" ht="15.75" customHeight="1" x14ac:dyDescent="0.25">
      <c r="A110" s="265"/>
      <c r="B110" s="465"/>
      <c r="C110" s="266" t="s">
        <v>245</v>
      </c>
      <c r="D110" s="266" t="s">
        <v>158</v>
      </c>
      <c r="E110" s="277">
        <f ca="1">VLOOKUP(E$3,TOD!$B$40:$BP$70,23,0)</f>
        <v>0</v>
      </c>
      <c r="F110" s="277">
        <f ca="1">VLOOKUP(F$3,TOD!$B$40:$BP$70,23,0)</f>
        <v>0</v>
      </c>
      <c r="G110" s="277">
        <f ca="1">VLOOKUP(G$3,TOD!$B$40:$BP$70,23,0)</f>
        <v>0</v>
      </c>
      <c r="H110" s="277">
        <f ca="1">VLOOKUP(H$3,TOD!$B$40:$BP$70,23,0)</f>
        <v>0.42919921875</v>
      </c>
      <c r="I110" s="277">
        <f ca="1">VLOOKUP(I$3,TOD!$B$40:$BP$70,23,0)</f>
        <v>0</v>
      </c>
      <c r="J110" s="277">
        <f ca="1">VLOOKUP(J$3,TOD!$B$40:$BP$70,23,0)</f>
        <v>0.46630859375</v>
      </c>
      <c r="K110" s="277">
        <f ca="1">VLOOKUP(K$3,TOD!$B$40:$BP$70,23,0)</f>
        <v>0.4921875</v>
      </c>
      <c r="L110" s="277">
        <f ca="1">VLOOKUP(L$3,TOD!$B$40:$BP$70,23,0)</f>
        <v>0</v>
      </c>
      <c r="M110" s="277">
        <f ca="1">VLOOKUP(M$3,TOD!$B$40:$BP$70,23,0)</f>
        <v>0</v>
      </c>
      <c r="N110" s="277">
        <f ca="1">VLOOKUP(N$3,TOD!$B$40:$BP$70,23,0)</f>
        <v>0.55615234375</v>
      </c>
      <c r="O110" s="277">
        <f ca="1">VLOOKUP(O$3,TOD!$B$40:$BP$70,23,0)</f>
        <v>0.55615234375</v>
      </c>
      <c r="P110" s="277">
        <f ca="1">VLOOKUP(P$3,TOD!$B$40:$BP$70,23,0)</f>
        <v>0.55322265625</v>
      </c>
      <c r="Q110" s="277">
        <f ca="1">VLOOKUP(Q$3,TOD!$B$40:$BP$70,23,0)</f>
        <v>8.28369140625</v>
      </c>
      <c r="R110" s="277">
        <f ca="1">VLOOKUP(R$3,TOD!$B$40:$BP$70,23,0)</f>
        <v>1.59423828125</v>
      </c>
      <c r="S110" s="277">
        <f ca="1">VLOOKUP(S$3,TOD!$B$40:$BP$70,23,0)</f>
        <v>1.029296875</v>
      </c>
      <c r="T110" s="277">
        <f ca="1">VLOOKUP(T$3,TOD!$B$40:$BP$70,23,0)</f>
        <v>0.9951171875</v>
      </c>
      <c r="U110" s="277">
        <f ca="1">VLOOKUP(U$3,TOD!$B$40:$BP$70,23,0)</f>
        <v>0.97265625</v>
      </c>
      <c r="V110" s="277">
        <f ca="1">VLOOKUP(V$3,TOD!$B$40:$BP$70,23,0)</f>
        <v>0</v>
      </c>
      <c r="W110" s="277">
        <f ca="1">VLOOKUP(W$3,TOD!$B$40:$BP$70,23,0)</f>
        <v>0</v>
      </c>
      <c r="X110" s="277">
        <f ca="1">VLOOKUP(X$3,TOD!$B$40:$BP$70,23,0)</f>
        <v>0</v>
      </c>
      <c r="Y110" s="277">
        <f ca="1">VLOOKUP(Y$3,TOD!$B$40:$BP$70,23,0)</f>
        <v>0</v>
      </c>
      <c r="Z110" s="277">
        <f ca="1">VLOOKUP(Z$3,TOD!$B$40:$BP$70,23,0)</f>
        <v>0</v>
      </c>
      <c r="AA110" s="277">
        <f ca="1">VLOOKUP(AA$3,TOD!$B$40:$BP$70,23,0)</f>
        <v>0</v>
      </c>
      <c r="AB110" s="277">
        <f ca="1">VLOOKUP(AB$3,TOD!$B$40:$BP$70,23,0)</f>
        <v>0</v>
      </c>
      <c r="AC110" s="277">
        <f ca="1">VLOOKUP(AC$3,TOD!$B$40:$BP$70,23,0)</f>
        <v>0</v>
      </c>
      <c r="AD110" s="277">
        <f ca="1">VLOOKUP(AD$3,TOD!$B$40:$BP$70,23,0)</f>
        <v>0</v>
      </c>
      <c r="AE110" s="277">
        <f ca="1">VLOOKUP(AE$3,TOD!$B$40:$BP$70,23,0)</f>
        <v>0</v>
      </c>
      <c r="AF110" s="277">
        <f ca="1">VLOOKUP(AF$3,TOD!$B$40:$BP$70,23,0)</f>
        <v>0</v>
      </c>
      <c r="AG110" s="277">
        <f ca="1">VLOOKUP(AG$3,TOD!$B$40:$BP$70,23,0)</f>
        <v>0</v>
      </c>
      <c r="AH110" s="277">
        <f ca="1">VLOOKUP(AH$3,TOD!$B$40:$BP$70,23,0)</f>
        <v>0</v>
      </c>
      <c r="AI110" s="277">
        <f ca="1">VLOOKUP(AI$3,TOD!$B$40:$BP$70,23,0)</f>
        <v>0</v>
      </c>
      <c r="AJ110" s="15">
        <f t="shared" ca="1" si="11"/>
        <v>15.92822265625</v>
      </c>
      <c r="AK110" s="274">
        <f ca="1">IFERROR(AJ110/AJ113, "-")</f>
        <v>0.25136001479449521</v>
      </c>
    </row>
    <row r="111" spans="1:37" ht="15.75" customHeight="1" x14ac:dyDescent="0.25">
      <c r="A111" s="265"/>
      <c r="B111" s="465"/>
      <c r="C111" s="266" t="s">
        <v>246</v>
      </c>
      <c r="D111" s="266" t="s">
        <v>159</v>
      </c>
      <c r="E111" s="277">
        <f ca="1">VLOOKUP(E$3,TOD!$B$75:$BP$105,23,0)</f>
        <v>0.439453125</v>
      </c>
      <c r="F111" s="277">
        <f ca="1">VLOOKUP(F$3,TOD!$B$75:$BP$105,23,0)</f>
        <v>0.787109375</v>
      </c>
      <c r="G111" s="277">
        <f ca="1">VLOOKUP(G$3,TOD!$B$75:$BP$105,23,0)</f>
        <v>0.43017578125</v>
      </c>
      <c r="H111" s="277">
        <f ca="1">VLOOKUP(H$3,TOD!$B$75:$BP$105,23,0)</f>
        <v>0.4267578125</v>
      </c>
      <c r="I111" s="277">
        <f ca="1">VLOOKUP(I$3,TOD!$B$75:$BP$105,23,0)</f>
        <v>0.466796875</v>
      </c>
      <c r="J111" s="277">
        <f ca="1">VLOOKUP(J$3,TOD!$B$75:$BP$105,23,0)</f>
        <v>0.48974609375</v>
      </c>
      <c r="K111" s="277">
        <f ca="1">VLOOKUP(K$3,TOD!$B$75:$BP$105,23,0)</f>
        <v>0.48681640625</v>
      </c>
      <c r="L111" s="277">
        <f ca="1">VLOOKUP(L$3,TOD!$B$75:$BP$105,23,0)</f>
        <v>1.03662109375</v>
      </c>
      <c r="M111" s="277">
        <f ca="1">VLOOKUP(M$3,TOD!$B$75:$BP$105,23,0)</f>
        <v>0.53125</v>
      </c>
      <c r="N111" s="277">
        <f ca="1">VLOOKUP(N$3,TOD!$B$75:$BP$105,23,0)</f>
        <v>0.5556640625</v>
      </c>
      <c r="O111" s="277">
        <f ca="1">VLOOKUP(O$3,TOD!$B$75:$BP$105,23,0)</f>
        <v>1.669921875</v>
      </c>
      <c r="P111" s="277">
        <f ca="1">VLOOKUP(P$3,TOD!$B$75:$BP$105,23,0)</f>
        <v>1.64599609375</v>
      </c>
      <c r="Q111" s="277">
        <f ca="1">VLOOKUP(Q$3,TOD!$B$75:$BP$105,23,0)</f>
        <v>1.782150742430531</v>
      </c>
      <c r="R111" s="277">
        <f ca="1">VLOOKUP(R$3,TOD!$B$75:$BP$105,23,0)</f>
        <v>1.60205078125</v>
      </c>
      <c r="S111" s="277">
        <f ca="1">VLOOKUP(S$3,TOD!$B$75:$BP$105,23,0)</f>
        <v>1.57666015625</v>
      </c>
      <c r="T111" s="277">
        <f ca="1">VLOOKUP(T$3,TOD!$B$75:$BP$105,23,0)</f>
        <v>0.98974609375</v>
      </c>
      <c r="U111" s="277">
        <f ca="1">VLOOKUP(U$3,TOD!$B$75:$BP$105,23,0)</f>
        <v>0.94921875</v>
      </c>
      <c r="V111" s="277">
        <f ca="1">VLOOKUP(V$3,TOD!$B$75:$BP$105,23,0)</f>
        <v>0</v>
      </c>
      <c r="W111" s="277">
        <f ca="1">VLOOKUP(W$3,TOD!$B$75:$BP$105,23,0)</f>
        <v>0</v>
      </c>
      <c r="X111" s="277">
        <f ca="1">VLOOKUP(X$3,TOD!$B$75:$BP$105,23,0)</f>
        <v>0</v>
      </c>
      <c r="Y111" s="277">
        <f ca="1">VLOOKUP(Y$3,TOD!$B$75:$BP$105,23,0)</f>
        <v>0</v>
      </c>
      <c r="Z111" s="277">
        <f ca="1">VLOOKUP(Z$3,TOD!$B$75:$BP$105,23,0)</f>
        <v>0</v>
      </c>
      <c r="AA111" s="277">
        <f ca="1">VLOOKUP(AA$3,TOD!$B$75:$BP$105,23,0)</f>
        <v>0</v>
      </c>
      <c r="AB111" s="277">
        <f ca="1">VLOOKUP(AB$3,TOD!$B$75:$BP$105,23,0)</f>
        <v>0</v>
      </c>
      <c r="AC111" s="277">
        <f ca="1">VLOOKUP(AC$3,TOD!$B$75:$BP$105,23,0)</f>
        <v>0</v>
      </c>
      <c r="AD111" s="277">
        <f ca="1">VLOOKUP(AD$3,TOD!$B$75:$BP$105,23,0)</f>
        <v>0</v>
      </c>
      <c r="AE111" s="277">
        <f ca="1">VLOOKUP(AE$3,TOD!$B$75:$BP$105,23,0)</f>
        <v>0</v>
      </c>
      <c r="AF111" s="277">
        <f ca="1">VLOOKUP(AF$3,TOD!$B$75:$BP$105,23,0)</f>
        <v>0</v>
      </c>
      <c r="AG111" s="277">
        <f ca="1">VLOOKUP(AG$3,TOD!$B$75:$BP$105,23,0)</f>
        <v>0</v>
      </c>
      <c r="AH111" s="277">
        <f ca="1">VLOOKUP(AH$3,TOD!$B$75:$BP$105,23,0)</f>
        <v>0</v>
      </c>
      <c r="AI111" s="277">
        <f ca="1">VLOOKUP(AI$3,TOD!$B$75:$BP$105,23,0)</f>
        <v>0</v>
      </c>
      <c r="AJ111" s="15">
        <f t="shared" ca="1" si="11"/>
        <v>15.866135117430531</v>
      </c>
      <c r="AK111" s="274">
        <f ca="1">IFERROR(AJ111/AJ113, "-")</f>
        <v>0.25038022407879401</v>
      </c>
    </row>
    <row r="112" spans="1:37" ht="15.75" customHeight="1" x14ac:dyDescent="0.25">
      <c r="A112" s="265"/>
      <c r="B112" s="465"/>
      <c r="C112" s="266" t="s">
        <v>247</v>
      </c>
      <c r="D112" s="266" t="s">
        <v>160</v>
      </c>
      <c r="E112" s="277">
        <f ca="1">VLOOKUP(E$3,TOD!$B$109:$BP$139,23,0)</f>
        <v>0.841796875</v>
      </c>
      <c r="F112" s="277">
        <f ca="1">VLOOKUP(F$3,TOD!$B$109:$BP$139,23,0)</f>
        <v>0.81298828125</v>
      </c>
      <c r="G112" s="277">
        <f ca="1">VLOOKUP(G$3,TOD!$B$109:$BP$139,23,0)</f>
        <v>0.86279296875</v>
      </c>
      <c r="H112" s="277">
        <f ca="1">VLOOKUP(H$3,TOD!$B$109:$BP$139,23,0)</f>
        <v>0.89013671875</v>
      </c>
      <c r="I112" s="277">
        <f ca="1">VLOOKUP(I$3,TOD!$B$109:$BP$139,23,0)</f>
        <v>0.93701171875</v>
      </c>
      <c r="J112" s="277">
        <f ca="1">VLOOKUP(J$3,TOD!$B$109:$BP$139,23,0)</f>
        <v>0.95885175540115597</v>
      </c>
      <c r="K112" s="277">
        <f ca="1">VLOOKUP(K$3,TOD!$B$109:$BP$139,23,0)</f>
        <v>0.51025390625</v>
      </c>
      <c r="L112" s="277">
        <f ca="1">VLOOKUP(L$3,TOD!$B$109:$BP$139,23,0)</f>
        <v>0.50927734375</v>
      </c>
      <c r="M112" s="277">
        <f ca="1">VLOOKUP(M$3,TOD!$B$109:$BP$139,23,0)</f>
        <v>1.07275390625</v>
      </c>
      <c r="N112" s="277">
        <f ca="1">VLOOKUP(N$3,TOD!$B$109:$BP$139,23,0)</f>
        <v>1.1220703125</v>
      </c>
      <c r="O112" s="277">
        <f ca="1">VLOOKUP(O$3,TOD!$B$109:$BP$139,23,0)</f>
        <v>2.25927734375</v>
      </c>
      <c r="P112" s="277">
        <f ca="1">VLOOKUP(P$3,TOD!$B$109:$BP$139,23,0)</f>
        <v>2.169921875</v>
      </c>
      <c r="Q112" s="277">
        <f ca="1">VLOOKUP(Q$3,TOD!$B$109:$BP$139,23,0)</f>
        <v>3.044997695069469</v>
      </c>
      <c r="R112" s="277">
        <f ca="1">VLOOKUP(R$3,TOD!$B$109:$BP$139,23,0)</f>
        <v>2.673828125</v>
      </c>
      <c r="S112" s="277">
        <f ca="1">VLOOKUP(S$3,TOD!$B$109:$BP$139,23,0)</f>
        <v>2.53515625</v>
      </c>
      <c r="T112" s="277">
        <f ca="1">VLOOKUP(T$3,TOD!$B$109:$BP$139,23,0)</f>
        <v>2.38427734375</v>
      </c>
      <c r="U112" s="277">
        <f ca="1">VLOOKUP(U$3,TOD!$B$109:$BP$139,23,0)</f>
        <v>2.31884765625</v>
      </c>
      <c r="V112" s="277">
        <f ca="1">VLOOKUP(V$3,TOD!$B$109:$BP$139,23,0)</f>
        <v>0</v>
      </c>
      <c r="W112" s="277">
        <f ca="1">VLOOKUP(W$3,TOD!$B$109:$BP$139,23,0)</f>
        <v>0</v>
      </c>
      <c r="X112" s="277">
        <f ca="1">VLOOKUP(X$3,TOD!$B$109:$BP$139,23,0)</f>
        <v>0</v>
      </c>
      <c r="Y112" s="277">
        <f ca="1">VLOOKUP(Y$3,TOD!$B$109:$BP$139,23,0)</f>
        <v>0</v>
      </c>
      <c r="Z112" s="277">
        <f ca="1">VLOOKUP(Z$3,TOD!$B$109:$BP$139,23,0)</f>
        <v>0</v>
      </c>
      <c r="AA112" s="277">
        <f ca="1">VLOOKUP(AA$3,TOD!$B$109:$BP$139,23,0)</f>
        <v>0</v>
      </c>
      <c r="AB112" s="277">
        <f ca="1">VLOOKUP(AB$3,TOD!$B$109:$BP$139,23,0)</f>
        <v>0</v>
      </c>
      <c r="AC112" s="277">
        <f ca="1">VLOOKUP(AC$3,TOD!$B$109:$BP$139,23,0)</f>
        <v>0</v>
      </c>
      <c r="AD112" s="277">
        <f ca="1">VLOOKUP(AD$3,TOD!$B$109:$BP$139,23,0)</f>
        <v>0</v>
      </c>
      <c r="AE112" s="277">
        <f ca="1">VLOOKUP(AE$3,TOD!$B$109:$BP$139,23,0)</f>
        <v>0</v>
      </c>
      <c r="AF112" s="277">
        <f ca="1">VLOOKUP(AF$3,TOD!$B$109:$BP$139,23,0)</f>
        <v>0</v>
      </c>
      <c r="AG112" s="277">
        <f ca="1">VLOOKUP(AG$3,TOD!$B$109:$BP$139,23,0)</f>
        <v>0</v>
      </c>
      <c r="AH112" s="277">
        <f ca="1">VLOOKUP(AH$3,TOD!$B$109:$BP$139,23,0)</f>
        <v>0</v>
      </c>
      <c r="AI112" s="277">
        <f ca="1">VLOOKUP(AI$3,TOD!$B$109:$BP$139,23,0)</f>
        <v>0</v>
      </c>
      <c r="AJ112" s="15">
        <f t="shared" ca="1" si="11"/>
        <v>25.904240075470625</v>
      </c>
      <c r="AK112" s="274">
        <f ca="1">IFERROR(AJ112/AJ113, "-")</f>
        <v>0.40878949956513305</v>
      </c>
    </row>
    <row r="113" spans="1:37" ht="15.75" customHeight="1" x14ac:dyDescent="0.25">
      <c r="A113" s="265"/>
      <c r="B113" s="466"/>
      <c r="C113" s="270"/>
      <c r="D113" s="271" t="s">
        <v>35</v>
      </c>
      <c r="E113" s="272">
        <f t="shared" ref="E113:AI113" ca="1" si="29">SUM(E109:E112)</f>
        <v>1.28125</v>
      </c>
      <c r="F113" s="272">
        <f t="shared" ca="1" si="29"/>
        <v>2.00390625</v>
      </c>
      <c r="G113" s="272">
        <f t="shared" ca="1" si="29"/>
        <v>1.29296875</v>
      </c>
      <c r="H113" s="272">
        <f t="shared" ca="1" si="29"/>
        <v>1.74609375</v>
      </c>
      <c r="I113" s="272">
        <f t="shared" ca="1" si="29"/>
        <v>1.40380859375</v>
      </c>
      <c r="J113" s="272">
        <f t="shared" ca="1" si="29"/>
        <v>1.914906442901156</v>
      </c>
      <c r="K113" s="272">
        <f t="shared" ca="1" si="29"/>
        <v>1.505503713348844</v>
      </c>
      <c r="L113" s="272">
        <f t="shared" ca="1" si="29"/>
        <v>1.5458984375</v>
      </c>
      <c r="M113" s="272">
        <f t="shared" ca="1" si="29"/>
        <v>2.1318359375</v>
      </c>
      <c r="N113" s="272">
        <f t="shared" ca="1" si="29"/>
        <v>2.23388671875</v>
      </c>
      <c r="O113" s="272">
        <f t="shared" ca="1" si="29"/>
        <v>4.4853515625</v>
      </c>
      <c r="P113" s="272">
        <f t="shared" ca="1" si="29"/>
        <v>5.44775390625</v>
      </c>
      <c r="Q113" s="272">
        <f t="shared" ca="1" si="29"/>
        <v>13.64013671875</v>
      </c>
      <c r="R113" s="272">
        <f t="shared" ca="1" si="29"/>
        <v>6.4208984375</v>
      </c>
      <c r="S113" s="272">
        <f t="shared" ca="1" si="29"/>
        <v>6.22998046875</v>
      </c>
      <c r="T113" s="272">
        <f t="shared" ca="1" si="29"/>
        <v>5.34912109375</v>
      </c>
      <c r="U113" s="272">
        <f t="shared" ca="1" si="29"/>
        <v>4.73486328125</v>
      </c>
      <c r="V113" s="272">
        <f t="shared" ca="1" si="29"/>
        <v>0</v>
      </c>
      <c r="W113" s="272">
        <f t="shared" ca="1" si="29"/>
        <v>0</v>
      </c>
      <c r="X113" s="272">
        <f t="shared" ca="1" si="29"/>
        <v>0</v>
      </c>
      <c r="Y113" s="272">
        <f t="shared" ca="1" si="29"/>
        <v>0</v>
      </c>
      <c r="Z113" s="272">
        <f t="shared" ca="1" si="29"/>
        <v>0</v>
      </c>
      <c r="AA113" s="272">
        <f t="shared" ca="1" si="29"/>
        <v>0</v>
      </c>
      <c r="AB113" s="272">
        <f t="shared" ca="1" si="29"/>
        <v>0</v>
      </c>
      <c r="AC113" s="272">
        <f t="shared" ca="1" si="29"/>
        <v>0</v>
      </c>
      <c r="AD113" s="272">
        <f t="shared" ca="1" si="29"/>
        <v>0</v>
      </c>
      <c r="AE113" s="272">
        <f t="shared" ca="1" si="29"/>
        <v>0</v>
      </c>
      <c r="AF113" s="272">
        <f t="shared" ca="1" si="29"/>
        <v>0</v>
      </c>
      <c r="AG113" s="272">
        <f t="shared" ca="1" si="29"/>
        <v>0</v>
      </c>
      <c r="AH113" s="272">
        <f t="shared" ca="1" si="29"/>
        <v>0</v>
      </c>
      <c r="AI113" s="272">
        <f t="shared" ca="1" si="29"/>
        <v>0</v>
      </c>
      <c r="AJ113" s="15">
        <f t="shared" ca="1" si="11"/>
        <v>63.3681640625</v>
      </c>
      <c r="AK113" s="274">
        <f ca="1">IFERROR(AJ113/AJ113, "-")</f>
        <v>1</v>
      </c>
    </row>
    <row r="114" spans="1:37" ht="15.75" customHeight="1" x14ac:dyDescent="0.25">
      <c r="A114" s="265"/>
      <c r="B114" s="464" t="s">
        <v>24</v>
      </c>
      <c r="C114" s="266" t="s">
        <v>248</v>
      </c>
      <c r="D114" s="266" t="s">
        <v>157</v>
      </c>
      <c r="E114" s="275">
        <f ca="1">VLOOKUP(E$3,TOD!$B$6:$BP$36,24,0)</f>
        <v>43.033984375011642</v>
      </c>
      <c r="F114" s="275">
        <f ca="1">VLOOKUP(F$3,TOD!$B$6:$BP$36,24,0)</f>
        <v>34.714798850589432</v>
      </c>
      <c r="G114" s="275">
        <f ca="1">VLOOKUP(G$3,TOD!$B$6:$BP$36,24,0)</f>
        <v>49.905861801235005</v>
      </c>
      <c r="H114" s="275">
        <f ca="1">VLOOKUP(H$3,TOD!$B$6:$BP$36,24,0)</f>
        <v>34.061835106404033</v>
      </c>
      <c r="I114" s="275">
        <f ca="1">VLOOKUP(I$3,TOD!$B$6:$BP$36,24,0)</f>
        <v>49.368750000023283</v>
      </c>
      <c r="J114" s="275">
        <f ca="1">VLOOKUP(J$3,TOD!$B$6:$BP$36,24,0)</f>
        <v>53.002523291914258</v>
      </c>
      <c r="K114" s="275">
        <f ca="1">VLOOKUP(K$3,TOD!$B$6:$BP$36,24,0)</f>
        <v>55.523097826051526</v>
      </c>
      <c r="L114" s="275">
        <f ca="1">VLOOKUP(L$3,TOD!$B$6:$BP$36,24,0)</f>
        <v>58.029309006233234</v>
      </c>
      <c r="M114" s="275">
        <f ca="1">VLOOKUP(M$3,TOD!$B$6:$BP$36,24,0)</f>
        <v>42.160326086974237</v>
      </c>
      <c r="N114" s="275">
        <f ca="1">VLOOKUP(N$3,TOD!$B$6:$BP$36,24,0)</f>
        <v>56.46083860762883</v>
      </c>
      <c r="O114" s="275">
        <f ca="1">VLOOKUP(O$3,TOD!$B$6:$BP$36,24,0)</f>
        <v>40.859860248456243</v>
      </c>
      <c r="P114" s="275">
        <f ca="1">VLOOKUP(P$3,TOD!$B$6:$BP$36,24,0)</f>
        <v>61.50310559006175</v>
      </c>
      <c r="Q114" s="275">
        <f ca="1">VLOOKUP(Q$3,TOD!$B$6:$BP$36,24,0)</f>
        <v>55.9345703125</v>
      </c>
      <c r="R114" s="275">
        <f ca="1">VLOOKUP(R$3,TOD!$B$6:$BP$36,24,0)</f>
        <v>51.917895962717012</v>
      </c>
      <c r="S114" s="275">
        <f ca="1">VLOOKUP(S$3,TOD!$B$6:$BP$36,24,0)</f>
        <v>51.395833333313931</v>
      </c>
      <c r="T114" s="275">
        <f ca="1">VLOOKUP(T$3,TOD!$B$6:$BP$36,24,0)</f>
        <v>55.522709627344739</v>
      </c>
      <c r="U114" s="275">
        <f ca="1">VLOOKUP(U$3,TOD!$B$6:$BP$36,24,0)</f>
        <v>71.063281250011642</v>
      </c>
      <c r="V114" s="275">
        <f ca="1">VLOOKUP(V$3,TOD!$B$6:$BP$36,24,0)</f>
        <v>0</v>
      </c>
      <c r="W114" s="275">
        <f ca="1">VLOOKUP(W$3,TOD!$B$6:$BP$36,24,0)</f>
        <v>0</v>
      </c>
      <c r="X114" s="275">
        <f ca="1">VLOOKUP(X$3,TOD!$B$6:$BP$36,24,0)</f>
        <v>0</v>
      </c>
      <c r="Y114" s="275">
        <f ca="1">VLOOKUP(Y$3,TOD!$B$6:$BP$36,24,0)</f>
        <v>0</v>
      </c>
      <c r="Z114" s="275">
        <f ca="1">VLOOKUP(Z$3,TOD!$B$6:$BP$36,24,0)</f>
        <v>0</v>
      </c>
      <c r="AA114" s="275">
        <f ca="1">VLOOKUP(AA$3,TOD!$B$6:$BP$36,24,0)</f>
        <v>0</v>
      </c>
      <c r="AB114" s="275">
        <f ca="1">VLOOKUP(AB$3,TOD!$B$6:$BP$36,24,0)</f>
        <v>0</v>
      </c>
      <c r="AC114" s="275">
        <f ca="1">VLOOKUP(AC$3,TOD!$B$6:$BP$36,24,0)</f>
        <v>0</v>
      </c>
      <c r="AD114" s="275">
        <f ca="1">VLOOKUP(AD$3,TOD!$B$6:$BP$36,24,0)</f>
        <v>0</v>
      </c>
      <c r="AE114" s="275">
        <f ca="1">VLOOKUP(AE$3,TOD!$B$6:$BP$36,24,0)</f>
        <v>0</v>
      </c>
      <c r="AF114" s="275">
        <f ca="1">VLOOKUP(AF$3,TOD!$B$6:$BP$36,24,0)</f>
        <v>0</v>
      </c>
      <c r="AG114" s="275">
        <f ca="1">VLOOKUP(AG$3,TOD!$B$6:$BP$36,24,0)</f>
        <v>0</v>
      </c>
      <c r="AH114" s="275">
        <f ca="1">VLOOKUP(AH$3,TOD!$B$6:$BP$36,24,0)</f>
        <v>0</v>
      </c>
      <c r="AI114" s="275">
        <f ca="1">VLOOKUP(AI$3,TOD!$B$6:$BP$36,24,0)</f>
        <v>0</v>
      </c>
      <c r="AJ114" s="15">
        <f t="shared" ca="1" si="11"/>
        <v>864.4585812764708</v>
      </c>
      <c r="AK114" s="273">
        <f ca="1">IFERROR(AJ114/AJ118, "-")</f>
        <v>0.19256861839351669</v>
      </c>
    </row>
    <row r="115" spans="1:37" ht="15.75" customHeight="1" x14ac:dyDescent="0.25">
      <c r="A115" s="265"/>
      <c r="B115" s="465"/>
      <c r="C115" s="266" t="s">
        <v>249</v>
      </c>
      <c r="D115" s="266" t="s">
        <v>158</v>
      </c>
      <c r="E115" s="277">
        <f ca="1">VLOOKUP(E$3,TOD!$B$40:$BP$70,24,0)</f>
        <v>197.95242866844637</v>
      </c>
      <c r="F115" s="277">
        <f ca="1">VLOOKUP(F$3,TOD!$B$40:$BP$70,24,0)</f>
        <v>224.42777927441057</v>
      </c>
      <c r="G115" s="277">
        <f ca="1">VLOOKUP(G$3,TOD!$B$40:$BP$70,24,0)</f>
        <v>160.87577639752999</v>
      </c>
      <c r="H115" s="277">
        <f ca="1">VLOOKUP(H$3,TOD!$B$40:$BP$70,24,0)</f>
        <v>184.74964365176857</v>
      </c>
      <c r="I115" s="277">
        <f ca="1">VLOOKUP(I$3,TOD!$B$40:$BP$70,24,0)</f>
        <v>203.93462732917396</v>
      </c>
      <c r="J115" s="277">
        <f ca="1">VLOOKUP(J$3,TOD!$B$40:$BP$70,24,0)</f>
        <v>205.90613055421272</v>
      </c>
      <c r="K115" s="277">
        <f ca="1">VLOOKUP(K$3,TOD!$B$40:$BP$70,24,0)</f>
        <v>114.00759612413822</v>
      </c>
      <c r="L115" s="277">
        <f ca="1">VLOOKUP(L$3,TOD!$B$40:$BP$70,24,0)</f>
        <v>225.13509316765703</v>
      </c>
      <c r="M115" s="277">
        <f ca="1">VLOOKUP(M$3,TOD!$B$40:$BP$70,24,0)</f>
        <v>199.85481366456952</v>
      </c>
      <c r="N115" s="277">
        <f ca="1">VLOOKUP(N$3,TOD!$B$40:$BP$70,24,0)</f>
        <v>208.35088499484118</v>
      </c>
      <c r="O115" s="277">
        <f ca="1">VLOOKUP(O$3,TOD!$B$40:$BP$70,24,0)</f>
        <v>241.35287267080275</v>
      </c>
      <c r="P115" s="277">
        <f ca="1">VLOOKUP(P$3,TOD!$B$40:$BP$70,24,0)</f>
        <v>244.08087878493825</v>
      </c>
      <c r="Q115" s="277">
        <f ca="1">VLOOKUP(Q$3,TOD!$B$40:$BP$70,24,0)</f>
        <v>257.13006478064926</v>
      </c>
      <c r="R115" s="277">
        <f ca="1">VLOOKUP(R$3,TOD!$B$40:$BP$70,24,0)</f>
        <v>237.10791925468948</v>
      </c>
      <c r="S115" s="277">
        <f ca="1">VLOOKUP(S$3,TOD!$B$40:$BP$70,24,0)</f>
        <v>218.63346354168607</v>
      </c>
      <c r="T115" s="277">
        <f ca="1">VLOOKUP(T$3,TOD!$B$40:$BP$70,24,0)</f>
        <v>240.05570652172901</v>
      </c>
      <c r="U115" s="277">
        <f ca="1">VLOOKUP(U$3,TOD!$B$40:$BP$70,24,0)</f>
        <v>247.21816284937086</v>
      </c>
      <c r="V115" s="277">
        <f ca="1">VLOOKUP(V$3,TOD!$B$40:$BP$70,24,0)</f>
        <v>0</v>
      </c>
      <c r="W115" s="277">
        <f ca="1">VLOOKUP(W$3,TOD!$B$40:$BP$70,24,0)</f>
        <v>0</v>
      </c>
      <c r="X115" s="277">
        <f ca="1">VLOOKUP(X$3,TOD!$B$40:$BP$70,24,0)</f>
        <v>0</v>
      </c>
      <c r="Y115" s="277">
        <f ca="1">VLOOKUP(Y$3,TOD!$B$40:$BP$70,24,0)</f>
        <v>0</v>
      </c>
      <c r="Z115" s="277">
        <f ca="1">VLOOKUP(Z$3,TOD!$B$40:$BP$70,24,0)</f>
        <v>0</v>
      </c>
      <c r="AA115" s="277">
        <f ca="1">VLOOKUP(AA$3,TOD!$B$40:$BP$70,24,0)</f>
        <v>0</v>
      </c>
      <c r="AB115" s="277">
        <f ca="1">VLOOKUP(AB$3,TOD!$B$40:$BP$70,24,0)</f>
        <v>0</v>
      </c>
      <c r="AC115" s="277">
        <f ca="1">VLOOKUP(AC$3,TOD!$B$40:$BP$70,24,0)</f>
        <v>0</v>
      </c>
      <c r="AD115" s="277">
        <f ca="1">VLOOKUP(AD$3,TOD!$B$40:$BP$70,24,0)</f>
        <v>0</v>
      </c>
      <c r="AE115" s="277">
        <f ca="1">VLOOKUP(AE$3,TOD!$B$40:$BP$70,24,0)</f>
        <v>0</v>
      </c>
      <c r="AF115" s="277">
        <f ca="1">VLOOKUP(AF$3,TOD!$B$40:$BP$70,24,0)</f>
        <v>0</v>
      </c>
      <c r="AG115" s="277">
        <f ca="1">VLOOKUP(AG$3,TOD!$B$40:$BP$70,24,0)</f>
        <v>0</v>
      </c>
      <c r="AH115" s="277">
        <f ca="1">VLOOKUP(AH$3,TOD!$B$40:$BP$70,24,0)</f>
        <v>0</v>
      </c>
      <c r="AI115" s="277">
        <f ca="1">VLOOKUP(AI$3,TOD!$B$40:$BP$70,24,0)</f>
        <v>0</v>
      </c>
      <c r="AJ115" s="15">
        <f t="shared" ca="1" si="11"/>
        <v>3610.7738422306138</v>
      </c>
      <c r="AK115" s="274">
        <f ca="1">IFERROR(AJ115/AJ118, "-")</f>
        <v>0.80434360325636189</v>
      </c>
    </row>
    <row r="116" spans="1:37" ht="15.75" customHeight="1" x14ac:dyDescent="0.25">
      <c r="A116" s="265"/>
      <c r="B116" s="465"/>
      <c r="C116" s="266" t="s">
        <v>250</v>
      </c>
      <c r="D116" s="266" t="s">
        <v>159</v>
      </c>
      <c r="E116" s="277">
        <f ca="1">VLOOKUP(E$3,TOD!$B$75:$BP$105,24,0)</f>
        <v>0.60733695654198527</v>
      </c>
      <c r="F116" s="277">
        <f ca="1">VLOOKUP(F$3,TOD!$B$75:$BP$105,24,0)</f>
        <v>0.357421875</v>
      </c>
      <c r="G116" s="277">
        <f ca="1">VLOOKUP(G$3,TOD!$B$75:$BP$105,24,0)</f>
        <v>2.0308618012350053</v>
      </c>
      <c r="H116" s="277">
        <f ca="1">VLOOKUP(H$3,TOD!$B$75:$BP$105,24,0)</f>
        <v>0.28227124182740226</v>
      </c>
      <c r="I116" s="277">
        <f ca="1">VLOOKUP(I$3,TOD!$B$75:$BP$105,24,0)</f>
        <v>0.41537267080275342</v>
      </c>
      <c r="J116" s="277">
        <f ca="1">VLOOKUP(J$3,TOD!$B$75:$BP$105,24,0)</f>
        <v>0.56009615387301892</v>
      </c>
      <c r="K116" s="277">
        <f ca="1">VLOOKUP(K$3,TOD!$B$75:$BP$105,24,0)</f>
        <v>1.2818060498102568</v>
      </c>
      <c r="L116" s="277">
        <f ca="1">VLOOKUP(L$3,TOD!$B$75:$BP$105,24,0)</f>
        <v>0.21059782610973343</v>
      </c>
      <c r="M116" s="277">
        <f ca="1">VLOOKUP(M$3,TOD!$B$75:$BP$105,24,0)</f>
        <v>0.89111024845624343</v>
      </c>
      <c r="N116" s="277">
        <f ca="1">VLOOKUP(N$3,TOD!$B$75:$BP$105,24,0)</f>
        <v>0.15702639752998948</v>
      </c>
      <c r="O116" s="277">
        <f ca="1">VLOOKUP(O$3,TOD!$B$75:$BP$105,24,0)</f>
        <v>2.1310170807410032</v>
      </c>
      <c r="P116" s="277">
        <f ca="1">VLOOKUP(P$3,TOD!$B$75:$BP$105,24,0)</f>
        <v>0.603515625</v>
      </c>
      <c r="Q116" s="277">
        <f ca="1">VLOOKUP(Q$3,TOD!$B$75:$BP$105,24,0)</f>
        <v>0.27911490685073659</v>
      </c>
      <c r="R116" s="277">
        <f ca="1">VLOOKUP(R$3,TOD!$B$75:$BP$105,24,0)</f>
        <v>0.72418478259351104</v>
      </c>
      <c r="S116" s="277">
        <f ca="1">VLOOKUP(S$3,TOD!$B$75:$BP$105,24,0)</f>
        <v>1.189453125</v>
      </c>
      <c r="T116" s="277">
        <f ca="1">VLOOKUP(T$3,TOD!$B$75:$BP$105,24,0)</f>
        <v>1.4215838509262539</v>
      </c>
      <c r="U116" s="277">
        <f ca="1">VLOOKUP(U$3,TOD!$B$75:$BP$105,24,0)</f>
        <v>0.71855590061750263</v>
      </c>
      <c r="V116" s="277">
        <f ca="1">VLOOKUP(V$3,TOD!$B$75:$BP$105,24,0)</f>
        <v>0</v>
      </c>
      <c r="W116" s="277">
        <f ca="1">VLOOKUP(W$3,TOD!$B$75:$BP$105,24,0)</f>
        <v>0</v>
      </c>
      <c r="X116" s="277">
        <f ca="1">VLOOKUP(X$3,TOD!$B$75:$BP$105,24,0)</f>
        <v>0</v>
      </c>
      <c r="Y116" s="277">
        <f ca="1">VLOOKUP(Y$3,TOD!$B$75:$BP$105,24,0)</f>
        <v>0</v>
      </c>
      <c r="Z116" s="277">
        <f ca="1">VLOOKUP(Z$3,TOD!$B$75:$BP$105,24,0)</f>
        <v>0</v>
      </c>
      <c r="AA116" s="277">
        <f ca="1">VLOOKUP(AA$3,TOD!$B$75:$BP$105,24,0)</f>
        <v>0</v>
      </c>
      <c r="AB116" s="277">
        <f ca="1">VLOOKUP(AB$3,TOD!$B$75:$BP$105,24,0)</f>
        <v>0</v>
      </c>
      <c r="AC116" s="277">
        <f ca="1">VLOOKUP(AC$3,TOD!$B$75:$BP$105,24,0)</f>
        <v>0</v>
      </c>
      <c r="AD116" s="277">
        <f ca="1">VLOOKUP(AD$3,TOD!$B$75:$BP$105,24,0)</f>
        <v>0</v>
      </c>
      <c r="AE116" s="277">
        <f ca="1">VLOOKUP(AE$3,TOD!$B$75:$BP$105,24,0)</f>
        <v>0</v>
      </c>
      <c r="AF116" s="277">
        <f ca="1">VLOOKUP(AF$3,TOD!$B$75:$BP$105,24,0)</f>
        <v>0</v>
      </c>
      <c r="AG116" s="277">
        <f ca="1">VLOOKUP(AG$3,TOD!$B$75:$BP$105,24,0)</f>
        <v>0</v>
      </c>
      <c r="AH116" s="277">
        <f ca="1">VLOOKUP(AH$3,TOD!$B$75:$BP$105,24,0)</f>
        <v>0</v>
      </c>
      <c r="AI116" s="277">
        <f ca="1">VLOOKUP(AI$3,TOD!$B$75:$BP$105,24,0)</f>
        <v>0</v>
      </c>
      <c r="AJ116" s="15">
        <f t="shared" ca="1" si="11"/>
        <v>13.861326492915396</v>
      </c>
      <c r="AK116" s="274">
        <f ca="1">IFERROR(AJ116/AJ118, "-")</f>
        <v>3.0877783501214238E-3</v>
      </c>
    </row>
    <row r="117" spans="1:37" ht="15.75" customHeight="1" x14ac:dyDescent="0.25">
      <c r="A117" s="265"/>
      <c r="B117" s="465"/>
      <c r="C117" s="266" t="s">
        <v>251</v>
      </c>
      <c r="D117" s="266" t="s">
        <v>160</v>
      </c>
      <c r="E117" s="277">
        <f ca="1">VLOOKUP(E$3,TOD!$B$109:$BP$139,24,0)</f>
        <v>0</v>
      </c>
      <c r="F117" s="277">
        <f ca="1">VLOOKUP(F$3,TOD!$B$109:$BP$139,24,0)</f>
        <v>0</v>
      </c>
      <c r="G117" s="277">
        <f ca="1">VLOOKUP(G$3,TOD!$B$109:$BP$139,24,0)</f>
        <v>0</v>
      </c>
      <c r="H117" s="277">
        <f ca="1">VLOOKUP(H$3,TOD!$B$109:$BP$139,24,0)</f>
        <v>0</v>
      </c>
      <c r="I117" s="277">
        <f ca="1">VLOOKUP(I$3,TOD!$B$109:$BP$139,24,0)</f>
        <v>0</v>
      </c>
      <c r="J117" s="277">
        <f ca="1">VLOOKUP(J$3,TOD!$B$109:$BP$139,24,0)</f>
        <v>0</v>
      </c>
      <c r="K117" s="277">
        <f ca="1">VLOOKUP(K$3,TOD!$B$109:$BP$139,24,0)</f>
        <v>0</v>
      </c>
      <c r="L117" s="277">
        <f ca="1">VLOOKUP(L$3,TOD!$B$109:$BP$139,24,0)</f>
        <v>0</v>
      </c>
      <c r="M117" s="277">
        <f ca="1">VLOOKUP(M$3,TOD!$B$109:$BP$139,24,0)</f>
        <v>0</v>
      </c>
      <c r="N117" s="277">
        <f ca="1">VLOOKUP(N$3,TOD!$B$109:$BP$139,24,0)</f>
        <v>0</v>
      </c>
      <c r="O117" s="277">
        <f ca="1">VLOOKUP(O$3,TOD!$B$109:$BP$139,24,0)</f>
        <v>0</v>
      </c>
      <c r="P117" s="277">
        <f ca="1">VLOOKUP(P$3,TOD!$B$109:$BP$139,24,0)</f>
        <v>0</v>
      </c>
      <c r="Q117" s="277">
        <f ca="1">VLOOKUP(Q$3,TOD!$B$109:$BP$139,24,0)</f>
        <v>0</v>
      </c>
      <c r="R117" s="277">
        <f ca="1">VLOOKUP(R$3,TOD!$B$109:$BP$139,24,0)</f>
        <v>0</v>
      </c>
      <c r="S117" s="277">
        <f ca="1">VLOOKUP(S$3,TOD!$B$109:$BP$139,24,0)</f>
        <v>0</v>
      </c>
      <c r="T117" s="277">
        <f ca="1">VLOOKUP(T$3,TOD!$B$109:$BP$139,24,0)</f>
        <v>0</v>
      </c>
      <c r="U117" s="277">
        <f ca="1">VLOOKUP(U$3,TOD!$B$109:$BP$139,24,0)</f>
        <v>0</v>
      </c>
      <c r="V117" s="277">
        <f ca="1">VLOOKUP(V$3,TOD!$B$109:$BP$139,24,0)</f>
        <v>0</v>
      </c>
      <c r="W117" s="277">
        <f ca="1">VLOOKUP(W$3,TOD!$B$109:$BP$139,24,0)</f>
        <v>0</v>
      </c>
      <c r="X117" s="277">
        <f ca="1">VLOOKUP(X$3,TOD!$B$109:$BP$139,24,0)</f>
        <v>0</v>
      </c>
      <c r="Y117" s="277">
        <f ca="1">VLOOKUP(Y$3,TOD!$B$109:$BP$139,24,0)</f>
        <v>0</v>
      </c>
      <c r="Z117" s="277">
        <f ca="1">VLOOKUP(Z$3,TOD!$B$109:$BP$139,24,0)</f>
        <v>0</v>
      </c>
      <c r="AA117" s="277">
        <f ca="1">VLOOKUP(AA$3,TOD!$B$109:$BP$139,24,0)</f>
        <v>0</v>
      </c>
      <c r="AB117" s="277">
        <f ca="1">VLOOKUP(AB$3,TOD!$B$109:$BP$139,24,0)</f>
        <v>0</v>
      </c>
      <c r="AC117" s="277">
        <f ca="1">VLOOKUP(AC$3,TOD!$B$109:$BP$139,24,0)</f>
        <v>0</v>
      </c>
      <c r="AD117" s="277">
        <f ca="1">VLOOKUP(AD$3,TOD!$B$109:$BP$139,24,0)</f>
        <v>0</v>
      </c>
      <c r="AE117" s="277">
        <f ca="1">VLOOKUP(AE$3,TOD!$B$109:$BP$139,24,0)</f>
        <v>0</v>
      </c>
      <c r="AF117" s="277">
        <f ca="1">VLOOKUP(AF$3,TOD!$B$109:$BP$139,24,0)</f>
        <v>0</v>
      </c>
      <c r="AG117" s="277">
        <f ca="1">VLOOKUP(AG$3,TOD!$B$109:$BP$139,24,0)</f>
        <v>0</v>
      </c>
      <c r="AH117" s="277">
        <f ca="1">VLOOKUP(AH$3,TOD!$B$109:$BP$139,24,0)</f>
        <v>0</v>
      </c>
      <c r="AI117" s="277">
        <f ca="1">VLOOKUP(AI$3,TOD!$B$109:$BP$139,24,0)</f>
        <v>0</v>
      </c>
      <c r="AJ117" s="15">
        <f t="shared" ca="1" si="11"/>
        <v>0</v>
      </c>
      <c r="AK117" s="274">
        <f ca="1">IFERROR(AJ117/AJ118, "-")</f>
        <v>0</v>
      </c>
    </row>
    <row r="118" spans="1:37" ht="15.75" customHeight="1" x14ac:dyDescent="0.25">
      <c r="A118" s="265"/>
      <c r="B118" s="466"/>
      <c r="C118" s="270"/>
      <c r="D118" s="271" t="s">
        <v>35</v>
      </c>
      <c r="E118" s="272">
        <f t="shared" ref="E118:AI118" ca="1" si="30">SUM(E114:E117)</f>
        <v>241.59375</v>
      </c>
      <c r="F118" s="272">
        <f t="shared" ca="1" si="30"/>
        <v>259.5</v>
      </c>
      <c r="G118" s="272">
        <f t="shared" ca="1" si="30"/>
        <v>212.8125</v>
      </c>
      <c r="H118" s="272">
        <f t="shared" ca="1" si="30"/>
        <v>219.09375</v>
      </c>
      <c r="I118" s="272">
        <f t="shared" ca="1" si="30"/>
        <v>253.71875</v>
      </c>
      <c r="J118" s="272">
        <f t="shared" ca="1" si="30"/>
        <v>259.46875</v>
      </c>
      <c r="K118" s="272">
        <f t="shared" ca="1" si="30"/>
        <v>170.8125</v>
      </c>
      <c r="L118" s="272">
        <f t="shared" ca="1" si="30"/>
        <v>283.375</v>
      </c>
      <c r="M118" s="272">
        <f t="shared" ca="1" si="30"/>
        <v>242.90625</v>
      </c>
      <c r="N118" s="272">
        <f t="shared" ca="1" si="30"/>
        <v>264.96875</v>
      </c>
      <c r="O118" s="272">
        <f t="shared" ca="1" si="30"/>
        <v>284.34375</v>
      </c>
      <c r="P118" s="272">
        <f t="shared" ca="1" si="30"/>
        <v>306.1875</v>
      </c>
      <c r="Q118" s="272">
        <f t="shared" ca="1" si="30"/>
        <v>313.34375</v>
      </c>
      <c r="R118" s="272">
        <f t="shared" ca="1" si="30"/>
        <v>289.75</v>
      </c>
      <c r="S118" s="272">
        <f t="shared" ca="1" si="30"/>
        <v>271.21875</v>
      </c>
      <c r="T118" s="272">
        <f t="shared" ca="1" si="30"/>
        <v>297</v>
      </c>
      <c r="U118" s="272">
        <f t="shared" ca="1" si="30"/>
        <v>319</v>
      </c>
      <c r="V118" s="272">
        <f t="shared" ca="1" si="30"/>
        <v>0</v>
      </c>
      <c r="W118" s="272">
        <f t="shared" ca="1" si="30"/>
        <v>0</v>
      </c>
      <c r="X118" s="272">
        <f t="shared" ca="1" si="30"/>
        <v>0</v>
      </c>
      <c r="Y118" s="272">
        <f t="shared" ca="1" si="30"/>
        <v>0</v>
      </c>
      <c r="Z118" s="272">
        <f t="shared" ca="1" si="30"/>
        <v>0</v>
      </c>
      <c r="AA118" s="272">
        <f t="shared" ca="1" si="30"/>
        <v>0</v>
      </c>
      <c r="AB118" s="272">
        <f t="shared" ca="1" si="30"/>
        <v>0</v>
      </c>
      <c r="AC118" s="272">
        <f t="shared" ca="1" si="30"/>
        <v>0</v>
      </c>
      <c r="AD118" s="272">
        <f t="shared" ca="1" si="30"/>
        <v>0</v>
      </c>
      <c r="AE118" s="272">
        <f t="shared" ca="1" si="30"/>
        <v>0</v>
      </c>
      <c r="AF118" s="272">
        <f t="shared" ca="1" si="30"/>
        <v>0</v>
      </c>
      <c r="AG118" s="272">
        <f t="shared" ca="1" si="30"/>
        <v>0</v>
      </c>
      <c r="AH118" s="272">
        <f t="shared" ca="1" si="30"/>
        <v>0</v>
      </c>
      <c r="AI118" s="272">
        <f t="shared" ca="1" si="30"/>
        <v>0</v>
      </c>
      <c r="AJ118" s="15">
        <f t="shared" ca="1" si="11"/>
        <v>4489.09375</v>
      </c>
      <c r="AK118" s="274">
        <f ca="1">IFERROR(AJ118/AJ118, "-")</f>
        <v>1</v>
      </c>
    </row>
    <row r="119" spans="1:37" ht="15.75" customHeight="1" x14ac:dyDescent="0.25">
      <c r="A119" s="265"/>
      <c r="B119" s="464" t="s">
        <v>94</v>
      </c>
      <c r="C119" s="266" t="s">
        <v>252</v>
      </c>
      <c r="D119" s="266" t="s">
        <v>157</v>
      </c>
      <c r="E119" s="275">
        <f ca="1">VLOOKUP(E$3,TOD!$B$6:$BP$36,25,0)</f>
        <v>417.77674689423293</v>
      </c>
      <c r="F119" s="275">
        <f ca="1">VLOOKUP(F$3,TOD!$B$6:$BP$36,25,0)</f>
        <v>380.4388888888061</v>
      </c>
      <c r="G119" s="275">
        <f ca="1">VLOOKUP(G$3,TOD!$B$6:$BP$36,25,0)</f>
        <v>399.45690993778408</v>
      </c>
      <c r="H119" s="275">
        <f ca="1">VLOOKUP(H$3,TOD!$B$6:$BP$36,25,0)</f>
        <v>376.40110862301663</v>
      </c>
      <c r="I119" s="275">
        <f ca="1">VLOOKUP(I$3,TOD!$B$6:$BP$36,25,0)</f>
        <v>448.75082001555711</v>
      </c>
      <c r="J119" s="275">
        <f ca="1">VLOOKUP(J$3,TOD!$B$6:$BP$36,25,0)</f>
        <v>275.15704113943502</v>
      </c>
      <c r="K119" s="275">
        <f ca="1">VLOOKUP(K$3,TOD!$B$6:$BP$36,25,0)</f>
        <v>0</v>
      </c>
      <c r="L119" s="275">
        <f ca="1">VLOOKUP(L$3,TOD!$B$6:$BP$36,25,0)</f>
        <v>412.74534161482006</v>
      </c>
      <c r="M119" s="275">
        <f ca="1">VLOOKUP(M$3,TOD!$B$6:$BP$36,25,0)</f>
        <v>373.45962732937187</v>
      </c>
      <c r="N119" s="275">
        <f ca="1">VLOOKUP(N$3,TOD!$B$6:$BP$36,25,0)</f>
        <v>407.41736111138016</v>
      </c>
      <c r="O119" s="275">
        <f ca="1">VLOOKUP(O$3,TOD!$B$6:$BP$36,25,0)</f>
        <v>426.29673913028091</v>
      </c>
      <c r="P119" s="275">
        <f ca="1">VLOOKUP(P$3,TOD!$B$6:$BP$36,25,0)</f>
        <v>402.63101708097383</v>
      </c>
      <c r="Q119" s="275">
        <f ca="1">VLOOKUP(Q$3,TOD!$B$6:$BP$36,25,0)</f>
        <v>430.94195165066049</v>
      </c>
      <c r="R119" s="275">
        <f ca="1">VLOOKUP(R$3,TOD!$B$6:$BP$36,25,0)</f>
        <v>391.44565217383206</v>
      </c>
      <c r="S119" s="275">
        <f ca="1">VLOOKUP(S$3,TOD!$B$6:$BP$36,25,0)</f>
        <v>408.30312500009313</v>
      </c>
      <c r="T119" s="275">
        <f ca="1">VLOOKUP(T$3,TOD!$B$6:$BP$36,25,0)</f>
        <v>380.37812499981374</v>
      </c>
      <c r="U119" s="275">
        <f ca="1">VLOOKUP(U$3,TOD!$B$6:$BP$36,25,0)</f>
        <v>376.9414984472096</v>
      </c>
      <c r="V119" s="275">
        <f ca="1">VLOOKUP(V$3,TOD!$B$6:$BP$36,25,0)</f>
        <v>0</v>
      </c>
      <c r="W119" s="275">
        <f ca="1">VLOOKUP(W$3,TOD!$B$6:$BP$36,25,0)</f>
        <v>0</v>
      </c>
      <c r="X119" s="275">
        <f ca="1">VLOOKUP(X$3,TOD!$B$6:$BP$36,25,0)</f>
        <v>0</v>
      </c>
      <c r="Y119" s="275">
        <f ca="1">VLOOKUP(Y$3,TOD!$B$6:$BP$36,25,0)</f>
        <v>0</v>
      </c>
      <c r="Z119" s="275">
        <f ca="1">VLOOKUP(Z$3,TOD!$B$6:$BP$36,25,0)</f>
        <v>0</v>
      </c>
      <c r="AA119" s="275">
        <f ca="1">VLOOKUP(AA$3,TOD!$B$6:$BP$36,25,0)</f>
        <v>0</v>
      </c>
      <c r="AB119" s="275">
        <f ca="1">VLOOKUP(AB$3,TOD!$B$6:$BP$36,25,0)</f>
        <v>0</v>
      </c>
      <c r="AC119" s="275">
        <f ca="1">VLOOKUP(AC$3,TOD!$B$6:$BP$36,25,0)</f>
        <v>0</v>
      </c>
      <c r="AD119" s="275">
        <f ca="1">VLOOKUP(AD$3,TOD!$B$6:$BP$36,25,0)</f>
        <v>0</v>
      </c>
      <c r="AE119" s="275">
        <f ca="1">VLOOKUP(AE$3,TOD!$B$6:$BP$36,25,0)</f>
        <v>0</v>
      </c>
      <c r="AF119" s="275">
        <f ca="1">VLOOKUP(AF$3,TOD!$B$6:$BP$36,25,0)</f>
        <v>0</v>
      </c>
      <c r="AG119" s="275">
        <f ca="1">VLOOKUP(AG$3,TOD!$B$6:$BP$36,25,0)</f>
        <v>0</v>
      </c>
      <c r="AH119" s="275">
        <f ca="1">VLOOKUP(AH$3,TOD!$B$6:$BP$36,25,0)</f>
        <v>0</v>
      </c>
      <c r="AI119" s="275">
        <f ca="1">VLOOKUP(AI$3,TOD!$B$6:$BP$36,25,0)</f>
        <v>0</v>
      </c>
      <c r="AJ119" s="15">
        <f t="shared" ca="1" si="11"/>
        <v>6308.5419540372677</v>
      </c>
      <c r="AK119" s="274">
        <f ca="1">IFERROR(AJ119/AJ123, "-")</f>
        <v>0.16221396547120709</v>
      </c>
    </row>
    <row r="120" spans="1:37" ht="15.75" customHeight="1" x14ac:dyDescent="0.25">
      <c r="A120" s="265"/>
      <c r="B120" s="465"/>
      <c r="C120" s="266" t="s">
        <v>253</v>
      </c>
      <c r="D120" s="266" t="s">
        <v>158</v>
      </c>
      <c r="E120" s="277">
        <f ca="1">VLOOKUP(E$3,TOD!$B$40:$BP$70,25,0)</f>
        <v>772.73567546578124</v>
      </c>
      <c r="F120" s="277">
        <f ca="1">VLOOKUP(F$3,TOD!$B$40:$BP$70,25,0)</f>
        <v>854.53125</v>
      </c>
      <c r="G120" s="277">
        <f ca="1">VLOOKUP(G$3,TOD!$B$40:$BP$70,25,0)</f>
        <v>773.4759604325518</v>
      </c>
      <c r="H120" s="277">
        <f ca="1">VLOOKUP(H$3,TOD!$B$40:$BP$70,25,0)</f>
        <v>748.77489098859951</v>
      </c>
      <c r="I120" s="277">
        <f ca="1">VLOOKUP(I$3,TOD!$B$40:$BP$70,25,0)</f>
        <v>810.73288091411814</v>
      </c>
      <c r="J120" s="277">
        <f ca="1">VLOOKUP(J$3,TOD!$B$40:$BP$70,25,0)</f>
        <v>545.16602366277948</v>
      </c>
      <c r="K120" s="277">
        <f ca="1">VLOOKUP(K$3,TOD!$B$40:$BP$70,25,0)</f>
        <v>572.76612903224304</v>
      </c>
      <c r="L120" s="277">
        <f ca="1">VLOOKUP(L$3,TOD!$B$40:$BP$70,25,0)</f>
        <v>856.63358920300379</v>
      </c>
      <c r="M120" s="277">
        <f ca="1">VLOOKUP(M$3,TOD!$B$40:$BP$70,25,0)</f>
        <v>850.01086956495419</v>
      </c>
      <c r="N120" s="277">
        <f ca="1">VLOOKUP(N$3,TOD!$B$40:$BP$70,25,0)</f>
        <v>817.14840838499367</v>
      </c>
      <c r="O120" s="277">
        <f ca="1">VLOOKUP(O$3,TOD!$B$40:$BP$70,25,0)</f>
        <v>823.00951086962596</v>
      </c>
      <c r="P120" s="277">
        <f ca="1">VLOOKUP(P$3,TOD!$B$40:$BP$70,25,0)</f>
        <v>767.47835791902617</v>
      </c>
      <c r="Q120" s="277">
        <f ca="1">VLOOKUP(Q$3,TOD!$B$40:$BP$70,25,0)</f>
        <v>820.23770380439237</v>
      </c>
      <c r="R120" s="277">
        <f ca="1">VLOOKUP(R$3,TOD!$B$40:$BP$70,25,0)</f>
        <v>719.13789790403098</v>
      </c>
      <c r="S120" s="277">
        <f ca="1">VLOOKUP(S$3,TOD!$B$40:$BP$70,25,0)</f>
        <v>832.76263586943969</v>
      </c>
      <c r="T120" s="277">
        <f ca="1">VLOOKUP(T$3,TOD!$B$40:$BP$70,25,0)</f>
        <v>859.76380046643317</v>
      </c>
      <c r="U120" s="277">
        <f ca="1">VLOOKUP(U$3,TOD!$B$40:$BP$70,25,0)</f>
        <v>824.05539596267045</v>
      </c>
      <c r="V120" s="277">
        <f ca="1">VLOOKUP(V$3,TOD!$B$40:$BP$70,25,0)</f>
        <v>0</v>
      </c>
      <c r="W120" s="277">
        <f ca="1">VLOOKUP(W$3,TOD!$B$40:$BP$70,25,0)</f>
        <v>0</v>
      </c>
      <c r="X120" s="277">
        <f ca="1">VLOOKUP(X$3,TOD!$B$40:$BP$70,25,0)</f>
        <v>0</v>
      </c>
      <c r="Y120" s="277">
        <f ca="1">VLOOKUP(Y$3,TOD!$B$40:$BP$70,25,0)</f>
        <v>0</v>
      </c>
      <c r="Z120" s="277">
        <f ca="1">VLOOKUP(Z$3,TOD!$B$40:$BP$70,25,0)</f>
        <v>0</v>
      </c>
      <c r="AA120" s="277">
        <f ca="1">VLOOKUP(AA$3,TOD!$B$40:$BP$70,25,0)</f>
        <v>0</v>
      </c>
      <c r="AB120" s="277">
        <f ca="1">VLOOKUP(AB$3,TOD!$B$40:$BP$70,25,0)</f>
        <v>0</v>
      </c>
      <c r="AC120" s="277">
        <f ca="1">VLOOKUP(AC$3,TOD!$B$40:$BP$70,25,0)</f>
        <v>0</v>
      </c>
      <c r="AD120" s="277">
        <f ca="1">VLOOKUP(AD$3,TOD!$B$40:$BP$70,25,0)</f>
        <v>0</v>
      </c>
      <c r="AE120" s="277">
        <f ca="1">VLOOKUP(AE$3,TOD!$B$40:$BP$70,25,0)</f>
        <v>0</v>
      </c>
      <c r="AF120" s="277">
        <f ca="1">VLOOKUP(AF$3,TOD!$B$40:$BP$70,25,0)</f>
        <v>0</v>
      </c>
      <c r="AG120" s="277">
        <f ca="1">VLOOKUP(AG$3,TOD!$B$40:$BP$70,25,0)</f>
        <v>0</v>
      </c>
      <c r="AH120" s="277">
        <f ca="1">VLOOKUP(AH$3,TOD!$B$40:$BP$70,25,0)</f>
        <v>0</v>
      </c>
      <c r="AI120" s="277">
        <f ca="1">VLOOKUP(AI$3,TOD!$B$40:$BP$70,25,0)</f>
        <v>0</v>
      </c>
      <c r="AJ120" s="15">
        <f t="shared" ca="1" si="11"/>
        <v>13248.420980444644</v>
      </c>
      <c r="AK120" s="274">
        <f ca="1">IFERROR(AJ120/AJ123, "-")</f>
        <v>0.34066174389068149</v>
      </c>
    </row>
    <row r="121" spans="1:37" ht="15.75" customHeight="1" x14ac:dyDescent="0.25">
      <c r="A121" s="265"/>
      <c r="B121" s="465"/>
      <c r="C121" s="266" t="s">
        <v>254</v>
      </c>
      <c r="D121" s="266" t="s">
        <v>159</v>
      </c>
      <c r="E121" s="277">
        <f ca="1">VLOOKUP(E$3,TOD!$B$75:$BP$105,25,0)</f>
        <v>306.69720496889204</v>
      </c>
      <c r="F121" s="277">
        <f ca="1">VLOOKUP(F$3,TOD!$B$75:$BP$105,25,0)</f>
        <v>379.98272515507415</v>
      </c>
      <c r="G121" s="277">
        <f ca="1">VLOOKUP(G$3,TOD!$B$75:$BP$105,25,0)</f>
        <v>411.22900851164013</v>
      </c>
      <c r="H121" s="277">
        <f ca="1">VLOOKUP(H$3,TOD!$B$75:$BP$105,25,0)</f>
        <v>364.99506808677688</v>
      </c>
      <c r="I121" s="277">
        <f ca="1">VLOOKUP(I$3,TOD!$B$75:$BP$105,25,0)</f>
        <v>369.12426194315776</v>
      </c>
      <c r="J121" s="277">
        <f ca="1">VLOOKUP(J$3,TOD!$B$75:$BP$105,25,0)</f>
        <v>300.58106484636664</v>
      </c>
      <c r="K121" s="277">
        <f ca="1">VLOOKUP(K$3,TOD!$B$75:$BP$105,25,0)</f>
        <v>373.290474741254</v>
      </c>
      <c r="L121" s="277">
        <f ca="1">VLOOKUP(L$3,TOD!$B$75:$BP$105,25,0)</f>
        <v>432.56941628968343</v>
      </c>
      <c r="M121" s="277">
        <f ca="1">VLOOKUP(M$3,TOD!$B$75:$BP$105,25,0)</f>
        <v>382.88645926304162</v>
      </c>
      <c r="N121" s="277">
        <f ca="1">VLOOKUP(N$3,TOD!$B$75:$BP$105,25,0)</f>
        <v>429.87888198764995</v>
      </c>
      <c r="O121" s="277">
        <f ca="1">VLOOKUP(O$3,TOD!$B$75:$BP$105,25,0)</f>
        <v>360.93593750009313</v>
      </c>
      <c r="P121" s="277">
        <f ca="1">VLOOKUP(P$3,TOD!$B$75:$BP$105,25,0)</f>
        <v>398.74062500009313</v>
      </c>
      <c r="Q121" s="277">
        <f ca="1">VLOOKUP(Q$3,TOD!$B$75:$BP$105,25,0)</f>
        <v>408.62167119560763</v>
      </c>
      <c r="R121" s="277">
        <f ca="1">VLOOKUP(R$3,TOD!$B$75:$BP$105,25,0)</f>
        <v>288.13593749981374</v>
      </c>
      <c r="S121" s="277">
        <f ca="1">VLOOKUP(S$3,TOD!$B$75:$BP$105,25,0)</f>
        <v>374.12955163046718</v>
      </c>
      <c r="T121" s="277">
        <f ca="1">VLOOKUP(T$3,TOD!$B$75:$BP$105,25,0)</f>
        <v>419.83543302444741</v>
      </c>
      <c r="U121" s="277">
        <f ca="1">VLOOKUP(U$3,TOD!$B$75:$BP$105,25,0)</f>
        <v>434.22670807503164</v>
      </c>
      <c r="V121" s="277">
        <f ca="1">VLOOKUP(V$3,TOD!$B$75:$BP$105,25,0)</f>
        <v>0</v>
      </c>
      <c r="W121" s="277">
        <f ca="1">VLOOKUP(W$3,TOD!$B$75:$BP$105,25,0)</f>
        <v>0</v>
      </c>
      <c r="X121" s="277">
        <f ca="1">VLOOKUP(X$3,TOD!$B$75:$BP$105,25,0)</f>
        <v>0</v>
      </c>
      <c r="Y121" s="277">
        <f ca="1">VLOOKUP(Y$3,TOD!$B$75:$BP$105,25,0)</f>
        <v>0</v>
      </c>
      <c r="Z121" s="277">
        <f ca="1">VLOOKUP(Z$3,TOD!$B$75:$BP$105,25,0)</f>
        <v>0</v>
      </c>
      <c r="AA121" s="277">
        <f ca="1">VLOOKUP(AA$3,TOD!$B$75:$BP$105,25,0)</f>
        <v>0</v>
      </c>
      <c r="AB121" s="277">
        <f ca="1">VLOOKUP(AB$3,TOD!$B$75:$BP$105,25,0)</f>
        <v>0</v>
      </c>
      <c r="AC121" s="277">
        <f ca="1">VLOOKUP(AC$3,TOD!$B$75:$BP$105,25,0)</f>
        <v>0</v>
      </c>
      <c r="AD121" s="277">
        <f ca="1">VLOOKUP(AD$3,TOD!$B$75:$BP$105,25,0)</f>
        <v>0</v>
      </c>
      <c r="AE121" s="277">
        <f ca="1">VLOOKUP(AE$3,TOD!$B$75:$BP$105,25,0)</f>
        <v>0</v>
      </c>
      <c r="AF121" s="277">
        <f ca="1">VLOOKUP(AF$3,TOD!$B$75:$BP$105,25,0)</f>
        <v>0</v>
      </c>
      <c r="AG121" s="277">
        <f ca="1">VLOOKUP(AG$3,TOD!$B$75:$BP$105,25,0)</f>
        <v>0</v>
      </c>
      <c r="AH121" s="277">
        <f ca="1">VLOOKUP(AH$3,TOD!$B$75:$BP$105,25,0)</f>
        <v>0</v>
      </c>
      <c r="AI121" s="277">
        <f ca="1">VLOOKUP(AI$3,TOD!$B$75:$BP$105,25,0)</f>
        <v>0</v>
      </c>
      <c r="AJ121" s="15">
        <f t="shared" ca="1" si="11"/>
        <v>6435.8604297190905</v>
      </c>
      <c r="AK121" s="274">
        <f ca="1">IFERROR(AJ121/AJ123, "-")</f>
        <v>0.1654877544019252</v>
      </c>
    </row>
    <row r="122" spans="1:37" ht="15.75" customHeight="1" x14ac:dyDescent="0.25">
      <c r="A122" s="265"/>
      <c r="B122" s="465"/>
      <c r="C122" s="266" t="s">
        <v>255</v>
      </c>
      <c r="D122" s="266" t="s">
        <v>160</v>
      </c>
      <c r="E122" s="277">
        <f ca="1">VLOOKUP(E$3,TOD!$B$109:$BP$139,25,0)</f>
        <v>729.07198067661375</v>
      </c>
      <c r="F122" s="277">
        <f ca="1">VLOOKUP(F$3,TOD!$B$109:$BP$139,25,0)</f>
        <v>768.92352484492585</v>
      </c>
      <c r="G122" s="277">
        <f ca="1">VLOOKUP(G$3,TOD!$B$109:$BP$139,25,0)</f>
        <v>750.31055900640786</v>
      </c>
      <c r="H122" s="277">
        <f ca="1">VLOOKUP(H$3,TOD!$B$109:$BP$139,25,0)</f>
        <v>805.44146632310003</v>
      </c>
      <c r="I122" s="277">
        <f ca="1">VLOOKUP(I$3,TOD!$B$109:$BP$139,25,0)</f>
        <v>672.18127407785505</v>
      </c>
      <c r="J122" s="277">
        <f ca="1">VLOOKUP(J$3,TOD!$B$109:$BP$139,25,0)</f>
        <v>636.03416149085388</v>
      </c>
      <c r="K122" s="277">
        <f ca="1">VLOOKUP(K$3,TOD!$B$109:$BP$139,25,0)</f>
        <v>758.19339622650295</v>
      </c>
      <c r="L122" s="277">
        <f ca="1">VLOOKUP(L$3,TOD!$B$109:$BP$139,25,0)</f>
        <v>707.52680817199871</v>
      </c>
      <c r="M122" s="277">
        <f ca="1">VLOOKUP(M$3,TOD!$B$109:$BP$139,25,0)</f>
        <v>850.10677745193243</v>
      </c>
      <c r="N122" s="277">
        <f ca="1">VLOOKUP(N$3,TOD!$B$109:$BP$139,25,0)</f>
        <v>842.09145962726325</v>
      </c>
      <c r="O122" s="277">
        <f ca="1">VLOOKUP(O$3,TOD!$B$109:$BP$139,25,0)</f>
        <v>754.43906249990687</v>
      </c>
      <c r="P122" s="277">
        <f ca="1">VLOOKUP(P$3,TOD!$B$109:$BP$139,25,0)</f>
        <v>827.53148584906012</v>
      </c>
      <c r="Q122" s="277">
        <f ca="1">VLOOKUP(Q$3,TOD!$B$109:$BP$139,25,0)</f>
        <v>810.27894992241636</v>
      </c>
      <c r="R122" s="277">
        <f ca="1">VLOOKUP(R$3,TOD!$B$109:$BP$139,25,0)</f>
        <v>719.07500000018626</v>
      </c>
      <c r="S122" s="277">
        <f ca="1">VLOOKUP(S$3,TOD!$B$109:$BP$139,25,0)</f>
        <v>661.04218749981374</v>
      </c>
      <c r="T122" s="277">
        <f ca="1">VLOOKUP(T$3,TOD!$B$109:$BP$139,25,0)</f>
        <v>811.26239306200296</v>
      </c>
      <c r="U122" s="277">
        <f ca="1">VLOOKUP(U$3,TOD!$B$109:$BP$139,25,0)</f>
        <v>793.91789596248418</v>
      </c>
      <c r="V122" s="277">
        <f ca="1">VLOOKUP(V$3,TOD!$B$109:$BP$139,25,0)</f>
        <v>0</v>
      </c>
      <c r="W122" s="277">
        <f ca="1">VLOOKUP(W$3,TOD!$B$109:$BP$139,25,0)</f>
        <v>0</v>
      </c>
      <c r="X122" s="277">
        <f ca="1">VLOOKUP(X$3,TOD!$B$109:$BP$139,25,0)</f>
        <v>0</v>
      </c>
      <c r="Y122" s="277">
        <f ca="1">VLOOKUP(Y$3,TOD!$B$109:$BP$139,25,0)</f>
        <v>0</v>
      </c>
      <c r="Z122" s="277">
        <f ca="1">VLOOKUP(Z$3,TOD!$B$109:$BP$139,25,0)</f>
        <v>0</v>
      </c>
      <c r="AA122" s="277">
        <f ca="1">VLOOKUP(AA$3,TOD!$B$109:$BP$139,25,0)</f>
        <v>0</v>
      </c>
      <c r="AB122" s="277">
        <f ca="1">VLOOKUP(AB$3,TOD!$B$109:$BP$139,25,0)</f>
        <v>0</v>
      </c>
      <c r="AC122" s="277">
        <f ca="1">VLOOKUP(AC$3,TOD!$B$109:$BP$139,25,0)</f>
        <v>0</v>
      </c>
      <c r="AD122" s="277">
        <f ca="1">VLOOKUP(AD$3,TOD!$B$109:$BP$139,25,0)</f>
        <v>0</v>
      </c>
      <c r="AE122" s="277">
        <f ca="1">VLOOKUP(AE$3,TOD!$B$109:$BP$139,25,0)</f>
        <v>0</v>
      </c>
      <c r="AF122" s="277">
        <f ca="1">VLOOKUP(AF$3,TOD!$B$109:$BP$139,25,0)</f>
        <v>0</v>
      </c>
      <c r="AG122" s="277">
        <f ca="1">VLOOKUP(AG$3,TOD!$B$109:$BP$139,25,0)</f>
        <v>0</v>
      </c>
      <c r="AH122" s="277">
        <f ca="1">VLOOKUP(AH$3,TOD!$B$109:$BP$139,25,0)</f>
        <v>0</v>
      </c>
      <c r="AI122" s="277">
        <f ca="1">VLOOKUP(AI$3,TOD!$B$109:$BP$139,25,0)</f>
        <v>0</v>
      </c>
      <c r="AJ122" s="15">
        <f t="shared" ca="1" si="11"/>
        <v>12897.428382693324</v>
      </c>
      <c r="AK122" s="274">
        <f ca="1">IFERROR(AJ122/AJ123, "-")</f>
        <v>0.33163653623618622</v>
      </c>
    </row>
    <row r="123" spans="1:37" ht="15.75" customHeight="1" x14ac:dyDescent="0.25">
      <c r="A123" s="265"/>
      <c r="B123" s="466"/>
      <c r="C123" s="270"/>
      <c r="D123" s="271" t="s">
        <v>35</v>
      </c>
      <c r="E123" s="272">
        <f t="shared" ref="E123:AI123" ca="1" si="31">SUM(E119:E122)</f>
        <v>2226.28160800552</v>
      </c>
      <c r="F123" s="272">
        <f t="shared" ca="1" si="31"/>
        <v>2383.8763888888061</v>
      </c>
      <c r="G123" s="272">
        <f t="shared" ca="1" si="31"/>
        <v>2334.4724378883839</v>
      </c>
      <c r="H123" s="272">
        <f t="shared" ca="1" si="31"/>
        <v>2295.612534021493</v>
      </c>
      <c r="I123" s="272">
        <f t="shared" ca="1" si="31"/>
        <v>2300.7892369506881</v>
      </c>
      <c r="J123" s="272">
        <f t="shared" ca="1" si="31"/>
        <v>1756.938291139435</v>
      </c>
      <c r="K123" s="272">
        <f t="shared" ca="1" si="31"/>
        <v>1704.25</v>
      </c>
      <c r="L123" s="272">
        <f t="shared" ca="1" si="31"/>
        <v>2409.475155279506</v>
      </c>
      <c r="M123" s="272">
        <f t="shared" ca="1" si="31"/>
        <v>2456.4637336093001</v>
      </c>
      <c r="N123" s="272">
        <f t="shared" ca="1" si="31"/>
        <v>2496.536111111287</v>
      </c>
      <c r="O123" s="272">
        <f t="shared" ca="1" si="31"/>
        <v>2364.6812499999069</v>
      </c>
      <c r="P123" s="272">
        <f t="shared" ca="1" si="31"/>
        <v>2396.3814858491533</v>
      </c>
      <c r="Q123" s="272">
        <f t="shared" ca="1" si="31"/>
        <v>2470.0802765730768</v>
      </c>
      <c r="R123" s="272">
        <f t="shared" ca="1" si="31"/>
        <v>2117.794487577863</v>
      </c>
      <c r="S123" s="272">
        <f t="shared" ca="1" si="31"/>
        <v>2276.2374999998137</v>
      </c>
      <c r="T123" s="272">
        <f t="shared" ca="1" si="31"/>
        <v>2471.2397515526973</v>
      </c>
      <c r="U123" s="272">
        <f t="shared" ca="1" si="31"/>
        <v>2429.1414984473959</v>
      </c>
      <c r="V123" s="272">
        <f t="shared" ca="1" si="31"/>
        <v>0</v>
      </c>
      <c r="W123" s="272">
        <f t="shared" ca="1" si="31"/>
        <v>0</v>
      </c>
      <c r="X123" s="272">
        <f t="shared" ca="1" si="31"/>
        <v>0</v>
      </c>
      <c r="Y123" s="272">
        <f t="shared" ca="1" si="31"/>
        <v>0</v>
      </c>
      <c r="Z123" s="272">
        <f t="shared" ca="1" si="31"/>
        <v>0</v>
      </c>
      <c r="AA123" s="272">
        <f t="shared" ca="1" si="31"/>
        <v>0</v>
      </c>
      <c r="AB123" s="272">
        <f t="shared" ca="1" si="31"/>
        <v>0</v>
      </c>
      <c r="AC123" s="272">
        <f t="shared" ca="1" si="31"/>
        <v>0</v>
      </c>
      <c r="AD123" s="272">
        <f t="shared" ca="1" si="31"/>
        <v>0</v>
      </c>
      <c r="AE123" s="272">
        <f t="shared" ca="1" si="31"/>
        <v>0</v>
      </c>
      <c r="AF123" s="272">
        <f t="shared" ca="1" si="31"/>
        <v>0</v>
      </c>
      <c r="AG123" s="272">
        <f t="shared" ca="1" si="31"/>
        <v>0</v>
      </c>
      <c r="AH123" s="272">
        <f t="shared" ca="1" si="31"/>
        <v>0</v>
      </c>
      <c r="AI123" s="272">
        <f t="shared" ca="1" si="31"/>
        <v>0</v>
      </c>
      <c r="AJ123" s="15">
        <f t="shared" ca="1" si="11"/>
        <v>38890.251746894326</v>
      </c>
      <c r="AK123" s="274">
        <f ca="1">IFERROR(AJ123/AJ123, "-")</f>
        <v>1</v>
      </c>
    </row>
    <row r="124" spans="1:37" ht="15.75" customHeight="1" x14ac:dyDescent="0.25">
      <c r="A124" s="265"/>
      <c r="B124" s="464" t="s">
        <v>95</v>
      </c>
      <c r="C124" s="266" t="s">
        <v>256</v>
      </c>
      <c r="D124" s="266" t="s">
        <v>157</v>
      </c>
      <c r="E124" s="275">
        <f ca="1">VLOOKUP(E$3,TOD!$B$6:$BP$36,26,0)</f>
        <v>114.65683229826391</v>
      </c>
      <c r="F124" s="275">
        <f ca="1">VLOOKUP(F$3,TOD!$B$6:$BP$36,26,0)</f>
        <v>112.62382904021069</v>
      </c>
      <c r="G124" s="275">
        <f ca="1">VLOOKUP(G$3,TOD!$B$6:$BP$36,26,0)</f>
        <v>112.73900462966412</v>
      </c>
      <c r="H124" s="275">
        <f ca="1">VLOOKUP(H$3,TOD!$B$6:$BP$36,26,0)</f>
        <v>112.21262293355539</v>
      </c>
      <c r="I124" s="275">
        <f ca="1">VLOOKUP(I$3,TOD!$B$6:$BP$36,26,0)</f>
        <v>109.81251791631803</v>
      </c>
      <c r="J124" s="275">
        <f ca="1">VLOOKUP(J$3,TOD!$B$6:$BP$36,26,0)</f>
        <v>109.7734375</v>
      </c>
      <c r="K124" s="275">
        <f ca="1">VLOOKUP(K$3,TOD!$B$6:$BP$36,26,0)</f>
        <v>111.66689671063796</v>
      </c>
      <c r="L124" s="275">
        <f ca="1">VLOOKUP(L$3,TOD!$B$6:$BP$36,26,0)</f>
        <v>107.53416149085388</v>
      </c>
      <c r="M124" s="275">
        <f ca="1">VLOOKUP(M$3,TOD!$B$6:$BP$36,26,0)</f>
        <v>107.50465838517994</v>
      </c>
      <c r="N124" s="275">
        <f ca="1">VLOOKUP(N$3,TOD!$B$6:$BP$36,26,0)</f>
        <v>107.6166628729552</v>
      </c>
      <c r="O124" s="275">
        <f ca="1">VLOOKUP(O$3,TOD!$B$6:$BP$36,26,0)</f>
        <v>107.97643969021738</v>
      </c>
      <c r="P124" s="275">
        <f ca="1">VLOOKUP(P$3,TOD!$B$6:$BP$36,26,0)</f>
        <v>108.8419411177747</v>
      </c>
      <c r="Q124" s="275">
        <f ca="1">VLOOKUP(Q$3,TOD!$B$6:$BP$36,26,0)</f>
        <v>114.23355007776991</v>
      </c>
      <c r="R124" s="275">
        <f ca="1">VLOOKUP(R$3,TOD!$B$6:$BP$36,26,0)</f>
        <v>111.35403726715595</v>
      </c>
      <c r="S124" s="275">
        <f ca="1">VLOOKUP(S$3,TOD!$B$6:$BP$36,26,0)</f>
        <v>110.78763204207644</v>
      </c>
      <c r="T124" s="275">
        <f ca="1">VLOOKUP(T$3,TOD!$B$6:$BP$36,26,0)</f>
        <v>112.8708753879182</v>
      </c>
      <c r="U124" s="275">
        <f ca="1">VLOOKUP(U$3,TOD!$B$6:$BP$36,26,0)</f>
        <v>114.14751552790403</v>
      </c>
      <c r="V124" s="275">
        <f ca="1">VLOOKUP(V$3,TOD!$B$6:$BP$36,26,0)</f>
        <v>0</v>
      </c>
      <c r="W124" s="275">
        <f ca="1">VLOOKUP(W$3,TOD!$B$6:$BP$36,26,0)</f>
        <v>0</v>
      </c>
      <c r="X124" s="275">
        <f ca="1">VLOOKUP(X$3,TOD!$B$6:$BP$36,26,0)</f>
        <v>0</v>
      </c>
      <c r="Y124" s="275">
        <f ca="1">VLOOKUP(Y$3,TOD!$B$6:$BP$36,26,0)</f>
        <v>0</v>
      </c>
      <c r="Z124" s="275">
        <f ca="1">VLOOKUP(Z$3,TOD!$B$6:$BP$36,26,0)</f>
        <v>0</v>
      </c>
      <c r="AA124" s="275">
        <f ca="1">VLOOKUP(AA$3,TOD!$B$6:$BP$36,26,0)</f>
        <v>0</v>
      </c>
      <c r="AB124" s="275">
        <f ca="1">VLOOKUP(AB$3,TOD!$B$6:$BP$36,26,0)</f>
        <v>0</v>
      </c>
      <c r="AC124" s="275">
        <f ca="1">VLOOKUP(AC$3,TOD!$B$6:$BP$36,26,0)</f>
        <v>0</v>
      </c>
      <c r="AD124" s="275">
        <f ca="1">VLOOKUP(AD$3,TOD!$B$6:$BP$36,26,0)</f>
        <v>0</v>
      </c>
      <c r="AE124" s="275">
        <f ca="1">VLOOKUP(AE$3,TOD!$B$6:$BP$36,26,0)</f>
        <v>0</v>
      </c>
      <c r="AF124" s="275">
        <f ca="1">VLOOKUP(AF$3,TOD!$B$6:$BP$36,26,0)</f>
        <v>0</v>
      </c>
      <c r="AG124" s="275">
        <f ca="1">VLOOKUP(AG$3,TOD!$B$6:$BP$36,26,0)</f>
        <v>0</v>
      </c>
      <c r="AH124" s="275">
        <f ca="1">VLOOKUP(AH$3,TOD!$B$6:$BP$36,26,0)</f>
        <v>0</v>
      </c>
      <c r="AI124" s="275">
        <f ca="1">VLOOKUP(AI$3,TOD!$B$6:$BP$36,26,0)</f>
        <v>0</v>
      </c>
      <c r="AJ124" s="15">
        <f t="shared" ca="1" si="11"/>
        <v>1886.3526148884557</v>
      </c>
      <c r="AK124" s="273">
        <f ca="1">IFERROR(AJ124/AJ128, "-")</f>
        <v>0.16668241143234597</v>
      </c>
    </row>
    <row r="125" spans="1:37" ht="15.75" customHeight="1" x14ac:dyDescent="0.25">
      <c r="A125" s="265"/>
      <c r="B125" s="465"/>
      <c r="C125" s="266" t="s">
        <v>257</v>
      </c>
      <c r="D125" s="266" t="s">
        <v>158</v>
      </c>
      <c r="E125" s="277">
        <f ca="1">VLOOKUP(E$3,TOD!$B$40:$BP$70,26,0)</f>
        <v>228.21994023164734</v>
      </c>
      <c r="F125" s="277">
        <f ca="1">VLOOKUP(F$3,TOD!$B$40:$BP$70,26,0)</f>
        <v>231.87834821408615</v>
      </c>
      <c r="G125" s="277">
        <f ca="1">VLOOKUP(G$3,TOD!$B$40:$BP$70,26,0)</f>
        <v>228.08155049476773</v>
      </c>
      <c r="H125" s="277">
        <f ca="1">VLOOKUP(H$3,TOD!$B$40:$BP$70,26,0)</f>
        <v>224.9280985170044</v>
      </c>
      <c r="I125" s="277">
        <f ca="1">VLOOKUP(I$3,TOD!$B$40:$BP$70,26,0)</f>
        <v>223.25</v>
      </c>
      <c r="J125" s="277">
        <f ca="1">VLOOKUP(J$3,TOD!$B$40:$BP$70,26,0)</f>
        <v>223.2583682006225</v>
      </c>
      <c r="K125" s="277">
        <f ca="1">VLOOKUP(K$3,TOD!$B$40:$BP$70,26,0)</f>
        <v>223.96715769777074</v>
      </c>
      <c r="L125" s="277">
        <f ca="1">VLOOKUP(L$3,TOD!$B$40:$BP$70,26,0)</f>
        <v>218.48447204940021</v>
      </c>
      <c r="M125" s="277">
        <f ca="1">VLOOKUP(M$3,TOD!$B$40:$BP$70,26,0)</f>
        <v>220.13286102470011</v>
      </c>
      <c r="N125" s="277">
        <f ca="1">VLOOKUP(N$3,TOD!$B$40:$BP$70,26,0)</f>
        <v>214.39891304355115</v>
      </c>
      <c r="O125" s="277">
        <f ca="1">VLOOKUP(O$3,TOD!$B$40:$BP$70,26,0)</f>
        <v>215.89588411012664</v>
      </c>
      <c r="P125" s="277">
        <f ca="1">VLOOKUP(P$3,TOD!$B$40:$BP$70,26,0)</f>
        <v>213.8143088822253</v>
      </c>
      <c r="Q125" s="277">
        <f ca="1">VLOOKUP(Q$3,TOD!$B$40:$BP$70,26,0)</f>
        <v>229.55992818344384</v>
      </c>
      <c r="R125" s="277">
        <f ca="1">VLOOKUP(R$3,TOD!$B$40:$BP$70,26,0)</f>
        <v>219.64788431674242</v>
      </c>
      <c r="S125" s="277">
        <f ca="1">VLOOKUP(S$3,TOD!$B$40:$BP$70,26,0)</f>
        <v>218.73555424530059</v>
      </c>
      <c r="T125" s="277">
        <f ca="1">VLOOKUP(T$3,TOD!$B$40:$BP$70,26,0)</f>
        <v>225.98874803492799</v>
      </c>
      <c r="U125" s="277">
        <f ca="1">VLOOKUP(U$3,TOD!$B$40:$BP$70,26,0)</f>
        <v>229.96118012443185</v>
      </c>
      <c r="V125" s="277">
        <f ca="1">VLOOKUP(V$3,TOD!$B$40:$BP$70,26,0)</f>
        <v>0</v>
      </c>
      <c r="W125" s="277">
        <f ca="1">VLOOKUP(W$3,TOD!$B$40:$BP$70,26,0)</f>
        <v>0</v>
      </c>
      <c r="X125" s="277">
        <f ca="1">VLOOKUP(X$3,TOD!$B$40:$BP$70,26,0)</f>
        <v>0</v>
      </c>
      <c r="Y125" s="277">
        <f ca="1">VLOOKUP(Y$3,TOD!$B$40:$BP$70,26,0)</f>
        <v>0</v>
      </c>
      <c r="Z125" s="277">
        <f ca="1">VLOOKUP(Z$3,TOD!$B$40:$BP$70,26,0)</f>
        <v>0</v>
      </c>
      <c r="AA125" s="277">
        <f ca="1">VLOOKUP(AA$3,TOD!$B$40:$BP$70,26,0)</f>
        <v>0</v>
      </c>
      <c r="AB125" s="277">
        <f ca="1">VLOOKUP(AB$3,TOD!$B$40:$BP$70,26,0)</f>
        <v>0</v>
      </c>
      <c r="AC125" s="277">
        <f ca="1">VLOOKUP(AC$3,TOD!$B$40:$BP$70,26,0)</f>
        <v>0</v>
      </c>
      <c r="AD125" s="277">
        <f ca="1">VLOOKUP(AD$3,TOD!$B$40:$BP$70,26,0)</f>
        <v>0</v>
      </c>
      <c r="AE125" s="277">
        <f ca="1">VLOOKUP(AE$3,TOD!$B$40:$BP$70,26,0)</f>
        <v>0</v>
      </c>
      <c r="AF125" s="277">
        <f ca="1">VLOOKUP(AF$3,TOD!$B$40:$BP$70,26,0)</f>
        <v>0</v>
      </c>
      <c r="AG125" s="277">
        <f ca="1">VLOOKUP(AG$3,TOD!$B$40:$BP$70,26,0)</f>
        <v>0</v>
      </c>
      <c r="AH125" s="277">
        <f ca="1">VLOOKUP(AH$3,TOD!$B$40:$BP$70,26,0)</f>
        <v>0</v>
      </c>
      <c r="AI125" s="277">
        <f ca="1">VLOOKUP(AI$3,TOD!$B$40:$BP$70,26,0)</f>
        <v>0</v>
      </c>
      <c r="AJ125" s="15">
        <f t="shared" ca="1" si="11"/>
        <v>3790.203197370749</v>
      </c>
      <c r="AK125" s="274">
        <f ca="1">IFERROR(AJ125/AJ128, "-")</f>
        <v>0.33491098311632567</v>
      </c>
    </row>
    <row r="126" spans="1:37" ht="15.75" customHeight="1" x14ac:dyDescent="0.25">
      <c r="A126" s="265"/>
      <c r="B126" s="465"/>
      <c r="C126" s="266" t="s">
        <v>258</v>
      </c>
      <c r="D126" s="266" t="s">
        <v>159</v>
      </c>
      <c r="E126" s="277">
        <f ca="1">VLOOKUP(E$3,TOD!$B$75:$BP$105,26,0)</f>
        <v>113.19496855372563</v>
      </c>
      <c r="F126" s="277">
        <f ca="1">VLOOKUP(F$3,TOD!$B$75:$BP$105,26,0)</f>
        <v>116.2421875</v>
      </c>
      <c r="G126" s="277">
        <f ca="1">VLOOKUP(G$3,TOD!$B$75:$BP$105,26,0)</f>
        <v>113.44099378865212</v>
      </c>
      <c r="H126" s="277">
        <f ca="1">VLOOKUP(H$3,TOD!$B$75:$BP$105,26,0)</f>
        <v>110.15989583311602</v>
      </c>
      <c r="I126" s="277">
        <f ca="1">VLOOKUP(I$3,TOD!$B$75:$BP$105,26,0)</f>
        <v>109.04503105627373</v>
      </c>
      <c r="J126" s="277">
        <f ca="1">VLOOKUP(J$3,TOD!$B$75:$BP$105,26,0)</f>
        <v>110.66554484283552</v>
      </c>
      <c r="K126" s="277">
        <f ca="1">VLOOKUP(K$3,TOD!$B$75:$BP$105,26,0)</f>
        <v>111.04245022125542</v>
      </c>
      <c r="L126" s="277">
        <f ca="1">VLOOKUP(L$3,TOD!$B$75:$BP$105,26,0)</f>
        <v>106.45832142233849</v>
      </c>
      <c r="M126" s="277">
        <f ca="1">VLOOKUP(M$3,TOD!$B$75:$BP$105,26,0)</f>
        <v>105.99500549864024</v>
      </c>
      <c r="N126" s="277">
        <f ca="1">VLOOKUP(N$3,TOD!$B$75:$BP$105,26,0)</f>
        <v>106.18493788829073</v>
      </c>
      <c r="O126" s="277">
        <f ca="1">VLOOKUP(O$3,TOD!$B$75:$BP$105,26,0)</f>
        <v>106.49119857605547</v>
      </c>
      <c r="P126" s="277">
        <f ca="1">VLOOKUP(P$3,TOD!$B$75:$BP$105,26,0)</f>
        <v>113.59375</v>
      </c>
      <c r="Q126" s="277">
        <f ca="1">VLOOKUP(Q$3,TOD!$B$75:$BP$105,26,0)</f>
        <v>114.01819681655616</v>
      </c>
      <c r="R126" s="277">
        <f ca="1">VLOOKUP(R$3,TOD!$B$75:$BP$105,26,0)</f>
        <v>109.97187499981374</v>
      </c>
      <c r="S126" s="277">
        <f ca="1">VLOOKUP(S$3,TOD!$B$75:$BP$105,26,0)</f>
        <v>114.08755532279611</v>
      </c>
      <c r="T126" s="277">
        <f ca="1">VLOOKUP(T$3,TOD!$B$75:$BP$105,26,0)</f>
        <v>112.80031446507201</v>
      </c>
      <c r="U126" s="277">
        <f ca="1">VLOOKUP(U$3,TOD!$B$75:$BP$105,26,0)</f>
        <v>114.40236801235005</v>
      </c>
      <c r="V126" s="277">
        <f ca="1">VLOOKUP(V$3,TOD!$B$75:$BP$105,26,0)</f>
        <v>0</v>
      </c>
      <c r="W126" s="277">
        <f ca="1">VLOOKUP(W$3,TOD!$B$75:$BP$105,26,0)</f>
        <v>0</v>
      </c>
      <c r="X126" s="277">
        <f ca="1">VLOOKUP(X$3,TOD!$B$75:$BP$105,26,0)</f>
        <v>0</v>
      </c>
      <c r="Y126" s="277">
        <f ca="1">VLOOKUP(Y$3,TOD!$B$75:$BP$105,26,0)</f>
        <v>0</v>
      </c>
      <c r="Z126" s="277">
        <f ca="1">VLOOKUP(Z$3,TOD!$B$75:$BP$105,26,0)</f>
        <v>0</v>
      </c>
      <c r="AA126" s="277">
        <f ca="1">VLOOKUP(AA$3,TOD!$B$75:$BP$105,26,0)</f>
        <v>0</v>
      </c>
      <c r="AB126" s="277">
        <f ca="1">VLOOKUP(AB$3,TOD!$B$75:$BP$105,26,0)</f>
        <v>0</v>
      </c>
      <c r="AC126" s="277">
        <f ca="1">VLOOKUP(AC$3,TOD!$B$75:$BP$105,26,0)</f>
        <v>0</v>
      </c>
      <c r="AD126" s="277">
        <f ca="1">VLOOKUP(AD$3,TOD!$B$75:$BP$105,26,0)</f>
        <v>0</v>
      </c>
      <c r="AE126" s="277">
        <f ca="1">VLOOKUP(AE$3,TOD!$B$75:$BP$105,26,0)</f>
        <v>0</v>
      </c>
      <c r="AF126" s="277">
        <f ca="1">VLOOKUP(AF$3,TOD!$B$75:$BP$105,26,0)</f>
        <v>0</v>
      </c>
      <c r="AG126" s="277">
        <f ca="1">VLOOKUP(AG$3,TOD!$B$75:$BP$105,26,0)</f>
        <v>0</v>
      </c>
      <c r="AH126" s="277">
        <f ca="1">VLOOKUP(AH$3,TOD!$B$75:$BP$105,26,0)</f>
        <v>0</v>
      </c>
      <c r="AI126" s="277">
        <f ca="1">VLOOKUP(AI$3,TOD!$B$75:$BP$105,26,0)</f>
        <v>0</v>
      </c>
      <c r="AJ126" s="15">
        <f t="shared" ca="1" si="11"/>
        <v>1887.7945947977714</v>
      </c>
      <c r="AK126" s="274">
        <f ca="1">IFERROR(AJ126/AJ128, "-")</f>
        <v>0.1668098280598761</v>
      </c>
    </row>
    <row r="127" spans="1:37" ht="15.75" customHeight="1" x14ac:dyDescent="0.25">
      <c r="A127" s="265"/>
      <c r="B127" s="465"/>
      <c r="C127" s="266" t="s">
        <v>259</v>
      </c>
      <c r="D127" s="266" t="s">
        <v>160</v>
      </c>
      <c r="E127" s="277">
        <f ca="1">VLOOKUP(E$3,TOD!$B$109:$BP$139,26,0)</f>
        <v>223.51172801293433</v>
      </c>
      <c r="F127" s="277">
        <f ca="1">VLOOKUP(F$3,TOD!$B$109:$BP$139,26,0)</f>
        <v>225.609375</v>
      </c>
      <c r="G127" s="277">
        <f ca="1">VLOOKUP(G$3,TOD!$B$109:$BP$139,26,0)</f>
        <v>225.85554213635623</v>
      </c>
      <c r="H127" s="277">
        <f ca="1">VLOOKUP(H$3,TOD!$B$109:$BP$139,26,0)</f>
        <v>218.81858974415809</v>
      </c>
      <c r="I127" s="277">
        <f ca="1">VLOOKUP(I$3,TOD!$B$109:$BP$139,26,0)</f>
        <v>218.99209045013413</v>
      </c>
      <c r="J127" s="277">
        <f ca="1">VLOOKUP(J$3,TOD!$B$109:$BP$139,26,0)</f>
        <v>222.69645732687786</v>
      </c>
      <c r="K127" s="277">
        <f ca="1">VLOOKUP(K$3,TOD!$B$109:$BP$139,26,0)</f>
        <v>218.70001940988004</v>
      </c>
      <c r="L127" s="277">
        <f ca="1">VLOOKUP(L$3,TOD!$B$109:$BP$139,26,0)</f>
        <v>214.02925621764734</v>
      </c>
      <c r="M127" s="277">
        <f ca="1">VLOOKUP(M$3,TOD!$B$109:$BP$139,26,0)</f>
        <v>211.82379358494654</v>
      </c>
      <c r="N127" s="277">
        <f ca="1">VLOOKUP(N$3,TOD!$B$109:$BP$139,26,0)</f>
        <v>212.54685223521665</v>
      </c>
      <c r="O127" s="277">
        <f ca="1">VLOOKUP(O$3,TOD!$B$109:$BP$139,26,0)</f>
        <v>209.8671875</v>
      </c>
      <c r="P127" s="277">
        <f ca="1">VLOOKUP(P$3,TOD!$B$109:$BP$139,26,0)</f>
        <v>224.68051242223009</v>
      </c>
      <c r="Q127" s="277">
        <f ca="1">VLOOKUP(Q$3,TOD!$B$109:$BP$139,26,0)</f>
        <v>227.8777659162879</v>
      </c>
      <c r="R127" s="277">
        <f ca="1">VLOOKUP(R$3,TOD!$B$109:$BP$139,26,0)</f>
        <v>219.88424295792356</v>
      </c>
      <c r="S127" s="277">
        <f ca="1">VLOOKUP(S$3,TOD!$B$109:$BP$139,26,0)</f>
        <v>226.3138275439851</v>
      </c>
      <c r="T127" s="277">
        <f ca="1">VLOOKUP(T$3,TOD!$B$109:$BP$139,26,0)</f>
        <v>225.27018633531407</v>
      </c>
      <c r="U127" s="277">
        <f ca="1">VLOOKUP(U$3,TOD!$B$109:$BP$139,26,0)</f>
        <v>226.21875</v>
      </c>
      <c r="V127" s="277">
        <f ca="1">VLOOKUP(V$3,TOD!$B$109:$BP$139,26,0)</f>
        <v>0</v>
      </c>
      <c r="W127" s="277">
        <f ca="1">VLOOKUP(W$3,TOD!$B$109:$BP$139,26,0)</f>
        <v>0</v>
      </c>
      <c r="X127" s="277">
        <f ca="1">VLOOKUP(X$3,TOD!$B$109:$BP$139,26,0)</f>
        <v>0</v>
      </c>
      <c r="Y127" s="277">
        <f ca="1">VLOOKUP(Y$3,TOD!$B$109:$BP$139,26,0)</f>
        <v>0</v>
      </c>
      <c r="Z127" s="277">
        <f ca="1">VLOOKUP(Z$3,TOD!$B$109:$BP$139,26,0)</f>
        <v>0</v>
      </c>
      <c r="AA127" s="277">
        <f ca="1">VLOOKUP(AA$3,TOD!$B$109:$BP$139,26,0)</f>
        <v>0</v>
      </c>
      <c r="AB127" s="277">
        <f ca="1">VLOOKUP(AB$3,TOD!$B$109:$BP$139,26,0)</f>
        <v>0</v>
      </c>
      <c r="AC127" s="277">
        <f ca="1">VLOOKUP(AC$3,TOD!$B$109:$BP$139,26,0)</f>
        <v>0</v>
      </c>
      <c r="AD127" s="277">
        <f ca="1">VLOOKUP(AD$3,TOD!$B$109:$BP$139,26,0)</f>
        <v>0</v>
      </c>
      <c r="AE127" s="277">
        <f ca="1">VLOOKUP(AE$3,TOD!$B$109:$BP$139,26,0)</f>
        <v>0</v>
      </c>
      <c r="AF127" s="277">
        <f ca="1">VLOOKUP(AF$3,TOD!$B$109:$BP$139,26,0)</f>
        <v>0</v>
      </c>
      <c r="AG127" s="277">
        <f ca="1">VLOOKUP(AG$3,TOD!$B$109:$BP$139,26,0)</f>
        <v>0</v>
      </c>
      <c r="AH127" s="277">
        <f ca="1">VLOOKUP(AH$3,TOD!$B$109:$BP$139,26,0)</f>
        <v>0</v>
      </c>
      <c r="AI127" s="277">
        <f ca="1">VLOOKUP(AI$3,TOD!$B$109:$BP$139,26,0)</f>
        <v>0</v>
      </c>
      <c r="AJ127" s="15">
        <f t="shared" ca="1" si="11"/>
        <v>3752.6961767938919</v>
      </c>
      <c r="AK127" s="274">
        <f ca="1">IFERROR(AJ127/AJ128, "-")</f>
        <v>0.33159677739145227</v>
      </c>
    </row>
    <row r="128" spans="1:37" ht="15.75" customHeight="1" x14ac:dyDescent="0.25">
      <c r="A128" s="265"/>
      <c r="B128" s="466"/>
      <c r="C128" s="270"/>
      <c r="D128" s="271" t="s">
        <v>35</v>
      </c>
      <c r="E128" s="272">
        <f t="shared" ref="E128:AI128" ca="1" si="32">SUM(E124:E127)</f>
        <v>679.58346909657121</v>
      </c>
      <c r="F128" s="272">
        <f t="shared" ca="1" si="32"/>
        <v>686.35373975429684</v>
      </c>
      <c r="G128" s="272">
        <f t="shared" ca="1" si="32"/>
        <v>680.11709104944021</v>
      </c>
      <c r="H128" s="272">
        <f t="shared" ca="1" si="32"/>
        <v>666.11920702783391</v>
      </c>
      <c r="I128" s="272">
        <f t="shared" ca="1" si="32"/>
        <v>661.09963942272589</v>
      </c>
      <c r="J128" s="272">
        <f t="shared" ca="1" si="32"/>
        <v>666.39380787033588</v>
      </c>
      <c r="K128" s="272">
        <f t="shared" ca="1" si="32"/>
        <v>665.37652403954417</v>
      </c>
      <c r="L128" s="272">
        <f t="shared" ca="1" si="32"/>
        <v>646.50621118023992</v>
      </c>
      <c r="M128" s="272">
        <f t="shared" ca="1" si="32"/>
        <v>645.45631849346682</v>
      </c>
      <c r="N128" s="272">
        <f t="shared" ca="1" si="32"/>
        <v>640.74736604001373</v>
      </c>
      <c r="O128" s="272">
        <f t="shared" ca="1" si="32"/>
        <v>640.23070987639949</v>
      </c>
      <c r="P128" s="272">
        <f t="shared" ca="1" si="32"/>
        <v>660.93051242223009</v>
      </c>
      <c r="Q128" s="272">
        <f t="shared" ca="1" si="32"/>
        <v>685.6894409940578</v>
      </c>
      <c r="R128" s="272">
        <f t="shared" ca="1" si="32"/>
        <v>660.85803954163566</v>
      </c>
      <c r="S128" s="272">
        <f t="shared" ca="1" si="32"/>
        <v>669.92456915415823</v>
      </c>
      <c r="T128" s="272">
        <f t="shared" ca="1" si="32"/>
        <v>676.93012422323227</v>
      </c>
      <c r="U128" s="272">
        <f t="shared" ca="1" si="32"/>
        <v>684.72981366468593</v>
      </c>
      <c r="V128" s="272">
        <f t="shared" ca="1" si="32"/>
        <v>0</v>
      </c>
      <c r="W128" s="272">
        <f t="shared" ca="1" si="32"/>
        <v>0</v>
      </c>
      <c r="X128" s="272">
        <f t="shared" ca="1" si="32"/>
        <v>0</v>
      </c>
      <c r="Y128" s="272">
        <f t="shared" ca="1" si="32"/>
        <v>0</v>
      </c>
      <c r="Z128" s="272">
        <f t="shared" ca="1" si="32"/>
        <v>0</v>
      </c>
      <c r="AA128" s="272">
        <f t="shared" ca="1" si="32"/>
        <v>0</v>
      </c>
      <c r="AB128" s="272">
        <f t="shared" ca="1" si="32"/>
        <v>0</v>
      </c>
      <c r="AC128" s="272">
        <f t="shared" ca="1" si="32"/>
        <v>0</v>
      </c>
      <c r="AD128" s="272">
        <f t="shared" ca="1" si="32"/>
        <v>0</v>
      </c>
      <c r="AE128" s="272">
        <f t="shared" ca="1" si="32"/>
        <v>0</v>
      </c>
      <c r="AF128" s="272">
        <f t="shared" ca="1" si="32"/>
        <v>0</v>
      </c>
      <c r="AG128" s="272">
        <f t="shared" ca="1" si="32"/>
        <v>0</v>
      </c>
      <c r="AH128" s="272">
        <f t="shared" ca="1" si="32"/>
        <v>0</v>
      </c>
      <c r="AI128" s="272">
        <f t="shared" ca="1" si="32"/>
        <v>0</v>
      </c>
      <c r="AJ128" s="15">
        <f t="shared" ca="1" si="11"/>
        <v>11317.046583850868</v>
      </c>
      <c r="AK128" s="274">
        <f ca="1">IFERROR(AJ128/AJ128, "-")</f>
        <v>1</v>
      </c>
    </row>
    <row r="129" spans="1:37" ht="15.75" customHeight="1" x14ac:dyDescent="0.25">
      <c r="A129" s="265"/>
      <c r="B129" s="464" t="s">
        <v>96</v>
      </c>
      <c r="C129" s="266" t="s">
        <v>260</v>
      </c>
      <c r="D129" s="266" t="s">
        <v>157</v>
      </c>
      <c r="E129" s="275">
        <f ca="1">VLOOKUP(E$3,TOD!$B$6:$BP$36,27,0)</f>
        <v>421.23654244374484</v>
      </c>
      <c r="F129" s="275">
        <f ca="1">VLOOKUP(F$3,TOD!$B$6:$BP$36,27,0)</f>
        <v>375.39556609094143</v>
      </c>
      <c r="G129" s="275">
        <f ca="1">VLOOKUP(G$3,TOD!$B$6:$BP$36,27,0)</f>
        <v>372.42102192807943</v>
      </c>
      <c r="H129" s="275">
        <f ca="1">VLOOKUP(H$3,TOD!$B$6:$BP$36,27,0)</f>
        <v>432.685999664478</v>
      </c>
      <c r="I129" s="275">
        <f ca="1">VLOOKUP(I$3,TOD!$B$6:$BP$36,27,0)</f>
        <v>426.28697401843965</v>
      </c>
      <c r="J129" s="275">
        <f ca="1">VLOOKUP(J$3,TOD!$B$6:$BP$36,27,0)</f>
        <v>396.84930763486773</v>
      </c>
      <c r="K129" s="275">
        <f ca="1">VLOOKUP(K$3,TOD!$B$6:$BP$36,27,0)</f>
        <v>404.79813664592803</v>
      </c>
      <c r="L129" s="275">
        <f ca="1">VLOOKUP(L$3,TOD!$B$6:$BP$36,27,0)</f>
        <v>483.0728395069018</v>
      </c>
      <c r="M129" s="275">
        <f ca="1">VLOOKUP(M$3,TOD!$B$6:$BP$36,27,0)</f>
        <v>425.89873417746276</v>
      </c>
      <c r="N129" s="275">
        <f ca="1">VLOOKUP(N$3,TOD!$B$6:$BP$36,27,0)</f>
        <v>420.41171804908663</v>
      </c>
      <c r="O129" s="275">
        <f ca="1">VLOOKUP(O$3,TOD!$B$6:$BP$36,27,0)</f>
        <v>436.91925465874374</v>
      </c>
      <c r="P129" s="275">
        <f ca="1">VLOOKUP(P$3,TOD!$B$6:$BP$36,27,0)</f>
        <v>461.36682242993265</v>
      </c>
      <c r="Q129" s="275">
        <f ca="1">VLOOKUP(Q$3,TOD!$B$6:$BP$36,27,0)</f>
        <v>380.37888198718429</v>
      </c>
      <c r="R129" s="275">
        <f ca="1">VLOOKUP(R$3,TOD!$B$6:$BP$36,27,0)</f>
        <v>397.88198757730424</v>
      </c>
      <c r="S129" s="275">
        <f ca="1">VLOOKUP(S$3,TOD!$B$6:$BP$36,27,0)</f>
        <v>426.5617621652782</v>
      </c>
      <c r="T129" s="275">
        <f ca="1">VLOOKUP(T$3,TOD!$B$6:$BP$36,27,0)</f>
        <v>389.97961956541985</v>
      </c>
      <c r="U129" s="275">
        <f ca="1">VLOOKUP(U$3,TOD!$B$6:$BP$36,27,0)</f>
        <v>424.10248447209597</v>
      </c>
      <c r="V129" s="275">
        <f ca="1">VLOOKUP(V$3,TOD!$B$6:$BP$36,27,0)</f>
        <v>0</v>
      </c>
      <c r="W129" s="275">
        <f ca="1">VLOOKUP(W$3,TOD!$B$6:$BP$36,27,0)</f>
        <v>0</v>
      </c>
      <c r="X129" s="275">
        <f ca="1">VLOOKUP(X$3,TOD!$B$6:$BP$36,27,0)</f>
        <v>0</v>
      </c>
      <c r="Y129" s="275">
        <f ca="1">VLOOKUP(Y$3,TOD!$B$6:$BP$36,27,0)</f>
        <v>0</v>
      </c>
      <c r="Z129" s="275">
        <f ca="1">VLOOKUP(Z$3,TOD!$B$6:$BP$36,27,0)</f>
        <v>0</v>
      </c>
      <c r="AA129" s="275">
        <f ca="1">VLOOKUP(AA$3,TOD!$B$6:$BP$36,27,0)</f>
        <v>0</v>
      </c>
      <c r="AB129" s="275">
        <f ca="1">VLOOKUP(AB$3,TOD!$B$6:$BP$36,27,0)</f>
        <v>0</v>
      </c>
      <c r="AC129" s="275">
        <f ca="1">VLOOKUP(AC$3,TOD!$B$6:$BP$36,27,0)</f>
        <v>0</v>
      </c>
      <c r="AD129" s="275">
        <f ca="1">VLOOKUP(AD$3,TOD!$B$6:$BP$36,27,0)</f>
        <v>0</v>
      </c>
      <c r="AE129" s="275">
        <f ca="1">VLOOKUP(AE$3,TOD!$B$6:$BP$36,27,0)</f>
        <v>0</v>
      </c>
      <c r="AF129" s="275">
        <f ca="1">VLOOKUP(AF$3,TOD!$B$6:$BP$36,27,0)</f>
        <v>0</v>
      </c>
      <c r="AG129" s="275">
        <f ca="1">VLOOKUP(AG$3,TOD!$B$6:$BP$36,27,0)</f>
        <v>0</v>
      </c>
      <c r="AH129" s="275">
        <f ca="1">VLOOKUP(AH$3,TOD!$B$6:$BP$36,27,0)</f>
        <v>0</v>
      </c>
      <c r="AI129" s="275">
        <f ca="1">VLOOKUP(AI$3,TOD!$B$6:$BP$36,27,0)</f>
        <v>0</v>
      </c>
      <c r="AJ129" s="15">
        <f t="shared" ca="1" si="11"/>
        <v>7076.2476530158892</v>
      </c>
      <c r="AK129" s="274">
        <f ca="1">IFERROR(AJ129/AJ133, "-")</f>
        <v>0.16220284165220991</v>
      </c>
    </row>
    <row r="130" spans="1:37" ht="15.75" customHeight="1" x14ac:dyDescent="0.25">
      <c r="A130" s="265"/>
      <c r="B130" s="465"/>
      <c r="C130" s="266" t="s">
        <v>261</v>
      </c>
      <c r="D130" s="266" t="s">
        <v>158</v>
      </c>
      <c r="E130" s="277">
        <f ca="1">VLOOKUP(E$3,TOD!$B$40:$BP$70,27,0)</f>
        <v>887</v>
      </c>
      <c r="F130" s="277">
        <f ca="1">VLOOKUP(F$3,TOD!$B$40:$BP$70,27,0)</f>
        <v>838.59328201785684</v>
      </c>
      <c r="G130" s="277">
        <f ca="1">VLOOKUP(G$3,TOD!$B$40:$BP$70,27,0)</f>
        <v>757.86335403751582</v>
      </c>
      <c r="H130" s="277">
        <f ca="1">VLOOKUP(H$3,TOD!$B$40:$BP$70,27,0)</f>
        <v>902.25295608118176</v>
      </c>
      <c r="I130" s="277">
        <f ca="1">VLOOKUP(I$3,TOD!$B$40:$BP$70,27,0)</f>
        <v>859.6645962735638</v>
      </c>
      <c r="J130" s="277">
        <f ca="1">VLOOKUP(J$3,TOD!$B$40:$BP$70,27,0)</f>
        <v>849.9482057262212</v>
      </c>
      <c r="K130" s="277">
        <f ca="1">VLOOKUP(K$3,TOD!$B$40:$BP$70,27,0)</f>
        <v>885.4855370791629</v>
      </c>
      <c r="L130" s="277">
        <f ca="1">VLOOKUP(L$3,TOD!$B$40:$BP$70,27,0)</f>
        <v>872.54099378827959</v>
      </c>
      <c r="M130" s="277">
        <f ca="1">VLOOKUP(M$3,TOD!$B$40:$BP$70,27,0)</f>
        <v>876.64501582272351</v>
      </c>
      <c r="N130" s="277">
        <f ca="1">VLOOKUP(N$3,TOD!$B$40:$BP$70,27,0)</f>
        <v>876.75308641977608</v>
      </c>
      <c r="O130" s="277">
        <f ca="1">VLOOKUP(O$3,TOD!$B$40:$BP$70,27,0)</f>
        <v>881.26453804317862</v>
      </c>
      <c r="P130" s="277">
        <f ca="1">VLOOKUP(P$3,TOD!$B$40:$BP$70,27,0)</f>
        <v>919.77448191773146</v>
      </c>
      <c r="Q130" s="277">
        <f ca="1">VLOOKUP(Q$3,TOD!$B$40:$BP$70,27,0)</f>
        <v>940.22981366422027</v>
      </c>
      <c r="R130" s="277">
        <f ca="1">VLOOKUP(R$3,TOD!$B$40:$BP$70,27,0)</f>
        <v>920.17643633577973</v>
      </c>
      <c r="S130" s="277">
        <f ca="1">VLOOKUP(S$3,TOD!$B$40:$BP$70,27,0)</f>
        <v>968.35093167703599</v>
      </c>
      <c r="T130" s="277">
        <f ca="1">VLOOKUP(T$3,TOD!$B$40:$BP$70,27,0)</f>
        <v>931.48621894419193</v>
      </c>
      <c r="U130" s="277">
        <f ca="1">VLOOKUP(U$3,TOD!$B$40:$BP$70,27,0)</f>
        <v>923.8291925471276</v>
      </c>
      <c r="V130" s="277">
        <f ca="1">VLOOKUP(V$3,TOD!$B$40:$BP$70,27,0)</f>
        <v>0</v>
      </c>
      <c r="W130" s="277">
        <f ca="1">VLOOKUP(W$3,TOD!$B$40:$BP$70,27,0)</f>
        <v>0</v>
      </c>
      <c r="X130" s="277">
        <f ca="1">VLOOKUP(X$3,TOD!$B$40:$BP$70,27,0)</f>
        <v>0</v>
      </c>
      <c r="Y130" s="277">
        <f ca="1">VLOOKUP(Y$3,TOD!$B$40:$BP$70,27,0)</f>
        <v>0</v>
      </c>
      <c r="Z130" s="277">
        <f ca="1">VLOOKUP(Z$3,TOD!$B$40:$BP$70,27,0)</f>
        <v>0</v>
      </c>
      <c r="AA130" s="277">
        <f ca="1">VLOOKUP(AA$3,TOD!$B$40:$BP$70,27,0)</f>
        <v>0</v>
      </c>
      <c r="AB130" s="277">
        <f ca="1">VLOOKUP(AB$3,TOD!$B$40:$BP$70,27,0)</f>
        <v>0</v>
      </c>
      <c r="AC130" s="277">
        <f ca="1">VLOOKUP(AC$3,TOD!$B$40:$BP$70,27,0)</f>
        <v>0</v>
      </c>
      <c r="AD130" s="277">
        <f ca="1">VLOOKUP(AD$3,TOD!$B$40:$BP$70,27,0)</f>
        <v>0</v>
      </c>
      <c r="AE130" s="277">
        <f ca="1">VLOOKUP(AE$3,TOD!$B$40:$BP$70,27,0)</f>
        <v>0</v>
      </c>
      <c r="AF130" s="277">
        <f ca="1">VLOOKUP(AF$3,TOD!$B$40:$BP$70,27,0)</f>
        <v>0</v>
      </c>
      <c r="AG130" s="277">
        <f ca="1">VLOOKUP(AG$3,TOD!$B$40:$BP$70,27,0)</f>
        <v>0</v>
      </c>
      <c r="AH130" s="277">
        <f ca="1">VLOOKUP(AH$3,TOD!$B$40:$BP$70,27,0)</f>
        <v>0</v>
      </c>
      <c r="AI130" s="277">
        <f ca="1">VLOOKUP(AI$3,TOD!$B$40:$BP$70,27,0)</f>
        <v>0</v>
      </c>
      <c r="AJ130" s="15">
        <f t="shared" ca="1" si="11"/>
        <v>15091.858640375547</v>
      </c>
      <c r="AK130" s="274">
        <f ca="1">IFERROR(AJ130/AJ133, "-")</f>
        <v>0.34593791474201169</v>
      </c>
    </row>
    <row r="131" spans="1:37" ht="15.75" customHeight="1" x14ac:dyDescent="0.25">
      <c r="A131" s="265"/>
      <c r="B131" s="465"/>
      <c r="C131" s="266" t="s">
        <v>262</v>
      </c>
      <c r="D131" s="266" t="s">
        <v>159</v>
      </c>
      <c r="E131" s="277">
        <f ca="1">VLOOKUP(E$3,TOD!$B$75:$BP$105,27,0)</f>
        <v>385.18012422323227</v>
      </c>
      <c r="F131" s="277">
        <f ca="1">VLOOKUP(F$3,TOD!$B$75:$BP$105,27,0)</f>
        <v>326.6149068325758</v>
      </c>
      <c r="G131" s="277">
        <f ca="1">VLOOKUP(G$3,TOD!$B$75:$BP$105,27,0)</f>
        <v>437.4627329185605</v>
      </c>
      <c r="H131" s="277">
        <f ca="1">VLOOKUP(H$3,TOD!$B$75:$BP$105,27,0)</f>
        <v>427.828125</v>
      </c>
      <c r="I131" s="277">
        <f ca="1">VLOOKUP(I$3,TOD!$B$75:$BP$105,27,0)</f>
        <v>428.59380822908133</v>
      </c>
      <c r="J131" s="277">
        <f ca="1">VLOOKUP(J$3,TOD!$B$75:$BP$105,27,0)</f>
        <v>431.66019238438457</v>
      </c>
      <c r="K131" s="277">
        <f ca="1">VLOOKUP(K$3,TOD!$B$75:$BP$105,27,0)</f>
        <v>449.55246757995337</v>
      </c>
      <c r="L131" s="277">
        <f ca="1">VLOOKUP(L$3,TOD!$B$75:$BP$105,27,0)</f>
        <v>487.05900621134788</v>
      </c>
      <c r="M131" s="277">
        <f ca="1">VLOOKUP(M$3,TOD!$B$75:$BP$105,27,0)</f>
        <v>450.65321969706565</v>
      </c>
      <c r="N131" s="277">
        <f ca="1">VLOOKUP(N$3,TOD!$B$75:$BP$105,27,0)</f>
        <v>433.57142857182771</v>
      </c>
      <c r="O131" s="277">
        <f ca="1">VLOOKUP(O$3,TOD!$B$75:$BP$105,27,0)</f>
        <v>425.91253955662251</v>
      </c>
      <c r="P131" s="277">
        <f ca="1">VLOOKUP(P$3,TOD!$B$75:$BP$105,27,0)</f>
        <v>410.72119565214962</v>
      </c>
      <c r="Q131" s="277">
        <f ca="1">VLOOKUP(Q$3,TOD!$B$75:$BP$105,27,0)</f>
        <v>408.66828416194767</v>
      </c>
      <c r="R131" s="277">
        <f ca="1">VLOOKUP(R$3,TOD!$B$75:$BP$105,27,0)</f>
        <v>391.72418478224427</v>
      </c>
      <c r="S131" s="277">
        <f ca="1">VLOOKUP(S$3,TOD!$B$75:$BP$105,27,0)</f>
        <v>441.94099378865212</v>
      </c>
      <c r="T131" s="277">
        <f ca="1">VLOOKUP(T$3,TOD!$B$75:$BP$105,27,0)</f>
        <v>448.67391304299235</v>
      </c>
      <c r="U131" s="277">
        <f ca="1">VLOOKUP(U$3,TOD!$B$75:$BP$105,27,0)</f>
        <v>434.87670807447284</v>
      </c>
      <c r="V131" s="277">
        <f ca="1">VLOOKUP(V$3,TOD!$B$75:$BP$105,27,0)</f>
        <v>0</v>
      </c>
      <c r="W131" s="277">
        <f ca="1">VLOOKUP(W$3,TOD!$B$75:$BP$105,27,0)</f>
        <v>0</v>
      </c>
      <c r="X131" s="277">
        <f ca="1">VLOOKUP(X$3,TOD!$B$75:$BP$105,27,0)</f>
        <v>0</v>
      </c>
      <c r="Y131" s="277">
        <f ca="1">VLOOKUP(Y$3,TOD!$B$75:$BP$105,27,0)</f>
        <v>0</v>
      </c>
      <c r="Z131" s="277">
        <f ca="1">VLOOKUP(Z$3,TOD!$B$75:$BP$105,27,0)</f>
        <v>0</v>
      </c>
      <c r="AA131" s="277">
        <f ca="1">VLOOKUP(AA$3,TOD!$B$75:$BP$105,27,0)</f>
        <v>0</v>
      </c>
      <c r="AB131" s="277">
        <f ca="1">VLOOKUP(AB$3,TOD!$B$75:$BP$105,27,0)</f>
        <v>0</v>
      </c>
      <c r="AC131" s="277">
        <f ca="1">VLOOKUP(AC$3,TOD!$B$75:$BP$105,27,0)</f>
        <v>0</v>
      </c>
      <c r="AD131" s="277">
        <f ca="1">VLOOKUP(AD$3,TOD!$B$75:$BP$105,27,0)</f>
        <v>0</v>
      </c>
      <c r="AE131" s="277">
        <f ca="1">VLOOKUP(AE$3,TOD!$B$75:$BP$105,27,0)</f>
        <v>0</v>
      </c>
      <c r="AF131" s="277">
        <f ca="1">VLOOKUP(AF$3,TOD!$B$75:$BP$105,27,0)</f>
        <v>0</v>
      </c>
      <c r="AG131" s="277">
        <f ca="1">VLOOKUP(AG$3,TOD!$B$75:$BP$105,27,0)</f>
        <v>0</v>
      </c>
      <c r="AH131" s="277">
        <f ca="1">VLOOKUP(AH$3,TOD!$B$75:$BP$105,27,0)</f>
        <v>0</v>
      </c>
      <c r="AI131" s="277">
        <f ca="1">VLOOKUP(AI$3,TOD!$B$75:$BP$105,27,0)</f>
        <v>0</v>
      </c>
      <c r="AJ131" s="15">
        <f t="shared" ca="1" si="11"/>
        <v>7220.6938307071105</v>
      </c>
      <c r="AK131" s="274">
        <f ca="1">IFERROR(AJ131/AJ133, "-")</f>
        <v>0.16551385924743647</v>
      </c>
    </row>
    <row r="132" spans="1:37" ht="15.75" customHeight="1" x14ac:dyDescent="0.25">
      <c r="A132" s="265"/>
      <c r="B132" s="465"/>
      <c r="C132" s="266" t="s">
        <v>263</v>
      </c>
      <c r="D132" s="266" t="s">
        <v>160</v>
      </c>
      <c r="E132" s="277">
        <f ca="1">VLOOKUP(E$3,TOD!$B$109:$BP$139,27,0)</f>
        <v>746.6136363632977</v>
      </c>
      <c r="F132" s="277">
        <f ca="1">VLOOKUP(F$3,TOD!$B$109:$BP$139,27,0)</f>
        <v>767.22183521464467</v>
      </c>
      <c r="G132" s="277">
        <f ca="1">VLOOKUP(G$3,TOD!$B$109:$BP$139,27,0)</f>
        <v>823.54658385086805</v>
      </c>
      <c r="H132" s="277">
        <f ca="1">VLOOKUP(H$3,TOD!$B$109:$BP$139,27,0)</f>
        <v>737.05774647835642</v>
      </c>
      <c r="I132" s="277">
        <f ca="1">VLOOKUP(I$3,TOD!$B$109:$BP$139,27,0)</f>
        <v>971.20625000074506</v>
      </c>
      <c r="J132" s="277">
        <f ca="1">VLOOKUP(J$3,TOD!$B$109:$BP$139,27,0)</f>
        <v>829.51552794966847</v>
      </c>
      <c r="K132" s="277">
        <f ca="1">VLOOKUP(K$3,TOD!$B$109:$BP$139,27,0)</f>
        <v>952.2084104930982</v>
      </c>
      <c r="L132" s="277">
        <f ca="1">VLOOKUP(L$3,TOD!$B$109:$BP$139,27,0)</f>
        <v>836.5</v>
      </c>
      <c r="M132" s="277">
        <f ca="1">VLOOKUP(M$3,TOD!$B$109:$BP$139,27,0)</f>
        <v>821.63822583388537</v>
      </c>
      <c r="N132" s="277">
        <f ca="1">VLOOKUP(N$3,TOD!$B$109:$BP$139,27,0)</f>
        <v>965.3354037264362</v>
      </c>
      <c r="O132" s="277">
        <f ca="1">VLOOKUP(O$3,TOD!$B$109:$BP$139,27,0)</f>
        <v>817.24683544319123</v>
      </c>
      <c r="P132" s="277">
        <f ca="1">VLOOKUP(P$3,TOD!$B$109:$BP$139,27,0)</f>
        <v>842.20427018683404</v>
      </c>
      <c r="Q132" s="277">
        <f ca="1">VLOOKUP(Q$3,TOD!$B$109:$BP$139,27,0)</f>
        <v>818.75407608691603</v>
      </c>
      <c r="R132" s="277">
        <f ca="1">VLOOKUP(R$3,TOD!$B$109:$BP$139,27,0)</f>
        <v>794.0251943571493</v>
      </c>
      <c r="S132" s="277">
        <f ca="1">VLOOKUP(S$3,TOD!$B$109:$BP$139,27,0)</f>
        <v>836.22981366422027</v>
      </c>
      <c r="T132" s="277">
        <f ca="1">VLOOKUP(T$3,TOD!$B$109:$BP$139,27,0)</f>
        <v>842.46273291949183</v>
      </c>
      <c r="U132" s="277">
        <f ca="1">VLOOKUP(U$3,TOD!$B$109:$BP$139,27,0)</f>
        <v>835.34999999962747</v>
      </c>
      <c r="V132" s="277">
        <f ca="1">VLOOKUP(V$3,TOD!$B$109:$BP$139,27,0)</f>
        <v>0</v>
      </c>
      <c r="W132" s="277">
        <f ca="1">VLOOKUP(W$3,TOD!$B$109:$BP$139,27,0)</f>
        <v>0</v>
      </c>
      <c r="X132" s="277">
        <f ca="1">VLOOKUP(X$3,TOD!$B$109:$BP$139,27,0)</f>
        <v>0</v>
      </c>
      <c r="Y132" s="277">
        <f ca="1">VLOOKUP(Y$3,TOD!$B$109:$BP$139,27,0)</f>
        <v>0</v>
      </c>
      <c r="Z132" s="277">
        <f ca="1">VLOOKUP(Z$3,TOD!$B$109:$BP$139,27,0)</f>
        <v>0</v>
      </c>
      <c r="AA132" s="277">
        <f ca="1">VLOOKUP(AA$3,TOD!$B$109:$BP$139,27,0)</f>
        <v>0</v>
      </c>
      <c r="AB132" s="277">
        <f ca="1">VLOOKUP(AB$3,TOD!$B$109:$BP$139,27,0)</f>
        <v>0</v>
      </c>
      <c r="AC132" s="277">
        <f ca="1">VLOOKUP(AC$3,TOD!$B$109:$BP$139,27,0)</f>
        <v>0</v>
      </c>
      <c r="AD132" s="277">
        <f ca="1">VLOOKUP(AD$3,TOD!$B$109:$BP$139,27,0)</f>
        <v>0</v>
      </c>
      <c r="AE132" s="277">
        <f ca="1">VLOOKUP(AE$3,TOD!$B$109:$BP$139,27,0)</f>
        <v>0</v>
      </c>
      <c r="AF132" s="277">
        <f ca="1">VLOOKUP(AF$3,TOD!$B$109:$BP$139,27,0)</f>
        <v>0</v>
      </c>
      <c r="AG132" s="277">
        <f ca="1">VLOOKUP(AG$3,TOD!$B$109:$BP$139,27,0)</f>
        <v>0</v>
      </c>
      <c r="AH132" s="277">
        <f ca="1">VLOOKUP(AH$3,TOD!$B$109:$BP$139,27,0)</f>
        <v>0</v>
      </c>
      <c r="AI132" s="277">
        <f ca="1">VLOOKUP(AI$3,TOD!$B$109:$BP$139,27,0)</f>
        <v>0</v>
      </c>
      <c r="AJ132" s="15">
        <f t="shared" ca="1" si="11"/>
        <v>14237.11654256843</v>
      </c>
      <c r="AK132" s="274">
        <f ca="1">IFERROR(AJ132/AJ133, "-")</f>
        <v>0.32634538435834193</v>
      </c>
    </row>
    <row r="133" spans="1:37" ht="15.75" customHeight="1" x14ac:dyDescent="0.25">
      <c r="A133" s="265"/>
      <c r="B133" s="466"/>
      <c r="C133" s="270"/>
      <c r="D133" s="271" t="s">
        <v>35</v>
      </c>
      <c r="E133" s="272">
        <f t="shared" ref="E133:AI133" ca="1" si="33">SUM(E129:E132)</f>
        <v>2440.0303030302748</v>
      </c>
      <c r="F133" s="272">
        <f t="shared" ca="1" si="33"/>
        <v>2307.8255901560187</v>
      </c>
      <c r="G133" s="272">
        <f t="shared" ca="1" si="33"/>
        <v>2391.2936927350238</v>
      </c>
      <c r="H133" s="272">
        <f t="shared" ca="1" si="33"/>
        <v>2499.8248272240162</v>
      </c>
      <c r="I133" s="272">
        <f t="shared" ca="1" si="33"/>
        <v>2685.7516285218298</v>
      </c>
      <c r="J133" s="272">
        <f t="shared" ca="1" si="33"/>
        <v>2507.973233695142</v>
      </c>
      <c r="K133" s="272">
        <f t="shared" ca="1" si="33"/>
        <v>2692.0445517981425</v>
      </c>
      <c r="L133" s="272">
        <f t="shared" ca="1" si="33"/>
        <v>2679.1728395065293</v>
      </c>
      <c r="M133" s="272">
        <f t="shared" ca="1" si="33"/>
        <v>2574.8351955311373</v>
      </c>
      <c r="N133" s="272">
        <f t="shared" ca="1" si="33"/>
        <v>2696.0716367671266</v>
      </c>
      <c r="O133" s="272">
        <f t="shared" ca="1" si="33"/>
        <v>2561.3431677017361</v>
      </c>
      <c r="P133" s="272">
        <f t="shared" ca="1" si="33"/>
        <v>2634.0667701866478</v>
      </c>
      <c r="Q133" s="272">
        <f t="shared" ca="1" si="33"/>
        <v>2548.0310559002683</v>
      </c>
      <c r="R133" s="272">
        <f t="shared" ca="1" si="33"/>
        <v>2503.8078030524775</v>
      </c>
      <c r="S133" s="272">
        <f t="shared" ca="1" si="33"/>
        <v>2673.0835012951866</v>
      </c>
      <c r="T133" s="272">
        <f t="shared" ca="1" si="33"/>
        <v>2612.602484472096</v>
      </c>
      <c r="U133" s="272">
        <f t="shared" ca="1" si="33"/>
        <v>2618.1583850933239</v>
      </c>
      <c r="V133" s="272">
        <f t="shared" ca="1" si="33"/>
        <v>0</v>
      </c>
      <c r="W133" s="272">
        <f t="shared" ca="1" si="33"/>
        <v>0</v>
      </c>
      <c r="X133" s="272">
        <f t="shared" ca="1" si="33"/>
        <v>0</v>
      </c>
      <c r="Y133" s="272">
        <f t="shared" ca="1" si="33"/>
        <v>0</v>
      </c>
      <c r="Z133" s="272">
        <f t="shared" ca="1" si="33"/>
        <v>0</v>
      </c>
      <c r="AA133" s="272">
        <f t="shared" ca="1" si="33"/>
        <v>0</v>
      </c>
      <c r="AB133" s="272">
        <f t="shared" ca="1" si="33"/>
        <v>0</v>
      </c>
      <c r="AC133" s="272">
        <f t="shared" ca="1" si="33"/>
        <v>0</v>
      </c>
      <c r="AD133" s="272">
        <f t="shared" ca="1" si="33"/>
        <v>0</v>
      </c>
      <c r="AE133" s="272">
        <f t="shared" ca="1" si="33"/>
        <v>0</v>
      </c>
      <c r="AF133" s="272">
        <f t="shared" ca="1" si="33"/>
        <v>0</v>
      </c>
      <c r="AG133" s="272">
        <f t="shared" ca="1" si="33"/>
        <v>0</v>
      </c>
      <c r="AH133" s="272">
        <f t="shared" ca="1" si="33"/>
        <v>0</v>
      </c>
      <c r="AI133" s="272">
        <f t="shared" ca="1" si="33"/>
        <v>0</v>
      </c>
      <c r="AJ133" s="15">
        <f t="shared" ca="1" si="11"/>
        <v>43625.916666666977</v>
      </c>
      <c r="AK133" s="274">
        <f ca="1">IFERROR(AJ133/AJ133, "-")</f>
        <v>1</v>
      </c>
    </row>
    <row r="134" spans="1:37" ht="15.75" customHeight="1" x14ac:dyDescent="0.25">
      <c r="A134" s="265"/>
      <c r="B134" s="464" t="s">
        <v>97</v>
      </c>
      <c r="C134" s="266" t="s">
        <v>264</v>
      </c>
      <c r="D134" s="266" t="s">
        <v>157</v>
      </c>
      <c r="E134" s="275">
        <f ca="1">VLOOKUP(E$3,TOD!$B$6:$BP$36,28,0)</f>
        <v>0</v>
      </c>
      <c r="F134" s="275">
        <f ca="1">VLOOKUP(F$3,TOD!$B$6:$BP$36,28,0)</f>
        <v>0</v>
      </c>
      <c r="G134" s="275">
        <f ca="1">VLOOKUP(G$3,TOD!$B$6:$BP$36,28,0)</f>
        <v>0</v>
      </c>
      <c r="H134" s="275">
        <f ca="1">VLOOKUP(H$3,TOD!$B$6:$BP$36,28,0)</f>
        <v>0</v>
      </c>
      <c r="I134" s="275">
        <f ca="1">VLOOKUP(I$3,TOD!$B$6:$BP$36,28,0)</f>
        <v>0</v>
      </c>
      <c r="J134" s="275">
        <f ca="1">VLOOKUP(J$3,TOD!$B$6:$BP$36,28,0)</f>
        <v>0.25</v>
      </c>
      <c r="K134" s="275">
        <f ca="1">VLOOKUP(K$3,TOD!$B$6:$BP$36,28,0)</f>
        <v>0</v>
      </c>
      <c r="L134" s="275">
        <f ca="1">VLOOKUP(L$3,TOD!$B$6:$BP$36,28,0)</f>
        <v>0</v>
      </c>
      <c r="M134" s="275">
        <f ca="1">VLOOKUP(M$3,TOD!$B$6:$BP$36,28,0)</f>
        <v>0</v>
      </c>
      <c r="N134" s="275">
        <f ca="1">VLOOKUP(N$3,TOD!$B$6:$BP$36,28,0)</f>
        <v>0</v>
      </c>
      <c r="O134" s="275">
        <f ca="1">VLOOKUP(O$3,TOD!$B$6:$BP$36,28,0)</f>
        <v>0</v>
      </c>
      <c r="P134" s="275">
        <f ca="1">VLOOKUP(P$3,TOD!$B$6:$BP$36,28,0)</f>
        <v>0</v>
      </c>
      <c r="Q134" s="275">
        <f ca="1">VLOOKUP(Q$3,TOD!$B$6:$BP$36,28,0)</f>
        <v>0</v>
      </c>
      <c r="R134" s="275">
        <f ca="1">VLOOKUP(R$3,TOD!$B$6:$BP$36,28,0)</f>
        <v>0</v>
      </c>
      <c r="S134" s="275">
        <f ca="1">VLOOKUP(S$3,TOD!$B$6:$BP$36,28,0)</f>
        <v>0</v>
      </c>
      <c r="T134" s="275">
        <f ca="1">VLOOKUP(T$3,TOD!$B$6:$BP$36,28,0)</f>
        <v>0</v>
      </c>
      <c r="U134" s="275">
        <f ca="1">VLOOKUP(U$3,TOD!$B$6:$BP$36,28,0)</f>
        <v>0</v>
      </c>
      <c r="V134" s="275">
        <f ca="1">VLOOKUP(V$3,TOD!$B$6:$BP$36,28,0)</f>
        <v>0</v>
      </c>
      <c r="W134" s="275">
        <f ca="1">VLOOKUP(W$3,TOD!$B$6:$BP$36,28,0)</f>
        <v>0</v>
      </c>
      <c r="X134" s="275">
        <f ca="1">VLOOKUP(X$3,TOD!$B$6:$BP$36,28,0)</f>
        <v>0</v>
      </c>
      <c r="Y134" s="275">
        <f ca="1">VLOOKUP(Y$3,TOD!$B$6:$BP$36,28,0)</f>
        <v>0</v>
      </c>
      <c r="Z134" s="275">
        <f ca="1">VLOOKUP(Z$3,TOD!$B$6:$BP$36,28,0)</f>
        <v>0</v>
      </c>
      <c r="AA134" s="275">
        <f ca="1">VLOOKUP(AA$3,TOD!$B$6:$BP$36,28,0)</f>
        <v>0</v>
      </c>
      <c r="AB134" s="275">
        <f ca="1">VLOOKUP(AB$3,TOD!$B$6:$BP$36,28,0)</f>
        <v>0</v>
      </c>
      <c r="AC134" s="275">
        <f ca="1">VLOOKUP(AC$3,TOD!$B$6:$BP$36,28,0)</f>
        <v>0</v>
      </c>
      <c r="AD134" s="275">
        <f ca="1">VLOOKUP(AD$3,TOD!$B$6:$BP$36,28,0)</f>
        <v>0</v>
      </c>
      <c r="AE134" s="275">
        <f ca="1">VLOOKUP(AE$3,TOD!$B$6:$BP$36,28,0)</f>
        <v>0</v>
      </c>
      <c r="AF134" s="275">
        <f ca="1">VLOOKUP(AF$3,TOD!$B$6:$BP$36,28,0)</f>
        <v>0</v>
      </c>
      <c r="AG134" s="275">
        <f ca="1">VLOOKUP(AG$3,TOD!$B$6:$BP$36,28,0)</f>
        <v>0</v>
      </c>
      <c r="AH134" s="275">
        <f ca="1">VLOOKUP(AH$3,TOD!$B$6:$BP$36,28,0)</f>
        <v>0</v>
      </c>
      <c r="AI134" s="275">
        <f ca="1">VLOOKUP(AI$3,TOD!$B$6:$BP$36,28,0)</f>
        <v>0</v>
      </c>
      <c r="AJ134" s="15">
        <f t="shared" ca="1" si="11"/>
        <v>0.25</v>
      </c>
      <c r="AK134" s="273">
        <f ca="1">IFERROR(AJ134/AJ138, "-")</f>
        <v>0.33333333333333331</v>
      </c>
    </row>
    <row r="135" spans="1:37" ht="15.75" customHeight="1" x14ac:dyDescent="0.25">
      <c r="A135" s="265"/>
      <c r="B135" s="465"/>
      <c r="C135" s="266" t="s">
        <v>265</v>
      </c>
      <c r="D135" s="266" t="s">
        <v>158</v>
      </c>
      <c r="E135" s="277">
        <f ca="1">VLOOKUP(E$3,TOD!$B$40:$BP$70,28,0)</f>
        <v>0</v>
      </c>
      <c r="F135" s="277">
        <f ca="1">VLOOKUP(F$3,TOD!$B$40:$BP$70,28,0)</f>
        <v>0</v>
      </c>
      <c r="G135" s="277">
        <f ca="1">VLOOKUP(G$3,TOD!$B$40:$BP$70,28,0)</f>
        <v>0</v>
      </c>
      <c r="H135" s="277">
        <f ca="1">VLOOKUP(H$3,TOD!$B$40:$BP$70,28,0)</f>
        <v>0</v>
      </c>
      <c r="I135" s="277">
        <f ca="1">VLOOKUP(I$3,TOD!$B$40:$BP$70,28,0)</f>
        <v>0</v>
      </c>
      <c r="J135" s="277">
        <f ca="1">VLOOKUP(J$3,TOD!$B$40:$BP$70,28,0)</f>
        <v>0.5</v>
      </c>
      <c r="K135" s="277">
        <f ca="1">VLOOKUP(K$3,TOD!$B$40:$BP$70,28,0)</f>
        <v>0</v>
      </c>
      <c r="L135" s="277">
        <f ca="1">VLOOKUP(L$3,TOD!$B$40:$BP$70,28,0)</f>
        <v>0</v>
      </c>
      <c r="M135" s="277">
        <f ca="1">VLOOKUP(M$3,TOD!$B$40:$BP$70,28,0)</f>
        <v>0</v>
      </c>
      <c r="N135" s="277">
        <f ca="1">VLOOKUP(N$3,TOD!$B$40:$BP$70,28,0)</f>
        <v>0</v>
      </c>
      <c r="O135" s="277">
        <f ca="1">VLOOKUP(O$3,TOD!$B$40:$BP$70,28,0)</f>
        <v>0</v>
      </c>
      <c r="P135" s="277">
        <f ca="1">VLOOKUP(P$3,TOD!$B$40:$BP$70,28,0)</f>
        <v>0</v>
      </c>
      <c r="Q135" s="277">
        <f ca="1">VLOOKUP(Q$3,TOD!$B$40:$BP$70,28,0)</f>
        <v>0</v>
      </c>
      <c r="R135" s="277">
        <f ca="1">VLOOKUP(R$3,TOD!$B$40:$BP$70,28,0)</f>
        <v>0</v>
      </c>
      <c r="S135" s="277">
        <f ca="1">VLOOKUP(S$3,TOD!$B$40:$BP$70,28,0)</f>
        <v>0</v>
      </c>
      <c r="T135" s="277">
        <f ca="1">VLOOKUP(T$3,TOD!$B$40:$BP$70,28,0)</f>
        <v>0</v>
      </c>
      <c r="U135" s="277">
        <f ca="1">VLOOKUP(U$3,TOD!$B$40:$BP$70,28,0)</f>
        <v>0</v>
      </c>
      <c r="V135" s="277">
        <f ca="1">VLOOKUP(V$3,TOD!$B$40:$BP$70,28,0)</f>
        <v>0</v>
      </c>
      <c r="W135" s="277">
        <f ca="1">VLOOKUP(W$3,TOD!$B$40:$BP$70,28,0)</f>
        <v>0</v>
      </c>
      <c r="X135" s="277">
        <f ca="1">VLOOKUP(X$3,TOD!$B$40:$BP$70,28,0)</f>
        <v>0</v>
      </c>
      <c r="Y135" s="277">
        <f ca="1">VLOOKUP(Y$3,TOD!$B$40:$BP$70,28,0)</f>
        <v>0</v>
      </c>
      <c r="Z135" s="277">
        <f ca="1">VLOOKUP(Z$3,TOD!$B$40:$BP$70,28,0)</f>
        <v>0</v>
      </c>
      <c r="AA135" s="277">
        <f ca="1">VLOOKUP(AA$3,TOD!$B$40:$BP$70,28,0)</f>
        <v>0</v>
      </c>
      <c r="AB135" s="277">
        <f ca="1">VLOOKUP(AB$3,TOD!$B$40:$BP$70,28,0)</f>
        <v>0</v>
      </c>
      <c r="AC135" s="277">
        <f ca="1">VLOOKUP(AC$3,TOD!$B$40:$BP$70,28,0)</f>
        <v>0</v>
      </c>
      <c r="AD135" s="277">
        <f ca="1">VLOOKUP(AD$3,TOD!$B$40:$BP$70,28,0)</f>
        <v>0</v>
      </c>
      <c r="AE135" s="277">
        <f ca="1">VLOOKUP(AE$3,TOD!$B$40:$BP$70,28,0)</f>
        <v>0</v>
      </c>
      <c r="AF135" s="277">
        <f ca="1">VLOOKUP(AF$3,TOD!$B$40:$BP$70,28,0)</f>
        <v>0</v>
      </c>
      <c r="AG135" s="277">
        <f ca="1">VLOOKUP(AG$3,TOD!$B$40:$BP$70,28,0)</f>
        <v>0</v>
      </c>
      <c r="AH135" s="277">
        <f ca="1">VLOOKUP(AH$3,TOD!$B$40:$BP$70,28,0)</f>
        <v>0</v>
      </c>
      <c r="AI135" s="277">
        <f ca="1">VLOOKUP(AI$3,TOD!$B$40:$BP$70,28,0)</f>
        <v>0</v>
      </c>
      <c r="AJ135" s="15">
        <f t="shared" ca="1" si="11"/>
        <v>0.5</v>
      </c>
      <c r="AK135" s="274">
        <f ca="1">IFERROR(AJ135/AJ138, "-")</f>
        <v>0.66666666666666663</v>
      </c>
    </row>
    <row r="136" spans="1:37" ht="15.75" customHeight="1" x14ac:dyDescent="0.25">
      <c r="A136" s="265"/>
      <c r="B136" s="465"/>
      <c r="C136" s="266" t="s">
        <v>266</v>
      </c>
      <c r="D136" s="266" t="s">
        <v>159</v>
      </c>
      <c r="E136" s="277">
        <f ca="1">VLOOKUP(E$3,TOD!$B$75:$BP$105,28,0)</f>
        <v>0</v>
      </c>
      <c r="F136" s="277">
        <f ca="1">VLOOKUP(F$3,TOD!$B$75:$BP$105,28,0)</f>
        <v>0</v>
      </c>
      <c r="G136" s="277">
        <f ca="1">VLOOKUP(G$3,TOD!$B$75:$BP$105,28,0)</f>
        <v>0</v>
      </c>
      <c r="H136" s="277">
        <f ca="1">VLOOKUP(H$3,TOD!$B$75:$BP$105,28,0)</f>
        <v>0</v>
      </c>
      <c r="I136" s="277">
        <f ca="1">VLOOKUP(I$3,TOD!$B$75:$BP$105,28,0)</f>
        <v>0</v>
      </c>
      <c r="J136" s="277">
        <f ca="1">VLOOKUP(J$3,TOD!$B$75:$BP$105,28,0)</f>
        <v>0</v>
      </c>
      <c r="K136" s="277">
        <f ca="1">VLOOKUP(K$3,TOD!$B$75:$BP$105,28,0)</f>
        <v>0</v>
      </c>
      <c r="L136" s="277">
        <f ca="1">VLOOKUP(L$3,TOD!$B$75:$BP$105,28,0)</f>
        <v>0</v>
      </c>
      <c r="M136" s="277">
        <f ca="1">VLOOKUP(M$3,TOD!$B$75:$BP$105,28,0)</f>
        <v>0</v>
      </c>
      <c r="N136" s="277">
        <f ca="1">VLOOKUP(N$3,TOD!$B$75:$BP$105,28,0)</f>
        <v>0</v>
      </c>
      <c r="O136" s="277">
        <f ca="1">VLOOKUP(O$3,TOD!$B$75:$BP$105,28,0)</f>
        <v>0</v>
      </c>
      <c r="P136" s="277">
        <f ca="1">VLOOKUP(P$3,TOD!$B$75:$BP$105,28,0)</f>
        <v>0</v>
      </c>
      <c r="Q136" s="277">
        <f ca="1">VLOOKUP(Q$3,TOD!$B$75:$BP$105,28,0)</f>
        <v>0</v>
      </c>
      <c r="R136" s="277">
        <f ca="1">VLOOKUP(R$3,TOD!$B$75:$BP$105,28,0)</f>
        <v>0</v>
      </c>
      <c r="S136" s="277">
        <f ca="1">VLOOKUP(S$3,TOD!$B$75:$BP$105,28,0)</f>
        <v>0</v>
      </c>
      <c r="T136" s="277">
        <f ca="1">VLOOKUP(T$3,TOD!$B$75:$BP$105,28,0)</f>
        <v>0</v>
      </c>
      <c r="U136" s="277">
        <f ca="1">VLOOKUP(U$3,TOD!$B$75:$BP$105,28,0)</f>
        <v>0</v>
      </c>
      <c r="V136" s="277">
        <f ca="1">VLOOKUP(V$3,TOD!$B$75:$BP$105,28,0)</f>
        <v>0</v>
      </c>
      <c r="W136" s="277">
        <f ca="1">VLOOKUP(W$3,TOD!$B$75:$BP$105,28,0)</f>
        <v>0</v>
      </c>
      <c r="X136" s="277">
        <f ca="1">VLOOKUP(X$3,TOD!$B$75:$BP$105,28,0)</f>
        <v>0</v>
      </c>
      <c r="Y136" s="277">
        <f ca="1">VLOOKUP(Y$3,TOD!$B$75:$BP$105,28,0)</f>
        <v>0</v>
      </c>
      <c r="Z136" s="277">
        <f ca="1">VLOOKUP(Z$3,TOD!$B$75:$BP$105,28,0)</f>
        <v>0</v>
      </c>
      <c r="AA136" s="277">
        <f ca="1">VLOOKUP(AA$3,TOD!$B$75:$BP$105,28,0)</f>
        <v>0</v>
      </c>
      <c r="AB136" s="277">
        <f ca="1">VLOOKUP(AB$3,TOD!$B$75:$BP$105,28,0)</f>
        <v>0</v>
      </c>
      <c r="AC136" s="277">
        <f ca="1">VLOOKUP(AC$3,TOD!$B$75:$BP$105,28,0)</f>
        <v>0</v>
      </c>
      <c r="AD136" s="277">
        <f ca="1">VLOOKUP(AD$3,TOD!$B$75:$BP$105,28,0)</f>
        <v>0</v>
      </c>
      <c r="AE136" s="277">
        <f ca="1">VLOOKUP(AE$3,TOD!$B$75:$BP$105,28,0)</f>
        <v>0</v>
      </c>
      <c r="AF136" s="277">
        <f ca="1">VLOOKUP(AF$3,TOD!$B$75:$BP$105,28,0)</f>
        <v>0</v>
      </c>
      <c r="AG136" s="277">
        <f ca="1">VLOOKUP(AG$3,TOD!$B$75:$BP$105,28,0)</f>
        <v>0</v>
      </c>
      <c r="AH136" s="277">
        <f ca="1">VLOOKUP(AH$3,TOD!$B$75:$BP$105,28,0)</f>
        <v>0</v>
      </c>
      <c r="AI136" s="277">
        <f ca="1">VLOOKUP(AI$3,TOD!$B$75:$BP$105,28,0)</f>
        <v>0</v>
      </c>
      <c r="AJ136" s="15">
        <f t="shared" ca="1" si="11"/>
        <v>0</v>
      </c>
      <c r="AK136" s="274">
        <f ca="1">IFERROR(AJ136/AJ138, "-")</f>
        <v>0</v>
      </c>
    </row>
    <row r="137" spans="1:37" ht="15.75" customHeight="1" x14ac:dyDescent="0.25">
      <c r="A137" s="265"/>
      <c r="B137" s="465"/>
      <c r="C137" s="266" t="s">
        <v>267</v>
      </c>
      <c r="D137" s="266" t="s">
        <v>160</v>
      </c>
      <c r="E137" s="277">
        <f ca="1">VLOOKUP(E$3,TOD!$B$109:$BP$139,28,0)</f>
        <v>0</v>
      </c>
      <c r="F137" s="277">
        <f ca="1">VLOOKUP(F$3,TOD!$B$109:$BP$139,28,0)</f>
        <v>0</v>
      </c>
      <c r="G137" s="277">
        <f ca="1">VLOOKUP(G$3,TOD!$B$109:$BP$139,28,0)</f>
        <v>0</v>
      </c>
      <c r="H137" s="277">
        <f ca="1">VLOOKUP(H$3,TOD!$B$109:$BP$139,28,0)</f>
        <v>0</v>
      </c>
      <c r="I137" s="277">
        <f ca="1">VLOOKUP(I$3,TOD!$B$109:$BP$139,28,0)</f>
        <v>0</v>
      </c>
      <c r="J137" s="277">
        <f ca="1">VLOOKUP(J$3,TOD!$B$109:$BP$139,28,0)</f>
        <v>0</v>
      </c>
      <c r="K137" s="277">
        <f ca="1">VLOOKUP(K$3,TOD!$B$109:$BP$139,28,0)</f>
        <v>0</v>
      </c>
      <c r="L137" s="277">
        <f ca="1">VLOOKUP(L$3,TOD!$B$109:$BP$139,28,0)</f>
        <v>0</v>
      </c>
      <c r="M137" s="277">
        <f ca="1">VLOOKUP(M$3,TOD!$B$109:$BP$139,28,0)</f>
        <v>0</v>
      </c>
      <c r="N137" s="277">
        <f ca="1">VLOOKUP(N$3,TOD!$B$109:$BP$139,28,0)</f>
        <v>0</v>
      </c>
      <c r="O137" s="277">
        <f ca="1">VLOOKUP(O$3,TOD!$B$109:$BP$139,28,0)</f>
        <v>0</v>
      </c>
      <c r="P137" s="277">
        <f ca="1">VLOOKUP(P$3,TOD!$B$109:$BP$139,28,0)</f>
        <v>0</v>
      </c>
      <c r="Q137" s="277">
        <f ca="1">VLOOKUP(Q$3,TOD!$B$109:$BP$139,28,0)</f>
        <v>0</v>
      </c>
      <c r="R137" s="277">
        <f ca="1">VLOOKUP(R$3,TOD!$B$109:$BP$139,28,0)</f>
        <v>0</v>
      </c>
      <c r="S137" s="277">
        <f ca="1">VLOOKUP(S$3,TOD!$B$109:$BP$139,28,0)</f>
        <v>0</v>
      </c>
      <c r="T137" s="277">
        <f ca="1">VLOOKUP(T$3,TOD!$B$109:$BP$139,28,0)</f>
        <v>0</v>
      </c>
      <c r="U137" s="277">
        <f ca="1">VLOOKUP(U$3,TOD!$B$109:$BP$139,28,0)</f>
        <v>0</v>
      </c>
      <c r="V137" s="277">
        <f ca="1">VLOOKUP(V$3,TOD!$B$109:$BP$139,28,0)</f>
        <v>0</v>
      </c>
      <c r="W137" s="277">
        <f ca="1">VLOOKUP(W$3,TOD!$B$109:$BP$139,28,0)</f>
        <v>0</v>
      </c>
      <c r="X137" s="277">
        <f ca="1">VLOOKUP(X$3,TOD!$B$109:$BP$139,28,0)</f>
        <v>0</v>
      </c>
      <c r="Y137" s="277">
        <f ca="1">VLOOKUP(Y$3,TOD!$B$109:$BP$139,28,0)</f>
        <v>0</v>
      </c>
      <c r="Z137" s="277">
        <f ca="1">VLOOKUP(Z$3,TOD!$B$109:$BP$139,28,0)</f>
        <v>0</v>
      </c>
      <c r="AA137" s="277">
        <f ca="1">VLOOKUP(AA$3,TOD!$B$109:$BP$139,28,0)</f>
        <v>0</v>
      </c>
      <c r="AB137" s="277">
        <f ca="1">VLOOKUP(AB$3,TOD!$B$109:$BP$139,28,0)</f>
        <v>0</v>
      </c>
      <c r="AC137" s="277">
        <f ca="1">VLOOKUP(AC$3,TOD!$B$109:$BP$139,28,0)</f>
        <v>0</v>
      </c>
      <c r="AD137" s="277">
        <f ca="1">VLOOKUP(AD$3,TOD!$B$109:$BP$139,28,0)</f>
        <v>0</v>
      </c>
      <c r="AE137" s="277">
        <f ca="1">VLOOKUP(AE$3,TOD!$B$109:$BP$139,28,0)</f>
        <v>0</v>
      </c>
      <c r="AF137" s="277">
        <f ca="1">VLOOKUP(AF$3,TOD!$B$109:$BP$139,28,0)</f>
        <v>0</v>
      </c>
      <c r="AG137" s="277">
        <f ca="1">VLOOKUP(AG$3,TOD!$B$109:$BP$139,28,0)</f>
        <v>0</v>
      </c>
      <c r="AH137" s="277">
        <f ca="1">VLOOKUP(AH$3,TOD!$B$109:$BP$139,28,0)</f>
        <v>0</v>
      </c>
      <c r="AI137" s="277">
        <f ca="1">VLOOKUP(AI$3,TOD!$B$109:$BP$139,28,0)</f>
        <v>0</v>
      </c>
      <c r="AJ137" s="15">
        <f t="shared" ca="1" si="11"/>
        <v>0</v>
      </c>
      <c r="AK137" s="274">
        <f ca="1">IFERROR(AJ137/AJ138, "-")</f>
        <v>0</v>
      </c>
    </row>
    <row r="138" spans="1:37" ht="15.75" customHeight="1" x14ac:dyDescent="0.25">
      <c r="A138" s="265"/>
      <c r="B138" s="466"/>
      <c r="C138" s="270"/>
      <c r="D138" s="271" t="s">
        <v>35</v>
      </c>
      <c r="E138" s="272">
        <f t="shared" ref="E138:AI138" ca="1" si="34">SUM(E134:E137)</f>
        <v>0</v>
      </c>
      <c r="F138" s="272">
        <f t="shared" ca="1" si="34"/>
        <v>0</v>
      </c>
      <c r="G138" s="272">
        <f t="shared" ca="1" si="34"/>
        <v>0</v>
      </c>
      <c r="H138" s="272">
        <f t="shared" ca="1" si="34"/>
        <v>0</v>
      </c>
      <c r="I138" s="272">
        <f t="shared" ca="1" si="34"/>
        <v>0</v>
      </c>
      <c r="J138" s="272">
        <f t="shared" ca="1" si="34"/>
        <v>0.75</v>
      </c>
      <c r="K138" s="272">
        <f t="shared" ca="1" si="34"/>
        <v>0</v>
      </c>
      <c r="L138" s="272">
        <f t="shared" ca="1" si="34"/>
        <v>0</v>
      </c>
      <c r="M138" s="272">
        <f t="shared" ca="1" si="34"/>
        <v>0</v>
      </c>
      <c r="N138" s="272">
        <f t="shared" ca="1" si="34"/>
        <v>0</v>
      </c>
      <c r="O138" s="272">
        <f t="shared" ca="1" si="34"/>
        <v>0</v>
      </c>
      <c r="P138" s="272">
        <f t="shared" ca="1" si="34"/>
        <v>0</v>
      </c>
      <c r="Q138" s="272">
        <f t="shared" ca="1" si="34"/>
        <v>0</v>
      </c>
      <c r="R138" s="272">
        <f t="shared" ca="1" si="34"/>
        <v>0</v>
      </c>
      <c r="S138" s="272">
        <f t="shared" ca="1" si="34"/>
        <v>0</v>
      </c>
      <c r="T138" s="272">
        <f t="shared" ca="1" si="34"/>
        <v>0</v>
      </c>
      <c r="U138" s="272">
        <f t="shared" ca="1" si="34"/>
        <v>0</v>
      </c>
      <c r="V138" s="272">
        <f t="shared" ca="1" si="34"/>
        <v>0</v>
      </c>
      <c r="W138" s="272">
        <f t="shared" ca="1" si="34"/>
        <v>0</v>
      </c>
      <c r="X138" s="272">
        <f t="shared" ca="1" si="34"/>
        <v>0</v>
      </c>
      <c r="Y138" s="272">
        <f t="shared" ca="1" si="34"/>
        <v>0</v>
      </c>
      <c r="Z138" s="272">
        <f t="shared" ca="1" si="34"/>
        <v>0</v>
      </c>
      <c r="AA138" s="272">
        <f t="shared" ca="1" si="34"/>
        <v>0</v>
      </c>
      <c r="AB138" s="272">
        <f t="shared" ca="1" si="34"/>
        <v>0</v>
      </c>
      <c r="AC138" s="272">
        <f t="shared" ca="1" si="34"/>
        <v>0</v>
      </c>
      <c r="AD138" s="272">
        <f t="shared" ca="1" si="34"/>
        <v>0</v>
      </c>
      <c r="AE138" s="272">
        <f t="shared" ca="1" si="34"/>
        <v>0</v>
      </c>
      <c r="AF138" s="272">
        <f t="shared" ca="1" si="34"/>
        <v>0</v>
      </c>
      <c r="AG138" s="272">
        <f t="shared" ca="1" si="34"/>
        <v>0</v>
      </c>
      <c r="AH138" s="272">
        <f t="shared" ca="1" si="34"/>
        <v>0</v>
      </c>
      <c r="AI138" s="272">
        <f t="shared" ca="1" si="34"/>
        <v>0</v>
      </c>
      <c r="AJ138" s="15">
        <f t="shared" ca="1" si="11"/>
        <v>0.75</v>
      </c>
      <c r="AK138" s="274">
        <f ca="1">IFERROR(AJ138/AJ138, "-")</f>
        <v>1</v>
      </c>
    </row>
    <row r="139" spans="1:37" ht="15.75" customHeight="1" x14ac:dyDescent="0.25">
      <c r="A139" s="265"/>
      <c r="B139" s="464" t="s">
        <v>98</v>
      </c>
      <c r="C139" s="266" t="s">
        <v>268</v>
      </c>
      <c r="D139" s="266" t="s">
        <v>157</v>
      </c>
      <c r="E139" s="275">
        <f ca="1">VLOOKUP(E$3,TOD!$B$6:$BP$36,29,0)</f>
        <v>0</v>
      </c>
      <c r="F139" s="275">
        <f ca="1">VLOOKUP(F$3,TOD!$B$6:$BP$36,29,0)</f>
        <v>0</v>
      </c>
      <c r="G139" s="275">
        <f ca="1">VLOOKUP(G$3,TOD!$B$6:$BP$36,29,0)</f>
        <v>0</v>
      </c>
      <c r="H139" s="275">
        <f ca="1">VLOOKUP(H$3,TOD!$B$6:$BP$36,29,0)</f>
        <v>0</v>
      </c>
      <c r="I139" s="275">
        <f ca="1">VLOOKUP(I$3,TOD!$B$6:$BP$36,29,0)</f>
        <v>0</v>
      </c>
      <c r="J139" s="275">
        <f ca="1">VLOOKUP(J$3,TOD!$B$6:$BP$36,29,0)</f>
        <v>0</v>
      </c>
      <c r="K139" s="275">
        <f ca="1">VLOOKUP(K$3,TOD!$B$6:$BP$36,29,0)</f>
        <v>0</v>
      </c>
      <c r="L139" s="275">
        <f ca="1">VLOOKUP(L$3,TOD!$B$6:$BP$36,29,0)</f>
        <v>0</v>
      </c>
      <c r="M139" s="275">
        <f ca="1">VLOOKUP(M$3,TOD!$B$6:$BP$36,29,0)</f>
        <v>0</v>
      </c>
      <c r="N139" s="275">
        <f ca="1">VLOOKUP(N$3,TOD!$B$6:$BP$36,29,0)</f>
        <v>0</v>
      </c>
      <c r="O139" s="275">
        <f ca="1">VLOOKUP(O$3,TOD!$B$6:$BP$36,29,0)</f>
        <v>0</v>
      </c>
      <c r="P139" s="275">
        <f ca="1">VLOOKUP(P$3,TOD!$B$6:$BP$36,29,0)</f>
        <v>0</v>
      </c>
      <c r="Q139" s="275">
        <f ca="1">VLOOKUP(Q$3,TOD!$B$6:$BP$36,29,0)</f>
        <v>0</v>
      </c>
      <c r="R139" s="275">
        <f ca="1">VLOOKUP(R$3,TOD!$B$6:$BP$36,29,0)</f>
        <v>0</v>
      </c>
      <c r="S139" s="275">
        <f ca="1">VLOOKUP(S$3,TOD!$B$6:$BP$36,29,0)</f>
        <v>0</v>
      </c>
      <c r="T139" s="275">
        <f ca="1">VLOOKUP(T$3,TOD!$B$6:$BP$36,29,0)</f>
        <v>0</v>
      </c>
      <c r="U139" s="275">
        <f ca="1">VLOOKUP(U$3,TOD!$B$6:$BP$36,29,0)</f>
        <v>0</v>
      </c>
      <c r="V139" s="275">
        <f ca="1">VLOOKUP(V$3,TOD!$B$6:$BP$36,29,0)</f>
        <v>0</v>
      </c>
      <c r="W139" s="275">
        <f ca="1">VLOOKUP(W$3,TOD!$B$6:$BP$36,29,0)</f>
        <v>0</v>
      </c>
      <c r="X139" s="275">
        <f ca="1">VLOOKUP(X$3,TOD!$B$6:$BP$36,29,0)</f>
        <v>0</v>
      </c>
      <c r="Y139" s="275">
        <f ca="1">VLOOKUP(Y$3,TOD!$B$6:$BP$36,29,0)</f>
        <v>0</v>
      </c>
      <c r="Z139" s="275">
        <f ca="1">VLOOKUP(Z$3,TOD!$B$6:$BP$36,29,0)</f>
        <v>0</v>
      </c>
      <c r="AA139" s="275">
        <f ca="1">VLOOKUP(AA$3,TOD!$B$6:$BP$36,29,0)</f>
        <v>0</v>
      </c>
      <c r="AB139" s="275">
        <f ca="1">VLOOKUP(AB$3,TOD!$B$6:$BP$36,29,0)</f>
        <v>0</v>
      </c>
      <c r="AC139" s="275">
        <f ca="1">VLOOKUP(AC$3,TOD!$B$6:$BP$36,29,0)</f>
        <v>0</v>
      </c>
      <c r="AD139" s="275">
        <f ca="1">VLOOKUP(AD$3,TOD!$B$6:$BP$36,29,0)</f>
        <v>0</v>
      </c>
      <c r="AE139" s="275">
        <f ca="1">VLOOKUP(AE$3,TOD!$B$6:$BP$36,29,0)</f>
        <v>0</v>
      </c>
      <c r="AF139" s="275">
        <f ca="1">VLOOKUP(AF$3,TOD!$B$6:$BP$36,29,0)</f>
        <v>0</v>
      </c>
      <c r="AG139" s="275">
        <f ca="1">VLOOKUP(AG$3,TOD!$B$6:$BP$36,29,0)</f>
        <v>0</v>
      </c>
      <c r="AH139" s="275">
        <f ca="1">VLOOKUP(AH$3,TOD!$B$6:$BP$36,29,0)</f>
        <v>0</v>
      </c>
      <c r="AI139" s="275">
        <f ca="1">VLOOKUP(AI$3,TOD!$B$6:$BP$36,29,0)</f>
        <v>0</v>
      </c>
      <c r="AJ139" s="15">
        <f t="shared" ca="1" si="11"/>
        <v>0</v>
      </c>
      <c r="AK139" s="274">
        <f ca="1">IFERROR(AJ139/AJ143, "-")</f>
        <v>0</v>
      </c>
    </row>
    <row r="140" spans="1:37" ht="15.75" customHeight="1" x14ac:dyDescent="0.25">
      <c r="A140" s="265"/>
      <c r="B140" s="465"/>
      <c r="C140" s="266" t="s">
        <v>269</v>
      </c>
      <c r="D140" s="266" t="s">
        <v>158</v>
      </c>
      <c r="E140" s="277">
        <f ca="1">VLOOKUP(E$3,TOD!$B$40:$BP$70,29,0)</f>
        <v>0</v>
      </c>
      <c r="F140" s="277">
        <f ca="1">VLOOKUP(F$3,TOD!$B$40:$BP$70,29,0)</f>
        <v>0</v>
      </c>
      <c r="G140" s="277">
        <f ca="1">VLOOKUP(G$3,TOD!$B$40:$BP$70,29,0)</f>
        <v>0</v>
      </c>
      <c r="H140" s="277">
        <f ca="1">VLOOKUP(H$3,TOD!$B$40:$BP$70,29,0)</f>
        <v>0</v>
      </c>
      <c r="I140" s="277">
        <f ca="1">VLOOKUP(I$3,TOD!$B$40:$BP$70,29,0)</f>
        <v>3.2500000002073648E-3</v>
      </c>
      <c r="J140" s="277">
        <f ca="1">VLOOKUP(J$3,TOD!$B$40:$BP$70,29,0)</f>
        <v>0</v>
      </c>
      <c r="K140" s="277">
        <f ca="1">VLOOKUP(K$3,TOD!$B$40:$BP$70,29,0)</f>
        <v>0</v>
      </c>
      <c r="L140" s="277">
        <f ca="1">VLOOKUP(L$3,TOD!$B$40:$BP$70,29,0)</f>
        <v>0</v>
      </c>
      <c r="M140" s="277">
        <f ca="1">VLOOKUP(M$3,TOD!$B$40:$BP$70,29,0)</f>
        <v>0</v>
      </c>
      <c r="N140" s="277">
        <f ca="1">VLOOKUP(N$3,TOD!$B$40:$BP$70,29,0)</f>
        <v>0</v>
      </c>
      <c r="O140" s="277">
        <f ca="1">VLOOKUP(O$3,TOD!$B$40:$BP$70,29,0)</f>
        <v>0</v>
      </c>
      <c r="P140" s="277">
        <f ca="1">VLOOKUP(P$3,TOD!$B$40:$BP$70,29,0)</f>
        <v>0</v>
      </c>
      <c r="Q140" s="277">
        <f ca="1">VLOOKUP(Q$3,TOD!$B$40:$BP$70,29,0)</f>
        <v>0</v>
      </c>
      <c r="R140" s="277">
        <f ca="1">VLOOKUP(R$3,TOD!$B$40:$BP$70,29,0)</f>
        <v>0</v>
      </c>
      <c r="S140" s="277">
        <f ca="1">VLOOKUP(S$3,TOD!$B$40:$BP$70,29,0)</f>
        <v>0</v>
      </c>
      <c r="T140" s="277">
        <f ca="1">VLOOKUP(T$3,TOD!$B$40:$BP$70,29,0)</f>
        <v>0</v>
      </c>
      <c r="U140" s="277">
        <f ca="1">VLOOKUP(U$3,TOD!$B$40:$BP$70,29,0)</f>
        <v>0</v>
      </c>
      <c r="V140" s="277">
        <f ca="1">VLOOKUP(V$3,TOD!$B$40:$BP$70,29,0)</f>
        <v>0</v>
      </c>
      <c r="W140" s="277">
        <f ca="1">VLOOKUP(W$3,TOD!$B$40:$BP$70,29,0)</f>
        <v>0</v>
      </c>
      <c r="X140" s="277">
        <f ca="1">VLOOKUP(X$3,TOD!$B$40:$BP$70,29,0)</f>
        <v>0</v>
      </c>
      <c r="Y140" s="277">
        <f ca="1">VLOOKUP(Y$3,TOD!$B$40:$BP$70,29,0)</f>
        <v>0</v>
      </c>
      <c r="Z140" s="277">
        <f ca="1">VLOOKUP(Z$3,TOD!$B$40:$BP$70,29,0)</f>
        <v>0</v>
      </c>
      <c r="AA140" s="277">
        <f ca="1">VLOOKUP(AA$3,TOD!$B$40:$BP$70,29,0)</f>
        <v>0</v>
      </c>
      <c r="AB140" s="277">
        <f ca="1">VLOOKUP(AB$3,TOD!$B$40:$BP$70,29,0)</f>
        <v>0</v>
      </c>
      <c r="AC140" s="277">
        <f ca="1">VLOOKUP(AC$3,TOD!$B$40:$BP$70,29,0)</f>
        <v>0</v>
      </c>
      <c r="AD140" s="277">
        <f ca="1">VLOOKUP(AD$3,TOD!$B$40:$BP$70,29,0)</f>
        <v>0</v>
      </c>
      <c r="AE140" s="277">
        <f ca="1">VLOOKUP(AE$3,TOD!$B$40:$BP$70,29,0)</f>
        <v>0</v>
      </c>
      <c r="AF140" s="277">
        <f ca="1">VLOOKUP(AF$3,TOD!$B$40:$BP$70,29,0)</f>
        <v>0</v>
      </c>
      <c r="AG140" s="277">
        <f ca="1">VLOOKUP(AG$3,TOD!$B$40:$BP$70,29,0)</f>
        <v>0</v>
      </c>
      <c r="AH140" s="277">
        <f ca="1">VLOOKUP(AH$3,TOD!$B$40:$BP$70,29,0)</f>
        <v>0</v>
      </c>
      <c r="AI140" s="277">
        <f ca="1">VLOOKUP(AI$3,TOD!$B$40:$BP$70,29,0)</f>
        <v>0</v>
      </c>
      <c r="AJ140" s="15">
        <f t="shared" ca="1" si="11"/>
        <v>3.2500000002073648E-3</v>
      </c>
      <c r="AK140" s="274">
        <f ca="1">IFERROR(AJ140/AJ143, "-")</f>
        <v>9.9236641228157757E-2</v>
      </c>
    </row>
    <row r="141" spans="1:37" ht="15.75" customHeight="1" x14ac:dyDescent="0.25">
      <c r="A141" s="265"/>
      <c r="B141" s="465"/>
      <c r="C141" s="266" t="s">
        <v>270</v>
      </c>
      <c r="D141" s="266" t="s">
        <v>159</v>
      </c>
      <c r="E141" s="277">
        <f ca="1">VLOOKUP(E$3,TOD!$B$75:$BP$105,29,0)</f>
        <v>0</v>
      </c>
      <c r="F141" s="277">
        <f ca="1">VLOOKUP(F$3,TOD!$B$75:$BP$105,29,0)</f>
        <v>0</v>
      </c>
      <c r="G141" s="277">
        <f ca="1">VLOOKUP(G$3,TOD!$B$75:$BP$105,29,0)</f>
        <v>0</v>
      </c>
      <c r="H141" s="277">
        <f ca="1">VLOOKUP(H$3,TOD!$B$75:$BP$105,29,0)</f>
        <v>0</v>
      </c>
      <c r="I141" s="277">
        <f ca="1">VLOOKUP(I$3,TOD!$B$75:$BP$105,29,0)</f>
        <v>0</v>
      </c>
      <c r="J141" s="277">
        <f ca="1">VLOOKUP(J$3,TOD!$B$75:$BP$105,29,0)</f>
        <v>0</v>
      </c>
      <c r="K141" s="277">
        <f ca="1">VLOOKUP(K$3,TOD!$B$75:$BP$105,29,0)</f>
        <v>0</v>
      </c>
      <c r="L141" s="277">
        <f ca="1">VLOOKUP(L$3,TOD!$B$75:$BP$105,29,0)</f>
        <v>0</v>
      </c>
      <c r="M141" s="277">
        <f ca="1">VLOOKUP(M$3,TOD!$B$75:$BP$105,29,0)</f>
        <v>0</v>
      </c>
      <c r="N141" s="277">
        <f ca="1">VLOOKUP(N$3,TOD!$B$75:$BP$105,29,0)</f>
        <v>0</v>
      </c>
      <c r="O141" s="277">
        <f ca="1">VLOOKUP(O$3,TOD!$B$75:$BP$105,29,0)</f>
        <v>0</v>
      </c>
      <c r="P141" s="277">
        <f ca="1">VLOOKUP(P$3,TOD!$B$75:$BP$105,29,0)</f>
        <v>0</v>
      </c>
      <c r="Q141" s="277">
        <f ca="1">VLOOKUP(Q$3,TOD!$B$75:$BP$105,29,0)</f>
        <v>0</v>
      </c>
      <c r="R141" s="277">
        <f ca="1">VLOOKUP(R$3,TOD!$B$75:$BP$105,29,0)</f>
        <v>0</v>
      </c>
      <c r="S141" s="277">
        <f ca="1">VLOOKUP(S$3,TOD!$B$75:$BP$105,29,0)</f>
        <v>0</v>
      </c>
      <c r="T141" s="277">
        <f ca="1">VLOOKUP(T$3,TOD!$B$75:$BP$105,29,0)</f>
        <v>0</v>
      </c>
      <c r="U141" s="277">
        <f ca="1">VLOOKUP(U$3,TOD!$B$75:$BP$105,29,0)</f>
        <v>0</v>
      </c>
      <c r="V141" s="277">
        <f ca="1">VLOOKUP(V$3,TOD!$B$75:$BP$105,29,0)</f>
        <v>0</v>
      </c>
      <c r="W141" s="277">
        <f ca="1">VLOOKUP(W$3,TOD!$B$75:$BP$105,29,0)</f>
        <v>0</v>
      </c>
      <c r="X141" s="277">
        <f ca="1">VLOOKUP(X$3,TOD!$B$75:$BP$105,29,0)</f>
        <v>0</v>
      </c>
      <c r="Y141" s="277">
        <f ca="1">VLOOKUP(Y$3,TOD!$B$75:$BP$105,29,0)</f>
        <v>0</v>
      </c>
      <c r="Z141" s="277">
        <f ca="1">VLOOKUP(Z$3,TOD!$B$75:$BP$105,29,0)</f>
        <v>0</v>
      </c>
      <c r="AA141" s="277">
        <f ca="1">VLOOKUP(AA$3,TOD!$B$75:$BP$105,29,0)</f>
        <v>0</v>
      </c>
      <c r="AB141" s="277">
        <f ca="1">VLOOKUP(AB$3,TOD!$B$75:$BP$105,29,0)</f>
        <v>0</v>
      </c>
      <c r="AC141" s="277">
        <f ca="1">VLOOKUP(AC$3,TOD!$B$75:$BP$105,29,0)</f>
        <v>0</v>
      </c>
      <c r="AD141" s="277">
        <f ca="1">VLOOKUP(AD$3,TOD!$B$75:$BP$105,29,0)</f>
        <v>0</v>
      </c>
      <c r="AE141" s="277">
        <f ca="1">VLOOKUP(AE$3,TOD!$B$75:$BP$105,29,0)</f>
        <v>0</v>
      </c>
      <c r="AF141" s="277">
        <f ca="1">VLOOKUP(AF$3,TOD!$B$75:$BP$105,29,0)</f>
        <v>0</v>
      </c>
      <c r="AG141" s="277">
        <f ca="1">VLOOKUP(AG$3,TOD!$B$75:$BP$105,29,0)</f>
        <v>0</v>
      </c>
      <c r="AH141" s="277">
        <f ca="1">VLOOKUP(AH$3,TOD!$B$75:$BP$105,29,0)</f>
        <v>0</v>
      </c>
      <c r="AI141" s="277">
        <f ca="1">VLOOKUP(AI$3,TOD!$B$75:$BP$105,29,0)</f>
        <v>0</v>
      </c>
      <c r="AJ141" s="15">
        <f t="shared" ca="1" si="11"/>
        <v>0</v>
      </c>
      <c r="AK141" s="274">
        <f ca="1">IFERROR(AJ141/AJ143, "-")</f>
        <v>0</v>
      </c>
    </row>
    <row r="142" spans="1:37" ht="15.75" customHeight="1" x14ac:dyDescent="0.25">
      <c r="A142" s="265"/>
      <c r="B142" s="465"/>
      <c r="C142" s="266" t="s">
        <v>271</v>
      </c>
      <c r="D142" s="266" t="s">
        <v>160</v>
      </c>
      <c r="E142" s="277">
        <f ca="1">VLOOKUP(E$3,TOD!$B$109:$BP$139,29,0)</f>
        <v>3.4999999998035491E-3</v>
      </c>
      <c r="F142" s="277">
        <f ca="1">VLOOKUP(F$3,TOD!$B$109:$BP$139,29,0)</f>
        <v>3.4999999998035491E-3</v>
      </c>
      <c r="G142" s="277">
        <f ca="1">VLOOKUP(G$3,TOD!$B$109:$BP$139,29,0)</f>
        <v>6.7500000000109139E-3</v>
      </c>
      <c r="H142" s="277">
        <f ca="1">VLOOKUP(H$3,TOD!$B$109:$BP$139,29,0)</f>
        <v>0</v>
      </c>
      <c r="I142" s="277">
        <f ca="1">VLOOKUP(I$3,TOD!$B$109:$BP$139,29,0)</f>
        <v>5.9999999998581188E-3</v>
      </c>
      <c r="J142" s="277">
        <f ca="1">VLOOKUP(J$3,TOD!$B$109:$BP$139,29,0)</f>
        <v>3.5000000002582965E-3</v>
      </c>
      <c r="K142" s="277">
        <f ca="1">VLOOKUP(K$3,TOD!$B$109:$BP$139,29,0)</f>
        <v>3.4999999998035491E-3</v>
      </c>
      <c r="L142" s="277">
        <f ca="1">VLOOKUP(L$3,TOD!$B$109:$BP$139,29,0)</f>
        <v>1.0000000002037268E-3</v>
      </c>
      <c r="M142" s="277">
        <f ca="1">VLOOKUP(M$3,TOD!$B$109:$BP$139,29,0)</f>
        <v>4.9999999964711606E-4</v>
      </c>
      <c r="N142" s="277">
        <f ca="1">VLOOKUP(N$3,TOD!$B$109:$BP$139,29,0)</f>
        <v>1.2500000002546585E-3</v>
      </c>
      <c r="O142" s="277">
        <f ca="1">VLOOKUP(O$3,TOD!$B$109:$BP$139,29,0)</f>
        <v>0</v>
      </c>
      <c r="P142" s="277">
        <f ca="1">VLOOKUP(P$3,TOD!$B$109:$BP$139,29,0)</f>
        <v>0</v>
      </c>
      <c r="Q142" s="277">
        <f ca="1">VLOOKUP(Q$3,TOD!$B$109:$BP$139,29,0)</f>
        <v>0</v>
      </c>
      <c r="R142" s="277">
        <f ca="1">VLOOKUP(R$3,TOD!$B$109:$BP$139,29,0)</f>
        <v>0</v>
      </c>
      <c r="S142" s="277">
        <f ca="1">VLOOKUP(S$3,TOD!$B$109:$BP$139,29,0)</f>
        <v>0</v>
      </c>
      <c r="T142" s="277">
        <f ca="1">VLOOKUP(T$3,TOD!$B$109:$BP$139,29,0)</f>
        <v>0</v>
      </c>
      <c r="U142" s="277">
        <f ca="1">VLOOKUP(U$3,TOD!$B$109:$BP$139,29,0)</f>
        <v>0</v>
      </c>
      <c r="V142" s="277">
        <f ca="1">VLOOKUP(V$3,TOD!$B$109:$BP$139,29,0)</f>
        <v>0</v>
      </c>
      <c r="W142" s="277">
        <f ca="1">VLOOKUP(W$3,TOD!$B$109:$BP$139,29,0)</f>
        <v>0</v>
      </c>
      <c r="X142" s="277">
        <f ca="1">VLOOKUP(X$3,TOD!$B$109:$BP$139,29,0)</f>
        <v>0</v>
      </c>
      <c r="Y142" s="277">
        <f ca="1">VLOOKUP(Y$3,TOD!$B$109:$BP$139,29,0)</f>
        <v>0</v>
      </c>
      <c r="Z142" s="277">
        <f ca="1">VLOOKUP(Z$3,TOD!$B$109:$BP$139,29,0)</f>
        <v>0</v>
      </c>
      <c r="AA142" s="277">
        <f ca="1">VLOOKUP(AA$3,TOD!$B$109:$BP$139,29,0)</f>
        <v>0</v>
      </c>
      <c r="AB142" s="277">
        <f ca="1">VLOOKUP(AB$3,TOD!$B$109:$BP$139,29,0)</f>
        <v>0</v>
      </c>
      <c r="AC142" s="277">
        <f ca="1">VLOOKUP(AC$3,TOD!$B$109:$BP$139,29,0)</f>
        <v>0</v>
      </c>
      <c r="AD142" s="277">
        <f ca="1">VLOOKUP(AD$3,TOD!$B$109:$BP$139,29,0)</f>
        <v>0</v>
      </c>
      <c r="AE142" s="277">
        <f ca="1">VLOOKUP(AE$3,TOD!$B$109:$BP$139,29,0)</f>
        <v>0</v>
      </c>
      <c r="AF142" s="277">
        <f ca="1">VLOOKUP(AF$3,TOD!$B$109:$BP$139,29,0)</f>
        <v>0</v>
      </c>
      <c r="AG142" s="277">
        <f ca="1">VLOOKUP(AG$3,TOD!$B$109:$BP$139,29,0)</f>
        <v>0</v>
      </c>
      <c r="AH142" s="277">
        <f ca="1">VLOOKUP(AH$3,TOD!$B$109:$BP$139,29,0)</f>
        <v>0</v>
      </c>
      <c r="AI142" s="277">
        <f ca="1">VLOOKUP(AI$3,TOD!$B$109:$BP$139,29,0)</f>
        <v>0</v>
      </c>
      <c r="AJ142" s="15">
        <f t="shared" ca="1" si="11"/>
        <v>2.9499999999643478E-2</v>
      </c>
      <c r="AK142" s="274">
        <f ca="1">IFERROR(AJ142/AJ143, "-")</f>
        <v>0.90076335877184222</v>
      </c>
    </row>
    <row r="143" spans="1:37" ht="15.75" customHeight="1" x14ac:dyDescent="0.25">
      <c r="A143" s="265"/>
      <c r="B143" s="466"/>
      <c r="C143" s="270"/>
      <c r="D143" s="271" t="s">
        <v>35</v>
      </c>
      <c r="E143" s="272">
        <f t="shared" ref="E143:AI143" ca="1" si="35">SUM(E139:E142)</f>
        <v>3.4999999998035491E-3</v>
      </c>
      <c r="F143" s="272">
        <f t="shared" ca="1" si="35"/>
        <v>3.4999999998035491E-3</v>
      </c>
      <c r="G143" s="272">
        <f t="shared" ca="1" si="35"/>
        <v>6.7500000000109139E-3</v>
      </c>
      <c r="H143" s="272">
        <f t="shared" ca="1" si="35"/>
        <v>0</v>
      </c>
      <c r="I143" s="272">
        <f t="shared" ca="1" si="35"/>
        <v>9.2500000000654836E-3</v>
      </c>
      <c r="J143" s="272">
        <f t="shared" ca="1" si="35"/>
        <v>3.5000000002582965E-3</v>
      </c>
      <c r="K143" s="272">
        <f t="shared" ca="1" si="35"/>
        <v>3.4999999998035491E-3</v>
      </c>
      <c r="L143" s="272">
        <f t="shared" ca="1" si="35"/>
        <v>1.0000000002037268E-3</v>
      </c>
      <c r="M143" s="272">
        <f t="shared" ca="1" si="35"/>
        <v>4.9999999964711606E-4</v>
      </c>
      <c r="N143" s="272">
        <f t="shared" ca="1" si="35"/>
        <v>1.2500000002546585E-3</v>
      </c>
      <c r="O143" s="272">
        <f t="shared" ca="1" si="35"/>
        <v>0</v>
      </c>
      <c r="P143" s="272">
        <f t="shared" ca="1" si="35"/>
        <v>0</v>
      </c>
      <c r="Q143" s="272">
        <f t="shared" ca="1" si="35"/>
        <v>0</v>
      </c>
      <c r="R143" s="272">
        <f t="shared" ca="1" si="35"/>
        <v>0</v>
      </c>
      <c r="S143" s="272">
        <f t="shared" ca="1" si="35"/>
        <v>0</v>
      </c>
      <c r="T143" s="272">
        <f t="shared" ca="1" si="35"/>
        <v>0</v>
      </c>
      <c r="U143" s="272">
        <f t="shared" ca="1" si="35"/>
        <v>0</v>
      </c>
      <c r="V143" s="272">
        <f t="shared" ca="1" si="35"/>
        <v>0</v>
      </c>
      <c r="W143" s="272">
        <f t="shared" ca="1" si="35"/>
        <v>0</v>
      </c>
      <c r="X143" s="272">
        <f t="shared" ca="1" si="35"/>
        <v>0</v>
      </c>
      <c r="Y143" s="272">
        <f t="shared" ca="1" si="35"/>
        <v>0</v>
      </c>
      <c r="Z143" s="272">
        <f t="shared" ca="1" si="35"/>
        <v>0</v>
      </c>
      <c r="AA143" s="272">
        <f t="shared" ca="1" si="35"/>
        <v>0</v>
      </c>
      <c r="AB143" s="272">
        <f t="shared" ca="1" si="35"/>
        <v>0</v>
      </c>
      <c r="AC143" s="272">
        <f t="shared" ca="1" si="35"/>
        <v>0</v>
      </c>
      <c r="AD143" s="272">
        <f t="shared" ca="1" si="35"/>
        <v>0</v>
      </c>
      <c r="AE143" s="272">
        <f t="shared" ca="1" si="35"/>
        <v>0</v>
      </c>
      <c r="AF143" s="272">
        <f t="shared" ca="1" si="35"/>
        <v>0</v>
      </c>
      <c r="AG143" s="272">
        <f t="shared" ca="1" si="35"/>
        <v>0</v>
      </c>
      <c r="AH143" s="272">
        <f t="shared" ca="1" si="35"/>
        <v>0</v>
      </c>
      <c r="AI143" s="272">
        <f t="shared" ca="1" si="35"/>
        <v>0</v>
      </c>
      <c r="AJ143" s="15">
        <f t="shared" ca="1" si="11"/>
        <v>3.2749999999850843E-2</v>
      </c>
      <c r="AK143" s="274">
        <f ca="1">IFERROR(AJ143/AJ143, "-")</f>
        <v>1</v>
      </c>
    </row>
    <row r="144" spans="1:37" ht="15.75" customHeight="1" x14ac:dyDescent="0.25">
      <c r="A144" s="265"/>
      <c r="B144" s="464" t="s">
        <v>272</v>
      </c>
      <c r="C144" s="266" t="s">
        <v>273</v>
      </c>
      <c r="D144" s="266" t="s">
        <v>157</v>
      </c>
      <c r="E144" s="275">
        <f ca="1">VLOOKUP(E$3,TOD!$B$6:$BP$36,30,0)</f>
        <v>0.66901075269197463</v>
      </c>
      <c r="F144" s="275">
        <f ca="1">VLOOKUP(F$3,TOD!$B$6:$BP$36,30,0)</f>
        <v>0.6649677419445652</v>
      </c>
      <c r="G144" s="275">
        <f ca="1">VLOOKUP(G$3,TOD!$B$6:$BP$36,30,0)</f>
        <v>0.67096774194578757</v>
      </c>
      <c r="H144" s="275">
        <f ca="1">VLOOKUP(H$3,TOD!$B$6:$BP$36,30,0)</f>
        <v>0.66700000000128057</v>
      </c>
      <c r="I144" s="275">
        <f ca="1">VLOOKUP(I$3,TOD!$B$6:$BP$36,30,0)</f>
        <v>0.66297054698952707</v>
      </c>
      <c r="J144" s="275">
        <f ca="1">VLOOKUP(J$3,TOD!$B$6:$BP$36,30,0)</f>
        <v>0.65496774193888996</v>
      </c>
      <c r="K144" s="275">
        <f ca="1">VLOOKUP(K$3,TOD!$B$6:$BP$36,30,0)</f>
        <v>0.66896633940632455</v>
      </c>
      <c r="L144" s="275">
        <f ca="1">VLOOKUP(L$3,TOD!$B$6:$BP$36,30,0)</f>
        <v>0.66096774194011232</v>
      </c>
      <c r="M144" s="275">
        <f ca="1">VLOOKUP(M$3,TOD!$B$6:$BP$36,30,0)</f>
        <v>0.65878868629442877</v>
      </c>
      <c r="N144" s="275">
        <f ca="1">VLOOKUP(N$3,TOD!$B$6:$BP$36,30,0)</f>
        <v>0.66496774193365127</v>
      </c>
      <c r="O144" s="275">
        <f ca="1">VLOOKUP(O$3,TOD!$B$6:$BP$36,30,0)</f>
        <v>0.66095932679309044</v>
      </c>
      <c r="P144" s="275">
        <f ca="1">VLOOKUP(P$3,TOD!$B$6:$BP$36,30,0)</f>
        <v>0.66294623656358453</v>
      </c>
      <c r="Q144" s="275">
        <f ca="1">VLOOKUP(Q$3,TOD!$B$6:$BP$36,30,0)</f>
        <v>0.66899719495631871</v>
      </c>
      <c r="R144" s="275">
        <f ca="1">VLOOKUP(R$3,TOD!$B$6:$BP$36,30,0)</f>
        <v>0.66215217391436454</v>
      </c>
      <c r="S144" s="275">
        <f ca="1">VLOOKUP(S$3,TOD!$B$6:$BP$36,30,0)</f>
        <v>0.66417812061990844</v>
      </c>
      <c r="T144" s="275">
        <f ca="1">VLOOKUP(T$3,TOD!$B$6:$BP$36,30,0)</f>
        <v>0.66499625992582878</v>
      </c>
      <c r="U144" s="275">
        <f ca="1">VLOOKUP(U$3,TOD!$B$6:$BP$36,30,0)</f>
        <v>0.66497615707703517</v>
      </c>
      <c r="V144" s="275">
        <f ca="1">VLOOKUP(V$3,TOD!$B$6:$BP$36,30,0)</f>
        <v>0</v>
      </c>
      <c r="W144" s="275">
        <f ca="1">VLOOKUP(W$3,TOD!$B$6:$BP$36,30,0)</f>
        <v>0</v>
      </c>
      <c r="X144" s="275">
        <f ca="1">VLOOKUP(X$3,TOD!$B$6:$BP$36,30,0)</f>
        <v>0</v>
      </c>
      <c r="Y144" s="275">
        <f ca="1">VLOOKUP(Y$3,TOD!$B$6:$BP$36,30,0)</f>
        <v>0</v>
      </c>
      <c r="Z144" s="275">
        <f ca="1">VLOOKUP(Z$3,TOD!$B$6:$BP$36,30,0)</f>
        <v>0</v>
      </c>
      <c r="AA144" s="275">
        <f ca="1">VLOOKUP(AA$3,TOD!$B$6:$BP$36,30,0)</f>
        <v>0</v>
      </c>
      <c r="AB144" s="275">
        <f ca="1">VLOOKUP(AB$3,TOD!$B$6:$BP$36,30,0)</f>
        <v>0</v>
      </c>
      <c r="AC144" s="275">
        <f ca="1">VLOOKUP(AC$3,TOD!$B$6:$BP$36,30,0)</f>
        <v>0</v>
      </c>
      <c r="AD144" s="275">
        <f ca="1">VLOOKUP(AD$3,TOD!$B$6:$BP$36,30,0)</f>
        <v>0</v>
      </c>
      <c r="AE144" s="275">
        <f ca="1">VLOOKUP(AE$3,TOD!$B$6:$BP$36,30,0)</f>
        <v>0</v>
      </c>
      <c r="AF144" s="275">
        <f ca="1">VLOOKUP(AF$3,TOD!$B$6:$BP$36,30,0)</f>
        <v>0</v>
      </c>
      <c r="AG144" s="275">
        <f ca="1">VLOOKUP(AG$3,TOD!$B$6:$BP$36,30,0)</f>
        <v>0</v>
      </c>
      <c r="AH144" s="275">
        <f ca="1">VLOOKUP(AH$3,TOD!$B$6:$BP$36,30,0)</f>
        <v>0</v>
      </c>
      <c r="AI144" s="275">
        <f ca="1">VLOOKUP(AI$3,TOD!$B$6:$BP$36,30,0)</f>
        <v>0</v>
      </c>
      <c r="AJ144" s="15">
        <f t="shared" ca="1" si="11"/>
        <v>11.292780504936673</v>
      </c>
      <c r="AK144" s="273">
        <f ca="1">IFERROR(AJ144/AJ148, "-")</f>
        <v>0.16632217697924886</v>
      </c>
    </row>
    <row r="145" spans="1:37" ht="15.75" customHeight="1" x14ac:dyDescent="0.25">
      <c r="A145" s="265"/>
      <c r="B145" s="465"/>
      <c r="C145" s="266" t="s">
        <v>274</v>
      </c>
      <c r="D145" s="266" t="s">
        <v>158</v>
      </c>
      <c r="E145" s="277">
        <f ca="1">VLOOKUP(E$3,TOD!$B$40:$BP$70,30,0)</f>
        <v>1.3199354838616273</v>
      </c>
      <c r="F145" s="277">
        <f ca="1">VLOOKUP(F$3,TOD!$B$40:$BP$70,30,0)</f>
        <v>1.3299354838636646</v>
      </c>
      <c r="G145" s="277">
        <f ca="1">VLOOKUP(G$3,TOD!$B$40:$BP$70,30,0)</f>
        <v>1.3232678821768786</v>
      </c>
      <c r="H145" s="277">
        <f ca="1">VLOOKUP(H$3,TOD!$B$40:$BP$70,30,0)</f>
        <v>1.3219518466576119</v>
      </c>
      <c r="I145" s="277">
        <f ca="1">VLOOKUP(I$3,TOD!$B$40:$BP$70,30,0)</f>
        <v>1.3219756895632599</v>
      </c>
      <c r="J145" s="277">
        <f ca="1">VLOOKUP(J$3,TOD!$B$40:$BP$70,30,0)</f>
        <v>1.3099354838777799</v>
      </c>
      <c r="K145" s="277">
        <f ca="1">VLOOKUP(K$3,TOD!$B$40:$BP$70,30,0)</f>
        <v>1.3219368863974523</v>
      </c>
      <c r="L145" s="277">
        <f ca="1">VLOOKUP(L$3,TOD!$B$40:$BP$70,30,0)</f>
        <v>1.3199354838652653</v>
      </c>
      <c r="M145" s="277">
        <f ca="1">VLOOKUP(M$3,TOD!$B$40:$BP$70,30,0)</f>
        <v>1.3189102384276339</v>
      </c>
      <c r="N145" s="277">
        <f ca="1">VLOOKUP(N$3,TOD!$B$40:$BP$70,30,0)</f>
        <v>1.3259284712585213</v>
      </c>
      <c r="O145" s="277">
        <f ca="1">VLOOKUP(O$3,TOD!$B$40:$BP$70,30,0)</f>
        <v>1.3199130434841209</v>
      </c>
      <c r="P145" s="277">
        <f ca="1">VLOOKUP(P$3,TOD!$B$40:$BP$70,30,0)</f>
        <v>1.3239233286585659</v>
      </c>
      <c r="Q145" s="277">
        <f ca="1">VLOOKUP(Q$3,TOD!$B$40:$BP$70,30,0)</f>
        <v>1.32394904161265</v>
      </c>
      <c r="R145" s="277">
        <f ca="1">VLOOKUP(R$3,TOD!$B$40:$BP$70,30,0)</f>
        <v>1.3199724170153786</v>
      </c>
      <c r="S145" s="277">
        <f ca="1">VLOOKUP(S$3,TOD!$B$40:$BP$70,30,0)</f>
        <v>1.3247741935483646</v>
      </c>
      <c r="T145" s="277">
        <f ca="1">VLOOKUP(T$3,TOD!$B$40:$BP$70,30,0)</f>
        <v>1.3219354838729487</v>
      </c>
      <c r="U145" s="277">
        <f ca="1">VLOOKUP(U$3,TOD!$B$40:$BP$70,30,0)</f>
        <v>1.333936886407173</v>
      </c>
      <c r="V145" s="277">
        <f ca="1">VLOOKUP(V$3,TOD!$B$40:$BP$70,30,0)</f>
        <v>0</v>
      </c>
      <c r="W145" s="277">
        <f ca="1">VLOOKUP(W$3,TOD!$B$40:$BP$70,30,0)</f>
        <v>0</v>
      </c>
      <c r="X145" s="277">
        <f ca="1">VLOOKUP(X$3,TOD!$B$40:$BP$70,30,0)</f>
        <v>0</v>
      </c>
      <c r="Y145" s="277">
        <f ca="1">VLOOKUP(Y$3,TOD!$B$40:$BP$70,30,0)</f>
        <v>0</v>
      </c>
      <c r="Z145" s="277">
        <f ca="1">VLOOKUP(Z$3,TOD!$B$40:$BP$70,30,0)</f>
        <v>0</v>
      </c>
      <c r="AA145" s="277">
        <f ca="1">VLOOKUP(AA$3,TOD!$B$40:$BP$70,30,0)</f>
        <v>0</v>
      </c>
      <c r="AB145" s="277">
        <f ca="1">VLOOKUP(AB$3,TOD!$B$40:$BP$70,30,0)</f>
        <v>0</v>
      </c>
      <c r="AC145" s="277">
        <f ca="1">VLOOKUP(AC$3,TOD!$B$40:$BP$70,30,0)</f>
        <v>0</v>
      </c>
      <c r="AD145" s="277">
        <f ca="1">VLOOKUP(AD$3,TOD!$B$40:$BP$70,30,0)</f>
        <v>0</v>
      </c>
      <c r="AE145" s="277">
        <f ca="1">VLOOKUP(AE$3,TOD!$B$40:$BP$70,30,0)</f>
        <v>0</v>
      </c>
      <c r="AF145" s="277">
        <f ca="1">VLOOKUP(AF$3,TOD!$B$40:$BP$70,30,0)</f>
        <v>0</v>
      </c>
      <c r="AG145" s="277">
        <f ca="1">VLOOKUP(AG$3,TOD!$B$40:$BP$70,30,0)</f>
        <v>0</v>
      </c>
      <c r="AH145" s="277">
        <f ca="1">VLOOKUP(AH$3,TOD!$B$40:$BP$70,30,0)</f>
        <v>0</v>
      </c>
      <c r="AI145" s="277">
        <f ca="1">VLOOKUP(AI$3,TOD!$B$40:$BP$70,30,0)</f>
        <v>0</v>
      </c>
      <c r="AJ145" s="15">
        <f t="shared" ca="1" si="11"/>
        <v>22.482117344548897</v>
      </c>
      <c r="AK145" s="274">
        <f ca="1">IFERROR(AJ145/AJ148, "-")</f>
        <v>0.33112081636702911</v>
      </c>
    </row>
    <row r="146" spans="1:37" ht="15.75" customHeight="1" x14ac:dyDescent="0.25">
      <c r="A146" s="265"/>
      <c r="B146" s="465"/>
      <c r="C146" s="266" t="s">
        <v>275</v>
      </c>
      <c r="D146" s="266" t="s">
        <v>159</v>
      </c>
      <c r="E146" s="277">
        <f ca="1">VLOOKUP(E$3,TOD!$B$75:$BP$105,30,0)</f>
        <v>0.66298877980443649</v>
      </c>
      <c r="F146" s="277">
        <f ca="1">VLOOKUP(F$3,TOD!$B$75:$BP$105,30,0)</f>
        <v>0.67096493688586634</v>
      </c>
      <c r="G146" s="277">
        <f ca="1">VLOOKUP(G$3,TOD!$B$75:$BP$105,30,0)</f>
        <v>0.6696783543775382</v>
      </c>
      <c r="H146" s="277">
        <f ca="1">VLOOKUP(H$3,TOD!$B$75:$BP$105,30,0)</f>
        <v>0.67296119681850541</v>
      </c>
      <c r="I146" s="277">
        <f ca="1">VLOOKUP(I$3,TOD!$B$75:$BP$105,30,0)</f>
        <v>0.66496774193728925</v>
      </c>
      <c r="J146" s="277">
        <f ca="1">VLOOKUP(J$3,TOD!$B$75:$BP$105,30,0)</f>
        <v>0.66295698924295721</v>
      </c>
      <c r="K146" s="277">
        <f ca="1">VLOOKUP(K$3,TOD!$B$75:$BP$105,30,0)</f>
        <v>0.66896774193446618</v>
      </c>
      <c r="L146" s="277">
        <f ca="1">VLOOKUP(L$3,TOD!$B$75:$BP$105,30,0)</f>
        <v>0.66699579242776963</v>
      </c>
      <c r="M146" s="277">
        <f ca="1">VLOOKUP(M$3,TOD!$B$75:$BP$105,30,0)</f>
        <v>0.67022019635260222</v>
      </c>
      <c r="N146" s="277">
        <f ca="1">VLOOKUP(N$3,TOD!$B$75:$BP$105,30,0)</f>
        <v>0.66695652172347764</v>
      </c>
      <c r="O146" s="277">
        <f ca="1">VLOOKUP(O$3,TOD!$B$75:$BP$105,30,0)</f>
        <v>0.6629555867111776</v>
      </c>
      <c r="P146" s="277">
        <f ca="1">VLOOKUP(P$3,TOD!$B$75:$BP$105,30,0)</f>
        <v>0.67095652174248244</v>
      </c>
      <c r="Q146" s="277">
        <f ca="1">VLOOKUP(Q$3,TOD!$B$75:$BP$105,30,0)</f>
        <v>0.66496774192637531</v>
      </c>
      <c r="R146" s="277">
        <f ca="1">VLOOKUP(R$3,TOD!$B$75:$BP$105,30,0)</f>
        <v>0.66296774194415775</v>
      </c>
      <c r="S146" s="277">
        <f ca="1">VLOOKUP(S$3,TOD!$B$75:$BP$105,30,0)</f>
        <v>0.67096774193851161</v>
      </c>
      <c r="T146" s="277">
        <f ca="1">VLOOKUP(T$3,TOD!$B$75:$BP$105,30,0)</f>
        <v>0.66898129966648412</v>
      </c>
      <c r="U146" s="277">
        <f ca="1">VLOOKUP(U$3,TOD!$B$75:$BP$105,30,0)</f>
        <v>0.67096633941036998</v>
      </c>
      <c r="V146" s="277">
        <f ca="1">VLOOKUP(V$3,TOD!$B$75:$BP$105,30,0)</f>
        <v>0</v>
      </c>
      <c r="W146" s="277">
        <f ca="1">VLOOKUP(W$3,TOD!$B$75:$BP$105,30,0)</f>
        <v>0</v>
      </c>
      <c r="X146" s="277">
        <f ca="1">VLOOKUP(X$3,TOD!$B$75:$BP$105,30,0)</f>
        <v>0</v>
      </c>
      <c r="Y146" s="277">
        <f ca="1">VLOOKUP(Y$3,TOD!$B$75:$BP$105,30,0)</f>
        <v>0</v>
      </c>
      <c r="Z146" s="277">
        <f ca="1">VLOOKUP(Z$3,TOD!$B$75:$BP$105,30,0)</f>
        <v>0</v>
      </c>
      <c r="AA146" s="277">
        <f ca="1">VLOOKUP(AA$3,TOD!$B$75:$BP$105,30,0)</f>
        <v>0</v>
      </c>
      <c r="AB146" s="277">
        <f ca="1">VLOOKUP(AB$3,TOD!$B$75:$BP$105,30,0)</f>
        <v>0</v>
      </c>
      <c r="AC146" s="277">
        <f ca="1">VLOOKUP(AC$3,TOD!$B$75:$BP$105,30,0)</f>
        <v>0</v>
      </c>
      <c r="AD146" s="277">
        <f ca="1">VLOOKUP(AD$3,TOD!$B$75:$BP$105,30,0)</f>
        <v>0</v>
      </c>
      <c r="AE146" s="277">
        <f ca="1">VLOOKUP(AE$3,TOD!$B$75:$BP$105,30,0)</f>
        <v>0</v>
      </c>
      <c r="AF146" s="277">
        <f ca="1">VLOOKUP(AF$3,TOD!$B$75:$BP$105,30,0)</f>
        <v>0</v>
      </c>
      <c r="AG146" s="277">
        <f ca="1">VLOOKUP(AG$3,TOD!$B$75:$BP$105,30,0)</f>
        <v>0</v>
      </c>
      <c r="AH146" s="277">
        <f ca="1">VLOOKUP(AH$3,TOD!$B$75:$BP$105,30,0)</f>
        <v>0</v>
      </c>
      <c r="AI146" s="277">
        <f ca="1">VLOOKUP(AI$3,TOD!$B$75:$BP$105,30,0)</f>
        <v>0</v>
      </c>
      <c r="AJ146" s="15">
        <f t="shared" ca="1" si="11"/>
        <v>11.350421224844467</v>
      </c>
      <c r="AK146" s="274">
        <f ca="1">IFERROR(AJ146/AJ148, "-")</f>
        <v>0.16717112024999822</v>
      </c>
    </row>
    <row r="147" spans="1:37" ht="15.75" customHeight="1" x14ac:dyDescent="0.25">
      <c r="A147" s="265"/>
      <c r="B147" s="465"/>
      <c r="C147" s="266" t="s">
        <v>276</v>
      </c>
      <c r="D147" s="266" t="s">
        <v>160</v>
      </c>
      <c r="E147" s="277">
        <f ca="1">VLOOKUP(E$3,TOD!$B$109:$BP$139,30,0)</f>
        <v>1.3379144460013777</v>
      </c>
      <c r="F147" s="277">
        <f ca="1">VLOOKUP(F$3,TOD!$B$109:$BP$139,30,0)</f>
        <v>1.3519382889207918</v>
      </c>
      <c r="G147" s="277">
        <f ca="1">VLOOKUP(G$3,TOD!$B$109:$BP$139,30,0)</f>
        <v>1.3458868630150391</v>
      </c>
      <c r="H147" s="277">
        <f ca="1">VLOOKUP(H$3,TOD!$B$109:$BP$139,30,0)</f>
        <v>1.335899018238706</v>
      </c>
      <c r="I147" s="277">
        <f ca="1">VLOOKUP(I$3,TOD!$B$109:$BP$139,30,0)</f>
        <v>1.3279354838705331</v>
      </c>
      <c r="J147" s="277">
        <f ca="1">VLOOKUP(J$3,TOD!$B$109:$BP$139,30,0)</f>
        <v>1.3419032258025254</v>
      </c>
      <c r="K147" s="277">
        <f ca="1">VLOOKUP(K$3,TOD!$B$109:$BP$139,30,0)</f>
        <v>1.3379354838725703</v>
      </c>
      <c r="L147" s="277">
        <f ca="1">VLOOKUP(L$3,TOD!$B$109:$BP$139,30,0)</f>
        <v>1.3279504441416066</v>
      </c>
      <c r="M147" s="277">
        <f ca="1">VLOOKUP(M$3,TOD!$B$109:$BP$139,30,0)</f>
        <v>1.3419733520386217</v>
      </c>
      <c r="N147" s="277">
        <f ca="1">VLOOKUP(N$3,TOD!$B$109:$BP$139,30,0)</f>
        <v>1.3359537166907103</v>
      </c>
      <c r="O147" s="277">
        <f ca="1">VLOOKUP(O$3,TOD!$B$109:$BP$139,30,0)</f>
        <v>1.3399139784960425</v>
      </c>
      <c r="P147" s="277">
        <f ca="1">VLOOKUP(P$3,TOD!$B$109:$BP$139,30,0)</f>
        <v>1.3419158485194203</v>
      </c>
      <c r="Q147" s="277">
        <f ca="1">VLOOKUP(Q$3,TOD!$B$109:$BP$139,30,0)</f>
        <v>1.3407571294992522</v>
      </c>
      <c r="R147" s="277">
        <f ca="1">VLOOKUP(R$3,TOD!$B$109:$BP$139,30,0)</f>
        <v>1.3379294062542613</v>
      </c>
      <c r="S147" s="277">
        <f ca="1">VLOOKUP(S$3,TOD!$B$109:$BP$139,30,0)</f>
        <v>1.3439929873857182</v>
      </c>
      <c r="T147" s="277">
        <f ca="1">VLOOKUP(T$3,TOD!$B$109:$BP$139,30,0)</f>
        <v>1.3399565217441705</v>
      </c>
      <c r="U147" s="277">
        <f ca="1">VLOOKUP(U$3,TOD!$B$109:$BP$139,30,0)</f>
        <v>1.3419467040548625</v>
      </c>
      <c r="V147" s="277">
        <f ca="1">VLOOKUP(V$3,TOD!$B$109:$BP$139,30,0)</f>
        <v>0</v>
      </c>
      <c r="W147" s="277">
        <f ca="1">VLOOKUP(W$3,TOD!$B$109:$BP$139,30,0)</f>
        <v>0</v>
      </c>
      <c r="X147" s="277">
        <f ca="1">VLOOKUP(X$3,TOD!$B$109:$BP$139,30,0)</f>
        <v>0</v>
      </c>
      <c r="Y147" s="277">
        <f ca="1">VLOOKUP(Y$3,TOD!$B$109:$BP$139,30,0)</f>
        <v>0</v>
      </c>
      <c r="Z147" s="277">
        <f ca="1">VLOOKUP(Z$3,TOD!$B$109:$BP$139,30,0)</f>
        <v>0</v>
      </c>
      <c r="AA147" s="277">
        <f ca="1">VLOOKUP(AA$3,TOD!$B$109:$BP$139,30,0)</f>
        <v>0</v>
      </c>
      <c r="AB147" s="277">
        <f ca="1">VLOOKUP(AB$3,TOD!$B$109:$BP$139,30,0)</f>
        <v>0</v>
      </c>
      <c r="AC147" s="277">
        <f ca="1">VLOOKUP(AC$3,TOD!$B$109:$BP$139,30,0)</f>
        <v>0</v>
      </c>
      <c r="AD147" s="277">
        <f ca="1">VLOOKUP(AD$3,TOD!$B$109:$BP$139,30,0)</f>
        <v>0</v>
      </c>
      <c r="AE147" s="277">
        <f ca="1">VLOOKUP(AE$3,TOD!$B$109:$BP$139,30,0)</f>
        <v>0</v>
      </c>
      <c r="AF147" s="277">
        <f ca="1">VLOOKUP(AF$3,TOD!$B$109:$BP$139,30,0)</f>
        <v>0</v>
      </c>
      <c r="AG147" s="277">
        <f ca="1">VLOOKUP(AG$3,TOD!$B$109:$BP$139,30,0)</f>
        <v>0</v>
      </c>
      <c r="AH147" s="277">
        <f ca="1">VLOOKUP(AH$3,TOD!$B$109:$BP$139,30,0)</f>
        <v>0</v>
      </c>
      <c r="AI147" s="277">
        <f ca="1">VLOOKUP(AI$3,TOD!$B$109:$BP$139,30,0)</f>
        <v>0</v>
      </c>
      <c r="AJ147" s="15">
        <f t="shared" ca="1" si="11"/>
        <v>22.771702898546209</v>
      </c>
      <c r="AK147" s="274">
        <f ca="1">IFERROR(AJ147/AJ148, "-")</f>
        <v>0.33538588640372374</v>
      </c>
    </row>
    <row r="148" spans="1:37" ht="15.75" customHeight="1" x14ac:dyDescent="0.25">
      <c r="A148" s="265"/>
      <c r="B148" s="466"/>
      <c r="C148" s="270"/>
      <c r="D148" s="271" t="s">
        <v>35</v>
      </c>
      <c r="E148" s="272">
        <f t="shared" ref="E148:AI148" ca="1" si="36">SUM(E144:E147)</f>
        <v>3.9898494623594161</v>
      </c>
      <c r="F148" s="272">
        <f t="shared" ca="1" si="36"/>
        <v>4.0178064516148879</v>
      </c>
      <c r="G148" s="272">
        <f t="shared" ca="1" si="36"/>
        <v>4.0098008415152435</v>
      </c>
      <c r="H148" s="272">
        <f t="shared" ca="1" si="36"/>
        <v>3.9978120617161039</v>
      </c>
      <c r="I148" s="272">
        <f t="shared" ca="1" si="36"/>
        <v>3.9778494623606093</v>
      </c>
      <c r="J148" s="272">
        <f t="shared" ca="1" si="36"/>
        <v>3.9697634408621525</v>
      </c>
      <c r="K148" s="272">
        <f t="shared" ca="1" si="36"/>
        <v>3.9978064516108134</v>
      </c>
      <c r="L148" s="272">
        <f t="shared" ca="1" si="36"/>
        <v>3.9758494623747538</v>
      </c>
      <c r="M148" s="272">
        <f t="shared" ca="1" si="36"/>
        <v>3.9898924731132865</v>
      </c>
      <c r="N148" s="272">
        <f t="shared" ca="1" si="36"/>
        <v>3.9938064516063605</v>
      </c>
      <c r="O148" s="272">
        <f t="shared" ca="1" si="36"/>
        <v>3.9837419354844315</v>
      </c>
      <c r="P148" s="272">
        <f t="shared" ca="1" si="36"/>
        <v>3.9997419354840531</v>
      </c>
      <c r="Q148" s="272">
        <f t="shared" ca="1" si="36"/>
        <v>3.9986711079945962</v>
      </c>
      <c r="R148" s="272">
        <f t="shared" ca="1" si="36"/>
        <v>3.9830217391281622</v>
      </c>
      <c r="S148" s="272">
        <f t="shared" ca="1" si="36"/>
        <v>4.0039130434925028</v>
      </c>
      <c r="T148" s="272">
        <f t="shared" ca="1" si="36"/>
        <v>3.995869565209432</v>
      </c>
      <c r="U148" s="272">
        <f t="shared" ca="1" si="36"/>
        <v>4.0118260869494407</v>
      </c>
      <c r="V148" s="272">
        <f t="shared" ca="1" si="36"/>
        <v>0</v>
      </c>
      <c r="W148" s="272">
        <f t="shared" ca="1" si="36"/>
        <v>0</v>
      </c>
      <c r="X148" s="272">
        <f t="shared" ca="1" si="36"/>
        <v>0</v>
      </c>
      <c r="Y148" s="272">
        <f t="shared" ca="1" si="36"/>
        <v>0</v>
      </c>
      <c r="Z148" s="272">
        <f t="shared" ca="1" si="36"/>
        <v>0</v>
      </c>
      <c r="AA148" s="272">
        <f t="shared" ca="1" si="36"/>
        <v>0</v>
      </c>
      <c r="AB148" s="272">
        <f t="shared" ca="1" si="36"/>
        <v>0</v>
      </c>
      <c r="AC148" s="272">
        <f t="shared" ca="1" si="36"/>
        <v>0</v>
      </c>
      <c r="AD148" s="272">
        <f t="shared" ca="1" si="36"/>
        <v>0</v>
      </c>
      <c r="AE148" s="272">
        <f t="shared" ca="1" si="36"/>
        <v>0</v>
      </c>
      <c r="AF148" s="272">
        <f t="shared" ca="1" si="36"/>
        <v>0</v>
      </c>
      <c r="AG148" s="272">
        <f t="shared" ca="1" si="36"/>
        <v>0</v>
      </c>
      <c r="AH148" s="272">
        <f t="shared" ca="1" si="36"/>
        <v>0</v>
      </c>
      <c r="AI148" s="272">
        <f t="shared" ca="1" si="36"/>
        <v>0</v>
      </c>
      <c r="AJ148" s="15">
        <f t="shared" ca="1" si="11"/>
        <v>67.897021972876246</v>
      </c>
      <c r="AK148" s="274">
        <f ca="1">IFERROR(AJ148/AJ148, "-")</f>
        <v>1</v>
      </c>
    </row>
    <row r="149" spans="1:37" ht="15.75" customHeight="1" x14ac:dyDescent="0.25">
      <c r="A149" s="265"/>
      <c r="B149" s="464" t="s">
        <v>100</v>
      </c>
      <c r="C149" s="266" t="s">
        <v>277</v>
      </c>
      <c r="D149" s="266" t="s">
        <v>157</v>
      </c>
      <c r="E149" s="275">
        <f ca="1">VLOOKUP(E$3,TOD!$B$6:$BP$36,31,0)</f>
        <v>4.4186039036958391E-2</v>
      </c>
      <c r="F149" s="275">
        <f ca="1">VLOOKUP(F$3,TOD!$B$6:$BP$36,31,0)</f>
        <v>4.4060483870907774E-2</v>
      </c>
      <c r="G149" s="275">
        <f ca="1">VLOOKUP(G$3,TOD!$B$6:$BP$36,31,0)</f>
        <v>4.4185483870705866E-2</v>
      </c>
      <c r="H149" s="275">
        <f ca="1">VLOOKUP(H$3,TOD!$B$6:$BP$36,31,0)</f>
        <v>4.3935951379125981E-2</v>
      </c>
      <c r="I149" s="275">
        <f ca="1">VLOOKUP(I$3,TOD!$B$6:$BP$36,31,0)</f>
        <v>4.5275596072997359E-2</v>
      </c>
      <c r="J149" s="275">
        <f ca="1">VLOOKUP(J$3,TOD!$B$6:$BP$36,31,0)</f>
        <v>4.6061185133339677E-2</v>
      </c>
      <c r="K149" s="275">
        <f ca="1">VLOOKUP(K$3,TOD!$B$6:$BP$36,31,0)</f>
        <v>4.5550768466455338E-2</v>
      </c>
      <c r="L149" s="275">
        <f ca="1">VLOOKUP(L$3,TOD!$B$6:$BP$36,31,0)</f>
        <v>4.4810483870833195E-2</v>
      </c>
      <c r="M149" s="275">
        <f ca="1">VLOOKUP(M$3,TOD!$B$6:$BP$36,31,0)</f>
        <v>4.5300666198954787E-2</v>
      </c>
      <c r="N149" s="275">
        <f ca="1">VLOOKUP(N$3,TOD!$B$6:$BP$36,31,0)</f>
        <v>4.4739247312008956E-2</v>
      </c>
      <c r="O149" s="275">
        <f ca="1">VLOOKUP(O$3,TOD!$B$6:$BP$36,31,0)</f>
        <v>4.4779949743087855E-2</v>
      </c>
      <c r="P149" s="275">
        <f ca="1">VLOOKUP(P$3,TOD!$B$6:$BP$36,31,0)</f>
        <v>4.5059256661943436E-2</v>
      </c>
      <c r="Q149" s="275">
        <f ca="1">VLOOKUP(Q$3,TOD!$B$6:$BP$36,31,0)</f>
        <v>4.440581171093072E-2</v>
      </c>
      <c r="R149" s="275">
        <f ca="1">VLOOKUP(R$3,TOD!$B$6:$BP$36,31,0)</f>
        <v>4.5559782608734167E-2</v>
      </c>
      <c r="S149" s="275">
        <f ca="1">VLOOKUP(S$3,TOD!$B$6:$BP$36,31,0)</f>
        <v>4.4685980598387687E-2</v>
      </c>
      <c r="T149" s="275">
        <f ca="1">VLOOKUP(T$3,TOD!$B$6:$BP$36,31,0)</f>
        <v>4.4313858695886665E-2</v>
      </c>
      <c r="U149" s="275">
        <f ca="1">VLOOKUP(U$3,TOD!$B$6:$BP$36,31,0)</f>
        <v>4.4249298737668141E-2</v>
      </c>
      <c r="V149" s="275">
        <f ca="1">VLOOKUP(V$3,TOD!$B$6:$BP$36,31,0)</f>
        <v>0</v>
      </c>
      <c r="W149" s="275">
        <f ca="1">VLOOKUP(W$3,TOD!$B$6:$BP$36,31,0)</f>
        <v>0</v>
      </c>
      <c r="X149" s="275">
        <f ca="1">VLOOKUP(X$3,TOD!$B$6:$BP$36,31,0)</f>
        <v>0</v>
      </c>
      <c r="Y149" s="275">
        <f ca="1">VLOOKUP(Y$3,TOD!$B$6:$BP$36,31,0)</f>
        <v>0</v>
      </c>
      <c r="Z149" s="275">
        <f ca="1">VLOOKUP(Z$3,TOD!$B$6:$BP$36,31,0)</f>
        <v>0</v>
      </c>
      <c r="AA149" s="275">
        <f ca="1">VLOOKUP(AA$3,TOD!$B$6:$BP$36,31,0)</f>
        <v>0</v>
      </c>
      <c r="AB149" s="275">
        <f ca="1">VLOOKUP(AB$3,TOD!$B$6:$BP$36,31,0)</f>
        <v>0</v>
      </c>
      <c r="AC149" s="275">
        <f ca="1">VLOOKUP(AC$3,TOD!$B$6:$BP$36,31,0)</f>
        <v>0</v>
      </c>
      <c r="AD149" s="275">
        <f ca="1">VLOOKUP(AD$3,TOD!$B$6:$BP$36,31,0)</f>
        <v>0</v>
      </c>
      <c r="AE149" s="275">
        <f ca="1">VLOOKUP(AE$3,TOD!$B$6:$BP$36,31,0)</f>
        <v>0</v>
      </c>
      <c r="AF149" s="275">
        <f ca="1">VLOOKUP(AF$3,TOD!$B$6:$BP$36,31,0)</f>
        <v>0</v>
      </c>
      <c r="AG149" s="275">
        <f ca="1">VLOOKUP(AG$3,TOD!$B$6:$BP$36,31,0)</f>
        <v>0</v>
      </c>
      <c r="AH149" s="275">
        <f ca="1">VLOOKUP(AH$3,TOD!$B$6:$BP$36,31,0)</f>
        <v>0</v>
      </c>
      <c r="AI149" s="275">
        <f ca="1">VLOOKUP(AI$3,TOD!$B$6:$BP$36,31,0)</f>
        <v>0</v>
      </c>
      <c r="AJ149" s="15">
        <f t="shared" ca="1" si="11"/>
        <v>0.761159843968926</v>
      </c>
      <c r="AK149" s="274">
        <f ca="1">IFERROR(AJ149/AJ153, "-")</f>
        <v>0.16597238533672803</v>
      </c>
    </row>
    <row r="150" spans="1:37" ht="15.75" customHeight="1" x14ac:dyDescent="0.25">
      <c r="A150" s="265"/>
      <c r="B150" s="465"/>
      <c r="C150" s="266" t="s">
        <v>278</v>
      </c>
      <c r="D150" s="266" t="s">
        <v>158</v>
      </c>
      <c r="E150" s="277">
        <f ca="1">VLOOKUP(E$3,TOD!$B$40:$BP$70,31,0)</f>
        <v>8.8835466339560298E-2</v>
      </c>
      <c r="F150" s="277">
        <f ca="1">VLOOKUP(F$3,TOD!$B$40:$BP$70,31,0)</f>
        <v>8.8995967741993809E-2</v>
      </c>
      <c r="G150" s="277">
        <f ca="1">VLOOKUP(G$3,TOD!$B$40:$BP$70,31,0)</f>
        <v>9.0247604020760264E-2</v>
      </c>
      <c r="H150" s="277">
        <f ca="1">VLOOKUP(H$3,TOD!$B$40:$BP$70,31,0)</f>
        <v>9.1746113838325982E-2</v>
      </c>
      <c r="I150" s="277">
        <f ca="1">VLOOKUP(I$3,TOD!$B$40:$BP$70,31,0)</f>
        <v>9.156311360447944E-2</v>
      </c>
      <c r="J150" s="277">
        <f ca="1">VLOOKUP(J$3,TOD!$B$40:$BP$70,31,0)</f>
        <v>9.5995880084274177E-2</v>
      </c>
      <c r="K150" s="277">
        <f ca="1">VLOOKUP(K$3,TOD!$B$40:$BP$70,31,0)</f>
        <v>9.2607833684041907E-2</v>
      </c>
      <c r="L150" s="277">
        <f ca="1">VLOOKUP(L$3,TOD!$B$40:$BP$70,31,0)</f>
        <v>9.2495967742024732E-2</v>
      </c>
      <c r="M150" s="277">
        <f ca="1">VLOOKUP(M$3,TOD!$B$40:$BP$70,31,0)</f>
        <v>9.1746376811670416E-2</v>
      </c>
      <c r="N150" s="277">
        <f ca="1">VLOOKUP(N$3,TOD!$B$40:$BP$70,31,0)</f>
        <v>9.1370412575770388E-2</v>
      </c>
      <c r="O150" s="277">
        <f ca="1">VLOOKUP(O$3,TOD!$B$40:$BP$70,31,0)</f>
        <v>9.0899456521810862E-2</v>
      </c>
      <c r="P150" s="277">
        <f ca="1">VLOOKUP(P$3,TOD!$B$40:$BP$70,31,0)</f>
        <v>9.3245091164135374E-2</v>
      </c>
      <c r="Q150" s="277">
        <f ca="1">VLOOKUP(Q$3,TOD!$B$40:$BP$70,31,0)</f>
        <v>9.2166768934248466E-2</v>
      </c>
      <c r="R150" s="277">
        <f ca="1">VLOOKUP(R$3,TOD!$B$40:$BP$70,31,0)</f>
        <v>9.0623392940642589E-2</v>
      </c>
      <c r="S150" s="277">
        <f ca="1">VLOOKUP(S$3,TOD!$B$40:$BP$70,31,0)</f>
        <v>8.8873655913857874E-2</v>
      </c>
      <c r="T150" s="277">
        <f ca="1">VLOOKUP(T$3,TOD!$B$40:$BP$70,31,0)</f>
        <v>8.8494492169047589E-2</v>
      </c>
      <c r="U150" s="277">
        <f ca="1">VLOOKUP(U$3,TOD!$B$40:$BP$70,31,0)</f>
        <v>8.9682795698990958E-2</v>
      </c>
      <c r="V150" s="277">
        <f ca="1">VLOOKUP(V$3,TOD!$B$40:$BP$70,31,0)</f>
        <v>0</v>
      </c>
      <c r="W150" s="277">
        <f ca="1">VLOOKUP(W$3,TOD!$B$40:$BP$70,31,0)</f>
        <v>0</v>
      </c>
      <c r="X150" s="277">
        <f ca="1">VLOOKUP(X$3,TOD!$B$40:$BP$70,31,0)</f>
        <v>0</v>
      </c>
      <c r="Y150" s="277">
        <f ca="1">VLOOKUP(Y$3,TOD!$B$40:$BP$70,31,0)</f>
        <v>0</v>
      </c>
      <c r="Z150" s="277">
        <f ca="1">VLOOKUP(Z$3,TOD!$B$40:$BP$70,31,0)</f>
        <v>0</v>
      </c>
      <c r="AA150" s="277">
        <f ca="1">VLOOKUP(AA$3,TOD!$B$40:$BP$70,31,0)</f>
        <v>0</v>
      </c>
      <c r="AB150" s="277">
        <f ca="1">VLOOKUP(AB$3,TOD!$B$40:$BP$70,31,0)</f>
        <v>0</v>
      </c>
      <c r="AC150" s="277">
        <f ca="1">VLOOKUP(AC$3,TOD!$B$40:$BP$70,31,0)</f>
        <v>0</v>
      </c>
      <c r="AD150" s="277">
        <f ca="1">VLOOKUP(AD$3,TOD!$B$40:$BP$70,31,0)</f>
        <v>0</v>
      </c>
      <c r="AE150" s="277">
        <f ca="1">VLOOKUP(AE$3,TOD!$B$40:$BP$70,31,0)</f>
        <v>0</v>
      </c>
      <c r="AF150" s="277">
        <f ca="1">VLOOKUP(AF$3,TOD!$B$40:$BP$70,31,0)</f>
        <v>0</v>
      </c>
      <c r="AG150" s="277">
        <f ca="1">VLOOKUP(AG$3,TOD!$B$40:$BP$70,31,0)</f>
        <v>0</v>
      </c>
      <c r="AH150" s="277">
        <f ca="1">VLOOKUP(AH$3,TOD!$B$40:$BP$70,31,0)</f>
        <v>0</v>
      </c>
      <c r="AI150" s="277">
        <f ca="1">VLOOKUP(AI$3,TOD!$B$40:$BP$70,31,0)</f>
        <v>0</v>
      </c>
      <c r="AJ150" s="15">
        <f t="shared" ca="1" si="11"/>
        <v>1.5495903897856351</v>
      </c>
      <c r="AK150" s="274">
        <f ca="1">IFERROR(AJ150/AJ153, "-")</f>
        <v>0.33789120028524738</v>
      </c>
    </row>
    <row r="151" spans="1:37" ht="15.75" customHeight="1" x14ac:dyDescent="0.25">
      <c r="A151" s="265"/>
      <c r="B151" s="465"/>
      <c r="C151" s="266" t="s">
        <v>279</v>
      </c>
      <c r="D151" s="266" t="s">
        <v>159</v>
      </c>
      <c r="E151" s="277">
        <f ca="1">VLOOKUP(E$3,TOD!$B$75:$BP$105,31,0)</f>
        <v>4.4405022790897419E-2</v>
      </c>
      <c r="F151" s="277">
        <f ca="1">VLOOKUP(F$3,TOD!$B$75:$BP$105,31,0)</f>
        <v>4.3935191678201591E-2</v>
      </c>
      <c r="G151" s="277">
        <f ca="1">VLOOKUP(G$3,TOD!$B$75:$BP$105,31,0)</f>
        <v>4.4061535764285509E-2</v>
      </c>
      <c r="H151" s="277">
        <f ca="1">VLOOKUP(H$3,TOD!$B$75:$BP$105,31,0)</f>
        <v>4.5312500000136424E-2</v>
      </c>
      <c r="I151" s="277">
        <f ca="1">VLOOKUP(I$3,TOD!$B$75:$BP$105,31,0)</f>
        <v>4.4995967741897402E-2</v>
      </c>
      <c r="J151" s="277">
        <f ca="1">VLOOKUP(J$3,TOD!$B$75:$BP$105,31,0)</f>
        <v>4.5559782608506794E-2</v>
      </c>
      <c r="K151" s="277">
        <f ca="1">VLOOKUP(K$3,TOD!$B$75:$BP$105,31,0)</f>
        <v>4.4727150537482885E-2</v>
      </c>
      <c r="L151" s="277">
        <f ca="1">VLOOKUP(L$3,TOD!$B$75:$BP$105,31,0)</f>
        <v>4.4937120149825205E-2</v>
      </c>
      <c r="M151" s="277">
        <f ca="1">VLOOKUP(M$3,TOD!$B$75:$BP$105,31,0)</f>
        <v>4.4810688405732435E-2</v>
      </c>
      <c r="N151" s="277">
        <f ca="1">VLOOKUP(N$3,TOD!$B$75:$BP$105,31,0)</f>
        <v>4.418478260890879E-2</v>
      </c>
      <c r="O151" s="277">
        <f ca="1">VLOOKUP(O$3,TOD!$B$75:$BP$105,31,0)</f>
        <v>4.4809782608581372E-2</v>
      </c>
      <c r="P151" s="277">
        <f ca="1">VLOOKUP(P$3,TOD!$B$75:$BP$105,31,0)</f>
        <v>4.4434782608504975E-2</v>
      </c>
      <c r="Q151" s="277">
        <f ca="1">VLOOKUP(Q$3,TOD!$B$75:$BP$105,31,0)</f>
        <v>4.5294354838688378E-2</v>
      </c>
      <c r="R151" s="277">
        <f ca="1">VLOOKUP(R$3,TOD!$B$75:$BP$105,31,0)</f>
        <v>4.4477150537659327E-2</v>
      </c>
      <c r="S151" s="277">
        <f ca="1">VLOOKUP(S$3,TOD!$B$75:$BP$105,31,0)</f>
        <v>4.4384408602354597E-2</v>
      </c>
      <c r="T151" s="277">
        <f ca="1">VLOOKUP(T$3,TOD!$B$75:$BP$105,31,0)</f>
        <v>4.4186214352748721E-2</v>
      </c>
      <c r="U151" s="277">
        <f ca="1">VLOOKUP(U$3,TOD!$B$75:$BP$105,31,0)</f>
        <v>4.4151881720381425E-2</v>
      </c>
      <c r="V151" s="277">
        <f ca="1">VLOOKUP(V$3,TOD!$B$75:$BP$105,31,0)</f>
        <v>0</v>
      </c>
      <c r="W151" s="277">
        <f ca="1">VLOOKUP(W$3,TOD!$B$75:$BP$105,31,0)</f>
        <v>0</v>
      </c>
      <c r="X151" s="277">
        <f ca="1">VLOOKUP(X$3,TOD!$B$75:$BP$105,31,0)</f>
        <v>0</v>
      </c>
      <c r="Y151" s="277">
        <f ca="1">VLOOKUP(Y$3,TOD!$B$75:$BP$105,31,0)</f>
        <v>0</v>
      </c>
      <c r="Z151" s="277">
        <f ca="1">VLOOKUP(Z$3,TOD!$B$75:$BP$105,31,0)</f>
        <v>0</v>
      </c>
      <c r="AA151" s="277">
        <f ca="1">VLOOKUP(AA$3,TOD!$B$75:$BP$105,31,0)</f>
        <v>0</v>
      </c>
      <c r="AB151" s="277">
        <f ca="1">VLOOKUP(AB$3,TOD!$B$75:$BP$105,31,0)</f>
        <v>0</v>
      </c>
      <c r="AC151" s="277">
        <f ca="1">VLOOKUP(AC$3,TOD!$B$75:$BP$105,31,0)</f>
        <v>0</v>
      </c>
      <c r="AD151" s="277">
        <f ca="1">VLOOKUP(AD$3,TOD!$B$75:$BP$105,31,0)</f>
        <v>0</v>
      </c>
      <c r="AE151" s="277">
        <f ca="1">VLOOKUP(AE$3,TOD!$B$75:$BP$105,31,0)</f>
        <v>0</v>
      </c>
      <c r="AF151" s="277">
        <f ca="1">VLOOKUP(AF$3,TOD!$B$75:$BP$105,31,0)</f>
        <v>0</v>
      </c>
      <c r="AG151" s="277">
        <f ca="1">VLOOKUP(AG$3,TOD!$B$75:$BP$105,31,0)</f>
        <v>0</v>
      </c>
      <c r="AH151" s="277">
        <f ca="1">VLOOKUP(AH$3,TOD!$B$75:$BP$105,31,0)</f>
        <v>0</v>
      </c>
      <c r="AI151" s="277">
        <f ca="1">VLOOKUP(AI$3,TOD!$B$75:$BP$105,31,0)</f>
        <v>0</v>
      </c>
      <c r="AJ151" s="15">
        <f t="shared" ca="1" si="11"/>
        <v>0.75866831755479325</v>
      </c>
      <c r="AK151" s="274">
        <f ca="1">IFERROR(AJ151/AJ153, "-")</f>
        <v>0.16542910315315035</v>
      </c>
    </row>
    <row r="152" spans="1:37" ht="15.75" customHeight="1" x14ac:dyDescent="0.25">
      <c r="A152" s="265"/>
      <c r="B152" s="465"/>
      <c r="C152" s="266" t="s">
        <v>280</v>
      </c>
      <c r="D152" s="266" t="s">
        <v>160</v>
      </c>
      <c r="E152" s="277">
        <f ca="1">VLOOKUP(E$3,TOD!$B$109:$BP$139,31,0)</f>
        <v>8.8314063230427564E-2</v>
      </c>
      <c r="F152" s="277">
        <f ca="1">VLOOKUP(F$3,TOD!$B$109:$BP$139,31,0)</f>
        <v>8.8621259934825503E-2</v>
      </c>
      <c r="G152" s="277">
        <f ca="1">VLOOKUP(G$3,TOD!$B$109:$BP$139,31,0)</f>
        <v>8.7242812061731456E-2</v>
      </c>
      <c r="H152" s="277">
        <f ca="1">VLOOKUP(H$3,TOD!$B$109:$BP$139,31,0)</f>
        <v>9.0403751753001416E-2</v>
      </c>
      <c r="I152" s="277">
        <f ca="1">VLOOKUP(I$3,TOD!$B$109:$BP$139,31,0)</f>
        <v>8.9745266479440033E-2</v>
      </c>
      <c r="J152" s="277">
        <f ca="1">VLOOKUP(J$3,TOD!$B$109:$BP$139,31,0)</f>
        <v>9.1369068490166683E-2</v>
      </c>
      <c r="K152" s="277">
        <f ca="1">VLOOKUP(K$3,TOD!$B$109:$BP$139,31,0)</f>
        <v>8.9477150537732086E-2</v>
      </c>
      <c r="L152" s="277">
        <f ca="1">VLOOKUP(L$3,TOD!$B$109:$BP$139,31,0)</f>
        <v>8.9509116409544731E-2</v>
      </c>
      <c r="M152" s="277">
        <f ca="1">VLOOKUP(M$3,TOD!$B$109:$BP$139,31,0)</f>
        <v>9.006968793823944E-2</v>
      </c>
      <c r="N152" s="277">
        <f ca="1">VLOOKUP(N$3,TOD!$B$109:$BP$139,31,0)</f>
        <v>8.8497224169941546E-2</v>
      </c>
      <c r="O152" s="277">
        <f ca="1">VLOOKUP(O$3,TOD!$B$109:$BP$139,31,0)</f>
        <v>9.1119565217468335E-2</v>
      </c>
      <c r="P152" s="277">
        <f ca="1">VLOOKUP(P$3,TOD!$B$109:$BP$139,31,0)</f>
        <v>8.8356416549913774E-2</v>
      </c>
      <c r="Q152" s="277">
        <f ca="1">VLOOKUP(Q$3,TOD!$B$109:$BP$139,31,0)</f>
        <v>9.0263061009636658E-2</v>
      </c>
      <c r="R152" s="277">
        <f ca="1">VLOOKUP(R$3,TOD!$B$109:$BP$139,31,0)</f>
        <v>8.8328804347838741E-2</v>
      </c>
      <c r="S152" s="277">
        <f ca="1">VLOOKUP(S$3,TOD!$B$109:$BP$139,31,0)</f>
        <v>8.8550520102671726E-2</v>
      </c>
      <c r="T152" s="277">
        <f ca="1">VLOOKUP(T$3,TOD!$B$109:$BP$139,31,0)</f>
        <v>8.8372282608588648E-2</v>
      </c>
      <c r="U152" s="277">
        <f ca="1">VLOOKUP(U$3,TOD!$B$109:$BP$139,31,0)</f>
        <v>8.8404569892645668E-2</v>
      </c>
      <c r="V152" s="277">
        <f ca="1">VLOOKUP(V$3,TOD!$B$109:$BP$139,31,0)</f>
        <v>0</v>
      </c>
      <c r="W152" s="277">
        <f ca="1">VLOOKUP(W$3,TOD!$B$109:$BP$139,31,0)</f>
        <v>0</v>
      </c>
      <c r="X152" s="277">
        <f ca="1">VLOOKUP(X$3,TOD!$B$109:$BP$139,31,0)</f>
        <v>0</v>
      </c>
      <c r="Y152" s="277">
        <f ca="1">VLOOKUP(Y$3,TOD!$B$109:$BP$139,31,0)</f>
        <v>0</v>
      </c>
      <c r="Z152" s="277">
        <f ca="1">VLOOKUP(Z$3,TOD!$B$109:$BP$139,31,0)</f>
        <v>0</v>
      </c>
      <c r="AA152" s="277">
        <f ca="1">VLOOKUP(AA$3,TOD!$B$109:$BP$139,31,0)</f>
        <v>0</v>
      </c>
      <c r="AB152" s="277">
        <f ca="1">VLOOKUP(AB$3,TOD!$B$109:$BP$139,31,0)</f>
        <v>0</v>
      </c>
      <c r="AC152" s="277">
        <f ca="1">VLOOKUP(AC$3,TOD!$B$109:$BP$139,31,0)</f>
        <v>0</v>
      </c>
      <c r="AD152" s="277">
        <f ca="1">VLOOKUP(AD$3,TOD!$B$109:$BP$139,31,0)</f>
        <v>0</v>
      </c>
      <c r="AE152" s="277">
        <f ca="1">VLOOKUP(AE$3,TOD!$B$109:$BP$139,31,0)</f>
        <v>0</v>
      </c>
      <c r="AF152" s="277">
        <f ca="1">VLOOKUP(AF$3,TOD!$B$109:$BP$139,31,0)</f>
        <v>0</v>
      </c>
      <c r="AG152" s="277">
        <f ca="1">VLOOKUP(AG$3,TOD!$B$109:$BP$139,31,0)</f>
        <v>0</v>
      </c>
      <c r="AH152" s="277">
        <f ca="1">VLOOKUP(AH$3,TOD!$B$109:$BP$139,31,0)</f>
        <v>0</v>
      </c>
      <c r="AI152" s="277">
        <f ca="1">VLOOKUP(AI$3,TOD!$B$109:$BP$139,31,0)</f>
        <v>0</v>
      </c>
      <c r="AJ152" s="15">
        <f t="shared" ca="1" si="11"/>
        <v>1.516644620733814</v>
      </c>
      <c r="AK152" s="274">
        <f ca="1">IFERROR(AJ152/AJ153, "-")</f>
        <v>0.33070731122487423</v>
      </c>
    </row>
    <row r="153" spans="1:37" ht="15.75" customHeight="1" x14ac:dyDescent="0.25">
      <c r="A153" s="265"/>
      <c r="B153" s="466"/>
      <c r="C153" s="270"/>
      <c r="D153" s="271" t="s">
        <v>35</v>
      </c>
      <c r="E153" s="272">
        <f t="shared" ref="E153:AI153" ca="1" si="37">SUM(E149:E152)</f>
        <v>0.26574059139784367</v>
      </c>
      <c r="F153" s="272">
        <f t="shared" ca="1" si="37"/>
        <v>0.26561290322592868</v>
      </c>
      <c r="G153" s="272">
        <f t="shared" ca="1" si="37"/>
        <v>0.26573743571748309</v>
      </c>
      <c r="H153" s="272">
        <f t="shared" ca="1" si="37"/>
        <v>0.2713983169705898</v>
      </c>
      <c r="I153" s="272">
        <f t="shared" ca="1" si="37"/>
        <v>0.27157994389881424</v>
      </c>
      <c r="J153" s="272">
        <f t="shared" ca="1" si="37"/>
        <v>0.27898591631628733</v>
      </c>
      <c r="K153" s="272">
        <f t="shared" ca="1" si="37"/>
        <v>0.27236290322571222</v>
      </c>
      <c r="L153" s="272">
        <f t="shared" ca="1" si="37"/>
        <v>0.27175268817222786</v>
      </c>
      <c r="M153" s="272">
        <f t="shared" ca="1" si="37"/>
        <v>0.27192741935459708</v>
      </c>
      <c r="N153" s="272">
        <f t="shared" ca="1" si="37"/>
        <v>0.26879166666662968</v>
      </c>
      <c r="O153" s="272">
        <f t="shared" ca="1" si="37"/>
        <v>0.27160875409094842</v>
      </c>
      <c r="P153" s="272">
        <f t="shared" ca="1" si="37"/>
        <v>0.27109554698449756</v>
      </c>
      <c r="Q153" s="272">
        <f t="shared" ca="1" si="37"/>
        <v>0.27212999649350422</v>
      </c>
      <c r="R153" s="272">
        <f t="shared" ca="1" si="37"/>
        <v>0.26898913043487482</v>
      </c>
      <c r="S153" s="272">
        <f t="shared" ca="1" si="37"/>
        <v>0.26649456521727188</v>
      </c>
      <c r="T153" s="272">
        <f t="shared" ca="1" si="37"/>
        <v>0.26536684782627162</v>
      </c>
      <c r="U153" s="272">
        <f t="shared" ca="1" si="37"/>
        <v>0.26648854604968619</v>
      </c>
      <c r="V153" s="272">
        <f t="shared" ca="1" si="37"/>
        <v>0</v>
      </c>
      <c r="W153" s="272">
        <f t="shared" ca="1" si="37"/>
        <v>0</v>
      </c>
      <c r="X153" s="272">
        <f t="shared" ca="1" si="37"/>
        <v>0</v>
      </c>
      <c r="Y153" s="272">
        <f t="shared" ca="1" si="37"/>
        <v>0</v>
      </c>
      <c r="Z153" s="272">
        <f t="shared" ca="1" si="37"/>
        <v>0</v>
      </c>
      <c r="AA153" s="272">
        <f t="shared" ca="1" si="37"/>
        <v>0</v>
      </c>
      <c r="AB153" s="272">
        <f t="shared" ca="1" si="37"/>
        <v>0</v>
      </c>
      <c r="AC153" s="272">
        <f t="shared" ca="1" si="37"/>
        <v>0</v>
      </c>
      <c r="AD153" s="272">
        <f t="shared" ca="1" si="37"/>
        <v>0</v>
      </c>
      <c r="AE153" s="272">
        <f t="shared" ca="1" si="37"/>
        <v>0</v>
      </c>
      <c r="AF153" s="272">
        <f t="shared" ca="1" si="37"/>
        <v>0</v>
      </c>
      <c r="AG153" s="272">
        <f t="shared" ca="1" si="37"/>
        <v>0</v>
      </c>
      <c r="AH153" s="272">
        <f t="shared" ca="1" si="37"/>
        <v>0</v>
      </c>
      <c r="AI153" s="272">
        <f t="shared" ca="1" si="37"/>
        <v>0</v>
      </c>
      <c r="AJ153" s="15">
        <f t="shared" ca="1" si="11"/>
        <v>4.5860631720431684</v>
      </c>
      <c r="AK153" s="274">
        <f ca="1">IFERROR(AJ153/AJ153, "-")</f>
        <v>1</v>
      </c>
    </row>
    <row r="154" spans="1:37" ht="15.75" customHeight="1" x14ac:dyDescent="0.25">
      <c r="A154" s="265"/>
      <c r="B154" s="464" t="s">
        <v>101</v>
      </c>
      <c r="C154" s="266" t="s">
        <v>281</v>
      </c>
      <c r="D154" s="266" t="s">
        <v>157</v>
      </c>
      <c r="E154" s="275">
        <f ca="1">VLOOKUP(E$3,TOD!$B$6:$BP$36,32,0)</f>
        <v>588.3932328177616</v>
      </c>
      <c r="F154" s="275">
        <f ca="1">VLOOKUP(F$3,TOD!$B$6:$BP$36,32,0)</f>
        <v>599.34946236480027</v>
      </c>
      <c r="G154" s="275">
        <f ca="1">VLOOKUP(G$3,TOD!$B$6:$BP$36,32,0)</f>
        <v>598.6344086015597</v>
      </c>
      <c r="H154" s="275">
        <f ca="1">VLOOKUP(H$3,TOD!$B$6:$BP$36,32,0)</f>
        <v>512.85811126604676</v>
      </c>
      <c r="I154" s="275">
        <f ca="1">VLOOKUP(I$3,TOD!$B$6:$BP$36,32,0)</f>
        <v>576.44623656012118</v>
      </c>
      <c r="J154" s="275">
        <f ca="1">VLOOKUP(J$3,TOD!$B$6:$BP$36,32,0)</f>
        <v>554.39130434766412</v>
      </c>
      <c r="K154" s="275">
        <f ca="1">VLOOKUP(K$3,TOD!$B$6:$BP$36,32,0)</f>
        <v>587.02238195389509</v>
      </c>
      <c r="L154" s="275">
        <f ca="1">VLOOKUP(L$3,TOD!$B$6:$BP$36,32,0)</f>
        <v>593.33870967756957</v>
      </c>
      <c r="M154" s="275">
        <f ca="1">VLOOKUP(M$3,TOD!$B$6:$BP$36,32,0)</f>
        <v>615.04301075264812</v>
      </c>
      <c r="N154" s="275">
        <f ca="1">VLOOKUP(N$3,TOD!$B$6:$BP$36,32,0)</f>
        <v>465.12365591339767</v>
      </c>
      <c r="O154" s="275">
        <f ca="1">VLOOKUP(O$3,TOD!$B$6:$BP$36,32,0)</f>
        <v>578.69565217383206</v>
      </c>
      <c r="P154" s="275">
        <f ca="1">VLOOKUP(P$3,TOD!$B$6:$BP$36,32,0)</f>
        <v>530.02524544205517</v>
      </c>
      <c r="Q154" s="275">
        <f ca="1">VLOOKUP(Q$3,TOD!$B$6:$BP$36,32,0)</f>
        <v>586.77956989128143</v>
      </c>
      <c r="R154" s="275">
        <f ca="1">VLOOKUP(R$3,TOD!$B$6:$BP$36,32,0)</f>
        <v>563.95652173925191</v>
      </c>
      <c r="S154" s="275">
        <f ca="1">VLOOKUP(S$3,TOD!$B$6:$BP$36,32,0)</f>
        <v>507.09169004112482</v>
      </c>
      <c r="T154" s="275">
        <f ca="1">VLOOKUP(T$3,TOD!$B$6:$BP$36,32,0)</f>
        <v>599.56586021464318</v>
      </c>
      <c r="U154" s="275">
        <f ca="1">VLOOKUP(U$3,TOD!$B$6:$BP$36,32,0)</f>
        <v>551.62120149563998</v>
      </c>
      <c r="V154" s="275">
        <f ca="1">VLOOKUP(V$3,TOD!$B$6:$BP$36,32,0)</f>
        <v>0</v>
      </c>
      <c r="W154" s="275">
        <f ca="1">VLOOKUP(W$3,TOD!$B$6:$BP$36,32,0)</f>
        <v>0</v>
      </c>
      <c r="X154" s="275">
        <f ca="1">VLOOKUP(X$3,TOD!$B$6:$BP$36,32,0)</f>
        <v>0</v>
      </c>
      <c r="Y154" s="275">
        <f ca="1">VLOOKUP(Y$3,TOD!$B$6:$BP$36,32,0)</f>
        <v>0</v>
      </c>
      <c r="Z154" s="275">
        <f ca="1">VLOOKUP(Z$3,TOD!$B$6:$BP$36,32,0)</f>
        <v>0</v>
      </c>
      <c r="AA154" s="275">
        <f ca="1">VLOOKUP(AA$3,TOD!$B$6:$BP$36,32,0)</f>
        <v>0</v>
      </c>
      <c r="AB154" s="275">
        <f ca="1">VLOOKUP(AB$3,TOD!$B$6:$BP$36,32,0)</f>
        <v>0</v>
      </c>
      <c r="AC154" s="275">
        <f ca="1">VLOOKUP(AC$3,TOD!$B$6:$BP$36,32,0)</f>
        <v>0</v>
      </c>
      <c r="AD154" s="275">
        <f ca="1">VLOOKUP(AD$3,TOD!$B$6:$BP$36,32,0)</f>
        <v>0</v>
      </c>
      <c r="AE154" s="275">
        <f ca="1">VLOOKUP(AE$3,TOD!$B$6:$BP$36,32,0)</f>
        <v>0</v>
      </c>
      <c r="AF154" s="275">
        <f ca="1">VLOOKUP(AF$3,TOD!$B$6:$BP$36,32,0)</f>
        <v>0</v>
      </c>
      <c r="AG154" s="275">
        <f ca="1">VLOOKUP(AG$3,TOD!$B$6:$BP$36,32,0)</f>
        <v>0</v>
      </c>
      <c r="AH154" s="275">
        <f ca="1">VLOOKUP(AH$3,TOD!$B$6:$BP$36,32,0)</f>
        <v>0</v>
      </c>
      <c r="AI154" s="275">
        <f ca="1">VLOOKUP(AI$3,TOD!$B$6:$BP$36,32,0)</f>
        <v>0</v>
      </c>
      <c r="AJ154" s="15">
        <f t="shared" ca="1" si="11"/>
        <v>9608.3362552532926</v>
      </c>
      <c r="AK154" s="273">
        <f ca="1">IFERROR(AJ154/AJ158, "-")</f>
        <v>0.16418725687860217</v>
      </c>
    </row>
    <row r="155" spans="1:37" ht="15.75" customHeight="1" x14ac:dyDescent="0.25">
      <c r="A155" s="265"/>
      <c r="B155" s="465"/>
      <c r="C155" s="266" t="s">
        <v>282</v>
      </c>
      <c r="D155" s="266" t="s">
        <v>158</v>
      </c>
      <c r="E155" s="277">
        <f ca="1">VLOOKUP(E$3,TOD!$B$40:$BP$70,32,0)</f>
        <v>1166.8641304355115</v>
      </c>
      <c r="F155" s="277">
        <f ca="1">VLOOKUP(F$3,TOD!$B$40:$BP$70,32,0)</f>
        <v>1189.9892473127693</v>
      </c>
      <c r="G155" s="277">
        <f ca="1">VLOOKUP(G$3,TOD!$B$40:$BP$70,32,0)</f>
        <v>1114.8172043012455</v>
      </c>
      <c r="H155" s="277">
        <f ca="1">VLOOKUP(H$3,TOD!$B$40:$BP$70,32,0)</f>
        <v>1038.9734104722738</v>
      </c>
      <c r="I155" s="277">
        <f ca="1">VLOOKUP(I$3,TOD!$B$40:$BP$70,32,0)</f>
        <v>1126.2903225813061</v>
      </c>
      <c r="J155" s="277">
        <f ca="1">VLOOKUP(J$3,TOD!$B$40:$BP$70,32,0)</f>
        <v>1161.4836956523359</v>
      </c>
      <c r="K155" s="277">
        <f ca="1">VLOOKUP(K$3,TOD!$B$40:$BP$70,32,0)</f>
        <v>1197.4292309489101</v>
      </c>
      <c r="L155" s="277">
        <f ca="1">VLOOKUP(L$3,TOD!$B$40:$BP$70,32,0)</f>
        <v>1163.1774193542078</v>
      </c>
      <c r="M155" s="277">
        <f ca="1">VLOOKUP(M$3,TOD!$B$40:$BP$70,32,0)</f>
        <v>1155.231182795018</v>
      </c>
      <c r="N155" s="277">
        <f ca="1">VLOOKUP(N$3,TOD!$B$40:$BP$70,32,0)</f>
        <v>1052.3091397862881</v>
      </c>
      <c r="O155" s="277">
        <f ca="1">VLOOKUP(O$3,TOD!$B$40:$BP$70,32,0)</f>
        <v>1135.9936886401847</v>
      </c>
      <c r="P155" s="277">
        <f ca="1">VLOOKUP(P$3,TOD!$B$40:$BP$70,32,0)</f>
        <v>956.76823281869292</v>
      </c>
      <c r="Q155" s="277">
        <f ca="1">VLOOKUP(Q$3,TOD!$B$40:$BP$70,32,0)</f>
        <v>1084.8763440866023</v>
      </c>
      <c r="R155" s="277">
        <f ca="1">VLOOKUP(R$3,TOD!$B$40:$BP$70,32,0)</f>
        <v>1083.9277699869126</v>
      </c>
      <c r="S155" s="277">
        <f ca="1">VLOOKUP(S$3,TOD!$B$40:$BP$70,32,0)</f>
        <v>1133.4838709682226</v>
      </c>
      <c r="T155" s="277">
        <f ca="1">VLOOKUP(T$3,TOD!$B$40:$BP$70,32,0)</f>
        <v>1087.2204301087186</v>
      </c>
      <c r="U155" s="277">
        <f ca="1">VLOOKUP(U$3,TOD!$B$40:$BP$70,32,0)</f>
        <v>1080.4623655928299</v>
      </c>
      <c r="V155" s="277">
        <f ca="1">VLOOKUP(V$3,TOD!$B$40:$BP$70,32,0)</f>
        <v>0</v>
      </c>
      <c r="W155" s="277">
        <f ca="1">VLOOKUP(W$3,TOD!$B$40:$BP$70,32,0)</f>
        <v>0</v>
      </c>
      <c r="X155" s="277">
        <f ca="1">VLOOKUP(X$3,TOD!$B$40:$BP$70,32,0)</f>
        <v>0</v>
      </c>
      <c r="Y155" s="277">
        <f ca="1">VLOOKUP(Y$3,TOD!$B$40:$BP$70,32,0)</f>
        <v>0</v>
      </c>
      <c r="Z155" s="277">
        <f ca="1">VLOOKUP(Z$3,TOD!$B$40:$BP$70,32,0)</f>
        <v>0</v>
      </c>
      <c r="AA155" s="277">
        <f ca="1">VLOOKUP(AA$3,TOD!$B$40:$BP$70,32,0)</f>
        <v>0</v>
      </c>
      <c r="AB155" s="277">
        <f ca="1">VLOOKUP(AB$3,TOD!$B$40:$BP$70,32,0)</f>
        <v>0</v>
      </c>
      <c r="AC155" s="277">
        <f ca="1">VLOOKUP(AC$3,TOD!$B$40:$BP$70,32,0)</f>
        <v>0</v>
      </c>
      <c r="AD155" s="277">
        <f ca="1">VLOOKUP(AD$3,TOD!$B$40:$BP$70,32,0)</f>
        <v>0</v>
      </c>
      <c r="AE155" s="277">
        <f ca="1">VLOOKUP(AE$3,TOD!$B$40:$BP$70,32,0)</f>
        <v>0</v>
      </c>
      <c r="AF155" s="277">
        <f ca="1">VLOOKUP(AF$3,TOD!$B$40:$BP$70,32,0)</f>
        <v>0</v>
      </c>
      <c r="AG155" s="277">
        <f ca="1">VLOOKUP(AG$3,TOD!$B$40:$BP$70,32,0)</f>
        <v>0</v>
      </c>
      <c r="AH155" s="277">
        <f ca="1">VLOOKUP(AH$3,TOD!$B$40:$BP$70,32,0)</f>
        <v>0</v>
      </c>
      <c r="AI155" s="277">
        <f ca="1">VLOOKUP(AI$3,TOD!$B$40:$BP$70,32,0)</f>
        <v>0</v>
      </c>
      <c r="AJ155" s="15">
        <f t="shared" ca="1" si="11"/>
        <v>18929.29768584203</v>
      </c>
      <c r="AK155" s="274">
        <f ca="1">IFERROR(AJ155/AJ158, "-")</f>
        <v>0.32346385254550436</v>
      </c>
    </row>
    <row r="156" spans="1:37" ht="15.75" customHeight="1" x14ac:dyDescent="0.25">
      <c r="A156" s="265"/>
      <c r="B156" s="465"/>
      <c r="C156" s="266" t="s">
        <v>283</v>
      </c>
      <c r="D156" s="266" t="s">
        <v>159</v>
      </c>
      <c r="E156" s="277">
        <f ca="1">VLOOKUP(E$3,TOD!$B$75:$BP$105,32,0)</f>
        <v>600.75876577757299</v>
      </c>
      <c r="F156" s="277">
        <f ca="1">VLOOKUP(F$3,TOD!$B$75:$BP$105,32,0)</f>
        <v>572.75525946635753</v>
      </c>
      <c r="G156" s="277">
        <f ca="1">VLOOKUP(G$3,TOD!$B$75:$BP$105,32,0)</f>
        <v>606.16129032336175</v>
      </c>
      <c r="H156" s="277">
        <f ca="1">VLOOKUP(H$3,TOD!$B$75:$BP$105,32,0)</f>
        <v>589.47820243053138</v>
      </c>
      <c r="I156" s="277">
        <f ca="1">VLOOKUP(I$3,TOD!$B$75:$BP$105,32,0)</f>
        <v>598.67741935420781</v>
      </c>
      <c r="J156" s="277">
        <f ca="1">VLOOKUP(J$3,TOD!$B$75:$BP$105,32,0)</f>
        <v>610.82608695700765</v>
      </c>
      <c r="K156" s="277">
        <f ca="1">VLOOKUP(K$3,TOD!$B$75:$BP$105,32,0)</f>
        <v>606.97311828006059</v>
      </c>
      <c r="L156" s="277">
        <f ca="1">VLOOKUP(L$3,TOD!$B$75:$BP$105,32,0)</f>
        <v>613.43127629719675</v>
      </c>
      <c r="M156" s="277">
        <f ca="1">VLOOKUP(M$3,TOD!$B$75:$BP$105,32,0)</f>
        <v>569.61430574953556</v>
      </c>
      <c r="N156" s="277">
        <f ca="1">VLOOKUP(N$3,TOD!$B$75:$BP$105,32,0)</f>
        <v>603.20652173925191</v>
      </c>
      <c r="O156" s="277">
        <f ca="1">VLOOKUP(O$3,TOD!$B$75:$BP$105,32,0)</f>
        <v>574.15848527289927</v>
      </c>
      <c r="P156" s="277">
        <f ca="1">VLOOKUP(P$3,TOD!$B$75:$BP$105,32,0)</f>
        <v>500.53260869625956</v>
      </c>
      <c r="Q156" s="277">
        <f ca="1">VLOOKUP(Q$3,TOD!$B$75:$BP$105,32,0)</f>
        <v>549.6753155682236</v>
      </c>
      <c r="R156" s="277">
        <f ca="1">VLOOKUP(R$3,TOD!$B$75:$BP$105,32,0)</f>
        <v>562.30645161122084</v>
      </c>
      <c r="S156" s="277">
        <f ca="1">VLOOKUP(S$3,TOD!$B$75:$BP$105,32,0)</f>
        <v>575.2150537641719</v>
      </c>
      <c r="T156" s="277">
        <f ca="1">VLOOKUP(T$3,TOD!$B$75:$BP$105,32,0)</f>
        <v>569.25175315514207</v>
      </c>
      <c r="U156" s="277">
        <f ca="1">VLOOKUP(U$3,TOD!$B$75:$BP$105,32,0)</f>
        <v>567.44086021371186</v>
      </c>
      <c r="V156" s="277">
        <f ca="1">VLOOKUP(V$3,TOD!$B$75:$BP$105,32,0)</f>
        <v>0</v>
      </c>
      <c r="W156" s="277">
        <f ca="1">VLOOKUP(W$3,TOD!$B$75:$BP$105,32,0)</f>
        <v>0</v>
      </c>
      <c r="X156" s="277">
        <f ca="1">VLOOKUP(X$3,TOD!$B$75:$BP$105,32,0)</f>
        <v>0</v>
      </c>
      <c r="Y156" s="277">
        <f ca="1">VLOOKUP(Y$3,TOD!$B$75:$BP$105,32,0)</f>
        <v>0</v>
      </c>
      <c r="Z156" s="277">
        <f ca="1">VLOOKUP(Z$3,TOD!$B$75:$BP$105,32,0)</f>
        <v>0</v>
      </c>
      <c r="AA156" s="277">
        <f ca="1">VLOOKUP(AA$3,TOD!$B$75:$BP$105,32,0)</f>
        <v>0</v>
      </c>
      <c r="AB156" s="277">
        <f ca="1">VLOOKUP(AB$3,TOD!$B$75:$BP$105,32,0)</f>
        <v>0</v>
      </c>
      <c r="AC156" s="277">
        <f ca="1">VLOOKUP(AC$3,TOD!$B$75:$BP$105,32,0)</f>
        <v>0</v>
      </c>
      <c r="AD156" s="277">
        <f ca="1">VLOOKUP(AD$3,TOD!$B$75:$BP$105,32,0)</f>
        <v>0</v>
      </c>
      <c r="AE156" s="277">
        <f ca="1">VLOOKUP(AE$3,TOD!$B$75:$BP$105,32,0)</f>
        <v>0</v>
      </c>
      <c r="AF156" s="277">
        <f ca="1">VLOOKUP(AF$3,TOD!$B$75:$BP$105,32,0)</f>
        <v>0</v>
      </c>
      <c r="AG156" s="277">
        <f ca="1">VLOOKUP(AG$3,TOD!$B$75:$BP$105,32,0)</f>
        <v>0</v>
      </c>
      <c r="AH156" s="277">
        <f ca="1">VLOOKUP(AH$3,TOD!$B$75:$BP$105,32,0)</f>
        <v>0</v>
      </c>
      <c r="AI156" s="277">
        <f ca="1">VLOOKUP(AI$3,TOD!$B$75:$BP$105,32,0)</f>
        <v>0</v>
      </c>
      <c r="AJ156" s="15">
        <f t="shared" ca="1" si="11"/>
        <v>9870.462774656713</v>
      </c>
      <c r="AK156" s="274">
        <f ca="1">IFERROR(AJ156/AJ158, "-")</f>
        <v>0.16866647503174004</v>
      </c>
    </row>
    <row r="157" spans="1:37" ht="15.75" customHeight="1" x14ac:dyDescent="0.25">
      <c r="A157" s="265"/>
      <c r="B157" s="465"/>
      <c r="C157" s="266" t="s">
        <v>284</v>
      </c>
      <c r="D157" s="266" t="s">
        <v>160</v>
      </c>
      <c r="E157" s="277">
        <f ca="1">VLOOKUP(E$3,TOD!$B$109:$BP$139,32,0)</f>
        <v>1221.9516129037365</v>
      </c>
      <c r="F157" s="277">
        <f ca="1">VLOOKUP(F$3,TOD!$B$109:$BP$139,32,0)</f>
        <v>1173.427536232397</v>
      </c>
      <c r="G157" s="277">
        <f ca="1">VLOOKUP(G$3,TOD!$B$109:$BP$139,32,0)</f>
        <v>1170.9160822816193</v>
      </c>
      <c r="H157" s="277">
        <f ca="1">VLOOKUP(H$3,TOD!$B$109:$BP$139,32,0)</f>
        <v>1218.9408602146432</v>
      </c>
      <c r="I157" s="277">
        <f ca="1">VLOOKUP(I$3,TOD!$B$109:$BP$139,32,0)</f>
        <v>1114.9223936414346</v>
      </c>
      <c r="J157" s="277">
        <f ca="1">VLOOKUP(J$3,TOD!$B$109:$BP$139,32,0)</f>
        <v>1198.0754441330209</v>
      </c>
      <c r="K157" s="277">
        <f ca="1">VLOOKUP(K$3,TOD!$B$109:$BP$139,32,0)</f>
        <v>1202.6774193551391</v>
      </c>
      <c r="L157" s="277">
        <f ca="1">VLOOKUP(L$3,TOD!$B$109:$BP$139,32,0)</f>
        <v>1178.1332398327067</v>
      </c>
      <c r="M157" s="277">
        <f ca="1">VLOOKUP(M$3,TOD!$B$109:$BP$139,32,0)</f>
        <v>1205.1867695190012</v>
      </c>
      <c r="N157" s="277">
        <f ca="1">VLOOKUP(N$3,TOD!$B$109:$BP$139,32,0)</f>
        <v>1194.4347826074809</v>
      </c>
      <c r="O157" s="277">
        <f ca="1">VLOOKUP(O$3,TOD!$B$109:$BP$139,32,0)</f>
        <v>1184.9130434785038</v>
      </c>
      <c r="P157" s="277">
        <f ca="1">VLOOKUP(P$3,TOD!$B$109:$BP$139,32,0)</f>
        <v>1132.994857409969</v>
      </c>
      <c r="Q157" s="277">
        <f ca="1">VLOOKUP(Q$3,TOD!$B$109:$BP$139,32,0)</f>
        <v>1172.9565217392519</v>
      </c>
      <c r="R157" s="277">
        <f ca="1">VLOOKUP(R$3,TOD!$B$109:$BP$139,32,0)</f>
        <v>1194.0212131850421</v>
      </c>
      <c r="S157" s="277">
        <f ca="1">VLOOKUP(S$3,TOD!$B$109:$BP$139,32,0)</f>
        <v>1217.6115591386333</v>
      </c>
      <c r="T157" s="277">
        <f ca="1">VLOOKUP(T$3,TOD!$B$109:$BP$139,32,0)</f>
        <v>1164.3152173915878</v>
      </c>
      <c r="U157" s="277">
        <f ca="1">VLOOKUP(U$3,TOD!$B$109:$BP$139,32,0)</f>
        <v>1167.0215053753927</v>
      </c>
      <c r="V157" s="277">
        <f ca="1">VLOOKUP(V$3,TOD!$B$109:$BP$139,32,0)</f>
        <v>0</v>
      </c>
      <c r="W157" s="277">
        <f ca="1">VLOOKUP(W$3,TOD!$B$109:$BP$139,32,0)</f>
        <v>0</v>
      </c>
      <c r="X157" s="277">
        <f ca="1">VLOOKUP(X$3,TOD!$B$109:$BP$139,32,0)</f>
        <v>0</v>
      </c>
      <c r="Y157" s="277">
        <f ca="1">VLOOKUP(Y$3,TOD!$B$109:$BP$139,32,0)</f>
        <v>0</v>
      </c>
      <c r="Z157" s="277">
        <f ca="1">VLOOKUP(Z$3,TOD!$B$109:$BP$139,32,0)</f>
        <v>0</v>
      </c>
      <c r="AA157" s="277">
        <f ca="1">VLOOKUP(AA$3,TOD!$B$109:$BP$139,32,0)</f>
        <v>0</v>
      </c>
      <c r="AB157" s="277">
        <f ca="1">VLOOKUP(AB$3,TOD!$B$109:$BP$139,32,0)</f>
        <v>0</v>
      </c>
      <c r="AC157" s="277">
        <f ca="1">VLOOKUP(AC$3,TOD!$B$109:$BP$139,32,0)</f>
        <v>0</v>
      </c>
      <c r="AD157" s="277">
        <f ca="1">VLOOKUP(AD$3,TOD!$B$109:$BP$139,32,0)</f>
        <v>0</v>
      </c>
      <c r="AE157" s="277">
        <f ca="1">VLOOKUP(AE$3,TOD!$B$109:$BP$139,32,0)</f>
        <v>0</v>
      </c>
      <c r="AF157" s="277">
        <f ca="1">VLOOKUP(AF$3,TOD!$B$109:$BP$139,32,0)</f>
        <v>0</v>
      </c>
      <c r="AG157" s="277">
        <f ca="1">VLOOKUP(AG$3,TOD!$B$109:$BP$139,32,0)</f>
        <v>0</v>
      </c>
      <c r="AH157" s="277">
        <f ca="1">VLOOKUP(AH$3,TOD!$B$109:$BP$139,32,0)</f>
        <v>0</v>
      </c>
      <c r="AI157" s="277">
        <f ca="1">VLOOKUP(AI$3,TOD!$B$109:$BP$139,32,0)</f>
        <v>0</v>
      </c>
      <c r="AJ157" s="15">
        <f t="shared" ca="1" si="11"/>
        <v>20112.50005843956</v>
      </c>
      <c r="AK157" s="274">
        <f ca="1">IFERROR(AJ157/AJ158, "-")</f>
        <v>0.34368241554415341</v>
      </c>
    </row>
    <row r="158" spans="1:37" ht="15.75" customHeight="1" x14ac:dyDescent="0.25">
      <c r="A158" s="265"/>
      <c r="B158" s="466"/>
      <c r="C158" s="270"/>
      <c r="D158" s="271" t="s">
        <v>35</v>
      </c>
      <c r="E158" s="272">
        <f t="shared" ref="E158:AI158" ca="1" si="38">SUM(E154:E157)</f>
        <v>3577.9677419345826</v>
      </c>
      <c r="F158" s="272">
        <f t="shared" ca="1" si="38"/>
        <v>3535.5215053763241</v>
      </c>
      <c r="G158" s="272">
        <f t="shared" ca="1" si="38"/>
        <v>3490.5289855077863</v>
      </c>
      <c r="H158" s="272">
        <f t="shared" ca="1" si="38"/>
        <v>3360.2505843834952</v>
      </c>
      <c r="I158" s="272">
        <f t="shared" ca="1" si="38"/>
        <v>3416.3363721370697</v>
      </c>
      <c r="J158" s="272">
        <f t="shared" ca="1" si="38"/>
        <v>3524.7765310900286</v>
      </c>
      <c r="K158" s="272">
        <f t="shared" ca="1" si="38"/>
        <v>3594.1021505380049</v>
      </c>
      <c r="L158" s="272">
        <f t="shared" ca="1" si="38"/>
        <v>3548.0806451616809</v>
      </c>
      <c r="M158" s="272">
        <f t="shared" ca="1" si="38"/>
        <v>3545.0752688162029</v>
      </c>
      <c r="N158" s="272">
        <f t="shared" ca="1" si="38"/>
        <v>3315.0741000464186</v>
      </c>
      <c r="O158" s="272">
        <f t="shared" ca="1" si="38"/>
        <v>3473.7608695654199</v>
      </c>
      <c r="P158" s="272">
        <f t="shared" ca="1" si="38"/>
        <v>3120.3209443669766</v>
      </c>
      <c r="Q158" s="272">
        <f t="shared" ca="1" si="38"/>
        <v>3394.2877512853593</v>
      </c>
      <c r="R158" s="272">
        <f t="shared" ca="1" si="38"/>
        <v>3404.2119565224275</v>
      </c>
      <c r="S158" s="272">
        <f t="shared" ca="1" si="38"/>
        <v>3433.4021739121526</v>
      </c>
      <c r="T158" s="272">
        <f t="shared" ca="1" si="38"/>
        <v>3420.3532608700916</v>
      </c>
      <c r="U158" s="272">
        <f t="shared" ca="1" si="38"/>
        <v>3366.5459326775745</v>
      </c>
      <c r="V158" s="272">
        <f t="shared" ca="1" si="38"/>
        <v>0</v>
      </c>
      <c r="W158" s="272">
        <f t="shared" ca="1" si="38"/>
        <v>0</v>
      </c>
      <c r="X158" s="272">
        <f t="shared" ca="1" si="38"/>
        <v>0</v>
      </c>
      <c r="Y158" s="272">
        <f t="shared" ca="1" si="38"/>
        <v>0</v>
      </c>
      <c r="Z158" s="272">
        <f t="shared" ca="1" si="38"/>
        <v>0</v>
      </c>
      <c r="AA158" s="272">
        <f t="shared" ca="1" si="38"/>
        <v>0</v>
      </c>
      <c r="AB158" s="272">
        <f t="shared" ca="1" si="38"/>
        <v>0</v>
      </c>
      <c r="AC158" s="272">
        <f t="shared" ca="1" si="38"/>
        <v>0</v>
      </c>
      <c r="AD158" s="272">
        <f t="shared" ca="1" si="38"/>
        <v>0</v>
      </c>
      <c r="AE158" s="272">
        <f t="shared" ca="1" si="38"/>
        <v>0</v>
      </c>
      <c r="AF158" s="272">
        <f t="shared" ca="1" si="38"/>
        <v>0</v>
      </c>
      <c r="AG158" s="272">
        <f t="shared" ca="1" si="38"/>
        <v>0</v>
      </c>
      <c r="AH158" s="272">
        <f t="shared" ca="1" si="38"/>
        <v>0</v>
      </c>
      <c r="AI158" s="272">
        <f t="shared" ca="1" si="38"/>
        <v>0</v>
      </c>
      <c r="AJ158" s="15">
        <f t="shared" ca="1" si="11"/>
        <v>58520.596774191596</v>
      </c>
      <c r="AK158" s="274">
        <f ca="1">IFERROR(AJ158/AJ158, "-")</f>
        <v>1</v>
      </c>
    </row>
    <row r="159" spans="1:37" ht="15.75" customHeight="1" x14ac:dyDescent="0.25">
      <c r="A159" s="265"/>
      <c r="B159" s="464" t="s">
        <v>285</v>
      </c>
      <c r="C159" s="266" t="s">
        <v>286</v>
      </c>
      <c r="D159" s="266" t="s">
        <v>157</v>
      </c>
      <c r="E159" s="275">
        <f ca="1">VLOOKUP(E$3,TOD!$B$6:$BP$36,33,0)</f>
        <v>1303.5763809522614</v>
      </c>
      <c r="F159" s="275">
        <f ca="1">VLOOKUP(F$3,TOD!$B$6:$BP$36,33,0)</f>
        <v>1316.579530778341</v>
      </c>
      <c r="G159" s="275">
        <f ca="1">VLOOKUP(G$3,TOD!$B$6:$BP$36,33,0)</f>
        <v>1312.8279414633289</v>
      </c>
      <c r="H159" s="275">
        <f ca="1">VLOOKUP(H$3,TOD!$B$6:$BP$36,33,0)</f>
        <v>1235.6000000000931</v>
      </c>
      <c r="I159" s="275">
        <f ca="1">VLOOKUP(I$3,TOD!$B$6:$BP$36,33,0)</f>
        <v>1288.4594871795271</v>
      </c>
      <c r="J159" s="275">
        <f ca="1">VLOOKUP(J$3,TOD!$B$6:$BP$36,33,0)</f>
        <v>1215.571610256331</v>
      </c>
      <c r="K159" s="275">
        <f ca="1">VLOOKUP(K$3,TOD!$B$6:$BP$36,33,0)</f>
        <v>1312.4224000000395</v>
      </c>
      <c r="L159" s="275">
        <f ca="1">VLOOKUP(L$3,TOD!$B$6:$BP$36,33,0)</f>
        <v>1303.3952000001445</v>
      </c>
      <c r="M159" s="275">
        <f ca="1">VLOOKUP(M$3,TOD!$B$6:$BP$36,33,0)</f>
        <v>1277.1871999998111</v>
      </c>
      <c r="N159" s="275">
        <f ca="1">VLOOKUP(N$3,TOD!$B$6:$BP$36,33,0)</f>
        <v>1187.0256390245631</v>
      </c>
      <c r="O159" s="275">
        <f ca="1">VLOOKUP(O$3,TOD!$B$6:$BP$36,33,0)</f>
        <v>1308.4095999998972</v>
      </c>
      <c r="P159" s="275">
        <f ca="1">VLOOKUP(P$3,TOD!$B$6:$BP$36,33,0)</f>
        <v>1282.4895999999717</v>
      </c>
      <c r="Q159" s="275">
        <f ca="1">VLOOKUP(Q$3,TOD!$B$6:$BP$36,33,0)</f>
        <v>1284.7711999998428</v>
      </c>
      <c r="R159" s="275">
        <f ca="1">VLOOKUP(R$3,TOD!$B$6:$BP$36,33,0)</f>
        <v>1266.2975159476046</v>
      </c>
      <c r="S159" s="275">
        <f ca="1">VLOOKUP(S$3,TOD!$B$6:$BP$36,33,0)</f>
        <v>1197.3349743590225</v>
      </c>
      <c r="T159" s="275">
        <f ca="1">VLOOKUP(T$3,TOD!$B$6:$BP$36,33,0)</f>
        <v>1312.7007999999914</v>
      </c>
      <c r="U159" s="275">
        <f ca="1">VLOOKUP(U$3,TOD!$B$6:$BP$36,33,0)</f>
        <v>1232.3967999999877</v>
      </c>
      <c r="V159" s="275">
        <f ca="1">VLOOKUP(V$3,TOD!$B$6:$BP$36,33,0)</f>
        <v>0</v>
      </c>
      <c r="W159" s="275">
        <f ca="1">VLOOKUP(W$3,TOD!$B$6:$BP$36,33,0)</f>
        <v>0</v>
      </c>
      <c r="X159" s="275">
        <f ca="1">VLOOKUP(X$3,TOD!$B$6:$BP$36,33,0)</f>
        <v>0</v>
      </c>
      <c r="Y159" s="275">
        <f ca="1">VLOOKUP(Y$3,TOD!$B$6:$BP$36,33,0)</f>
        <v>0</v>
      </c>
      <c r="Z159" s="275">
        <f ca="1">VLOOKUP(Z$3,TOD!$B$6:$BP$36,33,0)</f>
        <v>0</v>
      </c>
      <c r="AA159" s="275">
        <f ca="1">VLOOKUP(AA$3,TOD!$B$6:$BP$36,33,0)</f>
        <v>0</v>
      </c>
      <c r="AB159" s="275">
        <f ca="1">VLOOKUP(AB$3,TOD!$B$6:$BP$36,33,0)</f>
        <v>0</v>
      </c>
      <c r="AC159" s="275">
        <f ca="1">VLOOKUP(AC$3,TOD!$B$6:$BP$36,33,0)</f>
        <v>0</v>
      </c>
      <c r="AD159" s="275">
        <f ca="1">VLOOKUP(AD$3,TOD!$B$6:$BP$36,33,0)</f>
        <v>0</v>
      </c>
      <c r="AE159" s="275">
        <f ca="1">VLOOKUP(AE$3,TOD!$B$6:$BP$36,33,0)</f>
        <v>0</v>
      </c>
      <c r="AF159" s="275">
        <f ca="1">VLOOKUP(AF$3,TOD!$B$6:$BP$36,33,0)</f>
        <v>0</v>
      </c>
      <c r="AG159" s="275">
        <f ca="1">VLOOKUP(AG$3,TOD!$B$6:$BP$36,33,0)</f>
        <v>0</v>
      </c>
      <c r="AH159" s="275">
        <f ca="1">VLOOKUP(AH$3,TOD!$B$6:$BP$36,33,0)</f>
        <v>0</v>
      </c>
      <c r="AI159" s="275">
        <f ca="1">VLOOKUP(AI$3,TOD!$B$6:$BP$36,33,0)</f>
        <v>0</v>
      </c>
      <c r="AJ159" s="15">
        <f t="shared" ca="1" si="11"/>
        <v>21637.045879960759</v>
      </c>
      <c r="AK159" s="274">
        <f ca="1">IFERROR(AJ159/AJ163, "-")</f>
        <v>0.16646098194215542</v>
      </c>
    </row>
    <row r="160" spans="1:37" ht="15.75" customHeight="1" x14ac:dyDescent="0.25">
      <c r="A160" s="265"/>
      <c r="B160" s="465"/>
      <c r="C160" s="266" t="s">
        <v>287</v>
      </c>
      <c r="D160" s="266" t="s">
        <v>158</v>
      </c>
      <c r="E160" s="15">
        <f ca="1">VLOOKUP(E$3,TOD!$B$40:$BP$70,33,0)</f>
        <v>2605.6497653890401</v>
      </c>
      <c r="F160" s="15">
        <f ca="1">VLOOKUP(F$3,TOD!$B$40:$BP$70,33,0)</f>
        <v>2630.3381073169876</v>
      </c>
      <c r="G160" s="15">
        <f ca="1">VLOOKUP(G$3,TOD!$B$40:$BP$70,33,0)</f>
        <v>2589.057347368449</v>
      </c>
      <c r="H160" s="15">
        <f ca="1">VLOOKUP(H$3,TOD!$B$40:$BP$70,33,0)</f>
        <v>2521.7663999998476</v>
      </c>
      <c r="I160" s="15">
        <f ca="1">VLOOKUP(I$3,TOD!$B$40:$BP$70,33,0)</f>
        <v>2474.2029128202703</v>
      </c>
      <c r="J160" s="15">
        <f ca="1">VLOOKUP(J$3,TOD!$B$40:$BP$70,33,0)</f>
        <v>2398.9120000000112</v>
      </c>
      <c r="K160" s="15">
        <f ca="1">VLOOKUP(K$3,TOD!$B$40:$BP$70,33,0)</f>
        <v>2610.4416000000201</v>
      </c>
      <c r="L160" s="15">
        <f ca="1">VLOOKUP(L$3,TOD!$B$40:$BP$70,33,0)</f>
        <v>2588.9472000000533</v>
      </c>
      <c r="M160" s="15">
        <f ca="1">VLOOKUP(M$3,TOD!$B$40:$BP$70,33,0)</f>
        <v>2587.3920000002254</v>
      </c>
      <c r="N160" s="15">
        <f ca="1">VLOOKUP(N$3,TOD!$B$40:$BP$70,33,0)</f>
        <v>2504.4479999998584</v>
      </c>
      <c r="O160" s="15">
        <f ca="1">VLOOKUP(O$3,TOD!$B$40:$BP$70,33,0)</f>
        <v>2562.0511999998707</v>
      </c>
      <c r="P160" s="15">
        <f ca="1">VLOOKUP(P$3,TOD!$B$40:$BP$70,33,0)</f>
        <v>2417.3759999999311</v>
      </c>
      <c r="Q160" s="15">
        <f ca="1">VLOOKUP(Q$3,TOD!$B$40:$BP$70,33,0)</f>
        <v>2523.6167804878205</v>
      </c>
      <c r="R160" s="15">
        <f ca="1">VLOOKUP(R$3,TOD!$B$40:$BP$70,33,0)</f>
        <v>2361.0447609752882</v>
      </c>
      <c r="S160" s="15">
        <f ca="1">VLOOKUP(S$3,TOD!$B$40:$BP$70,33,0)</f>
        <v>2573.3205333331134</v>
      </c>
      <c r="T160" s="15">
        <f ca="1">VLOOKUP(T$3,TOD!$B$40:$BP$70,33,0)</f>
        <v>2556.7680000001565</v>
      </c>
      <c r="U160" s="15">
        <f ca="1">VLOOKUP(U$3,TOD!$B$40:$BP$70,33,0)</f>
        <v>2466.1951999999583</v>
      </c>
      <c r="V160" s="15">
        <f ca="1">VLOOKUP(V$3,TOD!$B$40:$BP$70,33,0)</f>
        <v>0</v>
      </c>
      <c r="W160" s="15">
        <f ca="1">VLOOKUP(W$3,TOD!$B$40:$BP$70,33,0)</f>
        <v>0</v>
      </c>
      <c r="X160" s="15">
        <f ca="1">VLOOKUP(X$3,TOD!$B$40:$BP$70,33,0)</f>
        <v>0</v>
      </c>
      <c r="Y160" s="15">
        <f ca="1">VLOOKUP(Y$3,TOD!$B$40:$BP$70,33,0)</f>
        <v>0</v>
      </c>
      <c r="Z160" s="15">
        <f ca="1">VLOOKUP(Z$3,TOD!$B$40:$BP$70,33,0)</f>
        <v>0</v>
      </c>
      <c r="AA160" s="15">
        <f ca="1">VLOOKUP(AA$3,TOD!$B$40:$BP$70,33,0)</f>
        <v>0</v>
      </c>
      <c r="AB160" s="15">
        <f ca="1">VLOOKUP(AB$3,TOD!$B$40:$BP$70,33,0)</f>
        <v>0</v>
      </c>
      <c r="AC160" s="15">
        <f ca="1">VLOOKUP(AC$3,TOD!$B$40:$BP$70,33,0)</f>
        <v>0</v>
      </c>
      <c r="AD160" s="15">
        <f ca="1">VLOOKUP(AD$3,TOD!$B$40:$BP$70,33,0)</f>
        <v>0</v>
      </c>
      <c r="AE160" s="15">
        <f ca="1">VLOOKUP(AE$3,TOD!$B$40:$BP$70,33,0)</f>
        <v>0</v>
      </c>
      <c r="AF160" s="15">
        <f ca="1">VLOOKUP(AF$3,TOD!$B$40:$BP$70,33,0)</f>
        <v>0</v>
      </c>
      <c r="AG160" s="15">
        <f ca="1">VLOOKUP(AG$3,TOD!$B$40:$BP$70,33,0)</f>
        <v>0</v>
      </c>
      <c r="AH160" s="15">
        <f ca="1">VLOOKUP(AH$3,TOD!$B$40:$BP$70,33,0)</f>
        <v>0</v>
      </c>
      <c r="AI160" s="15">
        <f ca="1">VLOOKUP(AI$3,TOD!$B$40:$BP$70,33,0)</f>
        <v>0</v>
      </c>
      <c r="AJ160" s="15">
        <f t="shared" ca="1" si="11"/>
        <v>42971.527807690902</v>
      </c>
      <c r="AK160" s="274">
        <f ca="1">IFERROR(AJ160/AJ163, "-")</f>
        <v>0.33059423888580475</v>
      </c>
    </row>
    <row r="161" spans="1:37" ht="15.75" customHeight="1" x14ac:dyDescent="0.25">
      <c r="A161" s="265"/>
      <c r="B161" s="465"/>
      <c r="C161" s="266" t="s">
        <v>288</v>
      </c>
      <c r="D161" s="266" t="s">
        <v>159</v>
      </c>
      <c r="E161" s="15">
        <f ca="1">VLOOKUP(E$3,TOD!$B$75:$BP$105,33,0)</f>
        <v>1304.1690536586102</v>
      </c>
      <c r="F161" s="15">
        <f ca="1">VLOOKUP(F$3,TOD!$B$75:$BP$105,33,0)</f>
        <v>1283.2112842106726</v>
      </c>
      <c r="G161" s="15">
        <f ca="1">VLOOKUP(G$3,TOD!$B$75:$BP$105,33,0)</f>
        <v>1311.6934736841358</v>
      </c>
      <c r="H161" s="15">
        <f ca="1">VLOOKUP(H$3,TOD!$B$75:$BP$105,33,0)</f>
        <v>1285.836799999699</v>
      </c>
      <c r="I161" s="15">
        <f ca="1">VLOOKUP(I$3,TOD!$B$75:$BP$105,33,0)</f>
        <v>1293.0880000002217</v>
      </c>
      <c r="J161" s="15">
        <f ca="1">VLOOKUP(J$3,TOD!$B$75:$BP$105,33,0)</f>
        <v>1249.0848000000697</v>
      </c>
      <c r="K161" s="15">
        <f ca="1">VLOOKUP(K$3,TOD!$B$75:$BP$105,33,0)</f>
        <v>1284.3433365854435</v>
      </c>
      <c r="L161" s="15">
        <f ca="1">VLOOKUP(L$3,TOD!$B$75:$BP$105,33,0)</f>
        <v>1293.4176000000443</v>
      </c>
      <c r="M161" s="15">
        <f ca="1">VLOOKUP(M$3,TOD!$B$75:$BP$105,33,0)</f>
        <v>1294.3199999998324</v>
      </c>
      <c r="N161" s="15">
        <f ca="1">VLOOKUP(N$3,TOD!$B$75:$BP$105,33,0)</f>
        <v>1267.7695999999996</v>
      </c>
      <c r="O161" s="15">
        <f ca="1">VLOOKUP(O$3,TOD!$B$75:$BP$105,33,0)</f>
        <v>1269.6448000001255</v>
      </c>
      <c r="P161" s="15">
        <f ca="1">VLOOKUP(P$3,TOD!$B$75:$BP$105,33,0)</f>
        <v>1235.3353142857086</v>
      </c>
      <c r="Q161" s="15">
        <f ca="1">VLOOKUP(Q$3,TOD!$B$75:$BP$105,33,0)</f>
        <v>1204.5912195120472</v>
      </c>
      <c r="R161" s="15">
        <f ca="1">VLOOKUP(R$3,TOD!$B$75:$BP$105,33,0)</f>
        <v>1120.18880000012</v>
      </c>
      <c r="S161" s="15">
        <f ca="1">VLOOKUP(S$3,TOD!$B$75:$BP$105,33,0)</f>
        <v>1294.5888000000268</v>
      </c>
      <c r="T161" s="15">
        <f ca="1">VLOOKUP(T$3,TOD!$B$75:$BP$105,33,0)</f>
        <v>1213.7375999998767</v>
      </c>
      <c r="U161" s="15">
        <f ca="1">VLOOKUP(U$3,TOD!$B$75:$BP$105,33,0)</f>
        <v>1280.6848000001628</v>
      </c>
      <c r="V161" s="15">
        <f ca="1">VLOOKUP(V$3,TOD!$B$75:$BP$105,33,0)</f>
        <v>0</v>
      </c>
      <c r="W161" s="15">
        <f ca="1">VLOOKUP(W$3,TOD!$B$75:$BP$105,33,0)</f>
        <v>0</v>
      </c>
      <c r="X161" s="15">
        <f ca="1">VLOOKUP(X$3,TOD!$B$75:$BP$105,33,0)</f>
        <v>0</v>
      </c>
      <c r="Y161" s="15">
        <f ca="1">VLOOKUP(Y$3,TOD!$B$75:$BP$105,33,0)</f>
        <v>0</v>
      </c>
      <c r="Z161" s="15">
        <f ca="1">VLOOKUP(Z$3,TOD!$B$75:$BP$105,33,0)</f>
        <v>0</v>
      </c>
      <c r="AA161" s="15">
        <f ca="1">VLOOKUP(AA$3,TOD!$B$75:$BP$105,33,0)</f>
        <v>0</v>
      </c>
      <c r="AB161" s="15">
        <f ca="1">VLOOKUP(AB$3,TOD!$B$75:$BP$105,33,0)</f>
        <v>0</v>
      </c>
      <c r="AC161" s="15">
        <f ca="1">VLOOKUP(AC$3,TOD!$B$75:$BP$105,33,0)</f>
        <v>0</v>
      </c>
      <c r="AD161" s="15">
        <f ca="1">VLOOKUP(AD$3,TOD!$B$75:$BP$105,33,0)</f>
        <v>0</v>
      </c>
      <c r="AE161" s="15">
        <f ca="1">VLOOKUP(AE$3,TOD!$B$75:$BP$105,33,0)</f>
        <v>0</v>
      </c>
      <c r="AF161" s="15">
        <f ca="1">VLOOKUP(AF$3,TOD!$B$75:$BP$105,33,0)</f>
        <v>0</v>
      </c>
      <c r="AG161" s="15">
        <f ca="1">VLOOKUP(AG$3,TOD!$B$75:$BP$105,33,0)</f>
        <v>0</v>
      </c>
      <c r="AH161" s="15">
        <f ca="1">VLOOKUP(AH$3,TOD!$B$75:$BP$105,33,0)</f>
        <v>0</v>
      </c>
      <c r="AI161" s="15">
        <f ca="1">VLOOKUP(AI$3,TOD!$B$75:$BP$105,33,0)</f>
        <v>0</v>
      </c>
      <c r="AJ161" s="15">
        <f t="shared" ca="1" si="11"/>
        <v>21485.705281936796</v>
      </c>
      <c r="AK161" s="274">
        <f ca="1">IFERROR(AJ161/AJ163, "-")</f>
        <v>0.16529666844508448</v>
      </c>
    </row>
    <row r="162" spans="1:37" ht="15.75" customHeight="1" x14ac:dyDescent="0.25">
      <c r="A162" s="265"/>
      <c r="B162" s="465"/>
      <c r="C162" s="266" t="s">
        <v>289</v>
      </c>
      <c r="D162" s="266" t="s">
        <v>160</v>
      </c>
      <c r="E162" s="15">
        <f ca="1">VLOOKUP(E$3,TOD!$B$109:$BP$339,33,0)</f>
        <v>2618.1415619046893</v>
      </c>
      <c r="F162" s="15">
        <f ca="1">VLOOKUP(F$3,TOD!$B$109:$BP$339,33,0)</f>
        <v>2575.1639743261039</v>
      </c>
      <c r="G162" s="15">
        <f ca="1">VLOOKUP(G$3,TOD!$B$109:$BP$339,33,0)</f>
        <v>2575.8283789474517</v>
      </c>
      <c r="H162" s="15">
        <f ca="1">VLOOKUP(H$3,TOD!$B$109:$BP$339,33,0)</f>
        <v>2648.0640000002459</v>
      </c>
      <c r="I162" s="15">
        <f ca="1">VLOOKUP(I$3,TOD!$B$109:$BP$339,33,0)</f>
        <v>2454.6971897436306</v>
      </c>
      <c r="J162" s="15">
        <f ca="1">VLOOKUP(J$3,TOD!$B$109:$BP$339,33,0)</f>
        <v>2617.4591999999247</v>
      </c>
      <c r="K162" s="15">
        <f ca="1">VLOOKUP(K$3,TOD!$B$109:$BP$339,33,0)</f>
        <v>2622.3830634143669</v>
      </c>
      <c r="L162" s="15">
        <f ca="1">VLOOKUP(L$3,TOD!$B$109:$BP$339,33,0)</f>
        <v>2589.2800000000279</v>
      </c>
      <c r="M162" s="15">
        <f ca="1">VLOOKUP(M$3,TOD!$B$109:$BP$339,33,0)</f>
        <v>2585.732760975603</v>
      </c>
      <c r="N162" s="15">
        <f ca="1">VLOOKUP(N$3,TOD!$B$109:$BP$339,33,0)</f>
        <v>2603.2032000001054</v>
      </c>
      <c r="O162" s="15">
        <f ca="1">VLOOKUP(O$3,TOD!$B$109:$BP$339,33,0)</f>
        <v>2571.187200000044</v>
      </c>
      <c r="P162" s="15">
        <f ca="1">VLOOKUP(P$3,TOD!$B$109:$BP$339,33,0)</f>
        <v>2556.5270857145078</v>
      </c>
      <c r="Q162" s="15">
        <f ca="1">VLOOKUP(Q$3,TOD!$B$109:$BP$339,33,0)</f>
        <v>2550.0049230770674</v>
      </c>
      <c r="R162" s="15">
        <f ca="1">VLOOKUP(R$3,TOD!$B$109:$BP$339,33,0)</f>
        <v>2583.8756923077162</v>
      </c>
      <c r="S162" s="15">
        <f ca="1">VLOOKUP(S$3,TOD!$B$109:$BP$339,33,0)</f>
        <v>2646.8512000001501</v>
      </c>
      <c r="T162" s="15">
        <f ca="1">VLOOKUP(T$3,TOD!$B$109:$BP$339,33,0)</f>
        <v>2506.4255999999586</v>
      </c>
      <c r="U162" s="15">
        <f ca="1">VLOOKUP(U$3,TOD!$B$109:$BP$339,33,0)</f>
        <v>2583.583999999566</v>
      </c>
      <c r="V162" s="15">
        <f ca="1">VLOOKUP(V$3,TOD!$B$109:$BP$339,33,0)</f>
        <v>0</v>
      </c>
      <c r="W162" s="15">
        <f ca="1">VLOOKUP(W$3,TOD!$B$109:$BP$339,33,0)</f>
        <v>0</v>
      </c>
      <c r="X162" s="15">
        <f ca="1">VLOOKUP(X$3,TOD!$B$109:$BP$339,33,0)</f>
        <v>0</v>
      </c>
      <c r="Y162" s="15">
        <f ca="1">VLOOKUP(Y$3,TOD!$B$109:$BP$339,33,0)</f>
        <v>0</v>
      </c>
      <c r="Z162" s="15">
        <f ca="1">VLOOKUP(Z$3,TOD!$B$109:$BP$339,33,0)</f>
        <v>0</v>
      </c>
      <c r="AA162" s="15">
        <f ca="1">VLOOKUP(AA$3,TOD!$B$109:$BP$339,33,0)</f>
        <v>0</v>
      </c>
      <c r="AB162" s="15">
        <f ca="1">VLOOKUP(AB$3,TOD!$B$109:$BP$339,33,0)</f>
        <v>0</v>
      </c>
      <c r="AC162" s="15">
        <f ca="1">VLOOKUP(AC$3,TOD!$B$109:$BP$339,33,0)</f>
        <v>0</v>
      </c>
      <c r="AD162" s="15">
        <f ca="1">VLOOKUP(AD$3,TOD!$B$109:$BP$339,33,0)</f>
        <v>0</v>
      </c>
      <c r="AE162" s="15">
        <f ca="1">VLOOKUP(AE$3,TOD!$B$109:$BP$339,33,0)</f>
        <v>0</v>
      </c>
      <c r="AF162" s="15">
        <f ca="1">VLOOKUP(AF$3,TOD!$B$109:$BP$339,33,0)</f>
        <v>0</v>
      </c>
      <c r="AG162" s="15">
        <f ca="1">VLOOKUP(AG$3,TOD!$B$109:$BP$339,33,0)</f>
        <v>0</v>
      </c>
      <c r="AH162" s="15">
        <f ca="1">VLOOKUP(AH$3,TOD!$B$109:$BP$339,33,0)</f>
        <v>0</v>
      </c>
      <c r="AI162" s="15">
        <f ca="1">VLOOKUP(AI$3,TOD!$B$109:$BP$339,33,0)</f>
        <v>0</v>
      </c>
      <c r="AJ162" s="15">
        <f t="shared" ca="1" si="11"/>
        <v>43888.40903041116</v>
      </c>
      <c r="AK162" s="274">
        <f ca="1">IFERROR(AJ162/AJ163, "-")</f>
        <v>0.33764811072695533</v>
      </c>
    </row>
    <row r="163" spans="1:37" ht="15.75" customHeight="1" x14ac:dyDescent="0.25">
      <c r="A163" s="265"/>
      <c r="B163" s="466"/>
      <c r="C163" s="270"/>
      <c r="D163" s="271" t="s">
        <v>35</v>
      </c>
      <c r="E163" s="272">
        <f t="shared" ref="E163:AI163" ca="1" si="39">SUM(E159:E162)</f>
        <v>7831.536761904601</v>
      </c>
      <c r="F163" s="272">
        <f t="shared" ca="1" si="39"/>
        <v>7805.2928966321051</v>
      </c>
      <c r="G163" s="272">
        <f t="shared" ca="1" si="39"/>
        <v>7789.4071414633654</v>
      </c>
      <c r="H163" s="272">
        <f t="shared" ca="1" si="39"/>
        <v>7691.2671999998856</v>
      </c>
      <c r="I163" s="272">
        <f t="shared" ca="1" si="39"/>
        <v>7510.4475897436496</v>
      </c>
      <c r="J163" s="272">
        <f t="shared" ca="1" si="39"/>
        <v>7481.0276102563366</v>
      </c>
      <c r="K163" s="272">
        <f t="shared" ca="1" si="39"/>
        <v>7829.59039999987</v>
      </c>
      <c r="L163" s="272">
        <f t="shared" ca="1" si="39"/>
        <v>7775.0400000002701</v>
      </c>
      <c r="M163" s="272">
        <f t="shared" ca="1" si="39"/>
        <v>7744.6319609754719</v>
      </c>
      <c r="N163" s="272">
        <f t="shared" ca="1" si="39"/>
        <v>7562.4464390245266</v>
      </c>
      <c r="O163" s="272">
        <f t="shared" ca="1" si="39"/>
        <v>7711.2927999999374</v>
      </c>
      <c r="P163" s="272">
        <f t="shared" ca="1" si="39"/>
        <v>7491.7280000001192</v>
      </c>
      <c r="Q163" s="272">
        <f t="shared" ca="1" si="39"/>
        <v>7562.9841230767779</v>
      </c>
      <c r="R163" s="272">
        <f t="shared" ca="1" si="39"/>
        <v>7331.406769230729</v>
      </c>
      <c r="S163" s="272">
        <f t="shared" ca="1" si="39"/>
        <v>7712.0955076923128</v>
      </c>
      <c r="T163" s="272">
        <f t="shared" ca="1" si="39"/>
        <v>7589.6319999999832</v>
      </c>
      <c r="U163" s="272">
        <f t="shared" ca="1" si="39"/>
        <v>7562.8607999996748</v>
      </c>
      <c r="V163" s="272">
        <f t="shared" ca="1" si="39"/>
        <v>0</v>
      </c>
      <c r="W163" s="272">
        <f t="shared" ca="1" si="39"/>
        <v>0</v>
      </c>
      <c r="X163" s="272">
        <f t="shared" ca="1" si="39"/>
        <v>0</v>
      </c>
      <c r="Y163" s="272">
        <f t="shared" ca="1" si="39"/>
        <v>0</v>
      </c>
      <c r="Z163" s="272">
        <f t="shared" ca="1" si="39"/>
        <v>0</v>
      </c>
      <c r="AA163" s="272">
        <f t="shared" ca="1" si="39"/>
        <v>0</v>
      </c>
      <c r="AB163" s="272">
        <f t="shared" ca="1" si="39"/>
        <v>0</v>
      </c>
      <c r="AC163" s="272">
        <f t="shared" ca="1" si="39"/>
        <v>0</v>
      </c>
      <c r="AD163" s="272">
        <f t="shared" ca="1" si="39"/>
        <v>0</v>
      </c>
      <c r="AE163" s="272">
        <f t="shared" ca="1" si="39"/>
        <v>0</v>
      </c>
      <c r="AF163" s="272">
        <f t="shared" ca="1" si="39"/>
        <v>0</v>
      </c>
      <c r="AG163" s="272">
        <f t="shared" ca="1" si="39"/>
        <v>0</v>
      </c>
      <c r="AH163" s="272">
        <f t="shared" ca="1" si="39"/>
        <v>0</v>
      </c>
      <c r="AI163" s="272">
        <f t="shared" ca="1" si="39"/>
        <v>0</v>
      </c>
      <c r="AJ163" s="15">
        <f t="shared" ca="1" si="11"/>
        <v>129982.68799999962</v>
      </c>
      <c r="AK163" s="274">
        <f ca="1">IFERROR(AJ163/AJ163, "-")</f>
        <v>1</v>
      </c>
    </row>
    <row r="164" spans="1:37" ht="15.75" customHeight="1" x14ac:dyDescent="0.25">
      <c r="A164" s="265"/>
      <c r="B164" s="464" t="s">
        <v>290</v>
      </c>
      <c r="C164" s="266" t="s">
        <v>291</v>
      </c>
      <c r="D164" s="266" t="s">
        <v>157</v>
      </c>
      <c r="E164" s="275">
        <f ca="1">VLOOKUP(E$3,TOD!$B$6:$BP$36,34,0)</f>
        <v>1052.1087999995798</v>
      </c>
      <c r="F164" s="275">
        <f ca="1">VLOOKUP(F$3,TOD!$B$6:$BP$36,34,0)</f>
        <v>1062.0800000010058</v>
      </c>
      <c r="G164" s="275">
        <f ca="1">VLOOKUP(G$3,TOD!$B$6:$BP$36,34,0)</f>
        <v>1059.0773894740269</v>
      </c>
      <c r="H164" s="275">
        <f ca="1">VLOOKUP(H$3,TOD!$B$6:$BP$36,34,0)</f>
        <v>991.16110769193619</v>
      </c>
      <c r="I164" s="275">
        <f ca="1">VLOOKUP(I$3,TOD!$B$6:$BP$36,34,0)</f>
        <v>1038.2079999996349</v>
      </c>
      <c r="J164" s="275">
        <f ca="1">VLOOKUP(J$3,TOD!$B$6:$BP$36,34,0)</f>
        <v>972.28799999970943</v>
      </c>
      <c r="K164" s="275">
        <f ca="1">VLOOKUP(K$3,TOD!$B$6:$BP$36,34,0)</f>
        <v>1059.1232000002638</v>
      </c>
      <c r="L164" s="275">
        <f ca="1">VLOOKUP(L$3,TOD!$B$6:$BP$36,34,0)</f>
        <v>1051.9295999994501</v>
      </c>
      <c r="M164" s="275">
        <f ca="1">VLOOKUP(M$3,TOD!$B$6:$BP$36,34,0)</f>
        <v>1027.5200000004843</v>
      </c>
      <c r="N164" s="275">
        <f ca="1">VLOOKUP(N$3,TOD!$B$6:$BP$36,34,0)</f>
        <v>948.16000000014901</v>
      </c>
      <c r="O164" s="275">
        <f ca="1">VLOOKUP(O$3,TOD!$B$6:$BP$36,34,0)</f>
        <v>1057.7535999994725</v>
      </c>
      <c r="P164" s="275">
        <f ca="1">VLOOKUP(P$3,TOD!$B$6:$BP$36,34,0)</f>
        <v>1033.0666666673496</v>
      </c>
      <c r="Q164" s="275">
        <f ca="1">VLOOKUP(Q$3,TOD!$B$6:$BP$36,34,0)</f>
        <v>1036.0988989546895</v>
      </c>
      <c r="R164" s="275">
        <f ca="1">VLOOKUP(R$3,TOD!$B$6:$BP$36,34,0)</f>
        <v>1020.6720000002533</v>
      </c>
      <c r="S164" s="275">
        <f ca="1">VLOOKUP(S$3,TOD!$B$6:$BP$36,34,0)</f>
        <v>958.31040000077337</v>
      </c>
      <c r="T164" s="275">
        <f ca="1">VLOOKUP(T$3,TOD!$B$6:$BP$36,34,0)</f>
        <v>1060.4287999998778</v>
      </c>
      <c r="U164" s="275">
        <f ca="1">VLOOKUP(U$3,TOD!$B$6:$BP$36,34,0)</f>
        <v>989.82399999909103</v>
      </c>
      <c r="V164" s="275">
        <f ca="1">VLOOKUP(V$3,TOD!$B$6:$BP$36,34,0)</f>
        <v>0</v>
      </c>
      <c r="W164" s="275">
        <f ca="1">VLOOKUP(W$3,TOD!$B$6:$BP$36,34,0)</f>
        <v>0</v>
      </c>
      <c r="X164" s="275">
        <f ca="1">VLOOKUP(X$3,TOD!$B$6:$BP$36,34,0)</f>
        <v>0</v>
      </c>
      <c r="Y164" s="275">
        <f ca="1">VLOOKUP(Y$3,TOD!$B$6:$BP$36,34,0)</f>
        <v>0</v>
      </c>
      <c r="Z164" s="275">
        <f ca="1">VLOOKUP(Z$3,TOD!$B$6:$BP$36,34,0)</f>
        <v>0</v>
      </c>
      <c r="AA164" s="275">
        <f ca="1">VLOOKUP(AA$3,TOD!$B$6:$BP$36,34,0)</f>
        <v>0</v>
      </c>
      <c r="AB164" s="275">
        <f ca="1">VLOOKUP(AB$3,TOD!$B$6:$BP$36,34,0)</f>
        <v>0</v>
      </c>
      <c r="AC164" s="275">
        <f ca="1">VLOOKUP(AC$3,TOD!$B$6:$BP$36,34,0)</f>
        <v>0</v>
      </c>
      <c r="AD164" s="275">
        <f ca="1">VLOOKUP(AD$3,TOD!$B$6:$BP$36,34,0)</f>
        <v>0</v>
      </c>
      <c r="AE164" s="275">
        <f ca="1">VLOOKUP(AE$3,TOD!$B$6:$BP$36,34,0)</f>
        <v>0</v>
      </c>
      <c r="AF164" s="275">
        <f ca="1">VLOOKUP(AF$3,TOD!$B$6:$BP$36,34,0)</f>
        <v>0</v>
      </c>
      <c r="AG164" s="275">
        <f ca="1">VLOOKUP(AG$3,TOD!$B$6:$BP$36,34,0)</f>
        <v>0</v>
      </c>
      <c r="AH164" s="275">
        <f ca="1">VLOOKUP(AH$3,TOD!$B$6:$BP$36,34,0)</f>
        <v>0</v>
      </c>
      <c r="AI164" s="275">
        <f ca="1">VLOOKUP(AI$3,TOD!$B$6:$BP$36,34,0)</f>
        <v>0</v>
      </c>
      <c r="AJ164" s="15">
        <f t="shared" ca="1" si="11"/>
        <v>17417.810462787747</v>
      </c>
      <c r="AK164" s="273">
        <f ca="1">IFERROR(AJ164/AJ168, "-")</f>
        <v>0.16633395499109557</v>
      </c>
    </row>
    <row r="165" spans="1:37" ht="15.75" customHeight="1" x14ac:dyDescent="0.25">
      <c r="A165" s="265"/>
      <c r="B165" s="465"/>
      <c r="C165" s="266" t="s">
        <v>292</v>
      </c>
      <c r="D165" s="266" t="s">
        <v>158</v>
      </c>
      <c r="E165" s="15">
        <f ca="1">VLOOKUP(E$3,TOD!$B$40:$BP$70,34,0)</f>
        <v>2102.2378666670993</v>
      </c>
      <c r="F165" s="15">
        <f ca="1">VLOOKUP(F$3,TOD!$B$40:$BP$70,34,0)</f>
        <v>2124.8905365848914</v>
      </c>
      <c r="G165" s="15">
        <f ca="1">VLOOKUP(G$3,TOD!$B$40:$BP$70,34,0)</f>
        <v>2088.2902593063191</v>
      </c>
      <c r="H165" s="15">
        <f ca="1">VLOOKUP(H$3,TOD!$B$40:$BP$70,34,0)</f>
        <v>2029.6447999998927</v>
      </c>
      <c r="I165" s="15">
        <f ca="1">VLOOKUP(I$3,TOD!$B$40:$BP$70,34,0)</f>
        <v>1985.0863589746878</v>
      </c>
      <c r="J165" s="15">
        <f ca="1">VLOOKUP(J$3,TOD!$B$40:$BP$70,34,0)</f>
        <v>1917.3504000008106</v>
      </c>
      <c r="K165" s="15">
        <f ca="1">VLOOKUP(K$3,TOD!$B$40:$BP$70,34,0)</f>
        <v>2105.7791999997571</v>
      </c>
      <c r="L165" s="15">
        <f ca="1">VLOOKUP(L$3,TOD!$B$40:$BP$70,34,0)</f>
        <v>2090.0352000007406</v>
      </c>
      <c r="M165" s="15">
        <f ca="1">VLOOKUP(M$3,TOD!$B$40:$BP$70,34,0)</f>
        <v>2090.1119999997318</v>
      </c>
      <c r="N165" s="15">
        <f ca="1">VLOOKUP(N$3,TOD!$B$40:$BP$70,34,0)</f>
        <v>2015.488000000827</v>
      </c>
      <c r="O165" s="15">
        <f ca="1">VLOOKUP(O$3,TOD!$B$40:$BP$70,34,0)</f>
        <v>2067.7375999996439</v>
      </c>
      <c r="P165" s="15">
        <f ca="1">VLOOKUP(P$3,TOD!$B$40:$BP$70,34,0)</f>
        <v>1936.3669333327562</v>
      </c>
      <c r="Q165" s="15">
        <f ca="1">VLOOKUP(Q$3,TOD!$B$40:$BP$70,34,0)</f>
        <v>2034.2334439018741</v>
      </c>
      <c r="R165" s="15">
        <f ca="1">VLOOKUP(R$3,TOD!$B$40:$BP$70,34,0)</f>
        <v>1887.2724210517481</v>
      </c>
      <c r="S165" s="15">
        <f ca="1">VLOOKUP(S$3,TOD!$B$40:$BP$70,34,0)</f>
        <v>2076.9752615382895</v>
      </c>
      <c r="T165" s="15">
        <f ca="1">VLOOKUP(T$3,TOD!$B$40:$BP$70,34,0)</f>
        <v>2063.0400000000373</v>
      </c>
      <c r="U165" s="15">
        <f ca="1">VLOOKUP(U$3,TOD!$B$40:$BP$70,34,0)</f>
        <v>1980.7488000001758</v>
      </c>
      <c r="V165" s="15">
        <f ca="1">VLOOKUP(V$3,TOD!$B$40:$BP$70,34,0)</f>
        <v>0</v>
      </c>
      <c r="W165" s="15">
        <f ca="1">VLOOKUP(W$3,TOD!$B$40:$BP$70,34,0)</f>
        <v>0</v>
      </c>
      <c r="X165" s="15">
        <f ca="1">VLOOKUP(X$3,TOD!$B$40:$BP$70,34,0)</f>
        <v>0</v>
      </c>
      <c r="Y165" s="15">
        <f ca="1">VLOOKUP(Y$3,TOD!$B$40:$BP$70,34,0)</f>
        <v>0</v>
      </c>
      <c r="Z165" s="15">
        <f ca="1">VLOOKUP(Z$3,TOD!$B$40:$BP$70,34,0)</f>
        <v>0</v>
      </c>
      <c r="AA165" s="15">
        <f ca="1">VLOOKUP(AA$3,TOD!$B$40:$BP$70,34,0)</f>
        <v>0</v>
      </c>
      <c r="AB165" s="15">
        <f ca="1">VLOOKUP(AB$3,TOD!$B$40:$BP$70,34,0)</f>
        <v>0</v>
      </c>
      <c r="AC165" s="15">
        <f ca="1">VLOOKUP(AC$3,TOD!$B$40:$BP$70,34,0)</f>
        <v>0</v>
      </c>
      <c r="AD165" s="15">
        <f ca="1">VLOOKUP(AD$3,TOD!$B$40:$BP$70,34,0)</f>
        <v>0</v>
      </c>
      <c r="AE165" s="15">
        <f ca="1">VLOOKUP(AE$3,TOD!$B$40:$BP$70,34,0)</f>
        <v>0</v>
      </c>
      <c r="AF165" s="15">
        <f ca="1">VLOOKUP(AF$3,TOD!$B$40:$BP$70,34,0)</f>
        <v>0</v>
      </c>
      <c r="AG165" s="15">
        <f ca="1">VLOOKUP(AG$3,TOD!$B$40:$BP$70,34,0)</f>
        <v>0</v>
      </c>
      <c r="AH165" s="15">
        <f ca="1">VLOOKUP(AH$3,TOD!$B$40:$BP$70,34,0)</f>
        <v>0</v>
      </c>
      <c r="AI165" s="15">
        <f ca="1">VLOOKUP(AI$3,TOD!$B$40:$BP$70,34,0)</f>
        <v>0</v>
      </c>
      <c r="AJ165" s="15">
        <f t="shared" ca="1" si="11"/>
        <v>34595.289081359282</v>
      </c>
      <c r="AK165" s="274">
        <f ca="1">IFERROR(AJ165/AJ168, "-")</f>
        <v>0.33037282551998554</v>
      </c>
    </row>
    <row r="166" spans="1:37" ht="15.75" customHeight="1" x14ac:dyDescent="0.25">
      <c r="A166" s="265"/>
      <c r="B166" s="465"/>
      <c r="C166" s="266" t="s">
        <v>293</v>
      </c>
      <c r="D166" s="266" t="s">
        <v>159</v>
      </c>
      <c r="E166" s="15">
        <f ca="1">VLOOKUP(E$3,TOD!$B$75:$BP$105,34,0)</f>
        <v>1053.3692357717082</v>
      </c>
      <c r="F166" s="15">
        <f ca="1">VLOOKUP(F$3,TOD!$B$75:$BP$105,34,0)</f>
        <v>1034.4273170735687</v>
      </c>
      <c r="G166" s="15">
        <f ca="1">VLOOKUP(G$3,TOD!$B$75:$BP$105,34,0)</f>
        <v>1060.4659512192011</v>
      </c>
      <c r="H166" s="15">
        <f ca="1">VLOOKUP(H$3,TOD!$B$75:$BP$105,34,0)</f>
        <v>1037.2798358974978</v>
      </c>
      <c r="I166" s="15">
        <f ca="1">VLOOKUP(I$3,TOD!$B$75:$BP$105,34,0)</f>
        <v>1043.1376410257071</v>
      </c>
      <c r="J166" s="15">
        <f ca="1">VLOOKUP(J$3,TOD!$B$75:$BP$105,34,0)</f>
        <v>1002.7775999996811</v>
      </c>
      <c r="K166" s="15">
        <f ca="1">VLOOKUP(K$3,TOD!$B$75:$BP$105,34,0)</f>
        <v>1034.8038243902847</v>
      </c>
      <c r="L166" s="15">
        <f ca="1">VLOOKUP(L$3,TOD!$B$75:$BP$105,34,0)</f>
        <v>1043.7375999996439</v>
      </c>
      <c r="M166" s="15">
        <f ca="1">VLOOKUP(M$3,TOD!$B$75:$BP$105,34,0)</f>
        <v>1044.7487999992445</v>
      </c>
      <c r="N166" s="15">
        <f ca="1">VLOOKUP(N$3,TOD!$B$75:$BP$105,34,0)</f>
        <v>1021.9135999996215</v>
      </c>
      <c r="O166" s="15">
        <f ca="1">VLOOKUP(O$3,TOD!$B$75:$BP$105,34,0)</f>
        <v>1025.1776000000536</v>
      </c>
      <c r="P166" s="15">
        <f ca="1">VLOOKUP(P$3,TOD!$B$75:$BP$105,34,0)</f>
        <v>994.11199999973178</v>
      </c>
      <c r="Q166" s="15">
        <f ca="1">VLOOKUP(Q$3,TOD!$B$75:$BP$105,34,0)</f>
        <v>966.58041904866695</v>
      </c>
      <c r="R166" s="15">
        <f ca="1">VLOOKUP(R$3,TOD!$B$75:$BP$105,34,0)</f>
        <v>891.52880971692502</v>
      </c>
      <c r="S166" s="15">
        <f ca="1">VLOOKUP(S$3,TOD!$B$75:$BP$105,34,0)</f>
        <v>1047.0793846156448</v>
      </c>
      <c r="T166" s="15">
        <f ca="1">VLOOKUP(T$3,TOD!$B$75:$BP$105,34,0)</f>
        <v>974.75840000063181</v>
      </c>
      <c r="U166" s="15">
        <f ca="1">VLOOKUP(U$3,TOD!$B$75:$BP$105,34,0)</f>
        <v>1033.9840000011027</v>
      </c>
      <c r="V166" s="15">
        <f ca="1">VLOOKUP(V$3,TOD!$B$75:$BP$105,34,0)</f>
        <v>0</v>
      </c>
      <c r="W166" s="15">
        <f ca="1">VLOOKUP(W$3,TOD!$B$75:$BP$105,34,0)</f>
        <v>0</v>
      </c>
      <c r="X166" s="15">
        <f ca="1">VLOOKUP(X$3,TOD!$B$75:$BP$105,34,0)</f>
        <v>0</v>
      </c>
      <c r="Y166" s="15">
        <f ca="1">VLOOKUP(Y$3,TOD!$B$75:$BP$105,34,0)</f>
        <v>0</v>
      </c>
      <c r="Z166" s="15">
        <f ca="1">VLOOKUP(Z$3,TOD!$B$75:$BP$105,34,0)</f>
        <v>0</v>
      </c>
      <c r="AA166" s="15">
        <f ca="1">VLOOKUP(AA$3,TOD!$B$75:$BP$105,34,0)</f>
        <v>0</v>
      </c>
      <c r="AB166" s="15">
        <f ca="1">VLOOKUP(AB$3,TOD!$B$75:$BP$105,34,0)</f>
        <v>0</v>
      </c>
      <c r="AC166" s="15">
        <f ca="1">VLOOKUP(AC$3,TOD!$B$75:$BP$105,34,0)</f>
        <v>0</v>
      </c>
      <c r="AD166" s="15">
        <f ca="1">VLOOKUP(AD$3,TOD!$B$75:$BP$105,34,0)</f>
        <v>0</v>
      </c>
      <c r="AE166" s="15">
        <f ca="1">VLOOKUP(AE$3,TOD!$B$75:$BP$105,34,0)</f>
        <v>0</v>
      </c>
      <c r="AF166" s="15">
        <f ca="1">VLOOKUP(AF$3,TOD!$B$75:$BP$105,34,0)</f>
        <v>0</v>
      </c>
      <c r="AG166" s="15">
        <f ca="1">VLOOKUP(AG$3,TOD!$B$75:$BP$105,34,0)</f>
        <v>0</v>
      </c>
      <c r="AH166" s="15">
        <f ca="1">VLOOKUP(AH$3,TOD!$B$75:$BP$105,34,0)</f>
        <v>0</v>
      </c>
      <c r="AI166" s="15">
        <f ca="1">VLOOKUP(AI$3,TOD!$B$75:$BP$105,34,0)</f>
        <v>0</v>
      </c>
      <c r="AJ166" s="15">
        <f t="shared" ca="1" si="11"/>
        <v>17309.882018758915</v>
      </c>
      <c r="AK166" s="274">
        <f ca="1">IFERROR(AJ166/AJ168, "-")</f>
        <v>0.16530327636534611</v>
      </c>
    </row>
    <row r="167" spans="1:37" ht="15.75" customHeight="1" x14ac:dyDescent="0.25">
      <c r="A167" s="265"/>
      <c r="B167" s="465"/>
      <c r="C167" s="266" t="s">
        <v>294</v>
      </c>
      <c r="D167" s="266" t="s">
        <v>160</v>
      </c>
      <c r="E167" s="15">
        <f ca="1">VLOOKUP(E$3,TOD!$B$109:$BP$139,34,0)</f>
        <v>2112.0920975608751</v>
      </c>
      <c r="F167" s="15">
        <f ca="1">VLOOKUP(F$3,TOD!$B$109:$BP$139,34,0)</f>
        <v>2074.3205463411286</v>
      </c>
      <c r="G167" s="15">
        <f ca="1">VLOOKUP(G$3,TOD!$B$109:$BP$139,34,0)</f>
        <v>2074.8356923079118</v>
      </c>
      <c r="H167" s="15">
        <f ca="1">VLOOKUP(H$3,TOD!$B$109:$BP$139,34,0)</f>
        <v>2137.3505641026422</v>
      </c>
      <c r="I167" s="15">
        <f ca="1">VLOOKUP(I$3,TOD!$B$109:$BP$139,34,0)</f>
        <v>1967.8080000001937</v>
      </c>
      <c r="J167" s="15">
        <f ca="1">VLOOKUP(J$3,TOD!$B$109:$BP$139,34,0)</f>
        <v>2111.1808000002056</v>
      </c>
      <c r="K167" s="15">
        <f ca="1">VLOOKUP(K$3,TOD!$B$109:$BP$139,34,0)</f>
        <v>2114.7641756096855</v>
      </c>
      <c r="L167" s="15">
        <f ca="1">VLOOKUP(L$3,TOD!$B$109:$BP$139,34,0)</f>
        <v>2085.6704000001773</v>
      </c>
      <c r="M167" s="15">
        <f ca="1">VLOOKUP(M$3,TOD!$B$109:$BP$139,34,0)</f>
        <v>2089.3311999998987</v>
      </c>
      <c r="N167" s="15">
        <f ca="1">VLOOKUP(N$3,TOD!$B$109:$BP$139,34,0)</f>
        <v>2102.4384000003338</v>
      </c>
      <c r="O167" s="15">
        <f ca="1">VLOOKUP(O$3,TOD!$B$109:$BP$139,34,0)</f>
        <v>2072.1792000001296</v>
      </c>
      <c r="P167" s="15">
        <f ca="1">VLOOKUP(P$3,TOD!$B$109:$BP$139,34,0)</f>
        <v>2059.997257143259</v>
      </c>
      <c r="Q167" s="15">
        <f ca="1">VLOOKUP(Q$3,TOD!$B$109:$BP$139,34,0)</f>
        <v>2056.9843809520826</v>
      </c>
      <c r="R167" s="15">
        <f ca="1">VLOOKUP(R$3,TOD!$B$109:$BP$139,34,0)</f>
        <v>2086.1715692300349</v>
      </c>
      <c r="S167" s="15">
        <f ca="1">VLOOKUP(S$3,TOD!$B$109:$BP$139,34,0)</f>
        <v>2143.145353846252</v>
      </c>
      <c r="T167" s="15">
        <f ca="1">VLOOKUP(T$3,TOD!$B$109:$BP$139,34,0)</f>
        <v>2019.2255999995396</v>
      </c>
      <c r="U167" s="15">
        <f ca="1">VLOOKUP(U$3,TOD!$B$109:$BP$139,34,0)</f>
        <v>2085.4271999988705</v>
      </c>
      <c r="V167" s="15">
        <f ca="1">VLOOKUP(V$3,TOD!$B$109:$BP$139,34,0)</f>
        <v>0</v>
      </c>
      <c r="W167" s="15">
        <f ca="1">VLOOKUP(W$3,TOD!$B$109:$BP$139,34,0)</f>
        <v>0</v>
      </c>
      <c r="X167" s="15">
        <f ca="1">VLOOKUP(X$3,TOD!$B$109:$BP$139,34,0)</f>
        <v>0</v>
      </c>
      <c r="Y167" s="15">
        <f ca="1">VLOOKUP(Y$3,TOD!$B$109:$BP$139,34,0)</f>
        <v>0</v>
      </c>
      <c r="Z167" s="15">
        <f ca="1">VLOOKUP(Z$3,TOD!$B$109:$BP$139,34,0)</f>
        <v>0</v>
      </c>
      <c r="AA167" s="15">
        <f ca="1">VLOOKUP(AA$3,TOD!$B$109:$BP$139,34,0)</f>
        <v>0</v>
      </c>
      <c r="AB167" s="15">
        <f ca="1">VLOOKUP(AB$3,TOD!$B$109:$BP$139,34,0)</f>
        <v>0</v>
      </c>
      <c r="AC167" s="15">
        <f ca="1">VLOOKUP(AC$3,TOD!$B$109:$BP$139,34,0)</f>
        <v>0</v>
      </c>
      <c r="AD167" s="15">
        <f ca="1">VLOOKUP(AD$3,TOD!$B$109:$BP$139,34,0)</f>
        <v>0</v>
      </c>
      <c r="AE167" s="15">
        <f ca="1">VLOOKUP(AE$3,TOD!$B$109:$BP$139,34,0)</f>
        <v>0</v>
      </c>
      <c r="AF167" s="15">
        <f ca="1">VLOOKUP(AF$3,TOD!$B$109:$BP$139,34,0)</f>
        <v>0</v>
      </c>
      <c r="AG167" s="15">
        <f ca="1">VLOOKUP(AG$3,TOD!$B$109:$BP$139,34,0)</f>
        <v>0</v>
      </c>
      <c r="AH167" s="15">
        <f ca="1">VLOOKUP(AH$3,TOD!$B$109:$BP$139,34,0)</f>
        <v>0</v>
      </c>
      <c r="AI167" s="15">
        <f ca="1">VLOOKUP(AI$3,TOD!$B$109:$BP$139,34,0)</f>
        <v>0</v>
      </c>
      <c r="AJ167" s="15">
        <f t="shared" ca="1" si="11"/>
        <v>35392.922437093221</v>
      </c>
      <c r="AK167" s="274">
        <f ca="1">IFERROR(AJ167/AJ168, "-")</f>
        <v>0.33798994312357272</v>
      </c>
    </row>
    <row r="168" spans="1:37" ht="15.75" customHeight="1" x14ac:dyDescent="0.25">
      <c r="A168" s="265"/>
      <c r="B168" s="466"/>
      <c r="C168" s="270"/>
      <c r="D168" s="271" t="s">
        <v>35</v>
      </c>
      <c r="E168" s="272">
        <f t="shared" ref="E168:AI168" ca="1" si="40">SUM(E164:E167)</f>
        <v>6319.8079999992624</v>
      </c>
      <c r="F168" s="272">
        <f t="shared" ca="1" si="40"/>
        <v>6295.7184000005946</v>
      </c>
      <c r="G168" s="272">
        <f t="shared" ca="1" si="40"/>
        <v>6282.6692923074588</v>
      </c>
      <c r="H168" s="272">
        <f t="shared" ca="1" si="40"/>
        <v>6195.436307691969</v>
      </c>
      <c r="I168" s="272">
        <f t="shared" ca="1" si="40"/>
        <v>6034.2400000002235</v>
      </c>
      <c r="J168" s="272">
        <f t="shared" ca="1" si="40"/>
        <v>6003.5968000004068</v>
      </c>
      <c r="K168" s="272">
        <f t="shared" ca="1" si="40"/>
        <v>6314.4703999999911</v>
      </c>
      <c r="L168" s="272">
        <f t="shared" ca="1" si="40"/>
        <v>6271.3728000000119</v>
      </c>
      <c r="M168" s="272">
        <f t="shared" ca="1" si="40"/>
        <v>6251.7119999993593</v>
      </c>
      <c r="N168" s="272">
        <f t="shared" ca="1" si="40"/>
        <v>6088.0000000009313</v>
      </c>
      <c r="O168" s="272">
        <f t="shared" ca="1" si="40"/>
        <v>6222.8479999992996</v>
      </c>
      <c r="P168" s="272">
        <f t="shared" ca="1" si="40"/>
        <v>6023.5428571430966</v>
      </c>
      <c r="Q168" s="272">
        <f t="shared" ca="1" si="40"/>
        <v>6093.8971428573132</v>
      </c>
      <c r="R168" s="272">
        <f t="shared" ca="1" si="40"/>
        <v>5885.6447999989614</v>
      </c>
      <c r="S168" s="272">
        <f t="shared" ca="1" si="40"/>
        <v>6225.5104000009596</v>
      </c>
      <c r="T168" s="272">
        <f t="shared" ca="1" si="40"/>
        <v>6117.4528000000864</v>
      </c>
      <c r="U168" s="272">
        <f t="shared" ca="1" si="40"/>
        <v>6089.98399999924</v>
      </c>
      <c r="V168" s="272">
        <f t="shared" ca="1" si="40"/>
        <v>0</v>
      </c>
      <c r="W168" s="272">
        <f t="shared" ca="1" si="40"/>
        <v>0</v>
      </c>
      <c r="X168" s="272">
        <f t="shared" ca="1" si="40"/>
        <v>0</v>
      </c>
      <c r="Y168" s="272">
        <f t="shared" ca="1" si="40"/>
        <v>0</v>
      </c>
      <c r="Z168" s="272">
        <f t="shared" ca="1" si="40"/>
        <v>0</v>
      </c>
      <c r="AA168" s="272">
        <f t="shared" ca="1" si="40"/>
        <v>0</v>
      </c>
      <c r="AB168" s="272">
        <f t="shared" ca="1" si="40"/>
        <v>0</v>
      </c>
      <c r="AC168" s="272">
        <f t="shared" ca="1" si="40"/>
        <v>0</v>
      </c>
      <c r="AD168" s="272">
        <f t="shared" ca="1" si="40"/>
        <v>0</v>
      </c>
      <c r="AE168" s="272">
        <f t="shared" ca="1" si="40"/>
        <v>0</v>
      </c>
      <c r="AF168" s="272">
        <f t="shared" ca="1" si="40"/>
        <v>0</v>
      </c>
      <c r="AG168" s="272">
        <f t="shared" ca="1" si="40"/>
        <v>0</v>
      </c>
      <c r="AH168" s="272">
        <f t="shared" ca="1" si="40"/>
        <v>0</v>
      </c>
      <c r="AI168" s="272">
        <f t="shared" ca="1" si="40"/>
        <v>0</v>
      </c>
      <c r="AJ168" s="15">
        <f t="shared" ca="1" si="11"/>
        <v>104715.90399999917</v>
      </c>
      <c r="AK168" s="274">
        <f ca="1">IFERROR(AJ168/AJ168, "-")</f>
        <v>1</v>
      </c>
    </row>
    <row r="169" spans="1:37" ht="15.75" customHeight="1" x14ac:dyDescent="0.25">
      <c r="A169" s="265"/>
      <c r="B169" s="464" t="s">
        <v>295</v>
      </c>
      <c r="C169" s="266" t="s">
        <v>296</v>
      </c>
      <c r="D169" s="266" t="s">
        <v>157</v>
      </c>
      <c r="E169" s="275">
        <f ca="1">VLOOKUP(E$3,TOD!$B$6:$BP$36,35,0)</f>
        <v>0</v>
      </c>
      <c r="F169" s="275">
        <f ca="1">VLOOKUP(F$3,TOD!$B$6:$BP$36,35,0)</f>
        <v>0</v>
      </c>
      <c r="G169" s="275">
        <f ca="1">VLOOKUP(G$3,TOD!$B$6:$BP$36,35,0)</f>
        <v>0</v>
      </c>
      <c r="H169" s="275">
        <f ca="1">VLOOKUP(H$3,TOD!$B$6:$BP$36,35,0)</f>
        <v>0</v>
      </c>
      <c r="I169" s="275">
        <f ca="1">VLOOKUP(I$3,TOD!$B$6:$BP$36,35,0)</f>
        <v>0</v>
      </c>
      <c r="J169" s="275">
        <f ca="1">VLOOKUP(J$3,TOD!$B$6:$BP$36,35,0)</f>
        <v>0</v>
      </c>
      <c r="K169" s="275">
        <f ca="1">VLOOKUP(K$3,TOD!$B$6:$BP$36,35,0)</f>
        <v>0</v>
      </c>
      <c r="L169" s="275">
        <f ca="1">VLOOKUP(L$3,TOD!$B$6:$BP$36,35,0)</f>
        <v>0</v>
      </c>
      <c r="M169" s="275">
        <f ca="1">VLOOKUP(M$3,TOD!$B$6:$BP$36,35,0)</f>
        <v>0</v>
      </c>
      <c r="N169" s="275">
        <f ca="1">VLOOKUP(N$3,TOD!$B$6:$BP$36,35,0)</f>
        <v>0</v>
      </c>
      <c r="O169" s="275">
        <f ca="1">VLOOKUP(O$3,TOD!$B$6:$BP$36,35,0)</f>
        <v>0</v>
      </c>
      <c r="P169" s="275">
        <f ca="1">VLOOKUP(P$3,TOD!$B$6:$BP$36,35,0)</f>
        <v>0</v>
      </c>
      <c r="Q169" s="275">
        <f ca="1">VLOOKUP(Q$3,TOD!$B$6:$BP$36,35,0)</f>
        <v>0</v>
      </c>
      <c r="R169" s="275">
        <f ca="1">VLOOKUP(R$3,TOD!$B$6:$BP$36,35,0)</f>
        <v>0</v>
      </c>
      <c r="S169" s="275">
        <f ca="1">VLOOKUP(S$3,TOD!$B$6:$BP$36,35,0)</f>
        <v>0</v>
      </c>
      <c r="T169" s="275">
        <f ca="1">VLOOKUP(T$3,TOD!$B$6:$BP$36,35,0)</f>
        <v>0</v>
      </c>
      <c r="U169" s="275">
        <f ca="1">VLOOKUP(U$3,TOD!$B$6:$BP$36,35,0)</f>
        <v>0</v>
      </c>
      <c r="V169" s="275">
        <f ca="1">VLOOKUP(V$3,TOD!$B$6:$BP$36,35,0)</f>
        <v>0</v>
      </c>
      <c r="W169" s="275">
        <f ca="1">VLOOKUP(W$3,TOD!$B$6:$BP$36,35,0)</f>
        <v>0</v>
      </c>
      <c r="X169" s="275">
        <f ca="1">VLOOKUP(X$3,TOD!$B$6:$BP$36,35,0)</f>
        <v>0</v>
      </c>
      <c r="Y169" s="275">
        <f ca="1">VLOOKUP(Y$3,TOD!$B$6:$BP$36,35,0)</f>
        <v>0</v>
      </c>
      <c r="Z169" s="275">
        <f ca="1">VLOOKUP(Z$3,TOD!$B$6:$BP$36,35,0)</f>
        <v>0</v>
      </c>
      <c r="AA169" s="275">
        <f ca="1">VLOOKUP(AA$3,TOD!$B$6:$BP$36,35,0)</f>
        <v>0</v>
      </c>
      <c r="AB169" s="275">
        <f ca="1">VLOOKUP(AB$3,TOD!$B$6:$BP$36,35,0)</f>
        <v>0</v>
      </c>
      <c r="AC169" s="275">
        <f ca="1">VLOOKUP(AC$3,TOD!$B$6:$BP$36,35,0)</f>
        <v>0</v>
      </c>
      <c r="AD169" s="275">
        <f ca="1">VLOOKUP(AD$3,TOD!$B$6:$BP$36,35,0)</f>
        <v>0</v>
      </c>
      <c r="AE169" s="275">
        <f ca="1">VLOOKUP(AE$3,TOD!$B$6:$BP$36,35,0)</f>
        <v>0</v>
      </c>
      <c r="AF169" s="275">
        <f ca="1">VLOOKUP(AF$3,TOD!$B$6:$BP$36,35,0)</f>
        <v>0</v>
      </c>
      <c r="AG169" s="275">
        <f ca="1">VLOOKUP(AG$3,TOD!$B$6:$BP$36,35,0)</f>
        <v>0</v>
      </c>
      <c r="AH169" s="275">
        <f ca="1">VLOOKUP(AH$3,TOD!$B$6:$BP$36,35,0)</f>
        <v>0</v>
      </c>
      <c r="AI169" s="275">
        <f ca="1">VLOOKUP(AI$3,TOD!$B$6:$BP$36,35,0)</f>
        <v>0</v>
      </c>
      <c r="AJ169" s="15">
        <f t="shared" ca="1" si="11"/>
        <v>0</v>
      </c>
      <c r="AK169" s="274" t="str">
        <f ca="1">IFERROR(AJ169/AJ173, "-")</f>
        <v>-</v>
      </c>
    </row>
    <row r="170" spans="1:37" ht="15.75" customHeight="1" x14ac:dyDescent="0.25">
      <c r="A170" s="265"/>
      <c r="B170" s="465"/>
      <c r="C170" s="266" t="s">
        <v>297</v>
      </c>
      <c r="D170" s="266" t="s">
        <v>158</v>
      </c>
      <c r="E170" s="15">
        <f ca="1">VLOOKUP(E$3,TOD!$B$40:$BP$70,35,0)</f>
        <v>0</v>
      </c>
      <c r="F170" s="15">
        <f ca="1">VLOOKUP(F$3,TOD!$B$40:$BP$70,35,0)</f>
        <v>0</v>
      </c>
      <c r="G170" s="15">
        <f ca="1">VLOOKUP(G$3,TOD!$B$40:$BP$70,35,0)</f>
        <v>0</v>
      </c>
      <c r="H170" s="15">
        <f ca="1">VLOOKUP(H$3,TOD!$B$40:$BP$70,35,0)</f>
        <v>0</v>
      </c>
      <c r="I170" s="15">
        <f ca="1">VLOOKUP(I$3,TOD!$B$40:$BP$70,35,0)</f>
        <v>0</v>
      </c>
      <c r="J170" s="15">
        <f ca="1">VLOOKUP(J$3,TOD!$B$40:$BP$70,35,0)</f>
        <v>0</v>
      </c>
      <c r="K170" s="15">
        <f ca="1">VLOOKUP(K$3,TOD!$B$40:$BP$70,35,0)</f>
        <v>0</v>
      </c>
      <c r="L170" s="15">
        <f ca="1">VLOOKUP(L$3,TOD!$B$40:$BP$70,35,0)</f>
        <v>0</v>
      </c>
      <c r="M170" s="15">
        <f ca="1">VLOOKUP(M$3,TOD!$B$40:$BP$70,35,0)</f>
        <v>0</v>
      </c>
      <c r="N170" s="15">
        <f ca="1">VLOOKUP(N$3,TOD!$B$40:$BP$70,35,0)</f>
        <v>0</v>
      </c>
      <c r="O170" s="15">
        <f ca="1">VLOOKUP(O$3,TOD!$B$40:$BP$70,35,0)</f>
        <v>0</v>
      </c>
      <c r="P170" s="15">
        <f ca="1">VLOOKUP(P$3,TOD!$B$40:$BP$70,35,0)</f>
        <v>0</v>
      </c>
      <c r="Q170" s="15">
        <f ca="1">VLOOKUP(Q$3,TOD!$B$40:$BP$70,35,0)</f>
        <v>0</v>
      </c>
      <c r="R170" s="15">
        <f ca="1">VLOOKUP(R$3,TOD!$B$40:$BP$70,35,0)</f>
        <v>0</v>
      </c>
      <c r="S170" s="15">
        <f ca="1">VLOOKUP(S$3,TOD!$B$40:$BP$70,35,0)</f>
        <v>0</v>
      </c>
      <c r="T170" s="15">
        <f ca="1">VLOOKUP(T$3,TOD!$B$40:$BP$70,35,0)</f>
        <v>0</v>
      </c>
      <c r="U170" s="15">
        <f ca="1">VLOOKUP(U$3,TOD!$B$40:$BP$70,35,0)</f>
        <v>0</v>
      </c>
      <c r="V170" s="15">
        <f ca="1">VLOOKUP(V$3,TOD!$B$40:$BP$70,35,0)</f>
        <v>0</v>
      </c>
      <c r="W170" s="15">
        <f ca="1">VLOOKUP(W$3,TOD!$B$40:$BP$70,35,0)</f>
        <v>0</v>
      </c>
      <c r="X170" s="15">
        <f ca="1">VLOOKUP(X$3,TOD!$B$40:$BP$70,35,0)</f>
        <v>0</v>
      </c>
      <c r="Y170" s="15">
        <f ca="1">VLOOKUP(Y$3,TOD!$B$40:$BP$70,35,0)</f>
        <v>0</v>
      </c>
      <c r="Z170" s="15">
        <f ca="1">VLOOKUP(Z$3,TOD!$B$40:$BP$70,35,0)</f>
        <v>0</v>
      </c>
      <c r="AA170" s="15">
        <f ca="1">VLOOKUP(AA$3,TOD!$B$40:$BP$70,35,0)</f>
        <v>0</v>
      </c>
      <c r="AB170" s="15">
        <f ca="1">VLOOKUP(AB$3,TOD!$B$40:$BP$70,35,0)</f>
        <v>0</v>
      </c>
      <c r="AC170" s="15">
        <f ca="1">VLOOKUP(AC$3,TOD!$B$40:$BP$70,35,0)</f>
        <v>0</v>
      </c>
      <c r="AD170" s="15">
        <f ca="1">VLOOKUP(AD$3,TOD!$B$40:$BP$70,35,0)</f>
        <v>0</v>
      </c>
      <c r="AE170" s="15">
        <f ca="1">VLOOKUP(AE$3,TOD!$B$40:$BP$70,35,0)</f>
        <v>0</v>
      </c>
      <c r="AF170" s="15">
        <f ca="1">VLOOKUP(AF$3,TOD!$B$40:$BP$70,35,0)</f>
        <v>0</v>
      </c>
      <c r="AG170" s="15">
        <f ca="1">VLOOKUP(AG$3,TOD!$B$40:$BP$70,35,0)</f>
        <v>0</v>
      </c>
      <c r="AH170" s="15">
        <f ca="1">VLOOKUP(AH$3,TOD!$B$40:$BP$70,35,0)</f>
        <v>0</v>
      </c>
      <c r="AI170" s="15">
        <f ca="1">VLOOKUP(AI$3,TOD!$B$40:$BP$70,35,0)</f>
        <v>0</v>
      </c>
      <c r="AJ170" s="15">
        <f t="shared" ca="1" si="11"/>
        <v>0</v>
      </c>
      <c r="AK170" s="274" t="str">
        <f ca="1">IFERROR(AJ170/AJ173, "-")</f>
        <v>-</v>
      </c>
    </row>
    <row r="171" spans="1:37" ht="15.75" customHeight="1" x14ac:dyDescent="0.25">
      <c r="A171" s="265"/>
      <c r="B171" s="465"/>
      <c r="C171" s="266" t="s">
        <v>298</v>
      </c>
      <c r="D171" s="266" t="s">
        <v>159</v>
      </c>
      <c r="E171" s="15">
        <f ca="1">VLOOKUP(E$3,TOD!$B$75:$BP$105,35,0)</f>
        <v>0</v>
      </c>
      <c r="F171" s="15">
        <f ca="1">VLOOKUP(F$3,TOD!$B$75:$BP$105,35,0)</f>
        <v>0</v>
      </c>
      <c r="G171" s="15">
        <f ca="1">VLOOKUP(G$3,TOD!$B$75:$BP$105,35,0)</f>
        <v>0</v>
      </c>
      <c r="H171" s="15">
        <f ca="1">VLOOKUP(H$3,TOD!$B$75:$BP$105,35,0)</f>
        <v>0</v>
      </c>
      <c r="I171" s="15">
        <f ca="1">VLOOKUP(I$3,TOD!$B$75:$BP$105,35,0)</f>
        <v>0</v>
      </c>
      <c r="J171" s="15">
        <f ca="1">VLOOKUP(J$3,TOD!$B$75:$BP$105,35,0)</f>
        <v>0</v>
      </c>
      <c r="K171" s="15">
        <f ca="1">VLOOKUP(K$3,TOD!$B$75:$BP$105,35,0)</f>
        <v>0</v>
      </c>
      <c r="L171" s="15">
        <f ca="1">VLOOKUP(L$3,TOD!$B$75:$BP$105,35,0)</f>
        <v>0</v>
      </c>
      <c r="M171" s="15">
        <f ca="1">VLOOKUP(M$3,TOD!$B$75:$BP$105,35,0)</f>
        <v>0</v>
      </c>
      <c r="N171" s="15">
        <f ca="1">VLOOKUP(N$3,TOD!$B$75:$BP$105,35,0)</f>
        <v>0</v>
      </c>
      <c r="O171" s="15">
        <f ca="1">VLOOKUP(O$3,TOD!$B$75:$BP$105,35,0)</f>
        <v>0</v>
      </c>
      <c r="P171" s="15">
        <f ca="1">VLOOKUP(P$3,TOD!$B$75:$BP$105,35,0)</f>
        <v>0</v>
      </c>
      <c r="Q171" s="15">
        <f ca="1">VLOOKUP(Q$3,TOD!$B$75:$BP$105,35,0)</f>
        <v>0</v>
      </c>
      <c r="R171" s="15">
        <f ca="1">VLOOKUP(R$3,TOD!$B$75:$BP$105,35,0)</f>
        <v>0</v>
      </c>
      <c r="S171" s="15">
        <f ca="1">VLOOKUP(S$3,TOD!$B$75:$BP$105,35,0)</f>
        <v>0</v>
      </c>
      <c r="T171" s="15">
        <f ca="1">VLOOKUP(T$3,TOD!$B$75:$BP$105,35,0)</f>
        <v>0</v>
      </c>
      <c r="U171" s="15">
        <f ca="1">VLOOKUP(U$3,TOD!$B$75:$BP$105,35,0)</f>
        <v>0</v>
      </c>
      <c r="V171" s="15">
        <f ca="1">VLOOKUP(V$3,TOD!$B$75:$BP$105,35,0)</f>
        <v>0</v>
      </c>
      <c r="W171" s="15">
        <f ca="1">VLOOKUP(W$3,TOD!$B$75:$BP$105,35,0)</f>
        <v>0</v>
      </c>
      <c r="X171" s="15">
        <f ca="1">VLOOKUP(X$3,TOD!$B$75:$BP$105,35,0)</f>
        <v>0</v>
      </c>
      <c r="Y171" s="15">
        <f ca="1">VLOOKUP(Y$3,TOD!$B$75:$BP$105,35,0)</f>
        <v>0</v>
      </c>
      <c r="Z171" s="15">
        <f ca="1">VLOOKUP(Z$3,TOD!$B$75:$BP$105,35,0)</f>
        <v>0</v>
      </c>
      <c r="AA171" s="15">
        <f ca="1">VLOOKUP(AA$3,TOD!$B$75:$BP$105,35,0)</f>
        <v>0</v>
      </c>
      <c r="AB171" s="15">
        <f ca="1">VLOOKUP(AB$3,TOD!$B$75:$BP$105,35,0)</f>
        <v>0</v>
      </c>
      <c r="AC171" s="15">
        <f ca="1">VLOOKUP(AC$3,TOD!$B$75:$BP$105,35,0)</f>
        <v>0</v>
      </c>
      <c r="AD171" s="15">
        <f ca="1">VLOOKUP(AD$3,TOD!$B$75:$BP$105,35,0)</f>
        <v>0</v>
      </c>
      <c r="AE171" s="15">
        <f ca="1">VLOOKUP(AE$3,TOD!$B$75:$BP$105,35,0)</f>
        <v>0</v>
      </c>
      <c r="AF171" s="15">
        <f ca="1">VLOOKUP(AF$3,TOD!$B$75:$BP$105,35,0)</f>
        <v>0</v>
      </c>
      <c r="AG171" s="15">
        <f ca="1">VLOOKUP(AG$3,TOD!$B$75:$BP$105,35,0)</f>
        <v>0</v>
      </c>
      <c r="AH171" s="15">
        <f ca="1">VLOOKUP(AH$3,TOD!$B$75:$BP$105,35,0)</f>
        <v>0</v>
      </c>
      <c r="AI171" s="15">
        <f ca="1">VLOOKUP(AI$3,TOD!$B$75:$BP$105,35,0)</f>
        <v>0</v>
      </c>
      <c r="AJ171" s="15">
        <f t="shared" ca="1" si="11"/>
        <v>0</v>
      </c>
      <c r="AK171" s="274" t="str">
        <f ca="1">IFERROR(AJ171/AJ173, "-")</f>
        <v>-</v>
      </c>
    </row>
    <row r="172" spans="1:37" ht="15.75" customHeight="1" x14ac:dyDescent="0.25">
      <c r="A172" s="265"/>
      <c r="B172" s="465"/>
      <c r="C172" s="266" t="s">
        <v>299</v>
      </c>
      <c r="D172" s="266" t="s">
        <v>160</v>
      </c>
      <c r="E172" s="15">
        <f ca="1">VLOOKUP(E$3,TOD!$B$109:$BP$139,35,0)</f>
        <v>0</v>
      </c>
      <c r="F172" s="15">
        <f ca="1">VLOOKUP(F$3,TOD!$B$109:$BP$139,35,0)</f>
        <v>0</v>
      </c>
      <c r="G172" s="15">
        <f ca="1">VLOOKUP(G$3,TOD!$B$109:$BP$139,35,0)</f>
        <v>0</v>
      </c>
      <c r="H172" s="15">
        <f ca="1">VLOOKUP(H$3,TOD!$B$109:$BP$139,35,0)</f>
        <v>0</v>
      </c>
      <c r="I172" s="15">
        <f ca="1">VLOOKUP(I$3,TOD!$B$109:$BP$139,35,0)</f>
        <v>0</v>
      </c>
      <c r="J172" s="15">
        <f ca="1">VLOOKUP(J$3,TOD!$B$109:$BP$139,35,0)</f>
        <v>0</v>
      </c>
      <c r="K172" s="15">
        <f ca="1">VLOOKUP(K$3,TOD!$B$109:$BP$139,35,0)</f>
        <v>0</v>
      </c>
      <c r="L172" s="15">
        <f ca="1">VLOOKUP(L$3,TOD!$B$109:$BP$139,35,0)</f>
        <v>0</v>
      </c>
      <c r="M172" s="15">
        <f ca="1">VLOOKUP(M$3,TOD!$B$109:$BP$139,35,0)</f>
        <v>0</v>
      </c>
      <c r="N172" s="15">
        <f ca="1">VLOOKUP(N$3,TOD!$B$109:$BP$139,35,0)</f>
        <v>0</v>
      </c>
      <c r="O172" s="15">
        <f ca="1">VLOOKUP(O$3,TOD!$B$109:$BP$139,35,0)</f>
        <v>0</v>
      </c>
      <c r="P172" s="15">
        <f ca="1">VLOOKUP(P$3,TOD!$B$109:$BP$139,35,0)</f>
        <v>0</v>
      </c>
      <c r="Q172" s="15">
        <f ca="1">VLOOKUP(Q$3,TOD!$B$109:$BP$139,35,0)</f>
        <v>0</v>
      </c>
      <c r="R172" s="15">
        <f ca="1">VLOOKUP(R$3,TOD!$B$109:$BP$139,35,0)</f>
        <v>0</v>
      </c>
      <c r="S172" s="15">
        <f ca="1">VLOOKUP(S$3,TOD!$B$109:$BP$139,35,0)</f>
        <v>0</v>
      </c>
      <c r="T172" s="15">
        <f ca="1">VLOOKUP(T$3,TOD!$B$109:$BP$139,35,0)</f>
        <v>0</v>
      </c>
      <c r="U172" s="15">
        <f ca="1">VLOOKUP(U$3,TOD!$B$109:$BP$139,35,0)</f>
        <v>0</v>
      </c>
      <c r="V172" s="15">
        <f ca="1">VLOOKUP(V$3,TOD!$B$109:$BP$139,35,0)</f>
        <v>0</v>
      </c>
      <c r="W172" s="15">
        <f ca="1">VLOOKUP(W$3,TOD!$B$109:$BP$139,35,0)</f>
        <v>0</v>
      </c>
      <c r="X172" s="15">
        <f ca="1">VLOOKUP(X$3,TOD!$B$109:$BP$139,35,0)</f>
        <v>0</v>
      </c>
      <c r="Y172" s="15">
        <f ca="1">VLOOKUP(Y$3,TOD!$B$109:$BP$139,35,0)</f>
        <v>0</v>
      </c>
      <c r="Z172" s="15">
        <f ca="1">VLOOKUP(Z$3,TOD!$B$109:$BP$139,35,0)</f>
        <v>0</v>
      </c>
      <c r="AA172" s="15">
        <f ca="1">VLOOKUP(AA$3,TOD!$B$109:$BP$139,35,0)</f>
        <v>0</v>
      </c>
      <c r="AB172" s="15">
        <f ca="1">VLOOKUP(AB$3,TOD!$B$109:$BP$139,35,0)</f>
        <v>0</v>
      </c>
      <c r="AC172" s="15">
        <f ca="1">VLOOKUP(AC$3,TOD!$B$109:$BP$139,35,0)</f>
        <v>0</v>
      </c>
      <c r="AD172" s="15">
        <f ca="1">VLOOKUP(AD$3,TOD!$B$109:$BP$139,35,0)</f>
        <v>0</v>
      </c>
      <c r="AE172" s="15">
        <f ca="1">VLOOKUP(AE$3,TOD!$B$109:$BP$139,35,0)</f>
        <v>0</v>
      </c>
      <c r="AF172" s="15">
        <f ca="1">VLOOKUP(AF$3,TOD!$B$109:$BP$139,35,0)</f>
        <v>0</v>
      </c>
      <c r="AG172" s="15">
        <f ca="1">VLOOKUP(AG$3,TOD!$B$109:$BP$139,35,0)</f>
        <v>0</v>
      </c>
      <c r="AH172" s="15">
        <f ca="1">VLOOKUP(AH$3,TOD!$B$109:$BP$139,35,0)</f>
        <v>0</v>
      </c>
      <c r="AI172" s="15">
        <f ca="1">VLOOKUP(AI$3,TOD!$B$109:$BP$139,35,0)</f>
        <v>0</v>
      </c>
      <c r="AJ172" s="15">
        <f t="shared" ca="1" si="11"/>
        <v>0</v>
      </c>
      <c r="AK172" s="274" t="str">
        <f ca="1">IFERROR(AJ172/AJ173, "-")</f>
        <v>-</v>
      </c>
    </row>
    <row r="173" spans="1:37" ht="15.75" customHeight="1" x14ac:dyDescent="0.25">
      <c r="A173" s="265"/>
      <c r="B173" s="466"/>
      <c r="C173" s="270"/>
      <c r="D173" s="271" t="s">
        <v>35</v>
      </c>
      <c r="E173" s="272">
        <f t="shared" ref="E173:AI173" ca="1" si="41">SUM(E169:E172)</f>
        <v>0</v>
      </c>
      <c r="F173" s="272">
        <f t="shared" ca="1" si="41"/>
        <v>0</v>
      </c>
      <c r="G173" s="272">
        <f t="shared" ca="1" si="41"/>
        <v>0</v>
      </c>
      <c r="H173" s="272">
        <f t="shared" ca="1" si="41"/>
        <v>0</v>
      </c>
      <c r="I173" s="272">
        <f t="shared" ca="1" si="41"/>
        <v>0</v>
      </c>
      <c r="J173" s="272">
        <f t="shared" ca="1" si="41"/>
        <v>0</v>
      </c>
      <c r="K173" s="272">
        <f t="shared" ca="1" si="41"/>
        <v>0</v>
      </c>
      <c r="L173" s="272">
        <f t="shared" ca="1" si="41"/>
        <v>0</v>
      </c>
      <c r="M173" s="272">
        <f t="shared" ca="1" si="41"/>
        <v>0</v>
      </c>
      <c r="N173" s="272">
        <f t="shared" ca="1" si="41"/>
        <v>0</v>
      </c>
      <c r="O173" s="272">
        <f t="shared" ca="1" si="41"/>
        <v>0</v>
      </c>
      <c r="P173" s="272">
        <f t="shared" ca="1" si="41"/>
        <v>0</v>
      </c>
      <c r="Q173" s="272">
        <f t="shared" ca="1" si="41"/>
        <v>0</v>
      </c>
      <c r="R173" s="272">
        <f t="shared" ca="1" si="41"/>
        <v>0</v>
      </c>
      <c r="S173" s="272">
        <f t="shared" ca="1" si="41"/>
        <v>0</v>
      </c>
      <c r="T173" s="272">
        <f t="shared" ca="1" si="41"/>
        <v>0</v>
      </c>
      <c r="U173" s="272">
        <f t="shared" ca="1" si="41"/>
        <v>0</v>
      </c>
      <c r="V173" s="272">
        <f t="shared" ca="1" si="41"/>
        <v>0</v>
      </c>
      <c r="W173" s="272">
        <f t="shared" ca="1" si="41"/>
        <v>0</v>
      </c>
      <c r="X173" s="272">
        <f t="shared" ca="1" si="41"/>
        <v>0</v>
      </c>
      <c r="Y173" s="272">
        <f t="shared" ca="1" si="41"/>
        <v>0</v>
      </c>
      <c r="Z173" s="272">
        <f t="shared" ca="1" si="41"/>
        <v>0</v>
      </c>
      <c r="AA173" s="272">
        <f t="shared" ca="1" si="41"/>
        <v>0</v>
      </c>
      <c r="AB173" s="272">
        <f t="shared" ca="1" si="41"/>
        <v>0</v>
      </c>
      <c r="AC173" s="272">
        <f t="shared" ca="1" si="41"/>
        <v>0</v>
      </c>
      <c r="AD173" s="272">
        <f t="shared" ca="1" si="41"/>
        <v>0</v>
      </c>
      <c r="AE173" s="272">
        <f t="shared" ca="1" si="41"/>
        <v>0</v>
      </c>
      <c r="AF173" s="272">
        <f t="shared" ca="1" si="41"/>
        <v>0</v>
      </c>
      <c r="AG173" s="272">
        <f t="shared" ca="1" si="41"/>
        <v>0</v>
      </c>
      <c r="AH173" s="272">
        <f t="shared" ca="1" si="41"/>
        <v>0</v>
      </c>
      <c r="AI173" s="272">
        <f t="shared" ca="1" si="41"/>
        <v>0</v>
      </c>
      <c r="AJ173" s="15">
        <f t="shared" ca="1" si="11"/>
        <v>0</v>
      </c>
      <c r="AK173" s="274" t="str">
        <f ca="1">IFERROR(AJ173/AJ173, "-")</f>
        <v>-</v>
      </c>
    </row>
    <row r="174" spans="1:37" ht="15.75" customHeight="1" x14ac:dyDescent="0.25">
      <c r="A174" s="265"/>
      <c r="B174" s="464" t="s">
        <v>300</v>
      </c>
      <c r="C174" s="266" t="s">
        <v>301</v>
      </c>
      <c r="D174" s="266" t="s">
        <v>157</v>
      </c>
      <c r="E174" s="275">
        <f ca="1">VLOOKUP(E$3,TOD!$B$6:$BP$36,36,0)</f>
        <v>0</v>
      </c>
      <c r="F174" s="275">
        <f ca="1">VLOOKUP(F$3,TOD!$B$6:$BP$36,36,0)</f>
        <v>0</v>
      </c>
      <c r="G174" s="275">
        <f ca="1">VLOOKUP(G$3,TOD!$B$6:$BP$36,36,0)</f>
        <v>0</v>
      </c>
      <c r="H174" s="275">
        <f ca="1">VLOOKUP(H$3,TOD!$B$6:$BP$36,36,0)</f>
        <v>0</v>
      </c>
      <c r="I174" s="275">
        <f ca="1">VLOOKUP(I$3,TOD!$B$6:$BP$36,36,0)</f>
        <v>0</v>
      </c>
      <c r="J174" s="275">
        <f ca="1">VLOOKUP(J$3,TOD!$B$6:$BP$36,36,0)</f>
        <v>0</v>
      </c>
      <c r="K174" s="275">
        <f ca="1">VLOOKUP(K$3,TOD!$B$6:$BP$36,36,0)</f>
        <v>0</v>
      </c>
      <c r="L174" s="275">
        <f ca="1">VLOOKUP(L$3,TOD!$B$6:$BP$36,36,0)</f>
        <v>0</v>
      </c>
      <c r="M174" s="275">
        <f ca="1">VLOOKUP(M$3,TOD!$B$6:$BP$36,36,0)</f>
        <v>0</v>
      </c>
      <c r="N174" s="275">
        <f ca="1">VLOOKUP(N$3,TOD!$B$6:$BP$36,36,0)</f>
        <v>0</v>
      </c>
      <c r="O174" s="275">
        <f ca="1">VLOOKUP(O$3,TOD!$B$6:$BP$36,36,0)</f>
        <v>0</v>
      </c>
      <c r="P174" s="275">
        <f ca="1">VLOOKUP(P$3,TOD!$B$6:$BP$36,36,0)</f>
        <v>0</v>
      </c>
      <c r="Q174" s="275">
        <f ca="1">VLOOKUP(Q$3,TOD!$B$6:$BP$36,36,0)</f>
        <v>0</v>
      </c>
      <c r="R174" s="275">
        <f ca="1">VLOOKUP(R$3,TOD!$B$6:$BP$36,36,0)</f>
        <v>0</v>
      </c>
      <c r="S174" s="275">
        <f ca="1">VLOOKUP(S$3,TOD!$B$6:$BP$36,36,0)</f>
        <v>0</v>
      </c>
      <c r="T174" s="275">
        <f ca="1">VLOOKUP(T$3,TOD!$B$6:$BP$36,36,0)</f>
        <v>0</v>
      </c>
      <c r="U174" s="275">
        <f ca="1">VLOOKUP(U$3,TOD!$B$6:$BP$36,36,0)</f>
        <v>0</v>
      </c>
      <c r="V174" s="275">
        <f ca="1">VLOOKUP(V$3,TOD!$B$6:$BP$36,36,0)</f>
        <v>0</v>
      </c>
      <c r="W174" s="275">
        <f ca="1">VLOOKUP(W$3,TOD!$B$6:$BP$36,36,0)</f>
        <v>0</v>
      </c>
      <c r="X174" s="275">
        <f ca="1">VLOOKUP(X$3,TOD!$B$6:$BP$36,36,0)</f>
        <v>0</v>
      </c>
      <c r="Y174" s="275">
        <f ca="1">VLOOKUP(Y$3,TOD!$B$6:$BP$36,36,0)</f>
        <v>0</v>
      </c>
      <c r="Z174" s="275">
        <f ca="1">VLOOKUP(Z$3,TOD!$B$6:$BP$36,36,0)</f>
        <v>0</v>
      </c>
      <c r="AA174" s="275">
        <f ca="1">VLOOKUP(AA$3,TOD!$B$6:$BP$36,36,0)</f>
        <v>0</v>
      </c>
      <c r="AB174" s="275">
        <f ca="1">VLOOKUP(AB$3,TOD!$B$6:$BP$36,36,0)</f>
        <v>0</v>
      </c>
      <c r="AC174" s="275">
        <f ca="1">VLOOKUP(AC$3,TOD!$B$6:$BP$36,36,0)</f>
        <v>0</v>
      </c>
      <c r="AD174" s="275">
        <f ca="1">VLOOKUP(AD$3,TOD!$B$6:$BP$36,36,0)</f>
        <v>0</v>
      </c>
      <c r="AE174" s="275">
        <f ca="1">VLOOKUP(AE$3,TOD!$B$6:$BP$36,36,0)</f>
        <v>0</v>
      </c>
      <c r="AF174" s="275">
        <f ca="1">VLOOKUP(AF$3,TOD!$B$6:$BP$36,36,0)</f>
        <v>0</v>
      </c>
      <c r="AG174" s="275">
        <f ca="1">VLOOKUP(AG$3,TOD!$B$6:$BP$36,36,0)</f>
        <v>0</v>
      </c>
      <c r="AH174" s="275">
        <f ca="1">VLOOKUP(AH$3,TOD!$B$6:$BP$36,36,0)</f>
        <v>0</v>
      </c>
      <c r="AI174" s="275">
        <f ca="1">VLOOKUP(AI$3,TOD!$B$6:$BP$36,36,0)</f>
        <v>0</v>
      </c>
      <c r="AJ174" s="15">
        <f t="shared" ca="1" si="11"/>
        <v>0</v>
      </c>
      <c r="AK174" s="274" t="str">
        <f ca="1">IFERROR(AJ174/AJ178, "-")</f>
        <v>-</v>
      </c>
    </row>
    <row r="175" spans="1:37" ht="15.75" customHeight="1" x14ac:dyDescent="0.25">
      <c r="A175" s="265"/>
      <c r="B175" s="465"/>
      <c r="C175" s="266" t="s">
        <v>302</v>
      </c>
      <c r="D175" s="266" t="s">
        <v>158</v>
      </c>
      <c r="E175" s="277">
        <f ca="1">VLOOKUP(E$3,TOD!$B$40:$BP$70,36,0)</f>
        <v>0</v>
      </c>
      <c r="F175" s="277">
        <f ca="1">VLOOKUP(F$3,TOD!$B$40:$BP$70,36,0)</f>
        <v>0</v>
      </c>
      <c r="G175" s="277">
        <f ca="1">VLOOKUP(G$3,TOD!$B$40:$BP$70,36,0)</f>
        <v>0</v>
      </c>
      <c r="H175" s="277">
        <f ca="1">VLOOKUP(H$3,TOD!$B$40:$BP$70,36,0)</f>
        <v>0</v>
      </c>
      <c r="I175" s="277">
        <f ca="1">VLOOKUP(I$3,TOD!$B$40:$BP$70,36,0)</f>
        <v>0</v>
      </c>
      <c r="J175" s="277">
        <f ca="1">VLOOKUP(J$3,TOD!$B$40:$BP$70,36,0)</f>
        <v>0</v>
      </c>
      <c r="K175" s="277">
        <f ca="1">VLOOKUP(K$3,TOD!$B$40:$BP$70,36,0)</f>
        <v>0</v>
      </c>
      <c r="L175" s="277">
        <f ca="1">VLOOKUP(L$3,TOD!$B$40:$BP$70,36,0)</f>
        <v>0</v>
      </c>
      <c r="M175" s="277">
        <f ca="1">VLOOKUP(M$3,TOD!$B$40:$BP$70,36,0)</f>
        <v>0</v>
      </c>
      <c r="N175" s="277">
        <f ca="1">VLOOKUP(N$3,TOD!$B$40:$BP$70,36,0)</f>
        <v>0</v>
      </c>
      <c r="O175" s="277">
        <f ca="1">VLOOKUP(O$3,TOD!$B$40:$BP$70,36,0)</f>
        <v>0</v>
      </c>
      <c r="P175" s="277">
        <f ca="1">VLOOKUP(P$3,TOD!$B$40:$BP$70,36,0)</f>
        <v>0</v>
      </c>
      <c r="Q175" s="277">
        <f ca="1">VLOOKUP(Q$3,TOD!$B$40:$BP$70,36,0)</f>
        <v>0</v>
      </c>
      <c r="R175" s="277">
        <f ca="1">VLOOKUP(R$3,TOD!$B$40:$BP$70,36,0)</f>
        <v>0</v>
      </c>
      <c r="S175" s="277">
        <f ca="1">VLOOKUP(S$3,TOD!$B$40:$BP$70,36,0)</f>
        <v>0</v>
      </c>
      <c r="T175" s="277">
        <f ca="1">VLOOKUP(T$3,TOD!$B$40:$BP$70,36,0)</f>
        <v>0</v>
      </c>
      <c r="U175" s="277">
        <f ca="1">VLOOKUP(U$3,TOD!$B$40:$BP$70,36,0)</f>
        <v>0</v>
      </c>
      <c r="V175" s="277">
        <f ca="1">VLOOKUP(V$3,TOD!$B$40:$BP$70,36,0)</f>
        <v>0</v>
      </c>
      <c r="W175" s="277">
        <f ca="1">VLOOKUP(W$3,TOD!$B$40:$BP$70,36,0)</f>
        <v>0</v>
      </c>
      <c r="X175" s="277">
        <f ca="1">VLOOKUP(X$3,TOD!$B$40:$BP$70,36,0)</f>
        <v>0</v>
      </c>
      <c r="Y175" s="277">
        <f ca="1">VLOOKUP(Y$3,TOD!$B$40:$BP$70,36,0)</f>
        <v>0</v>
      </c>
      <c r="Z175" s="277">
        <f ca="1">VLOOKUP(Z$3,TOD!$B$40:$BP$70,36,0)</f>
        <v>0</v>
      </c>
      <c r="AA175" s="277">
        <f ca="1">VLOOKUP(AA$3,TOD!$B$40:$BP$70,36,0)</f>
        <v>0</v>
      </c>
      <c r="AB175" s="277">
        <f ca="1">VLOOKUP(AB$3,TOD!$B$40:$BP$70,36,0)</f>
        <v>0</v>
      </c>
      <c r="AC175" s="277">
        <f ca="1">VLOOKUP(AC$3,TOD!$B$40:$BP$70,36,0)</f>
        <v>0</v>
      </c>
      <c r="AD175" s="277">
        <f ca="1">VLOOKUP(AD$3,TOD!$B$40:$BP$70,36,0)</f>
        <v>0</v>
      </c>
      <c r="AE175" s="277">
        <f ca="1">VLOOKUP(AE$3,TOD!$B$40:$BP$70,36,0)</f>
        <v>0</v>
      </c>
      <c r="AF175" s="277">
        <f ca="1">VLOOKUP(AF$3,TOD!$B$40:$BP$70,36,0)</f>
        <v>0</v>
      </c>
      <c r="AG175" s="277">
        <f ca="1">VLOOKUP(AG$3,TOD!$B$40:$BP$70,36,0)</f>
        <v>0</v>
      </c>
      <c r="AH175" s="277">
        <f ca="1">VLOOKUP(AH$3,TOD!$B$40:$BP$70,36,0)</f>
        <v>0</v>
      </c>
      <c r="AI175" s="277">
        <f ca="1">VLOOKUP(AI$3,TOD!$B$40:$BP$70,36,0)</f>
        <v>0</v>
      </c>
      <c r="AJ175" s="15">
        <f t="shared" ca="1" si="11"/>
        <v>0</v>
      </c>
      <c r="AK175" s="274" t="str">
        <f ca="1">IFERROR(AJ175/AJ178, "-")</f>
        <v>-</v>
      </c>
    </row>
    <row r="176" spans="1:37" ht="15.75" customHeight="1" x14ac:dyDescent="0.25">
      <c r="A176" s="265"/>
      <c r="B176" s="465"/>
      <c r="C176" s="266" t="s">
        <v>303</v>
      </c>
      <c r="D176" s="266" t="s">
        <v>159</v>
      </c>
      <c r="E176" s="277">
        <f ca="1">VLOOKUP(E$3,TOD!$B$75:$BP$105,36,0)</f>
        <v>0</v>
      </c>
      <c r="F176" s="277">
        <f ca="1">VLOOKUP(F$3,TOD!$B$75:$BP$105,36,0)</f>
        <v>0</v>
      </c>
      <c r="G176" s="277">
        <f ca="1">VLOOKUP(G$3,TOD!$B$75:$BP$105,36,0)</f>
        <v>0</v>
      </c>
      <c r="H176" s="277">
        <f ca="1">VLOOKUP(H$3,TOD!$B$75:$BP$105,36,0)</f>
        <v>0</v>
      </c>
      <c r="I176" s="277">
        <f ca="1">VLOOKUP(I$3,TOD!$B$75:$BP$105,36,0)</f>
        <v>0</v>
      </c>
      <c r="J176" s="277">
        <f ca="1">VLOOKUP(J$3,TOD!$B$75:$BP$105,36,0)</f>
        <v>0</v>
      </c>
      <c r="K176" s="277">
        <f ca="1">VLOOKUP(K$3,TOD!$B$75:$BP$105,36,0)</f>
        <v>0</v>
      </c>
      <c r="L176" s="277">
        <f ca="1">VLOOKUP(L$3,TOD!$B$75:$BP$105,36,0)</f>
        <v>0</v>
      </c>
      <c r="M176" s="277">
        <f ca="1">VLOOKUP(M$3,TOD!$B$75:$BP$105,36,0)</f>
        <v>0</v>
      </c>
      <c r="N176" s="277">
        <f ca="1">VLOOKUP(N$3,TOD!$B$75:$BP$105,36,0)</f>
        <v>0</v>
      </c>
      <c r="O176" s="277">
        <f ca="1">VLOOKUP(O$3,TOD!$B$75:$BP$105,36,0)</f>
        <v>0</v>
      </c>
      <c r="P176" s="277">
        <f ca="1">VLOOKUP(P$3,TOD!$B$75:$BP$105,36,0)</f>
        <v>0</v>
      </c>
      <c r="Q176" s="277">
        <f ca="1">VLOOKUP(Q$3,TOD!$B$75:$BP$105,36,0)</f>
        <v>0</v>
      </c>
      <c r="R176" s="277">
        <f ca="1">VLOOKUP(R$3,TOD!$B$75:$BP$105,36,0)</f>
        <v>0</v>
      </c>
      <c r="S176" s="277">
        <f ca="1">VLOOKUP(S$3,TOD!$B$75:$BP$105,36,0)</f>
        <v>0</v>
      </c>
      <c r="T176" s="277">
        <f ca="1">VLOOKUP(T$3,TOD!$B$75:$BP$105,36,0)</f>
        <v>0</v>
      </c>
      <c r="U176" s="277">
        <f ca="1">VLOOKUP(U$3,TOD!$B$75:$BP$105,36,0)</f>
        <v>0</v>
      </c>
      <c r="V176" s="277">
        <f ca="1">VLOOKUP(V$3,TOD!$B$75:$BP$105,36,0)</f>
        <v>0</v>
      </c>
      <c r="W176" s="277">
        <f ca="1">VLOOKUP(W$3,TOD!$B$75:$BP$105,36,0)</f>
        <v>0</v>
      </c>
      <c r="X176" s="277">
        <f ca="1">VLOOKUP(X$3,TOD!$B$75:$BP$105,36,0)</f>
        <v>0</v>
      </c>
      <c r="Y176" s="277">
        <f ca="1">VLOOKUP(Y$3,TOD!$B$75:$BP$105,36,0)</f>
        <v>0</v>
      </c>
      <c r="Z176" s="277">
        <f ca="1">VLOOKUP(Z$3,TOD!$B$75:$BP$105,36,0)</f>
        <v>0</v>
      </c>
      <c r="AA176" s="277">
        <f ca="1">VLOOKUP(AA$3,TOD!$B$75:$BP$105,36,0)</f>
        <v>0</v>
      </c>
      <c r="AB176" s="277">
        <f ca="1">VLOOKUP(AB$3,TOD!$B$75:$BP$105,36,0)</f>
        <v>0</v>
      </c>
      <c r="AC176" s="277">
        <f ca="1">VLOOKUP(AC$3,TOD!$B$75:$BP$105,36,0)</f>
        <v>0</v>
      </c>
      <c r="AD176" s="277">
        <f ca="1">VLOOKUP(AD$3,TOD!$B$75:$BP$105,36,0)</f>
        <v>0</v>
      </c>
      <c r="AE176" s="277">
        <f ca="1">VLOOKUP(AE$3,TOD!$B$75:$BP$105,36,0)</f>
        <v>0</v>
      </c>
      <c r="AF176" s="277">
        <f ca="1">VLOOKUP(AF$3,TOD!$B$75:$BP$105,36,0)</f>
        <v>0</v>
      </c>
      <c r="AG176" s="277">
        <f ca="1">VLOOKUP(AG$3,TOD!$B$75:$BP$105,36,0)</f>
        <v>0</v>
      </c>
      <c r="AH176" s="277">
        <f ca="1">VLOOKUP(AH$3,TOD!$B$75:$BP$105,36,0)</f>
        <v>0</v>
      </c>
      <c r="AI176" s="277">
        <f ca="1">VLOOKUP(AI$3,TOD!$B$75:$BP$105,36,0)</f>
        <v>0</v>
      </c>
      <c r="AJ176" s="15">
        <f t="shared" ca="1" si="11"/>
        <v>0</v>
      </c>
      <c r="AK176" s="274" t="str">
        <f ca="1">IFERROR(AJ176/AJ178, "-")</f>
        <v>-</v>
      </c>
    </row>
    <row r="177" spans="1:37" ht="15.75" customHeight="1" x14ac:dyDescent="0.25">
      <c r="A177" s="265"/>
      <c r="B177" s="465"/>
      <c r="C177" s="266" t="s">
        <v>304</v>
      </c>
      <c r="D177" s="266" t="s">
        <v>160</v>
      </c>
      <c r="E177" s="277">
        <f ca="1">VLOOKUP(E$3,TOD!$B$109:$BP$139,36,0)</f>
        <v>0</v>
      </c>
      <c r="F177" s="277">
        <f ca="1">VLOOKUP(F$3,TOD!$B$109:$BP$139,36,0)</f>
        <v>0</v>
      </c>
      <c r="G177" s="277">
        <f ca="1">VLOOKUP(G$3,TOD!$B$109:$BP$139,36,0)</f>
        <v>0</v>
      </c>
      <c r="H177" s="277">
        <f ca="1">VLOOKUP(H$3,TOD!$B$109:$BP$139,36,0)</f>
        <v>0</v>
      </c>
      <c r="I177" s="277">
        <f ca="1">VLOOKUP(I$3,TOD!$B$109:$BP$139,36,0)</f>
        <v>0</v>
      </c>
      <c r="J177" s="277">
        <f ca="1">VLOOKUP(J$3,TOD!$B$109:$BP$139,36,0)</f>
        <v>0</v>
      </c>
      <c r="K177" s="277">
        <f ca="1">VLOOKUP(K$3,TOD!$B$109:$BP$139,36,0)</f>
        <v>0</v>
      </c>
      <c r="L177" s="277">
        <f ca="1">VLOOKUP(L$3,TOD!$B$109:$BP$139,36,0)</f>
        <v>0</v>
      </c>
      <c r="M177" s="277">
        <f ca="1">VLOOKUP(M$3,TOD!$B$109:$BP$139,36,0)</f>
        <v>0</v>
      </c>
      <c r="N177" s="277">
        <f ca="1">VLOOKUP(N$3,TOD!$B$109:$BP$139,36,0)</f>
        <v>0</v>
      </c>
      <c r="O177" s="277">
        <f ca="1">VLOOKUP(O$3,TOD!$B$109:$BP$139,36,0)</f>
        <v>0</v>
      </c>
      <c r="P177" s="277">
        <f ca="1">VLOOKUP(P$3,TOD!$B$109:$BP$139,36,0)</f>
        <v>0</v>
      </c>
      <c r="Q177" s="277">
        <f ca="1">VLOOKUP(Q$3,TOD!$B$109:$BP$139,36,0)</f>
        <v>0</v>
      </c>
      <c r="R177" s="277">
        <f ca="1">VLOOKUP(R$3,TOD!$B$109:$BP$139,36,0)</f>
        <v>0</v>
      </c>
      <c r="S177" s="277">
        <f ca="1">VLOOKUP(S$3,TOD!$B$109:$BP$139,36,0)</f>
        <v>0</v>
      </c>
      <c r="T177" s="277">
        <f ca="1">VLOOKUP(T$3,TOD!$B$109:$BP$139,36,0)</f>
        <v>0</v>
      </c>
      <c r="U177" s="277">
        <f ca="1">VLOOKUP(U$3,TOD!$B$109:$BP$139,36,0)</f>
        <v>0</v>
      </c>
      <c r="V177" s="277">
        <f ca="1">VLOOKUP(V$3,TOD!$B$109:$BP$139,36,0)</f>
        <v>0</v>
      </c>
      <c r="W177" s="277">
        <f ca="1">VLOOKUP(W$3,TOD!$B$109:$BP$139,36,0)</f>
        <v>0</v>
      </c>
      <c r="X177" s="277">
        <f ca="1">VLOOKUP(X$3,TOD!$B$109:$BP$139,36,0)</f>
        <v>0</v>
      </c>
      <c r="Y177" s="277">
        <f ca="1">VLOOKUP(Y$3,TOD!$B$109:$BP$139,36,0)</f>
        <v>0</v>
      </c>
      <c r="Z177" s="277">
        <f ca="1">VLOOKUP(Z$3,TOD!$B$109:$BP$139,36,0)</f>
        <v>0</v>
      </c>
      <c r="AA177" s="277">
        <f ca="1">VLOOKUP(AA$3,TOD!$B$109:$BP$139,36,0)</f>
        <v>0</v>
      </c>
      <c r="AB177" s="277">
        <f ca="1">VLOOKUP(AB$3,TOD!$B$109:$BP$139,36,0)</f>
        <v>0</v>
      </c>
      <c r="AC177" s="277">
        <f ca="1">VLOOKUP(AC$3,TOD!$B$109:$BP$139,36,0)</f>
        <v>0</v>
      </c>
      <c r="AD177" s="277">
        <f ca="1">VLOOKUP(AD$3,TOD!$B$109:$BP$139,36,0)</f>
        <v>0</v>
      </c>
      <c r="AE177" s="277">
        <f ca="1">VLOOKUP(AE$3,TOD!$B$109:$BP$139,36,0)</f>
        <v>0</v>
      </c>
      <c r="AF177" s="277">
        <f ca="1">VLOOKUP(AF$3,TOD!$B$109:$BP$139,36,0)</f>
        <v>0</v>
      </c>
      <c r="AG177" s="277">
        <f ca="1">VLOOKUP(AG$3,TOD!$B$109:$BP$139,36,0)</f>
        <v>0</v>
      </c>
      <c r="AH177" s="277">
        <f ca="1">VLOOKUP(AH$3,TOD!$B$109:$BP$139,36,0)</f>
        <v>0</v>
      </c>
      <c r="AI177" s="277">
        <f ca="1">VLOOKUP(AI$3,TOD!$B$109:$BP$139,36,0)</f>
        <v>0</v>
      </c>
      <c r="AJ177" s="15">
        <f t="shared" ca="1" si="11"/>
        <v>0</v>
      </c>
      <c r="AK177" s="274" t="str">
        <f ca="1">IFERROR(AJ177/AJ178, "-")</f>
        <v>-</v>
      </c>
    </row>
    <row r="178" spans="1:37" ht="15.75" customHeight="1" x14ac:dyDescent="0.25">
      <c r="A178" s="265"/>
      <c r="B178" s="466"/>
      <c r="C178" s="270"/>
      <c r="D178" s="271" t="s">
        <v>35</v>
      </c>
      <c r="E178" s="272">
        <f t="shared" ref="E178:AI178" ca="1" si="42">SUM(E174:E177)</f>
        <v>0</v>
      </c>
      <c r="F178" s="272">
        <f t="shared" ca="1" si="42"/>
        <v>0</v>
      </c>
      <c r="G178" s="272">
        <f t="shared" ca="1" si="42"/>
        <v>0</v>
      </c>
      <c r="H178" s="272">
        <f t="shared" ca="1" si="42"/>
        <v>0</v>
      </c>
      <c r="I178" s="272">
        <f t="shared" ca="1" si="42"/>
        <v>0</v>
      </c>
      <c r="J178" s="272">
        <f t="shared" ca="1" si="42"/>
        <v>0</v>
      </c>
      <c r="K178" s="272">
        <f t="shared" ca="1" si="42"/>
        <v>0</v>
      </c>
      <c r="L178" s="272">
        <f t="shared" ca="1" si="42"/>
        <v>0</v>
      </c>
      <c r="M178" s="272">
        <f t="shared" ca="1" si="42"/>
        <v>0</v>
      </c>
      <c r="N178" s="272">
        <f t="shared" ca="1" si="42"/>
        <v>0</v>
      </c>
      <c r="O178" s="272">
        <f t="shared" ca="1" si="42"/>
        <v>0</v>
      </c>
      <c r="P178" s="272">
        <f t="shared" ca="1" si="42"/>
        <v>0</v>
      </c>
      <c r="Q178" s="272">
        <f t="shared" ca="1" si="42"/>
        <v>0</v>
      </c>
      <c r="R178" s="272">
        <f t="shared" ca="1" si="42"/>
        <v>0</v>
      </c>
      <c r="S178" s="272">
        <f t="shared" ca="1" si="42"/>
        <v>0</v>
      </c>
      <c r="T178" s="272">
        <f t="shared" ca="1" si="42"/>
        <v>0</v>
      </c>
      <c r="U178" s="272">
        <f t="shared" ca="1" si="42"/>
        <v>0</v>
      </c>
      <c r="V178" s="272">
        <f t="shared" ca="1" si="42"/>
        <v>0</v>
      </c>
      <c r="W178" s="272">
        <f t="shared" ca="1" si="42"/>
        <v>0</v>
      </c>
      <c r="X178" s="272">
        <f t="shared" ca="1" si="42"/>
        <v>0</v>
      </c>
      <c r="Y178" s="272">
        <f t="shared" ca="1" si="42"/>
        <v>0</v>
      </c>
      <c r="Z178" s="272">
        <f t="shared" ca="1" si="42"/>
        <v>0</v>
      </c>
      <c r="AA178" s="272">
        <f t="shared" ca="1" si="42"/>
        <v>0</v>
      </c>
      <c r="AB178" s="272">
        <f t="shared" ca="1" si="42"/>
        <v>0</v>
      </c>
      <c r="AC178" s="272">
        <f t="shared" ca="1" si="42"/>
        <v>0</v>
      </c>
      <c r="AD178" s="272">
        <f t="shared" ca="1" si="42"/>
        <v>0</v>
      </c>
      <c r="AE178" s="272">
        <f t="shared" ca="1" si="42"/>
        <v>0</v>
      </c>
      <c r="AF178" s="272">
        <f t="shared" ca="1" si="42"/>
        <v>0</v>
      </c>
      <c r="AG178" s="272">
        <f t="shared" ca="1" si="42"/>
        <v>0</v>
      </c>
      <c r="AH178" s="272">
        <f t="shared" ca="1" si="42"/>
        <v>0</v>
      </c>
      <c r="AI178" s="272">
        <f t="shared" ca="1" si="42"/>
        <v>0</v>
      </c>
      <c r="AJ178" s="15">
        <f t="shared" ca="1" si="11"/>
        <v>0</v>
      </c>
      <c r="AK178" s="274" t="str">
        <f ca="1">IFERROR(AJ178/AJ178, "-")</f>
        <v>-</v>
      </c>
    </row>
    <row r="179" spans="1:37" ht="15.75" customHeight="1" x14ac:dyDescent="0.25">
      <c r="A179" s="265"/>
      <c r="B179" s="464" t="s">
        <v>14</v>
      </c>
      <c r="C179" s="266" t="s">
        <v>305</v>
      </c>
      <c r="D179" s="266" t="s">
        <v>157</v>
      </c>
      <c r="E179" s="275">
        <f ca="1">VLOOKUP(E$3,TOD!$B$6:$BP$36,37,0)</f>
        <v>0</v>
      </c>
      <c r="F179" s="275">
        <f ca="1">VLOOKUP(F$3,TOD!$B$6:$BP$36,37,0)</f>
        <v>0</v>
      </c>
      <c r="G179" s="275">
        <f ca="1">VLOOKUP(G$3,TOD!$B$6:$BP$36,37,0)</f>
        <v>0.80000000004656613</v>
      </c>
      <c r="H179" s="275">
        <f ca="1">VLOOKUP(H$3,TOD!$B$6:$BP$36,37,0)</f>
        <v>0</v>
      </c>
      <c r="I179" s="275">
        <f ca="1">VLOOKUP(I$3,TOD!$B$6:$BP$36,37,0)</f>
        <v>0</v>
      </c>
      <c r="J179" s="275">
        <f ca="1">VLOOKUP(J$3,TOD!$B$6:$BP$36,37,0)</f>
        <v>0</v>
      </c>
      <c r="K179" s="275">
        <f ca="1">VLOOKUP(K$3,TOD!$B$6:$BP$36,37,0)</f>
        <v>0</v>
      </c>
      <c r="L179" s="275">
        <f ca="1">VLOOKUP(L$3,TOD!$B$6:$BP$36,37,0)</f>
        <v>0</v>
      </c>
      <c r="M179" s="275">
        <f ca="1">VLOOKUP(M$3,TOD!$B$6:$BP$36,37,0)</f>
        <v>0</v>
      </c>
      <c r="N179" s="275">
        <f ca="1">VLOOKUP(N$3,TOD!$B$6:$BP$36,37,0)</f>
        <v>0.67199999996228144</v>
      </c>
      <c r="O179" s="275">
        <f ca="1">VLOOKUP(O$3,TOD!$B$6:$BP$36,37,0)</f>
        <v>0</v>
      </c>
      <c r="P179" s="275">
        <f ca="1">VLOOKUP(P$3,TOD!$B$6:$BP$36,37,0)</f>
        <v>0</v>
      </c>
      <c r="Q179" s="275">
        <f ca="1">VLOOKUP(Q$3,TOD!$B$6:$BP$36,37,0)</f>
        <v>0</v>
      </c>
      <c r="R179" s="275">
        <f ca="1">VLOOKUP(R$3,TOD!$B$6:$BP$36,37,0)</f>
        <v>0</v>
      </c>
      <c r="S179" s="275">
        <f ca="1">VLOOKUP(S$3,TOD!$B$6:$BP$36,37,0)</f>
        <v>0</v>
      </c>
      <c r="T179" s="275">
        <f ca="1">VLOOKUP(T$3,TOD!$B$6:$BP$36,37,0)</f>
        <v>0</v>
      </c>
      <c r="U179" s="275">
        <f ca="1">VLOOKUP(U$3,TOD!$B$6:$BP$36,37,0)</f>
        <v>1.9200000000419095</v>
      </c>
      <c r="V179" s="275">
        <f ca="1">VLOOKUP(V$3,TOD!$B$6:$BP$36,37,0)</f>
        <v>0</v>
      </c>
      <c r="W179" s="275">
        <f ca="1">VLOOKUP(W$3,TOD!$B$6:$BP$36,37,0)</f>
        <v>0</v>
      </c>
      <c r="X179" s="275">
        <f ca="1">VLOOKUP(X$3,TOD!$B$6:$BP$36,37,0)</f>
        <v>0</v>
      </c>
      <c r="Y179" s="275">
        <f ca="1">VLOOKUP(Y$3,TOD!$B$6:$BP$36,37,0)</f>
        <v>0</v>
      </c>
      <c r="Z179" s="275">
        <f ca="1">VLOOKUP(Z$3,TOD!$B$6:$BP$36,37,0)</f>
        <v>0</v>
      </c>
      <c r="AA179" s="275">
        <f ca="1">VLOOKUP(AA$3,TOD!$B$6:$BP$36,37,0)</f>
        <v>0</v>
      </c>
      <c r="AB179" s="275">
        <f ca="1">VLOOKUP(AB$3,TOD!$B$6:$BP$36,37,0)</f>
        <v>0</v>
      </c>
      <c r="AC179" s="275">
        <f ca="1">VLOOKUP(AC$3,TOD!$B$6:$BP$36,37,0)</f>
        <v>0</v>
      </c>
      <c r="AD179" s="275">
        <f ca="1">VLOOKUP(AD$3,TOD!$B$6:$BP$36,37,0)</f>
        <v>0</v>
      </c>
      <c r="AE179" s="275">
        <f ca="1">VLOOKUP(AE$3,TOD!$B$6:$BP$36,37,0)</f>
        <v>0</v>
      </c>
      <c r="AF179" s="275">
        <f ca="1">VLOOKUP(AF$3,TOD!$B$6:$BP$36,37,0)</f>
        <v>0</v>
      </c>
      <c r="AG179" s="275">
        <f ca="1">VLOOKUP(AG$3,TOD!$B$6:$BP$36,37,0)</f>
        <v>0</v>
      </c>
      <c r="AH179" s="275">
        <f ca="1">VLOOKUP(AH$3,TOD!$B$6:$BP$36,37,0)</f>
        <v>0</v>
      </c>
      <c r="AI179" s="275">
        <f ca="1">VLOOKUP(AI$3,TOD!$B$6:$BP$36,37,0)</f>
        <v>0</v>
      </c>
      <c r="AJ179" s="15">
        <f t="shared" ca="1" si="11"/>
        <v>3.3920000000507571</v>
      </c>
      <c r="AK179" s="274">
        <f ca="1">IFERROR(AJ179/AJ183, "-")</f>
        <v>1</v>
      </c>
    </row>
    <row r="180" spans="1:37" ht="15.75" customHeight="1" x14ac:dyDescent="0.25">
      <c r="A180" s="265"/>
      <c r="B180" s="465"/>
      <c r="C180" s="266" t="s">
        <v>306</v>
      </c>
      <c r="D180" s="266" t="s">
        <v>158</v>
      </c>
      <c r="E180" s="277">
        <f ca="1">VLOOKUP(E$3,TOD!$B$40:$BP$70,37,0)</f>
        <v>0</v>
      </c>
      <c r="F180" s="277">
        <f ca="1">VLOOKUP(F$3,TOD!$B$40:$BP$70,37,0)</f>
        <v>0</v>
      </c>
      <c r="G180" s="277">
        <f ca="1">VLOOKUP(G$3,TOD!$B$40:$BP$70,37,0)</f>
        <v>0</v>
      </c>
      <c r="H180" s="277">
        <f ca="1">VLOOKUP(H$3,TOD!$B$40:$BP$70,37,0)</f>
        <v>0</v>
      </c>
      <c r="I180" s="277">
        <f ca="1">VLOOKUP(I$3,TOD!$B$40:$BP$70,37,0)</f>
        <v>0</v>
      </c>
      <c r="J180" s="277">
        <f ca="1">VLOOKUP(J$3,TOD!$B$40:$BP$70,37,0)</f>
        <v>0</v>
      </c>
      <c r="K180" s="277">
        <f ca="1">VLOOKUP(K$3,TOD!$B$40:$BP$70,37,0)</f>
        <v>0</v>
      </c>
      <c r="L180" s="277">
        <f ca="1">VLOOKUP(L$3,TOD!$B$40:$BP$70,37,0)</f>
        <v>0</v>
      </c>
      <c r="M180" s="277">
        <f ca="1">VLOOKUP(M$3,TOD!$B$40:$BP$70,37,0)</f>
        <v>0</v>
      </c>
      <c r="N180" s="277">
        <f ca="1">VLOOKUP(N$3,TOD!$B$40:$BP$70,37,0)</f>
        <v>0</v>
      </c>
      <c r="O180" s="277">
        <f ca="1">VLOOKUP(O$3,TOD!$B$40:$BP$70,37,0)</f>
        <v>0</v>
      </c>
      <c r="P180" s="277">
        <f ca="1">VLOOKUP(P$3,TOD!$B$40:$BP$70,37,0)</f>
        <v>0</v>
      </c>
      <c r="Q180" s="277">
        <f ca="1">VLOOKUP(Q$3,TOD!$B$40:$BP$70,37,0)</f>
        <v>0</v>
      </c>
      <c r="R180" s="277">
        <f ca="1">VLOOKUP(R$3,TOD!$B$40:$BP$70,37,0)</f>
        <v>0</v>
      </c>
      <c r="S180" s="277">
        <f ca="1">VLOOKUP(S$3,TOD!$B$40:$BP$70,37,0)</f>
        <v>0</v>
      </c>
      <c r="T180" s="277">
        <f ca="1">VLOOKUP(T$3,TOD!$B$40:$BP$70,37,0)</f>
        <v>0</v>
      </c>
      <c r="U180" s="277">
        <f ca="1">VLOOKUP(U$3,TOD!$B$40:$BP$70,37,0)</f>
        <v>0</v>
      </c>
      <c r="V180" s="277">
        <f ca="1">VLOOKUP(V$3,TOD!$B$40:$BP$70,37,0)</f>
        <v>0</v>
      </c>
      <c r="W180" s="277">
        <f ca="1">VLOOKUP(W$3,TOD!$B$40:$BP$70,37,0)</f>
        <v>0</v>
      </c>
      <c r="X180" s="277">
        <f ca="1">VLOOKUP(X$3,TOD!$B$40:$BP$70,37,0)</f>
        <v>0</v>
      </c>
      <c r="Y180" s="277">
        <f ca="1">VLOOKUP(Y$3,TOD!$B$40:$BP$70,37,0)</f>
        <v>0</v>
      </c>
      <c r="Z180" s="277">
        <f ca="1">VLOOKUP(Z$3,TOD!$B$40:$BP$70,37,0)</f>
        <v>0</v>
      </c>
      <c r="AA180" s="277">
        <f ca="1">VLOOKUP(AA$3,TOD!$B$40:$BP$70,37,0)</f>
        <v>0</v>
      </c>
      <c r="AB180" s="277">
        <f ca="1">VLOOKUP(AB$3,TOD!$B$40:$BP$70,37,0)</f>
        <v>0</v>
      </c>
      <c r="AC180" s="277">
        <f ca="1">VLOOKUP(AC$3,TOD!$B$40:$BP$70,37,0)</f>
        <v>0</v>
      </c>
      <c r="AD180" s="277">
        <f ca="1">VLOOKUP(AD$3,TOD!$B$40:$BP$70,37,0)</f>
        <v>0</v>
      </c>
      <c r="AE180" s="277">
        <f ca="1">VLOOKUP(AE$3,TOD!$B$40:$BP$70,37,0)</f>
        <v>0</v>
      </c>
      <c r="AF180" s="277">
        <f ca="1">VLOOKUP(AF$3,TOD!$B$40:$BP$70,37,0)</f>
        <v>0</v>
      </c>
      <c r="AG180" s="277">
        <f ca="1">VLOOKUP(AG$3,TOD!$B$40:$BP$70,37,0)</f>
        <v>0</v>
      </c>
      <c r="AH180" s="277">
        <f ca="1">VLOOKUP(AH$3,TOD!$B$40:$BP$70,37,0)</f>
        <v>0</v>
      </c>
      <c r="AI180" s="277">
        <f ca="1">VLOOKUP(AI$3,TOD!$B$40:$BP$70,37,0)</f>
        <v>0</v>
      </c>
      <c r="AJ180" s="15">
        <f t="shared" ca="1" si="11"/>
        <v>0</v>
      </c>
      <c r="AK180" s="274">
        <f ca="1">IFERROR(AJ180/AJ183, "-")</f>
        <v>0</v>
      </c>
    </row>
    <row r="181" spans="1:37" ht="15.75" customHeight="1" x14ac:dyDescent="0.25">
      <c r="A181" s="265"/>
      <c r="B181" s="465"/>
      <c r="C181" s="266" t="s">
        <v>307</v>
      </c>
      <c r="D181" s="266" t="s">
        <v>159</v>
      </c>
      <c r="E181" s="277">
        <f ca="1">VLOOKUP(E$3,TOD!$B$75:$BP$105,37,0)</f>
        <v>0</v>
      </c>
      <c r="F181" s="277">
        <f ca="1">VLOOKUP(F$3,TOD!$B$75:$BP$105,37,0)</f>
        <v>0</v>
      </c>
      <c r="G181" s="277">
        <f ca="1">VLOOKUP(G$3,TOD!$B$75:$BP$105,37,0)</f>
        <v>0</v>
      </c>
      <c r="H181" s="277">
        <f ca="1">VLOOKUP(H$3,TOD!$B$75:$BP$105,37,0)</f>
        <v>0</v>
      </c>
      <c r="I181" s="277">
        <f ca="1">VLOOKUP(I$3,TOD!$B$75:$BP$105,37,0)</f>
        <v>0</v>
      </c>
      <c r="J181" s="277">
        <f ca="1">VLOOKUP(J$3,TOD!$B$75:$BP$105,37,0)</f>
        <v>0</v>
      </c>
      <c r="K181" s="277">
        <f ca="1">VLOOKUP(K$3,TOD!$B$75:$BP$105,37,0)</f>
        <v>0</v>
      </c>
      <c r="L181" s="277">
        <f ca="1">VLOOKUP(L$3,TOD!$B$75:$BP$105,37,0)</f>
        <v>0</v>
      </c>
      <c r="M181" s="277">
        <f ca="1">VLOOKUP(M$3,TOD!$B$75:$BP$105,37,0)</f>
        <v>0</v>
      </c>
      <c r="N181" s="277">
        <f ca="1">VLOOKUP(N$3,TOD!$B$75:$BP$105,37,0)</f>
        <v>0</v>
      </c>
      <c r="O181" s="277">
        <f ca="1">VLOOKUP(O$3,TOD!$B$75:$BP$105,37,0)</f>
        <v>0</v>
      </c>
      <c r="P181" s="277">
        <f ca="1">VLOOKUP(P$3,TOD!$B$75:$BP$105,37,0)</f>
        <v>0</v>
      </c>
      <c r="Q181" s="277">
        <f ca="1">VLOOKUP(Q$3,TOD!$B$75:$BP$105,37,0)</f>
        <v>0</v>
      </c>
      <c r="R181" s="277">
        <f ca="1">VLOOKUP(R$3,TOD!$B$75:$BP$105,37,0)</f>
        <v>0</v>
      </c>
      <c r="S181" s="277">
        <f ca="1">VLOOKUP(S$3,TOD!$B$75:$BP$105,37,0)</f>
        <v>0</v>
      </c>
      <c r="T181" s="277">
        <f ca="1">VLOOKUP(T$3,TOD!$B$75:$BP$105,37,0)</f>
        <v>0</v>
      </c>
      <c r="U181" s="277">
        <f ca="1">VLOOKUP(U$3,TOD!$B$75:$BP$105,37,0)</f>
        <v>0</v>
      </c>
      <c r="V181" s="277">
        <f ca="1">VLOOKUP(V$3,TOD!$B$75:$BP$105,37,0)</f>
        <v>0</v>
      </c>
      <c r="W181" s="277">
        <f ca="1">VLOOKUP(W$3,TOD!$B$75:$BP$105,37,0)</f>
        <v>0</v>
      </c>
      <c r="X181" s="277">
        <f ca="1">VLOOKUP(X$3,TOD!$B$75:$BP$105,37,0)</f>
        <v>0</v>
      </c>
      <c r="Y181" s="277">
        <f ca="1">VLOOKUP(Y$3,TOD!$B$75:$BP$105,37,0)</f>
        <v>0</v>
      </c>
      <c r="Z181" s="277">
        <f ca="1">VLOOKUP(Z$3,TOD!$B$75:$BP$105,37,0)</f>
        <v>0</v>
      </c>
      <c r="AA181" s="277">
        <f ca="1">VLOOKUP(AA$3,TOD!$B$75:$BP$105,37,0)</f>
        <v>0</v>
      </c>
      <c r="AB181" s="277">
        <f ca="1">VLOOKUP(AB$3,TOD!$B$75:$BP$105,37,0)</f>
        <v>0</v>
      </c>
      <c r="AC181" s="277">
        <f ca="1">VLOOKUP(AC$3,TOD!$B$75:$BP$105,37,0)</f>
        <v>0</v>
      </c>
      <c r="AD181" s="277">
        <f ca="1">VLOOKUP(AD$3,TOD!$B$75:$BP$105,37,0)</f>
        <v>0</v>
      </c>
      <c r="AE181" s="277">
        <f ca="1">VLOOKUP(AE$3,TOD!$B$75:$BP$105,37,0)</f>
        <v>0</v>
      </c>
      <c r="AF181" s="277">
        <f ca="1">VLOOKUP(AF$3,TOD!$B$75:$BP$105,37,0)</f>
        <v>0</v>
      </c>
      <c r="AG181" s="277">
        <f ca="1">VLOOKUP(AG$3,TOD!$B$75:$BP$105,37,0)</f>
        <v>0</v>
      </c>
      <c r="AH181" s="277">
        <f ca="1">VLOOKUP(AH$3,TOD!$B$75:$BP$105,37,0)</f>
        <v>0</v>
      </c>
      <c r="AI181" s="277">
        <f ca="1">VLOOKUP(AI$3,TOD!$B$75:$BP$105,37,0)</f>
        <v>0</v>
      </c>
      <c r="AJ181" s="15">
        <f t="shared" ca="1" si="11"/>
        <v>0</v>
      </c>
      <c r="AK181" s="274">
        <f ca="1">IFERROR(AJ181/AJ183, "-")</f>
        <v>0</v>
      </c>
    </row>
    <row r="182" spans="1:37" ht="15.75" customHeight="1" x14ac:dyDescent="0.25">
      <c r="A182" s="265"/>
      <c r="B182" s="465"/>
      <c r="C182" s="266" t="s">
        <v>308</v>
      </c>
      <c r="D182" s="266" t="s">
        <v>160</v>
      </c>
      <c r="E182" s="277">
        <f ca="1">VLOOKUP(E$3,TOD!$B$109:$BP$139,37,0)</f>
        <v>0</v>
      </c>
      <c r="F182" s="277">
        <f ca="1">VLOOKUP(F$3,TOD!$B$109:$BP$139,37,0)</f>
        <v>0</v>
      </c>
      <c r="G182" s="277">
        <f ca="1">VLOOKUP(G$3,TOD!$B$109:$BP$139,37,0)</f>
        <v>0</v>
      </c>
      <c r="H182" s="277">
        <f ca="1">VLOOKUP(H$3,TOD!$B$109:$BP$139,37,0)</f>
        <v>0</v>
      </c>
      <c r="I182" s="277">
        <f ca="1">VLOOKUP(I$3,TOD!$B$109:$BP$139,37,0)</f>
        <v>0</v>
      </c>
      <c r="J182" s="277">
        <f ca="1">VLOOKUP(J$3,TOD!$B$109:$BP$139,37,0)</f>
        <v>0</v>
      </c>
      <c r="K182" s="277">
        <f ca="1">VLOOKUP(K$3,TOD!$B$109:$BP$139,37,0)</f>
        <v>0</v>
      </c>
      <c r="L182" s="277">
        <f ca="1">VLOOKUP(L$3,TOD!$B$109:$BP$139,37,0)</f>
        <v>0</v>
      </c>
      <c r="M182" s="277">
        <f ca="1">VLOOKUP(M$3,TOD!$B$109:$BP$139,37,0)</f>
        <v>0</v>
      </c>
      <c r="N182" s="277">
        <f ca="1">VLOOKUP(N$3,TOD!$B$109:$BP$139,37,0)</f>
        <v>0</v>
      </c>
      <c r="O182" s="277">
        <f ca="1">VLOOKUP(O$3,TOD!$B$109:$BP$139,37,0)</f>
        <v>0</v>
      </c>
      <c r="P182" s="277">
        <f ca="1">VLOOKUP(P$3,TOD!$B$109:$BP$139,37,0)</f>
        <v>0</v>
      </c>
      <c r="Q182" s="277">
        <f ca="1">VLOOKUP(Q$3,TOD!$B$109:$BP$139,37,0)</f>
        <v>0</v>
      </c>
      <c r="R182" s="277">
        <f ca="1">VLOOKUP(R$3,TOD!$B$109:$BP$139,37,0)</f>
        <v>0</v>
      </c>
      <c r="S182" s="277">
        <f ca="1">VLOOKUP(S$3,TOD!$B$109:$BP$139,37,0)</f>
        <v>0</v>
      </c>
      <c r="T182" s="277">
        <f ca="1">VLOOKUP(T$3,TOD!$B$109:$BP$139,37,0)</f>
        <v>0</v>
      </c>
      <c r="U182" s="277">
        <f ca="1">VLOOKUP(U$3,TOD!$B$109:$BP$139,37,0)</f>
        <v>0</v>
      </c>
      <c r="V182" s="277">
        <f ca="1">VLOOKUP(V$3,TOD!$B$109:$BP$139,37,0)</f>
        <v>0</v>
      </c>
      <c r="W182" s="277">
        <f ca="1">VLOOKUP(W$3,TOD!$B$109:$BP$139,37,0)</f>
        <v>0</v>
      </c>
      <c r="X182" s="277">
        <f ca="1">VLOOKUP(X$3,TOD!$B$109:$BP$139,37,0)</f>
        <v>0</v>
      </c>
      <c r="Y182" s="277">
        <f ca="1">VLOOKUP(Y$3,TOD!$B$109:$BP$139,37,0)</f>
        <v>0</v>
      </c>
      <c r="Z182" s="277">
        <f ca="1">VLOOKUP(Z$3,TOD!$B$109:$BP$139,37,0)</f>
        <v>0</v>
      </c>
      <c r="AA182" s="277">
        <f ca="1">VLOOKUP(AA$3,TOD!$B$109:$BP$139,37,0)</f>
        <v>0</v>
      </c>
      <c r="AB182" s="277">
        <f ca="1">VLOOKUP(AB$3,TOD!$B$109:$BP$139,37,0)</f>
        <v>0</v>
      </c>
      <c r="AC182" s="277">
        <f ca="1">VLOOKUP(AC$3,TOD!$B$109:$BP$139,37,0)</f>
        <v>0</v>
      </c>
      <c r="AD182" s="277">
        <f ca="1">VLOOKUP(AD$3,TOD!$B$109:$BP$139,37,0)</f>
        <v>0</v>
      </c>
      <c r="AE182" s="277">
        <f ca="1">VLOOKUP(AE$3,TOD!$B$109:$BP$139,37,0)</f>
        <v>0</v>
      </c>
      <c r="AF182" s="277">
        <f ca="1">VLOOKUP(AF$3,TOD!$B$109:$BP$139,37,0)</f>
        <v>0</v>
      </c>
      <c r="AG182" s="277">
        <f ca="1">VLOOKUP(AG$3,TOD!$B$109:$BP$139,37,0)</f>
        <v>0</v>
      </c>
      <c r="AH182" s="277">
        <f ca="1">VLOOKUP(AH$3,TOD!$B$109:$BP$139,37,0)</f>
        <v>0</v>
      </c>
      <c r="AI182" s="277">
        <f ca="1">VLOOKUP(AI$3,TOD!$B$109:$BP$139,37,0)</f>
        <v>0</v>
      </c>
      <c r="AJ182" s="15">
        <f t="shared" ca="1" si="11"/>
        <v>0</v>
      </c>
      <c r="AK182" s="274">
        <f ca="1">IFERROR(AJ182/AJ183, "-")</f>
        <v>0</v>
      </c>
    </row>
    <row r="183" spans="1:37" ht="15.75" customHeight="1" x14ac:dyDescent="0.25">
      <c r="A183" s="265"/>
      <c r="B183" s="466"/>
      <c r="C183" s="270"/>
      <c r="D183" s="271" t="s">
        <v>35</v>
      </c>
      <c r="E183" s="272">
        <f t="shared" ref="E183:AI183" ca="1" si="43">SUM(E179:E182)</f>
        <v>0</v>
      </c>
      <c r="F183" s="272">
        <f t="shared" ca="1" si="43"/>
        <v>0</v>
      </c>
      <c r="G183" s="272">
        <f t="shared" ca="1" si="43"/>
        <v>0.80000000004656613</v>
      </c>
      <c r="H183" s="272">
        <f t="shared" ca="1" si="43"/>
        <v>0</v>
      </c>
      <c r="I183" s="272">
        <f t="shared" ca="1" si="43"/>
        <v>0</v>
      </c>
      <c r="J183" s="272">
        <f t="shared" ca="1" si="43"/>
        <v>0</v>
      </c>
      <c r="K183" s="272">
        <f t="shared" ca="1" si="43"/>
        <v>0</v>
      </c>
      <c r="L183" s="272">
        <f t="shared" ca="1" si="43"/>
        <v>0</v>
      </c>
      <c r="M183" s="272">
        <f t="shared" ca="1" si="43"/>
        <v>0</v>
      </c>
      <c r="N183" s="272">
        <f t="shared" ca="1" si="43"/>
        <v>0.67199999996228144</v>
      </c>
      <c r="O183" s="272">
        <f t="shared" ca="1" si="43"/>
        <v>0</v>
      </c>
      <c r="P183" s="272">
        <f t="shared" ca="1" si="43"/>
        <v>0</v>
      </c>
      <c r="Q183" s="272">
        <f t="shared" ca="1" si="43"/>
        <v>0</v>
      </c>
      <c r="R183" s="272">
        <f t="shared" ca="1" si="43"/>
        <v>0</v>
      </c>
      <c r="S183" s="272">
        <f t="shared" ca="1" si="43"/>
        <v>0</v>
      </c>
      <c r="T183" s="272">
        <f t="shared" ca="1" si="43"/>
        <v>0</v>
      </c>
      <c r="U183" s="272">
        <f t="shared" ca="1" si="43"/>
        <v>1.9200000000419095</v>
      </c>
      <c r="V183" s="272">
        <f t="shared" ca="1" si="43"/>
        <v>0</v>
      </c>
      <c r="W183" s="272">
        <f t="shared" ca="1" si="43"/>
        <v>0</v>
      </c>
      <c r="X183" s="272">
        <f t="shared" ca="1" si="43"/>
        <v>0</v>
      </c>
      <c r="Y183" s="272">
        <f t="shared" ca="1" si="43"/>
        <v>0</v>
      </c>
      <c r="Z183" s="272">
        <f t="shared" ca="1" si="43"/>
        <v>0</v>
      </c>
      <c r="AA183" s="272">
        <f t="shared" ca="1" si="43"/>
        <v>0</v>
      </c>
      <c r="AB183" s="272">
        <f t="shared" ca="1" si="43"/>
        <v>0</v>
      </c>
      <c r="AC183" s="272">
        <f t="shared" ca="1" si="43"/>
        <v>0</v>
      </c>
      <c r="AD183" s="272">
        <f t="shared" ca="1" si="43"/>
        <v>0</v>
      </c>
      <c r="AE183" s="272">
        <f t="shared" ca="1" si="43"/>
        <v>0</v>
      </c>
      <c r="AF183" s="272">
        <f t="shared" ca="1" si="43"/>
        <v>0</v>
      </c>
      <c r="AG183" s="272">
        <f t="shared" ca="1" si="43"/>
        <v>0</v>
      </c>
      <c r="AH183" s="272">
        <f t="shared" ca="1" si="43"/>
        <v>0</v>
      </c>
      <c r="AI183" s="272">
        <f t="shared" ca="1" si="43"/>
        <v>0</v>
      </c>
      <c r="AJ183" s="15">
        <f t="shared" ca="1" si="11"/>
        <v>3.3920000000507571</v>
      </c>
      <c r="AK183" s="274">
        <f ca="1">IFERROR(AJ183/AJ183, "-")</f>
        <v>1</v>
      </c>
    </row>
    <row r="184" spans="1:37" ht="15.75" customHeight="1" x14ac:dyDescent="0.25">
      <c r="A184" s="265"/>
      <c r="B184" s="464" t="s">
        <v>16</v>
      </c>
      <c r="C184" s="266" t="s">
        <v>309</v>
      </c>
      <c r="D184" s="266" t="s">
        <v>157</v>
      </c>
      <c r="E184" s="275">
        <f ca="1">VLOOKUP(E$3,TOD!$B$6:$BP$36,38,0)</f>
        <v>0</v>
      </c>
      <c r="F184" s="275">
        <f ca="1">VLOOKUP(F$3,TOD!$B$6:$BP$36,38,0)</f>
        <v>0</v>
      </c>
      <c r="G184" s="275">
        <f ca="1">VLOOKUP(G$3,TOD!$B$6:$BP$36,38,0)</f>
        <v>0.83199999993667006</v>
      </c>
      <c r="H184" s="275">
        <f ca="1">VLOOKUP(H$3,TOD!$B$6:$BP$36,38,0)</f>
        <v>0</v>
      </c>
      <c r="I184" s="275">
        <f ca="1">VLOOKUP(I$3,TOD!$B$6:$BP$36,38,0)</f>
        <v>0</v>
      </c>
      <c r="J184" s="275">
        <f ca="1">VLOOKUP(J$3,TOD!$B$6:$BP$36,38,0)</f>
        <v>0</v>
      </c>
      <c r="K184" s="275">
        <f ca="1">VLOOKUP(K$3,TOD!$B$6:$BP$36,38,0)</f>
        <v>0</v>
      </c>
      <c r="L184" s="275">
        <f ca="1">VLOOKUP(L$3,TOD!$B$6:$BP$36,38,0)</f>
        <v>0</v>
      </c>
      <c r="M184" s="275">
        <f ca="1">VLOOKUP(M$3,TOD!$B$6:$BP$36,38,0)</f>
        <v>0</v>
      </c>
      <c r="N184" s="275">
        <f ca="1">VLOOKUP(N$3,TOD!$B$6:$BP$36,38,0)</f>
        <v>0.64000000001396984</v>
      </c>
      <c r="O184" s="275">
        <f ca="1">VLOOKUP(O$3,TOD!$B$6:$BP$36,38,0)</f>
        <v>0</v>
      </c>
      <c r="P184" s="275">
        <f ca="1">VLOOKUP(P$3,TOD!$B$6:$BP$36,38,0)</f>
        <v>0</v>
      </c>
      <c r="Q184" s="275">
        <f ca="1">VLOOKUP(Q$3,TOD!$B$6:$BP$36,38,0)</f>
        <v>0</v>
      </c>
      <c r="R184" s="275">
        <f ca="1">VLOOKUP(R$3,TOD!$B$6:$BP$36,38,0)</f>
        <v>0</v>
      </c>
      <c r="S184" s="275">
        <f ca="1">VLOOKUP(S$3,TOD!$B$6:$BP$36,38,0)</f>
        <v>0</v>
      </c>
      <c r="T184" s="275">
        <f ca="1">VLOOKUP(T$3,TOD!$B$6:$BP$36,38,0)</f>
        <v>0</v>
      </c>
      <c r="U184" s="275">
        <f ca="1">VLOOKUP(U$3,TOD!$B$6:$BP$36,38,0)</f>
        <v>1.984000000054948</v>
      </c>
      <c r="V184" s="275">
        <f ca="1">VLOOKUP(V$3,TOD!$B$6:$BP$36,38,0)</f>
        <v>0</v>
      </c>
      <c r="W184" s="275">
        <f ca="1">VLOOKUP(W$3,TOD!$B$6:$BP$36,38,0)</f>
        <v>0</v>
      </c>
      <c r="X184" s="275">
        <f ca="1">VLOOKUP(X$3,TOD!$B$6:$BP$36,38,0)</f>
        <v>0</v>
      </c>
      <c r="Y184" s="275">
        <f ca="1">VLOOKUP(Y$3,TOD!$B$6:$BP$36,38,0)</f>
        <v>0</v>
      </c>
      <c r="Z184" s="275">
        <f ca="1">VLOOKUP(Z$3,TOD!$B$6:$BP$36,38,0)</f>
        <v>0</v>
      </c>
      <c r="AA184" s="275">
        <f ca="1">VLOOKUP(AA$3,TOD!$B$6:$BP$36,38,0)</f>
        <v>0</v>
      </c>
      <c r="AB184" s="275">
        <f ca="1">VLOOKUP(AB$3,TOD!$B$6:$BP$36,38,0)</f>
        <v>0</v>
      </c>
      <c r="AC184" s="275">
        <f ca="1">VLOOKUP(AC$3,TOD!$B$6:$BP$36,38,0)</f>
        <v>0</v>
      </c>
      <c r="AD184" s="275">
        <f ca="1">VLOOKUP(AD$3,TOD!$B$6:$BP$36,38,0)</f>
        <v>0</v>
      </c>
      <c r="AE184" s="275">
        <f ca="1">VLOOKUP(AE$3,TOD!$B$6:$BP$36,38,0)</f>
        <v>0</v>
      </c>
      <c r="AF184" s="275">
        <f ca="1">VLOOKUP(AF$3,TOD!$B$6:$BP$36,38,0)</f>
        <v>0</v>
      </c>
      <c r="AG184" s="275">
        <f ca="1">VLOOKUP(AG$3,TOD!$B$6:$BP$36,38,0)</f>
        <v>0</v>
      </c>
      <c r="AH184" s="275">
        <f ca="1">VLOOKUP(AH$3,TOD!$B$6:$BP$36,38,0)</f>
        <v>0</v>
      </c>
      <c r="AI184" s="275">
        <f ca="1">VLOOKUP(AI$3,TOD!$B$6:$BP$36,38,0)</f>
        <v>0</v>
      </c>
      <c r="AJ184" s="15">
        <f t="shared" ca="1" si="11"/>
        <v>3.4560000000055879</v>
      </c>
      <c r="AK184" s="274">
        <f ca="1">IFERROR(AJ184/AJ188, "-")</f>
        <v>0.98181818181457392</v>
      </c>
    </row>
    <row r="185" spans="1:37" ht="15.75" customHeight="1" x14ac:dyDescent="0.25">
      <c r="A185" s="265"/>
      <c r="B185" s="465"/>
      <c r="C185" s="266" t="s">
        <v>310</v>
      </c>
      <c r="D185" s="266" t="s">
        <v>158</v>
      </c>
      <c r="E185" s="277">
        <f ca="1">VLOOKUP(E$3,TOD!$B$40:$BP$70,38,0)</f>
        <v>0</v>
      </c>
      <c r="F185" s="277">
        <f ca="1">VLOOKUP(F$3,TOD!$B$40:$BP$70,38,0)</f>
        <v>0</v>
      </c>
      <c r="G185" s="277">
        <f ca="1">VLOOKUP(G$3,TOD!$B$40:$BP$70,38,0)</f>
        <v>0</v>
      </c>
      <c r="H185" s="277">
        <f ca="1">VLOOKUP(H$3,TOD!$B$40:$BP$70,38,0)</f>
        <v>0</v>
      </c>
      <c r="I185" s="277">
        <f ca="1">VLOOKUP(I$3,TOD!$B$40:$BP$70,38,0)</f>
        <v>0</v>
      </c>
      <c r="J185" s="277">
        <f ca="1">VLOOKUP(J$3,TOD!$B$40:$BP$70,38,0)</f>
        <v>0</v>
      </c>
      <c r="K185" s="277">
        <f ca="1">VLOOKUP(K$3,TOD!$B$40:$BP$70,38,0)</f>
        <v>0</v>
      </c>
      <c r="L185" s="277">
        <f ca="1">VLOOKUP(L$3,TOD!$B$40:$BP$70,38,0)</f>
        <v>0</v>
      </c>
      <c r="M185" s="277">
        <f ca="1">VLOOKUP(M$3,TOD!$B$40:$BP$70,38,0)</f>
        <v>0</v>
      </c>
      <c r="N185" s="277">
        <f ca="1">VLOOKUP(N$3,TOD!$B$40:$BP$70,38,0)</f>
        <v>6.4000000013038516E-2</v>
      </c>
      <c r="O185" s="277">
        <f ca="1">VLOOKUP(O$3,TOD!$B$40:$BP$70,38,0)</f>
        <v>0</v>
      </c>
      <c r="P185" s="277">
        <f ca="1">VLOOKUP(P$3,TOD!$B$40:$BP$70,38,0)</f>
        <v>0</v>
      </c>
      <c r="Q185" s="277">
        <f ca="1">VLOOKUP(Q$3,TOD!$B$40:$BP$70,38,0)</f>
        <v>0</v>
      </c>
      <c r="R185" s="277">
        <f ca="1">VLOOKUP(R$3,TOD!$B$40:$BP$70,38,0)</f>
        <v>0</v>
      </c>
      <c r="S185" s="277">
        <f ca="1">VLOOKUP(S$3,TOD!$B$40:$BP$70,38,0)</f>
        <v>0</v>
      </c>
      <c r="T185" s="277">
        <f ca="1">VLOOKUP(T$3,TOD!$B$40:$BP$70,38,0)</f>
        <v>0</v>
      </c>
      <c r="U185" s="277">
        <f ca="1">VLOOKUP(U$3,TOD!$B$40:$BP$70,38,0)</f>
        <v>0</v>
      </c>
      <c r="V185" s="277">
        <f ca="1">VLOOKUP(V$3,TOD!$B$40:$BP$70,38,0)</f>
        <v>0</v>
      </c>
      <c r="W185" s="277">
        <f ca="1">VLOOKUP(W$3,TOD!$B$40:$BP$70,38,0)</f>
        <v>0</v>
      </c>
      <c r="X185" s="277">
        <f ca="1">VLOOKUP(X$3,TOD!$B$40:$BP$70,38,0)</f>
        <v>0</v>
      </c>
      <c r="Y185" s="277">
        <f ca="1">VLOOKUP(Y$3,TOD!$B$40:$BP$70,38,0)</f>
        <v>0</v>
      </c>
      <c r="Z185" s="277">
        <f ca="1">VLOOKUP(Z$3,TOD!$B$40:$BP$70,38,0)</f>
        <v>0</v>
      </c>
      <c r="AA185" s="277">
        <f ca="1">VLOOKUP(AA$3,TOD!$B$40:$BP$70,38,0)</f>
        <v>0</v>
      </c>
      <c r="AB185" s="277">
        <f ca="1">VLOOKUP(AB$3,TOD!$B$40:$BP$70,38,0)</f>
        <v>0</v>
      </c>
      <c r="AC185" s="277">
        <f ca="1">VLOOKUP(AC$3,TOD!$B$40:$BP$70,38,0)</f>
        <v>0</v>
      </c>
      <c r="AD185" s="277">
        <f ca="1">VLOOKUP(AD$3,TOD!$B$40:$BP$70,38,0)</f>
        <v>0</v>
      </c>
      <c r="AE185" s="277">
        <f ca="1">VLOOKUP(AE$3,TOD!$B$40:$BP$70,38,0)</f>
        <v>0</v>
      </c>
      <c r="AF185" s="277">
        <f ca="1">VLOOKUP(AF$3,TOD!$B$40:$BP$70,38,0)</f>
        <v>0</v>
      </c>
      <c r="AG185" s="277">
        <f ca="1">VLOOKUP(AG$3,TOD!$B$40:$BP$70,38,0)</f>
        <v>0</v>
      </c>
      <c r="AH185" s="277">
        <f ca="1">VLOOKUP(AH$3,TOD!$B$40:$BP$70,38,0)</f>
        <v>0</v>
      </c>
      <c r="AI185" s="277">
        <f ca="1">VLOOKUP(AI$3,TOD!$B$40:$BP$70,38,0)</f>
        <v>0</v>
      </c>
      <c r="AJ185" s="15">
        <f t="shared" ca="1" si="11"/>
        <v>6.4000000013038516E-2</v>
      </c>
      <c r="AK185" s="274">
        <f ca="1">IFERROR(AJ185/AJ188, "-")</f>
        <v>1.8181818185426094E-2</v>
      </c>
    </row>
    <row r="186" spans="1:37" ht="15.75" customHeight="1" x14ac:dyDescent="0.25">
      <c r="A186" s="265"/>
      <c r="B186" s="465"/>
      <c r="C186" s="266" t="s">
        <v>311</v>
      </c>
      <c r="D186" s="266" t="s">
        <v>159</v>
      </c>
      <c r="E186" s="277">
        <f ca="1">VLOOKUP(E$3,TOD!$B$75:$BP$105,38,0)</f>
        <v>0</v>
      </c>
      <c r="F186" s="277">
        <f ca="1">VLOOKUP(F$3,TOD!$B$75:$BP$105,38,0)</f>
        <v>0</v>
      </c>
      <c r="G186" s="277">
        <f ca="1">VLOOKUP(G$3,TOD!$B$75:$BP$105,38,0)</f>
        <v>0</v>
      </c>
      <c r="H186" s="277">
        <f ca="1">VLOOKUP(H$3,TOD!$B$75:$BP$105,38,0)</f>
        <v>0</v>
      </c>
      <c r="I186" s="277">
        <f ca="1">VLOOKUP(I$3,TOD!$B$75:$BP$105,38,0)</f>
        <v>0</v>
      </c>
      <c r="J186" s="277">
        <f ca="1">VLOOKUP(J$3,TOD!$B$75:$BP$105,38,0)</f>
        <v>0</v>
      </c>
      <c r="K186" s="277">
        <f ca="1">VLOOKUP(K$3,TOD!$B$75:$BP$105,38,0)</f>
        <v>0</v>
      </c>
      <c r="L186" s="277">
        <f ca="1">VLOOKUP(L$3,TOD!$B$75:$BP$105,38,0)</f>
        <v>0</v>
      </c>
      <c r="M186" s="277">
        <f ca="1">VLOOKUP(M$3,TOD!$B$75:$BP$105,38,0)</f>
        <v>0</v>
      </c>
      <c r="N186" s="277">
        <f ca="1">VLOOKUP(N$3,TOD!$B$75:$BP$105,38,0)</f>
        <v>0</v>
      </c>
      <c r="O186" s="277">
        <f ca="1">VLOOKUP(O$3,TOD!$B$75:$BP$105,38,0)</f>
        <v>0</v>
      </c>
      <c r="P186" s="277">
        <f ca="1">VLOOKUP(P$3,TOD!$B$75:$BP$105,38,0)</f>
        <v>0</v>
      </c>
      <c r="Q186" s="277">
        <f ca="1">VLOOKUP(Q$3,TOD!$B$75:$BP$105,38,0)</f>
        <v>0</v>
      </c>
      <c r="R186" s="277">
        <f ca="1">VLOOKUP(R$3,TOD!$B$75:$BP$105,38,0)</f>
        <v>0</v>
      </c>
      <c r="S186" s="277">
        <f ca="1">VLOOKUP(S$3,TOD!$B$75:$BP$105,38,0)</f>
        <v>0</v>
      </c>
      <c r="T186" s="277">
        <f ca="1">VLOOKUP(T$3,TOD!$B$75:$BP$105,38,0)</f>
        <v>0</v>
      </c>
      <c r="U186" s="277">
        <f ca="1">VLOOKUP(U$3,TOD!$B$75:$BP$105,38,0)</f>
        <v>0</v>
      </c>
      <c r="V186" s="277">
        <f ca="1">VLOOKUP(V$3,TOD!$B$75:$BP$105,38,0)</f>
        <v>0</v>
      </c>
      <c r="W186" s="277">
        <f ca="1">VLOOKUP(W$3,TOD!$B$75:$BP$105,38,0)</f>
        <v>0</v>
      </c>
      <c r="X186" s="277">
        <f ca="1">VLOOKUP(X$3,TOD!$B$75:$BP$105,38,0)</f>
        <v>0</v>
      </c>
      <c r="Y186" s="277">
        <f ca="1">VLOOKUP(Y$3,TOD!$B$75:$BP$105,38,0)</f>
        <v>0</v>
      </c>
      <c r="Z186" s="277">
        <f ca="1">VLOOKUP(Z$3,TOD!$B$75:$BP$105,38,0)</f>
        <v>0</v>
      </c>
      <c r="AA186" s="277">
        <f ca="1">VLOOKUP(AA$3,TOD!$B$75:$BP$105,38,0)</f>
        <v>0</v>
      </c>
      <c r="AB186" s="277">
        <f ca="1">VLOOKUP(AB$3,TOD!$B$75:$BP$105,38,0)</f>
        <v>0</v>
      </c>
      <c r="AC186" s="277">
        <f ca="1">VLOOKUP(AC$3,TOD!$B$75:$BP$105,38,0)</f>
        <v>0</v>
      </c>
      <c r="AD186" s="277">
        <f ca="1">VLOOKUP(AD$3,TOD!$B$75:$BP$105,38,0)</f>
        <v>0</v>
      </c>
      <c r="AE186" s="277">
        <f ca="1">VLOOKUP(AE$3,TOD!$B$75:$BP$105,38,0)</f>
        <v>0</v>
      </c>
      <c r="AF186" s="277">
        <f ca="1">VLOOKUP(AF$3,TOD!$B$75:$BP$105,38,0)</f>
        <v>0</v>
      </c>
      <c r="AG186" s="277">
        <f ca="1">VLOOKUP(AG$3,TOD!$B$75:$BP$105,38,0)</f>
        <v>0</v>
      </c>
      <c r="AH186" s="277">
        <f ca="1">VLOOKUP(AH$3,TOD!$B$75:$BP$105,38,0)</f>
        <v>0</v>
      </c>
      <c r="AI186" s="277">
        <f ca="1">VLOOKUP(AI$3,TOD!$B$75:$BP$105,38,0)</f>
        <v>0</v>
      </c>
      <c r="AJ186" s="15">
        <f t="shared" ca="1" si="11"/>
        <v>0</v>
      </c>
      <c r="AK186" s="274">
        <f ca="1">IFERROR(AJ186/AJ188, "-")</f>
        <v>0</v>
      </c>
    </row>
    <row r="187" spans="1:37" ht="15.75" customHeight="1" x14ac:dyDescent="0.25">
      <c r="A187" s="265"/>
      <c r="B187" s="465"/>
      <c r="C187" s="266" t="s">
        <v>312</v>
      </c>
      <c r="D187" s="266" t="s">
        <v>160</v>
      </c>
      <c r="E187" s="277">
        <f ca="1">VLOOKUP(E$3,TOD!$B$109:$BP$139,38,0)</f>
        <v>0</v>
      </c>
      <c r="F187" s="277">
        <f ca="1">VLOOKUP(F$3,TOD!$B$109:$BP$139,38,0)</f>
        <v>0</v>
      </c>
      <c r="G187" s="277">
        <f ca="1">VLOOKUP(G$3,TOD!$B$109:$BP$139,38,0)</f>
        <v>0</v>
      </c>
      <c r="H187" s="277">
        <f ca="1">VLOOKUP(H$3,TOD!$B$109:$BP$139,38,0)</f>
        <v>0</v>
      </c>
      <c r="I187" s="277">
        <f ca="1">VLOOKUP(I$3,TOD!$B$109:$BP$139,38,0)</f>
        <v>0</v>
      </c>
      <c r="J187" s="277">
        <f ca="1">VLOOKUP(J$3,TOD!$B$109:$BP$139,38,0)</f>
        <v>0</v>
      </c>
      <c r="K187" s="277">
        <f ca="1">VLOOKUP(K$3,TOD!$B$109:$BP$139,38,0)</f>
        <v>0</v>
      </c>
      <c r="L187" s="277">
        <f ca="1">VLOOKUP(L$3,TOD!$B$109:$BP$139,38,0)</f>
        <v>0</v>
      </c>
      <c r="M187" s="277">
        <f ca="1">VLOOKUP(M$3,TOD!$B$109:$BP$139,38,0)</f>
        <v>0</v>
      </c>
      <c r="N187" s="277">
        <f ca="1">VLOOKUP(N$3,TOD!$B$109:$BP$139,38,0)</f>
        <v>0</v>
      </c>
      <c r="O187" s="277">
        <f ca="1">VLOOKUP(O$3,TOD!$B$109:$BP$139,38,0)</f>
        <v>0</v>
      </c>
      <c r="P187" s="277">
        <f ca="1">VLOOKUP(P$3,TOD!$B$109:$BP$139,38,0)</f>
        <v>0</v>
      </c>
      <c r="Q187" s="277">
        <f ca="1">VLOOKUP(Q$3,TOD!$B$109:$BP$139,38,0)</f>
        <v>0</v>
      </c>
      <c r="R187" s="277">
        <f ca="1">VLOOKUP(R$3,TOD!$B$109:$BP$139,38,0)</f>
        <v>0</v>
      </c>
      <c r="S187" s="277">
        <f ca="1">VLOOKUP(S$3,TOD!$B$109:$BP$139,38,0)</f>
        <v>0</v>
      </c>
      <c r="T187" s="277">
        <f ca="1">VLOOKUP(T$3,TOD!$B$109:$BP$139,38,0)</f>
        <v>0</v>
      </c>
      <c r="U187" s="277">
        <f ca="1">VLOOKUP(U$3,TOD!$B$109:$BP$139,38,0)</f>
        <v>0</v>
      </c>
      <c r="V187" s="277">
        <f ca="1">VLOOKUP(V$3,TOD!$B$109:$BP$139,38,0)</f>
        <v>0</v>
      </c>
      <c r="W187" s="277">
        <f ca="1">VLOOKUP(W$3,TOD!$B$109:$BP$139,38,0)</f>
        <v>0</v>
      </c>
      <c r="X187" s="277">
        <f ca="1">VLOOKUP(X$3,TOD!$B$109:$BP$139,38,0)</f>
        <v>0</v>
      </c>
      <c r="Y187" s="277">
        <f ca="1">VLOOKUP(Y$3,TOD!$B$109:$BP$139,38,0)</f>
        <v>0</v>
      </c>
      <c r="Z187" s="277">
        <f ca="1">VLOOKUP(Z$3,TOD!$B$109:$BP$139,38,0)</f>
        <v>0</v>
      </c>
      <c r="AA187" s="277">
        <f ca="1">VLOOKUP(AA$3,TOD!$B$109:$BP$139,38,0)</f>
        <v>0</v>
      </c>
      <c r="AB187" s="277">
        <f ca="1">VLOOKUP(AB$3,TOD!$B$109:$BP$139,38,0)</f>
        <v>0</v>
      </c>
      <c r="AC187" s="277">
        <f ca="1">VLOOKUP(AC$3,TOD!$B$109:$BP$139,38,0)</f>
        <v>0</v>
      </c>
      <c r="AD187" s="277">
        <f ca="1">VLOOKUP(AD$3,TOD!$B$109:$BP$139,38,0)</f>
        <v>0</v>
      </c>
      <c r="AE187" s="277">
        <f ca="1">VLOOKUP(AE$3,TOD!$B$109:$BP$139,38,0)</f>
        <v>0</v>
      </c>
      <c r="AF187" s="277">
        <f ca="1">VLOOKUP(AF$3,TOD!$B$109:$BP$139,38,0)</f>
        <v>0</v>
      </c>
      <c r="AG187" s="277">
        <f ca="1">VLOOKUP(AG$3,TOD!$B$109:$BP$139,38,0)</f>
        <v>0</v>
      </c>
      <c r="AH187" s="277">
        <f ca="1">VLOOKUP(AH$3,TOD!$B$109:$BP$139,38,0)</f>
        <v>0</v>
      </c>
      <c r="AI187" s="277">
        <f ca="1">VLOOKUP(AI$3,TOD!$B$109:$BP$139,38,0)</f>
        <v>0</v>
      </c>
      <c r="AJ187" s="15">
        <f t="shared" ca="1" si="11"/>
        <v>0</v>
      </c>
      <c r="AK187" s="274">
        <f ca="1">IFERROR(AJ187/AJ188, "-")</f>
        <v>0</v>
      </c>
    </row>
    <row r="188" spans="1:37" ht="15.75" customHeight="1" x14ac:dyDescent="0.25">
      <c r="A188" s="265"/>
      <c r="B188" s="466"/>
      <c r="C188" s="270"/>
      <c r="D188" s="271" t="s">
        <v>35</v>
      </c>
      <c r="E188" s="272">
        <f t="shared" ref="E188:AI188" ca="1" si="44">SUM(E184:E187)</f>
        <v>0</v>
      </c>
      <c r="F188" s="272">
        <f t="shared" ca="1" si="44"/>
        <v>0</v>
      </c>
      <c r="G188" s="272">
        <f t="shared" ca="1" si="44"/>
        <v>0.83199999993667006</v>
      </c>
      <c r="H188" s="272">
        <f t="shared" ca="1" si="44"/>
        <v>0</v>
      </c>
      <c r="I188" s="272">
        <f t="shared" ca="1" si="44"/>
        <v>0</v>
      </c>
      <c r="J188" s="272">
        <f t="shared" ca="1" si="44"/>
        <v>0</v>
      </c>
      <c r="K188" s="272">
        <f t="shared" ca="1" si="44"/>
        <v>0</v>
      </c>
      <c r="L188" s="272">
        <f t="shared" ca="1" si="44"/>
        <v>0</v>
      </c>
      <c r="M188" s="272">
        <f t="shared" ca="1" si="44"/>
        <v>0</v>
      </c>
      <c r="N188" s="272">
        <f t="shared" ca="1" si="44"/>
        <v>0.70400000002700835</v>
      </c>
      <c r="O188" s="272">
        <f t="shared" ca="1" si="44"/>
        <v>0</v>
      </c>
      <c r="P188" s="272">
        <f t="shared" ca="1" si="44"/>
        <v>0</v>
      </c>
      <c r="Q188" s="272">
        <f t="shared" ca="1" si="44"/>
        <v>0</v>
      </c>
      <c r="R188" s="272">
        <f t="shared" ca="1" si="44"/>
        <v>0</v>
      </c>
      <c r="S188" s="272">
        <f t="shared" ca="1" si="44"/>
        <v>0</v>
      </c>
      <c r="T188" s="272">
        <f t="shared" ca="1" si="44"/>
        <v>0</v>
      </c>
      <c r="U188" s="272">
        <f t="shared" ca="1" si="44"/>
        <v>1.984000000054948</v>
      </c>
      <c r="V188" s="272">
        <f t="shared" ca="1" si="44"/>
        <v>0</v>
      </c>
      <c r="W188" s="272">
        <f t="shared" ca="1" si="44"/>
        <v>0</v>
      </c>
      <c r="X188" s="272">
        <f t="shared" ca="1" si="44"/>
        <v>0</v>
      </c>
      <c r="Y188" s="272">
        <f t="shared" ca="1" si="44"/>
        <v>0</v>
      </c>
      <c r="Z188" s="272">
        <f t="shared" ca="1" si="44"/>
        <v>0</v>
      </c>
      <c r="AA188" s="272">
        <f t="shared" ca="1" si="44"/>
        <v>0</v>
      </c>
      <c r="AB188" s="272">
        <f t="shared" ca="1" si="44"/>
        <v>0</v>
      </c>
      <c r="AC188" s="272">
        <f t="shared" ca="1" si="44"/>
        <v>0</v>
      </c>
      <c r="AD188" s="272">
        <f t="shared" ca="1" si="44"/>
        <v>0</v>
      </c>
      <c r="AE188" s="272">
        <f t="shared" ca="1" si="44"/>
        <v>0</v>
      </c>
      <c r="AF188" s="272">
        <f t="shared" ca="1" si="44"/>
        <v>0</v>
      </c>
      <c r="AG188" s="272">
        <f t="shared" ca="1" si="44"/>
        <v>0</v>
      </c>
      <c r="AH188" s="272">
        <f t="shared" ca="1" si="44"/>
        <v>0</v>
      </c>
      <c r="AI188" s="272">
        <f t="shared" ca="1" si="44"/>
        <v>0</v>
      </c>
      <c r="AJ188" s="15">
        <f t="shared" ca="1" si="11"/>
        <v>3.5200000000186265</v>
      </c>
      <c r="AK188" s="274">
        <f ca="1">IFERROR(AJ188/AJ188, "-")</f>
        <v>1</v>
      </c>
    </row>
    <row r="189" spans="1:37" ht="15.75" customHeight="1" x14ac:dyDescent="0.25">
      <c r="A189" s="265"/>
      <c r="B189" s="464" t="s">
        <v>15</v>
      </c>
      <c r="C189" s="266" t="s">
        <v>313</v>
      </c>
      <c r="D189" s="266" t="s">
        <v>157</v>
      </c>
      <c r="E189" s="275">
        <f ca="1">VLOOKUP(E$3,TOD!$B$6:$BP$36,39,0)</f>
        <v>0</v>
      </c>
      <c r="F189" s="275">
        <f ca="1">VLOOKUP(F$3,TOD!$B$6:$BP$36,39,0)</f>
        <v>0</v>
      </c>
      <c r="G189" s="275">
        <f ca="1">VLOOKUP(G$3,TOD!$B$6:$BP$36,39,0)</f>
        <v>0.48000000003958121</v>
      </c>
      <c r="H189" s="275">
        <f ca="1">VLOOKUP(H$3,TOD!$B$6:$BP$36,39,0)</f>
        <v>0</v>
      </c>
      <c r="I189" s="275">
        <f ca="1">VLOOKUP(I$3,TOD!$B$6:$BP$36,39,0)</f>
        <v>0</v>
      </c>
      <c r="J189" s="275">
        <f ca="1">VLOOKUP(J$3,TOD!$B$6:$BP$36,39,0)</f>
        <v>0</v>
      </c>
      <c r="K189" s="275">
        <f ca="1">VLOOKUP(K$3,TOD!$B$6:$BP$36,39,0)</f>
        <v>0</v>
      </c>
      <c r="L189" s="275">
        <f ca="1">VLOOKUP(L$3,TOD!$B$6:$BP$36,39,0)</f>
        <v>0</v>
      </c>
      <c r="M189" s="275">
        <f ca="1">VLOOKUP(M$3,TOD!$B$6:$BP$36,39,0)</f>
        <v>0</v>
      </c>
      <c r="N189" s="275">
        <f ca="1">VLOOKUP(N$3,TOD!$B$6:$BP$36,39,0)</f>
        <v>0</v>
      </c>
      <c r="O189" s="275">
        <f ca="1">VLOOKUP(O$3,TOD!$B$6:$BP$36,39,0)</f>
        <v>0</v>
      </c>
      <c r="P189" s="275">
        <f ca="1">VLOOKUP(P$3,TOD!$B$6:$BP$36,39,0)</f>
        <v>0</v>
      </c>
      <c r="Q189" s="275">
        <f ca="1">VLOOKUP(Q$3,TOD!$B$6:$BP$36,39,0)</f>
        <v>0</v>
      </c>
      <c r="R189" s="275">
        <f ca="1">VLOOKUP(R$3,TOD!$B$6:$BP$36,39,0)</f>
        <v>0</v>
      </c>
      <c r="S189" s="275">
        <f ca="1">VLOOKUP(S$3,TOD!$B$6:$BP$36,39,0)</f>
        <v>0</v>
      </c>
      <c r="T189" s="275">
        <f ca="1">VLOOKUP(T$3,TOD!$B$6:$BP$36,39,0)</f>
        <v>0</v>
      </c>
      <c r="U189" s="275">
        <f ca="1">VLOOKUP(U$3,TOD!$B$6:$BP$36,39,0)</f>
        <v>0</v>
      </c>
      <c r="V189" s="275">
        <f ca="1">VLOOKUP(V$3,TOD!$B$6:$BP$36,39,0)</f>
        <v>0</v>
      </c>
      <c r="W189" s="275">
        <f ca="1">VLOOKUP(W$3,TOD!$B$6:$BP$36,39,0)</f>
        <v>0</v>
      </c>
      <c r="X189" s="275">
        <f ca="1">VLOOKUP(X$3,TOD!$B$6:$BP$36,39,0)</f>
        <v>0</v>
      </c>
      <c r="Y189" s="275">
        <f ca="1">VLOOKUP(Y$3,TOD!$B$6:$BP$36,39,0)</f>
        <v>0</v>
      </c>
      <c r="Z189" s="275">
        <f ca="1">VLOOKUP(Z$3,TOD!$B$6:$BP$36,39,0)</f>
        <v>0</v>
      </c>
      <c r="AA189" s="275">
        <f ca="1">VLOOKUP(AA$3,TOD!$B$6:$BP$36,39,0)</f>
        <v>0</v>
      </c>
      <c r="AB189" s="275">
        <f ca="1">VLOOKUP(AB$3,TOD!$B$6:$BP$36,39,0)</f>
        <v>0</v>
      </c>
      <c r="AC189" s="275">
        <f ca="1">VLOOKUP(AC$3,TOD!$B$6:$BP$36,39,0)</f>
        <v>0</v>
      </c>
      <c r="AD189" s="275">
        <f ca="1">VLOOKUP(AD$3,TOD!$B$6:$BP$36,39,0)</f>
        <v>0</v>
      </c>
      <c r="AE189" s="275">
        <f ca="1">VLOOKUP(AE$3,TOD!$B$6:$BP$36,39,0)</f>
        <v>0</v>
      </c>
      <c r="AF189" s="275">
        <f ca="1">VLOOKUP(AF$3,TOD!$B$6:$BP$36,39,0)</f>
        <v>0</v>
      </c>
      <c r="AG189" s="275">
        <f ca="1">VLOOKUP(AG$3,TOD!$B$6:$BP$36,39,0)</f>
        <v>0</v>
      </c>
      <c r="AH189" s="275">
        <f ca="1">VLOOKUP(AH$3,TOD!$B$6:$BP$36,39,0)</f>
        <v>0</v>
      </c>
      <c r="AI189" s="275">
        <f ca="1">VLOOKUP(AI$3,TOD!$B$6:$BP$36,39,0)</f>
        <v>0</v>
      </c>
      <c r="AJ189" s="15">
        <f t="shared" ca="1" si="11"/>
        <v>0.48000000003958121</v>
      </c>
      <c r="AK189" s="274">
        <f ca="1">IFERROR(AJ189/AJ193, "-")</f>
        <v>0.93750000009947598</v>
      </c>
    </row>
    <row r="190" spans="1:37" ht="15.75" customHeight="1" x14ac:dyDescent="0.25">
      <c r="A190" s="265"/>
      <c r="B190" s="465"/>
      <c r="C190" s="266" t="s">
        <v>314</v>
      </c>
      <c r="D190" s="266" t="s">
        <v>158</v>
      </c>
      <c r="E190" s="277">
        <f ca="1">VLOOKUP(E$3,TOD!$B$40:$BP$70,39,0)</f>
        <v>0</v>
      </c>
      <c r="F190" s="277">
        <f ca="1">VLOOKUP(F$3,TOD!$B$40:$BP$70,39,0)</f>
        <v>0</v>
      </c>
      <c r="G190" s="277">
        <f ca="1">VLOOKUP(G$3,TOD!$B$40:$BP$70,39,0)</f>
        <v>0</v>
      </c>
      <c r="H190" s="277">
        <f ca="1">VLOOKUP(H$3,TOD!$B$40:$BP$70,39,0)</f>
        <v>0</v>
      </c>
      <c r="I190" s="277">
        <f ca="1">VLOOKUP(I$3,TOD!$B$40:$BP$70,39,0)</f>
        <v>0</v>
      </c>
      <c r="J190" s="277">
        <f ca="1">VLOOKUP(J$3,TOD!$B$40:$BP$70,39,0)</f>
        <v>0</v>
      </c>
      <c r="K190" s="277">
        <f ca="1">VLOOKUP(K$3,TOD!$B$40:$BP$70,39,0)</f>
        <v>0</v>
      </c>
      <c r="L190" s="277">
        <f ca="1">VLOOKUP(L$3,TOD!$B$40:$BP$70,39,0)</f>
        <v>0</v>
      </c>
      <c r="M190" s="277">
        <f ca="1">VLOOKUP(M$3,TOD!$B$40:$BP$70,39,0)</f>
        <v>0</v>
      </c>
      <c r="N190" s="277">
        <f ca="1">VLOOKUP(N$3,TOD!$B$40:$BP$70,39,0)</f>
        <v>3.1999999948311597E-2</v>
      </c>
      <c r="O190" s="277">
        <f ca="1">VLOOKUP(O$3,TOD!$B$40:$BP$70,39,0)</f>
        <v>0</v>
      </c>
      <c r="P190" s="277">
        <f ca="1">VLOOKUP(P$3,TOD!$B$40:$BP$70,39,0)</f>
        <v>0</v>
      </c>
      <c r="Q190" s="277">
        <f ca="1">VLOOKUP(Q$3,TOD!$B$40:$BP$70,39,0)</f>
        <v>0</v>
      </c>
      <c r="R190" s="277">
        <f ca="1">VLOOKUP(R$3,TOD!$B$40:$BP$70,39,0)</f>
        <v>0</v>
      </c>
      <c r="S190" s="277">
        <f ca="1">VLOOKUP(S$3,TOD!$B$40:$BP$70,39,0)</f>
        <v>0</v>
      </c>
      <c r="T190" s="277">
        <f ca="1">VLOOKUP(T$3,TOD!$B$40:$BP$70,39,0)</f>
        <v>0</v>
      </c>
      <c r="U190" s="277">
        <f ca="1">VLOOKUP(U$3,TOD!$B$40:$BP$70,39,0)</f>
        <v>0</v>
      </c>
      <c r="V190" s="277">
        <f ca="1">VLOOKUP(V$3,TOD!$B$40:$BP$70,39,0)</f>
        <v>0</v>
      </c>
      <c r="W190" s="277">
        <f ca="1">VLOOKUP(W$3,TOD!$B$40:$BP$70,39,0)</f>
        <v>0</v>
      </c>
      <c r="X190" s="277">
        <f ca="1">VLOOKUP(X$3,TOD!$B$40:$BP$70,39,0)</f>
        <v>0</v>
      </c>
      <c r="Y190" s="277">
        <f ca="1">VLOOKUP(Y$3,TOD!$B$40:$BP$70,39,0)</f>
        <v>0</v>
      </c>
      <c r="Z190" s="277">
        <f ca="1">VLOOKUP(Z$3,TOD!$B$40:$BP$70,39,0)</f>
        <v>0</v>
      </c>
      <c r="AA190" s="277">
        <f ca="1">VLOOKUP(AA$3,TOD!$B$40:$BP$70,39,0)</f>
        <v>0</v>
      </c>
      <c r="AB190" s="277">
        <f ca="1">VLOOKUP(AB$3,TOD!$B$40:$BP$70,39,0)</f>
        <v>0</v>
      </c>
      <c r="AC190" s="277">
        <f ca="1">VLOOKUP(AC$3,TOD!$B$40:$BP$70,39,0)</f>
        <v>0</v>
      </c>
      <c r="AD190" s="277">
        <f ca="1">VLOOKUP(AD$3,TOD!$B$40:$BP$70,39,0)</f>
        <v>0</v>
      </c>
      <c r="AE190" s="277">
        <f ca="1">VLOOKUP(AE$3,TOD!$B$40:$BP$70,39,0)</f>
        <v>0</v>
      </c>
      <c r="AF190" s="277">
        <f ca="1">VLOOKUP(AF$3,TOD!$B$40:$BP$70,39,0)</f>
        <v>0</v>
      </c>
      <c r="AG190" s="277">
        <f ca="1">VLOOKUP(AG$3,TOD!$B$40:$BP$70,39,0)</f>
        <v>0</v>
      </c>
      <c r="AH190" s="277">
        <f ca="1">VLOOKUP(AH$3,TOD!$B$40:$BP$70,39,0)</f>
        <v>0</v>
      </c>
      <c r="AI190" s="277">
        <f ca="1">VLOOKUP(AI$3,TOD!$B$40:$BP$70,39,0)</f>
        <v>0</v>
      </c>
      <c r="AJ190" s="15">
        <f t="shared" ca="1" si="11"/>
        <v>3.1999999948311597E-2</v>
      </c>
      <c r="AK190" s="274">
        <f ca="1">IFERROR(AJ190/AJ193, "-")</f>
        <v>6.2499999900524017E-2</v>
      </c>
    </row>
    <row r="191" spans="1:37" ht="15.75" customHeight="1" x14ac:dyDescent="0.25">
      <c r="A191" s="265"/>
      <c r="B191" s="465"/>
      <c r="C191" s="266" t="s">
        <v>315</v>
      </c>
      <c r="D191" s="266" t="s">
        <v>159</v>
      </c>
      <c r="E191" s="277">
        <f ca="1">VLOOKUP(E$3,TOD!$B$75:$BP$105,39,0)</f>
        <v>0</v>
      </c>
      <c r="F191" s="277">
        <f ca="1">VLOOKUP(F$3,TOD!$B$75:$BP$105,39,0)</f>
        <v>0</v>
      </c>
      <c r="G191" s="277">
        <f ca="1">VLOOKUP(G$3,TOD!$B$75:$BP$105,39,0)</f>
        <v>0</v>
      </c>
      <c r="H191" s="277">
        <f ca="1">VLOOKUP(H$3,TOD!$B$75:$BP$105,39,0)</f>
        <v>0</v>
      </c>
      <c r="I191" s="277">
        <f ca="1">VLOOKUP(I$3,TOD!$B$75:$BP$105,39,0)</f>
        <v>0</v>
      </c>
      <c r="J191" s="277">
        <f ca="1">VLOOKUP(J$3,TOD!$B$75:$BP$105,39,0)</f>
        <v>0</v>
      </c>
      <c r="K191" s="277">
        <f ca="1">VLOOKUP(K$3,TOD!$B$75:$BP$105,39,0)</f>
        <v>0</v>
      </c>
      <c r="L191" s="277">
        <f ca="1">VLOOKUP(L$3,TOD!$B$75:$BP$105,39,0)</f>
        <v>0</v>
      </c>
      <c r="M191" s="277">
        <f ca="1">VLOOKUP(M$3,TOD!$B$75:$BP$105,39,0)</f>
        <v>0</v>
      </c>
      <c r="N191" s="277">
        <f ca="1">VLOOKUP(N$3,TOD!$B$75:$BP$105,39,0)</f>
        <v>0</v>
      </c>
      <c r="O191" s="277">
        <f ca="1">VLOOKUP(O$3,TOD!$B$75:$BP$105,39,0)</f>
        <v>0</v>
      </c>
      <c r="P191" s="277">
        <f ca="1">VLOOKUP(P$3,TOD!$B$75:$BP$105,39,0)</f>
        <v>0</v>
      </c>
      <c r="Q191" s="277">
        <f ca="1">VLOOKUP(Q$3,TOD!$B$75:$BP$105,39,0)</f>
        <v>0</v>
      </c>
      <c r="R191" s="277">
        <f ca="1">VLOOKUP(R$3,TOD!$B$75:$BP$105,39,0)</f>
        <v>0</v>
      </c>
      <c r="S191" s="277">
        <f ca="1">VLOOKUP(S$3,TOD!$B$75:$BP$105,39,0)</f>
        <v>0</v>
      </c>
      <c r="T191" s="277">
        <f ca="1">VLOOKUP(T$3,TOD!$B$75:$BP$105,39,0)</f>
        <v>0</v>
      </c>
      <c r="U191" s="277">
        <f ca="1">VLOOKUP(U$3,TOD!$B$75:$BP$105,39,0)</f>
        <v>0</v>
      </c>
      <c r="V191" s="277">
        <f ca="1">VLOOKUP(V$3,TOD!$B$75:$BP$105,39,0)</f>
        <v>0</v>
      </c>
      <c r="W191" s="277">
        <f ca="1">VLOOKUP(W$3,TOD!$B$75:$BP$105,39,0)</f>
        <v>0</v>
      </c>
      <c r="X191" s="277">
        <f ca="1">VLOOKUP(X$3,TOD!$B$75:$BP$105,39,0)</f>
        <v>0</v>
      </c>
      <c r="Y191" s="277">
        <f ca="1">VLOOKUP(Y$3,TOD!$B$75:$BP$105,39,0)</f>
        <v>0</v>
      </c>
      <c r="Z191" s="277">
        <f ca="1">VLOOKUP(Z$3,TOD!$B$75:$BP$105,39,0)</f>
        <v>0</v>
      </c>
      <c r="AA191" s="277">
        <f ca="1">VLOOKUP(AA$3,TOD!$B$75:$BP$105,39,0)</f>
        <v>0</v>
      </c>
      <c r="AB191" s="277">
        <f ca="1">VLOOKUP(AB$3,TOD!$B$75:$BP$105,39,0)</f>
        <v>0</v>
      </c>
      <c r="AC191" s="277">
        <f ca="1">VLOOKUP(AC$3,TOD!$B$75:$BP$105,39,0)</f>
        <v>0</v>
      </c>
      <c r="AD191" s="277">
        <f ca="1">VLOOKUP(AD$3,TOD!$B$75:$BP$105,39,0)</f>
        <v>0</v>
      </c>
      <c r="AE191" s="277">
        <f ca="1">VLOOKUP(AE$3,TOD!$B$75:$BP$105,39,0)</f>
        <v>0</v>
      </c>
      <c r="AF191" s="277">
        <f ca="1">VLOOKUP(AF$3,TOD!$B$75:$BP$105,39,0)</f>
        <v>0</v>
      </c>
      <c r="AG191" s="277">
        <f ca="1">VLOOKUP(AG$3,TOD!$B$75:$BP$105,39,0)</f>
        <v>0</v>
      </c>
      <c r="AH191" s="277">
        <f ca="1">VLOOKUP(AH$3,TOD!$B$75:$BP$105,39,0)</f>
        <v>0</v>
      </c>
      <c r="AI191" s="277">
        <f ca="1">VLOOKUP(AI$3,TOD!$B$75:$BP$105,39,0)</f>
        <v>0</v>
      </c>
      <c r="AJ191" s="15">
        <f t="shared" ca="1" si="11"/>
        <v>0</v>
      </c>
      <c r="AK191" s="274">
        <f ca="1">IFERROR(AJ191/AJ193, "-")</f>
        <v>0</v>
      </c>
    </row>
    <row r="192" spans="1:37" ht="15.75" customHeight="1" x14ac:dyDescent="0.25">
      <c r="A192" s="265"/>
      <c r="B192" s="465"/>
      <c r="C192" s="266" t="s">
        <v>316</v>
      </c>
      <c r="D192" s="266" t="s">
        <v>160</v>
      </c>
      <c r="E192" s="277">
        <f ca="1">VLOOKUP(E$3,TOD!$B$109:$BP$139,39,0)</f>
        <v>0</v>
      </c>
      <c r="F192" s="277">
        <f ca="1">VLOOKUP(F$3,TOD!$B$109:$BP$139,39,0)</f>
        <v>0</v>
      </c>
      <c r="G192" s="277">
        <f ca="1">VLOOKUP(G$3,TOD!$B$109:$BP$139,39,0)</f>
        <v>0</v>
      </c>
      <c r="H192" s="277">
        <f ca="1">VLOOKUP(H$3,TOD!$B$109:$BP$139,39,0)</f>
        <v>0</v>
      </c>
      <c r="I192" s="277">
        <f ca="1">VLOOKUP(I$3,TOD!$B$109:$BP$139,39,0)</f>
        <v>0</v>
      </c>
      <c r="J192" s="277">
        <f ca="1">VLOOKUP(J$3,TOD!$B$109:$BP$139,39,0)</f>
        <v>0</v>
      </c>
      <c r="K192" s="277">
        <f ca="1">VLOOKUP(K$3,TOD!$B$109:$BP$139,39,0)</f>
        <v>0</v>
      </c>
      <c r="L192" s="277">
        <f ca="1">VLOOKUP(L$3,TOD!$B$109:$BP$139,39,0)</f>
        <v>0</v>
      </c>
      <c r="M192" s="277">
        <f ca="1">VLOOKUP(M$3,TOD!$B$109:$BP$139,39,0)</f>
        <v>0</v>
      </c>
      <c r="N192" s="277">
        <f ca="1">VLOOKUP(N$3,TOD!$B$109:$BP$139,39,0)</f>
        <v>0</v>
      </c>
      <c r="O192" s="277">
        <f ca="1">VLOOKUP(O$3,TOD!$B$109:$BP$139,39,0)</f>
        <v>0</v>
      </c>
      <c r="P192" s="277">
        <f ca="1">VLOOKUP(P$3,TOD!$B$109:$BP$139,39,0)</f>
        <v>0</v>
      </c>
      <c r="Q192" s="277">
        <f ca="1">VLOOKUP(Q$3,TOD!$B$109:$BP$139,39,0)</f>
        <v>0</v>
      </c>
      <c r="R192" s="277">
        <f ca="1">VLOOKUP(R$3,TOD!$B$109:$BP$139,39,0)</f>
        <v>0</v>
      </c>
      <c r="S192" s="277">
        <f ca="1">VLOOKUP(S$3,TOD!$B$109:$BP$139,39,0)</f>
        <v>0</v>
      </c>
      <c r="T192" s="277">
        <f ca="1">VLOOKUP(T$3,TOD!$B$109:$BP$139,39,0)</f>
        <v>0</v>
      </c>
      <c r="U192" s="277">
        <f ca="1">VLOOKUP(U$3,TOD!$B$109:$BP$139,39,0)</f>
        <v>0</v>
      </c>
      <c r="V192" s="277">
        <f ca="1">VLOOKUP(V$3,TOD!$B$109:$BP$139,39,0)</f>
        <v>0</v>
      </c>
      <c r="W192" s="277">
        <f ca="1">VLOOKUP(W$3,TOD!$B$109:$BP$139,39,0)</f>
        <v>0</v>
      </c>
      <c r="X192" s="277">
        <f ca="1">VLOOKUP(X$3,TOD!$B$109:$BP$139,39,0)</f>
        <v>0</v>
      </c>
      <c r="Y192" s="277">
        <f ca="1">VLOOKUP(Y$3,TOD!$B$109:$BP$139,39,0)</f>
        <v>0</v>
      </c>
      <c r="Z192" s="277">
        <f ca="1">VLOOKUP(Z$3,TOD!$B$109:$BP$139,39,0)</f>
        <v>0</v>
      </c>
      <c r="AA192" s="277">
        <f ca="1">VLOOKUP(AA$3,TOD!$B$109:$BP$139,39,0)</f>
        <v>0</v>
      </c>
      <c r="AB192" s="277">
        <f ca="1">VLOOKUP(AB$3,TOD!$B$109:$BP$139,39,0)</f>
        <v>0</v>
      </c>
      <c r="AC192" s="277">
        <f ca="1">VLOOKUP(AC$3,TOD!$B$109:$BP$139,39,0)</f>
        <v>0</v>
      </c>
      <c r="AD192" s="277">
        <f ca="1">VLOOKUP(AD$3,TOD!$B$109:$BP$139,39,0)</f>
        <v>0</v>
      </c>
      <c r="AE192" s="277">
        <f ca="1">VLOOKUP(AE$3,TOD!$B$109:$BP$139,39,0)</f>
        <v>0</v>
      </c>
      <c r="AF192" s="277">
        <f ca="1">VLOOKUP(AF$3,TOD!$B$109:$BP$139,39,0)</f>
        <v>0</v>
      </c>
      <c r="AG192" s="277">
        <f ca="1">VLOOKUP(AG$3,TOD!$B$109:$BP$139,39,0)</f>
        <v>0</v>
      </c>
      <c r="AH192" s="277">
        <f ca="1">VLOOKUP(AH$3,TOD!$B$109:$BP$139,39,0)</f>
        <v>0</v>
      </c>
      <c r="AI192" s="277">
        <f ca="1">VLOOKUP(AI$3,TOD!$B$109:$BP$139,39,0)</f>
        <v>0</v>
      </c>
      <c r="AJ192" s="15">
        <f t="shared" ca="1" si="11"/>
        <v>0</v>
      </c>
      <c r="AK192" s="274">
        <f ca="1">IFERROR(AJ192/AJ193, "-")</f>
        <v>0</v>
      </c>
    </row>
    <row r="193" spans="1:37" ht="15.75" customHeight="1" x14ac:dyDescent="0.25">
      <c r="A193" s="265"/>
      <c r="B193" s="466"/>
      <c r="C193" s="270"/>
      <c r="D193" s="271" t="s">
        <v>35</v>
      </c>
      <c r="E193" s="272">
        <f t="shared" ref="E193:AI193" ca="1" si="45">SUM(E189:E192)</f>
        <v>0</v>
      </c>
      <c r="F193" s="272">
        <f t="shared" ca="1" si="45"/>
        <v>0</v>
      </c>
      <c r="G193" s="272">
        <f t="shared" ca="1" si="45"/>
        <v>0.48000000003958121</v>
      </c>
      <c r="H193" s="272">
        <f t="shared" ca="1" si="45"/>
        <v>0</v>
      </c>
      <c r="I193" s="272">
        <f t="shared" ca="1" si="45"/>
        <v>0</v>
      </c>
      <c r="J193" s="272">
        <f t="shared" ca="1" si="45"/>
        <v>0</v>
      </c>
      <c r="K193" s="272">
        <f t="shared" ca="1" si="45"/>
        <v>0</v>
      </c>
      <c r="L193" s="272">
        <f t="shared" ca="1" si="45"/>
        <v>0</v>
      </c>
      <c r="M193" s="272">
        <f t="shared" ca="1" si="45"/>
        <v>0</v>
      </c>
      <c r="N193" s="272">
        <f t="shared" ca="1" si="45"/>
        <v>3.1999999948311597E-2</v>
      </c>
      <c r="O193" s="272">
        <f t="shared" ca="1" si="45"/>
        <v>0</v>
      </c>
      <c r="P193" s="272">
        <f t="shared" ca="1" si="45"/>
        <v>0</v>
      </c>
      <c r="Q193" s="272">
        <f t="shared" ca="1" si="45"/>
        <v>0</v>
      </c>
      <c r="R193" s="272">
        <f t="shared" ca="1" si="45"/>
        <v>0</v>
      </c>
      <c r="S193" s="272">
        <f t="shared" ca="1" si="45"/>
        <v>0</v>
      </c>
      <c r="T193" s="272">
        <f t="shared" ca="1" si="45"/>
        <v>0</v>
      </c>
      <c r="U193" s="272">
        <f t="shared" ca="1" si="45"/>
        <v>0</v>
      </c>
      <c r="V193" s="272">
        <f t="shared" ca="1" si="45"/>
        <v>0</v>
      </c>
      <c r="W193" s="272">
        <f t="shared" ca="1" si="45"/>
        <v>0</v>
      </c>
      <c r="X193" s="272">
        <f t="shared" ca="1" si="45"/>
        <v>0</v>
      </c>
      <c r="Y193" s="272">
        <f t="shared" ca="1" si="45"/>
        <v>0</v>
      </c>
      <c r="Z193" s="272">
        <f t="shared" ca="1" si="45"/>
        <v>0</v>
      </c>
      <c r="AA193" s="272">
        <f t="shared" ca="1" si="45"/>
        <v>0</v>
      </c>
      <c r="AB193" s="272">
        <f t="shared" ca="1" si="45"/>
        <v>0</v>
      </c>
      <c r="AC193" s="272">
        <f t="shared" ca="1" si="45"/>
        <v>0</v>
      </c>
      <c r="AD193" s="272">
        <f t="shared" ca="1" si="45"/>
        <v>0</v>
      </c>
      <c r="AE193" s="272">
        <f t="shared" ca="1" si="45"/>
        <v>0</v>
      </c>
      <c r="AF193" s="272">
        <f t="shared" ca="1" si="45"/>
        <v>0</v>
      </c>
      <c r="AG193" s="272">
        <f t="shared" ca="1" si="45"/>
        <v>0</v>
      </c>
      <c r="AH193" s="272">
        <f t="shared" ca="1" si="45"/>
        <v>0</v>
      </c>
      <c r="AI193" s="272">
        <f t="shared" ca="1" si="45"/>
        <v>0</v>
      </c>
      <c r="AJ193" s="15">
        <f t="shared" ca="1" si="11"/>
        <v>0.51199999998789281</v>
      </c>
      <c r="AK193" s="274">
        <f ca="1">IFERROR(AJ193/AJ193, "-")</f>
        <v>1</v>
      </c>
    </row>
    <row r="194" spans="1:37" ht="15.75" customHeight="1" x14ac:dyDescent="0.25">
      <c r="A194" s="265"/>
      <c r="B194" s="464" t="s">
        <v>317</v>
      </c>
      <c r="C194" s="266" t="s">
        <v>318</v>
      </c>
      <c r="D194" s="266" t="s">
        <v>157</v>
      </c>
      <c r="E194" s="275">
        <f ca="1">VLOOKUP(E$3,TOD!$B$6:$BP$36,40,0)</f>
        <v>0</v>
      </c>
      <c r="F194" s="275">
        <f ca="1">VLOOKUP(F$3,TOD!$B$6:$BP$36,40,0)</f>
        <v>0</v>
      </c>
      <c r="G194" s="275">
        <f ca="1">VLOOKUP(G$3,TOD!$B$6:$BP$36,40,0)</f>
        <v>0</v>
      </c>
      <c r="H194" s="275">
        <f ca="1">VLOOKUP(H$3,TOD!$B$6:$BP$36,40,0)</f>
        <v>0</v>
      </c>
      <c r="I194" s="275">
        <f ca="1">VLOOKUP(I$3,TOD!$B$6:$BP$36,40,0)</f>
        <v>0</v>
      </c>
      <c r="J194" s="275">
        <f ca="1">VLOOKUP(J$3,TOD!$B$6:$BP$36,40,0)</f>
        <v>0</v>
      </c>
      <c r="K194" s="275">
        <f ca="1">VLOOKUP(K$3,TOD!$B$6:$BP$36,40,0)</f>
        <v>0</v>
      </c>
      <c r="L194" s="275">
        <f ca="1">VLOOKUP(L$3,TOD!$B$6:$BP$36,40,0)</f>
        <v>0</v>
      </c>
      <c r="M194" s="275">
        <f ca="1">VLOOKUP(M$3,TOD!$B$6:$BP$36,40,0)</f>
        <v>0</v>
      </c>
      <c r="N194" s="275">
        <f ca="1">VLOOKUP(N$3,TOD!$B$6:$BP$36,40,0)</f>
        <v>0</v>
      </c>
      <c r="O194" s="275">
        <f ca="1">VLOOKUP(O$3,TOD!$B$6:$BP$36,40,0)</f>
        <v>0</v>
      </c>
      <c r="P194" s="275">
        <f ca="1">VLOOKUP(P$3,TOD!$B$6:$BP$36,40,0)</f>
        <v>0</v>
      </c>
      <c r="Q194" s="275">
        <f ca="1">VLOOKUP(Q$3,TOD!$B$6:$BP$36,40,0)</f>
        <v>0</v>
      </c>
      <c r="R194" s="275">
        <f ca="1">VLOOKUP(R$3,TOD!$B$6:$BP$36,40,0)</f>
        <v>0</v>
      </c>
      <c r="S194" s="275">
        <f ca="1">VLOOKUP(S$3,TOD!$B$6:$BP$36,40,0)</f>
        <v>0</v>
      </c>
      <c r="T194" s="275">
        <f ca="1">VLOOKUP(T$3,TOD!$B$6:$BP$36,40,0)</f>
        <v>0</v>
      </c>
      <c r="U194" s="275">
        <f ca="1">VLOOKUP(U$3,TOD!$B$6:$BP$36,40,0)</f>
        <v>0</v>
      </c>
      <c r="V194" s="275">
        <f ca="1">VLOOKUP(V$3,TOD!$B$6:$BP$36,40,0)</f>
        <v>0</v>
      </c>
      <c r="W194" s="275">
        <f ca="1">VLOOKUP(W$3,TOD!$B$6:$BP$36,40,0)</f>
        <v>0</v>
      </c>
      <c r="X194" s="275">
        <f ca="1">VLOOKUP(X$3,TOD!$B$6:$BP$36,40,0)</f>
        <v>0</v>
      </c>
      <c r="Y194" s="275">
        <f ca="1">VLOOKUP(Y$3,TOD!$B$6:$BP$36,40,0)</f>
        <v>0</v>
      </c>
      <c r="Z194" s="275">
        <f ca="1">VLOOKUP(Z$3,TOD!$B$6:$BP$36,40,0)</f>
        <v>0</v>
      </c>
      <c r="AA194" s="275">
        <f ca="1">VLOOKUP(AA$3,TOD!$B$6:$BP$36,40,0)</f>
        <v>0</v>
      </c>
      <c r="AB194" s="275">
        <f ca="1">VLOOKUP(AB$3,TOD!$B$6:$BP$36,40,0)</f>
        <v>0</v>
      </c>
      <c r="AC194" s="275">
        <f ca="1">VLOOKUP(AC$3,TOD!$B$6:$BP$36,40,0)</f>
        <v>0</v>
      </c>
      <c r="AD194" s="275">
        <f ca="1">VLOOKUP(AD$3,TOD!$B$6:$BP$36,40,0)</f>
        <v>0</v>
      </c>
      <c r="AE194" s="275">
        <f ca="1">VLOOKUP(AE$3,TOD!$B$6:$BP$36,40,0)</f>
        <v>0</v>
      </c>
      <c r="AF194" s="275">
        <f ca="1">VLOOKUP(AF$3,TOD!$B$6:$BP$36,40,0)</f>
        <v>0</v>
      </c>
      <c r="AG194" s="275">
        <f ca="1">VLOOKUP(AG$3,TOD!$B$6:$BP$36,40,0)</f>
        <v>0</v>
      </c>
      <c r="AH194" s="275">
        <f ca="1">VLOOKUP(AH$3,TOD!$B$6:$BP$36,40,0)</f>
        <v>0</v>
      </c>
      <c r="AI194" s="275">
        <f ca="1">VLOOKUP(AI$3,TOD!$B$6:$BP$36,40,0)</f>
        <v>0</v>
      </c>
      <c r="AJ194" s="15">
        <f t="shared" ca="1" si="11"/>
        <v>0</v>
      </c>
      <c r="AK194" s="274" t="str">
        <f ca="1">IFERROR(AJ194/AJ198, "-")</f>
        <v>-</v>
      </c>
    </row>
    <row r="195" spans="1:37" ht="15.75" customHeight="1" x14ac:dyDescent="0.25">
      <c r="A195" s="265"/>
      <c r="B195" s="465"/>
      <c r="C195" s="266" t="s">
        <v>319</v>
      </c>
      <c r="D195" s="266" t="s">
        <v>158</v>
      </c>
      <c r="E195" s="277">
        <f ca="1">VLOOKUP(E$3,TOD!$B$40:$BP$70,40,0)</f>
        <v>0</v>
      </c>
      <c r="F195" s="277">
        <f ca="1">VLOOKUP(F$3,TOD!$B$40:$BP$70,40,0)</f>
        <v>0</v>
      </c>
      <c r="G195" s="277">
        <f ca="1">VLOOKUP(G$3,TOD!$B$40:$BP$70,40,0)</f>
        <v>0</v>
      </c>
      <c r="H195" s="277">
        <f ca="1">VLOOKUP(H$3,TOD!$B$40:$BP$70,40,0)</f>
        <v>0</v>
      </c>
      <c r="I195" s="277">
        <f ca="1">VLOOKUP(I$3,TOD!$B$40:$BP$70,40,0)</f>
        <v>0</v>
      </c>
      <c r="J195" s="277">
        <f ca="1">VLOOKUP(J$3,TOD!$B$40:$BP$70,40,0)</f>
        <v>0</v>
      </c>
      <c r="K195" s="277">
        <f ca="1">VLOOKUP(K$3,TOD!$B$40:$BP$70,40,0)</f>
        <v>0</v>
      </c>
      <c r="L195" s="277">
        <f ca="1">VLOOKUP(L$3,TOD!$B$40:$BP$70,40,0)</f>
        <v>0</v>
      </c>
      <c r="M195" s="277">
        <f ca="1">VLOOKUP(M$3,TOD!$B$40:$BP$70,40,0)</f>
        <v>0</v>
      </c>
      <c r="N195" s="277">
        <f ca="1">VLOOKUP(N$3,TOD!$B$40:$BP$70,40,0)</f>
        <v>0</v>
      </c>
      <c r="O195" s="277">
        <f ca="1">VLOOKUP(O$3,TOD!$B$40:$BP$70,40,0)</f>
        <v>0</v>
      </c>
      <c r="P195" s="277">
        <f ca="1">VLOOKUP(P$3,TOD!$B$40:$BP$70,40,0)</f>
        <v>0</v>
      </c>
      <c r="Q195" s="277">
        <f ca="1">VLOOKUP(Q$3,TOD!$B$40:$BP$70,40,0)</f>
        <v>0</v>
      </c>
      <c r="R195" s="277">
        <f ca="1">VLOOKUP(R$3,TOD!$B$40:$BP$70,40,0)</f>
        <v>0</v>
      </c>
      <c r="S195" s="277">
        <f ca="1">VLOOKUP(S$3,TOD!$B$40:$BP$70,40,0)</f>
        <v>0</v>
      </c>
      <c r="T195" s="277">
        <f ca="1">VLOOKUP(T$3,TOD!$B$40:$BP$70,40,0)</f>
        <v>0</v>
      </c>
      <c r="U195" s="277">
        <f ca="1">VLOOKUP(U$3,TOD!$B$40:$BP$70,40,0)</f>
        <v>0</v>
      </c>
      <c r="V195" s="277">
        <f ca="1">VLOOKUP(V$3,TOD!$B$40:$BP$70,40,0)</f>
        <v>0</v>
      </c>
      <c r="W195" s="277">
        <f ca="1">VLOOKUP(W$3,TOD!$B$40:$BP$70,40,0)</f>
        <v>0</v>
      </c>
      <c r="X195" s="277">
        <f ca="1">VLOOKUP(X$3,TOD!$B$40:$BP$70,40,0)</f>
        <v>0</v>
      </c>
      <c r="Y195" s="277">
        <f ca="1">VLOOKUP(Y$3,TOD!$B$40:$BP$70,40,0)</f>
        <v>0</v>
      </c>
      <c r="Z195" s="277">
        <f ca="1">VLOOKUP(Z$3,TOD!$B$40:$BP$70,40,0)</f>
        <v>0</v>
      </c>
      <c r="AA195" s="277">
        <f ca="1">VLOOKUP(AA$3,TOD!$B$40:$BP$70,40,0)</f>
        <v>0</v>
      </c>
      <c r="AB195" s="277">
        <f ca="1">VLOOKUP(AB$3,TOD!$B$40:$BP$70,40,0)</f>
        <v>0</v>
      </c>
      <c r="AC195" s="277">
        <f ca="1">VLOOKUP(AC$3,TOD!$B$40:$BP$70,40,0)</f>
        <v>0</v>
      </c>
      <c r="AD195" s="277">
        <f ca="1">VLOOKUP(AD$3,TOD!$B$40:$BP$70,40,0)</f>
        <v>0</v>
      </c>
      <c r="AE195" s="277">
        <f ca="1">VLOOKUP(AE$3,TOD!$B$40:$BP$70,40,0)</f>
        <v>0</v>
      </c>
      <c r="AF195" s="277">
        <f ca="1">VLOOKUP(AF$3,TOD!$B$40:$BP$70,40,0)</f>
        <v>0</v>
      </c>
      <c r="AG195" s="277">
        <f ca="1">VLOOKUP(AG$3,TOD!$B$40:$BP$70,40,0)</f>
        <v>0</v>
      </c>
      <c r="AH195" s="277">
        <f ca="1">VLOOKUP(AH$3,TOD!$B$40:$BP$70,40,0)</f>
        <v>0</v>
      </c>
      <c r="AI195" s="277">
        <f ca="1">VLOOKUP(AI$3,TOD!$B$40:$BP$70,40,0)</f>
        <v>0</v>
      </c>
      <c r="AJ195" s="15">
        <f t="shared" ca="1" si="11"/>
        <v>0</v>
      </c>
      <c r="AK195" s="274" t="str">
        <f ca="1">IFERROR(AJ195/AJ198, "-")</f>
        <v>-</v>
      </c>
    </row>
    <row r="196" spans="1:37" ht="15.75" customHeight="1" x14ac:dyDescent="0.25">
      <c r="A196" s="265"/>
      <c r="B196" s="465"/>
      <c r="C196" s="266" t="s">
        <v>320</v>
      </c>
      <c r="D196" s="266" t="s">
        <v>159</v>
      </c>
      <c r="E196" s="277">
        <f ca="1">VLOOKUP(E$3,TOD!$B$75:$BP$105,40,0)</f>
        <v>0</v>
      </c>
      <c r="F196" s="277">
        <f ca="1">VLOOKUP(F$3,TOD!$B$75:$BP$105,40,0)</f>
        <v>0</v>
      </c>
      <c r="G196" s="277">
        <f ca="1">VLOOKUP(G$3,TOD!$B$75:$BP$105,40,0)</f>
        <v>0</v>
      </c>
      <c r="H196" s="277">
        <f ca="1">VLOOKUP(H$3,TOD!$B$75:$BP$105,40,0)</f>
        <v>0</v>
      </c>
      <c r="I196" s="277">
        <f ca="1">VLOOKUP(I$3,TOD!$B$75:$BP$105,40,0)</f>
        <v>0</v>
      </c>
      <c r="J196" s="277">
        <f ca="1">VLOOKUP(J$3,TOD!$B$75:$BP$105,40,0)</f>
        <v>0</v>
      </c>
      <c r="K196" s="277">
        <f ca="1">VLOOKUP(K$3,TOD!$B$75:$BP$105,40,0)</f>
        <v>0</v>
      </c>
      <c r="L196" s="277">
        <f ca="1">VLOOKUP(L$3,TOD!$B$75:$BP$105,40,0)</f>
        <v>0</v>
      </c>
      <c r="M196" s="277">
        <f ca="1">VLOOKUP(M$3,TOD!$B$75:$BP$105,40,0)</f>
        <v>0</v>
      </c>
      <c r="N196" s="277">
        <f ca="1">VLOOKUP(N$3,TOD!$B$75:$BP$105,40,0)</f>
        <v>0</v>
      </c>
      <c r="O196" s="277">
        <f ca="1">VLOOKUP(O$3,TOD!$B$75:$BP$105,40,0)</f>
        <v>0</v>
      </c>
      <c r="P196" s="277">
        <f ca="1">VLOOKUP(P$3,TOD!$B$75:$BP$105,40,0)</f>
        <v>0</v>
      </c>
      <c r="Q196" s="277">
        <f ca="1">VLOOKUP(Q$3,TOD!$B$75:$BP$105,40,0)</f>
        <v>0</v>
      </c>
      <c r="R196" s="277">
        <f ca="1">VLOOKUP(R$3,TOD!$B$75:$BP$105,40,0)</f>
        <v>0</v>
      </c>
      <c r="S196" s="277">
        <f ca="1">VLOOKUP(S$3,TOD!$B$75:$BP$105,40,0)</f>
        <v>0</v>
      </c>
      <c r="T196" s="277">
        <f ca="1">VLOOKUP(T$3,TOD!$B$75:$BP$105,40,0)</f>
        <v>0</v>
      </c>
      <c r="U196" s="277">
        <f ca="1">VLOOKUP(U$3,TOD!$B$75:$BP$105,40,0)</f>
        <v>0</v>
      </c>
      <c r="V196" s="277">
        <f ca="1">VLOOKUP(V$3,TOD!$B$75:$BP$105,40,0)</f>
        <v>0</v>
      </c>
      <c r="W196" s="277">
        <f ca="1">VLOOKUP(W$3,TOD!$B$75:$BP$105,40,0)</f>
        <v>0</v>
      </c>
      <c r="X196" s="277">
        <f ca="1">VLOOKUP(X$3,TOD!$B$75:$BP$105,40,0)</f>
        <v>0</v>
      </c>
      <c r="Y196" s="277">
        <f ca="1">VLOOKUP(Y$3,TOD!$B$75:$BP$105,40,0)</f>
        <v>0</v>
      </c>
      <c r="Z196" s="277">
        <f ca="1">VLOOKUP(Z$3,TOD!$B$75:$BP$105,40,0)</f>
        <v>0</v>
      </c>
      <c r="AA196" s="277">
        <f ca="1">VLOOKUP(AA$3,TOD!$B$75:$BP$105,40,0)</f>
        <v>0</v>
      </c>
      <c r="AB196" s="277">
        <f ca="1">VLOOKUP(AB$3,TOD!$B$75:$BP$105,40,0)</f>
        <v>0</v>
      </c>
      <c r="AC196" s="277">
        <f ca="1">VLOOKUP(AC$3,TOD!$B$75:$BP$105,40,0)</f>
        <v>0</v>
      </c>
      <c r="AD196" s="277">
        <f ca="1">VLOOKUP(AD$3,TOD!$B$75:$BP$105,40,0)</f>
        <v>0</v>
      </c>
      <c r="AE196" s="277">
        <f ca="1">VLOOKUP(AE$3,TOD!$B$75:$BP$105,40,0)</f>
        <v>0</v>
      </c>
      <c r="AF196" s="277">
        <f ca="1">VLOOKUP(AF$3,TOD!$B$75:$BP$105,40,0)</f>
        <v>0</v>
      </c>
      <c r="AG196" s="277">
        <f ca="1">VLOOKUP(AG$3,TOD!$B$75:$BP$105,40,0)</f>
        <v>0</v>
      </c>
      <c r="AH196" s="277">
        <f ca="1">VLOOKUP(AH$3,TOD!$B$75:$BP$105,40,0)</f>
        <v>0</v>
      </c>
      <c r="AI196" s="277">
        <f ca="1">VLOOKUP(AI$3,TOD!$B$75:$BP$105,40,0)</f>
        <v>0</v>
      </c>
      <c r="AJ196" s="15">
        <f t="shared" ca="1" si="11"/>
        <v>0</v>
      </c>
      <c r="AK196" s="274" t="str">
        <f ca="1">IFERROR(AJ196/AJ198, "-")</f>
        <v>-</v>
      </c>
    </row>
    <row r="197" spans="1:37" ht="15.75" customHeight="1" x14ac:dyDescent="0.25">
      <c r="A197" s="265"/>
      <c r="B197" s="465"/>
      <c r="C197" s="266" t="s">
        <v>321</v>
      </c>
      <c r="D197" s="266" t="s">
        <v>160</v>
      </c>
      <c r="E197" s="277">
        <f ca="1">VLOOKUP(E$3,TOD!$B$109:$BP$139,40,0)</f>
        <v>0</v>
      </c>
      <c r="F197" s="277">
        <f ca="1">VLOOKUP(F$3,TOD!$B$109:$BP$139,40,0)</f>
        <v>0</v>
      </c>
      <c r="G197" s="277">
        <f ca="1">VLOOKUP(G$3,TOD!$B$109:$BP$139,40,0)</f>
        <v>0</v>
      </c>
      <c r="H197" s="277">
        <f ca="1">VLOOKUP(H$3,TOD!$B$109:$BP$139,40,0)</f>
        <v>0</v>
      </c>
      <c r="I197" s="277">
        <f ca="1">VLOOKUP(I$3,TOD!$B$109:$BP$139,40,0)</f>
        <v>0</v>
      </c>
      <c r="J197" s="277">
        <f ca="1">VLOOKUP(J$3,TOD!$B$109:$BP$139,40,0)</f>
        <v>0</v>
      </c>
      <c r="K197" s="277">
        <f ca="1">VLOOKUP(K$3,TOD!$B$109:$BP$139,40,0)</f>
        <v>0</v>
      </c>
      <c r="L197" s="277">
        <f ca="1">VLOOKUP(L$3,TOD!$B$109:$BP$139,40,0)</f>
        <v>0</v>
      </c>
      <c r="M197" s="277">
        <f ca="1">VLOOKUP(M$3,TOD!$B$109:$BP$139,40,0)</f>
        <v>0</v>
      </c>
      <c r="N197" s="277">
        <f ca="1">VLOOKUP(N$3,TOD!$B$109:$BP$139,40,0)</f>
        <v>0</v>
      </c>
      <c r="O197" s="277">
        <f ca="1">VLOOKUP(O$3,TOD!$B$109:$BP$139,40,0)</f>
        <v>0</v>
      </c>
      <c r="P197" s="277">
        <f ca="1">VLOOKUP(P$3,TOD!$B$109:$BP$139,40,0)</f>
        <v>0</v>
      </c>
      <c r="Q197" s="277">
        <f ca="1">VLOOKUP(Q$3,TOD!$B$109:$BP$139,40,0)</f>
        <v>0</v>
      </c>
      <c r="R197" s="277">
        <f ca="1">VLOOKUP(R$3,TOD!$B$109:$BP$139,40,0)</f>
        <v>0</v>
      </c>
      <c r="S197" s="277">
        <f ca="1">VLOOKUP(S$3,TOD!$B$109:$BP$139,40,0)</f>
        <v>0</v>
      </c>
      <c r="T197" s="277">
        <f ca="1">VLOOKUP(T$3,TOD!$B$109:$BP$139,40,0)</f>
        <v>0</v>
      </c>
      <c r="U197" s="277">
        <f ca="1">VLOOKUP(U$3,TOD!$B$109:$BP$139,40,0)</f>
        <v>0</v>
      </c>
      <c r="V197" s="277">
        <f ca="1">VLOOKUP(V$3,TOD!$B$109:$BP$139,40,0)</f>
        <v>0</v>
      </c>
      <c r="W197" s="277">
        <f ca="1">VLOOKUP(W$3,TOD!$B$109:$BP$139,40,0)</f>
        <v>0</v>
      </c>
      <c r="X197" s="277">
        <f ca="1">VLOOKUP(X$3,TOD!$B$109:$BP$139,40,0)</f>
        <v>0</v>
      </c>
      <c r="Y197" s="277">
        <f ca="1">VLOOKUP(Y$3,TOD!$B$109:$BP$139,40,0)</f>
        <v>0</v>
      </c>
      <c r="Z197" s="277">
        <f ca="1">VLOOKUP(Z$3,TOD!$B$109:$BP$139,40,0)</f>
        <v>0</v>
      </c>
      <c r="AA197" s="277">
        <f ca="1">VLOOKUP(AA$3,TOD!$B$109:$BP$139,40,0)</f>
        <v>0</v>
      </c>
      <c r="AB197" s="277">
        <f ca="1">VLOOKUP(AB$3,TOD!$B$109:$BP$139,40,0)</f>
        <v>0</v>
      </c>
      <c r="AC197" s="277">
        <f ca="1">VLOOKUP(AC$3,TOD!$B$109:$BP$139,40,0)</f>
        <v>0</v>
      </c>
      <c r="AD197" s="277">
        <f ca="1">VLOOKUP(AD$3,TOD!$B$109:$BP$139,40,0)</f>
        <v>0</v>
      </c>
      <c r="AE197" s="277">
        <f ca="1">VLOOKUP(AE$3,TOD!$B$109:$BP$139,40,0)</f>
        <v>0</v>
      </c>
      <c r="AF197" s="277">
        <f ca="1">VLOOKUP(AF$3,TOD!$B$109:$BP$139,40,0)</f>
        <v>0</v>
      </c>
      <c r="AG197" s="277">
        <f ca="1">VLOOKUP(AG$3,TOD!$B$109:$BP$139,40,0)</f>
        <v>0</v>
      </c>
      <c r="AH197" s="277">
        <f ca="1">VLOOKUP(AH$3,TOD!$B$109:$BP$139,40,0)</f>
        <v>0</v>
      </c>
      <c r="AI197" s="277">
        <f ca="1">VLOOKUP(AI$3,TOD!$B$109:$BP$139,40,0)</f>
        <v>0</v>
      </c>
      <c r="AJ197" s="15">
        <f t="shared" ca="1" si="11"/>
        <v>0</v>
      </c>
      <c r="AK197" s="274" t="str">
        <f ca="1">IFERROR(AJ197/AJ198, "-")</f>
        <v>-</v>
      </c>
    </row>
    <row r="198" spans="1:37" ht="15.75" customHeight="1" x14ac:dyDescent="0.25">
      <c r="A198" s="265"/>
      <c r="B198" s="466"/>
      <c r="C198" s="270"/>
      <c r="D198" s="271" t="s">
        <v>35</v>
      </c>
      <c r="E198" s="272">
        <f t="shared" ref="E198:AI198" ca="1" si="46">SUM(E194:E197)</f>
        <v>0</v>
      </c>
      <c r="F198" s="272">
        <f t="shared" ca="1" si="46"/>
        <v>0</v>
      </c>
      <c r="G198" s="272">
        <f t="shared" ca="1" si="46"/>
        <v>0</v>
      </c>
      <c r="H198" s="272">
        <f t="shared" ca="1" si="46"/>
        <v>0</v>
      </c>
      <c r="I198" s="272">
        <f t="shared" ca="1" si="46"/>
        <v>0</v>
      </c>
      <c r="J198" s="272">
        <f t="shared" ca="1" si="46"/>
        <v>0</v>
      </c>
      <c r="K198" s="272">
        <f t="shared" ca="1" si="46"/>
        <v>0</v>
      </c>
      <c r="L198" s="272">
        <f t="shared" ca="1" si="46"/>
        <v>0</v>
      </c>
      <c r="M198" s="272">
        <f t="shared" ca="1" si="46"/>
        <v>0</v>
      </c>
      <c r="N198" s="272">
        <f t="shared" ca="1" si="46"/>
        <v>0</v>
      </c>
      <c r="O198" s="272">
        <f t="shared" ca="1" si="46"/>
        <v>0</v>
      </c>
      <c r="P198" s="272">
        <f t="shared" ca="1" si="46"/>
        <v>0</v>
      </c>
      <c r="Q198" s="272">
        <f t="shared" ca="1" si="46"/>
        <v>0</v>
      </c>
      <c r="R198" s="272">
        <f t="shared" ca="1" si="46"/>
        <v>0</v>
      </c>
      <c r="S198" s="272">
        <f t="shared" ca="1" si="46"/>
        <v>0</v>
      </c>
      <c r="T198" s="272">
        <f t="shared" ca="1" si="46"/>
        <v>0</v>
      </c>
      <c r="U198" s="272">
        <f t="shared" ca="1" si="46"/>
        <v>0</v>
      </c>
      <c r="V198" s="272">
        <f t="shared" ca="1" si="46"/>
        <v>0</v>
      </c>
      <c r="W198" s="272">
        <f t="shared" ca="1" si="46"/>
        <v>0</v>
      </c>
      <c r="X198" s="272">
        <f t="shared" ca="1" si="46"/>
        <v>0</v>
      </c>
      <c r="Y198" s="272">
        <f t="shared" ca="1" si="46"/>
        <v>0</v>
      </c>
      <c r="Z198" s="272">
        <f t="shared" ca="1" si="46"/>
        <v>0</v>
      </c>
      <c r="AA198" s="272">
        <f t="shared" ca="1" si="46"/>
        <v>0</v>
      </c>
      <c r="AB198" s="272">
        <f t="shared" ca="1" si="46"/>
        <v>0</v>
      </c>
      <c r="AC198" s="272">
        <f t="shared" ca="1" si="46"/>
        <v>0</v>
      </c>
      <c r="AD198" s="272">
        <f t="shared" ca="1" si="46"/>
        <v>0</v>
      </c>
      <c r="AE198" s="272">
        <f t="shared" ca="1" si="46"/>
        <v>0</v>
      </c>
      <c r="AF198" s="272">
        <f t="shared" ca="1" si="46"/>
        <v>0</v>
      </c>
      <c r="AG198" s="272">
        <f t="shared" ca="1" si="46"/>
        <v>0</v>
      </c>
      <c r="AH198" s="272">
        <f t="shared" ca="1" si="46"/>
        <v>0</v>
      </c>
      <c r="AI198" s="272">
        <f t="shared" ca="1" si="46"/>
        <v>0</v>
      </c>
      <c r="AJ198" s="15">
        <f t="shared" ca="1" si="11"/>
        <v>0</v>
      </c>
      <c r="AK198" s="274" t="str">
        <f ca="1">IFERROR(AJ198/AJ198, "-")</f>
        <v>-</v>
      </c>
    </row>
    <row r="199" spans="1:37" ht="15.75" customHeight="1" x14ac:dyDescent="0.25">
      <c r="A199" s="265"/>
      <c r="B199" s="464" t="s">
        <v>107</v>
      </c>
      <c r="C199" s="266" t="s">
        <v>322</v>
      </c>
      <c r="D199" s="266" t="s">
        <v>157</v>
      </c>
      <c r="E199" s="275">
        <f ca="1">VLOOKUP(E$3,TOD!$B$6:$BP$36,41,0)</f>
        <v>0</v>
      </c>
      <c r="F199" s="275">
        <f ca="1">VLOOKUP(F$3,TOD!$B$6:$BP$36,41,0)</f>
        <v>0</v>
      </c>
      <c r="G199" s="275">
        <f ca="1">VLOOKUP(G$3,TOD!$B$6:$BP$36,41,0)</f>
        <v>0</v>
      </c>
      <c r="H199" s="275">
        <f ca="1">VLOOKUP(H$3,TOD!$B$6:$BP$36,41,0)</f>
        <v>0</v>
      </c>
      <c r="I199" s="275">
        <f ca="1">VLOOKUP(I$3,TOD!$B$6:$BP$36,41,0)</f>
        <v>0</v>
      </c>
      <c r="J199" s="275">
        <f ca="1">VLOOKUP(J$3,TOD!$B$6:$BP$36,41,0)</f>
        <v>0</v>
      </c>
      <c r="K199" s="275">
        <f ca="1">VLOOKUP(K$3,TOD!$B$6:$BP$36,41,0)</f>
        <v>0</v>
      </c>
      <c r="L199" s="275">
        <f ca="1">VLOOKUP(L$3,TOD!$B$6:$BP$36,41,0)</f>
        <v>0</v>
      </c>
      <c r="M199" s="275">
        <f ca="1">VLOOKUP(M$3,TOD!$B$6:$BP$36,41,0)</f>
        <v>0</v>
      </c>
      <c r="N199" s="275">
        <f ca="1">VLOOKUP(N$3,TOD!$B$6:$BP$36,41,0)</f>
        <v>0</v>
      </c>
      <c r="O199" s="275">
        <f ca="1">VLOOKUP(O$3,TOD!$B$6:$BP$36,41,0)</f>
        <v>0</v>
      </c>
      <c r="P199" s="275">
        <f ca="1">VLOOKUP(P$3,TOD!$B$6:$BP$36,41,0)</f>
        <v>0</v>
      </c>
      <c r="Q199" s="275">
        <f ca="1">VLOOKUP(Q$3,TOD!$B$6:$BP$36,41,0)</f>
        <v>0</v>
      </c>
      <c r="R199" s="275">
        <f ca="1">VLOOKUP(R$3,TOD!$B$6:$BP$36,41,0)</f>
        <v>0</v>
      </c>
      <c r="S199" s="275">
        <f ca="1">VLOOKUP(S$3,TOD!$B$6:$BP$36,41,0)</f>
        <v>0</v>
      </c>
      <c r="T199" s="275">
        <f ca="1">VLOOKUP(T$3,TOD!$B$6:$BP$36,41,0)</f>
        <v>0</v>
      </c>
      <c r="U199" s="275">
        <f ca="1">VLOOKUP(U$3,TOD!$B$6:$BP$36,41,0)</f>
        <v>0</v>
      </c>
      <c r="V199" s="275">
        <f ca="1">VLOOKUP(V$3,TOD!$B$6:$BP$36,41,0)</f>
        <v>0</v>
      </c>
      <c r="W199" s="275">
        <f ca="1">VLOOKUP(W$3,TOD!$B$6:$BP$36,41,0)</f>
        <v>0</v>
      </c>
      <c r="X199" s="275">
        <f ca="1">VLOOKUP(X$3,TOD!$B$6:$BP$36,41,0)</f>
        <v>0</v>
      </c>
      <c r="Y199" s="275">
        <f ca="1">VLOOKUP(Y$3,TOD!$B$6:$BP$36,41,0)</f>
        <v>0</v>
      </c>
      <c r="Z199" s="275">
        <f ca="1">VLOOKUP(Z$3,TOD!$B$6:$BP$36,41,0)</f>
        <v>0</v>
      </c>
      <c r="AA199" s="275">
        <f ca="1">VLOOKUP(AA$3,TOD!$B$6:$BP$36,41,0)</f>
        <v>0</v>
      </c>
      <c r="AB199" s="275">
        <f ca="1">VLOOKUP(AB$3,TOD!$B$6:$BP$36,41,0)</f>
        <v>0</v>
      </c>
      <c r="AC199" s="275">
        <f ca="1">VLOOKUP(AC$3,TOD!$B$6:$BP$36,41,0)</f>
        <v>0</v>
      </c>
      <c r="AD199" s="275">
        <f ca="1">VLOOKUP(AD$3,TOD!$B$6:$BP$36,41,0)</f>
        <v>0</v>
      </c>
      <c r="AE199" s="275">
        <f ca="1">VLOOKUP(AE$3,TOD!$B$6:$BP$36,41,0)</f>
        <v>0</v>
      </c>
      <c r="AF199" s="275">
        <f ca="1">VLOOKUP(AF$3,TOD!$B$6:$BP$36,41,0)</f>
        <v>0</v>
      </c>
      <c r="AG199" s="275">
        <f ca="1">VLOOKUP(AG$3,TOD!$B$6:$BP$36,41,0)</f>
        <v>0</v>
      </c>
      <c r="AH199" s="275">
        <f ca="1">VLOOKUP(AH$3,TOD!$B$6:$BP$36,41,0)</f>
        <v>0</v>
      </c>
      <c r="AI199" s="275">
        <f ca="1">VLOOKUP(AI$3,TOD!$B$6:$BP$36,41,0)</f>
        <v>0</v>
      </c>
      <c r="AJ199" s="15">
        <f t="shared" ca="1" si="11"/>
        <v>0</v>
      </c>
      <c r="AK199" s="274" t="str">
        <f ca="1">IFERROR(AJ199/AJ203, "-")</f>
        <v>-</v>
      </c>
    </row>
    <row r="200" spans="1:37" ht="15.75" customHeight="1" x14ac:dyDescent="0.25">
      <c r="A200" s="265"/>
      <c r="B200" s="465"/>
      <c r="C200" s="266" t="s">
        <v>323</v>
      </c>
      <c r="D200" s="266" t="s">
        <v>158</v>
      </c>
      <c r="E200" s="277">
        <f ca="1">VLOOKUP(E$3,TOD!$B$40:$BP$70,41,0)</f>
        <v>0</v>
      </c>
      <c r="F200" s="277">
        <f ca="1">VLOOKUP(F$3,TOD!$B$40:$BP$70,41,0)</f>
        <v>0</v>
      </c>
      <c r="G200" s="277">
        <f ca="1">VLOOKUP(G$3,TOD!$B$40:$BP$70,41,0)</f>
        <v>0</v>
      </c>
      <c r="H200" s="277">
        <f ca="1">VLOOKUP(H$3,TOD!$B$40:$BP$70,41,0)</f>
        <v>0</v>
      </c>
      <c r="I200" s="277">
        <f ca="1">VLOOKUP(I$3,TOD!$B$40:$BP$70,41,0)</f>
        <v>0</v>
      </c>
      <c r="J200" s="277">
        <f ca="1">VLOOKUP(J$3,TOD!$B$40:$BP$70,41,0)</f>
        <v>0</v>
      </c>
      <c r="K200" s="277">
        <f ca="1">VLOOKUP(K$3,TOD!$B$40:$BP$70,41,0)</f>
        <v>0</v>
      </c>
      <c r="L200" s="277">
        <f ca="1">VLOOKUP(L$3,TOD!$B$40:$BP$70,41,0)</f>
        <v>0</v>
      </c>
      <c r="M200" s="277">
        <f ca="1">VLOOKUP(M$3,TOD!$B$40:$BP$70,41,0)</f>
        <v>0</v>
      </c>
      <c r="N200" s="277">
        <f ca="1">VLOOKUP(N$3,TOD!$B$40:$BP$70,41,0)</f>
        <v>0</v>
      </c>
      <c r="O200" s="277">
        <f ca="1">VLOOKUP(O$3,TOD!$B$40:$BP$70,41,0)</f>
        <v>0</v>
      </c>
      <c r="P200" s="277">
        <f ca="1">VLOOKUP(P$3,TOD!$B$40:$BP$70,41,0)</f>
        <v>0</v>
      </c>
      <c r="Q200" s="277">
        <f ca="1">VLOOKUP(Q$3,TOD!$B$40:$BP$70,41,0)</f>
        <v>0</v>
      </c>
      <c r="R200" s="277">
        <f ca="1">VLOOKUP(R$3,TOD!$B$40:$BP$70,41,0)</f>
        <v>0</v>
      </c>
      <c r="S200" s="277">
        <f ca="1">VLOOKUP(S$3,TOD!$B$40:$BP$70,41,0)</f>
        <v>0</v>
      </c>
      <c r="T200" s="277">
        <f ca="1">VLOOKUP(T$3,TOD!$B$40:$BP$70,41,0)</f>
        <v>0</v>
      </c>
      <c r="U200" s="277">
        <f ca="1">VLOOKUP(U$3,TOD!$B$40:$BP$70,41,0)</f>
        <v>0</v>
      </c>
      <c r="V200" s="277">
        <f ca="1">VLOOKUP(V$3,TOD!$B$40:$BP$70,41,0)</f>
        <v>0</v>
      </c>
      <c r="W200" s="277">
        <f ca="1">VLOOKUP(W$3,TOD!$B$40:$BP$70,41,0)</f>
        <v>0</v>
      </c>
      <c r="X200" s="277">
        <f ca="1">VLOOKUP(X$3,TOD!$B$40:$BP$70,41,0)</f>
        <v>0</v>
      </c>
      <c r="Y200" s="277">
        <f ca="1">VLOOKUP(Y$3,TOD!$B$40:$BP$70,41,0)</f>
        <v>0</v>
      </c>
      <c r="Z200" s="277">
        <f ca="1">VLOOKUP(Z$3,TOD!$B$40:$BP$70,41,0)</f>
        <v>0</v>
      </c>
      <c r="AA200" s="277">
        <f ca="1">VLOOKUP(AA$3,TOD!$B$40:$BP$70,41,0)</f>
        <v>0</v>
      </c>
      <c r="AB200" s="277">
        <f ca="1">VLOOKUP(AB$3,TOD!$B$40:$BP$70,41,0)</f>
        <v>0</v>
      </c>
      <c r="AC200" s="277">
        <f ca="1">VLOOKUP(AC$3,TOD!$B$40:$BP$70,41,0)</f>
        <v>0</v>
      </c>
      <c r="AD200" s="277">
        <f ca="1">VLOOKUP(AD$3,TOD!$B$40:$BP$70,41,0)</f>
        <v>0</v>
      </c>
      <c r="AE200" s="277">
        <f ca="1">VLOOKUP(AE$3,TOD!$B$40:$BP$70,41,0)</f>
        <v>0</v>
      </c>
      <c r="AF200" s="277">
        <f ca="1">VLOOKUP(AF$3,TOD!$B$40:$BP$70,41,0)</f>
        <v>0</v>
      </c>
      <c r="AG200" s="277">
        <f ca="1">VLOOKUP(AG$3,TOD!$B$40:$BP$70,41,0)</f>
        <v>0</v>
      </c>
      <c r="AH200" s="277">
        <f ca="1">VLOOKUP(AH$3,TOD!$B$40:$BP$70,41,0)</f>
        <v>0</v>
      </c>
      <c r="AI200" s="277">
        <f ca="1">VLOOKUP(AI$3,TOD!$B$40:$BP$70,41,0)</f>
        <v>0</v>
      </c>
      <c r="AJ200" s="15">
        <f t="shared" ca="1" si="11"/>
        <v>0</v>
      </c>
      <c r="AK200" s="274" t="str">
        <f ca="1">IFERROR(AJ200/AJ203, "-")</f>
        <v>-</v>
      </c>
    </row>
    <row r="201" spans="1:37" ht="15.75" customHeight="1" x14ac:dyDescent="0.25">
      <c r="A201" s="265"/>
      <c r="B201" s="465"/>
      <c r="C201" s="266" t="s">
        <v>324</v>
      </c>
      <c r="D201" s="266" t="s">
        <v>159</v>
      </c>
      <c r="E201" s="277">
        <f ca="1">VLOOKUP(E$3,TOD!$B$75:$BP$105,41,0)</f>
        <v>0</v>
      </c>
      <c r="F201" s="277">
        <f ca="1">VLOOKUP(F$3,TOD!$B$75:$BP$105,41,0)</f>
        <v>0</v>
      </c>
      <c r="G201" s="277">
        <f ca="1">VLOOKUP(G$3,TOD!$B$75:$BP$105,41,0)</f>
        <v>0</v>
      </c>
      <c r="H201" s="277">
        <f ca="1">VLOOKUP(H$3,TOD!$B$75:$BP$105,41,0)</f>
        <v>0</v>
      </c>
      <c r="I201" s="277">
        <f ca="1">VLOOKUP(I$3,TOD!$B$75:$BP$105,41,0)</f>
        <v>0</v>
      </c>
      <c r="J201" s="277">
        <f ca="1">VLOOKUP(J$3,TOD!$B$75:$BP$105,41,0)</f>
        <v>0</v>
      </c>
      <c r="K201" s="277">
        <f ca="1">VLOOKUP(K$3,TOD!$B$75:$BP$105,41,0)</f>
        <v>0</v>
      </c>
      <c r="L201" s="277">
        <f ca="1">VLOOKUP(L$3,TOD!$B$75:$BP$105,41,0)</f>
        <v>0</v>
      </c>
      <c r="M201" s="277">
        <f ca="1">VLOOKUP(M$3,TOD!$B$75:$BP$105,41,0)</f>
        <v>0</v>
      </c>
      <c r="N201" s="277">
        <f ca="1">VLOOKUP(N$3,TOD!$B$75:$BP$105,41,0)</f>
        <v>0</v>
      </c>
      <c r="O201" s="277">
        <f ca="1">VLOOKUP(O$3,TOD!$B$75:$BP$105,41,0)</f>
        <v>0</v>
      </c>
      <c r="P201" s="277">
        <f ca="1">VLOOKUP(P$3,TOD!$B$75:$BP$105,41,0)</f>
        <v>0</v>
      </c>
      <c r="Q201" s="277">
        <f ca="1">VLOOKUP(Q$3,TOD!$B$75:$BP$105,41,0)</f>
        <v>0</v>
      </c>
      <c r="R201" s="277">
        <f ca="1">VLOOKUP(R$3,TOD!$B$75:$BP$105,41,0)</f>
        <v>0</v>
      </c>
      <c r="S201" s="277">
        <f ca="1">VLOOKUP(S$3,TOD!$B$75:$BP$105,41,0)</f>
        <v>0</v>
      </c>
      <c r="T201" s="277">
        <f ca="1">VLOOKUP(T$3,TOD!$B$75:$BP$105,41,0)</f>
        <v>0</v>
      </c>
      <c r="U201" s="277">
        <f ca="1">VLOOKUP(U$3,TOD!$B$75:$BP$105,41,0)</f>
        <v>0</v>
      </c>
      <c r="V201" s="277">
        <f ca="1">VLOOKUP(V$3,TOD!$B$75:$BP$105,41,0)</f>
        <v>0</v>
      </c>
      <c r="W201" s="277">
        <f ca="1">VLOOKUP(W$3,TOD!$B$75:$BP$105,41,0)</f>
        <v>0</v>
      </c>
      <c r="X201" s="277">
        <f ca="1">VLOOKUP(X$3,TOD!$B$75:$BP$105,41,0)</f>
        <v>0</v>
      </c>
      <c r="Y201" s="277">
        <f ca="1">VLOOKUP(Y$3,TOD!$B$75:$BP$105,41,0)</f>
        <v>0</v>
      </c>
      <c r="Z201" s="277">
        <f ca="1">VLOOKUP(Z$3,TOD!$B$75:$BP$105,41,0)</f>
        <v>0</v>
      </c>
      <c r="AA201" s="277">
        <f ca="1">VLOOKUP(AA$3,TOD!$B$75:$BP$105,41,0)</f>
        <v>0</v>
      </c>
      <c r="AB201" s="277">
        <f ca="1">VLOOKUP(AB$3,TOD!$B$75:$BP$105,41,0)</f>
        <v>0</v>
      </c>
      <c r="AC201" s="277">
        <f ca="1">VLOOKUP(AC$3,TOD!$B$75:$BP$105,41,0)</f>
        <v>0</v>
      </c>
      <c r="AD201" s="277">
        <f ca="1">VLOOKUP(AD$3,TOD!$B$75:$BP$105,41,0)</f>
        <v>0</v>
      </c>
      <c r="AE201" s="277">
        <f ca="1">VLOOKUP(AE$3,TOD!$B$75:$BP$105,41,0)</f>
        <v>0</v>
      </c>
      <c r="AF201" s="277">
        <f ca="1">VLOOKUP(AF$3,TOD!$B$75:$BP$105,41,0)</f>
        <v>0</v>
      </c>
      <c r="AG201" s="277">
        <f ca="1">VLOOKUP(AG$3,TOD!$B$75:$BP$105,41,0)</f>
        <v>0</v>
      </c>
      <c r="AH201" s="277">
        <f ca="1">VLOOKUP(AH$3,TOD!$B$75:$BP$105,41,0)</f>
        <v>0</v>
      </c>
      <c r="AI201" s="277">
        <f ca="1">VLOOKUP(AI$3,TOD!$B$75:$BP$105,41,0)</f>
        <v>0</v>
      </c>
      <c r="AJ201" s="15">
        <f t="shared" ca="1" si="11"/>
        <v>0</v>
      </c>
      <c r="AK201" s="274" t="str">
        <f ca="1">IFERROR(AJ201/AJ203, "-")</f>
        <v>-</v>
      </c>
    </row>
    <row r="202" spans="1:37" ht="15.75" customHeight="1" x14ac:dyDescent="0.25">
      <c r="A202" s="265"/>
      <c r="B202" s="465"/>
      <c r="C202" s="266" t="s">
        <v>325</v>
      </c>
      <c r="D202" s="266" t="s">
        <v>160</v>
      </c>
      <c r="E202" s="277">
        <f ca="1">VLOOKUP(E$3,TOD!$B$109:$BP$139,41,0)</f>
        <v>0</v>
      </c>
      <c r="F202" s="277">
        <f ca="1">VLOOKUP(F$3,TOD!$B$109:$BP$139,41,0)</f>
        <v>0</v>
      </c>
      <c r="G202" s="277">
        <f ca="1">VLOOKUP(G$3,TOD!$B$109:$BP$139,41,0)</f>
        <v>0</v>
      </c>
      <c r="H202" s="277">
        <f ca="1">VLOOKUP(H$3,TOD!$B$109:$BP$139,41,0)</f>
        <v>0</v>
      </c>
      <c r="I202" s="277">
        <f ca="1">VLOOKUP(I$3,TOD!$B$109:$BP$139,41,0)</f>
        <v>0</v>
      </c>
      <c r="J202" s="277">
        <f ca="1">VLOOKUP(J$3,TOD!$B$109:$BP$139,41,0)</f>
        <v>0</v>
      </c>
      <c r="K202" s="277">
        <f ca="1">VLOOKUP(K$3,TOD!$B$109:$BP$139,41,0)</f>
        <v>0</v>
      </c>
      <c r="L202" s="277">
        <f ca="1">VLOOKUP(L$3,TOD!$B$109:$BP$139,41,0)</f>
        <v>0</v>
      </c>
      <c r="M202" s="277">
        <f ca="1">VLOOKUP(M$3,TOD!$B$109:$BP$139,41,0)</f>
        <v>0</v>
      </c>
      <c r="N202" s="277">
        <f ca="1">VLOOKUP(N$3,TOD!$B$109:$BP$139,41,0)</f>
        <v>0</v>
      </c>
      <c r="O202" s="277">
        <f ca="1">VLOOKUP(O$3,TOD!$B$109:$BP$139,41,0)</f>
        <v>0</v>
      </c>
      <c r="P202" s="277">
        <f ca="1">VLOOKUP(P$3,TOD!$B$109:$BP$139,41,0)</f>
        <v>0</v>
      </c>
      <c r="Q202" s="277">
        <f ca="1">VLOOKUP(Q$3,TOD!$B$109:$BP$139,41,0)</f>
        <v>0</v>
      </c>
      <c r="R202" s="277">
        <f ca="1">VLOOKUP(R$3,TOD!$B$109:$BP$139,41,0)</f>
        <v>0</v>
      </c>
      <c r="S202" s="277">
        <f ca="1">VLOOKUP(S$3,TOD!$B$109:$BP$139,41,0)</f>
        <v>0</v>
      </c>
      <c r="T202" s="277">
        <f ca="1">VLOOKUP(T$3,TOD!$B$109:$BP$139,41,0)</f>
        <v>0</v>
      </c>
      <c r="U202" s="277">
        <f ca="1">VLOOKUP(U$3,TOD!$B$109:$BP$139,41,0)</f>
        <v>0</v>
      </c>
      <c r="V202" s="277">
        <f ca="1">VLOOKUP(V$3,TOD!$B$109:$BP$139,41,0)</f>
        <v>0</v>
      </c>
      <c r="W202" s="277">
        <f ca="1">VLOOKUP(W$3,TOD!$B$109:$BP$139,41,0)</f>
        <v>0</v>
      </c>
      <c r="X202" s="277">
        <f ca="1">VLOOKUP(X$3,TOD!$B$109:$BP$139,41,0)</f>
        <v>0</v>
      </c>
      <c r="Y202" s="277">
        <f ca="1">VLOOKUP(Y$3,TOD!$B$109:$BP$139,41,0)</f>
        <v>0</v>
      </c>
      <c r="Z202" s="277">
        <f ca="1">VLOOKUP(Z$3,TOD!$B$109:$BP$139,41,0)</f>
        <v>0</v>
      </c>
      <c r="AA202" s="277">
        <f ca="1">VLOOKUP(AA$3,TOD!$B$109:$BP$139,41,0)</f>
        <v>0</v>
      </c>
      <c r="AB202" s="277">
        <f ca="1">VLOOKUP(AB$3,TOD!$B$109:$BP$139,41,0)</f>
        <v>0</v>
      </c>
      <c r="AC202" s="277">
        <f ca="1">VLOOKUP(AC$3,TOD!$B$109:$BP$139,41,0)</f>
        <v>0</v>
      </c>
      <c r="AD202" s="277">
        <f ca="1">VLOOKUP(AD$3,TOD!$B$109:$BP$139,41,0)</f>
        <v>0</v>
      </c>
      <c r="AE202" s="277">
        <f ca="1">VLOOKUP(AE$3,TOD!$B$109:$BP$139,41,0)</f>
        <v>0</v>
      </c>
      <c r="AF202" s="277">
        <f ca="1">VLOOKUP(AF$3,TOD!$B$109:$BP$139,41,0)</f>
        <v>0</v>
      </c>
      <c r="AG202" s="277">
        <f ca="1">VLOOKUP(AG$3,TOD!$B$109:$BP$139,41,0)</f>
        <v>0</v>
      </c>
      <c r="AH202" s="277">
        <f ca="1">VLOOKUP(AH$3,TOD!$B$109:$BP$139,41,0)</f>
        <v>0</v>
      </c>
      <c r="AI202" s="277">
        <f ca="1">VLOOKUP(AI$3,TOD!$B$109:$BP$139,41,0)</f>
        <v>0</v>
      </c>
      <c r="AJ202" s="15">
        <f t="shared" ca="1" si="11"/>
        <v>0</v>
      </c>
      <c r="AK202" s="274" t="str">
        <f ca="1">IFERROR(AJ202/AJ203, "-")</f>
        <v>-</v>
      </c>
    </row>
    <row r="203" spans="1:37" ht="15.75" customHeight="1" x14ac:dyDescent="0.25">
      <c r="A203" s="265"/>
      <c r="B203" s="466"/>
      <c r="C203" s="270"/>
      <c r="D203" s="271" t="s">
        <v>35</v>
      </c>
      <c r="E203" s="272">
        <f t="shared" ref="E203:AI203" ca="1" si="47">SUM(E199:E202)</f>
        <v>0</v>
      </c>
      <c r="F203" s="272">
        <f t="shared" ca="1" si="47"/>
        <v>0</v>
      </c>
      <c r="G203" s="272">
        <f t="shared" ca="1" si="47"/>
        <v>0</v>
      </c>
      <c r="H203" s="272">
        <f t="shared" ca="1" si="47"/>
        <v>0</v>
      </c>
      <c r="I203" s="272">
        <f t="shared" ca="1" si="47"/>
        <v>0</v>
      </c>
      <c r="J203" s="272">
        <f t="shared" ca="1" si="47"/>
        <v>0</v>
      </c>
      <c r="K203" s="272">
        <f t="shared" ca="1" si="47"/>
        <v>0</v>
      </c>
      <c r="L203" s="272">
        <f t="shared" ca="1" si="47"/>
        <v>0</v>
      </c>
      <c r="M203" s="272">
        <f t="shared" ca="1" si="47"/>
        <v>0</v>
      </c>
      <c r="N203" s="272">
        <f t="shared" ca="1" si="47"/>
        <v>0</v>
      </c>
      <c r="O203" s="272">
        <f t="shared" ca="1" si="47"/>
        <v>0</v>
      </c>
      <c r="P203" s="272">
        <f t="shared" ca="1" si="47"/>
        <v>0</v>
      </c>
      <c r="Q203" s="272">
        <f t="shared" ca="1" si="47"/>
        <v>0</v>
      </c>
      <c r="R203" s="272">
        <f t="shared" ca="1" si="47"/>
        <v>0</v>
      </c>
      <c r="S203" s="272">
        <f t="shared" ca="1" si="47"/>
        <v>0</v>
      </c>
      <c r="T203" s="272">
        <f t="shared" ca="1" si="47"/>
        <v>0</v>
      </c>
      <c r="U203" s="272">
        <f t="shared" ca="1" si="47"/>
        <v>0</v>
      </c>
      <c r="V203" s="272">
        <f t="shared" ca="1" si="47"/>
        <v>0</v>
      </c>
      <c r="W203" s="272">
        <f t="shared" ca="1" si="47"/>
        <v>0</v>
      </c>
      <c r="X203" s="272">
        <f t="shared" ca="1" si="47"/>
        <v>0</v>
      </c>
      <c r="Y203" s="272">
        <f t="shared" ca="1" si="47"/>
        <v>0</v>
      </c>
      <c r="Z203" s="272">
        <f t="shared" ca="1" si="47"/>
        <v>0</v>
      </c>
      <c r="AA203" s="272">
        <f t="shared" ca="1" si="47"/>
        <v>0</v>
      </c>
      <c r="AB203" s="272">
        <f t="shared" ca="1" si="47"/>
        <v>0</v>
      </c>
      <c r="AC203" s="272">
        <f t="shared" ca="1" si="47"/>
        <v>0</v>
      </c>
      <c r="AD203" s="272">
        <f t="shared" ca="1" si="47"/>
        <v>0</v>
      </c>
      <c r="AE203" s="272">
        <f t="shared" ca="1" si="47"/>
        <v>0</v>
      </c>
      <c r="AF203" s="272">
        <f t="shared" ca="1" si="47"/>
        <v>0</v>
      </c>
      <c r="AG203" s="272">
        <f t="shared" ca="1" si="47"/>
        <v>0</v>
      </c>
      <c r="AH203" s="272">
        <f t="shared" ca="1" si="47"/>
        <v>0</v>
      </c>
      <c r="AI203" s="272">
        <f t="shared" ca="1" si="47"/>
        <v>0</v>
      </c>
      <c r="AJ203" s="15">
        <f t="shared" ca="1" si="11"/>
        <v>0</v>
      </c>
      <c r="AK203" s="274" t="str">
        <f ca="1">IFERROR(AJ203/AJ203, "-")</f>
        <v>-</v>
      </c>
    </row>
    <row r="204" spans="1:37" ht="15.75" customHeight="1" x14ac:dyDescent="0.25">
      <c r="A204" s="265"/>
      <c r="B204" s="464" t="s">
        <v>326</v>
      </c>
      <c r="C204" s="266" t="s">
        <v>327</v>
      </c>
      <c r="D204" s="266" t="s">
        <v>157</v>
      </c>
      <c r="E204" s="275">
        <f ca="1">VLOOKUP(E$3,TOD!$B$6:$BP$36,42,0)</f>
        <v>0</v>
      </c>
      <c r="F204" s="275">
        <f ca="1">VLOOKUP(F$3,TOD!$B$6:$BP$36,42,0)</f>
        <v>0</v>
      </c>
      <c r="G204" s="275">
        <f ca="1">VLOOKUP(G$3,TOD!$B$6:$BP$36,42,0)</f>
        <v>0</v>
      </c>
      <c r="H204" s="275">
        <f ca="1">VLOOKUP(H$3,TOD!$B$6:$BP$36,42,0)</f>
        <v>0</v>
      </c>
      <c r="I204" s="275">
        <f ca="1">VLOOKUP(I$3,TOD!$B$6:$BP$36,42,0)</f>
        <v>0</v>
      </c>
      <c r="J204" s="275">
        <f ca="1">VLOOKUP(J$3,TOD!$B$6:$BP$36,42,0)</f>
        <v>0</v>
      </c>
      <c r="K204" s="275">
        <f ca="1">VLOOKUP(K$3,TOD!$B$6:$BP$36,42,0)</f>
        <v>0</v>
      </c>
      <c r="L204" s="275">
        <f ca="1">VLOOKUP(L$3,TOD!$B$6:$BP$36,42,0)</f>
        <v>0</v>
      </c>
      <c r="M204" s="275">
        <f ca="1">VLOOKUP(M$3,TOD!$B$6:$BP$36,42,0)</f>
        <v>0</v>
      </c>
      <c r="N204" s="275">
        <f ca="1">VLOOKUP(N$3,TOD!$B$6:$BP$36,42,0)</f>
        <v>0</v>
      </c>
      <c r="O204" s="275">
        <f ca="1">VLOOKUP(O$3,TOD!$B$6:$BP$36,42,0)</f>
        <v>0</v>
      </c>
      <c r="P204" s="275">
        <f ca="1">VLOOKUP(P$3,TOD!$B$6:$BP$36,42,0)</f>
        <v>0</v>
      </c>
      <c r="Q204" s="275">
        <f ca="1">VLOOKUP(Q$3,TOD!$B$6:$BP$36,42,0)</f>
        <v>0</v>
      </c>
      <c r="R204" s="275">
        <f ca="1">VLOOKUP(R$3,TOD!$B$6:$BP$36,42,0)</f>
        <v>0</v>
      </c>
      <c r="S204" s="275">
        <f ca="1">VLOOKUP(S$3,TOD!$B$6:$BP$36,42,0)</f>
        <v>0</v>
      </c>
      <c r="T204" s="275">
        <f ca="1">VLOOKUP(T$3,TOD!$B$6:$BP$36,42,0)</f>
        <v>0</v>
      </c>
      <c r="U204" s="275">
        <f ca="1">VLOOKUP(U$3,TOD!$B$6:$BP$36,42,0)</f>
        <v>0</v>
      </c>
      <c r="V204" s="275">
        <f ca="1">VLOOKUP(V$3,TOD!$B$6:$BP$36,42,0)</f>
        <v>0</v>
      </c>
      <c r="W204" s="275">
        <f ca="1">VLOOKUP(W$3,TOD!$B$6:$BP$36,42,0)</f>
        <v>0</v>
      </c>
      <c r="X204" s="275">
        <f ca="1">VLOOKUP(X$3,TOD!$B$6:$BP$36,42,0)</f>
        <v>0</v>
      </c>
      <c r="Y204" s="275">
        <f ca="1">VLOOKUP(Y$3,TOD!$B$6:$BP$36,42,0)</f>
        <v>0</v>
      </c>
      <c r="Z204" s="275">
        <f ca="1">VLOOKUP(Z$3,TOD!$B$6:$BP$36,42,0)</f>
        <v>0</v>
      </c>
      <c r="AA204" s="275">
        <f ca="1">VLOOKUP(AA$3,TOD!$B$6:$BP$36,42,0)</f>
        <v>0</v>
      </c>
      <c r="AB204" s="275">
        <f ca="1">VLOOKUP(AB$3,TOD!$B$6:$BP$36,42,0)</f>
        <v>0</v>
      </c>
      <c r="AC204" s="275">
        <f ca="1">VLOOKUP(AC$3,TOD!$B$6:$BP$36,42,0)</f>
        <v>0</v>
      </c>
      <c r="AD204" s="275">
        <f ca="1">VLOOKUP(AD$3,TOD!$B$6:$BP$36,42,0)</f>
        <v>0</v>
      </c>
      <c r="AE204" s="275">
        <f ca="1">VLOOKUP(AE$3,TOD!$B$6:$BP$36,42,0)</f>
        <v>0</v>
      </c>
      <c r="AF204" s="275">
        <f ca="1">VLOOKUP(AF$3,TOD!$B$6:$BP$36,42,0)</f>
        <v>0</v>
      </c>
      <c r="AG204" s="275">
        <f ca="1">VLOOKUP(AG$3,TOD!$B$6:$BP$36,42,0)</f>
        <v>0</v>
      </c>
      <c r="AH204" s="275">
        <f ca="1">VLOOKUP(AH$3,TOD!$B$6:$BP$36,42,0)</f>
        <v>0</v>
      </c>
      <c r="AI204" s="275">
        <f ca="1">VLOOKUP(AI$3,TOD!$B$6:$BP$36,42,0)</f>
        <v>0</v>
      </c>
      <c r="AJ204" s="15">
        <f t="shared" ca="1" si="11"/>
        <v>0</v>
      </c>
      <c r="AK204" s="273" t="str">
        <f ca="1">IFERROR(AJ204/AJ208, "-")</f>
        <v>-</v>
      </c>
    </row>
    <row r="205" spans="1:37" ht="15.75" customHeight="1" x14ac:dyDescent="0.25">
      <c r="A205" s="265"/>
      <c r="B205" s="465"/>
      <c r="C205" s="266" t="s">
        <v>328</v>
      </c>
      <c r="D205" s="266" t="s">
        <v>158</v>
      </c>
      <c r="E205" s="277">
        <f ca="1">VLOOKUP(E$3,TOD!$B$40:$BP$70,42,0)</f>
        <v>0</v>
      </c>
      <c r="F205" s="277">
        <f ca="1">VLOOKUP(F$3,TOD!$B$40:$BP$70,42,0)</f>
        <v>0</v>
      </c>
      <c r="G205" s="277">
        <f ca="1">VLOOKUP(G$3,TOD!$B$40:$BP$70,42,0)</f>
        <v>0</v>
      </c>
      <c r="H205" s="277">
        <f ca="1">VLOOKUP(H$3,TOD!$B$40:$BP$70,42,0)</f>
        <v>0</v>
      </c>
      <c r="I205" s="277">
        <f ca="1">VLOOKUP(I$3,TOD!$B$40:$BP$70,42,0)</f>
        <v>0</v>
      </c>
      <c r="J205" s="277">
        <f ca="1">VLOOKUP(J$3,TOD!$B$40:$BP$70,42,0)</f>
        <v>0</v>
      </c>
      <c r="K205" s="277">
        <f ca="1">VLOOKUP(K$3,TOD!$B$40:$BP$70,42,0)</f>
        <v>0</v>
      </c>
      <c r="L205" s="277">
        <f ca="1">VLOOKUP(L$3,TOD!$B$40:$BP$70,42,0)</f>
        <v>0</v>
      </c>
      <c r="M205" s="277">
        <f ca="1">VLOOKUP(M$3,TOD!$B$40:$BP$70,42,0)</f>
        <v>0</v>
      </c>
      <c r="N205" s="277">
        <f ca="1">VLOOKUP(N$3,TOD!$B$40:$BP$70,42,0)</f>
        <v>0</v>
      </c>
      <c r="O205" s="277">
        <f ca="1">VLOOKUP(O$3,TOD!$B$40:$BP$70,42,0)</f>
        <v>0</v>
      </c>
      <c r="P205" s="277">
        <f ca="1">VLOOKUP(P$3,TOD!$B$40:$BP$70,42,0)</f>
        <v>0</v>
      </c>
      <c r="Q205" s="277">
        <f ca="1">VLOOKUP(Q$3,TOD!$B$40:$BP$70,42,0)</f>
        <v>0</v>
      </c>
      <c r="R205" s="277">
        <f ca="1">VLOOKUP(R$3,TOD!$B$40:$BP$70,42,0)</f>
        <v>0</v>
      </c>
      <c r="S205" s="277">
        <f ca="1">VLOOKUP(S$3,TOD!$B$40:$BP$70,42,0)</f>
        <v>0</v>
      </c>
      <c r="T205" s="277">
        <f ca="1">VLOOKUP(T$3,TOD!$B$40:$BP$70,42,0)</f>
        <v>0</v>
      </c>
      <c r="U205" s="277">
        <f ca="1">VLOOKUP(U$3,TOD!$B$40:$BP$70,42,0)</f>
        <v>0</v>
      </c>
      <c r="V205" s="277">
        <f ca="1">VLOOKUP(V$3,TOD!$B$40:$BP$70,42,0)</f>
        <v>0</v>
      </c>
      <c r="W205" s="277">
        <f ca="1">VLOOKUP(W$3,TOD!$B$40:$BP$70,42,0)</f>
        <v>0</v>
      </c>
      <c r="X205" s="277">
        <f ca="1">VLOOKUP(X$3,TOD!$B$40:$BP$70,42,0)</f>
        <v>0</v>
      </c>
      <c r="Y205" s="277">
        <f ca="1">VLOOKUP(Y$3,TOD!$B$40:$BP$70,42,0)</f>
        <v>0</v>
      </c>
      <c r="Z205" s="277">
        <f ca="1">VLOOKUP(Z$3,TOD!$B$40:$BP$70,42,0)</f>
        <v>0</v>
      </c>
      <c r="AA205" s="277">
        <f ca="1">VLOOKUP(AA$3,TOD!$B$40:$BP$70,42,0)</f>
        <v>0</v>
      </c>
      <c r="AB205" s="277">
        <f ca="1">VLOOKUP(AB$3,TOD!$B$40:$BP$70,42,0)</f>
        <v>0</v>
      </c>
      <c r="AC205" s="277">
        <f ca="1">VLOOKUP(AC$3,TOD!$B$40:$BP$70,42,0)</f>
        <v>0</v>
      </c>
      <c r="AD205" s="277">
        <f ca="1">VLOOKUP(AD$3,TOD!$B$40:$BP$70,42,0)</f>
        <v>0</v>
      </c>
      <c r="AE205" s="277">
        <f ca="1">VLOOKUP(AE$3,TOD!$B$40:$BP$70,42,0)</f>
        <v>0</v>
      </c>
      <c r="AF205" s="277">
        <f ca="1">VLOOKUP(AF$3,TOD!$B$40:$BP$70,42,0)</f>
        <v>0</v>
      </c>
      <c r="AG205" s="277">
        <f ca="1">VLOOKUP(AG$3,TOD!$B$40:$BP$70,42,0)</f>
        <v>0</v>
      </c>
      <c r="AH205" s="277">
        <f ca="1">VLOOKUP(AH$3,TOD!$B$40:$BP$70,42,0)</f>
        <v>0</v>
      </c>
      <c r="AI205" s="277">
        <f ca="1">VLOOKUP(AI$3,TOD!$B$40:$BP$70,42,0)</f>
        <v>0</v>
      </c>
      <c r="AJ205" s="15">
        <f t="shared" ca="1" si="11"/>
        <v>0</v>
      </c>
      <c r="AK205" s="274" t="str">
        <f ca="1">IFERROR(AJ205/AJ208, "-")</f>
        <v>-</v>
      </c>
    </row>
    <row r="206" spans="1:37" ht="15.75" customHeight="1" x14ac:dyDescent="0.25">
      <c r="A206" s="265"/>
      <c r="B206" s="465"/>
      <c r="C206" s="266" t="s">
        <v>329</v>
      </c>
      <c r="D206" s="266" t="s">
        <v>159</v>
      </c>
      <c r="E206" s="277">
        <f ca="1">VLOOKUP(E$3,TOD!$B$75:$BP$105,42,0)</f>
        <v>0</v>
      </c>
      <c r="F206" s="277">
        <f ca="1">VLOOKUP(F$3,TOD!$B$75:$BP$105,42,0)</f>
        <v>0</v>
      </c>
      <c r="G206" s="277">
        <f ca="1">VLOOKUP(G$3,TOD!$B$75:$BP$105,42,0)</f>
        <v>0</v>
      </c>
      <c r="H206" s="277">
        <f ca="1">VLOOKUP(H$3,TOD!$B$75:$BP$105,42,0)</f>
        <v>0</v>
      </c>
      <c r="I206" s="277">
        <f ca="1">VLOOKUP(I$3,TOD!$B$75:$BP$105,42,0)</f>
        <v>0</v>
      </c>
      <c r="J206" s="277">
        <f ca="1">VLOOKUP(J$3,TOD!$B$75:$BP$105,42,0)</f>
        <v>0</v>
      </c>
      <c r="K206" s="277">
        <f ca="1">VLOOKUP(K$3,TOD!$B$75:$BP$105,42,0)</f>
        <v>0</v>
      </c>
      <c r="L206" s="277">
        <f ca="1">VLOOKUP(L$3,TOD!$B$75:$BP$105,42,0)</f>
        <v>0</v>
      </c>
      <c r="M206" s="277">
        <f ca="1">VLOOKUP(M$3,TOD!$B$75:$BP$105,42,0)</f>
        <v>0</v>
      </c>
      <c r="N206" s="277">
        <f ca="1">VLOOKUP(N$3,TOD!$B$75:$BP$105,42,0)</f>
        <v>0</v>
      </c>
      <c r="O206" s="277">
        <f ca="1">VLOOKUP(O$3,TOD!$B$75:$BP$105,42,0)</f>
        <v>0</v>
      </c>
      <c r="P206" s="277">
        <f ca="1">VLOOKUP(P$3,TOD!$B$75:$BP$105,42,0)</f>
        <v>0</v>
      </c>
      <c r="Q206" s="277">
        <f ca="1">VLOOKUP(Q$3,TOD!$B$75:$BP$105,42,0)</f>
        <v>0</v>
      </c>
      <c r="R206" s="277">
        <f ca="1">VLOOKUP(R$3,TOD!$B$75:$BP$105,42,0)</f>
        <v>0</v>
      </c>
      <c r="S206" s="277">
        <f ca="1">VLOOKUP(S$3,TOD!$B$75:$BP$105,42,0)</f>
        <v>0</v>
      </c>
      <c r="T206" s="277">
        <f ca="1">VLOOKUP(T$3,TOD!$B$75:$BP$105,42,0)</f>
        <v>0</v>
      </c>
      <c r="U206" s="277">
        <f ca="1">VLOOKUP(U$3,TOD!$B$75:$BP$105,42,0)</f>
        <v>0</v>
      </c>
      <c r="V206" s="277">
        <f ca="1">VLOOKUP(V$3,TOD!$B$75:$BP$105,42,0)</f>
        <v>0</v>
      </c>
      <c r="W206" s="277">
        <f ca="1">VLOOKUP(W$3,TOD!$B$75:$BP$105,42,0)</f>
        <v>0</v>
      </c>
      <c r="X206" s="277">
        <f ca="1">VLOOKUP(X$3,TOD!$B$75:$BP$105,42,0)</f>
        <v>0</v>
      </c>
      <c r="Y206" s="277">
        <f ca="1">VLOOKUP(Y$3,TOD!$B$75:$BP$105,42,0)</f>
        <v>0</v>
      </c>
      <c r="Z206" s="277">
        <f ca="1">VLOOKUP(Z$3,TOD!$B$75:$BP$105,42,0)</f>
        <v>0</v>
      </c>
      <c r="AA206" s="277">
        <f ca="1">VLOOKUP(AA$3,TOD!$B$75:$BP$105,42,0)</f>
        <v>0</v>
      </c>
      <c r="AB206" s="277">
        <f ca="1">VLOOKUP(AB$3,TOD!$B$75:$BP$105,42,0)</f>
        <v>0</v>
      </c>
      <c r="AC206" s="277">
        <f ca="1">VLOOKUP(AC$3,TOD!$B$75:$BP$105,42,0)</f>
        <v>0</v>
      </c>
      <c r="AD206" s="277">
        <f ca="1">VLOOKUP(AD$3,TOD!$B$75:$BP$105,42,0)</f>
        <v>0</v>
      </c>
      <c r="AE206" s="277">
        <f ca="1">VLOOKUP(AE$3,TOD!$B$75:$BP$105,42,0)</f>
        <v>0</v>
      </c>
      <c r="AF206" s="277">
        <f ca="1">VLOOKUP(AF$3,TOD!$B$75:$BP$105,42,0)</f>
        <v>0</v>
      </c>
      <c r="AG206" s="277">
        <f ca="1">VLOOKUP(AG$3,TOD!$B$75:$BP$105,42,0)</f>
        <v>0</v>
      </c>
      <c r="AH206" s="277">
        <f ca="1">VLOOKUP(AH$3,TOD!$B$75:$BP$105,42,0)</f>
        <v>0</v>
      </c>
      <c r="AI206" s="277">
        <f ca="1">VLOOKUP(AI$3,TOD!$B$75:$BP$105,42,0)</f>
        <v>0</v>
      </c>
      <c r="AJ206" s="15">
        <f t="shared" ca="1" si="11"/>
        <v>0</v>
      </c>
      <c r="AK206" s="274" t="str">
        <f ca="1">IFERROR(AJ206/AJ208, "-")</f>
        <v>-</v>
      </c>
    </row>
    <row r="207" spans="1:37" ht="15.75" customHeight="1" x14ac:dyDescent="0.25">
      <c r="A207" s="265"/>
      <c r="B207" s="465"/>
      <c r="C207" s="266" t="s">
        <v>330</v>
      </c>
      <c r="D207" s="266" t="s">
        <v>160</v>
      </c>
      <c r="E207" s="277">
        <f ca="1">VLOOKUP(E$3,TOD!$B$109:$BP$139,42,0)</f>
        <v>0</v>
      </c>
      <c r="F207" s="277">
        <f ca="1">VLOOKUP(F$3,TOD!$B$109:$BP$139,42,0)</f>
        <v>0</v>
      </c>
      <c r="G207" s="277">
        <f ca="1">VLOOKUP(G$3,TOD!$B$109:$BP$139,42,0)</f>
        <v>0</v>
      </c>
      <c r="H207" s="277">
        <f ca="1">VLOOKUP(H$3,TOD!$B$109:$BP$139,42,0)</f>
        <v>0</v>
      </c>
      <c r="I207" s="277">
        <f ca="1">VLOOKUP(I$3,TOD!$B$109:$BP$139,42,0)</f>
        <v>0</v>
      </c>
      <c r="J207" s="277">
        <f ca="1">VLOOKUP(J$3,TOD!$B$109:$BP$139,42,0)</f>
        <v>0</v>
      </c>
      <c r="K207" s="277">
        <f ca="1">VLOOKUP(K$3,TOD!$B$109:$BP$139,42,0)</f>
        <v>0</v>
      </c>
      <c r="L207" s="277">
        <f ca="1">VLOOKUP(L$3,TOD!$B$109:$BP$139,42,0)</f>
        <v>0</v>
      </c>
      <c r="M207" s="277">
        <f ca="1">VLOOKUP(M$3,TOD!$B$109:$BP$139,42,0)</f>
        <v>0</v>
      </c>
      <c r="N207" s="277">
        <f ca="1">VLOOKUP(N$3,TOD!$B$109:$BP$139,42,0)</f>
        <v>0</v>
      </c>
      <c r="O207" s="277">
        <f ca="1">VLOOKUP(O$3,TOD!$B$109:$BP$139,42,0)</f>
        <v>0</v>
      </c>
      <c r="P207" s="277">
        <f ca="1">VLOOKUP(P$3,TOD!$B$109:$BP$139,42,0)</f>
        <v>0</v>
      </c>
      <c r="Q207" s="277">
        <f ca="1">VLOOKUP(Q$3,TOD!$B$109:$BP$139,42,0)</f>
        <v>0</v>
      </c>
      <c r="R207" s="277">
        <f ca="1">VLOOKUP(R$3,TOD!$B$109:$BP$139,42,0)</f>
        <v>0</v>
      </c>
      <c r="S207" s="277">
        <f ca="1">VLOOKUP(S$3,TOD!$B$109:$BP$139,42,0)</f>
        <v>0</v>
      </c>
      <c r="T207" s="277">
        <f ca="1">VLOOKUP(T$3,TOD!$B$109:$BP$139,42,0)</f>
        <v>0</v>
      </c>
      <c r="U207" s="277">
        <f ca="1">VLOOKUP(U$3,TOD!$B$109:$BP$139,42,0)</f>
        <v>0</v>
      </c>
      <c r="V207" s="277">
        <f ca="1">VLOOKUP(V$3,TOD!$B$109:$BP$139,42,0)</f>
        <v>0</v>
      </c>
      <c r="W207" s="277">
        <f ca="1">VLOOKUP(W$3,TOD!$B$109:$BP$139,42,0)</f>
        <v>0</v>
      </c>
      <c r="X207" s="277">
        <f ca="1">VLOOKUP(X$3,TOD!$B$109:$BP$139,42,0)</f>
        <v>0</v>
      </c>
      <c r="Y207" s="277">
        <f ca="1">VLOOKUP(Y$3,TOD!$B$109:$BP$139,42,0)</f>
        <v>0</v>
      </c>
      <c r="Z207" s="277">
        <f ca="1">VLOOKUP(Z$3,TOD!$B$109:$BP$139,42,0)</f>
        <v>0</v>
      </c>
      <c r="AA207" s="277">
        <f ca="1">VLOOKUP(AA$3,TOD!$B$109:$BP$139,42,0)</f>
        <v>0</v>
      </c>
      <c r="AB207" s="277">
        <f ca="1">VLOOKUP(AB$3,TOD!$B$109:$BP$139,42,0)</f>
        <v>0</v>
      </c>
      <c r="AC207" s="277">
        <f ca="1">VLOOKUP(AC$3,TOD!$B$109:$BP$139,42,0)</f>
        <v>0</v>
      </c>
      <c r="AD207" s="277">
        <f ca="1">VLOOKUP(AD$3,TOD!$B$109:$BP$139,42,0)</f>
        <v>0</v>
      </c>
      <c r="AE207" s="277">
        <f ca="1">VLOOKUP(AE$3,TOD!$B$109:$BP$139,42,0)</f>
        <v>0</v>
      </c>
      <c r="AF207" s="277">
        <f ca="1">VLOOKUP(AF$3,TOD!$B$109:$BP$139,42,0)</f>
        <v>0</v>
      </c>
      <c r="AG207" s="277">
        <f ca="1">VLOOKUP(AG$3,TOD!$B$109:$BP$139,42,0)</f>
        <v>0</v>
      </c>
      <c r="AH207" s="277">
        <f ca="1">VLOOKUP(AH$3,TOD!$B$109:$BP$139,42,0)</f>
        <v>0</v>
      </c>
      <c r="AI207" s="277">
        <f ca="1">VLOOKUP(AI$3,TOD!$B$109:$BP$139,42,0)</f>
        <v>0</v>
      </c>
      <c r="AJ207" s="15">
        <f t="shared" ca="1" si="11"/>
        <v>0</v>
      </c>
      <c r="AK207" s="274" t="str">
        <f ca="1">IFERROR(AJ207/AJ208, "-")</f>
        <v>-</v>
      </c>
    </row>
    <row r="208" spans="1:37" ht="15.75" customHeight="1" x14ac:dyDescent="0.25">
      <c r="A208" s="265"/>
      <c r="B208" s="466"/>
      <c r="C208" s="270"/>
      <c r="D208" s="271" t="s">
        <v>35</v>
      </c>
      <c r="E208" s="272">
        <f t="shared" ref="E208:AI208" ca="1" si="48">SUM(E204:E207)</f>
        <v>0</v>
      </c>
      <c r="F208" s="272">
        <f t="shared" ca="1" si="48"/>
        <v>0</v>
      </c>
      <c r="G208" s="272">
        <f t="shared" ca="1" si="48"/>
        <v>0</v>
      </c>
      <c r="H208" s="272">
        <f t="shared" ca="1" si="48"/>
        <v>0</v>
      </c>
      <c r="I208" s="272">
        <f t="shared" ca="1" si="48"/>
        <v>0</v>
      </c>
      <c r="J208" s="272">
        <f t="shared" ca="1" si="48"/>
        <v>0</v>
      </c>
      <c r="K208" s="272">
        <f t="shared" ca="1" si="48"/>
        <v>0</v>
      </c>
      <c r="L208" s="272">
        <f t="shared" ca="1" si="48"/>
        <v>0</v>
      </c>
      <c r="M208" s="272">
        <f t="shared" ca="1" si="48"/>
        <v>0</v>
      </c>
      <c r="N208" s="272">
        <f t="shared" ca="1" si="48"/>
        <v>0</v>
      </c>
      <c r="O208" s="272">
        <f t="shared" ca="1" si="48"/>
        <v>0</v>
      </c>
      <c r="P208" s="272">
        <f t="shared" ca="1" si="48"/>
        <v>0</v>
      </c>
      <c r="Q208" s="272">
        <f t="shared" ca="1" si="48"/>
        <v>0</v>
      </c>
      <c r="R208" s="272">
        <f t="shared" ca="1" si="48"/>
        <v>0</v>
      </c>
      <c r="S208" s="272">
        <f t="shared" ca="1" si="48"/>
        <v>0</v>
      </c>
      <c r="T208" s="272">
        <f t="shared" ca="1" si="48"/>
        <v>0</v>
      </c>
      <c r="U208" s="272">
        <f t="shared" ca="1" si="48"/>
        <v>0</v>
      </c>
      <c r="V208" s="272">
        <f t="shared" ca="1" si="48"/>
        <v>0</v>
      </c>
      <c r="W208" s="272">
        <f t="shared" ca="1" si="48"/>
        <v>0</v>
      </c>
      <c r="X208" s="272">
        <f t="shared" ca="1" si="48"/>
        <v>0</v>
      </c>
      <c r="Y208" s="272">
        <f t="shared" ca="1" si="48"/>
        <v>0</v>
      </c>
      <c r="Z208" s="272">
        <f t="shared" ca="1" si="48"/>
        <v>0</v>
      </c>
      <c r="AA208" s="272">
        <f t="shared" ca="1" si="48"/>
        <v>0</v>
      </c>
      <c r="AB208" s="272">
        <f t="shared" ca="1" si="48"/>
        <v>0</v>
      </c>
      <c r="AC208" s="272">
        <f t="shared" ca="1" si="48"/>
        <v>0</v>
      </c>
      <c r="AD208" s="272">
        <f t="shared" ca="1" si="48"/>
        <v>0</v>
      </c>
      <c r="AE208" s="272">
        <f t="shared" ca="1" si="48"/>
        <v>0</v>
      </c>
      <c r="AF208" s="272">
        <f t="shared" ca="1" si="48"/>
        <v>0</v>
      </c>
      <c r="AG208" s="272">
        <f t="shared" ca="1" si="48"/>
        <v>0</v>
      </c>
      <c r="AH208" s="272">
        <f t="shared" ca="1" si="48"/>
        <v>0</v>
      </c>
      <c r="AI208" s="272">
        <f t="shared" ca="1" si="48"/>
        <v>0</v>
      </c>
      <c r="AJ208" s="15">
        <f t="shared" ca="1" si="11"/>
        <v>0</v>
      </c>
      <c r="AK208" s="274" t="str">
        <f ca="1">IFERROR(AJ208/AJ208, "-")</f>
        <v>-</v>
      </c>
    </row>
    <row r="209" spans="1:37" ht="15.75" customHeight="1" x14ac:dyDescent="0.25">
      <c r="A209" s="265"/>
      <c r="B209" s="464" t="s">
        <v>53</v>
      </c>
      <c r="C209" s="266" t="s">
        <v>331</v>
      </c>
      <c r="D209" s="266" t="s">
        <v>157</v>
      </c>
      <c r="E209" s="275">
        <f ca="1">VLOOKUP(E$3,TOD!$B$6:$BP$36,43,0)</f>
        <v>0</v>
      </c>
      <c r="F209" s="275">
        <f ca="1">VLOOKUP(F$3,TOD!$B$6:$BP$36,43,0)</f>
        <v>0</v>
      </c>
      <c r="G209" s="275">
        <f ca="1">VLOOKUP(G$3,TOD!$B$6:$BP$36,43,0)</f>
        <v>0</v>
      </c>
      <c r="H209" s="275">
        <f ca="1">VLOOKUP(H$3,TOD!$B$6:$BP$36,43,0)</f>
        <v>0</v>
      </c>
      <c r="I209" s="275">
        <f ca="1">VLOOKUP(I$3,TOD!$B$6:$BP$36,43,0)</f>
        <v>0</v>
      </c>
      <c r="J209" s="275">
        <f ca="1">VLOOKUP(J$3,TOD!$B$6:$BP$36,43,0)</f>
        <v>0</v>
      </c>
      <c r="K209" s="275">
        <f ca="1">VLOOKUP(K$3,TOD!$B$6:$BP$36,43,0)</f>
        <v>0</v>
      </c>
      <c r="L209" s="275">
        <f ca="1">VLOOKUP(L$3,TOD!$B$6:$BP$36,43,0)</f>
        <v>0</v>
      </c>
      <c r="M209" s="275">
        <f ca="1">VLOOKUP(M$3,TOD!$B$6:$BP$36,43,0)</f>
        <v>0</v>
      </c>
      <c r="N209" s="275">
        <f ca="1">VLOOKUP(N$3,TOD!$B$6:$BP$36,43,0)</f>
        <v>0</v>
      </c>
      <c r="O209" s="275">
        <f ca="1">VLOOKUP(O$3,TOD!$B$6:$BP$36,43,0)</f>
        <v>0</v>
      </c>
      <c r="P209" s="275">
        <f ca="1">VLOOKUP(P$3,TOD!$B$6:$BP$36,43,0)</f>
        <v>0</v>
      </c>
      <c r="Q209" s="275">
        <f ca="1">VLOOKUP(Q$3,TOD!$B$6:$BP$36,43,0)</f>
        <v>0</v>
      </c>
      <c r="R209" s="275">
        <f ca="1">VLOOKUP(R$3,TOD!$B$6:$BP$36,43,0)</f>
        <v>0</v>
      </c>
      <c r="S209" s="275">
        <f ca="1">VLOOKUP(S$3,TOD!$B$6:$BP$36,43,0)</f>
        <v>0</v>
      </c>
      <c r="T209" s="275">
        <f ca="1">VLOOKUP(T$3,TOD!$B$6:$BP$36,43,0)</f>
        <v>0</v>
      </c>
      <c r="U209" s="275">
        <f ca="1">VLOOKUP(U$3,TOD!$B$6:$BP$36,43,0)</f>
        <v>0</v>
      </c>
      <c r="V209" s="275">
        <f ca="1">VLOOKUP(V$3,TOD!$B$6:$BP$36,43,0)</f>
        <v>0</v>
      </c>
      <c r="W209" s="275">
        <f ca="1">VLOOKUP(W$3,TOD!$B$6:$BP$36,43,0)</f>
        <v>0</v>
      </c>
      <c r="X209" s="275">
        <f ca="1">VLOOKUP(X$3,TOD!$B$6:$BP$36,43,0)</f>
        <v>0</v>
      </c>
      <c r="Y209" s="275">
        <f ca="1">VLOOKUP(Y$3,TOD!$B$6:$BP$36,43,0)</f>
        <v>0</v>
      </c>
      <c r="Z209" s="275">
        <f ca="1">VLOOKUP(Z$3,TOD!$B$6:$BP$36,43,0)</f>
        <v>0</v>
      </c>
      <c r="AA209" s="275">
        <f ca="1">VLOOKUP(AA$3,TOD!$B$6:$BP$36,43,0)</f>
        <v>0</v>
      </c>
      <c r="AB209" s="275">
        <f ca="1">VLOOKUP(AB$3,TOD!$B$6:$BP$36,43,0)</f>
        <v>0</v>
      </c>
      <c r="AC209" s="275">
        <f ca="1">VLOOKUP(AC$3,TOD!$B$6:$BP$36,43,0)</f>
        <v>0</v>
      </c>
      <c r="AD209" s="275">
        <f ca="1">VLOOKUP(AD$3,TOD!$B$6:$BP$36,43,0)</f>
        <v>0</v>
      </c>
      <c r="AE209" s="275">
        <f ca="1">VLOOKUP(AE$3,TOD!$B$6:$BP$36,43,0)</f>
        <v>0</v>
      </c>
      <c r="AF209" s="275">
        <f ca="1">VLOOKUP(AF$3,TOD!$B$6:$BP$36,43,0)</f>
        <v>0</v>
      </c>
      <c r="AG209" s="275">
        <f ca="1">VLOOKUP(AG$3,TOD!$B$6:$BP$36,43,0)</f>
        <v>0</v>
      </c>
      <c r="AH209" s="275">
        <f ca="1">VLOOKUP(AH$3,TOD!$B$6:$BP$36,43,0)</f>
        <v>0</v>
      </c>
      <c r="AI209" s="275">
        <f ca="1">VLOOKUP(AI$3,TOD!$B$6:$BP$36,43,0)</f>
        <v>0</v>
      </c>
      <c r="AJ209" s="15">
        <f t="shared" ca="1" si="11"/>
        <v>0</v>
      </c>
      <c r="AK209" s="274" t="str">
        <f ca="1">IFERROR(AJ209/AJ213, "-")</f>
        <v>-</v>
      </c>
    </row>
    <row r="210" spans="1:37" ht="15.75" customHeight="1" x14ac:dyDescent="0.25">
      <c r="A210" s="265"/>
      <c r="B210" s="465"/>
      <c r="C210" s="266" t="s">
        <v>332</v>
      </c>
      <c r="D210" s="266" t="s">
        <v>158</v>
      </c>
      <c r="E210" s="277">
        <f ca="1">VLOOKUP(E$3,TOD!$B$40:$BP$70,43,0)</f>
        <v>0</v>
      </c>
      <c r="F210" s="277">
        <f ca="1">VLOOKUP(F$3,TOD!$B$40:$BP$70,43,0)</f>
        <v>0</v>
      </c>
      <c r="G210" s="277">
        <f ca="1">VLOOKUP(G$3,TOD!$B$40:$BP$70,43,0)</f>
        <v>0</v>
      </c>
      <c r="H210" s="277">
        <f ca="1">VLOOKUP(H$3,TOD!$B$40:$BP$70,43,0)</f>
        <v>0</v>
      </c>
      <c r="I210" s="277">
        <f ca="1">VLOOKUP(I$3,TOD!$B$40:$BP$70,43,0)</f>
        <v>0</v>
      </c>
      <c r="J210" s="277">
        <f ca="1">VLOOKUP(J$3,TOD!$B$40:$BP$70,43,0)</f>
        <v>0</v>
      </c>
      <c r="K210" s="277">
        <f ca="1">VLOOKUP(K$3,TOD!$B$40:$BP$70,43,0)</f>
        <v>0</v>
      </c>
      <c r="L210" s="277">
        <f ca="1">VLOOKUP(L$3,TOD!$B$40:$BP$70,43,0)</f>
        <v>0</v>
      </c>
      <c r="M210" s="277">
        <f ca="1">VLOOKUP(M$3,TOD!$B$40:$BP$70,43,0)</f>
        <v>0</v>
      </c>
      <c r="N210" s="277">
        <f ca="1">VLOOKUP(N$3,TOD!$B$40:$BP$70,43,0)</f>
        <v>0</v>
      </c>
      <c r="O210" s="277">
        <f ca="1">VLOOKUP(O$3,TOD!$B$40:$BP$70,43,0)</f>
        <v>0</v>
      </c>
      <c r="P210" s="277">
        <f ca="1">VLOOKUP(P$3,TOD!$B$40:$BP$70,43,0)</f>
        <v>0</v>
      </c>
      <c r="Q210" s="277">
        <f ca="1">VLOOKUP(Q$3,TOD!$B$40:$BP$70,43,0)</f>
        <v>0</v>
      </c>
      <c r="R210" s="277">
        <f ca="1">VLOOKUP(R$3,TOD!$B$40:$BP$70,43,0)</f>
        <v>0</v>
      </c>
      <c r="S210" s="277">
        <f ca="1">VLOOKUP(S$3,TOD!$B$40:$BP$70,43,0)</f>
        <v>0</v>
      </c>
      <c r="T210" s="277">
        <f ca="1">VLOOKUP(T$3,TOD!$B$40:$BP$70,43,0)</f>
        <v>0</v>
      </c>
      <c r="U210" s="277">
        <f ca="1">VLOOKUP(U$3,TOD!$B$40:$BP$70,43,0)</f>
        <v>0</v>
      </c>
      <c r="V210" s="277">
        <f ca="1">VLOOKUP(V$3,TOD!$B$40:$BP$70,43,0)</f>
        <v>0</v>
      </c>
      <c r="W210" s="277">
        <f ca="1">VLOOKUP(W$3,TOD!$B$40:$BP$70,43,0)</f>
        <v>0</v>
      </c>
      <c r="X210" s="277">
        <f ca="1">VLOOKUP(X$3,TOD!$B$40:$BP$70,43,0)</f>
        <v>0</v>
      </c>
      <c r="Y210" s="277">
        <f ca="1">VLOOKUP(Y$3,TOD!$B$40:$BP$70,43,0)</f>
        <v>0</v>
      </c>
      <c r="Z210" s="277">
        <f ca="1">VLOOKUP(Z$3,TOD!$B$40:$BP$70,43,0)</f>
        <v>0</v>
      </c>
      <c r="AA210" s="277">
        <f ca="1">VLOOKUP(AA$3,TOD!$B$40:$BP$70,43,0)</f>
        <v>0</v>
      </c>
      <c r="AB210" s="277">
        <f ca="1">VLOOKUP(AB$3,TOD!$B$40:$BP$70,43,0)</f>
        <v>0</v>
      </c>
      <c r="AC210" s="277">
        <f ca="1">VLOOKUP(AC$3,TOD!$B$40:$BP$70,43,0)</f>
        <v>0</v>
      </c>
      <c r="AD210" s="277">
        <f ca="1">VLOOKUP(AD$3,TOD!$B$40:$BP$70,43,0)</f>
        <v>0</v>
      </c>
      <c r="AE210" s="277">
        <f ca="1">VLOOKUP(AE$3,TOD!$B$40:$BP$70,43,0)</f>
        <v>0</v>
      </c>
      <c r="AF210" s="277">
        <f ca="1">VLOOKUP(AF$3,TOD!$B$40:$BP$70,43,0)</f>
        <v>0</v>
      </c>
      <c r="AG210" s="277">
        <f ca="1">VLOOKUP(AG$3,TOD!$B$40:$BP$70,43,0)</f>
        <v>0</v>
      </c>
      <c r="AH210" s="277">
        <f ca="1">VLOOKUP(AH$3,TOD!$B$40:$BP$70,43,0)</f>
        <v>0</v>
      </c>
      <c r="AI210" s="277">
        <f ca="1">VLOOKUP(AI$3,TOD!$B$40:$BP$70,43,0)</f>
        <v>0</v>
      </c>
      <c r="AJ210" s="15">
        <f t="shared" ca="1" si="11"/>
        <v>0</v>
      </c>
      <c r="AK210" s="274" t="str">
        <f ca="1">IFERROR(AJ210/AJ213, "-")</f>
        <v>-</v>
      </c>
    </row>
    <row r="211" spans="1:37" ht="15.75" customHeight="1" x14ac:dyDescent="0.25">
      <c r="A211" s="265"/>
      <c r="B211" s="465"/>
      <c r="C211" s="266" t="s">
        <v>333</v>
      </c>
      <c r="D211" s="266" t="s">
        <v>159</v>
      </c>
      <c r="E211" s="277">
        <f ca="1">VLOOKUP(E$3,TOD!$B$75:$BP$105,43,0)</f>
        <v>0</v>
      </c>
      <c r="F211" s="277">
        <f ca="1">VLOOKUP(F$3,TOD!$B$75:$BP$105,43,0)</f>
        <v>0</v>
      </c>
      <c r="G211" s="277">
        <f ca="1">VLOOKUP(G$3,TOD!$B$75:$BP$105,43,0)</f>
        <v>0</v>
      </c>
      <c r="H211" s="277">
        <f ca="1">VLOOKUP(H$3,TOD!$B$75:$BP$105,43,0)</f>
        <v>0</v>
      </c>
      <c r="I211" s="277">
        <f ca="1">VLOOKUP(I$3,TOD!$B$75:$BP$105,43,0)</f>
        <v>0</v>
      </c>
      <c r="J211" s="277">
        <f ca="1">VLOOKUP(J$3,TOD!$B$75:$BP$105,43,0)</f>
        <v>0</v>
      </c>
      <c r="K211" s="277">
        <f ca="1">VLOOKUP(K$3,TOD!$B$75:$BP$105,43,0)</f>
        <v>0</v>
      </c>
      <c r="L211" s="277">
        <f ca="1">VLOOKUP(L$3,TOD!$B$75:$BP$105,43,0)</f>
        <v>0</v>
      </c>
      <c r="M211" s="277">
        <f ca="1">VLOOKUP(M$3,TOD!$B$75:$BP$105,43,0)</f>
        <v>0</v>
      </c>
      <c r="N211" s="277">
        <f ca="1">VLOOKUP(N$3,TOD!$B$75:$BP$105,43,0)</f>
        <v>0</v>
      </c>
      <c r="O211" s="277">
        <f ca="1">VLOOKUP(O$3,TOD!$B$75:$BP$105,43,0)</f>
        <v>0</v>
      </c>
      <c r="P211" s="277">
        <f ca="1">VLOOKUP(P$3,TOD!$B$75:$BP$105,43,0)</f>
        <v>0</v>
      </c>
      <c r="Q211" s="277">
        <f ca="1">VLOOKUP(Q$3,TOD!$B$75:$BP$105,43,0)</f>
        <v>0</v>
      </c>
      <c r="R211" s="277">
        <f ca="1">VLOOKUP(R$3,TOD!$B$75:$BP$105,43,0)</f>
        <v>0</v>
      </c>
      <c r="S211" s="277">
        <f ca="1">VLOOKUP(S$3,TOD!$B$75:$BP$105,43,0)</f>
        <v>0</v>
      </c>
      <c r="T211" s="277">
        <f ca="1">VLOOKUP(T$3,TOD!$B$75:$BP$105,43,0)</f>
        <v>0</v>
      </c>
      <c r="U211" s="277">
        <f ca="1">VLOOKUP(U$3,TOD!$B$75:$BP$105,43,0)</f>
        <v>0</v>
      </c>
      <c r="V211" s="277">
        <f ca="1">VLOOKUP(V$3,TOD!$B$75:$BP$105,43,0)</f>
        <v>0</v>
      </c>
      <c r="W211" s="277">
        <f ca="1">VLOOKUP(W$3,TOD!$B$75:$BP$105,43,0)</f>
        <v>0</v>
      </c>
      <c r="X211" s="277">
        <f ca="1">VLOOKUP(X$3,TOD!$B$75:$BP$105,43,0)</f>
        <v>0</v>
      </c>
      <c r="Y211" s="277">
        <f ca="1">VLOOKUP(Y$3,TOD!$B$75:$BP$105,43,0)</f>
        <v>0</v>
      </c>
      <c r="Z211" s="277">
        <f ca="1">VLOOKUP(Z$3,TOD!$B$75:$BP$105,43,0)</f>
        <v>0</v>
      </c>
      <c r="AA211" s="277">
        <f ca="1">VLOOKUP(AA$3,TOD!$B$75:$BP$105,43,0)</f>
        <v>0</v>
      </c>
      <c r="AB211" s="277">
        <f ca="1">VLOOKUP(AB$3,TOD!$B$75:$BP$105,43,0)</f>
        <v>0</v>
      </c>
      <c r="AC211" s="277">
        <f ca="1">VLOOKUP(AC$3,TOD!$B$75:$BP$105,43,0)</f>
        <v>0</v>
      </c>
      <c r="AD211" s="277">
        <f ca="1">VLOOKUP(AD$3,TOD!$B$75:$BP$105,43,0)</f>
        <v>0</v>
      </c>
      <c r="AE211" s="277">
        <f ca="1">VLOOKUP(AE$3,TOD!$B$75:$BP$105,43,0)</f>
        <v>0</v>
      </c>
      <c r="AF211" s="277">
        <f ca="1">VLOOKUP(AF$3,TOD!$B$75:$BP$105,43,0)</f>
        <v>0</v>
      </c>
      <c r="AG211" s="277">
        <f ca="1">VLOOKUP(AG$3,TOD!$B$75:$BP$105,43,0)</f>
        <v>0</v>
      </c>
      <c r="AH211" s="277">
        <f ca="1">VLOOKUP(AH$3,TOD!$B$75:$BP$105,43,0)</f>
        <v>0</v>
      </c>
      <c r="AI211" s="277">
        <f ca="1">VLOOKUP(AI$3,TOD!$B$75:$BP$105,43,0)</f>
        <v>0</v>
      </c>
      <c r="AJ211" s="15">
        <f t="shared" ca="1" si="11"/>
        <v>0</v>
      </c>
      <c r="AK211" s="274" t="str">
        <f ca="1">IFERROR(AJ211/AJ213, "-")</f>
        <v>-</v>
      </c>
    </row>
    <row r="212" spans="1:37" ht="15.75" customHeight="1" x14ac:dyDescent="0.25">
      <c r="A212" s="265"/>
      <c r="B212" s="465"/>
      <c r="C212" s="266" t="s">
        <v>334</v>
      </c>
      <c r="D212" s="266" t="s">
        <v>160</v>
      </c>
      <c r="E212" s="277">
        <f ca="1">VLOOKUP(E$3,TOD!$B$109:$BP$139,43,0)</f>
        <v>0</v>
      </c>
      <c r="F212" s="277">
        <f ca="1">VLOOKUP(F$3,TOD!$B$109:$BP$139,43,0)</f>
        <v>0</v>
      </c>
      <c r="G212" s="277">
        <f ca="1">VLOOKUP(G$3,TOD!$B$109:$BP$139,43,0)</f>
        <v>0</v>
      </c>
      <c r="H212" s="277">
        <f ca="1">VLOOKUP(H$3,TOD!$B$109:$BP$139,43,0)</f>
        <v>0</v>
      </c>
      <c r="I212" s="277">
        <f ca="1">VLOOKUP(I$3,TOD!$B$109:$BP$139,43,0)</f>
        <v>0</v>
      </c>
      <c r="J212" s="277">
        <f ca="1">VLOOKUP(J$3,TOD!$B$109:$BP$139,43,0)</f>
        <v>0</v>
      </c>
      <c r="K212" s="277">
        <f ca="1">VLOOKUP(K$3,TOD!$B$109:$BP$139,43,0)</f>
        <v>0</v>
      </c>
      <c r="L212" s="277">
        <f ca="1">VLOOKUP(L$3,TOD!$B$109:$BP$139,43,0)</f>
        <v>0</v>
      </c>
      <c r="M212" s="277">
        <f ca="1">VLOOKUP(M$3,TOD!$B$109:$BP$139,43,0)</f>
        <v>0</v>
      </c>
      <c r="N212" s="277">
        <f ca="1">VLOOKUP(N$3,TOD!$B$109:$BP$139,43,0)</f>
        <v>0</v>
      </c>
      <c r="O212" s="277">
        <f ca="1">VLOOKUP(O$3,TOD!$B$109:$BP$139,43,0)</f>
        <v>0</v>
      </c>
      <c r="P212" s="277">
        <f ca="1">VLOOKUP(P$3,TOD!$B$109:$BP$139,43,0)</f>
        <v>0</v>
      </c>
      <c r="Q212" s="277">
        <f ca="1">VLOOKUP(Q$3,TOD!$B$109:$BP$139,43,0)</f>
        <v>0</v>
      </c>
      <c r="R212" s="277">
        <f ca="1">VLOOKUP(R$3,TOD!$B$109:$BP$139,43,0)</f>
        <v>0</v>
      </c>
      <c r="S212" s="277">
        <f ca="1">VLOOKUP(S$3,TOD!$B$109:$BP$139,43,0)</f>
        <v>0</v>
      </c>
      <c r="T212" s="277">
        <f ca="1">VLOOKUP(T$3,TOD!$B$109:$BP$139,43,0)</f>
        <v>0</v>
      </c>
      <c r="U212" s="277">
        <f ca="1">VLOOKUP(U$3,TOD!$B$109:$BP$139,43,0)</f>
        <v>0</v>
      </c>
      <c r="V212" s="277">
        <f ca="1">VLOOKUP(V$3,TOD!$B$109:$BP$139,43,0)</f>
        <v>0</v>
      </c>
      <c r="W212" s="277">
        <f ca="1">VLOOKUP(W$3,TOD!$B$109:$BP$139,43,0)</f>
        <v>0</v>
      </c>
      <c r="X212" s="277">
        <f ca="1">VLOOKUP(X$3,TOD!$B$109:$BP$139,43,0)</f>
        <v>0</v>
      </c>
      <c r="Y212" s="277">
        <f ca="1">VLOOKUP(Y$3,TOD!$B$109:$BP$139,43,0)</f>
        <v>0</v>
      </c>
      <c r="Z212" s="277">
        <f ca="1">VLOOKUP(Z$3,TOD!$B$109:$BP$139,43,0)</f>
        <v>0</v>
      </c>
      <c r="AA212" s="277">
        <f ca="1">VLOOKUP(AA$3,TOD!$B$109:$BP$139,43,0)</f>
        <v>0</v>
      </c>
      <c r="AB212" s="277">
        <f ca="1">VLOOKUP(AB$3,TOD!$B$109:$BP$139,43,0)</f>
        <v>0</v>
      </c>
      <c r="AC212" s="277">
        <f ca="1">VLOOKUP(AC$3,TOD!$B$109:$BP$139,43,0)</f>
        <v>0</v>
      </c>
      <c r="AD212" s="277">
        <f ca="1">VLOOKUP(AD$3,TOD!$B$109:$BP$139,43,0)</f>
        <v>0</v>
      </c>
      <c r="AE212" s="277">
        <f ca="1">VLOOKUP(AE$3,TOD!$B$109:$BP$139,43,0)</f>
        <v>0</v>
      </c>
      <c r="AF212" s="277">
        <f ca="1">VLOOKUP(AF$3,TOD!$B$109:$BP$139,43,0)</f>
        <v>0</v>
      </c>
      <c r="AG212" s="277">
        <f ca="1">VLOOKUP(AG$3,TOD!$B$109:$BP$139,43,0)</f>
        <v>0</v>
      </c>
      <c r="AH212" s="277">
        <f ca="1">VLOOKUP(AH$3,TOD!$B$109:$BP$139,43,0)</f>
        <v>0</v>
      </c>
      <c r="AI212" s="277">
        <f ca="1">VLOOKUP(AI$3,TOD!$B$109:$BP$139,43,0)</f>
        <v>0</v>
      </c>
      <c r="AJ212" s="15">
        <f t="shared" ca="1" si="11"/>
        <v>0</v>
      </c>
      <c r="AK212" s="274" t="str">
        <f ca="1">IFERROR(AJ212/AJ213, "-")</f>
        <v>-</v>
      </c>
    </row>
    <row r="213" spans="1:37" ht="15.75" customHeight="1" x14ac:dyDescent="0.25">
      <c r="A213" s="265"/>
      <c r="B213" s="466"/>
      <c r="C213" s="270"/>
      <c r="D213" s="271" t="s">
        <v>35</v>
      </c>
      <c r="E213" s="272">
        <f t="shared" ref="E213:AI213" ca="1" si="49">SUM(E209:E212)</f>
        <v>0</v>
      </c>
      <c r="F213" s="272">
        <f t="shared" ca="1" si="49"/>
        <v>0</v>
      </c>
      <c r="G213" s="272">
        <f t="shared" ca="1" si="49"/>
        <v>0</v>
      </c>
      <c r="H213" s="272">
        <f t="shared" ca="1" si="49"/>
        <v>0</v>
      </c>
      <c r="I213" s="272">
        <f t="shared" ca="1" si="49"/>
        <v>0</v>
      </c>
      <c r="J213" s="272">
        <f t="shared" ca="1" si="49"/>
        <v>0</v>
      </c>
      <c r="K213" s="272">
        <f t="shared" ca="1" si="49"/>
        <v>0</v>
      </c>
      <c r="L213" s="272">
        <f t="shared" ca="1" si="49"/>
        <v>0</v>
      </c>
      <c r="M213" s="272">
        <f t="shared" ca="1" si="49"/>
        <v>0</v>
      </c>
      <c r="N213" s="272">
        <f t="shared" ca="1" si="49"/>
        <v>0</v>
      </c>
      <c r="O213" s="272">
        <f t="shared" ca="1" si="49"/>
        <v>0</v>
      </c>
      <c r="P213" s="272">
        <f t="shared" ca="1" si="49"/>
        <v>0</v>
      </c>
      <c r="Q213" s="272">
        <f t="shared" ca="1" si="49"/>
        <v>0</v>
      </c>
      <c r="R213" s="272">
        <f t="shared" ca="1" si="49"/>
        <v>0</v>
      </c>
      <c r="S213" s="272">
        <f t="shared" ca="1" si="49"/>
        <v>0</v>
      </c>
      <c r="T213" s="272">
        <f t="shared" ca="1" si="49"/>
        <v>0</v>
      </c>
      <c r="U213" s="272">
        <f t="shared" ca="1" si="49"/>
        <v>0</v>
      </c>
      <c r="V213" s="272">
        <f t="shared" ca="1" si="49"/>
        <v>0</v>
      </c>
      <c r="W213" s="272">
        <f t="shared" ca="1" si="49"/>
        <v>0</v>
      </c>
      <c r="X213" s="272">
        <f t="shared" ca="1" si="49"/>
        <v>0</v>
      </c>
      <c r="Y213" s="272">
        <f t="shared" ca="1" si="49"/>
        <v>0</v>
      </c>
      <c r="Z213" s="272">
        <f t="shared" ca="1" si="49"/>
        <v>0</v>
      </c>
      <c r="AA213" s="272">
        <f t="shared" ca="1" si="49"/>
        <v>0</v>
      </c>
      <c r="AB213" s="272">
        <f t="shared" ca="1" si="49"/>
        <v>0</v>
      </c>
      <c r="AC213" s="272">
        <f t="shared" ca="1" si="49"/>
        <v>0</v>
      </c>
      <c r="AD213" s="272">
        <f t="shared" ca="1" si="49"/>
        <v>0</v>
      </c>
      <c r="AE213" s="272">
        <f t="shared" ca="1" si="49"/>
        <v>0</v>
      </c>
      <c r="AF213" s="272">
        <f t="shared" ca="1" si="49"/>
        <v>0</v>
      </c>
      <c r="AG213" s="272">
        <f t="shared" ca="1" si="49"/>
        <v>0</v>
      </c>
      <c r="AH213" s="272">
        <f t="shared" ca="1" si="49"/>
        <v>0</v>
      </c>
      <c r="AI213" s="272">
        <f t="shared" ca="1" si="49"/>
        <v>0</v>
      </c>
      <c r="AJ213" s="15">
        <f t="shared" ca="1" si="11"/>
        <v>0</v>
      </c>
      <c r="AK213" s="274" t="str">
        <f ca="1">IFERROR(AJ213/AJ213, "-")</f>
        <v>-</v>
      </c>
    </row>
    <row r="214" spans="1:37" ht="15.75" customHeight="1" x14ac:dyDescent="0.25">
      <c r="A214" s="265"/>
      <c r="B214" s="464" t="s">
        <v>335</v>
      </c>
      <c r="C214" s="266" t="s">
        <v>336</v>
      </c>
      <c r="D214" s="266" t="s">
        <v>157</v>
      </c>
      <c r="E214" s="275">
        <f ca="1">VLOOKUP(E$3,TOD!$B$6:$BP$36,44,0)</f>
        <v>0</v>
      </c>
      <c r="F214" s="275">
        <f ca="1">VLOOKUP(F$3,TOD!$B$6:$BP$36,44,0)</f>
        <v>0</v>
      </c>
      <c r="G214" s="275">
        <f ca="1">VLOOKUP(G$3,TOD!$B$6:$BP$36,44,0)</f>
        <v>0</v>
      </c>
      <c r="H214" s="275">
        <f ca="1">VLOOKUP(H$3,TOD!$B$6:$BP$36,44,0)</f>
        <v>0</v>
      </c>
      <c r="I214" s="275">
        <f ca="1">VLOOKUP(I$3,TOD!$B$6:$BP$36,44,0)</f>
        <v>0</v>
      </c>
      <c r="J214" s="275">
        <f ca="1">VLOOKUP(J$3,TOD!$B$6:$BP$36,44,0)</f>
        <v>0</v>
      </c>
      <c r="K214" s="275">
        <f ca="1">VLOOKUP(K$3,TOD!$B$6:$BP$36,44,0)</f>
        <v>0</v>
      </c>
      <c r="L214" s="275">
        <f ca="1">VLOOKUP(L$3,TOD!$B$6:$BP$36,44,0)</f>
        <v>0</v>
      </c>
      <c r="M214" s="275">
        <f ca="1">VLOOKUP(M$3,TOD!$B$6:$BP$36,44,0)</f>
        <v>0</v>
      </c>
      <c r="N214" s="275">
        <f ca="1">VLOOKUP(N$3,TOD!$B$6:$BP$36,44,0)</f>
        <v>0</v>
      </c>
      <c r="O214" s="275">
        <f ca="1">VLOOKUP(O$3,TOD!$B$6:$BP$36,44,0)</f>
        <v>0</v>
      </c>
      <c r="P214" s="275">
        <f ca="1">VLOOKUP(P$3,TOD!$B$6:$BP$36,44,0)</f>
        <v>0</v>
      </c>
      <c r="Q214" s="275">
        <f ca="1">VLOOKUP(Q$3,TOD!$B$6:$BP$36,44,0)</f>
        <v>0</v>
      </c>
      <c r="R214" s="275">
        <f ca="1">VLOOKUP(R$3,TOD!$B$6:$BP$36,44,0)</f>
        <v>0</v>
      </c>
      <c r="S214" s="275">
        <f ca="1">VLOOKUP(S$3,TOD!$B$6:$BP$36,44,0)</f>
        <v>0</v>
      </c>
      <c r="T214" s="275">
        <f ca="1">VLOOKUP(T$3,TOD!$B$6:$BP$36,44,0)</f>
        <v>0</v>
      </c>
      <c r="U214" s="275">
        <f ca="1">VLOOKUP(U$3,TOD!$B$6:$BP$36,44,0)</f>
        <v>0</v>
      </c>
      <c r="V214" s="275">
        <f ca="1">VLOOKUP(V$3,TOD!$B$6:$BP$36,44,0)</f>
        <v>0</v>
      </c>
      <c r="W214" s="275">
        <f ca="1">VLOOKUP(W$3,TOD!$B$6:$BP$36,44,0)</f>
        <v>0</v>
      </c>
      <c r="X214" s="275">
        <f ca="1">VLOOKUP(X$3,TOD!$B$6:$BP$36,44,0)</f>
        <v>0</v>
      </c>
      <c r="Y214" s="275">
        <f ca="1">VLOOKUP(Y$3,TOD!$B$6:$BP$36,44,0)</f>
        <v>0</v>
      </c>
      <c r="Z214" s="275">
        <f ca="1">VLOOKUP(Z$3,TOD!$B$6:$BP$36,44,0)</f>
        <v>0</v>
      </c>
      <c r="AA214" s="275">
        <f ca="1">VLOOKUP(AA$3,TOD!$B$6:$BP$36,44,0)</f>
        <v>0</v>
      </c>
      <c r="AB214" s="275">
        <f ca="1">VLOOKUP(AB$3,TOD!$B$6:$BP$36,44,0)</f>
        <v>0</v>
      </c>
      <c r="AC214" s="275">
        <f ca="1">VLOOKUP(AC$3,TOD!$B$6:$BP$36,44,0)</f>
        <v>0</v>
      </c>
      <c r="AD214" s="275">
        <f ca="1">VLOOKUP(AD$3,TOD!$B$6:$BP$36,44,0)</f>
        <v>0</v>
      </c>
      <c r="AE214" s="275">
        <f ca="1">VLOOKUP(AE$3,TOD!$B$6:$BP$36,44,0)</f>
        <v>0</v>
      </c>
      <c r="AF214" s="275">
        <f ca="1">VLOOKUP(AF$3,TOD!$B$6:$BP$36,44,0)</f>
        <v>0</v>
      </c>
      <c r="AG214" s="275">
        <f ca="1">VLOOKUP(AG$3,TOD!$B$6:$BP$36,44,0)</f>
        <v>0</v>
      </c>
      <c r="AH214" s="275">
        <f ca="1">VLOOKUP(AH$3,TOD!$B$6:$BP$36,44,0)</f>
        <v>0</v>
      </c>
      <c r="AI214" s="275">
        <f ca="1">VLOOKUP(AI$3,TOD!$B$6:$BP$36,44,0)</f>
        <v>0</v>
      </c>
      <c r="AJ214" s="15">
        <f t="shared" ca="1" si="11"/>
        <v>0</v>
      </c>
      <c r="AK214" s="274" t="str">
        <f ca="1">IFERROR(AJ214/AJ218, "-")</f>
        <v>-</v>
      </c>
    </row>
    <row r="215" spans="1:37" ht="15.75" customHeight="1" x14ac:dyDescent="0.25">
      <c r="A215" s="265"/>
      <c r="B215" s="465"/>
      <c r="C215" s="266" t="s">
        <v>337</v>
      </c>
      <c r="D215" s="266" t="s">
        <v>158</v>
      </c>
      <c r="E215" s="277">
        <f ca="1">VLOOKUP(E$3,TOD!$B$40:$BP$70,44,0)</f>
        <v>0</v>
      </c>
      <c r="F215" s="277">
        <f ca="1">VLOOKUP(F$3,TOD!$B$40:$BP$70,44,0)</f>
        <v>0</v>
      </c>
      <c r="G215" s="277">
        <f ca="1">VLOOKUP(G$3,TOD!$B$40:$BP$70,44,0)</f>
        <v>0</v>
      </c>
      <c r="H215" s="277">
        <f ca="1">VLOOKUP(H$3,TOD!$B$40:$BP$70,44,0)</f>
        <v>0</v>
      </c>
      <c r="I215" s="277">
        <f ca="1">VLOOKUP(I$3,TOD!$B$40:$BP$70,44,0)</f>
        <v>0</v>
      </c>
      <c r="J215" s="277">
        <f ca="1">VLOOKUP(J$3,TOD!$B$40:$BP$70,44,0)</f>
        <v>0</v>
      </c>
      <c r="K215" s="277">
        <f ca="1">VLOOKUP(K$3,TOD!$B$40:$BP$70,44,0)</f>
        <v>0</v>
      </c>
      <c r="L215" s="277">
        <f ca="1">VLOOKUP(L$3,TOD!$B$40:$BP$70,44,0)</f>
        <v>0</v>
      </c>
      <c r="M215" s="277">
        <f ca="1">VLOOKUP(M$3,TOD!$B$40:$BP$70,44,0)</f>
        <v>0</v>
      </c>
      <c r="N215" s="277">
        <f ca="1">VLOOKUP(N$3,TOD!$B$40:$BP$70,44,0)</f>
        <v>0</v>
      </c>
      <c r="O215" s="277">
        <f ca="1">VLOOKUP(O$3,TOD!$B$40:$BP$70,44,0)</f>
        <v>0</v>
      </c>
      <c r="P215" s="277">
        <f ca="1">VLOOKUP(P$3,TOD!$B$40:$BP$70,44,0)</f>
        <v>0</v>
      </c>
      <c r="Q215" s="277">
        <f ca="1">VLOOKUP(Q$3,TOD!$B$40:$BP$70,44,0)</f>
        <v>0</v>
      </c>
      <c r="R215" s="277">
        <f ca="1">VLOOKUP(R$3,TOD!$B$40:$BP$70,44,0)</f>
        <v>0</v>
      </c>
      <c r="S215" s="277">
        <f ca="1">VLOOKUP(S$3,TOD!$B$40:$BP$70,44,0)</f>
        <v>0</v>
      </c>
      <c r="T215" s="277">
        <f ca="1">VLOOKUP(T$3,TOD!$B$40:$BP$70,44,0)</f>
        <v>0</v>
      </c>
      <c r="U215" s="277">
        <f ca="1">VLOOKUP(U$3,TOD!$B$40:$BP$70,44,0)</f>
        <v>0</v>
      </c>
      <c r="V215" s="277">
        <f ca="1">VLOOKUP(V$3,TOD!$B$40:$BP$70,44,0)</f>
        <v>0</v>
      </c>
      <c r="W215" s="277">
        <f ca="1">VLOOKUP(W$3,TOD!$B$40:$BP$70,44,0)</f>
        <v>0</v>
      </c>
      <c r="X215" s="277">
        <f ca="1">VLOOKUP(X$3,TOD!$B$40:$BP$70,44,0)</f>
        <v>0</v>
      </c>
      <c r="Y215" s="277">
        <f ca="1">VLOOKUP(Y$3,TOD!$B$40:$BP$70,44,0)</f>
        <v>0</v>
      </c>
      <c r="Z215" s="277">
        <f ca="1">VLOOKUP(Z$3,TOD!$B$40:$BP$70,44,0)</f>
        <v>0</v>
      </c>
      <c r="AA215" s="277">
        <f ca="1">VLOOKUP(AA$3,TOD!$B$40:$BP$70,44,0)</f>
        <v>0</v>
      </c>
      <c r="AB215" s="277">
        <f ca="1">VLOOKUP(AB$3,TOD!$B$40:$BP$70,44,0)</f>
        <v>0</v>
      </c>
      <c r="AC215" s="277">
        <f ca="1">VLOOKUP(AC$3,TOD!$B$40:$BP$70,44,0)</f>
        <v>0</v>
      </c>
      <c r="AD215" s="277">
        <f ca="1">VLOOKUP(AD$3,TOD!$B$40:$BP$70,44,0)</f>
        <v>0</v>
      </c>
      <c r="AE215" s="277">
        <f ca="1">VLOOKUP(AE$3,TOD!$B$40:$BP$70,44,0)</f>
        <v>0</v>
      </c>
      <c r="AF215" s="277">
        <f ca="1">VLOOKUP(AF$3,TOD!$B$40:$BP$70,44,0)</f>
        <v>0</v>
      </c>
      <c r="AG215" s="277">
        <f ca="1">VLOOKUP(AG$3,TOD!$B$40:$BP$70,44,0)</f>
        <v>0</v>
      </c>
      <c r="AH215" s="277">
        <f ca="1">VLOOKUP(AH$3,TOD!$B$40:$BP$70,44,0)</f>
        <v>0</v>
      </c>
      <c r="AI215" s="277">
        <f ca="1">VLOOKUP(AI$3,TOD!$B$40:$BP$70,44,0)</f>
        <v>0</v>
      </c>
      <c r="AJ215" s="15">
        <f t="shared" ca="1" si="11"/>
        <v>0</v>
      </c>
      <c r="AK215" s="274" t="str">
        <f ca="1">IFERROR(AJ215/AJ218, "-")</f>
        <v>-</v>
      </c>
    </row>
    <row r="216" spans="1:37" ht="15.75" customHeight="1" x14ac:dyDescent="0.25">
      <c r="A216" s="265"/>
      <c r="B216" s="465"/>
      <c r="C216" s="266" t="s">
        <v>338</v>
      </c>
      <c r="D216" s="266" t="s">
        <v>159</v>
      </c>
      <c r="E216" s="277">
        <f ca="1">VLOOKUP(E$3,TOD!$B$75:$BP$105,44,0)</f>
        <v>0</v>
      </c>
      <c r="F216" s="277">
        <f ca="1">VLOOKUP(F$3,TOD!$B$75:$BP$105,44,0)</f>
        <v>0</v>
      </c>
      <c r="G216" s="277">
        <f ca="1">VLOOKUP(G$3,TOD!$B$75:$BP$105,44,0)</f>
        <v>0</v>
      </c>
      <c r="H216" s="277">
        <f ca="1">VLOOKUP(H$3,TOD!$B$75:$BP$105,44,0)</f>
        <v>0</v>
      </c>
      <c r="I216" s="277">
        <f ca="1">VLOOKUP(I$3,TOD!$B$75:$BP$105,44,0)</f>
        <v>0</v>
      </c>
      <c r="J216" s="277">
        <f ca="1">VLOOKUP(J$3,TOD!$B$75:$BP$105,44,0)</f>
        <v>0</v>
      </c>
      <c r="K216" s="277">
        <f ca="1">VLOOKUP(K$3,TOD!$B$75:$BP$105,44,0)</f>
        <v>0</v>
      </c>
      <c r="L216" s="277">
        <f ca="1">VLOOKUP(L$3,TOD!$B$75:$BP$105,44,0)</f>
        <v>0</v>
      </c>
      <c r="M216" s="277">
        <f ca="1">VLOOKUP(M$3,TOD!$B$75:$BP$105,44,0)</f>
        <v>0</v>
      </c>
      <c r="N216" s="277">
        <f ca="1">VLOOKUP(N$3,TOD!$B$75:$BP$105,44,0)</f>
        <v>0</v>
      </c>
      <c r="O216" s="277">
        <f ca="1">VLOOKUP(O$3,TOD!$B$75:$BP$105,44,0)</f>
        <v>0</v>
      </c>
      <c r="P216" s="277">
        <f ca="1">VLOOKUP(P$3,TOD!$B$75:$BP$105,44,0)</f>
        <v>0</v>
      </c>
      <c r="Q216" s="277">
        <f ca="1">VLOOKUP(Q$3,TOD!$B$75:$BP$105,44,0)</f>
        <v>0</v>
      </c>
      <c r="R216" s="277">
        <f ca="1">VLOOKUP(R$3,TOD!$B$75:$BP$105,44,0)</f>
        <v>0</v>
      </c>
      <c r="S216" s="277">
        <f ca="1">VLOOKUP(S$3,TOD!$B$75:$BP$105,44,0)</f>
        <v>0</v>
      </c>
      <c r="T216" s="277">
        <f ca="1">VLOOKUP(T$3,TOD!$B$75:$BP$105,44,0)</f>
        <v>0</v>
      </c>
      <c r="U216" s="277">
        <f ca="1">VLOOKUP(U$3,TOD!$B$75:$BP$105,44,0)</f>
        <v>0</v>
      </c>
      <c r="V216" s="277">
        <f ca="1">VLOOKUP(V$3,TOD!$B$75:$BP$105,44,0)</f>
        <v>0</v>
      </c>
      <c r="W216" s="277">
        <f ca="1">VLOOKUP(W$3,TOD!$B$75:$BP$105,44,0)</f>
        <v>0</v>
      </c>
      <c r="X216" s="277">
        <f ca="1">VLOOKUP(X$3,TOD!$B$75:$BP$105,44,0)</f>
        <v>0</v>
      </c>
      <c r="Y216" s="277">
        <f ca="1">VLOOKUP(Y$3,TOD!$B$75:$BP$105,44,0)</f>
        <v>0</v>
      </c>
      <c r="Z216" s="277">
        <f ca="1">VLOOKUP(Z$3,TOD!$B$75:$BP$105,44,0)</f>
        <v>0</v>
      </c>
      <c r="AA216" s="277">
        <f ca="1">VLOOKUP(AA$3,TOD!$B$75:$BP$105,44,0)</f>
        <v>0</v>
      </c>
      <c r="AB216" s="277">
        <f ca="1">VLOOKUP(AB$3,TOD!$B$75:$BP$105,44,0)</f>
        <v>0</v>
      </c>
      <c r="AC216" s="277">
        <f ca="1">VLOOKUP(AC$3,TOD!$B$75:$BP$105,44,0)</f>
        <v>0</v>
      </c>
      <c r="AD216" s="277">
        <f ca="1">VLOOKUP(AD$3,TOD!$B$75:$BP$105,44,0)</f>
        <v>0</v>
      </c>
      <c r="AE216" s="277">
        <f ca="1">VLOOKUP(AE$3,TOD!$B$75:$BP$105,44,0)</f>
        <v>0</v>
      </c>
      <c r="AF216" s="277">
        <f ca="1">VLOOKUP(AF$3,TOD!$B$75:$BP$105,44,0)</f>
        <v>0</v>
      </c>
      <c r="AG216" s="277">
        <f ca="1">VLOOKUP(AG$3,TOD!$B$75:$BP$105,44,0)</f>
        <v>0</v>
      </c>
      <c r="AH216" s="277">
        <f ca="1">VLOOKUP(AH$3,TOD!$B$75:$BP$105,44,0)</f>
        <v>0</v>
      </c>
      <c r="AI216" s="277">
        <f ca="1">VLOOKUP(AI$3,TOD!$B$75:$BP$105,44,0)</f>
        <v>0</v>
      </c>
      <c r="AJ216" s="15">
        <f t="shared" ca="1" si="11"/>
        <v>0</v>
      </c>
      <c r="AK216" s="274" t="str">
        <f ca="1">IFERROR(AJ216/AJ218, "-")</f>
        <v>-</v>
      </c>
    </row>
    <row r="217" spans="1:37" ht="15.75" customHeight="1" x14ac:dyDescent="0.25">
      <c r="A217" s="265"/>
      <c r="B217" s="465"/>
      <c r="C217" s="266" t="s">
        <v>339</v>
      </c>
      <c r="D217" s="266" t="s">
        <v>160</v>
      </c>
      <c r="E217" s="277">
        <f ca="1">VLOOKUP(E$3,TOD!$B$109:$BP$139,44,0)</f>
        <v>0</v>
      </c>
      <c r="F217" s="277">
        <f ca="1">VLOOKUP(F$3,TOD!$B$109:$BP$139,44,0)</f>
        <v>0</v>
      </c>
      <c r="G217" s="277">
        <f ca="1">VLOOKUP(G$3,TOD!$B$109:$BP$139,44,0)</f>
        <v>0</v>
      </c>
      <c r="H217" s="277">
        <f ca="1">VLOOKUP(H$3,TOD!$B$109:$BP$139,44,0)</f>
        <v>0</v>
      </c>
      <c r="I217" s="277">
        <f ca="1">VLOOKUP(I$3,TOD!$B$109:$BP$139,44,0)</f>
        <v>0</v>
      </c>
      <c r="J217" s="277">
        <f ca="1">VLOOKUP(J$3,TOD!$B$109:$BP$139,44,0)</f>
        <v>0</v>
      </c>
      <c r="K217" s="277">
        <f ca="1">VLOOKUP(K$3,TOD!$B$109:$BP$139,44,0)</f>
        <v>0</v>
      </c>
      <c r="L217" s="277">
        <f ca="1">VLOOKUP(L$3,TOD!$B$109:$BP$139,44,0)</f>
        <v>0</v>
      </c>
      <c r="M217" s="277">
        <f ca="1">VLOOKUP(M$3,TOD!$B$109:$BP$139,44,0)</f>
        <v>0</v>
      </c>
      <c r="N217" s="277">
        <f ca="1">VLOOKUP(N$3,TOD!$B$109:$BP$139,44,0)</f>
        <v>0</v>
      </c>
      <c r="O217" s="277">
        <f ca="1">VLOOKUP(O$3,TOD!$B$109:$BP$139,44,0)</f>
        <v>0</v>
      </c>
      <c r="P217" s="277">
        <f ca="1">VLOOKUP(P$3,TOD!$B$109:$BP$139,44,0)</f>
        <v>0</v>
      </c>
      <c r="Q217" s="277">
        <f ca="1">VLOOKUP(Q$3,TOD!$B$109:$BP$139,44,0)</f>
        <v>0</v>
      </c>
      <c r="R217" s="277">
        <f ca="1">VLOOKUP(R$3,TOD!$B$109:$BP$139,44,0)</f>
        <v>0</v>
      </c>
      <c r="S217" s="277">
        <f ca="1">VLOOKUP(S$3,TOD!$B$109:$BP$139,44,0)</f>
        <v>0</v>
      </c>
      <c r="T217" s="277">
        <f ca="1">VLOOKUP(T$3,TOD!$B$109:$BP$139,44,0)</f>
        <v>0</v>
      </c>
      <c r="U217" s="277">
        <f ca="1">VLOOKUP(U$3,TOD!$B$109:$BP$139,44,0)</f>
        <v>0</v>
      </c>
      <c r="V217" s="277">
        <f ca="1">VLOOKUP(V$3,TOD!$B$109:$BP$139,44,0)</f>
        <v>0</v>
      </c>
      <c r="W217" s="277">
        <f ca="1">VLOOKUP(W$3,TOD!$B$109:$BP$139,44,0)</f>
        <v>0</v>
      </c>
      <c r="X217" s="277">
        <f ca="1">VLOOKUP(X$3,TOD!$B$109:$BP$139,44,0)</f>
        <v>0</v>
      </c>
      <c r="Y217" s="277">
        <f ca="1">VLOOKUP(Y$3,TOD!$B$109:$BP$139,44,0)</f>
        <v>0</v>
      </c>
      <c r="Z217" s="277">
        <f ca="1">VLOOKUP(Z$3,TOD!$B$109:$BP$139,44,0)</f>
        <v>0</v>
      </c>
      <c r="AA217" s="277">
        <f ca="1">VLOOKUP(AA$3,TOD!$B$109:$BP$139,44,0)</f>
        <v>0</v>
      </c>
      <c r="AB217" s="277">
        <f ca="1">VLOOKUP(AB$3,TOD!$B$109:$BP$139,44,0)</f>
        <v>0</v>
      </c>
      <c r="AC217" s="277">
        <f ca="1">VLOOKUP(AC$3,TOD!$B$109:$BP$139,44,0)</f>
        <v>0</v>
      </c>
      <c r="AD217" s="277">
        <f ca="1">VLOOKUP(AD$3,TOD!$B$109:$BP$139,44,0)</f>
        <v>0</v>
      </c>
      <c r="AE217" s="277">
        <f ca="1">VLOOKUP(AE$3,TOD!$B$109:$BP$139,44,0)</f>
        <v>0</v>
      </c>
      <c r="AF217" s="277">
        <f ca="1">VLOOKUP(AF$3,TOD!$B$109:$BP$139,44,0)</f>
        <v>0</v>
      </c>
      <c r="AG217" s="277">
        <f ca="1">VLOOKUP(AG$3,TOD!$B$109:$BP$139,44,0)</f>
        <v>0</v>
      </c>
      <c r="AH217" s="277">
        <f ca="1">VLOOKUP(AH$3,TOD!$B$109:$BP$139,44,0)</f>
        <v>0</v>
      </c>
      <c r="AI217" s="277">
        <f ca="1">VLOOKUP(AI$3,TOD!$B$109:$BP$139,44,0)</f>
        <v>0</v>
      </c>
      <c r="AJ217" s="15">
        <f t="shared" ca="1" si="11"/>
        <v>0</v>
      </c>
      <c r="AK217" s="274" t="str">
        <f ca="1">IFERROR(AJ217/AJ218, "-")</f>
        <v>-</v>
      </c>
    </row>
    <row r="218" spans="1:37" ht="15.75" customHeight="1" x14ac:dyDescent="0.25">
      <c r="A218" s="265"/>
      <c r="B218" s="466"/>
      <c r="C218" s="270"/>
      <c r="D218" s="271" t="s">
        <v>35</v>
      </c>
      <c r="E218" s="272">
        <f t="shared" ref="E218:AI218" ca="1" si="50">SUM(E214:E217)</f>
        <v>0</v>
      </c>
      <c r="F218" s="272">
        <f t="shared" ca="1" si="50"/>
        <v>0</v>
      </c>
      <c r="G218" s="272">
        <f t="shared" ca="1" si="50"/>
        <v>0</v>
      </c>
      <c r="H218" s="272">
        <f t="shared" ca="1" si="50"/>
        <v>0</v>
      </c>
      <c r="I218" s="272">
        <f t="shared" ca="1" si="50"/>
        <v>0</v>
      </c>
      <c r="J218" s="272">
        <f t="shared" ca="1" si="50"/>
        <v>0</v>
      </c>
      <c r="K218" s="272">
        <f t="shared" ca="1" si="50"/>
        <v>0</v>
      </c>
      <c r="L218" s="272">
        <f t="shared" ca="1" si="50"/>
        <v>0</v>
      </c>
      <c r="M218" s="272">
        <f t="shared" ca="1" si="50"/>
        <v>0</v>
      </c>
      <c r="N218" s="272">
        <f t="shared" ca="1" si="50"/>
        <v>0</v>
      </c>
      <c r="O218" s="272">
        <f t="shared" ca="1" si="50"/>
        <v>0</v>
      </c>
      <c r="P218" s="272">
        <f t="shared" ca="1" si="50"/>
        <v>0</v>
      </c>
      <c r="Q218" s="272">
        <f t="shared" ca="1" si="50"/>
        <v>0</v>
      </c>
      <c r="R218" s="272">
        <f t="shared" ca="1" si="50"/>
        <v>0</v>
      </c>
      <c r="S218" s="272">
        <f t="shared" ca="1" si="50"/>
        <v>0</v>
      </c>
      <c r="T218" s="272">
        <f t="shared" ca="1" si="50"/>
        <v>0</v>
      </c>
      <c r="U218" s="272">
        <f t="shared" ca="1" si="50"/>
        <v>0</v>
      </c>
      <c r="V218" s="272">
        <f t="shared" ca="1" si="50"/>
        <v>0</v>
      </c>
      <c r="W218" s="272">
        <f t="shared" ca="1" si="50"/>
        <v>0</v>
      </c>
      <c r="X218" s="272">
        <f t="shared" ca="1" si="50"/>
        <v>0</v>
      </c>
      <c r="Y218" s="272">
        <f t="shared" ca="1" si="50"/>
        <v>0</v>
      </c>
      <c r="Z218" s="272">
        <f t="shared" ca="1" si="50"/>
        <v>0</v>
      </c>
      <c r="AA218" s="272">
        <f t="shared" ca="1" si="50"/>
        <v>0</v>
      </c>
      <c r="AB218" s="272">
        <f t="shared" ca="1" si="50"/>
        <v>0</v>
      </c>
      <c r="AC218" s="272">
        <f t="shared" ca="1" si="50"/>
        <v>0</v>
      </c>
      <c r="AD218" s="272">
        <f t="shared" ca="1" si="50"/>
        <v>0</v>
      </c>
      <c r="AE218" s="272">
        <f t="shared" ca="1" si="50"/>
        <v>0</v>
      </c>
      <c r="AF218" s="272">
        <f t="shared" ca="1" si="50"/>
        <v>0</v>
      </c>
      <c r="AG218" s="272">
        <f t="shared" ca="1" si="50"/>
        <v>0</v>
      </c>
      <c r="AH218" s="272">
        <f t="shared" ca="1" si="50"/>
        <v>0</v>
      </c>
      <c r="AI218" s="272">
        <f t="shared" ca="1" si="50"/>
        <v>0</v>
      </c>
      <c r="AJ218" s="15">
        <f t="shared" ca="1" si="11"/>
        <v>0</v>
      </c>
      <c r="AK218" s="274" t="str">
        <f ca="1">IFERROR(AJ218/AJ218, "-")</f>
        <v>-</v>
      </c>
    </row>
    <row r="219" spans="1:37" ht="15.75" customHeight="1" x14ac:dyDescent="0.25">
      <c r="A219" s="265"/>
      <c r="B219" s="464" t="s">
        <v>110</v>
      </c>
      <c r="C219" s="266" t="s">
        <v>340</v>
      </c>
      <c r="D219" s="266" t="s">
        <v>157</v>
      </c>
      <c r="E219" s="275">
        <f ca="1">VLOOKUP(E$3,TOD!$B$6:$BP$36,45,0)</f>
        <v>0</v>
      </c>
      <c r="F219" s="275">
        <f ca="1">VLOOKUP(F$3,TOD!$B$6:$BP$36,45,0)</f>
        <v>0</v>
      </c>
      <c r="G219" s="275">
        <f ca="1">VLOOKUP(G$3,TOD!$B$6:$BP$36,45,0)</f>
        <v>0</v>
      </c>
      <c r="H219" s="275">
        <f ca="1">VLOOKUP(H$3,TOD!$B$6:$BP$36,45,0)</f>
        <v>0</v>
      </c>
      <c r="I219" s="275">
        <f ca="1">VLOOKUP(I$3,TOD!$B$6:$BP$36,45,0)</f>
        <v>0</v>
      </c>
      <c r="J219" s="275">
        <f ca="1">VLOOKUP(J$3,TOD!$B$6:$BP$36,45,0)</f>
        <v>0</v>
      </c>
      <c r="K219" s="275">
        <f ca="1">VLOOKUP(K$3,TOD!$B$6:$BP$36,45,0)</f>
        <v>0</v>
      </c>
      <c r="L219" s="275">
        <f ca="1">VLOOKUP(L$3,TOD!$B$6:$BP$36,45,0)</f>
        <v>0</v>
      </c>
      <c r="M219" s="275">
        <f ca="1">VLOOKUP(M$3,TOD!$B$6:$BP$36,45,0)</f>
        <v>0</v>
      </c>
      <c r="N219" s="275">
        <f ca="1">VLOOKUP(N$3,TOD!$B$6:$BP$36,45,0)</f>
        <v>0</v>
      </c>
      <c r="O219" s="275">
        <f ca="1">VLOOKUP(O$3,TOD!$B$6:$BP$36,45,0)</f>
        <v>0</v>
      </c>
      <c r="P219" s="275">
        <f ca="1">VLOOKUP(P$3,TOD!$B$6:$BP$36,45,0)</f>
        <v>0</v>
      </c>
      <c r="Q219" s="275">
        <f ca="1">VLOOKUP(Q$3,TOD!$B$6:$BP$36,45,0)</f>
        <v>0</v>
      </c>
      <c r="R219" s="275">
        <f ca="1">VLOOKUP(R$3,TOD!$B$6:$BP$36,45,0)</f>
        <v>0</v>
      </c>
      <c r="S219" s="275">
        <f ca="1">VLOOKUP(S$3,TOD!$B$6:$BP$36,45,0)</f>
        <v>0</v>
      </c>
      <c r="T219" s="275">
        <f ca="1">VLOOKUP(T$3,TOD!$B$6:$BP$36,45,0)</f>
        <v>0</v>
      </c>
      <c r="U219" s="275">
        <f ca="1">VLOOKUP(U$3,TOD!$B$6:$BP$36,45,0)</f>
        <v>0</v>
      </c>
      <c r="V219" s="275">
        <f ca="1">VLOOKUP(V$3,TOD!$B$6:$BP$36,45,0)</f>
        <v>0</v>
      </c>
      <c r="W219" s="275">
        <f ca="1">VLOOKUP(W$3,TOD!$B$6:$BP$36,45,0)</f>
        <v>0</v>
      </c>
      <c r="X219" s="275">
        <f ca="1">VLOOKUP(X$3,TOD!$B$6:$BP$36,45,0)</f>
        <v>0</v>
      </c>
      <c r="Y219" s="275">
        <f ca="1">VLOOKUP(Y$3,TOD!$B$6:$BP$36,45,0)</f>
        <v>0</v>
      </c>
      <c r="Z219" s="275">
        <f ca="1">VLOOKUP(Z$3,TOD!$B$6:$BP$36,45,0)</f>
        <v>0</v>
      </c>
      <c r="AA219" s="275">
        <f ca="1">VLOOKUP(AA$3,TOD!$B$6:$BP$36,45,0)</f>
        <v>0</v>
      </c>
      <c r="AB219" s="275">
        <f ca="1">VLOOKUP(AB$3,TOD!$B$6:$BP$36,45,0)</f>
        <v>0</v>
      </c>
      <c r="AC219" s="275">
        <f ca="1">VLOOKUP(AC$3,TOD!$B$6:$BP$36,45,0)</f>
        <v>0</v>
      </c>
      <c r="AD219" s="275">
        <f ca="1">VLOOKUP(AD$3,TOD!$B$6:$BP$36,45,0)</f>
        <v>0</v>
      </c>
      <c r="AE219" s="275">
        <f ca="1">VLOOKUP(AE$3,TOD!$B$6:$BP$36,45,0)</f>
        <v>0</v>
      </c>
      <c r="AF219" s="275">
        <f ca="1">VLOOKUP(AF$3,TOD!$B$6:$BP$36,45,0)</f>
        <v>0</v>
      </c>
      <c r="AG219" s="275">
        <f ca="1">VLOOKUP(AG$3,TOD!$B$6:$BP$36,45,0)</f>
        <v>0</v>
      </c>
      <c r="AH219" s="275">
        <f ca="1">VLOOKUP(AH$3,TOD!$B$6:$BP$36,45,0)</f>
        <v>0</v>
      </c>
      <c r="AI219" s="275">
        <f ca="1">VLOOKUP(AI$3,TOD!$B$6:$BP$36,45,0)</f>
        <v>0</v>
      </c>
      <c r="AJ219" s="15">
        <f t="shared" ca="1" si="11"/>
        <v>0</v>
      </c>
      <c r="AK219" s="274" t="str">
        <f ca="1">IFERROR(AJ219/AJ223, "-")</f>
        <v>-</v>
      </c>
    </row>
    <row r="220" spans="1:37" ht="15.75" customHeight="1" x14ac:dyDescent="0.25">
      <c r="A220" s="265"/>
      <c r="B220" s="465"/>
      <c r="C220" s="266" t="s">
        <v>341</v>
      </c>
      <c r="D220" s="266" t="s">
        <v>158</v>
      </c>
      <c r="E220" s="277">
        <f ca="1">VLOOKUP(E$3,TOD!$B$40:$BP$70,45,0)</f>
        <v>0</v>
      </c>
      <c r="F220" s="277">
        <f ca="1">VLOOKUP(F$3,TOD!$B$40:$BP$70,45,0)</f>
        <v>0</v>
      </c>
      <c r="G220" s="277">
        <f ca="1">VLOOKUP(G$3,TOD!$B$40:$BP$70,45,0)</f>
        <v>0</v>
      </c>
      <c r="H220" s="277">
        <f ca="1">VLOOKUP(H$3,TOD!$B$40:$BP$70,45,0)</f>
        <v>0</v>
      </c>
      <c r="I220" s="277">
        <f ca="1">VLOOKUP(I$3,TOD!$B$40:$BP$70,45,0)</f>
        <v>0</v>
      </c>
      <c r="J220" s="277">
        <f ca="1">VLOOKUP(J$3,TOD!$B$40:$BP$70,45,0)</f>
        <v>0</v>
      </c>
      <c r="K220" s="277">
        <f ca="1">VLOOKUP(K$3,TOD!$B$40:$BP$70,45,0)</f>
        <v>0</v>
      </c>
      <c r="L220" s="277">
        <f ca="1">VLOOKUP(L$3,TOD!$B$40:$BP$70,45,0)</f>
        <v>0</v>
      </c>
      <c r="M220" s="277">
        <f ca="1">VLOOKUP(M$3,TOD!$B$40:$BP$70,45,0)</f>
        <v>0</v>
      </c>
      <c r="N220" s="277">
        <f ca="1">VLOOKUP(N$3,TOD!$B$40:$BP$70,45,0)</f>
        <v>0</v>
      </c>
      <c r="O220" s="277">
        <f ca="1">VLOOKUP(O$3,TOD!$B$40:$BP$70,45,0)</f>
        <v>0</v>
      </c>
      <c r="P220" s="277">
        <f ca="1">VLOOKUP(P$3,TOD!$B$40:$BP$70,45,0)</f>
        <v>0</v>
      </c>
      <c r="Q220" s="277">
        <f ca="1">VLOOKUP(Q$3,TOD!$B$40:$BP$70,45,0)</f>
        <v>0</v>
      </c>
      <c r="R220" s="277">
        <f ca="1">VLOOKUP(R$3,TOD!$B$40:$BP$70,45,0)</f>
        <v>0</v>
      </c>
      <c r="S220" s="277">
        <f ca="1">VLOOKUP(S$3,TOD!$B$40:$BP$70,45,0)</f>
        <v>0</v>
      </c>
      <c r="T220" s="277">
        <f ca="1">VLOOKUP(T$3,TOD!$B$40:$BP$70,45,0)</f>
        <v>0</v>
      </c>
      <c r="U220" s="277">
        <f ca="1">VLOOKUP(U$3,TOD!$B$40:$BP$70,45,0)</f>
        <v>0</v>
      </c>
      <c r="V220" s="277">
        <f ca="1">VLOOKUP(V$3,TOD!$B$40:$BP$70,45,0)</f>
        <v>0</v>
      </c>
      <c r="W220" s="277">
        <f ca="1">VLOOKUP(W$3,TOD!$B$40:$BP$70,45,0)</f>
        <v>0</v>
      </c>
      <c r="X220" s="277">
        <f ca="1">VLOOKUP(X$3,TOD!$B$40:$BP$70,45,0)</f>
        <v>0</v>
      </c>
      <c r="Y220" s="277">
        <f ca="1">VLOOKUP(Y$3,TOD!$B$40:$BP$70,45,0)</f>
        <v>0</v>
      </c>
      <c r="Z220" s="277">
        <f ca="1">VLOOKUP(Z$3,TOD!$B$40:$BP$70,45,0)</f>
        <v>0</v>
      </c>
      <c r="AA220" s="277">
        <f ca="1">VLOOKUP(AA$3,TOD!$B$40:$BP$70,45,0)</f>
        <v>0</v>
      </c>
      <c r="AB220" s="277">
        <f ca="1">VLOOKUP(AB$3,TOD!$B$40:$BP$70,45,0)</f>
        <v>0</v>
      </c>
      <c r="AC220" s="277">
        <f ca="1">VLOOKUP(AC$3,TOD!$B$40:$BP$70,45,0)</f>
        <v>0</v>
      </c>
      <c r="AD220" s="277">
        <f ca="1">VLOOKUP(AD$3,TOD!$B$40:$BP$70,45,0)</f>
        <v>0</v>
      </c>
      <c r="AE220" s="277">
        <f ca="1">VLOOKUP(AE$3,TOD!$B$40:$BP$70,45,0)</f>
        <v>0</v>
      </c>
      <c r="AF220" s="277">
        <f ca="1">VLOOKUP(AF$3,TOD!$B$40:$BP$70,45,0)</f>
        <v>0</v>
      </c>
      <c r="AG220" s="277">
        <f ca="1">VLOOKUP(AG$3,TOD!$B$40:$BP$70,45,0)</f>
        <v>0</v>
      </c>
      <c r="AH220" s="277">
        <f ca="1">VLOOKUP(AH$3,TOD!$B$40:$BP$70,45,0)</f>
        <v>0</v>
      </c>
      <c r="AI220" s="277">
        <f ca="1">VLOOKUP(AI$3,TOD!$B$40:$BP$70,45,0)</f>
        <v>0</v>
      </c>
      <c r="AJ220" s="15">
        <f t="shared" ca="1" si="11"/>
        <v>0</v>
      </c>
      <c r="AK220" s="274" t="str">
        <f ca="1">IFERROR(AJ220/AJ223, "-")</f>
        <v>-</v>
      </c>
    </row>
    <row r="221" spans="1:37" ht="15.75" customHeight="1" x14ac:dyDescent="0.25">
      <c r="A221" s="265"/>
      <c r="B221" s="465"/>
      <c r="C221" s="266" t="s">
        <v>342</v>
      </c>
      <c r="D221" s="266" t="s">
        <v>159</v>
      </c>
      <c r="E221" s="277">
        <f ca="1">VLOOKUP(E$3,TOD!$B$75:$BP$105,45,0)</f>
        <v>0</v>
      </c>
      <c r="F221" s="277">
        <f ca="1">VLOOKUP(F$3,TOD!$B$75:$BP$105,45,0)</f>
        <v>0</v>
      </c>
      <c r="G221" s="277">
        <f ca="1">VLOOKUP(G$3,TOD!$B$75:$BP$105,45,0)</f>
        <v>0</v>
      </c>
      <c r="H221" s="277">
        <f ca="1">VLOOKUP(H$3,TOD!$B$75:$BP$105,45,0)</f>
        <v>0</v>
      </c>
      <c r="I221" s="277">
        <f ca="1">VLOOKUP(I$3,TOD!$B$75:$BP$105,45,0)</f>
        <v>0</v>
      </c>
      <c r="J221" s="277">
        <f ca="1">VLOOKUP(J$3,TOD!$B$75:$BP$105,45,0)</f>
        <v>0</v>
      </c>
      <c r="K221" s="277">
        <f ca="1">VLOOKUP(K$3,TOD!$B$75:$BP$105,45,0)</f>
        <v>0</v>
      </c>
      <c r="L221" s="277">
        <f ca="1">VLOOKUP(L$3,TOD!$B$75:$BP$105,45,0)</f>
        <v>0</v>
      </c>
      <c r="M221" s="277">
        <f ca="1">VLOOKUP(M$3,TOD!$B$75:$BP$105,45,0)</f>
        <v>0</v>
      </c>
      <c r="N221" s="277">
        <f ca="1">VLOOKUP(N$3,TOD!$B$75:$BP$105,45,0)</f>
        <v>0</v>
      </c>
      <c r="O221" s="277">
        <f ca="1">VLOOKUP(O$3,TOD!$B$75:$BP$105,45,0)</f>
        <v>0</v>
      </c>
      <c r="P221" s="277">
        <f ca="1">VLOOKUP(P$3,TOD!$B$75:$BP$105,45,0)</f>
        <v>0</v>
      </c>
      <c r="Q221" s="277">
        <f ca="1">VLOOKUP(Q$3,TOD!$B$75:$BP$105,45,0)</f>
        <v>0</v>
      </c>
      <c r="R221" s="277">
        <f ca="1">VLOOKUP(R$3,TOD!$B$75:$BP$105,45,0)</f>
        <v>0</v>
      </c>
      <c r="S221" s="277">
        <f ca="1">VLOOKUP(S$3,TOD!$B$75:$BP$105,45,0)</f>
        <v>0</v>
      </c>
      <c r="T221" s="277">
        <f ca="1">VLOOKUP(T$3,TOD!$B$75:$BP$105,45,0)</f>
        <v>0</v>
      </c>
      <c r="U221" s="277">
        <f ca="1">VLOOKUP(U$3,TOD!$B$75:$BP$105,45,0)</f>
        <v>0</v>
      </c>
      <c r="V221" s="277">
        <f ca="1">VLOOKUP(V$3,TOD!$B$75:$BP$105,45,0)</f>
        <v>0</v>
      </c>
      <c r="W221" s="277">
        <f ca="1">VLOOKUP(W$3,TOD!$B$75:$BP$105,45,0)</f>
        <v>0</v>
      </c>
      <c r="X221" s="277">
        <f ca="1">VLOOKUP(X$3,TOD!$B$75:$BP$105,45,0)</f>
        <v>0</v>
      </c>
      <c r="Y221" s="277">
        <f ca="1">VLOOKUP(Y$3,TOD!$B$75:$BP$105,45,0)</f>
        <v>0</v>
      </c>
      <c r="Z221" s="277">
        <f ca="1">VLOOKUP(Z$3,TOD!$B$75:$BP$105,45,0)</f>
        <v>0</v>
      </c>
      <c r="AA221" s="277">
        <f ca="1">VLOOKUP(AA$3,TOD!$B$75:$BP$105,45,0)</f>
        <v>0</v>
      </c>
      <c r="AB221" s="277">
        <f ca="1">VLOOKUP(AB$3,TOD!$B$75:$BP$105,45,0)</f>
        <v>0</v>
      </c>
      <c r="AC221" s="277">
        <f ca="1">VLOOKUP(AC$3,TOD!$B$75:$BP$105,45,0)</f>
        <v>0</v>
      </c>
      <c r="AD221" s="277">
        <f ca="1">VLOOKUP(AD$3,TOD!$B$75:$BP$105,45,0)</f>
        <v>0</v>
      </c>
      <c r="AE221" s="277">
        <f ca="1">VLOOKUP(AE$3,TOD!$B$75:$BP$105,45,0)</f>
        <v>0</v>
      </c>
      <c r="AF221" s="277">
        <f ca="1">VLOOKUP(AF$3,TOD!$B$75:$BP$105,45,0)</f>
        <v>0</v>
      </c>
      <c r="AG221" s="277">
        <f ca="1">VLOOKUP(AG$3,TOD!$B$75:$BP$105,45,0)</f>
        <v>0</v>
      </c>
      <c r="AH221" s="277">
        <f ca="1">VLOOKUP(AH$3,TOD!$B$75:$BP$105,45,0)</f>
        <v>0</v>
      </c>
      <c r="AI221" s="277">
        <f ca="1">VLOOKUP(AI$3,TOD!$B$75:$BP$105,45,0)</f>
        <v>0</v>
      </c>
      <c r="AJ221" s="15">
        <f t="shared" ca="1" si="11"/>
        <v>0</v>
      </c>
      <c r="AK221" s="274" t="str">
        <f ca="1">IFERROR(AJ221/AJ223, "-")</f>
        <v>-</v>
      </c>
    </row>
    <row r="222" spans="1:37" ht="15.75" customHeight="1" x14ac:dyDescent="0.25">
      <c r="A222" s="265"/>
      <c r="B222" s="465"/>
      <c r="C222" s="266" t="s">
        <v>343</v>
      </c>
      <c r="D222" s="266" t="s">
        <v>160</v>
      </c>
      <c r="E222" s="277">
        <f ca="1">VLOOKUP(E$3,TOD!$B$109:$BP$139,45,0)</f>
        <v>0</v>
      </c>
      <c r="F222" s="277">
        <f ca="1">VLOOKUP(F$3,TOD!$B$109:$BP$139,45,0)</f>
        <v>0</v>
      </c>
      <c r="G222" s="277">
        <f ca="1">VLOOKUP(G$3,TOD!$B$109:$BP$139,45,0)</f>
        <v>0</v>
      </c>
      <c r="H222" s="277">
        <f ca="1">VLOOKUP(H$3,TOD!$B$109:$BP$139,45,0)</f>
        <v>0</v>
      </c>
      <c r="I222" s="277">
        <f ca="1">VLOOKUP(I$3,TOD!$B$109:$BP$139,45,0)</f>
        <v>0</v>
      </c>
      <c r="J222" s="277">
        <f ca="1">VLOOKUP(J$3,TOD!$B$109:$BP$139,45,0)</f>
        <v>0</v>
      </c>
      <c r="K222" s="277">
        <f ca="1">VLOOKUP(K$3,TOD!$B$109:$BP$139,45,0)</f>
        <v>0</v>
      </c>
      <c r="L222" s="277">
        <f ca="1">VLOOKUP(L$3,TOD!$B$109:$BP$139,45,0)</f>
        <v>0</v>
      </c>
      <c r="M222" s="277">
        <f ca="1">VLOOKUP(M$3,TOD!$B$109:$BP$139,45,0)</f>
        <v>0</v>
      </c>
      <c r="N222" s="277">
        <f ca="1">VLOOKUP(N$3,TOD!$B$109:$BP$139,45,0)</f>
        <v>0</v>
      </c>
      <c r="O222" s="277">
        <f ca="1">VLOOKUP(O$3,TOD!$B$109:$BP$139,45,0)</f>
        <v>0</v>
      </c>
      <c r="P222" s="277">
        <f ca="1">VLOOKUP(P$3,TOD!$B$109:$BP$139,45,0)</f>
        <v>0</v>
      </c>
      <c r="Q222" s="277">
        <f ca="1">VLOOKUP(Q$3,TOD!$B$109:$BP$139,45,0)</f>
        <v>0</v>
      </c>
      <c r="R222" s="277">
        <f ca="1">VLOOKUP(R$3,TOD!$B$109:$BP$139,45,0)</f>
        <v>0</v>
      </c>
      <c r="S222" s="277">
        <f ca="1">VLOOKUP(S$3,TOD!$B$109:$BP$139,45,0)</f>
        <v>0</v>
      </c>
      <c r="T222" s="277">
        <f ca="1">VLOOKUP(T$3,TOD!$B$109:$BP$139,45,0)</f>
        <v>0</v>
      </c>
      <c r="U222" s="277">
        <f ca="1">VLOOKUP(U$3,TOD!$B$109:$BP$139,45,0)</f>
        <v>0</v>
      </c>
      <c r="V222" s="277">
        <f ca="1">VLOOKUP(V$3,TOD!$B$109:$BP$139,45,0)</f>
        <v>0</v>
      </c>
      <c r="W222" s="277">
        <f ca="1">VLOOKUP(W$3,TOD!$B$109:$BP$139,45,0)</f>
        <v>0</v>
      </c>
      <c r="X222" s="277">
        <f ca="1">VLOOKUP(X$3,TOD!$B$109:$BP$139,45,0)</f>
        <v>0</v>
      </c>
      <c r="Y222" s="277">
        <f ca="1">VLOOKUP(Y$3,TOD!$B$109:$BP$139,45,0)</f>
        <v>0</v>
      </c>
      <c r="Z222" s="277">
        <f ca="1">VLOOKUP(Z$3,TOD!$B$109:$BP$139,45,0)</f>
        <v>0</v>
      </c>
      <c r="AA222" s="277">
        <f ca="1">VLOOKUP(AA$3,TOD!$B$109:$BP$139,45,0)</f>
        <v>0</v>
      </c>
      <c r="AB222" s="277">
        <f ca="1">VLOOKUP(AB$3,TOD!$B$109:$BP$139,45,0)</f>
        <v>0</v>
      </c>
      <c r="AC222" s="277">
        <f ca="1">VLOOKUP(AC$3,TOD!$B$109:$BP$139,45,0)</f>
        <v>0</v>
      </c>
      <c r="AD222" s="277">
        <f ca="1">VLOOKUP(AD$3,TOD!$B$109:$BP$139,45,0)</f>
        <v>0</v>
      </c>
      <c r="AE222" s="277">
        <f ca="1">VLOOKUP(AE$3,TOD!$B$109:$BP$139,45,0)</f>
        <v>0</v>
      </c>
      <c r="AF222" s="277">
        <f ca="1">VLOOKUP(AF$3,TOD!$B$109:$BP$139,45,0)</f>
        <v>0</v>
      </c>
      <c r="AG222" s="277">
        <f ca="1">VLOOKUP(AG$3,TOD!$B$109:$BP$139,45,0)</f>
        <v>0</v>
      </c>
      <c r="AH222" s="277">
        <f ca="1">VLOOKUP(AH$3,TOD!$B$109:$BP$139,45,0)</f>
        <v>0</v>
      </c>
      <c r="AI222" s="277">
        <f ca="1">VLOOKUP(AI$3,TOD!$B$109:$BP$139,45,0)</f>
        <v>0</v>
      </c>
      <c r="AJ222" s="15">
        <f t="shared" ca="1" si="11"/>
        <v>0</v>
      </c>
      <c r="AK222" s="274" t="str">
        <f ca="1">IFERROR(AJ222/AJ223, "-")</f>
        <v>-</v>
      </c>
    </row>
    <row r="223" spans="1:37" ht="15.75" customHeight="1" x14ac:dyDescent="0.25">
      <c r="A223" s="265"/>
      <c r="B223" s="466"/>
      <c r="C223" s="270"/>
      <c r="D223" s="271" t="s">
        <v>35</v>
      </c>
      <c r="E223" s="272">
        <f t="shared" ref="E223:AI223" ca="1" si="51">SUM(E219:E222)</f>
        <v>0</v>
      </c>
      <c r="F223" s="272">
        <f t="shared" ca="1" si="51"/>
        <v>0</v>
      </c>
      <c r="G223" s="272">
        <f t="shared" ca="1" si="51"/>
        <v>0</v>
      </c>
      <c r="H223" s="272">
        <f t="shared" ca="1" si="51"/>
        <v>0</v>
      </c>
      <c r="I223" s="272">
        <f t="shared" ca="1" si="51"/>
        <v>0</v>
      </c>
      <c r="J223" s="272">
        <f t="shared" ca="1" si="51"/>
        <v>0</v>
      </c>
      <c r="K223" s="272">
        <f t="shared" ca="1" si="51"/>
        <v>0</v>
      </c>
      <c r="L223" s="272">
        <f t="shared" ca="1" si="51"/>
        <v>0</v>
      </c>
      <c r="M223" s="272">
        <f t="shared" ca="1" si="51"/>
        <v>0</v>
      </c>
      <c r="N223" s="272">
        <f t="shared" ca="1" si="51"/>
        <v>0</v>
      </c>
      <c r="O223" s="272">
        <f t="shared" ca="1" si="51"/>
        <v>0</v>
      </c>
      <c r="P223" s="272">
        <f t="shared" ca="1" si="51"/>
        <v>0</v>
      </c>
      <c r="Q223" s="272">
        <f t="shared" ca="1" si="51"/>
        <v>0</v>
      </c>
      <c r="R223" s="272">
        <f t="shared" ca="1" si="51"/>
        <v>0</v>
      </c>
      <c r="S223" s="272">
        <f t="shared" ca="1" si="51"/>
        <v>0</v>
      </c>
      <c r="T223" s="272">
        <f t="shared" ca="1" si="51"/>
        <v>0</v>
      </c>
      <c r="U223" s="272">
        <f t="shared" ca="1" si="51"/>
        <v>0</v>
      </c>
      <c r="V223" s="272">
        <f t="shared" ca="1" si="51"/>
        <v>0</v>
      </c>
      <c r="W223" s="272">
        <f t="shared" ca="1" si="51"/>
        <v>0</v>
      </c>
      <c r="X223" s="272">
        <f t="shared" ca="1" si="51"/>
        <v>0</v>
      </c>
      <c r="Y223" s="272">
        <f t="shared" ca="1" si="51"/>
        <v>0</v>
      </c>
      <c r="Z223" s="272">
        <f t="shared" ca="1" si="51"/>
        <v>0</v>
      </c>
      <c r="AA223" s="272">
        <f t="shared" ca="1" si="51"/>
        <v>0</v>
      </c>
      <c r="AB223" s="272">
        <f t="shared" ca="1" si="51"/>
        <v>0</v>
      </c>
      <c r="AC223" s="272">
        <f t="shared" ca="1" si="51"/>
        <v>0</v>
      </c>
      <c r="AD223" s="272">
        <f t="shared" ca="1" si="51"/>
        <v>0</v>
      </c>
      <c r="AE223" s="272">
        <f t="shared" ca="1" si="51"/>
        <v>0</v>
      </c>
      <c r="AF223" s="272">
        <f t="shared" ca="1" si="51"/>
        <v>0</v>
      </c>
      <c r="AG223" s="272">
        <f t="shared" ca="1" si="51"/>
        <v>0</v>
      </c>
      <c r="AH223" s="272">
        <f t="shared" ca="1" si="51"/>
        <v>0</v>
      </c>
      <c r="AI223" s="272">
        <f t="shared" ca="1" si="51"/>
        <v>0</v>
      </c>
      <c r="AJ223" s="15">
        <f t="shared" ca="1" si="11"/>
        <v>0</v>
      </c>
      <c r="AK223" s="274" t="str">
        <f ca="1">IFERROR(AJ223/AJ223, "-")</f>
        <v>-</v>
      </c>
    </row>
    <row r="224" spans="1:37" ht="15.75" customHeight="1" x14ac:dyDescent="0.25">
      <c r="A224" s="265"/>
      <c r="B224" s="464" t="s">
        <v>111</v>
      </c>
      <c r="C224" s="266" t="s">
        <v>344</v>
      </c>
      <c r="D224" s="266" t="s">
        <v>157</v>
      </c>
      <c r="E224" s="275">
        <f ca="1">VLOOKUP(E$3,TOD!$B$6:$BP$36,46,0)</f>
        <v>0</v>
      </c>
      <c r="F224" s="275">
        <f ca="1">VLOOKUP(F$3,TOD!$B$6:$BP$36,46,0)</f>
        <v>0</v>
      </c>
      <c r="G224" s="275">
        <f ca="1">VLOOKUP(G$3,TOD!$B$6:$BP$36,46,0)</f>
        <v>0</v>
      </c>
      <c r="H224" s="275">
        <f ca="1">VLOOKUP(H$3,TOD!$B$6:$BP$36,46,0)</f>
        <v>0</v>
      </c>
      <c r="I224" s="275">
        <f ca="1">VLOOKUP(I$3,TOD!$B$6:$BP$36,46,0)</f>
        <v>0</v>
      </c>
      <c r="J224" s="275">
        <f ca="1">VLOOKUP(J$3,TOD!$B$6:$BP$36,46,0)</f>
        <v>0</v>
      </c>
      <c r="K224" s="275">
        <f ca="1">VLOOKUP(K$3,TOD!$B$6:$BP$36,46,0)</f>
        <v>0</v>
      </c>
      <c r="L224" s="275">
        <f ca="1">VLOOKUP(L$3,TOD!$B$6:$BP$36,46,0)</f>
        <v>0</v>
      </c>
      <c r="M224" s="275">
        <f ca="1">VLOOKUP(M$3,TOD!$B$6:$BP$36,46,0)</f>
        <v>0</v>
      </c>
      <c r="N224" s="275">
        <f ca="1">VLOOKUP(N$3,TOD!$B$6:$BP$36,46,0)</f>
        <v>0</v>
      </c>
      <c r="O224" s="275">
        <f ca="1">VLOOKUP(O$3,TOD!$B$6:$BP$36,46,0)</f>
        <v>0</v>
      </c>
      <c r="P224" s="275">
        <f ca="1">VLOOKUP(P$3,TOD!$B$6:$BP$36,46,0)</f>
        <v>0</v>
      </c>
      <c r="Q224" s="275">
        <f ca="1">VLOOKUP(Q$3,TOD!$B$6:$BP$36,46,0)</f>
        <v>0</v>
      </c>
      <c r="R224" s="275">
        <f ca="1">VLOOKUP(R$3,TOD!$B$6:$BP$36,46,0)</f>
        <v>0</v>
      </c>
      <c r="S224" s="275">
        <f ca="1">VLOOKUP(S$3,TOD!$B$6:$BP$36,46,0)</f>
        <v>0</v>
      </c>
      <c r="T224" s="275">
        <f ca="1">VLOOKUP(T$3,TOD!$B$6:$BP$36,46,0)</f>
        <v>0</v>
      </c>
      <c r="U224" s="275">
        <f ca="1">VLOOKUP(U$3,TOD!$B$6:$BP$36,46,0)</f>
        <v>0</v>
      </c>
      <c r="V224" s="275">
        <f ca="1">VLOOKUP(V$3,TOD!$B$6:$BP$36,46,0)</f>
        <v>0</v>
      </c>
      <c r="W224" s="275">
        <f ca="1">VLOOKUP(W$3,TOD!$B$6:$BP$36,46,0)</f>
        <v>0</v>
      </c>
      <c r="X224" s="275">
        <f ca="1">VLOOKUP(X$3,TOD!$B$6:$BP$36,46,0)</f>
        <v>0</v>
      </c>
      <c r="Y224" s="275">
        <f ca="1">VLOOKUP(Y$3,TOD!$B$6:$BP$36,46,0)</f>
        <v>0</v>
      </c>
      <c r="Z224" s="275">
        <f ca="1">VLOOKUP(Z$3,TOD!$B$6:$BP$36,46,0)</f>
        <v>0</v>
      </c>
      <c r="AA224" s="275">
        <f ca="1">VLOOKUP(AA$3,TOD!$B$6:$BP$36,46,0)</f>
        <v>0</v>
      </c>
      <c r="AB224" s="275">
        <f ca="1">VLOOKUP(AB$3,TOD!$B$6:$BP$36,46,0)</f>
        <v>0</v>
      </c>
      <c r="AC224" s="275">
        <f ca="1">VLOOKUP(AC$3,TOD!$B$6:$BP$36,46,0)</f>
        <v>0</v>
      </c>
      <c r="AD224" s="275">
        <f ca="1">VLOOKUP(AD$3,TOD!$B$6:$BP$36,46,0)</f>
        <v>0</v>
      </c>
      <c r="AE224" s="275">
        <f ca="1">VLOOKUP(AE$3,TOD!$B$6:$BP$36,46,0)</f>
        <v>0</v>
      </c>
      <c r="AF224" s="275">
        <f ca="1">VLOOKUP(AF$3,TOD!$B$6:$BP$36,46,0)</f>
        <v>0</v>
      </c>
      <c r="AG224" s="275">
        <f ca="1">VLOOKUP(AG$3,TOD!$B$6:$BP$36,46,0)</f>
        <v>0</v>
      </c>
      <c r="AH224" s="275">
        <f ca="1">VLOOKUP(AH$3,TOD!$B$6:$BP$36,46,0)</f>
        <v>0</v>
      </c>
      <c r="AI224" s="275">
        <f ca="1">VLOOKUP(AI$3,TOD!$B$6:$BP$36,46,0)</f>
        <v>0</v>
      </c>
      <c r="AJ224" s="15">
        <f t="shared" ca="1" si="11"/>
        <v>0</v>
      </c>
      <c r="AK224" s="274" t="str">
        <f ca="1">IFERROR(AJ224/AJ228, "-")</f>
        <v>-</v>
      </c>
    </row>
    <row r="225" spans="1:37" ht="15.75" customHeight="1" x14ac:dyDescent="0.25">
      <c r="A225" s="265"/>
      <c r="B225" s="465"/>
      <c r="C225" s="266" t="s">
        <v>345</v>
      </c>
      <c r="D225" s="266" t="s">
        <v>158</v>
      </c>
      <c r="E225" s="277">
        <f ca="1">VLOOKUP(E$3,TOD!$B$40:$BP$70,46,0)</f>
        <v>0</v>
      </c>
      <c r="F225" s="277">
        <f ca="1">VLOOKUP(F$3,TOD!$B$40:$BP$70,46,0)</f>
        <v>0</v>
      </c>
      <c r="G225" s="277">
        <f ca="1">VLOOKUP(G$3,TOD!$B$40:$BP$70,46,0)</f>
        <v>0</v>
      </c>
      <c r="H225" s="277">
        <f ca="1">VLOOKUP(H$3,TOD!$B$40:$BP$70,46,0)</f>
        <v>0</v>
      </c>
      <c r="I225" s="277">
        <f ca="1">VLOOKUP(I$3,TOD!$B$40:$BP$70,46,0)</f>
        <v>0</v>
      </c>
      <c r="J225" s="277">
        <f ca="1">VLOOKUP(J$3,TOD!$B$40:$BP$70,46,0)</f>
        <v>0</v>
      </c>
      <c r="K225" s="277">
        <f ca="1">VLOOKUP(K$3,TOD!$B$40:$BP$70,46,0)</f>
        <v>0</v>
      </c>
      <c r="L225" s="277">
        <f ca="1">VLOOKUP(L$3,TOD!$B$40:$BP$70,46,0)</f>
        <v>0</v>
      </c>
      <c r="M225" s="277">
        <f ca="1">VLOOKUP(M$3,TOD!$B$40:$BP$70,46,0)</f>
        <v>0</v>
      </c>
      <c r="N225" s="277">
        <f ca="1">VLOOKUP(N$3,TOD!$B$40:$BP$70,46,0)</f>
        <v>0</v>
      </c>
      <c r="O225" s="277">
        <f ca="1">VLOOKUP(O$3,TOD!$B$40:$BP$70,46,0)</f>
        <v>0</v>
      </c>
      <c r="P225" s="277">
        <f ca="1">VLOOKUP(P$3,TOD!$B$40:$BP$70,46,0)</f>
        <v>0</v>
      </c>
      <c r="Q225" s="277">
        <f ca="1">VLOOKUP(Q$3,TOD!$B$40:$BP$70,46,0)</f>
        <v>0</v>
      </c>
      <c r="R225" s="277">
        <f ca="1">VLOOKUP(R$3,TOD!$B$40:$BP$70,46,0)</f>
        <v>0</v>
      </c>
      <c r="S225" s="277">
        <f ca="1">VLOOKUP(S$3,TOD!$B$40:$BP$70,46,0)</f>
        <v>0</v>
      </c>
      <c r="T225" s="277">
        <f ca="1">VLOOKUP(T$3,TOD!$B$40:$BP$70,46,0)</f>
        <v>0</v>
      </c>
      <c r="U225" s="277">
        <f ca="1">VLOOKUP(U$3,TOD!$B$40:$BP$70,46,0)</f>
        <v>0</v>
      </c>
      <c r="V225" s="277">
        <f ca="1">VLOOKUP(V$3,TOD!$B$40:$BP$70,46,0)</f>
        <v>0</v>
      </c>
      <c r="W225" s="277">
        <f ca="1">VLOOKUP(W$3,TOD!$B$40:$BP$70,46,0)</f>
        <v>0</v>
      </c>
      <c r="X225" s="277">
        <f ca="1">VLOOKUP(X$3,TOD!$B$40:$BP$70,46,0)</f>
        <v>0</v>
      </c>
      <c r="Y225" s="277">
        <f ca="1">VLOOKUP(Y$3,TOD!$B$40:$BP$70,46,0)</f>
        <v>0</v>
      </c>
      <c r="Z225" s="277">
        <f ca="1">VLOOKUP(Z$3,TOD!$B$40:$BP$70,46,0)</f>
        <v>0</v>
      </c>
      <c r="AA225" s="277">
        <f ca="1">VLOOKUP(AA$3,TOD!$B$40:$BP$70,46,0)</f>
        <v>0</v>
      </c>
      <c r="AB225" s="277">
        <f ca="1">VLOOKUP(AB$3,TOD!$B$40:$BP$70,46,0)</f>
        <v>0</v>
      </c>
      <c r="AC225" s="277">
        <f ca="1">VLOOKUP(AC$3,TOD!$B$40:$BP$70,46,0)</f>
        <v>0</v>
      </c>
      <c r="AD225" s="277">
        <f ca="1">VLOOKUP(AD$3,TOD!$B$40:$BP$70,46,0)</f>
        <v>0</v>
      </c>
      <c r="AE225" s="277">
        <f ca="1">VLOOKUP(AE$3,TOD!$B$40:$BP$70,46,0)</f>
        <v>0</v>
      </c>
      <c r="AF225" s="277">
        <f ca="1">VLOOKUP(AF$3,TOD!$B$40:$BP$70,46,0)</f>
        <v>0</v>
      </c>
      <c r="AG225" s="277">
        <f ca="1">VLOOKUP(AG$3,TOD!$B$40:$BP$70,46,0)</f>
        <v>0</v>
      </c>
      <c r="AH225" s="277">
        <f ca="1">VLOOKUP(AH$3,TOD!$B$40:$BP$70,46,0)</f>
        <v>0</v>
      </c>
      <c r="AI225" s="277">
        <f ca="1">VLOOKUP(AI$3,TOD!$B$40:$BP$70,46,0)</f>
        <v>0</v>
      </c>
      <c r="AJ225" s="15">
        <f t="shared" ca="1" si="11"/>
        <v>0</v>
      </c>
      <c r="AK225" s="274" t="str">
        <f ca="1">IFERROR(AJ225/AJ228, "-")</f>
        <v>-</v>
      </c>
    </row>
    <row r="226" spans="1:37" ht="15.75" customHeight="1" x14ac:dyDescent="0.25">
      <c r="A226" s="265"/>
      <c r="B226" s="465"/>
      <c r="C226" s="266" t="s">
        <v>346</v>
      </c>
      <c r="D226" s="266" t="s">
        <v>159</v>
      </c>
      <c r="E226" s="277">
        <f ca="1">VLOOKUP(E$3,TOD!$B$75:$BP$105,46,0)</f>
        <v>0</v>
      </c>
      <c r="F226" s="277">
        <f ca="1">VLOOKUP(F$3,TOD!$B$75:$BP$105,46,0)</f>
        <v>0</v>
      </c>
      <c r="G226" s="277">
        <f ca="1">VLOOKUP(G$3,TOD!$B$75:$BP$105,46,0)</f>
        <v>0</v>
      </c>
      <c r="H226" s="277">
        <f ca="1">VLOOKUP(H$3,TOD!$B$75:$BP$105,46,0)</f>
        <v>0</v>
      </c>
      <c r="I226" s="277">
        <f ca="1">VLOOKUP(I$3,TOD!$B$75:$BP$105,46,0)</f>
        <v>0</v>
      </c>
      <c r="J226" s="277">
        <f ca="1">VLOOKUP(J$3,TOD!$B$75:$BP$105,46,0)</f>
        <v>0</v>
      </c>
      <c r="K226" s="277">
        <f ca="1">VLOOKUP(K$3,TOD!$B$75:$BP$105,46,0)</f>
        <v>0</v>
      </c>
      <c r="L226" s="277">
        <f ca="1">VLOOKUP(L$3,TOD!$B$75:$BP$105,46,0)</f>
        <v>0</v>
      </c>
      <c r="M226" s="277">
        <f ca="1">VLOOKUP(M$3,TOD!$B$75:$BP$105,46,0)</f>
        <v>0</v>
      </c>
      <c r="N226" s="277">
        <f ca="1">VLOOKUP(N$3,TOD!$B$75:$BP$105,46,0)</f>
        <v>0</v>
      </c>
      <c r="O226" s="277">
        <f ca="1">VLOOKUP(O$3,TOD!$B$75:$BP$105,46,0)</f>
        <v>0</v>
      </c>
      <c r="P226" s="277">
        <f ca="1">VLOOKUP(P$3,TOD!$B$75:$BP$105,46,0)</f>
        <v>0</v>
      </c>
      <c r="Q226" s="277">
        <f ca="1">VLOOKUP(Q$3,TOD!$B$75:$BP$105,46,0)</f>
        <v>0</v>
      </c>
      <c r="R226" s="277">
        <f ca="1">VLOOKUP(R$3,TOD!$B$75:$BP$105,46,0)</f>
        <v>0</v>
      </c>
      <c r="S226" s="277">
        <f ca="1">VLOOKUP(S$3,TOD!$B$75:$BP$105,46,0)</f>
        <v>0</v>
      </c>
      <c r="T226" s="277">
        <f ca="1">VLOOKUP(T$3,TOD!$B$75:$BP$105,46,0)</f>
        <v>0</v>
      </c>
      <c r="U226" s="277">
        <f ca="1">VLOOKUP(U$3,TOD!$B$75:$BP$105,46,0)</f>
        <v>0</v>
      </c>
      <c r="V226" s="277">
        <f ca="1">VLOOKUP(V$3,TOD!$B$75:$BP$105,46,0)</f>
        <v>0</v>
      </c>
      <c r="W226" s="277">
        <f ca="1">VLOOKUP(W$3,TOD!$B$75:$BP$105,46,0)</f>
        <v>0</v>
      </c>
      <c r="X226" s="277">
        <f ca="1">VLOOKUP(X$3,TOD!$B$75:$BP$105,46,0)</f>
        <v>0</v>
      </c>
      <c r="Y226" s="277">
        <f ca="1">VLOOKUP(Y$3,TOD!$B$75:$BP$105,46,0)</f>
        <v>0</v>
      </c>
      <c r="Z226" s="277">
        <f ca="1">VLOOKUP(Z$3,TOD!$B$75:$BP$105,46,0)</f>
        <v>0</v>
      </c>
      <c r="AA226" s="277">
        <f ca="1">VLOOKUP(AA$3,TOD!$B$75:$BP$105,46,0)</f>
        <v>0</v>
      </c>
      <c r="AB226" s="277">
        <f ca="1">VLOOKUP(AB$3,TOD!$B$75:$BP$105,46,0)</f>
        <v>0</v>
      </c>
      <c r="AC226" s="277">
        <f ca="1">VLOOKUP(AC$3,TOD!$B$75:$BP$105,46,0)</f>
        <v>0</v>
      </c>
      <c r="AD226" s="277">
        <f ca="1">VLOOKUP(AD$3,TOD!$B$75:$BP$105,46,0)</f>
        <v>0</v>
      </c>
      <c r="AE226" s="277">
        <f ca="1">VLOOKUP(AE$3,TOD!$B$75:$BP$105,46,0)</f>
        <v>0</v>
      </c>
      <c r="AF226" s="277">
        <f ca="1">VLOOKUP(AF$3,TOD!$B$75:$BP$105,46,0)</f>
        <v>0</v>
      </c>
      <c r="AG226" s="277">
        <f ca="1">VLOOKUP(AG$3,TOD!$B$75:$BP$105,46,0)</f>
        <v>0</v>
      </c>
      <c r="AH226" s="277">
        <f ca="1">VLOOKUP(AH$3,TOD!$B$75:$BP$105,46,0)</f>
        <v>0</v>
      </c>
      <c r="AI226" s="277">
        <f ca="1">VLOOKUP(AI$3,TOD!$B$75:$BP$105,46,0)</f>
        <v>0</v>
      </c>
      <c r="AJ226" s="15">
        <f t="shared" ca="1" si="11"/>
        <v>0</v>
      </c>
      <c r="AK226" s="274" t="str">
        <f ca="1">IFERROR(AJ226/AJ228, "-")</f>
        <v>-</v>
      </c>
    </row>
    <row r="227" spans="1:37" ht="15.75" customHeight="1" x14ac:dyDescent="0.25">
      <c r="A227" s="265"/>
      <c r="B227" s="465"/>
      <c r="C227" s="266" t="s">
        <v>347</v>
      </c>
      <c r="D227" s="266" t="s">
        <v>160</v>
      </c>
      <c r="E227" s="277">
        <f ca="1">VLOOKUP(E$3,TOD!$B$109:$BP$139,46,0)</f>
        <v>0</v>
      </c>
      <c r="F227" s="277">
        <f ca="1">VLOOKUP(F$3,TOD!$B$109:$BP$139,46,0)</f>
        <v>0</v>
      </c>
      <c r="G227" s="277">
        <f ca="1">VLOOKUP(G$3,TOD!$B$109:$BP$139,46,0)</f>
        <v>0</v>
      </c>
      <c r="H227" s="277">
        <f ca="1">VLOOKUP(H$3,TOD!$B$109:$BP$139,46,0)</f>
        <v>0</v>
      </c>
      <c r="I227" s="277">
        <f ca="1">VLOOKUP(I$3,TOD!$B$109:$BP$139,46,0)</f>
        <v>0</v>
      </c>
      <c r="J227" s="277">
        <f ca="1">VLOOKUP(J$3,TOD!$B$109:$BP$139,46,0)</f>
        <v>0</v>
      </c>
      <c r="K227" s="277">
        <f ca="1">VLOOKUP(K$3,TOD!$B$109:$BP$139,46,0)</f>
        <v>0</v>
      </c>
      <c r="L227" s="277">
        <f ca="1">VLOOKUP(L$3,TOD!$B$109:$BP$139,46,0)</f>
        <v>0</v>
      </c>
      <c r="M227" s="277">
        <f ca="1">VLOOKUP(M$3,TOD!$B$109:$BP$139,46,0)</f>
        <v>0</v>
      </c>
      <c r="N227" s="277">
        <f ca="1">VLOOKUP(N$3,TOD!$B$109:$BP$139,46,0)</f>
        <v>0</v>
      </c>
      <c r="O227" s="277">
        <f ca="1">VLOOKUP(O$3,TOD!$B$109:$BP$139,46,0)</f>
        <v>0</v>
      </c>
      <c r="P227" s="277">
        <f ca="1">VLOOKUP(P$3,TOD!$B$109:$BP$139,46,0)</f>
        <v>0</v>
      </c>
      <c r="Q227" s="277">
        <f ca="1">VLOOKUP(Q$3,TOD!$B$109:$BP$139,46,0)</f>
        <v>0</v>
      </c>
      <c r="R227" s="277">
        <f ca="1">VLOOKUP(R$3,TOD!$B$109:$BP$139,46,0)</f>
        <v>0</v>
      </c>
      <c r="S227" s="277">
        <f ca="1">VLOOKUP(S$3,TOD!$B$109:$BP$139,46,0)</f>
        <v>0</v>
      </c>
      <c r="T227" s="277">
        <f ca="1">VLOOKUP(T$3,TOD!$B$109:$BP$139,46,0)</f>
        <v>0</v>
      </c>
      <c r="U227" s="277">
        <f ca="1">VLOOKUP(U$3,TOD!$B$109:$BP$139,46,0)</f>
        <v>0</v>
      </c>
      <c r="V227" s="277">
        <f ca="1">VLOOKUP(V$3,TOD!$B$109:$BP$139,46,0)</f>
        <v>0</v>
      </c>
      <c r="W227" s="277">
        <f ca="1">VLOOKUP(W$3,TOD!$B$109:$BP$139,46,0)</f>
        <v>0</v>
      </c>
      <c r="X227" s="277">
        <f ca="1">VLOOKUP(X$3,TOD!$B$109:$BP$139,46,0)</f>
        <v>0</v>
      </c>
      <c r="Y227" s="277">
        <f ca="1">VLOOKUP(Y$3,TOD!$B$109:$BP$139,46,0)</f>
        <v>0</v>
      </c>
      <c r="Z227" s="277">
        <f ca="1">VLOOKUP(Z$3,TOD!$B$109:$BP$139,46,0)</f>
        <v>0</v>
      </c>
      <c r="AA227" s="277">
        <f ca="1">VLOOKUP(AA$3,TOD!$B$109:$BP$139,46,0)</f>
        <v>0</v>
      </c>
      <c r="AB227" s="277">
        <f ca="1">VLOOKUP(AB$3,TOD!$B$109:$BP$139,46,0)</f>
        <v>0</v>
      </c>
      <c r="AC227" s="277">
        <f ca="1">VLOOKUP(AC$3,TOD!$B$109:$BP$139,46,0)</f>
        <v>0</v>
      </c>
      <c r="AD227" s="277">
        <f ca="1">VLOOKUP(AD$3,TOD!$B$109:$BP$139,46,0)</f>
        <v>0</v>
      </c>
      <c r="AE227" s="277">
        <f ca="1">VLOOKUP(AE$3,TOD!$B$109:$BP$139,46,0)</f>
        <v>0</v>
      </c>
      <c r="AF227" s="277">
        <f ca="1">VLOOKUP(AF$3,TOD!$B$109:$BP$139,46,0)</f>
        <v>0</v>
      </c>
      <c r="AG227" s="277">
        <f ca="1">VLOOKUP(AG$3,TOD!$B$109:$BP$139,46,0)</f>
        <v>0</v>
      </c>
      <c r="AH227" s="277">
        <f ca="1">VLOOKUP(AH$3,TOD!$B$109:$BP$139,46,0)</f>
        <v>0</v>
      </c>
      <c r="AI227" s="277">
        <f ca="1">VLOOKUP(AI$3,TOD!$B$109:$BP$139,46,0)</f>
        <v>0</v>
      </c>
      <c r="AJ227" s="15">
        <f t="shared" ca="1" si="11"/>
        <v>0</v>
      </c>
      <c r="AK227" s="274" t="str">
        <f ca="1">IFERROR(AJ227/AJ228, "-")</f>
        <v>-</v>
      </c>
    </row>
    <row r="228" spans="1:37" ht="15.75" customHeight="1" x14ac:dyDescent="0.25">
      <c r="A228" s="265"/>
      <c r="B228" s="466"/>
      <c r="C228" s="270"/>
      <c r="D228" s="271" t="s">
        <v>35</v>
      </c>
      <c r="E228" s="272">
        <f t="shared" ref="E228:AI228" ca="1" si="52">SUM(E224:E227)</f>
        <v>0</v>
      </c>
      <c r="F228" s="272">
        <f t="shared" ca="1" si="52"/>
        <v>0</v>
      </c>
      <c r="G228" s="272">
        <f t="shared" ca="1" si="52"/>
        <v>0</v>
      </c>
      <c r="H228" s="272">
        <f t="shared" ca="1" si="52"/>
        <v>0</v>
      </c>
      <c r="I228" s="272">
        <f t="shared" ca="1" si="52"/>
        <v>0</v>
      </c>
      <c r="J228" s="272">
        <f t="shared" ca="1" si="52"/>
        <v>0</v>
      </c>
      <c r="K228" s="272">
        <f t="shared" ca="1" si="52"/>
        <v>0</v>
      </c>
      <c r="L228" s="272">
        <f t="shared" ca="1" si="52"/>
        <v>0</v>
      </c>
      <c r="M228" s="272">
        <f t="shared" ca="1" si="52"/>
        <v>0</v>
      </c>
      <c r="N228" s="272">
        <f t="shared" ca="1" si="52"/>
        <v>0</v>
      </c>
      <c r="O228" s="272">
        <f t="shared" ca="1" si="52"/>
        <v>0</v>
      </c>
      <c r="P228" s="272">
        <f t="shared" ca="1" si="52"/>
        <v>0</v>
      </c>
      <c r="Q228" s="272">
        <f t="shared" ca="1" si="52"/>
        <v>0</v>
      </c>
      <c r="R228" s="272">
        <f t="shared" ca="1" si="52"/>
        <v>0</v>
      </c>
      <c r="S228" s="272">
        <f t="shared" ca="1" si="52"/>
        <v>0</v>
      </c>
      <c r="T228" s="272">
        <f t="shared" ca="1" si="52"/>
        <v>0</v>
      </c>
      <c r="U228" s="272">
        <f t="shared" ca="1" si="52"/>
        <v>0</v>
      </c>
      <c r="V228" s="272">
        <f t="shared" ca="1" si="52"/>
        <v>0</v>
      </c>
      <c r="W228" s="272">
        <f t="shared" ca="1" si="52"/>
        <v>0</v>
      </c>
      <c r="X228" s="272">
        <f t="shared" ca="1" si="52"/>
        <v>0</v>
      </c>
      <c r="Y228" s="272">
        <f t="shared" ca="1" si="52"/>
        <v>0</v>
      </c>
      <c r="Z228" s="272">
        <f t="shared" ca="1" si="52"/>
        <v>0</v>
      </c>
      <c r="AA228" s="272">
        <f t="shared" ca="1" si="52"/>
        <v>0</v>
      </c>
      <c r="AB228" s="272">
        <f t="shared" ca="1" si="52"/>
        <v>0</v>
      </c>
      <c r="AC228" s="272">
        <f t="shared" ca="1" si="52"/>
        <v>0</v>
      </c>
      <c r="AD228" s="272">
        <f t="shared" ca="1" si="52"/>
        <v>0</v>
      </c>
      <c r="AE228" s="272">
        <f t="shared" ca="1" si="52"/>
        <v>0</v>
      </c>
      <c r="AF228" s="272">
        <f t="shared" ca="1" si="52"/>
        <v>0</v>
      </c>
      <c r="AG228" s="272">
        <f t="shared" ca="1" si="52"/>
        <v>0</v>
      </c>
      <c r="AH228" s="272">
        <f t="shared" ca="1" si="52"/>
        <v>0</v>
      </c>
      <c r="AI228" s="272">
        <f t="shared" ca="1" si="52"/>
        <v>0</v>
      </c>
      <c r="AJ228" s="15">
        <f t="shared" ca="1" si="11"/>
        <v>0</v>
      </c>
      <c r="AK228" s="274" t="str">
        <f ca="1">IFERROR(AJ228/AJ228, "-")</f>
        <v>-</v>
      </c>
    </row>
    <row r="229" spans="1:37" ht="15.75" customHeight="1" x14ac:dyDescent="0.25">
      <c r="A229" s="265"/>
      <c r="B229" s="464" t="s">
        <v>112</v>
      </c>
      <c r="C229" s="266" t="s">
        <v>348</v>
      </c>
      <c r="D229" s="266" t="s">
        <v>157</v>
      </c>
      <c r="E229" s="275">
        <f ca="1">VLOOKUP(E$3,TOD!$B$6:$BP$36,47,0)</f>
        <v>0</v>
      </c>
      <c r="F229" s="275">
        <f ca="1">VLOOKUP(F$3,TOD!$B$6:$BP$36,47,0)</f>
        <v>0</v>
      </c>
      <c r="G229" s="275">
        <f ca="1">VLOOKUP(G$3,TOD!$B$6:$BP$36,47,0)</f>
        <v>0</v>
      </c>
      <c r="H229" s="275">
        <f ca="1">VLOOKUP(H$3,TOD!$B$6:$BP$36,47,0)</f>
        <v>0</v>
      </c>
      <c r="I229" s="275">
        <f ca="1">VLOOKUP(I$3,TOD!$B$6:$BP$36,47,0)</f>
        <v>0</v>
      </c>
      <c r="J229" s="275">
        <f ca="1">VLOOKUP(J$3,TOD!$B$6:$BP$36,47,0)</f>
        <v>0</v>
      </c>
      <c r="K229" s="275">
        <f ca="1">VLOOKUP(K$3,TOD!$B$6:$BP$36,47,0)</f>
        <v>0</v>
      </c>
      <c r="L229" s="275">
        <f ca="1">VLOOKUP(L$3,TOD!$B$6:$BP$36,47,0)</f>
        <v>0</v>
      </c>
      <c r="M229" s="275">
        <f ca="1">VLOOKUP(M$3,TOD!$B$6:$BP$36,47,0)</f>
        <v>0</v>
      </c>
      <c r="N229" s="275">
        <f ca="1">VLOOKUP(N$3,TOD!$B$6:$BP$36,47,0)</f>
        <v>0</v>
      </c>
      <c r="O229" s="275">
        <f ca="1">VLOOKUP(O$3,TOD!$B$6:$BP$36,47,0)</f>
        <v>0</v>
      </c>
      <c r="P229" s="275">
        <f ca="1">VLOOKUP(P$3,TOD!$B$6:$BP$36,47,0)</f>
        <v>0</v>
      </c>
      <c r="Q229" s="275">
        <f ca="1">VLOOKUP(Q$3,TOD!$B$6:$BP$36,47,0)</f>
        <v>0</v>
      </c>
      <c r="R229" s="275">
        <f ca="1">VLOOKUP(R$3,TOD!$B$6:$BP$36,47,0)</f>
        <v>0</v>
      </c>
      <c r="S229" s="275">
        <f ca="1">VLOOKUP(S$3,TOD!$B$6:$BP$36,47,0)</f>
        <v>0</v>
      </c>
      <c r="T229" s="275">
        <f ca="1">VLOOKUP(T$3,TOD!$B$6:$BP$36,47,0)</f>
        <v>0</v>
      </c>
      <c r="U229" s="275">
        <f ca="1">VLOOKUP(U$3,TOD!$B$6:$BP$36,47,0)</f>
        <v>0</v>
      </c>
      <c r="V229" s="275">
        <f ca="1">VLOOKUP(V$3,TOD!$B$6:$BP$36,47,0)</f>
        <v>0</v>
      </c>
      <c r="W229" s="275">
        <f ca="1">VLOOKUP(W$3,TOD!$B$6:$BP$36,47,0)</f>
        <v>0</v>
      </c>
      <c r="X229" s="275">
        <f ca="1">VLOOKUP(X$3,TOD!$B$6:$BP$36,47,0)</f>
        <v>0</v>
      </c>
      <c r="Y229" s="275">
        <f ca="1">VLOOKUP(Y$3,TOD!$B$6:$BP$36,47,0)</f>
        <v>0</v>
      </c>
      <c r="Z229" s="275">
        <f ca="1">VLOOKUP(Z$3,TOD!$B$6:$BP$36,47,0)</f>
        <v>0</v>
      </c>
      <c r="AA229" s="275">
        <f ca="1">VLOOKUP(AA$3,TOD!$B$6:$BP$36,47,0)</f>
        <v>0</v>
      </c>
      <c r="AB229" s="275">
        <f ca="1">VLOOKUP(AB$3,TOD!$B$6:$BP$36,47,0)</f>
        <v>0</v>
      </c>
      <c r="AC229" s="275">
        <f ca="1">VLOOKUP(AC$3,TOD!$B$6:$BP$36,47,0)</f>
        <v>0</v>
      </c>
      <c r="AD229" s="275">
        <f ca="1">VLOOKUP(AD$3,TOD!$B$6:$BP$36,47,0)</f>
        <v>0</v>
      </c>
      <c r="AE229" s="275">
        <f ca="1">VLOOKUP(AE$3,TOD!$B$6:$BP$36,47,0)</f>
        <v>0</v>
      </c>
      <c r="AF229" s="275">
        <f ca="1">VLOOKUP(AF$3,TOD!$B$6:$BP$36,47,0)</f>
        <v>0</v>
      </c>
      <c r="AG229" s="275">
        <f ca="1">VLOOKUP(AG$3,TOD!$B$6:$BP$36,47,0)</f>
        <v>0</v>
      </c>
      <c r="AH229" s="275">
        <f ca="1">VLOOKUP(AH$3,TOD!$B$6:$BP$36,47,0)</f>
        <v>0</v>
      </c>
      <c r="AI229" s="275">
        <f ca="1">VLOOKUP(AI$3,TOD!$B$6:$BP$36,47,0)</f>
        <v>0</v>
      </c>
      <c r="AJ229" s="15">
        <f t="shared" ca="1" si="11"/>
        <v>0</v>
      </c>
      <c r="AK229" s="274" t="str">
        <f ca="1">IFERROR(AJ229/AJ233, "-")</f>
        <v>-</v>
      </c>
    </row>
    <row r="230" spans="1:37" ht="15.75" customHeight="1" x14ac:dyDescent="0.25">
      <c r="A230" s="265"/>
      <c r="B230" s="465"/>
      <c r="C230" s="266" t="s">
        <v>349</v>
      </c>
      <c r="D230" s="266" t="s">
        <v>158</v>
      </c>
      <c r="E230" s="277">
        <f ca="1">VLOOKUP(E$3,TOD!$B$40:$BP$70,47,0)</f>
        <v>0</v>
      </c>
      <c r="F230" s="277">
        <f ca="1">VLOOKUP(F$3,TOD!$B$40:$BP$70,47,0)</f>
        <v>0</v>
      </c>
      <c r="G230" s="277">
        <f ca="1">VLOOKUP(G$3,TOD!$B$40:$BP$70,47,0)</f>
        <v>0</v>
      </c>
      <c r="H230" s="277">
        <f ca="1">VLOOKUP(H$3,TOD!$B$40:$BP$70,47,0)</f>
        <v>0</v>
      </c>
      <c r="I230" s="277">
        <f ca="1">VLOOKUP(I$3,TOD!$B$40:$BP$70,47,0)</f>
        <v>0</v>
      </c>
      <c r="J230" s="277">
        <f ca="1">VLOOKUP(J$3,TOD!$B$40:$BP$70,47,0)</f>
        <v>0</v>
      </c>
      <c r="K230" s="277">
        <f ca="1">VLOOKUP(K$3,TOD!$B$40:$BP$70,47,0)</f>
        <v>0</v>
      </c>
      <c r="L230" s="277">
        <f ca="1">VLOOKUP(L$3,TOD!$B$40:$BP$70,47,0)</f>
        <v>0</v>
      </c>
      <c r="M230" s="277">
        <f ca="1">VLOOKUP(M$3,TOD!$B$40:$BP$70,47,0)</f>
        <v>0</v>
      </c>
      <c r="N230" s="277">
        <f ca="1">VLOOKUP(N$3,TOD!$B$40:$BP$70,47,0)</f>
        <v>0</v>
      </c>
      <c r="O230" s="277">
        <f ca="1">VLOOKUP(O$3,TOD!$B$40:$BP$70,47,0)</f>
        <v>0</v>
      </c>
      <c r="P230" s="277">
        <f ca="1">VLOOKUP(P$3,TOD!$B$40:$BP$70,47,0)</f>
        <v>0</v>
      </c>
      <c r="Q230" s="277">
        <f ca="1">VLOOKUP(Q$3,TOD!$B$40:$BP$70,47,0)</f>
        <v>0</v>
      </c>
      <c r="R230" s="277">
        <f ca="1">VLOOKUP(R$3,TOD!$B$40:$BP$70,47,0)</f>
        <v>0</v>
      </c>
      <c r="S230" s="277">
        <f ca="1">VLOOKUP(S$3,TOD!$B$40:$BP$70,47,0)</f>
        <v>0</v>
      </c>
      <c r="T230" s="277">
        <f ca="1">VLOOKUP(T$3,TOD!$B$40:$BP$70,47,0)</f>
        <v>0</v>
      </c>
      <c r="U230" s="277">
        <f ca="1">VLOOKUP(U$3,TOD!$B$40:$BP$70,47,0)</f>
        <v>0</v>
      </c>
      <c r="V230" s="277">
        <f ca="1">VLOOKUP(V$3,TOD!$B$40:$BP$70,47,0)</f>
        <v>0</v>
      </c>
      <c r="W230" s="277">
        <f ca="1">VLOOKUP(W$3,TOD!$B$40:$BP$70,47,0)</f>
        <v>0</v>
      </c>
      <c r="X230" s="277">
        <f ca="1">VLOOKUP(X$3,TOD!$B$40:$BP$70,47,0)</f>
        <v>0</v>
      </c>
      <c r="Y230" s="277">
        <f ca="1">VLOOKUP(Y$3,TOD!$B$40:$BP$70,47,0)</f>
        <v>0</v>
      </c>
      <c r="Z230" s="277">
        <f ca="1">VLOOKUP(Z$3,TOD!$B$40:$BP$70,47,0)</f>
        <v>0</v>
      </c>
      <c r="AA230" s="277">
        <f ca="1">VLOOKUP(AA$3,TOD!$B$40:$BP$70,47,0)</f>
        <v>0</v>
      </c>
      <c r="AB230" s="277">
        <f ca="1">VLOOKUP(AB$3,TOD!$B$40:$BP$70,47,0)</f>
        <v>0</v>
      </c>
      <c r="AC230" s="277">
        <f ca="1">VLOOKUP(AC$3,TOD!$B$40:$BP$70,47,0)</f>
        <v>0</v>
      </c>
      <c r="AD230" s="277">
        <f ca="1">VLOOKUP(AD$3,TOD!$B$40:$BP$70,47,0)</f>
        <v>0</v>
      </c>
      <c r="AE230" s="277">
        <f ca="1">VLOOKUP(AE$3,TOD!$B$40:$BP$70,47,0)</f>
        <v>0</v>
      </c>
      <c r="AF230" s="277">
        <f ca="1">VLOOKUP(AF$3,TOD!$B$40:$BP$70,47,0)</f>
        <v>0</v>
      </c>
      <c r="AG230" s="277">
        <f ca="1">VLOOKUP(AG$3,TOD!$B$40:$BP$70,47,0)</f>
        <v>0</v>
      </c>
      <c r="AH230" s="277">
        <f ca="1">VLOOKUP(AH$3,TOD!$B$40:$BP$70,47,0)</f>
        <v>0</v>
      </c>
      <c r="AI230" s="277">
        <f ca="1">VLOOKUP(AI$3,TOD!$B$40:$BP$70,47,0)</f>
        <v>0</v>
      </c>
      <c r="AJ230" s="15">
        <f t="shared" ca="1" si="11"/>
        <v>0</v>
      </c>
      <c r="AK230" s="274" t="str">
        <f ca="1">IFERROR(AJ230/AJ233, "-")</f>
        <v>-</v>
      </c>
    </row>
    <row r="231" spans="1:37" ht="15.75" customHeight="1" x14ac:dyDescent="0.25">
      <c r="A231" s="265"/>
      <c r="B231" s="465"/>
      <c r="C231" s="266" t="s">
        <v>350</v>
      </c>
      <c r="D231" s="266" t="s">
        <v>159</v>
      </c>
      <c r="E231" s="277">
        <f ca="1">VLOOKUP(E$3,TOD!$B$75:$BP$105,47,0)</f>
        <v>0</v>
      </c>
      <c r="F231" s="277">
        <f ca="1">VLOOKUP(F$3,TOD!$B$75:$BP$105,47,0)</f>
        <v>0</v>
      </c>
      <c r="G231" s="277">
        <f ca="1">VLOOKUP(G$3,TOD!$B$75:$BP$105,47,0)</f>
        <v>0</v>
      </c>
      <c r="H231" s="277">
        <f ca="1">VLOOKUP(H$3,TOD!$B$75:$BP$105,47,0)</f>
        <v>0</v>
      </c>
      <c r="I231" s="277">
        <f ca="1">VLOOKUP(I$3,TOD!$B$75:$BP$105,47,0)</f>
        <v>0</v>
      </c>
      <c r="J231" s="277">
        <f ca="1">VLOOKUP(J$3,TOD!$B$75:$BP$105,47,0)</f>
        <v>0</v>
      </c>
      <c r="K231" s="277">
        <f ca="1">VLOOKUP(K$3,TOD!$B$75:$BP$105,47,0)</f>
        <v>0</v>
      </c>
      <c r="L231" s="277">
        <f ca="1">VLOOKUP(L$3,TOD!$B$75:$BP$105,47,0)</f>
        <v>0</v>
      </c>
      <c r="M231" s="277">
        <f ca="1">VLOOKUP(M$3,TOD!$B$75:$BP$105,47,0)</f>
        <v>0</v>
      </c>
      <c r="N231" s="277">
        <f ca="1">VLOOKUP(N$3,TOD!$B$75:$BP$105,47,0)</f>
        <v>0</v>
      </c>
      <c r="O231" s="277">
        <f ca="1">VLOOKUP(O$3,TOD!$B$75:$BP$105,47,0)</f>
        <v>0</v>
      </c>
      <c r="P231" s="277">
        <f ca="1">VLOOKUP(P$3,TOD!$B$75:$BP$105,47,0)</f>
        <v>0</v>
      </c>
      <c r="Q231" s="277">
        <f ca="1">VLOOKUP(Q$3,TOD!$B$75:$BP$105,47,0)</f>
        <v>0</v>
      </c>
      <c r="R231" s="277">
        <f ca="1">VLOOKUP(R$3,TOD!$B$75:$BP$105,47,0)</f>
        <v>0</v>
      </c>
      <c r="S231" s="277">
        <f ca="1">VLOOKUP(S$3,TOD!$B$75:$BP$105,47,0)</f>
        <v>0</v>
      </c>
      <c r="T231" s="277">
        <f ca="1">VLOOKUP(T$3,TOD!$B$75:$BP$105,47,0)</f>
        <v>0</v>
      </c>
      <c r="U231" s="277">
        <f ca="1">VLOOKUP(U$3,TOD!$B$75:$BP$105,47,0)</f>
        <v>0</v>
      </c>
      <c r="V231" s="277">
        <f ca="1">VLOOKUP(V$3,TOD!$B$75:$BP$105,47,0)</f>
        <v>0</v>
      </c>
      <c r="W231" s="277">
        <f ca="1">VLOOKUP(W$3,TOD!$B$75:$BP$105,47,0)</f>
        <v>0</v>
      </c>
      <c r="X231" s="277">
        <f ca="1">VLOOKUP(X$3,TOD!$B$75:$BP$105,47,0)</f>
        <v>0</v>
      </c>
      <c r="Y231" s="277">
        <f ca="1">VLOOKUP(Y$3,TOD!$B$75:$BP$105,47,0)</f>
        <v>0</v>
      </c>
      <c r="Z231" s="277">
        <f ca="1">VLOOKUP(Z$3,TOD!$B$75:$BP$105,47,0)</f>
        <v>0</v>
      </c>
      <c r="AA231" s="277">
        <f ca="1">VLOOKUP(AA$3,TOD!$B$75:$BP$105,47,0)</f>
        <v>0</v>
      </c>
      <c r="AB231" s="277">
        <f ca="1">VLOOKUP(AB$3,TOD!$B$75:$BP$105,47,0)</f>
        <v>0</v>
      </c>
      <c r="AC231" s="277">
        <f ca="1">VLOOKUP(AC$3,TOD!$B$75:$BP$105,47,0)</f>
        <v>0</v>
      </c>
      <c r="AD231" s="277">
        <f ca="1">VLOOKUP(AD$3,TOD!$B$75:$BP$105,47,0)</f>
        <v>0</v>
      </c>
      <c r="AE231" s="277">
        <f ca="1">VLOOKUP(AE$3,TOD!$B$75:$BP$105,47,0)</f>
        <v>0</v>
      </c>
      <c r="AF231" s="277">
        <f ca="1">VLOOKUP(AF$3,TOD!$B$75:$BP$105,47,0)</f>
        <v>0</v>
      </c>
      <c r="AG231" s="277">
        <f ca="1">VLOOKUP(AG$3,TOD!$B$75:$BP$105,47,0)</f>
        <v>0</v>
      </c>
      <c r="AH231" s="277">
        <f ca="1">VLOOKUP(AH$3,TOD!$B$75:$BP$105,47,0)</f>
        <v>0</v>
      </c>
      <c r="AI231" s="277">
        <f ca="1">VLOOKUP(AI$3,TOD!$B$75:$BP$105,47,0)</f>
        <v>0</v>
      </c>
      <c r="AJ231" s="15">
        <f t="shared" ca="1" si="11"/>
        <v>0</v>
      </c>
      <c r="AK231" s="274" t="str">
        <f ca="1">IFERROR(AJ231/AJ233, "-")</f>
        <v>-</v>
      </c>
    </row>
    <row r="232" spans="1:37" ht="15.75" customHeight="1" x14ac:dyDescent="0.25">
      <c r="A232" s="265"/>
      <c r="B232" s="465"/>
      <c r="C232" s="266" t="s">
        <v>351</v>
      </c>
      <c r="D232" s="266" t="s">
        <v>160</v>
      </c>
      <c r="E232" s="277">
        <f ca="1">VLOOKUP(E$3,TOD!$B$109:$BP$139,47,0)</f>
        <v>0</v>
      </c>
      <c r="F232" s="277">
        <f ca="1">VLOOKUP(F$3,TOD!$B$109:$BP$139,47,0)</f>
        <v>0</v>
      </c>
      <c r="G232" s="277">
        <f ca="1">VLOOKUP(G$3,TOD!$B$109:$BP$139,47,0)</f>
        <v>0</v>
      </c>
      <c r="H232" s="277">
        <f ca="1">VLOOKUP(H$3,TOD!$B$109:$BP$139,47,0)</f>
        <v>0</v>
      </c>
      <c r="I232" s="277">
        <f ca="1">VLOOKUP(I$3,TOD!$B$109:$BP$139,47,0)</f>
        <v>0</v>
      </c>
      <c r="J232" s="277">
        <f ca="1">VLOOKUP(J$3,TOD!$B$109:$BP$139,47,0)</f>
        <v>0</v>
      </c>
      <c r="K232" s="277">
        <f ca="1">VLOOKUP(K$3,TOD!$B$109:$BP$139,47,0)</f>
        <v>0</v>
      </c>
      <c r="L232" s="277">
        <f ca="1">VLOOKUP(L$3,TOD!$B$109:$BP$139,47,0)</f>
        <v>0</v>
      </c>
      <c r="M232" s="277">
        <f ca="1">VLOOKUP(M$3,TOD!$B$109:$BP$139,47,0)</f>
        <v>0</v>
      </c>
      <c r="N232" s="277">
        <f ca="1">VLOOKUP(N$3,TOD!$B$109:$BP$139,47,0)</f>
        <v>0</v>
      </c>
      <c r="O232" s="277">
        <f ca="1">VLOOKUP(O$3,TOD!$B$109:$BP$139,47,0)</f>
        <v>0</v>
      </c>
      <c r="P232" s="277">
        <f ca="1">VLOOKUP(P$3,TOD!$B$109:$BP$139,47,0)</f>
        <v>0</v>
      </c>
      <c r="Q232" s="277">
        <f ca="1">VLOOKUP(Q$3,TOD!$B$109:$BP$139,47,0)</f>
        <v>0</v>
      </c>
      <c r="R232" s="277">
        <f ca="1">VLOOKUP(R$3,TOD!$B$109:$BP$139,47,0)</f>
        <v>0</v>
      </c>
      <c r="S232" s="277">
        <f ca="1">VLOOKUP(S$3,TOD!$B$109:$BP$139,47,0)</f>
        <v>0</v>
      </c>
      <c r="T232" s="277">
        <f ca="1">VLOOKUP(T$3,TOD!$B$109:$BP$139,47,0)</f>
        <v>0</v>
      </c>
      <c r="U232" s="277">
        <f ca="1">VLOOKUP(U$3,TOD!$B$109:$BP$139,47,0)</f>
        <v>0</v>
      </c>
      <c r="V232" s="277">
        <f ca="1">VLOOKUP(V$3,TOD!$B$109:$BP$139,47,0)</f>
        <v>0</v>
      </c>
      <c r="W232" s="277">
        <f ca="1">VLOOKUP(W$3,TOD!$B$109:$BP$139,47,0)</f>
        <v>0</v>
      </c>
      <c r="X232" s="277">
        <f ca="1">VLOOKUP(X$3,TOD!$B$109:$BP$139,47,0)</f>
        <v>0</v>
      </c>
      <c r="Y232" s="277">
        <f ca="1">VLOOKUP(Y$3,TOD!$B$109:$BP$139,47,0)</f>
        <v>0</v>
      </c>
      <c r="Z232" s="277">
        <f ca="1">VLOOKUP(Z$3,TOD!$B$109:$BP$139,47,0)</f>
        <v>0</v>
      </c>
      <c r="AA232" s="277">
        <f ca="1">VLOOKUP(AA$3,TOD!$B$109:$BP$139,47,0)</f>
        <v>0</v>
      </c>
      <c r="AB232" s="277">
        <f ca="1">VLOOKUP(AB$3,TOD!$B$109:$BP$139,47,0)</f>
        <v>0</v>
      </c>
      <c r="AC232" s="277">
        <f ca="1">VLOOKUP(AC$3,TOD!$B$109:$BP$139,47,0)</f>
        <v>0</v>
      </c>
      <c r="AD232" s="277">
        <f ca="1">VLOOKUP(AD$3,TOD!$B$109:$BP$139,47,0)</f>
        <v>0</v>
      </c>
      <c r="AE232" s="277">
        <f ca="1">VLOOKUP(AE$3,TOD!$B$109:$BP$139,47,0)</f>
        <v>0</v>
      </c>
      <c r="AF232" s="277">
        <f ca="1">VLOOKUP(AF$3,TOD!$B$109:$BP$139,47,0)</f>
        <v>0</v>
      </c>
      <c r="AG232" s="277">
        <f ca="1">VLOOKUP(AG$3,TOD!$B$109:$BP$139,47,0)</f>
        <v>0</v>
      </c>
      <c r="AH232" s="277">
        <f ca="1">VLOOKUP(AH$3,TOD!$B$109:$BP$139,47,0)</f>
        <v>0</v>
      </c>
      <c r="AI232" s="277">
        <f ca="1">VLOOKUP(AI$3,TOD!$B$109:$BP$139,47,0)</f>
        <v>0</v>
      </c>
      <c r="AJ232" s="15">
        <f t="shared" ca="1" si="11"/>
        <v>0</v>
      </c>
      <c r="AK232" s="274" t="str">
        <f ca="1">IFERROR(AJ232/AJ233, "-")</f>
        <v>-</v>
      </c>
    </row>
    <row r="233" spans="1:37" ht="15.75" customHeight="1" x14ac:dyDescent="0.25">
      <c r="A233" s="265"/>
      <c r="B233" s="466"/>
      <c r="C233" s="270"/>
      <c r="D233" s="271" t="s">
        <v>35</v>
      </c>
      <c r="E233" s="272">
        <f t="shared" ref="E233:AI233" ca="1" si="53">SUM(E229:E232)</f>
        <v>0</v>
      </c>
      <c r="F233" s="272">
        <f t="shared" ca="1" si="53"/>
        <v>0</v>
      </c>
      <c r="G233" s="272">
        <f t="shared" ca="1" si="53"/>
        <v>0</v>
      </c>
      <c r="H233" s="272">
        <f t="shared" ca="1" si="53"/>
        <v>0</v>
      </c>
      <c r="I233" s="272">
        <f t="shared" ca="1" si="53"/>
        <v>0</v>
      </c>
      <c r="J233" s="272">
        <f t="shared" ca="1" si="53"/>
        <v>0</v>
      </c>
      <c r="K233" s="272">
        <f t="shared" ca="1" si="53"/>
        <v>0</v>
      </c>
      <c r="L233" s="272">
        <f t="shared" ca="1" si="53"/>
        <v>0</v>
      </c>
      <c r="M233" s="272">
        <f t="shared" ca="1" si="53"/>
        <v>0</v>
      </c>
      <c r="N233" s="272">
        <f t="shared" ca="1" si="53"/>
        <v>0</v>
      </c>
      <c r="O233" s="272">
        <f t="shared" ca="1" si="53"/>
        <v>0</v>
      </c>
      <c r="P233" s="272">
        <f t="shared" ca="1" si="53"/>
        <v>0</v>
      </c>
      <c r="Q233" s="272">
        <f t="shared" ca="1" si="53"/>
        <v>0</v>
      </c>
      <c r="R233" s="272">
        <f t="shared" ca="1" si="53"/>
        <v>0</v>
      </c>
      <c r="S233" s="272">
        <f t="shared" ca="1" si="53"/>
        <v>0</v>
      </c>
      <c r="T233" s="272">
        <f t="shared" ca="1" si="53"/>
        <v>0</v>
      </c>
      <c r="U233" s="272">
        <f t="shared" ca="1" si="53"/>
        <v>0</v>
      </c>
      <c r="V233" s="272">
        <f t="shared" ca="1" si="53"/>
        <v>0</v>
      </c>
      <c r="W233" s="272">
        <f t="shared" ca="1" si="53"/>
        <v>0</v>
      </c>
      <c r="X233" s="272">
        <f t="shared" ca="1" si="53"/>
        <v>0</v>
      </c>
      <c r="Y233" s="272">
        <f t="shared" ca="1" si="53"/>
        <v>0</v>
      </c>
      <c r="Z233" s="272">
        <f t="shared" ca="1" si="53"/>
        <v>0</v>
      </c>
      <c r="AA233" s="272">
        <f t="shared" ca="1" si="53"/>
        <v>0</v>
      </c>
      <c r="AB233" s="272">
        <f t="shared" ca="1" si="53"/>
        <v>0</v>
      </c>
      <c r="AC233" s="272">
        <f t="shared" ca="1" si="53"/>
        <v>0</v>
      </c>
      <c r="AD233" s="272">
        <f t="shared" ca="1" si="53"/>
        <v>0</v>
      </c>
      <c r="AE233" s="272">
        <f t="shared" ca="1" si="53"/>
        <v>0</v>
      </c>
      <c r="AF233" s="272">
        <f t="shared" ca="1" si="53"/>
        <v>0</v>
      </c>
      <c r="AG233" s="272">
        <f t="shared" ca="1" si="53"/>
        <v>0</v>
      </c>
      <c r="AH233" s="272">
        <f t="shared" ca="1" si="53"/>
        <v>0</v>
      </c>
      <c r="AI233" s="272">
        <f t="shared" ca="1" si="53"/>
        <v>0</v>
      </c>
      <c r="AJ233" s="15">
        <f t="shared" ca="1" si="11"/>
        <v>0</v>
      </c>
      <c r="AK233" s="274" t="str">
        <f ca="1">IFERROR(AJ233/AJ233, "-")</f>
        <v>-</v>
      </c>
    </row>
    <row r="234" spans="1:37" ht="15.75" customHeight="1" x14ac:dyDescent="0.25">
      <c r="A234" s="265"/>
      <c r="B234" s="464" t="s">
        <v>352</v>
      </c>
      <c r="C234" s="266" t="s">
        <v>353</v>
      </c>
      <c r="D234" s="266" t="s">
        <v>157</v>
      </c>
      <c r="E234" s="275">
        <f ca="1">VLOOKUP(E$3,TOD!$B$6:$BP$36,48,0)</f>
        <v>1021.0624000001699</v>
      </c>
      <c r="F234" s="275">
        <f ca="1">VLOOKUP(F$3,TOD!$B$6:$BP$36,48,0)</f>
        <v>1053.8623999999836</v>
      </c>
      <c r="G234" s="275">
        <f ca="1">VLOOKUP(G$3,TOD!$B$6:$BP$36,48,0)</f>
        <v>1013.3344000000507</v>
      </c>
      <c r="H234" s="275">
        <f ca="1">VLOOKUP(H$3,TOD!$B$6:$BP$36,48,0)</f>
        <v>1057.6096000000834</v>
      </c>
      <c r="I234" s="275">
        <f ca="1">VLOOKUP(I$3,TOD!$B$6:$BP$36,48,0)</f>
        <v>1065.9136000000872</v>
      </c>
      <c r="J234" s="275">
        <f ca="1">VLOOKUP(J$3,TOD!$B$6:$BP$36,48,0)</f>
        <v>727.11039999965578</v>
      </c>
      <c r="K234" s="275">
        <f ca="1">VLOOKUP(K$3,TOD!$B$6:$BP$36,48,0)</f>
        <v>1026.9440000001341</v>
      </c>
      <c r="L234" s="275">
        <f ca="1">VLOOKUP(L$3,TOD!$B$6:$BP$36,48,0)</f>
        <v>1069.7632000003941</v>
      </c>
      <c r="M234" s="275">
        <f ca="1">VLOOKUP(M$3,TOD!$B$6:$BP$36,48,0)</f>
        <v>1081.1776000000536</v>
      </c>
      <c r="N234" s="275">
        <f ca="1">VLOOKUP(N$3,TOD!$B$6:$BP$36,48,0)</f>
        <v>1122.0992000000551</v>
      </c>
      <c r="O234" s="275">
        <f ca="1">VLOOKUP(O$3,TOD!$B$6:$BP$36,48,0)</f>
        <v>1123.6288000000641</v>
      </c>
      <c r="P234" s="275">
        <f ca="1">VLOOKUP(P$3,TOD!$B$6:$BP$36,48,0)</f>
        <v>1119.5967999999411</v>
      </c>
      <c r="Q234" s="275">
        <f ca="1">VLOOKUP(Q$3,TOD!$B$6:$BP$36,48,0)</f>
        <v>1115.9712000004947</v>
      </c>
      <c r="R234" s="275">
        <f ca="1">VLOOKUP(R$3,TOD!$B$6:$BP$36,48,0)</f>
        <v>1095.0368000003509</v>
      </c>
      <c r="S234" s="275">
        <f ca="1">VLOOKUP(S$3,TOD!$B$6:$BP$36,48,0)</f>
        <v>1086.652799999807</v>
      </c>
      <c r="T234" s="275">
        <f ca="1">VLOOKUP(T$3,TOD!$B$6:$BP$36,48,0)</f>
        <v>1053.9172345679253</v>
      </c>
      <c r="U234" s="275">
        <f ca="1">VLOOKUP(U$3,TOD!$B$6:$BP$36,48,0)</f>
        <v>1118.4063999997452</v>
      </c>
      <c r="V234" s="275">
        <f ca="1">VLOOKUP(V$3,TOD!$B$6:$BP$36,48,0)</f>
        <v>0</v>
      </c>
      <c r="W234" s="275">
        <f ca="1">VLOOKUP(W$3,TOD!$B$6:$BP$36,48,0)</f>
        <v>0</v>
      </c>
      <c r="X234" s="275">
        <f ca="1">VLOOKUP(X$3,TOD!$B$6:$BP$36,48,0)</f>
        <v>0</v>
      </c>
      <c r="Y234" s="275">
        <f ca="1">VLOOKUP(Y$3,TOD!$B$6:$BP$36,48,0)</f>
        <v>0</v>
      </c>
      <c r="Z234" s="275">
        <f ca="1">VLOOKUP(Z$3,TOD!$B$6:$BP$36,48,0)</f>
        <v>0</v>
      </c>
      <c r="AA234" s="275">
        <f ca="1">VLOOKUP(AA$3,TOD!$B$6:$BP$36,48,0)</f>
        <v>0</v>
      </c>
      <c r="AB234" s="275">
        <f ca="1">VLOOKUP(AB$3,TOD!$B$6:$BP$36,48,0)</f>
        <v>0</v>
      </c>
      <c r="AC234" s="275">
        <f ca="1">VLOOKUP(AC$3,TOD!$B$6:$BP$36,48,0)</f>
        <v>0</v>
      </c>
      <c r="AD234" s="275">
        <f ca="1">VLOOKUP(AD$3,TOD!$B$6:$BP$36,48,0)</f>
        <v>0</v>
      </c>
      <c r="AE234" s="275">
        <f ca="1">VLOOKUP(AE$3,TOD!$B$6:$BP$36,48,0)</f>
        <v>0</v>
      </c>
      <c r="AF234" s="275">
        <f ca="1">VLOOKUP(AF$3,TOD!$B$6:$BP$36,48,0)</f>
        <v>0</v>
      </c>
      <c r="AG234" s="275">
        <f ca="1">VLOOKUP(AG$3,TOD!$B$6:$BP$36,48,0)</f>
        <v>0</v>
      </c>
      <c r="AH234" s="275">
        <f ca="1">VLOOKUP(AH$3,TOD!$B$6:$BP$36,48,0)</f>
        <v>0</v>
      </c>
      <c r="AI234" s="275">
        <f ca="1">VLOOKUP(AI$3,TOD!$B$6:$BP$36,48,0)</f>
        <v>0</v>
      </c>
      <c r="AJ234" s="15">
        <f t="shared" ca="1" si="11"/>
        <v>17952.086834568996</v>
      </c>
      <c r="AK234" s="274">
        <f ca="1">IFERROR(AJ234/AJ238, "-")</f>
        <v>0.16523529615626265</v>
      </c>
    </row>
    <row r="235" spans="1:37" ht="15.75" customHeight="1" x14ac:dyDescent="0.25">
      <c r="A235" s="265"/>
      <c r="B235" s="465"/>
      <c r="C235" s="266" t="s">
        <v>354</v>
      </c>
      <c r="D235" s="266" t="s">
        <v>158</v>
      </c>
      <c r="E235" s="277">
        <f ca="1">VLOOKUP(E$3,TOD!$B$40:$BP$70,48,0)</f>
        <v>2059.974400000181</v>
      </c>
      <c r="F235" s="277">
        <f ca="1">VLOOKUP(F$3,TOD!$B$40:$BP$70,48,0)</f>
        <v>2053.7760000000708</v>
      </c>
      <c r="G235" s="277">
        <f ca="1">VLOOKUP(G$3,TOD!$B$40:$BP$70,48,0)</f>
        <v>2106.2815999998711</v>
      </c>
      <c r="H235" s="277">
        <f ca="1">VLOOKUP(H$3,TOD!$B$40:$BP$70,48,0)</f>
        <v>2132.8518320987932</v>
      </c>
      <c r="I235" s="277">
        <f ca="1">VLOOKUP(I$3,TOD!$B$40:$BP$70,48,0)</f>
        <v>2192.7103999997489</v>
      </c>
      <c r="J235" s="277">
        <f ca="1">VLOOKUP(J$3,TOD!$B$40:$BP$70,48,0)</f>
        <v>1452.659200000111</v>
      </c>
      <c r="K235" s="277">
        <f ca="1">VLOOKUP(K$3,TOD!$B$40:$BP$70,48,0)</f>
        <v>2185.9648000001907</v>
      </c>
      <c r="L235" s="277">
        <f ca="1">VLOOKUP(L$3,TOD!$B$40:$BP$70,48,0)</f>
        <v>2145.8815999999642</v>
      </c>
      <c r="M235" s="277">
        <f ca="1">VLOOKUP(M$3,TOD!$B$40:$BP$70,48,0)</f>
        <v>2186.6464000004344</v>
      </c>
      <c r="N235" s="277">
        <f ca="1">VLOOKUP(N$3,TOD!$B$40:$BP$70,48,0)</f>
        <v>2233.9231999996118</v>
      </c>
      <c r="O235" s="277">
        <f ca="1">VLOOKUP(O$3,TOD!$B$40:$BP$70,48,0)</f>
        <v>2194.2911999998614</v>
      </c>
      <c r="P235" s="277">
        <f ca="1">VLOOKUP(P$3,TOD!$B$40:$BP$70,48,0)</f>
        <v>2184.7008000002243</v>
      </c>
      <c r="Q235" s="277">
        <f ca="1">VLOOKUP(Q$3,TOD!$B$40:$BP$70,48,0)</f>
        <v>2230.7487999997102</v>
      </c>
      <c r="R235" s="277">
        <f ca="1">VLOOKUP(R$3,TOD!$B$40:$BP$70,48,0)</f>
        <v>2182.2719999998808</v>
      </c>
      <c r="S235" s="277">
        <f ca="1">VLOOKUP(S$3,TOD!$B$40:$BP$70,48,0)</f>
        <v>2172.6175999999978</v>
      </c>
      <c r="T235" s="277">
        <f ca="1">VLOOKUP(T$3,TOD!$B$40:$BP$70,48,0)</f>
        <v>2131.7472000000998</v>
      </c>
      <c r="U235" s="277">
        <f ca="1">VLOOKUP(U$3,TOD!$B$40:$BP$70,48,0)</f>
        <v>2161.2768000001088</v>
      </c>
      <c r="V235" s="277">
        <f ca="1">VLOOKUP(V$3,TOD!$B$40:$BP$70,48,0)</f>
        <v>0</v>
      </c>
      <c r="W235" s="277">
        <f ca="1">VLOOKUP(W$3,TOD!$B$40:$BP$70,48,0)</f>
        <v>0</v>
      </c>
      <c r="X235" s="277">
        <f ca="1">VLOOKUP(X$3,TOD!$B$40:$BP$70,48,0)</f>
        <v>0</v>
      </c>
      <c r="Y235" s="277">
        <f ca="1">VLOOKUP(Y$3,TOD!$B$40:$BP$70,48,0)</f>
        <v>0</v>
      </c>
      <c r="Z235" s="277">
        <f ca="1">VLOOKUP(Z$3,TOD!$B$40:$BP$70,48,0)</f>
        <v>0</v>
      </c>
      <c r="AA235" s="277">
        <f ca="1">VLOOKUP(AA$3,TOD!$B$40:$BP$70,48,0)</f>
        <v>0</v>
      </c>
      <c r="AB235" s="277">
        <f ca="1">VLOOKUP(AB$3,TOD!$B$40:$BP$70,48,0)</f>
        <v>0</v>
      </c>
      <c r="AC235" s="277">
        <f ca="1">VLOOKUP(AC$3,TOD!$B$40:$BP$70,48,0)</f>
        <v>0</v>
      </c>
      <c r="AD235" s="277">
        <f ca="1">VLOOKUP(AD$3,TOD!$B$40:$BP$70,48,0)</f>
        <v>0</v>
      </c>
      <c r="AE235" s="277">
        <f ca="1">VLOOKUP(AE$3,TOD!$B$40:$BP$70,48,0)</f>
        <v>0</v>
      </c>
      <c r="AF235" s="277">
        <f ca="1">VLOOKUP(AF$3,TOD!$B$40:$BP$70,48,0)</f>
        <v>0</v>
      </c>
      <c r="AG235" s="277">
        <f ca="1">VLOOKUP(AG$3,TOD!$B$40:$BP$70,48,0)</f>
        <v>0</v>
      </c>
      <c r="AH235" s="277">
        <f ca="1">VLOOKUP(AH$3,TOD!$B$40:$BP$70,48,0)</f>
        <v>0</v>
      </c>
      <c r="AI235" s="277">
        <f ca="1">VLOOKUP(AI$3,TOD!$B$40:$BP$70,48,0)</f>
        <v>0</v>
      </c>
      <c r="AJ235" s="15">
        <f t="shared" ca="1" si="11"/>
        <v>36008.32383209886</v>
      </c>
      <c r="AK235" s="274">
        <f ca="1">IFERROR(AJ235/AJ238, "-")</f>
        <v>0.33142921529491992</v>
      </c>
    </row>
    <row r="236" spans="1:37" ht="15.75" customHeight="1" x14ac:dyDescent="0.25">
      <c r="A236" s="265"/>
      <c r="B236" s="465"/>
      <c r="C236" s="266" t="s">
        <v>355</v>
      </c>
      <c r="D236" s="266" t="s">
        <v>159</v>
      </c>
      <c r="E236" s="277">
        <f ca="1">VLOOKUP(E$3,TOD!$B$75:$BP$105,48,0)</f>
        <v>1029.4207999994978</v>
      </c>
      <c r="F236" s="277">
        <f ca="1">VLOOKUP(F$3,TOD!$B$75:$BP$105,48,0)</f>
        <v>1041.0047999997623</v>
      </c>
      <c r="G236" s="277">
        <f ca="1">VLOOKUP(G$3,TOD!$B$75:$BP$105,48,0)</f>
        <v>1126.0095999999903</v>
      </c>
      <c r="H236" s="277">
        <f ca="1">VLOOKUP(H$3,TOD!$B$75:$BP$105,48,0)</f>
        <v>1087.2057679011486</v>
      </c>
      <c r="I236" s="277">
        <f ca="1">VLOOKUP(I$3,TOD!$B$75:$BP$105,48,0)</f>
        <v>1088.5471999999136</v>
      </c>
      <c r="J236" s="277">
        <f ca="1">VLOOKUP(J$3,TOD!$B$75:$BP$105,48,0)</f>
        <v>1078.6271999999881</v>
      </c>
      <c r="K236" s="277">
        <f ca="1">VLOOKUP(K$3,TOD!$B$75:$BP$105,48,0)</f>
        <v>1093.2959999996237</v>
      </c>
      <c r="L236" s="277">
        <f ca="1">VLOOKUP(L$3,TOD!$B$75:$BP$105,48,0)</f>
        <v>1107.7280000001192</v>
      </c>
      <c r="M236" s="277">
        <f ca="1">VLOOKUP(M$3,TOD!$B$75:$BP$105,48,0)</f>
        <v>1065.0688000000082</v>
      </c>
      <c r="N236" s="277">
        <f ca="1">VLOOKUP(N$3,TOD!$B$75:$BP$105,48,0)</f>
        <v>1070.1856000004336</v>
      </c>
      <c r="O236" s="277">
        <f ca="1">VLOOKUP(O$3,TOD!$B$75:$BP$105,48,0)</f>
        <v>1048.1663999999873</v>
      </c>
      <c r="P236" s="277">
        <f ca="1">VLOOKUP(P$3,TOD!$B$75:$BP$105,48,0)</f>
        <v>1069.686400000006</v>
      </c>
      <c r="Q236" s="277">
        <f ca="1">VLOOKUP(Q$3,TOD!$B$75:$BP$105,48,0)</f>
        <v>1072.1631999998353</v>
      </c>
      <c r="R236" s="277">
        <f ca="1">VLOOKUP(R$3,TOD!$B$75:$BP$105,48,0)</f>
        <v>1008.4191999998875</v>
      </c>
      <c r="S236" s="277">
        <f ca="1">VLOOKUP(S$3,TOD!$B$75:$BP$105,48,0)</f>
        <v>1045.8752000001259</v>
      </c>
      <c r="T236" s="277">
        <f ca="1">VLOOKUP(T$3,TOD!$B$75:$BP$105,48,0)</f>
        <v>1111.9647999997251</v>
      </c>
      <c r="U236" s="277">
        <f ca="1">VLOOKUP(U$3,TOD!$B$75:$BP$105,48,0)</f>
        <v>1073.9199999999255</v>
      </c>
      <c r="V236" s="277">
        <f ca="1">VLOOKUP(V$3,TOD!$B$75:$BP$105,48,0)</f>
        <v>0</v>
      </c>
      <c r="W236" s="277">
        <f ca="1">VLOOKUP(W$3,TOD!$B$75:$BP$105,48,0)</f>
        <v>0</v>
      </c>
      <c r="X236" s="277">
        <f ca="1">VLOOKUP(X$3,TOD!$B$75:$BP$105,48,0)</f>
        <v>0</v>
      </c>
      <c r="Y236" s="277">
        <f ca="1">VLOOKUP(Y$3,TOD!$B$75:$BP$105,48,0)</f>
        <v>0</v>
      </c>
      <c r="Z236" s="277">
        <f ca="1">VLOOKUP(Z$3,TOD!$B$75:$BP$105,48,0)</f>
        <v>0</v>
      </c>
      <c r="AA236" s="277">
        <f ca="1">VLOOKUP(AA$3,TOD!$B$75:$BP$105,48,0)</f>
        <v>0</v>
      </c>
      <c r="AB236" s="277">
        <f ca="1">VLOOKUP(AB$3,TOD!$B$75:$BP$105,48,0)</f>
        <v>0</v>
      </c>
      <c r="AC236" s="277">
        <f ca="1">VLOOKUP(AC$3,TOD!$B$75:$BP$105,48,0)</f>
        <v>0</v>
      </c>
      <c r="AD236" s="277">
        <f ca="1">VLOOKUP(AD$3,TOD!$B$75:$BP$105,48,0)</f>
        <v>0</v>
      </c>
      <c r="AE236" s="277">
        <f ca="1">VLOOKUP(AE$3,TOD!$B$75:$BP$105,48,0)</f>
        <v>0</v>
      </c>
      <c r="AF236" s="277">
        <f ca="1">VLOOKUP(AF$3,TOD!$B$75:$BP$105,48,0)</f>
        <v>0</v>
      </c>
      <c r="AG236" s="277">
        <f ca="1">VLOOKUP(AG$3,TOD!$B$75:$BP$105,48,0)</f>
        <v>0</v>
      </c>
      <c r="AH236" s="277">
        <f ca="1">VLOOKUP(AH$3,TOD!$B$75:$BP$105,48,0)</f>
        <v>0</v>
      </c>
      <c r="AI236" s="277">
        <f ca="1">VLOOKUP(AI$3,TOD!$B$75:$BP$105,48,0)</f>
        <v>0</v>
      </c>
      <c r="AJ236" s="15">
        <f t="shared" ca="1" si="11"/>
        <v>18217.288967899978</v>
      </c>
      <c r="AK236" s="274">
        <f ca="1">IFERROR(AJ236/AJ238, "-")</f>
        <v>0.16767627995085055</v>
      </c>
    </row>
    <row r="237" spans="1:37" ht="15.75" customHeight="1" x14ac:dyDescent="0.25">
      <c r="A237" s="265"/>
      <c r="B237" s="465"/>
      <c r="C237" s="266" t="s">
        <v>356</v>
      </c>
      <c r="D237" s="266" t="s">
        <v>160</v>
      </c>
      <c r="E237" s="277">
        <f ca="1">VLOOKUP(E$3,TOD!$B$109:$BP$139,48,0)</f>
        <v>2165.0368000003509</v>
      </c>
      <c r="F237" s="277">
        <f ca="1">VLOOKUP(F$3,TOD!$B$109:$BP$139,48,0)</f>
        <v>2179.6768000000156</v>
      </c>
      <c r="G237" s="277">
        <f ca="1">VLOOKUP(G$3,TOD!$B$109:$BP$139,48,0)</f>
        <v>2195.7088000001386</v>
      </c>
      <c r="H237" s="277">
        <f ca="1">VLOOKUP(H$3,TOD!$B$109:$BP$139,48,0)</f>
        <v>2146.2784000001848</v>
      </c>
      <c r="I237" s="277">
        <f ca="1">VLOOKUP(I$3,TOD!$B$109:$BP$139,48,0)</f>
        <v>2061.2447999999858</v>
      </c>
      <c r="J237" s="277">
        <f ca="1">VLOOKUP(J$3,TOD!$B$109:$BP$139,48,0)</f>
        <v>2094.9536000001244</v>
      </c>
      <c r="K237" s="277">
        <f ca="1">VLOOKUP(K$3,TOD!$B$109:$BP$139,48,0)</f>
        <v>2195.2223999998532</v>
      </c>
      <c r="L237" s="277">
        <f ca="1">VLOOKUP(L$3,TOD!$B$109:$BP$139,48,0)</f>
        <v>2177.2479999996722</v>
      </c>
      <c r="M237" s="277">
        <f ca="1">VLOOKUP(M$3,TOD!$B$109:$BP$139,48,0)</f>
        <v>2142.153599999845</v>
      </c>
      <c r="N237" s="277">
        <f ca="1">VLOOKUP(N$3,TOD!$B$109:$BP$139,48,0)</f>
        <v>2136.524799999781</v>
      </c>
      <c r="O237" s="277">
        <f ca="1">VLOOKUP(O$3,TOD!$B$109:$BP$139,48,0)</f>
        <v>2121.6959999999963</v>
      </c>
      <c r="P237" s="277">
        <f ca="1">VLOOKUP(P$3,TOD!$B$109:$BP$139,48,0)</f>
        <v>2120.179199999664</v>
      </c>
      <c r="Q237" s="277">
        <f ca="1">VLOOKUP(Q$3,TOD!$B$109:$BP$139,48,0)</f>
        <v>2139.0975999999791</v>
      </c>
      <c r="R237" s="277">
        <f ca="1">VLOOKUP(R$3,TOD!$B$109:$BP$139,48,0)</f>
        <v>2171.3696000003256</v>
      </c>
      <c r="S237" s="277">
        <f ca="1">VLOOKUP(S$3,TOD!$B$109:$BP$139,48,0)</f>
        <v>2084.405965432059</v>
      </c>
      <c r="T237" s="277">
        <f ca="1">VLOOKUP(T$3,TOD!$B$109:$BP$139,48,0)</f>
        <v>2148.0320000001229</v>
      </c>
      <c r="U237" s="277">
        <f ca="1">VLOOKUP(U$3,TOD!$B$109:$BP$139,48,0)</f>
        <v>2189.0656000003219</v>
      </c>
      <c r="V237" s="277">
        <f ca="1">VLOOKUP(V$3,TOD!$B$109:$BP$139,48,0)</f>
        <v>0</v>
      </c>
      <c r="W237" s="277">
        <f ca="1">VLOOKUP(W$3,TOD!$B$109:$BP$139,48,0)</f>
        <v>0</v>
      </c>
      <c r="X237" s="277">
        <f ca="1">VLOOKUP(X$3,TOD!$B$109:$BP$139,48,0)</f>
        <v>0</v>
      </c>
      <c r="Y237" s="277">
        <f ca="1">VLOOKUP(Y$3,TOD!$B$109:$BP$139,48,0)</f>
        <v>0</v>
      </c>
      <c r="Z237" s="277">
        <f ca="1">VLOOKUP(Z$3,TOD!$B$109:$BP$139,48,0)</f>
        <v>0</v>
      </c>
      <c r="AA237" s="277">
        <f ca="1">VLOOKUP(AA$3,TOD!$B$109:$BP$139,48,0)</f>
        <v>0</v>
      </c>
      <c r="AB237" s="277">
        <f ca="1">VLOOKUP(AB$3,TOD!$B$109:$BP$139,48,0)</f>
        <v>0</v>
      </c>
      <c r="AC237" s="277">
        <f ca="1">VLOOKUP(AC$3,TOD!$B$109:$BP$139,48,0)</f>
        <v>0</v>
      </c>
      <c r="AD237" s="277">
        <f ca="1">VLOOKUP(AD$3,TOD!$B$109:$BP$139,48,0)</f>
        <v>0</v>
      </c>
      <c r="AE237" s="277">
        <f ca="1">VLOOKUP(AE$3,TOD!$B$109:$BP$139,48,0)</f>
        <v>0</v>
      </c>
      <c r="AF237" s="277">
        <f ca="1">VLOOKUP(AF$3,TOD!$B$109:$BP$139,48,0)</f>
        <v>0</v>
      </c>
      <c r="AG237" s="277">
        <f ca="1">VLOOKUP(AG$3,TOD!$B$109:$BP$139,48,0)</f>
        <v>0</v>
      </c>
      <c r="AH237" s="277">
        <f ca="1">VLOOKUP(AH$3,TOD!$B$109:$BP$139,48,0)</f>
        <v>0</v>
      </c>
      <c r="AI237" s="277">
        <f ca="1">VLOOKUP(AI$3,TOD!$B$109:$BP$139,48,0)</f>
        <v>0</v>
      </c>
      <c r="AJ237" s="15">
        <f t="shared" ca="1" si="11"/>
        <v>36467.89396543242</v>
      </c>
      <c r="AK237" s="274">
        <f ca="1">IFERROR(AJ237/AJ238, "-")</f>
        <v>0.33565920859796688</v>
      </c>
    </row>
    <row r="238" spans="1:37" ht="15.75" customHeight="1" x14ac:dyDescent="0.25">
      <c r="A238" s="265"/>
      <c r="B238" s="466"/>
      <c r="C238" s="270"/>
      <c r="D238" s="271" t="s">
        <v>35</v>
      </c>
      <c r="E238" s="272">
        <f t="shared" ref="E238:AI238" ca="1" si="54">SUM(E234:E237)</f>
        <v>6275.4944000001997</v>
      </c>
      <c r="F238" s="272">
        <f t="shared" ca="1" si="54"/>
        <v>6328.3199999998324</v>
      </c>
      <c r="G238" s="272">
        <f t="shared" ca="1" si="54"/>
        <v>6441.3344000000507</v>
      </c>
      <c r="H238" s="272">
        <f t="shared" ca="1" si="54"/>
        <v>6423.9456000002101</v>
      </c>
      <c r="I238" s="272">
        <f t="shared" ca="1" si="54"/>
        <v>6408.4159999997355</v>
      </c>
      <c r="J238" s="272">
        <f t="shared" ca="1" si="54"/>
        <v>5353.3503999998793</v>
      </c>
      <c r="K238" s="272">
        <f t="shared" ca="1" si="54"/>
        <v>6501.4271999998018</v>
      </c>
      <c r="L238" s="272">
        <f t="shared" ca="1" si="54"/>
        <v>6500.6208000001498</v>
      </c>
      <c r="M238" s="272">
        <f t="shared" ca="1" si="54"/>
        <v>6475.0464000003412</v>
      </c>
      <c r="N238" s="272">
        <f t="shared" ca="1" si="54"/>
        <v>6562.7327999998815</v>
      </c>
      <c r="O238" s="272">
        <f t="shared" ca="1" si="54"/>
        <v>6487.7823999999091</v>
      </c>
      <c r="P238" s="272">
        <f t="shared" ca="1" si="54"/>
        <v>6494.1631999998353</v>
      </c>
      <c r="Q238" s="272">
        <f t="shared" ca="1" si="54"/>
        <v>6557.9808000000194</v>
      </c>
      <c r="R238" s="272">
        <f t="shared" ca="1" si="54"/>
        <v>6457.0976000004448</v>
      </c>
      <c r="S238" s="272">
        <f t="shared" ca="1" si="54"/>
        <v>6389.5515654319897</v>
      </c>
      <c r="T238" s="272">
        <f t="shared" ca="1" si="54"/>
        <v>6445.6612345678732</v>
      </c>
      <c r="U238" s="272">
        <f t="shared" ca="1" si="54"/>
        <v>6542.6688000001013</v>
      </c>
      <c r="V238" s="272">
        <f t="shared" ca="1" si="54"/>
        <v>0</v>
      </c>
      <c r="W238" s="272">
        <f t="shared" ca="1" si="54"/>
        <v>0</v>
      </c>
      <c r="X238" s="272">
        <f t="shared" ca="1" si="54"/>
        <v>0</v>
      </c>
      <c r="Y238" s="272">
        <f t="shared" ca="1" si="54"/>
        <v>0</v>
      </c>
      <c r="Z238" s="272">
        <f t="shared" ca="1" si="54"/>
        <v>0</v>
      </c>
      <c r="AA238" s="272">
        <f t="shared" ca="1" si="54"/>
        <v>0</v>
      </c>
      <c r="AB238" s="272">
        <f t="shared" ca="1" si="54"/>
        <v>0</v>
      </c>
      <c r="AC238" s="272">
        <f t="shared" ca="1" si="54"/>
        <v>0</v>
      </c>
      <c r="AD238" s="272">
        <f t="shared" ca="1" si="54"/>
        <v>0</v>
      </c>
      <c r="AE238" s="272">
        <f t="shared" ca="1" si="54"/>
        <v>0</v>
      </c>
      <c r="AF238" s="272">
        <f t="shared" ca="1" si="54"/>
        <v>0</v>
      </c>
      <c r="AG238" s="272">
        <f t="shared" ca="1" si="54"/>
        <v>0</v>
      </c>
      <c r="AH238" s="272">
        <f t="shared" ca="1" si="54"/>
        <v>0</v>
      </c>
      <c r="AI238" s="272">
        <f t="shared" ca="1" si="54"/>
        <v>0</v>
      </c>
      <c r="AJ238" s="15">
        <f t="shared" ca="1" si="11"/>
        <v>108645.59360000025</v>
      </c>
      <c r="AK238" s="274">
        <f ca="1">IFERROR(AJ238/AJ238, "-")</f>
        <v>1</v>
      </c>
    </row>
    <row r="239" spans="1:37" ht="15.75" customHeight="1" x14ac:dyDescent="0.25">
      <c r="A239" s="265"/>
      <c r="B239" s="464" t="s">
        <v>357</v>
      </c>
      <c r="C239" s="266" t="s">
        <v>358</v>
      </c>
      <c r="D239" s="266" t="s">
        <v>157</v>
      </c>
      <c r="E239" s="275">
        <f ca="1">VLOOKUP(E$3,TOD!$B$6:$BP$36,49,0)</f>
        <v>606.53515625</v>
      </c>
      <c r="F239" s="275">
        <f ca="1">VLOOKUP(F$3,TOD!$B$6:$BP$36,49,0)</f>
        <v>609.44453125004657</v>
      </c>
      <c r="G239" s="275">
        <f ca="1">VLOOKUP(G$3,TOD!$B$6:$BP$36,49,0)</f>
        <v>588.16484375006985</v>
      </c>
      <c r="H239" s="275">
        <f ca="1">VLOOKUP(H$3,TOD!$B$6:$BP$36,49,0)</f>
        <v>584.8203125</v>
      </c>
      <c r="I239" s="275">
        <f ca="1">VLOOKUP(I$3,TOD!$B$6:$BP$36,49,0)</f>
        <v>579.62109375</v>
      </c>
      <c r="J239" s="275">
        <f ca="1">VLOOKUP(J$3,TOD!$B$6:$BP$36,49,0)</f>
        <v>547.86640625004657</v>
      </c>
      <c r="K239" s="275">
        <f ca="1">VLOOKUP(K$3,TOD!$B$6:$BP$36,49,0)</f>
        <v>512.19609374995343</v>
      </c>
      <c r="L239" s="275">
        <f ca="1">VLOOKUP(L$3,TOD!$B$6:$BP$36,49,0)</f>
        <v>554.4729456017958</v>
      </c>
      <c r="M239" s="275">
        <f ca="1">VLOOKUP(M$3,TOD!$B$6:$BP$36,49,0)</f>
        <v>566.61250000004657</v>
      </c>
      <c r="N239" s="275">
        <f ca="1">VLOOKUP(N$3,TOD!$B$6:$BP$36,49,0)</f>
        <v>575.0546875</v>
      </c>
      <c r="O239" s="275">
        <f ca="1">VLOOKUP(O$3,TOD!$B$6:$BP$36,49,0)</f>
        <v>652.97343750006985</v>
      </c>
      <c r="P239" s="275">
        <f ca="1">VLOOKUP(P$3,TOD!$B$6:$BP$36,49,0)</f>
        <v>599.17812499997672</v>
      </c>
      <c r="Q239" s="275">
        <f ca="1">VLOOKUP(Q$3,TOD!$B$6:$BP$36,49,0)</f>
        <v>635.1796875</v>
      </c>
      <c r="R239" s="275">
        <f ca="1">VLOOKUP(R$3,TOD!$B$6:$BP$36,49,0)</f>
        <v>616.3828125</v>
      </c>
      <c r="S239" s="275">
        <f ca="1">VLOOKUP(S$3,TOD!$B$6:$BP$36,49,0)</f>
        <v>603.46944444451947</v>
      </c>
      <c r="T239" s="275">
        <f ca="1">VLOOKUP(T$3,TOD!$B$6:$BP$36,49,0)</f>
        <v>494.60468750004657</v>
      </c>
      <c r="U239" s="275">
        <f ca="1">VLOOKUP(U$3,TOD!$B$6:$BP$36,49,0)</f>
        <v>512.18996913579758</v>
      </c>
      <c r="V239" s="275">
        <f ca="1">VLOOKUP(V$3,TOD!$B$6:$BP$36,49,0)</f>
        <v>0</v>
      </c>
      <c r="W239" s="275">
        <f ca="1">VLOOKUP(W$3,TOD!$B$6:$BP$36,49,0)</f>
        <v>0</v>
      </c>
      <c r="X239" s="275">
        <f ca="1">VLOOKUP(X$3,TOD!$B$6:$BP$36,49,0)</f>
        <v>0</v>
      </c>
      <c r="Y239" s="275">
        <f ca="1">VLOOKUP(Y$3,TOD!$B$6:$BP$36,49,0)</f>
        <v>0</v>
      </c>
      <c r="Z239" s="275">
        <f ca="1">VLOOKUP(Z$3,TOD!$B$6:$BP$36,49,0)</f>
        <v>0</v>
      </c>
      <c r="AA239" s="275">
        <f ca="1">VLOOKUP(AA$3,TOD!$B$6:$BP$36,49,0)</f>
        <v>0</v>
      </c>
      <c r="AB239" s="275">
        <f ca="1">VLOOKUP(AB$3,TOD!$B$6:$BP$36,49,0)</f>
        <v>0</v>
      </c>
      <c r="AC239" s="275">
        <f ca="1">VLOOKUP(AC$3,TOD!$B$6:$BP$36,49,0)</f>
        <v>0</v>
      </c>
      <c r="AD239" s="275">
        <f ca="1">VLOOKUP(AD$3,TOD!$B$6:$BP$36,49,0)</f>
        <v>0</v>
      </c>
      <c r="AE239" s="275">
        <f ca="1">VLOOKUP(AE$3,TOD!$B$6:$BP$36,49,0)</f>
        <v>0</v>
      </c>
      <c r="AF239" s="275">
        <f ca="1">VLOOKUP(AF$3,TOD!$B$6:$BP$36,49,0)</f>
        <v>0</v>
      </c>
      <c r="AG239" s="275">
        <f ca="1">VLOOKUP(AG$3,TOD!$B$6:$BP$36,49,0)</f>
        <v>0</v>
      </c>
      <c r="AH239" s="275">
        <f ca="1">VLOOKUP(AH$3,TOD!$B$6:$BP$36,49,0)</f>
        <v>0</v>
      </c>
      <c r="AI239" s="275">
        <f ca="1">VLOOKUP(AI$3,TOD!$B$6:$BP$36,49,0)</f>
        <v>0</v>
      </c>
      <c r="AJ239" s="15">
        <f t="shared" ca="1" si="11"/>
        <v>9838.766734182369</v>
      </c>
      <c r="AK239" s="274">
        <f ca="1">IFERROR(AJ239/AJ243, "-")</f>
        <v>0.15317443142625467</v>
      </c>
    </row>
    <row r="240" spans="1:37" ht="15.75" customHeight="1" x14ac:dyDescent="0.25">
      <c r="A240" s="265"/>
      <c r="B240" s="465"/>
      <c r="C240" s="266" t="s">
        <v>359</v>
      </c>
      <c r="D240" s="266" t="s">
        <v>158</v>
      </c>
      <c r="E240" s="277">
        <f ca="1">VLOOKUP(E$3,TOD!$B$40:$BP$70,49,0)</f>
        <v>1163.2171874999767</v>
      </c>
      <c r="F240" s="277">
        <f ca="1">VLOOKUP(F$3,TOD!$B$40:$BP$70,49,0)</f>
        <v>1159.1875</v>
      </c>
      <c r="G240" s="277">
        <f ca="1">VLOOKUP(G$3,TOD!$B$40:$BP$70,49,0)</f>
        <v>1157.35546875</v>
      </c>
      <c r="H240" s="277">
        <f ca="1">VLOOKUP(H$3,TOD!$B$40:$BP$70,49,0)</f>
        <v>1087.4867187499767</v>
      </c>
      <c r="I240" s="277">
        <f ca="1">VLOOKUP(I$3,TOD!$B$40:$BP$70,49,0)</f>
        <v>1089.4609375</v>
      </c>
      <c r="J240" s="277">
        <f ca="1">VLOOKUP(J$3,TOD!$B$40:$BP$70,49,0)</f>
        <v>951.98125000006985</v>
      </c>
      <c r="K240" s="277">
        <f ca="1">VLOOKUP(K$3,TOD!$B$40:$BP$70,49,0)</f>
        <v>1140.1921875000698</v>
      </c>
      <c r="L240" s="277">
        <f ca="1">VLOOKUP(L$3,TOD!$B$40:$BP$70,49,0)</f>
        <v>1225.0106481482508</v>
      </c>
      <c r="M240" s="277">
        <f ca="1">VLOOKUP(M$3,TOD!$B$40:$BP$70,49,0)</f>
        <v>1258.484375</v>
      </c>
      <c r="N240" s="277">
        <f ca="1">VLOOKUP(N$3,TOD!$B$40:$BP$70,49,0)</f>
        <v>1269.171875</v>
      </c>
      <c r="O240" s="277">
        <f ca="1">VLOOKUP(O$3,TOD!$B$40:$BP$70,49,0)</f>
        <v>1288.8687500000233</v>
      </c>
      <c r="P240" s="277">
        <f ca="1">VLOOKUP(P$3,TOD!$B$40:$BP$70,49,0)</f>
        <v>1287.8578124999767</v>
      </c>
      <c r="Q240" s="277">
        <f ca="1">VLOOKUP(Q$3,TOD!$B$40:$BP$70,49,0)</f>
        <v>1309.0625</v>
      </c>
      <c r="R240" s="277">
        <f ca="1">VLOOKUP(R$3,TOD!$B$40:$BP$70,49,0)</f>
        <v>1272.4382812500698</v>
      </c>
      <c r="S240" s="277">
        <f ca="1">VLOOKUP(S$3,TOD!$B$40:$BP$70,49,0)</f>
        <v>908.96493055555038</v>
      </c>
      <c r="T240" s="277">
        <f ca="1">VLOOKUP(T$3,TOD!$B$40:$BP$70,49,0)</f>
        <v>890.17265624995343</v>
      </c>
      <c r="U240" s="277">
        <f ca="1">VLOOKUP(U$3,TOD!$B$40:$BP$70,49,0)</f>
        <v>975.05468750011642</v>
      </c>
      <c r="V240" s="277">
        <f ca="1">VLOOKUP(V$3,TOD!$B$40:$BP$70,49,0)</f>
        <v>0</v>
      </c>
      <c r="W240" s="277">
        <f ca="1">VLOOKUP(W$3,TOD!$B$40:$BP$70,49,0)</f>
        <v>0</v>
      </c>
      <c r="X240" s="277">
        <f ca="1">VLOOKUP(X$3,TOD!$B$40:$BP$70,49,0)</f>
        <v>0</v>
      </c>
      <c r="Y240" s="277">
        <f ca="1">VLOOKUP(Y$3,TOD!$B$40:$BP$70,49,0)</f>
        <v>0</v>
      </c>
      <c r="Z240" s="277">
        <f ca="1">VLOOKUP(Z$3,TOD!$B$40:$BP$70,49,0)</f>
        <v>0</v>
      </c>
      <c r="AA240" s="277">
        <f ca="1">VLOOKUP(AA$3,TOD!$B$40:$BP$70,49,0)</f>
        <v>0</v>
      </c>
      <c r="AB240" s="277">
        <f ca="1">VLOOKUP(AB$3,TOD!$B$40:$BP$70,49,0)</f>
        <v>0</v>
      </c>
      <c r="AC240" s="277">
        <f ca="1">VLOOKUP(AC$3,TOD!$B$40:$BP$70,49,0)</f>
        <v>0</v>
      </c>
      <c r="AD240" s="277">
        <f ca="1">VLOOKUP(AD$3,TOD!$B$40:$BP$70,49,0)</f>
        <v>0</v>
      </c>
      <c r="AE240" s="277">
        <f ca="1">VLOOKUP(AE$3,TOD!$B$40:$BP$70,49,0)</f>
        <v>0</v>
      </c>
      <c r="AF240" s="277">
        <f ca="1">VLOOKUP(AF$3,TOD!$B$40:$BP$70,49,0)</f>
        <v>0</v>
      </c>
      <c r="AG240" s="277">
        <f ca="1">VLOOKUP(AG$3,TOD!$B$40:$BP$70,49,0)</f>
        <v>0</v>
      </c>
      <c r="AH240" s="277">
        <f ca="1">VLOOKUP(AH$3,TOD!$B$40:$BP$70,49,0)</f>
        <v>0</v>
      </c>
      <c r="AI240" s="277">
        <f ca="1">VLOOKUP(AI$3,TOD!$B$40:$BP$70,49,0)</f>
        <v>0</v>
      </c>
      <c r="AJ240" s="15">
        <f t="shared" ca="1" si="11"/>
        <v>19433.967766204034</v>
      </c>
      <c r="AK240" s="274">
        <f ca="1">IFERROR(AJ240/AJ243, "-")</f>
        <v>0.30255692033050763</v>
      </c>
    </row>
    <row r="241" spans="1:37" ht="15.75" customHeight="1" x14ac:dyDescent="0.25">
      <c r="A241" s="265"/>
      <c r="B241" s="465"/>
      <c r="C241" s="266" t="s">
        <v>360</v>
      </c>
      <c r="D241" s="266" t="s">
        <v>159</v>
      </c>
      <c r="E241" s="277">
        <f ca="1">VLOOKUP(E$3,TOD!$B$75:$BP$105,49,0)</f>
        <v>692.25312500004657</v>
      </c>
      <c r="F241" s="277">
        <f ca="1">VLOOKUP(F$3,TOD!$B$75:$BP$105,49,0)</f>
        <v>719.93906250002328</v>
      </c>
      <c r="G241" s="277">
        <f ca="1">VLOOKUP(G$3,TOD!$B$75:$BP$105,49,0)</f>
        <v>691.68203124997672</v>
      </c>
      <c r="H241" s="277">
        <f ca="1">VLOOKUP(H$3,TOD!$B$75:$BP$105,49,0)</f>
        <v>688.93984374997672</v>
      </c>
      <c r="I241" s="277">
        <f ca="1">VLOOKUP(I$3,TOD!$B$75:$BP$105,49,0)</f>
        <v>677.83281249995343</v>
      </c>
      <c r="J241" s="277">
        <f ca="1">VLOOKUP(J$3,TOD!$B$75:$BP$105,49,0)</f>
        <v>657.84062499995343</v>
      </c>
      <c r="K241" s="277">
        <f ca="1">VLOOKUP(K$3,TOD!$B$75:$BP$105,49,0)</f>
        <v>664.68046874995343</v>
      </c>
      <c r="L241" s="277">
        <f ca="1">VLOOKUP(L$3,TOD!$B$75:$BP$105,49,0)</f>
        <v>714</v>
      </c>
      <c r="M241" s="277">
        <f ca="1">VLOOKUP(M$3,TOD!$B$75:$BP$105,49,0)</f>
        <v>712.02265625004657</v>
      </c>
      <c r="N241" s="277">
        <f ca="1">VLOOKUP(N$3,TOD!$B$75:$BP$105,49,0)</f>
        <v>754.01484375004657</v>
      </c>
      <c r="O241" s="277">
        <f ca="1">VLOOKUP(O$3,TOD!$B$75:$BP$105,49,0)</f>
        <v>777.29531249997672</v>
      </c>
      <c r="P241" s="277">
        <f ca="1">VLOOKUP(P$3,TOD!$B$75:$BP$105,49,0)</f>
        <v>796.38203125004657</v>
      </c>
      <c r="Q241" s="277">
        <f ca="1">VLOOKUP(Q$3,TOD!$B$75:$BP$105,49,0)</f>
        <v>772.171875</v>
      </c>
      <c r="R241" s="277">
        <f ca="1">VLOOKUP(R$3,TOD!$B$75:$BP$105,49,0)</f>
        <v>779.76406249997672</v>
      </c>
      <c r="S241" s="277">
        <f ca="1">VLOOKUP(S$3,TOD!$B$75:$BP$105,49,0)</f>
        <v>652.27031249995343</v>
      </c>
      <c r="T241" s="277">
        <f ca="1">VLOOKUP(T$3,TOD!$B$75:$BP$105,49,0)</f>
        <v>630.43359375</v>
      </c>
      <c r="U241" s="277">
        <f ca="1">VLOOKUP(U$3,TOD!$B$75:$BP$105,49,0)</f>
        <v>664.47187499993015</v>
      </c>
      <c r="V241" s="277">
        <f ca="1">VLOOKUP(V$3,TOD!$B$75:$BP$105,49,0)</f>
        <v>0</v>
      </c>
      <c r="W241" s="277">
        <f ca="1">VLOOKUP(W$3,TOD!$B$75:$BP$105,49,0)</f>
        <v>0</v>
      </c>
      <c r="X241" s="277">
        <f ca="1">VLOOKUP(X$3,TOD!$B$75:$BP$105,49,0)</f>
        <v>0</v>
      </c>
      <c r="Y241" s="277">
        <f ca="1">VLOOKUP(Y$3,TOD!$B$75:$BP$105,49,0)</f>
        <v>0</v>
      </c>
      <c r="Z241" s="277">
        <f ca="1">VLOOKUP(Z$3,TOD!$B$75:$BP$105,49,0)</f>
        <v>0</v>
      </c>
      <c r="AA241" s="277">
        <f ca="1">VLOOKUP(AA$3,TOD!$B$75:$BP$105,49,0)</f>
        <v>0</v>
      </c>
      <c r="AB241" s="277">
        <f ca="1">VLOOKUP(AB$3,TOD!$B$75:$BP$105,49,0)</f>
        <v>0</v>
      </c>
      <c r="AC241" s="277">
        <f ca="1">VLOOKUP(AC$3,TOD!$B$75:$BP$105,49,0)</f>
        <v>0</v>
      </c>
      <c r="AD241" s="277">
        <f ca="1">VLOOKUP(AD$3,TOD!$B$75:$BP$105,49,0)</f>
        <v>0</v>
      </c>
      <c r="AE241" s="277">
        <f ca="1">VLOOKUP(AE$3,TOD!$B$75:$BP$105,49,0)</f>
        <v>0</v>
      </c>
      <c r="AF241" s="277">
        <f ca="1">VLOOKUP(AF$3,TOD!$B$75:$BP$105,49,0)</f>
        <v>0</v>
      </c>
      <c r="AG241" s="277">
        <f ca="1">VLOOKUP(AG$3,TOD!$B$75:$BP$105,49,0)</f>
        <v>0</v>
      </c>
      <c r="AH241" s="277">
        <f ca="1">VLOOKUP(AH$3,TOD!$B$75:$BP$105,49,0)</f>
        <v>0</v>
      </c>
      <c r="AI241" s="277">
        <f ca="1">VLOOKUP(AI$3,TOD!$B$75:$BP$105,49,0)</f>
        <v>0</v>
      </c>
      <c r="AJ241" s="15">
        <f t="shared" ca="1" si="11"/>
        <v>12045.99453124986</v>
      </c>
      <c r="AK241" s="274">
        <f ca="1">IFERROR(AJ241/AJ243, "-")</f>
        <v>0.18753756574769603</v>
      </c>
    </row>
    <row r="242" spans="1:37" ht="15.75" customHeight="1" x14ac:dyDescent="0.25">
      <c r="A242" s="265"/>
      <c r="B242" s="465"/>
      <c r="C242" s="266" t="s">
        <v>361</v>
      </c>
      <c r="D242" s="266" t="s">
        <v>160</v>
      </c>
      <c r="E242" s="277">
        <f ca="1">VLOOKUP(E$3,TOD!$B$109:$BP$139,49,0)</f>
        <v>1347.6664062499767</v>
      </c>
      <c r="F242" s="277">
        <f ca="1">VLOOKUP(F$3,TOD!$B$109:$BP$139,49,0)</f>
        <v>1397.1773437499069</v>
      </c>
      <c r="G242" s="277">
        <f ca="1">VLOOKUP(G$3,TOD!$B$109:$BP$139,49,0)</f>
        <v>1298.4859375000233</v>
      </c>
      <c r="H242" s="277">
        <f ca="1">VLOOKUP(H$3,TOD!$B$109:$BP$139,49,0)</f>
        <v>1304.2398437500233</v>
      </c>
      <c r="I242" s="277">
        <f ca="1">VLOOKUP(I$3,TOD!$B$109:$BP$139,49,0)</f>
        <v>1284.41796875</v>
      </c>
      <c r="J242" s="277">
        <f ca="1">VLOOKUP(J$3,TOD!$B$109:$BP$139,49,0)</f>
        <v>1261.10546875</v>
      </c>
      <c r="K242" s="277">
        <f ca="1">VLOOKUP(K$3,TOD!$B$109:$BP$139,49,0)</f>
        <v>1273.7734375</v>
      </c>
      <c r="L242" s="277">
        <f ca="1">VLOOKUP(L$3,TOD!$B$109:$BP$139,49,0)</f>
        <v>1374.4781249999069</v>
      </c>
      <c r="M242" s="277">
        <f ca="1">VLOOKUP(M$3,TOD!$B$109:$BP$139,49,0)</f>
        <v>1354.2039062499534</v>
      </c>
      <c r="N242" s="277">
        <f ca="1">VLOOKUP(N$3,TOD!$B$109:$BP$139,49,0)</f>
        <v>1465.2632812499069</v>
      </c>
      <c r="O242" s="277">
        <f ca="1">VLOOKUP(O$3,TOD!$B$109:$BP$139,49,0)</f>
        <v>1424.9937500000233</v>
      </c>
      <c r="P242" s="277">
        <f ca="1">VLOOKUP(P$3,TOD!$B$109:$BP$139,49,0)</f>
        <v>1477.15234375</v>
      </c>
      <c r="Q242" s="277">
        <f ca="1">VLOOKUP(Q$3,TOD!$B$109:$BP$139,49,0)</f>
        <v>1453.7867187499069</v>
      </c>
      <c r="R242" s="277">
        <f ca="1">VLOOKUP(R$3,TOD!$B$109:$BP$139,49,0)</f>
        <v>1409.2562499999767</v>
      </c>
      <c r="S242" s="277">
        <f ca="1">VLOOKUP(S$3,TOD!$B$109:$BP$139,49,0)</f>
        <v>1244.7890625</v>
      </c>
      <c r="T242" s="277">
        <f ca="1">VLOOKUP(T$3,TOD!$B$109:$BP$139,49,0)</f>
        <v>1295.7678433641559</v>
      </c>
      <c r="U242" s="277">
        <f ca="1">VLOOKUP(U$3,TOD!$B$109:$BP$139,49,0)</f>
        <v>1247.1484375</v>
      </c>
      <c r="V242" s="277">
        <f ca="1">VLOOKUP(V$3,TOD!$B$109:$BP$139,49,0)</f>
        <v>0</v>
      </c>
      <c r="W242" s="277">
        <f ca="1">VLOOKUP(W$3,TOD!$B$109:$BP$139,49,0)</f>
        <v>0</v>
      </c>
      <c r="X242" s="277">
        <f ca="1">VLOOKUP(X$3,TOD!$B$109:$BP$139,49,0)</f>
        <v>0</v>
      </c>
      <c r="Y242" s="277">
        <f ca="1">VLOOKUP(Y$3,TOD!$B$109:$BP$139,49,0)</f>
        <v>0</v>
      </c>
      <c r="Z242" s="277">
        <f ca="1">VLOOKUP(Z$3,TOD!$B$109:$BP$139,49,0)</f>
        <v>0</v>
      </c>
      <c r="AA242" s="277">
        <f ca="1">VLOOKUP(AA$3,TOD!$B$109:$BP$139,49,0)</f>
        <v>0</v>
      </c>
      <c r="AB242" s="277">
        <f ca="1">VLOOKUP(AB$3,TOD!$B$109:$BP$139,49,0)</f>
        <v>0</v>
      </c>
      <c r="AC242" s="277">
        <f ca="1">VLOOKUP(AC$3,TOD!$B$109:$BP$139,49,0)</f>
        <v>0</v>
      </c>
      <c r="AD242" s="277">
        <f ca="1">VLOOKUP(AD$3,TOD!$B$109:$BP$139,49,0)</f>
        <v>0</v>
      </c>
      <c r="AE242" s="277">
        <f ca="1">VLOOKUP(AE$3,TOD!$B$109:$BP$139,49,0)</f>
        <v>0</v>
      </c>
      <c r="AF242" s="277">
        <f ca="1">VLOOKUP(AF$3,TOD!$B$109:$BP$139,49,0)</f>
        <v>0</v>
      </c>
      <c r="AG242" s="277">
        <f ca="1">VLOOKUP(AG$3,TOD!$B$109:$BP$139,49,0)</f>
        <v>0</v>
      </c>
      <c r="AH242" s="277">
        <f ca="1">VLOOKUP(AH$3,TOD!$B$109:$BP$139,49,0)</f>
        <v>0</v>
      </c>
      <c r="AI242" s="277">
        <f ca="1">VLOOKUP(AI$3,TOD!$B$109:$BP$139,49,0)</f>
        <v>0</v>
      </c>
      <c r="AJ242" s="15">
        <f t="shared" ca="1" si="11"/>
        <v>22913.70612461376</v>
      </c>
      <c r="AK242" s="274">
        <f ca="1">IFERROR(AJ242/AJ243, "-")</f>
        <v>0.3567310824955417</v>
      </c>
    </row>
    <row r="243" spans="1:37" ht="15.75" customHeight="1" x14ac:dyDescent="0.25">
      <c r="A243" s="265"/>
      <c r="B243" s="466"/>
      <c r="C243" s="270"/>
      <c r="D243" s="271" t="s">
        <v>35</v>
      </c>
      <c r="E243" s="272">
        <f t="shared" ref="E243:AI243" ca="1" si="55">SUM(E239:E242)</f>
        <v>3809.671875</v>
      </c>
      <c r="F243" s="272">
        <f t="shared" ca="1" si="55"/>
        <v>3885.7484374999767</v>
      </c>
      <c r="G243" s="272">
        <f t="shared" ca="1" si="55"/>
        <v>3735.6882812500698</v>
      </c>
      <c r="H243" s="272">
        <f t="shared" ca="1" si="55"/>
        <v>3665.4867187499767</v>
      </c>
      <c r="I243" s="272">
        <f t="shared" ca="1" si="55"/>
        <v>3631.3328124999534</v>
      </c>
      <c r="J243" s="272">
        <f t="shared" ca="1" si="55"/>
        <v>3418.7937500000698</v>
      </c>
      <c r="K243" s="272">
        <f t="shared" ca="1" si="55"/>
        <v>3590.8421874999767</v>
      </c>
      <c r="L243" s="272">
        <f t="shared" ca="1" si="55"/>
        <v>3867.9617187499534</v>
      </c>
      <c r="M243" s="272">
        <f t="shared" ca="1" si="55"/>
        <v>3891.3234375000466</v>
      </c>
      <c r="N243" s="272">
        <f t="shared" ca="1" si="55"/>
        <v>4063.5046874999534</v>
      </c>
      <c r="O243" s="272">
        <f t="shared" ca="1" si="55"/>
        <v>4144.1312500000931</v>
      </c>
      <c r="P243" s="272">
        <f t="shared" ca="1" si="55"/>
        <v>4160.5703125</v>
      </c>
      <c r="Q243" s="272">
        <f t="shared" ca="1" si="55"/>
        <v>4170.2007812499069</v>
      </c>
      <c r="R243" s="272">
        <f t="shared" ca="1" si="55"/>
        <v>4077.8414062500233</v>
      </c>
      <c r="S243" s="272">
        <f t="shared" ca="1" si="55"/>
        <v>3409.4937500000233</v>
      </c>
      <c r="T243" s="272">
        <f t="shared" ca="1" si="55"/>
        <v>3310.9787808641559</v>
      </c>
      <c r="U243" s="272">
        <f t="shared" ca="1" si="55"/>
        <v>3398.8649691358441</v>
      </c>
      <c r="V243" s="272">
        <f t="shared" ca="1" si="55"/>
        <v>0</v>
      </c>
      <c r="W243" s="272">
        <f t="shared" ca="1" si="55"/>
        <v>0</v>
      </c>
      <c r="X243" s="272">
        <f t="shared" ca="1" si="55"/>
        <v>0</v>
      </c>
      <c r="Y243" s="272">
        <f t="shared" ca="1" si="55"/>
        <v>0</v>
      </c>
      <c r="Z243" s="272">
        <f t="shared" ca="1" si="55"/>
        <v>0</v>
      </c>
      <c r="AA243" s="272">
        <f t="shared" ca="1" si="55"/>
        <v>0</v>
      </c>
      <c r="AB243" s="272">
        <f t="shared" ca="1" si="55"/>
        <v>0</v>
      </c>
      <c r="AC243" s="272">
        <f t="shared" ca="1" si="55"/>
        <v>0</v>
      </c>
      <c r="AD243" s="272">
        <f t="shared" ca="1" si="55"/>
        <v>0</v>
      </c>
      <c r="AE243" s="272">
        <f t="shared" ca="1" si="55"/>
        <v>0</v>
      </c>
      <c r="AF243" s="272">
        <f t="shared" ca="1" si="55"/>
        <v>0</v>
      </c>
      <c r="AG243" s="272">
        <f t="shared" ca="1" si="55"/>
        <v>0</v>
      </c>
      <c r="AH243" s="272">
        <f t="shared" ca="1" si="55"/>
        <v>0</v>
      </c>
      <c r="AI243" s="272">
        <f t="shared" ca="1" si="55"/>
        <v>0</v>
      </c>
      <c r="AJ243" s="15">
        <f t="shared" ca="1" si="11"/>
        <v>64232.435156250023</v>
      </c>
      <c r="AK243" s="274">
        <f ca="1">IFERROR(AJ243/AJ243, "-")</f>
        <v>1</v>
      </c>
    </row>
    <row r="244" spans="1:37" ht="15.75" customHeight="1" x14ac:dyDescent="0.25">
      <c r="A244" s="265"/>
      <c r="B244" s="464" t="s">
        <v>115</v>
      </c>
      <c r="C244" s="266" t="s">
        <v>362</v>
      </c>
      <c r="D244" s="266" t="s">
        <v>157</v>
      </c>
      <c r="E244" s="275">
        <f ca="1">VLOOKUP(E$3,TOD!$B$6:$BP$36,50,0)</f>
        <v>259.13600000180304</v>
      </c>
      <c r="F244" s="275">
        <f ca="1">VLOOKUP(F$3,TOD!$B$6:$BP$36,50,0)</f>
        <v>265.93279999867082</v>
      </c>
      <c r="G244" s="275">
        <f ca="1">VLOOKUP(G$3,TOD!$B$6:$BP$36,50,0)</f>
        <v>241.79839999973774</v>
      </c>
      <c r="H244" s="275">
        <f ca="1">VLOOKUP(H$3,TOD!$B$6:$BP$36,50,0)</f>
        <v>263.66080000065267</v>
      </c>
      <c r="I244" s="275">
        <f ca="1">VLOOKUP(I$3,TOD!$B$6:$BP$36,50,0)</f>
        <v>249.81760000064969</v>
      </c>
      <c r="J244" s="275">
        <f ca="1">VLOOKUP(J$3,TOD!$B$6:$BP$36,50,0)</f>
        <v>256.10240000113845</v>
      </c>
      <c r="K244" s="275">
        <f ca="1">VLOOKUP(K$3,TOD!$B$6:$BP$36,50,0)</f>
        <v>262.2079999987036</v>
      </c>
      <c r="L244" s="275">
        <f ca="1">VLOOKUP(L$3,TOD!$B$6:$BP$36,50,0)</f>
        <v>241.05599999986589</v>
      </c>
      <c r="M244" s="275">
        <f ca="1">VLOOKUP(M$3,TOD!$B$6:$BP$36,50,0)</f>
        <v>252.67199999839067</v>
      </c>
      <c r="N244" s="275">
        <f ca="1">VLOOKUP(N$3,TOD!$B$6:$BP$36,50,0)</f>
        <v>214.50239999964833</v>
      </c>
      <c r="O244" s="275">
        <f ca="1">VLOOKUP(O$3,TOD!$B$6:$BP$36,50,0)</f>
        <v>258.66880000010133</v>
      </c>
      <c r="P244" s="275">
        <f ca="1">VLOOKUP(P$3,TOD!$B$6:$BP$36,50,0)</f>
        <v>244.88319999910891</v>
      </c>
      <c r="Q244" s="275">
        <f ca="1">VLOOKUP(Q$3,TOD!$B$6:$BP$36,50,0)</f>
        <v>234.78148861043155</v>
      </c>
      <c r="R244" s="275">
        <f ca="1">VLOOKUP(R$3,TOD!$B$6:$BP$36,50,0)</f>
        <v>252.81919999793172</v>
      </c>
      <c r="S244" s="275">
        <f ca="1">VLOOKUP(S$3,TOD!$B$6:$BP$36,50,0)</f>
        <v>253.90719999931753</v>
      </c>
      <c r="T244" s="275">
        <f ca="1">VLOOKUP(T$3,TOD!$B$6:$BP$36,50,0)</f>
        <v>245.81119999848306</v>
      </c>
      <c r="U244" s="275">
        <f ca="1">VLOOKUP(U$3,TOD!$B$6:$BP$36,50,0)</f>
        <v>244.5375999994576</v>
      </c>
      <c r="V244" s="275">
        <f ca="1">VLOOKUP(V$3,TOD!$B$6:$BP$36,50,0)</f>
        <v>0</v>
      </c>
      <c r="W244" s="275">
        <f ca="1">VLOOKUP(W$3,TOD!$B$6:$BP$36,50,0)</f>
        <v>0</v>
      </c>
      <c r="X244" s="275">
        <f ca="1">VLOOKUP(X$3,TOD!$B$6:$BP$36,50,0)</f>
        <v>0</v>
      </c>
      <c r="Y244" s="275">
        <f ca="1">VLOOKUP(Y$3,TOD!$B$6:$BP$36,50,0)</f>
        <v>0</v>
      </c>
      <c r="Z244" s="275">
        <f ca="1">VLOOKUP(Z$3,TOD!$B$6:$BP$36,50,0)</f>
        <v>0</v>
      </c>
      <c r="AA244" s="275">
        <f ca="1">VLOOKUP(AA$3,TOD!$B$6:$BP$36,50,0)</f>
        <v>0</v>
      </c>
      <c r="AB244" s="275">
        <f ca="1">VLOOKUP(AB$3,TOD!$B$6:$BP$36,50,0)</f>
        <v>0</v>
      </c>
      <c r="AC244" s="275">
        <f ca="1">VLOOKUP(AC$3,TOD!$B$6:$BP$36,50,0)</f>
        <v>0</v>
      </c>
      <c r="AD244" s="275">
        <f ca="1">VLOOKUP(AD$3,TOD!$B$6:$BP$36,50,0)</f>
        <v>0</v>
      </c>
      <c r="AE244" s="275">
        <f ca="1">VLOOKUP(AE$3,TOD!$B$6:$BP$36,50,0)</f>
        <v>0</v>
      </c>
      <c r="AF244" s="275">
        <f ca="1">VLOOKUP(AF$3,TOD!$B$6:$BP$36,50,0)</f>
        <v>0</v>
      </c>
      <c r="AG244" s="275">
        <f ca="1">VLOOKUP(AG$3,TOD!$B$6:$BP$36,50,0)</f>
        <v>0</v>
      </c>
      <c r="AH244" s="275">
        <f ca="1">VLOOKUP(AH$3,TOD!$B$6:$BP$36,50,0)</f>
        <v>0</v>
      </c>
      <c r="AI244" s="275">
        <f ca="1">VLOOKUP(AI$3,TOD!$B$6:$BP$36,50,0)</f>
        <v>0</v>
      </c>
      <c r="AJ244" s="15">
        <f t="shared" ca="1" si="11"/>
        <v>4242.2950886040926</v>
      </c>
      <c r="AK244" s="273">
        <f ca="1">IFERROR(AJ244/AJ248, "-")</f>
        <v>0.16351819376089538</v>
      </c>
    </row>
    <row r="245" spans="1:37" ht="15.75" customHeight="1" x14ac:dyDescent="0.25">
      <c r="A245" s="265"/>
      <c r="B245" s="465"/>
      <c r="C245" s="266" t="s">
        <v>363</v>
      </c>
      <c r="D245" s="266" t="s">
        <v>158</v>
      </c>
      <c r="E245" s="277">
        <f ca="1">VLOOKUP(E$3,TOD!$B$40:$BP$70,50,0)</f>
        <v>424.33279999904335</v>
      </c>
      <c r="F245" s="277">
        <f ca="1">VLOOKUP(F$3,TOD!$B$40:$BP$70,50,0)</f>
        <v>404.38399999961257</v>
      </c>
      <c r="G245" s="277">
        <f ca="1">VLOOKUP(G$3,TOD!$B$40:$BP$70,50,0)</f>
        <v>464.64640000090003</v>
      </c>
      <c r="H245" s="277">
        <f ca="1">VLOOKUP(H$3,TOD!$B$40:$BP$70,50,0)</f>
        <v>440.77179259061813</v>
      </c>
      <c r="I245" s="277">
        <f ca="1">VLOOKUP(I$3,TOD!$B$40:$BP$70,50,0)</f>
        <v>426.38079999946058</v>
      </c>
      <c r="J245" s="277">
        <f ca="1">VLOOKUP(J$3,TOD!$B$40:$BP$70,50,0)</f>
        <v>344.08959999866784</v>
      </c>
      <c r="K245" s="277">
        <f ca="1">VLOOKUP(K$3,TOD!$B$40:$BP$70,50,0)</f>
        <v>524.99840000085533</v>
      </c>
      <c r="L245" s="277">
        <f ca="1">VLOOKUP(L$3,TOD!$B$40:$BP$70,50,0)</f>
        <v>420.67200000025332</v>
      </c>
      <c r="M245" s="277">
        <f ca="1">VLOOKUP(M$3,TOD!$B$40:$BP$70,50,0)</f>
        <v>338.88640000112355</v>
      </c>
      <c r="N245" s="277">
        <f ca="1">VLOOKUP(N$3,TOD!$B$40:$BP$70,50,0)</f>
        <v>408.35200000181794</v>
      </c>
      <c r="O245" s="277">
        <f ca="1">VLOOKUP(O$3,TOD!$B$40:$BP$70,50,0)</f>
        <v>393.60000000149012</v>
      </c>
      <c r="P245" s="277">
        <f ca="1">VLOOKUP(P$3,TOD!$B$40:$BP$70,50,0)</f>
        <v>420.72320000082254</v>
      </c>
      <c r="Q245" s="277">
        <f ca="1">VLOOKUP(Q$3,TOD!$B$40:$BP$70,50,0)</f>
        <v>407.98331139050424</v>
      </c>
      <c r="R245" s="277">
        <f ca="1">VLOOKUP(R$3,TOD!$B$40:$BP$70,50,0)</f>
        <v>415.18720000237226</v>
      </c>
      <c r="S245" s="277">
        <f ca="1">VLOOKUP(S$3,TOD!$B$40:$BP$70,50,0)</f>
        <v>389.58720000088215</v>
      </c>
      <c r="T245" s="277">
        <f ca="1">VLOOKUP(T$3,TOD!$B$40:$BP$70,50,0)</f>
        <v>362.82239999994636</v>
      </c>
      <c r="U245" s="277">
        <f ca="1">VLOOKUP(U$3,TOD!$B$40:$BP$70,50,0)</f>
        <v>397.61280000209808</v>
      </c>
      <c r="V245" s="277">
        <f ca="1">VLOOKUP(V$3,TOD!$B$40:$BP$70,50,0)</f>
        <v>0</v>
      </c>
      <c r="W245" s="277">
        <f ca="1">VLOOKUP(W$3,TOD!$B$40:$BP$70,50,0)</f>
        <v>0</v>
      </c>
      <c r="X245" s="277">
        <f ca="1">VLOOKUP(X$3,TOD!$B$40:$BP$70,50,0)</f>
        <v>0</v>
      </c>
      <c r="Y245" s="277">
        <f ca="1">VLOOKUP(Y$3,TOD!$B$40:$BP$70,50,0)</f>
        <v>0</v>
      </c>
      <c r="Z245" s="277">
        <f ca="1">VLOOKUP(Z$3,TOD!$B$40:$BP$70,50,0)</f>
        <v>0</v>
      </c>
      <c r="AA245" s="277">
        <f ca="1">VLOOKUP(AA$3,TOD!$B$40:$BP$70,50,0)</f>
        <v>0</v>
      </c>
      <c r="AB245" s="277">
        <f ca="1">VLOOKUP(AB$3,TOD!$B$40:$BP$70,50,0)</f>
        <v>0</v>
      </c>
      <c r="AC245" s="277">
        <f ca="1">VLOOKUP(AC$3,TOD!$B$40:$BP$70,50,0)</f>
        <v>0</v>
      </c>
      <c r="AD245" s="277">
        <f ca="1">VLOOKUP(AD$3,TOD!$B$40:$BP$70,50,0)</f>
        <v>0</v>
      </c>
      <c r="AE245" s="277">
        <f ca="1">VLOOKUP(AE$3,TOD!$B$40:$BP$70,50,0)</f>
        <v>0</v>
      </c>
      <c r="AF245" s="277">
        <f ca="1">VLOOKUP(AF$3,TOD!$B$40:$BP$70,50,0)</f>
        <v>0</v>
      </c>
      <c r="AG245" s="277">
        <f ca="1">VLOOKUP(AG$3,TOD!$B$40:$BP$70,50,0)</f>
        <v>0</v>
      </c>
      <c r="AH245" s="277">
        <f ca="1">VLOOKUP(AH$3,TOD!$B$40:$BP$70,50,0)</f>
        <v>0</v>
      </c>
      <c r="AI245" s="277">
        <f ca="1">VLOOKUP(AI$3,TOD!$B$40:$BP$70,50,0)</f>
        <v>0</v>
      </c>
      <c r="AJ245" s="15">
        <f t="shared" ca="1" si="11"/>
        <v>6985.0303039904684</v>
      </c>
      <c r="AK245" s="274">
        <f ca="1">IFERROR(AJ245/AJ248, "-")</f>
        <v>0.26923623058231627</v>
      </c>
    </row>
    <row r="246" spans="1:37" ht="15.75" customHeight="1" x14ac:dyDescent="0.25">
      <c r="A246" s="265"/>
      <c r="B246" s="465"/>
      <c r="C246" s="266" t="s">
        <v>364</v>
      </c>
      <c r="D246" s="266" t="s">
        <v>159</v>
      </c>
      <c r="E246" s="277">
        <f ca="1">VLOOKUP(E$3,TOD!$B$75:$BP$105,50,0)</f>
        <v>290.95040000043809</v>
      </c>
      <c r="F246" s="277">
        <f ca="1">VLOOKUP(F$3,TOD!$B$75:$BP$105,50,0)</f>
        <v>290.26560000143945</v>
      </c>
      <c r="G246" s="277">
        <f ca="1">VLOOKUP(G$3,TOD!$B$75:$BP$105,50,0)</f>
        <v>294.02879999950528</v>
      </c>
      <c r="H246" s="277">
        <f ca="1">VLOOKUP(H$3,TOD!$B$75:$BP$105,50,0)</f>
        <v>293.37220740877092</v>
      </c>
      <c r="I246" s="277">
        <f ca="1">VLOOKUP(I$3,TOD!$B$75:$BP$105,50,0)</f>
        <v>295.36639999970794</v>
      </c>
      <c r="J246" s="277">
        <f ca="1">VLOOKUP(J$3,TOD!$B$75:$BP$105,50,0)</f>
        <v>308.166400000453</v>
      </c>
      <c r="K246" s="277">
        <f ca="1">VLOOKUP(K$3,TOD!$B$75:$BP$105,50,0)</f>
        <v>292.78720000013709</v>
      </c>
      <c r="L246" s="277">
        <f ca="1">VLOOKUP(L$3,TOD!$B$75:$BP$105,50,0)</f>
        <v>293.2992000002414</v>
      </c>
      <c r="M246" s="277">
        <f ca="1">VLOOKUP(M$3,TOD!$B$75:$BP$105,50,0)</f>
        <v>248.77439999952912</v>
      </c>
      <c r="N246" s="277">
        <f ca="1">VLOOKUP(N$3,TOD!$B$75:$BP$105,50,0)</f>
        <v>291.28959999978542</v>
      </c>
      <c r="O246" s="277">
        <f ca="1">VLOOKUP(O$3,TOD!$B$75:$BP$105,50,0)</f>
        <v>273.10079999826849</v>
      </c>
      <c r="P246" s="277">
        <f ca="1">VLOOKUP(P$3,TOD!$B$75:$BP$105,50,0)</f>
        <v>290.52159999869764</v>
      </c>
      <c r="Q246" s="277">
        <f ca="1">VLOOKUP(Q$3,TOD!$B$75:$BP$105,50,0)</f>
        <v>284.64640000090003</v>
      </c>
      <c r="R246" s="277">
        <f ca="1">VLOOKUP(R$3,TOD!$B$75:$BP$105,50,0)</f>
        <v>293.33119999989867</v>
      </c>
      <c r="S246" s="277">
        <f ca="1">VLOOKUP(S$3,TOD!$B$75:$BP$105,50,0)</f>
        <v>262.03519999980927</v>
      </c>
      <c r="T246" s="277">
        <f ca="1">VLOOKUP(T$3,TOD!$B$75:$BP$105,50,0)</f>
        <v>291.97440000064671</v>
      </c>
      <c r="U246" s="277">
        <f ca="1">VLOOKUP(U$3,TOD!$B$75:$BP$105,50,0)</f>
        <v>289.83679999783635</v>
      </c>
      <c r="V246" s="277">
        <f ca="1">VLOOKUP(V$3,TOD!$B$75:$BP$105,50,0)</f>
        <v>0</v>
      </c>
      <c r="W246" s="277">
        <f ca="1">VLOOKUP(W$3,TOD!$B$75:$BP$105,50,0)</f>
        <v>0</v>
      </c>
      <c r="X246" s="277">
        <f ca="1">VLOOKUP(X$3,TOD!$B$75:$BP$105,50,0)</f>
        <v>0</v>
      </c>
      <c r="Y246" s="277">
        <f ca="1">VLOOKUP(Y$3,TOD!$B$75:$BP$105,50,0)</f>
        <v>0</v>
      </c>
      <c r="Z246" s="277">
        <f ca="1">VLOOKUP(Z$3,TOD!$B$75:$BP$105,50,0)</f>
        <v>0</v>
      </c>
      <c r="AA246" s="277">
        <f ca="1">VLOOKUP(AA$3,TOD!$B$75:$BP$105,50,0)</f>
        <v>0</v>
      </c>
      <c r="AB246" s="277">
        <f ca="1">VLOOKUP(AB$3,TOD!$B$75:$BP$105,50,0)</f>
        <v>0</v>
      </c>
      <c r="AC246" s="277">
        <f ca="1">VLOOKUP(AC$3,TOD!$B$75:$BP$105,50,0)</f>
        <v>0</v>
      </c>
      <c r="AD246" s="277">
        <f ca="1">VLOOKUP(AD$3,TOD!$B$75:$BP$105,50,0)</f>
        <v>0</v>
      </c>
      <c r="AE246" s="277">
        <f ca="1">VLOOKUP(AE$3,TOD!$B$75:$BP$105,50,0)</f>
        <v>0</v>
      </c>
      <c r="AF246" s="277">
        <f ca="1">VLOOKUP(AF$3,TOD!$B$75:$BP$105,50,0)</f>
        <v>0</v>
      </c>
      <c r="AG246" s="277">
        <f ca="1">VLOOKUP(AG$3,TOD!$B$75:$BP$105,50,0)</f>
        <v>0</v>
      </c>
      <c r="AH246" s="277">
        <f ca="1">VLOOKUP(AH$3,TOD!$B$75:$BP$105,50,0)</f>
        <v>0</v>
      </c>
      <c r="AI246" s="277">
        <f ca="1">VLOOKUP(AI$3,TOD!$B$75:$BP$105,50,0)</f>
        <v>0</v>
      </c>
      <c r="AJ246" s="15">
        <f t="shared" ca="1" si="11"/>
        <v>4883.7466074060649</v>
      </c>
      <c r="AK246" s="274">
        <f ca="1">IFERROR(AJ246/AJ248, "-")</f>
        <v>0.18824278070003608</v>
      </c>
    </row>
    <row r="247" spans="1:37" ht="15.75" customHeight="1" x14ac:dyDescent="0.25">
      <c r="A247" s="265"/>
      <c r="B247" s="465"/>
      <c r="C247" s="266" t="s">
        <v>365</v>
      </c>
      <c r="D247" s="266" t="s">
        <v>160</v>
      </c>
      <c r="E247" s="277">
        <f ca="1">VLOOKUP(E$3,TOD!$B$109:$BP$139,50,0)</f>
        <v>593.58080000057817</v>
      </c>
      <c r="F247" s="277">
        <f ca="1">VLOOKUP(F$3,TOD!$B$109:$BP$139,50,0)</f>
        <v>592.2879999987781</v>
      </c>
      <c r="G247" s="277">
        <f ca="1">VLOOKUP(G$3,TOD!$B$109:$BP$139,50,0)</f>
        <v>594.66880000010133</v>
      </c>
      <c r="H247" s="277">
        <f ca="1">VLOOKUP(H$3,TOD!$B$109:$BP$139,50,0)</f>
        <v>585.08799999952316</v>
      </c>
      <c r="I247" s="277">
        <f ca="1">VLOOKUP(I$3,TOD!$B$109:$BP$139,50,0)</f>
        <v>574.82880000025034</v>
      </c>
      <c r="J247" s="277">
        <f ca="1">VLOOKUP(J$3,TOD!$B$109:$BP$139,50,0)</f>
        <v>612.17920000106096</v>
      </c>
      <c r="K247" s="277">
        <f ca="1">VLOOKUP(K$3,TOD!$B$109:$BP$139,50,0)</f>
        <v>571.41119999997318</v>
      </c>
      <c r="L247" s="277">
        <f ca="1">VLOOKUP(L$3,TOD!$B$109:$BP$139,50,0)</f>
        <v>591.28959999978542</v>
      </c>
      <c r="M247" s="277">
        <f ca="1">VLOOKUP(M$3,TOD!$B$109:$BP$139,50,0)</f>
        <v>505.74080000072718</v>
      </c>
      <c r="N247" s="277">
        <f ca="1">VLOOKUP(N$3,TOD!$B$109:$BP$139,50,0)</f>
        <v>571.23839999735355</v>
      </c>
      <c r="O247" s="277">
        <f ca="1">VLOOKUP(O$3,TOD!$B$109:$BP$139,50,0)</f>
        <v>526.07360000163317</v>
      </c>
      <c r="P247" s="277">
        <f ca="1">VLOOKUP(P$3,TOD!$B$109:$BP$139,50,0)</f>
        <v>591.75679999962449</v>
      </c>
      <c r="Q247" s="277">
        <f ca="1">VLOOKUP(Q$3,TOD!$B$109:$BP$139,50,0)</f>
        <v>583.17439999990165</v>
      </c>
      <c r="R247" s="277">
        <f ca="1">VLOOKUP(R$3,TOD!$B$109:$BP$139,50,0)</f>
        <v>588.73599999956787</v>
      </c>
      <c r="S247" s="277">
        <f ca="1">VLOOKUP(S$3,TOD!$B$109:$BP$139,50,0)</f>
        <v>590.79040000028908</v>
      </c>
      <c r="T247" s="277">
        <f ca="1">VLOOKUP(T$3,TOD!$B$109:$BP$139,50,0)</f>
        <v>581.45920000039041</v>
      </c>
      <c r="U247" s="277">
        <f ca="1">VLOOKUP(U$3,TOD!$B$109:$BP$139,50,0)</f>
        <v>578.49600000120699</v>
      </c>
      <c r="V247" s="277">
        <f ca="1">VLOOKUP(V$3,TOD!$B$109:$BP$139,50,0)</f>
        <v>0</v>
      </c>
      <c r="W247" s="277">
        <f ca="1">VLOOKUP(W$3,TOD!$B$109:$BP$139,50,0)</f>
        <v>0</v>
      </c>
      <c r="X247" s="277">
        <f ca="1">VLOOKUP(X$3,TOD!$B$109:$BP$139,50,0)</f>
        <v>0</v>
      </c>
      <c r="Y247" s="277">
        <f ca="1">VLOOKUP(Y$3,TOD!$B$109:$BP$139,50,0)</f>
        <v>0</v>
      </c>
      <c r="Z247" s="277">
        <f ca="1">VLOOKUP(Z$3,TOD!$B$109:$BP$139,50,0)</f>
        <v>0</v>
      </c>
      <c r="AA247" s="277">
        <f ca="1">VLOOKUP(AA$3,TOD!$B$109:$BP$139,50,0)</f>
        <v>0</v>
      </c>
      <c r="AB247" s="277">
        <f ca="1">VLOOKUP(AB$3,TOD!$B$109:$BP$139,50,0)</f>
        <v>0</v>
      </c>
      <c r="AC247" s="277">
        <f ca="1">VLOOKUP(AC$3,TOD!$B$109:$BP$139,50,0)</f>
        <v>0</v>
      </c>
      <c r="AD247" s="277">
        <f ca="1">VLOOKUP(AD$3,TOD!$B$109:$BP$139,50,0)</f>
        <v>0</v>
      </c>
      <c r="AE247" s="277">
        <f ca="1">VLOOKUP(AE$3,TOD!$B$109:$BP$139,50,0)</f>
        <v>0</v>
      </c>
      <c r="AF247" s="277">
        <f ca="1">VLOOKUP(AF$3,TOD!$B$109:$BP$139,50,0)</f>
        <v>0</v>
      </c>
      <c r="AG247" s="277">
        <f ca="1">VLOOKUP(AG$3,TOD!$B$109:$BP$139,50,0)</f>
        <v>0</v>
      </c>
      <c r="AH247" s="277">
        <f ca="1">VLOOKUP(AH$3,TOD!$B$109:$BP$139,50,0)</f>
        <v>0</v>
      </c>
      <c r="AI247" s="277">
        <f ca="1">VLOOKUP(AI$3,TOD!$B$109:$BP$139,50,0)</f>
        <v>0</v>
      </c>
      <c r="AJ247" s="15">
        <f t="shared" ca="1" si="11"/>
        <v>9832.8000000007451</v>
      </c>
      <c r="AK247" s="274">
        <f ca="1">IFERROR(AJ247/AJ248, "-")</f>
        <v>0.37900279495675221</v>
      </c>
    </row>
    <row r="248" spans="1:37" ht="15.75" customHeight="1" x14ac:dyDescent="0.25">
      <c r="A248" s="265"/>
      <c r="B248" s="466"/>
      <c r="C248" s="270"/>
      <c r="D248" s="271" t="s">
        <v>35</v>
      </c>
      <c r="E248" s="272">
        <f t="shared" ref="E248:AI248" ca="1" si="56">SUM(E244:E247)</f>
        <v>1568.0000000018626</v>
      </c>
      <c r="F248" s="272">
        <f t="shared" ca="1" si="56"/>
        <v>1552.8703999985009</v>
      </c>
      <c r="G248" s="272">
        <f t="shared" ca="1" si="56"/>
        <v>1595.1424000002444</v>
      </c>
      <c r="H248" s="272">
        <f t="shared" ca="1" si="56"/>
        <v>1582.8927999995649</v>
      </c>
      <c r="I248" s="272">
        <f t="shared" ca="1" si="56"/>
        <v>1546.3936000000685</v>
      </c>
      <c r="J248" s="272">
        <f t="shared" ca="1" si="56"/>
        <v>1520.5376000013202</v>
      </c>
      <c r="K248" s="272">
        <f t="shared" ca="1" si="56"/>
        <v>1651.4047999996692</v>
      </c>
      <c r="L248" s="272">
        <f t="shared" ca="1" si="56"/>
        <v>1546.316800000146</v>
      </c>
      <c r="M248" s="272">
        <f t="shared" ca="1" si="56"/>
        <v>1346.0735999997705</v>
      </c>
      <c r="N248" s="272">
        <f t="shared" ca="1" si="56"/>
        <v>1485.3823999986053</v>
      </c>
      <c r="O248" s="272">
        <f t="shared" ca="1" si="56"/>
        <v>1451.4432000014931</v>
      </c>
      <c r="P248" s="272">
        <f t="shared" ca="1" si="56"/>
        <v>1547.8847999982536</v>
      </c>
      <c r="Q248" s="272">
        <f t="shared" ca="1" si="56"/>
        <v>1510.5856000017375</v>
      </c>
      <c r="R248" s="272">
        <f t="shared" ca="1" si="56"/>
        <v>1550.0735999997705</v>
      </c>
      <c r="S248" s="272">
        <f t="shared" ca="1" si="56"/>
        <v>1496.320000000298</v>
      </c>
      <c r="T248" s="272">
        <f t="shared" ca="1" si="56"/>
        <v>1482.0671999994665</v>
      </c>
      <c r="U248" s="272">
        <f t="shared" ca="1" si="56"/>
        <v>1510.483200000599</v>
      </c>
      <c r="V248" s="272">
        <f t="shared" ca="1" si="56"/>
        <v>0</v>
      </c>
      <c r="W248" s="272">
        <f t="shared" ca="1" si="56"/>
        <v>0</v>
      </c>
      <c r="X248" s="272">
        <f t="shared" ca="1" si="56"/>
        <v>0</v>
      </c>
      <c r="Y248" s="272">
        <f t="shared" ca="1" si="56"/>
        <v>0</v>
      </c>
      <c r="Z248" s="272">
        <f t="shared" ca="1" si="56"/>
        <v>0</v>
      </c>
      <c r="AA248" s="272">
        <f t="shared" ca="1" si="56"/>
        <v>0</v>
      </c>
      <c r="AB248" s="272">
        <f t="shared" ca="1" si="56"/>
        <v>0</v>
      </c>
      <c r="AC248" s="272">
        <f t="shared" ca="1" si="56"/>
        <v>0</v>
      </c>
      <c r="AD248" s="272">
        <f t="shared" ca="1" si="56"/>
        <v>0</v>
      </c>
      <c r="AE248" s="272">
        <f t="shared" ca="1" si="56"/>
        <v>0</v>
      </c>
      <c r="AF248" s="272">
        <f t="shared" ca="1" si="56"/>
        <v>0</v>
      </c>
      <c r="AG248" s="272">
        <f t="shared" ca="1" si="56"/>
        <v>0</v>
      </c>
      <c r="AH248" s="272">
        <f t="shared" ca="1" si="56"/>
        <v>0</v>
      </c>
      <c r="AI248" s="272">
        <f t="shared" ca="1" si="56"/>
        <v>0</v>
      </c>
      <c r="AJ248" s="15">
        <f t="shared" ca="1" si="11"/>
        <v>25943.872000001371</v>
      </c>
      <c r="AK248" s="274">
        <f ca="1">IFERROR(AJ248/AJ248, "-")</f>
        <v>1</v>
      </c>
    </row>
    <row r="249" spans="1:37" ht="15.75" customHeight="1" x14ac:dyDescent="0.25">
      <c r="A249" s="265"/>
      <c r="B249" s="464" t="s">
        <v>116</v>
      </c>
      <c r="C249" s="266" t="s">
        <v>366</v>
      </c>
      <c r="D249" s="266" t="s">
        <v>157</v>
      </c>
      <c r="E249" s="275">
        <f ca="1">VLOOKUP(E$3,TOD!$B$6:$BP$36,51,0)</f>
        <v>0</v>
      </c>
      <c r="F249" s="275">
        <f ca="1">VLOOKUP(F$3,TOD!$B$6:$BP$36,51,0)</f>
        <v>0</v>
      </c>
      <c r="G249" s="275">
        <f ca="1">VLOOKUP(G$3,TOD!$B$6:$BP$36,51,0)</f>
        <v>0</v>
      </c>
      <c r="H249" s="275">
        <f ca="1">VLOOKUP(H$3,TOD!$B$6:$BP$36,51,0)</f>
        <v>0</v>
      </c>
      <c r="I249" s="275">
        <f ca="1">VLOOKUP(I$3,TOD!$B$6:$BP$36,51,0)</f>
        <v>0</v>
      </c>
      <c r="J249" s="275">
        <f ca="1">VLOOKUP(J$3,TOD!$B$6:$BP$36,51,0)</f>
        <v>0</v>
      </c>
      <c r="K249" s="275">
        <f ca="1">VLOOKUP(K$3,TOD!$B$6:$BP$36,51,0)</f>
        <v>0</v>
      </c>
      <c r="L249" s="275">
        <f ca="1">VLOOKUP(L$3,TOD!$B$6:$BP$36,51,0)</f>
        <v>0</v>
      </c>
      <c r="M249" s="275">
        <f ca="1">VLOOKUP(M$3,TOD!$B$6:$BP$36,51,0)</f>
        <v>0</v>
      </c>
      <c r="N249" s="275">
        <f ca="1">VLOOKUP(N$3,TOD!$B$6:$BP$36,51,0)</f>
        <v>0</v>
      </c>
      <c r="O249" s="275">
        <f ca="1">VLOOKUP(O$3,TOD!$B$6:$BP$36,51,0)</f>
        <v>0</v>
      </c>
      <c r="P249" s="275">
        <f ca="1">VLOOKUP(P$3,TOD!$B$6:$BP$36,51,0)</f>
        <v>0</v>
      </c>
      <c r="Q249" s="275">
        <f ca="1">VLOOKUP(Q$3,TOD!$B$6:$BP$36,51,0)</f>
        <v>0</v>
      </c>
      <c r="R249" s="275">
        <f ca="1">VLOOKUP(R$3,TOD!$B$6:$BP$36,51,0)</f>
        <v>0</v>
      </c>
      <c r="S249" s="275">
        <f ca="1">VLOOKUP(S$3,TOD!$B$6:$BP$36,51,0)</f>
        <v>0</v>
      </c>
      <c r="T249" s="275">
        <f ca="1">VLOOKUP(T$3,TOD!$B$6:$BP$36,51,0)</f>
        <v>0</v>
      </c>
      <c r="U249" s="275">
        <f ca="1">VLOOKUP(U$3,TOD!$B$6:$BP$36,51,0)</f>
        <v>0</v>
      </c>
      <c r="V249" s="275">
        <f ca="1">VLOOKUP(V$3,TOD!$B$6:$BP$36,51,0)</f>
        <v>0</v>
      </c>
      <c r="W249" s="275">
        <f ca="1">VLOOKUP(W$3,TOD!$B$6:$BP$36,51,0)</f>
        <v>0</v>
      </c>
      <c r="X249" s="275">
        <f ca="1">VLOOKUP(X$3,TOD!$B$6:$BP$36,51,0)</f>
        <v>0</v>
      </c>
      <c r="Y249" s="275">
        <f ca="1">VLOOKUP(Y$3,TOD!$B$6:$BP$36,51,0)</f>
        <v>0</v>
      </c>
      <c r="Z249" s="275">
        <f ca="1">VLOOKUP(Z$3,TOD!$B$6:$BP$36,51,0)</f>
        <v>0</v>
      </c>
      <c r="AA249" s="275">
        <f ca="1">VLOOKUP(AA$3,TOD!$B$6:$BP$36,51,0)</f>
        <v>0</v>
      </c>
      <c r="AB249" s="275">
        <f ca="1">VLOOKUP(AB$3,TOD!$B$6:$BP$36,51,0)</f>
        <v>0</v>
      </c>
      <c r="AC249" s="275">
        <f ca="1">VLOOKUP(AC$3,TOD!$B$6:$BP$36,51,0)</f>
        <v>0</v>
      </c>
      <c r="AD249" s="275">
        <f ca="1">VLOOKUP(AD$3,TOD!$B$6:$BP$36,51,0)</f>
        <v>0</v>
      </c>
      <c r="AE249" s="275">
        <f ca="1">VLOOKUP(AE$3,TOD!$B$6:$BP$36,51,0)</f>
        <v>0</v>
      </c>
      <c r="AF249" s="275">
        <f ca="1">VLOOKUP(AF$3,TOD!$B$6:$BP$36,51,0)</f>
        <v>0</v>
      </c>
      <c r="AG249" s="275">
        <f ca="1">VLOOKUP(AG$3,TOD!$B$6:$BP$36,51,0)</f>
        <v>0</v>
      </c>
      <c r="AH249" s="275">
        <f ca="1">VLOOKUP(AH$3,TOD!$B$6:$BP$36,51,0)</f>
        <v>0</v>
      </c>
      <c r="AI249" s="275">
        <f ca="1">VLOOKUP(AI$3,TOD!$B$6:$BP$36,51,0)</f>
        <v>0</v>
      </c>
      <c r="AJ249" s="15">
        <f t="shared" ca="1" si="11"/>
        <v>0</v>
      </c>
      <c r="AK249" s="274" t="str">
        <f ca="1">IFERROR(AJ249/AJ253, "-")</f>
        <v>-</v>
      </c>
    </row>
    <row r="250" spans="1:37" ht="15.75" customHeight="1" x14ac:dyDescent="0.25">
      <c r="A250" s="265"/>
      <c r="B250" s="465"/>
      <c r="C250" s="266" t="s">
        <v>367</v>
      </c>
      <c r="D250" s="266" t="s">
        <v>158</v>
      </c>
      <c r="E250" s="277">
        <f ca="1">VLOOKUP(E$3,TOD!$B$40:$BP$70,51,0)</f>
        <v>0</v>
      </c>
      <c r="F250" s="277">
        <f ca="1">VLOOKUP(F$3,TOD!$B$40:$BP$70,51,0)</f>
        <v>0</v>
      </c>
      <c r="G250" s="277">
        <f ca="1">VLOOKUP(G$3,TOD!$B$40:$BP$70,51,0)</f>
        <v>0</v>
      </c>
      <c r="H250" s="277">
        <f ca="1">VLOOKUP(H$3,TOD!$B$40:$BP$70,51,0)</f>
        <v>0</v>
      </c>
      <c r="I250" s="277">
        <f ca="1">VLOOKUP(I$3,TOD!$B$40:$BP$70,51,0)</f>
        <v>0</v>
      </c>
      <c r="J250" s="277">
        <f ca="1">VLOOKUP(J$3,TOD!$B$40:$BP$70,51,0)</f>
        <v>0</v>
      </c>
      <c r="K250" s="277">
        <f ca="1">VLOOKUP(K$3,TOD!$B$40:$BP$70,51,0)</f>
        <v>0</v>
      </c>
      <c r="L250" s="277">
        <f ca="1">VLOOKUP(L$3,TOD!$B$40:$BP$70,51,0)</f>
        <v>0</v>
      </c>
      <c r="M250" s="277">
        <f ca="1">VLOOKUP(M$3,TOD!$B$40:$BP$70,51,0)</f>
        <v>0</v>
      </c>
      <c r="N250" s="277">
        <f ca="1">VLOOKUP(N$3,TOD!$B$40:$BP$70,51,0)</f>
        <v>0</v>
      </c>
      <c r="O250" s="277">
        <f ca="1">VLOOKUP(O$3,TOD!$B$40:$BP$70,51,0)</f>
        <v>0</v>
      </c>
      <c r="P250" s="277">
        <f ca="1">VLOOKUP(P$3,TOD!$B$40:$BP$70,51,0)</f>
        <v>0</v>
      </c>
      <c r="Q250" s="277">
        <f ca="1">VLOOKUP(Q$3,TOD!$B$40:$BP$70,51,0)</f>
        <v>0</v>
      </c>
      <c r="R250" s="277">
        <f ca="1">VLOOKUP(R$3,TOD!$B$40:$BP$70,51,0)</f>
        <v>0</v>
      </c>
      <c r="S250" s="277">
        <f ca="1">VLOOKUP(S$3,TOD!$B$40:$BP$70,51,0)</f>
        <v>0</v>
      </c>
      <c r="T250" s="277">
        <f ca="1">VLOOKUP(T$3,TOD!$B$40:$BP$70,51,0)</f>
        <v>0</v>
      </c>
      <c r="U250" s="277">
        <f ca="1">VLOOKUP(U$3,TOD!$B$40:$BP$70,51,0)</f>
        <v>0</v>
      </c>
      <c r="V250" s="277">
        <f ca="1">VLOOKUP(V$3,TOD!$B$40:$BP$70,51,0)</f>
        <v>0</v>
      </c>
      <c r="W250" s="277">
        <f ca="1">VLOOKUP(W$3,TOD!$B$40:$BP$70,51,0)</f>
        <v>0</v>
      </c>
      <c r="X250" s="277">
        <f ca="1">VLOOKUP(X$3,TOD!$B$40:$BP$70,51,0)</f>
        <v>0</v>
      </c>
      <c r="Y250" s="277">
        <f ca="1">VLOOKUP(Y$3,TOD!$B$40:$BP$70,51,0)</f>
        <v>0</v>
      </c>
      <c r="Z250" s="277">
        <f ca="1">VLOOKUP(Z$3,TOD!$B$40:$BP$70,51,0)</f>
        <v>0</v>
      </c>
      <c r="AA250" s="277">
        <f ca="1">VLOOKUP(AA$3,TOD!$B$40:$BP$70,51,0)</f>
        <v>0</v>
      </c>
      <c r="AB250" s="277">
        <f ca="1">VLOOKUP(AB$3,TOD!$B$40:$BP$70,51,0)</f>
        <v>0</v>
      </c>
      <c r="AC250" s="277">
        <f ca="1">VLOOKUP(AC$3,TOD!$B$40:$BP$70,51,0)</f>
        <v>0</v>
      </c>
      <c r="AD250" s="277">
        <f ca="1">VLOOKUP(AD$3,TOD!$B$40:$BP$70,51,0)</f>
        <v>0</v>
      </c>
      <c r="AE250" s="277">
        <f ca="1">VLOOKUP(AE$3,TOD!$B$40:$BP$70,51,0)</f>
        <v>0</v>
      </c>
      <c r="AF250" s="277">
        <f ca="1">VLOOKUP(AF$3,TOD!$B$40:$BP$70,51,0)</f>
        <v>0</v>
      </c>
      <c r="AG250" s="277">
        <f ca="1">VLOOKUP(AG$3,TOD!$B$40:$BP$70,51,0)</f>
        <v>0</v>
      </c>
      <c r="AH250" s="277">
        <f ca="1">VLOOKUP(AH$3,TOD!$B$40:$BP$70,51,0)</f>
        <v>0</v>
      </c>
      <c r="AI250" s="277">
        <f ca="1">VLOOKUP(AI$3,TOD!$B$40:$BP$70,51,0)</f>
        <v>0</v>
      </c>
      <c r="AJ250" s="15">
        <f t="shared" ca="1" si="11"/>
        <v>0</v>
      </c>
      <c r="AK250" s="274" t="str">
        <f ca="1">IFERROR(AJ250/AJ253, "-")</f>
        <v>-</v>
      </c>
    </row>
    <row r="251" spans="1:37" ht="15.75" customHeight="1" x14ac:dyDescent="0.25">
      <c r="A251" s="265"/>
      <c r="B251" s="465"/>
      <c r="C251" s="266" t="s">
        <v>368</v>
      </c>
      <c r="D251" s="266" t="s">
        <v>159</v>
      </c>
      <c r="E251" s="277">
        <f ca="1">VLOOKUP(E$3,TOD!$B$75:$BP$105,51,0)</f>
        <v>0</v>
      </c>
      <c r="F251" s="277">
        <f ca="1">VLOOKUP(F$3,TOD!$B$75:$BP$105,51,0)</f>
        <v>0</v>
      </c>
      <c r="G251" s="277">
        <f ca="1">VLOOKUP(G$3,TOD!$B$75:$BP$105,51,0)</f>
        <v>0</v>
      </c>
      <c r="H251" s="277">
        <f ca="1">VLOOKUP(H$3,TOD!$B$75:$BP$105,51,0)</f>
        <v>0</v>
      </c>
      <c r="I251" s="277">
        <f ca="1">VLOOKUP(I$3,TOD!$B$75:$BP$105,51,0)</f>
        <v>0</v>
      </c>
      <c r="J251" s="277">
        <f ca="1">VLOOKUP(J$3,TOD!$B$75:$BP$105,51,0)</f>
        <v>0</v>
      </c>
      <c r="K251" s="277">
        <f ca="1">VLOOKUP(K$3,TOD!$B$75:$BP$105,51,0)</f>
        <v>0</v>
      </c>
      <c r="L251" s="277">
        <f ca="1">VLOOKUP(L$3,TOD!$B$75:$BP$105,51,0)</f>
        <v>0</v>
      </c>
      <c r="M251" s="277">
        <f ca="1">VLOOKUP(M$3,TOD!$B$75:$BP$105,51,0)</f>
        <v>0</v>
      </c>
      <c r="N251" s="277">
        <f ca="1">VLOOKUP(N$3,TOD!$B$75:$BP$105,51,0)</f>
        <v>0</v>
      </c>
      <c r="O251" s="277">
        <f ca="1">VLOOKUP(O$3,TOD!$B$75:$BP$105,51,0)</f>
        <v>0</v>
      </c>
      <c r="P251" s="277">
        <f ca="1">VLOOKUP(P$3,TOD!$B$75:$BP$105,51,0)</f>
        <v>0</v>
      </c>
      <c r="Q251" s="277">
        <f ca="1">VLOOKUP(Q$3,TOD!$B$75:$BP$105,51,0)</f>
        <v>0</v>
      </c>
      <c r="R251" s="277">
        <f ca="1">VLOOKUP(R$3,TOD!$B$75:$BP$105,51,0)</f>
        <v>0</v>
      </c>
      <c r="S251" s="277">
        <f ca="1">VLOOKUP(S$3,TOD!$B$75:$BP$105,51,0)</f>
        <v>0</v>
      </c>
      <c r="T251" s="277">
        <f ca="1">VLOOKUP(T$3,TOD!$B$75:$BP$105,51,0)</f>
        <v>0</v>
      </c>
      <c r="U251" s="277">
        <f ca="1">VLOOKUP(U$3,TOD!$B$75:$BP$105,51,0)</f>
        <v>0</v>
      </c>
      <c r="V251" s="277">
        <f ca="1">VLOOKUP(V$3,TOD!$B$75:$BP$105,51,0)</f>
        <v>0</v>
      </c>
      <c r="W251" s="277">
        <f ca="1">VLOOKUP(W$3,TOD!$B$75:$BP$105,51,0)</f>
        <v>0</v>
      </c>
      <c r="X251" s="277">
        <f ca="1">VLOOKUP(X$3,TOD!$B$75:$BP$105,51,0)</f>
        <v>0</v>
      </c>
      <c r="Y251" s="277">
        <f ca="1">VLOOKUP(Y$3,TOD!$B$75:$BP$105,51,0)</f>
        <v>0</v>
      </c>
      <c r="Z251" s="277">
        <f ca="1">VLOOKUP(Z$3,TOD!$B$75:$BP$105,51,0)</f>
        <v>0</v>
      </c>
      <c r="AA251" s="277">
        <f ca="1">VLOOKUP(AA$3,TOD!$B$75:$BP$105,51,0)</f>
        <v>0</v>
      </c>
      <c r="AB251" s="277">
        <f ca="1">VLOOKUP(AB$3,TOD!$B$75:$BP$105,51,0)</f>
        <v>0</v>
      </c>
      <c r="AC251" s="277">
        <f ca="1">VLOOKUP(AC$3,TOD!$B$75:$BP$105,51,0)</f>
        <v>0</v>
      </c>
      <c r="AD251" s="277">
        <f ca="1">VLOOKUP(AD$3,TOD!$B$75:$BP$105,51,0)</f>
        <v>0</v>
      </c>
      <c r="AE251" s="277">
        <f ca="1">VLOOKUP(AE$3,TOD!$B$75:$BP$105,51,0)</f>
        <v>0</v>
      </c>
      <c r="AF251" s="277">
        <f ca="1">VLOOKUP(AF$3,TOD!$B$75:$BP$105,51,0)</f>
        <v>0</v>
      </c>
      <c r="AG251" s="277">
        <f ca="1">VLOOKUP(AG$3,TOD!$B$75:$BP$105,51,0)</f>
        <v>0</v>
      </c>
      <c r="AH251" s="277">
        <f ca="1">VLOOKUP(AH$3,TOD!$B$75:$BP$105,51,0)</f>
        <v>0</v>
      </c>
      <c r="AI251" s="277">
        <f ca="1">VLOOKUP(AI$3,TOD!$B$75:$BP$105,51,0)</f>
        <v>0</v>
      </c>
      <c r="AJ251" s="15">
        <f t="shared" ca="1" si="11"/>
        <v>0</v>
      </c>
      <c r="AK251" s="274" t="str">
        <f ca="1">IFERROR(AJ251/AJ253, "-")</f>
        <v>-</v>
      </c>
    </row>
    <row r="252" spans="1:37" ht="15.75" customHeight="1" x14ac:dyDescent="0.25">
      <c r="A252" s="265"/>
      <c r="B252" s="465"/>
      <c r="C252" s="266" t="s">
        <v>369</v>
      </c>
      <c r="D252" s="266" t="s">
        <v>160</v>
      </c>
      <c r="E252" s="277">
        <f ca="1">VLOOKUP(E$3,TOD!$B$109:$BP$139,51,0)</f>
        <v>0</v>
      </c>
      <c r="F252" s="277">
        <f ca="1">VLOOKUP(F$3,TOD!$B$109:$BP$139,51,0)</f>
        <v>0</v>
      </c>
      <c r="G252" s="277">
        <f ca="1">VLOOKUP(G$3,TOD!$B$109:$BP$139,51,0)</f>
        <v>0</v>
      </c>
      <c r="H252" s="277">
        <f ca="1">VLOOKUP(H$3,TOD!$B$109:$BP$139,51,0)</f>
        <v>0</v>
      </c>
      <c r="I252" s="277">
        <f ca="1">VLOOKUP(I$3,TOD!$B$109:$BP$139,51,0)</f>
        <v>0</v>
      </c>
      <c r="J252" s="277">
        <f ca="1">VLOOKUP(J$3,TOD!$B$109:$BP$139,51,0)</f>
        <v>0</v>
      </c>
      <c r="K252" s="277">
        <f ca="1">VLOOKUP(K$3,TOD!$B$109:$BP$139,51,0)</f>
        <v>0</v>
      </c>
      <c r="L252" s="277">
        <f ca="1">VLOOKUP(L$3,TOD!$B$109:$BP$139,51,0)</f>
        <v>0</v>
      </c>
      <c r="M252" s="277">
        <f ca="1">VLOOKUP(M$3,TOD!$B$109:$BP$139,51,0)</f>
        <v>0</v>
      </c>
      <c r="N252" s="277">
        <f ca="1">VLOOKUP(N$3,TOD!$B$109:$BP$139,51,0)</f>
        <v>0</v>
      </c>
      <c r="O252" s="277">
        <f ca="1">VLOOKUP(O$3,TOD!$B$109:$BP$139,51,0)</f>
        <v>0</v>
      </c>
      <c r="P252" s="277">
        <f ca="1">VLOOKUP(P$3,TOD!$B$109:$BP$139,51,0)</f>
        <v>0</v>
      </c>
      <c r="Q252" s="277">
        <f ca="1">VLOOKUP(Q$3,TOD!$B$109:$BP$139,51,0)</f>
        <v>0</v>
      </c>
      <c r="R252" s="277">
        <f ca="1">VLOOKUP(R$3,TOD!$B$109:$BP$139,51,0)</f>
        <v>0</v>
      </c>
      <c r="S252" s="277">
        <f ca="1">VLOOKUP(S$3,TOD!$B$109:$BP$139,51,0)</f>
        <v>0</v>
      </c>
      <c r="T252" s="277">
        <f ca="1">VLOOKUP(T$3,TOD!$B$109:$BP$139,51,0)</f>
        <v>0</v>
      </c>
      <c r="U252" s="277">
        <f ca="1">VLOOKUP(U$3,TOD!$B$109:$BP$139,51,0)</f>
        <v>0</v>
      </c>
      <c r="V252" s="277">
        <f ca="1">VLOOKUP(V$3,TOD!$B$109:$BP$139,51,0)</f>
        <v>0</v>
      </c>
      <c r="W252" s="277">
        <f ca="1">VLOOKUP(W$3,TOD!$B$109:$BP$139,51,0)</f>
        <v>0</v>
      </c>
      <c r="X252" s="277">
        <f ca="1">VLOOKUP(X$3,TOD!$B$109:$BP$139,51,0)</f>
        <v>0</v>
      </c>
      <c r="Y252" s="277">
        <f ca="1">VLOOKUP(Y$3,TOD!$B$109:$BP$139,51,0)</f>
        <v>0</v>
      </c>
      <c r="Z252" s="277">
        <f ca="1">VLOOKUP(Z$3,TOD!$B$109:$BP$139,51,0)</f>
        <v>0</v>
      </c>
      <c r="AA252" s="277">
        <f ca="1">VLOOKUP(AA$3,TOD!$B$109:$BP$139,51,0)</f>
        <v>0</v>
      </c>
      <c r="AB252" s="277">
        <f ca="1">VLOOKUP(AB$3,TOD!$B$109:$BP$139,51,0)</f>
        <v>0</v>
      </c>
      <c r="AC252" s="277">
        <f ca="1">VLOOKUP(AC$3,TOD!$B$109:$BP$139,51,0)</f>
        <v>0</v>
      </c>
      <c r="AD252" s="277">
        <f ca="1">VLOOKUP(AD$3,TOD!$B$109:$BP$139,51,0)</f>
        <v>0</v>
      </c>
      <c r="AE252" s="277">
        <f ca="1">VLOOKUP(AE$3,TOD!$B$109:$BP$139,51,0)</f>
        <v>0</v>
      </c>
      <c r="AF252" s="277">
        <f ca="1">VLOOKUP(AF$3,TOD!$B$109:$BP$139,51,0)</f>
        <v>0</v>
      </c>
      <c r="AG252" s="277">
        <f ca="1">VLOOKUP(AG$3,TOD!$B$109:$BP$139,51,0)</f>
        <v>0</v>
      </c>
      <c r="AH252" s="277">
        <f ca="1">VLOOKUP(AH$3,TOD!$B$109:$BP$139,51,0)</f>
        <v>0</v>
      </c>
      <c r="AI252" s="277">
        <f ca="1">VLOOKUP(AI$3,TOD!$B$109:$BP$139,51,0)</f>
        <v>0</v>
      </c>
      <c r="AJ252" s="15">
        <f t="shared" ca="1" si="11"/>
        <v>0</v>
      </c>
      <c r="AK252" s="274" t="str">
        <f ca="1">IFERROR(AJ252/AJ253, "-")</f>
        <v>-</v>
      </c>
    </row>
    <row r="253" spans="1:37" ht="15.75" customHeight="1" x14ac:dyDescent="0.25">
      <c r="A253" s="265"/>
      <c r="B253" s="466"/>
      <c r="C253" s="270"/>
      <c r="D253" s="271" t="s">
        <v>35</v>
      </c>
      <c r="E253" s="272">
        <f t="shared" ref="E253:AI253" ca="1" si="57">SUM(E249:E252)</f>
        <v>0</v>
      </c>
      <c r="F253" s="272">
        <f t="shared" ca="1" si="57"/>
        <v>0</v>
      </c>
      <c r="G253" s="272">
        <f t="shared" ca="1" si="57"/>
        <v>0</v>
      </c>
      <c r="H253" s="272">
        <f t="shared" ca="1" si="57"/>
        <v>0</v>
      </c>
      <c r="I253" s="272">
        <f t="shared" ca="1" si="57"/>
        <v>0</v>
      </c>
      <c r="J253" s="272">
        <f t="shared" ca="1" si="57"/>
        <v>0</v>
      </c>
      <c r="K253" s="272">
        <f t="shared" ca="1" si="57"/>
        <v>0</v>
      </c>
      <c r="L253" s="272">
        <f t="shared" ca="1" si="57"/>
        <v>0</v>
      </c>
      <c r="M253" s="272">
        <f t="shared" ca="1" si="57"/>
        <v>0</v>
      </c>
      <c r="N253" s="272">
        <f t="shared" ca="1" si="57"/>
        <v>0</v>
      </c>
      <c r="O253" s="272">
        <f t="shared" ca="1" si="57"/>
        <v>0</v>
      </c>
      <c r="P253" s="272">
        <f t="shared" ca="1" si="57"/>
        <v>0</v>
      </c>
      <c r="Q253" s="272">
        <f t="shared" ca="1" si="57"/>
        <v>0</v>
      </c>
      <c r="R253" s="272">
        <f t="shared" ca="1" si="57"/>
        <v>0</v>
      </c>
      <c r="S253" s="272">
        <f t="shared" ca="1" si="57"/>
        <v>0</v>
      </c>
      <c r="T253" s="272">
        <f t="shared" ca="1" si="57"/>
        <v>0</v>
      </c>
      <c r="U253" s="272">
        <f t="shared" ca="1" si="57"/>
        <v>0</v>
      </c>
      <c r="V253" s="272">
        <f t="shared" ca="1" si="57"/>
        <v>0</v>
      </c>
      <c r="W253" s="272">
        <f t="shared" ca="1" si="57"/>
        <v>0</v>
      </c>
      <c r="X253" s="272">
        <f t="shared" ca="1" si="57"/>
        <v>0</v>
      </c>
      <c r="Y253" s="272">
        <f t="shared" ca="1" si="57"/>
        <v>0</v>
      </c>
      <c r="Z253" s="272">
        <f t="shared" ca="1" si="57"/>
        <v>0</v>
      </c>
      <c r="AA253" s="272">
        <f t="shared" ca="1" si="57"/>
        <v>0</v>
      </c>
      <c r="AB253" s="272">
        <f t="shared" ca="1" si="57"/>
        <v>0</v>
      </c>
      <c r="AC253" s="272">
        <f t="shared" ca="1" si="57"/>
        <v>0</v>
      </c>
      <c r="AD253" s="272">
        <f t="shared" ca="1" si="57"/>
        <v>0</v>
      </c>
      <c r="AE253" s="272">
        <f t="shared" ca="1" si="57"/>
        <v>0</v>
      </c>
      <c r="AF253" s="272">
        <f t="shared" ca="1" si="57"/>
        <v>0</v>
      </c>
      <c r="AG253" s="272">
        <f t="shared" ca="1" si="57"/>
        <v>0</v>
      </c>
      <c r="AH253" s="272">
        <f t="shared" ca="1" si="57"/>
        <v>0</v>
      </c>
      <c r="AI253" s="272">
        <f t="shared" ca="1" si="57"/>
        <v>0</v>
      </c>
      <c r="AJ253" s="15">
        <f t="shared" ca="1" si="11"/>
        <v>0</v>
      </c>
      <c r="AK253" s="274" t="str">
        <f ca="1">IFERROR(AJ253/AJ253, "-")</f>
        <v>-</v>
      </c>
    </row>
    <row r="254" spans="1:37" ht="15.75" customHeight="1" x14ac:dyDescent="0.25">
      <c r="A254" s="265"/>
      <c r="B254" s="464" t="s">
        <v>117</v>
      </c>
      <c r="C254" s="266" t="s">
        <v>370</v>
      </c>
      <c r="D254" s="266" t="s">
        <v>157</v>
      </c>
      <c r="E254" s="275">
        <f ca="1">VLOOKUP(E$3,TOD!$B$6:$BP$36,52,0)</f>
        <v>0</v>
      </c>
      <c r="F254" s="275">
        <f ca="1">VLOOKUP(F$3,TOD!$B$6:$BP$36,52,0)</f>
        <v>0</v>
      </c>
      <c r="G254" s="275">
        <f ca="1">VLOOKUP(G$3,TOD!$B$6:$BP$36,52,0)</f>
        <v>0</v>
      </c>
      <c r="H254" s="275">
        <f ca="1">VLOOKUP(H$3,TOD!$B$6:$BP$36,52,0)</f>
        <v>0</v>
      </c>
      <c r="I254" s="275">
        <f ca="1">VLOOKUP(I$3,TOD!$B$6:$BP$36,52,0)</f>
        <v>0</v>
      </c>
      <c r="J254" s="275">
        <f ca="1">VLOOKUP(J$3,TOD!$B$6:$BP$36,52,0)</f>
        <v>0</v>
      </c>
      <c r="K254" s="275">
        <f ca="1">VLOOKUP(K$3,TOD!$B$6:$BP$36,52,0)</f>
        <v>0</v>
      </c>
      <c r="L254" s="275">
        <f ca="1">VLOOKUP(L$3,TOD!$B$6:$BP$36,52,0)</f>
        <v>0</v>
      </c>
      <c r="M254" s="275">
        <f ca="1">VLOOKUP(M$3,TOD!$B$6:$BP$36,52,0)</f>
        <v>0</v>
      </c>
      <c r="N254" s="275">
        <f ca="1">VLOOKUP(N$3,TOD!$B$6:$BP$36,52,0)</f>
        <v>0</v>
      </c>
      <c r="O254" s="275">
        <f ca="1">VLOOKUP(O$3,TOD!$B$6:$BP$36,52,0)</f>
        <v>0</v>
      </c>
      <c r="P254" s="275">
        <f ca="1">VLOOKUP(P$3,TOD!$B$6:$BP$36,52,0)</f>
        <v>0</v>
      </c>
      <c r="Q254" s="275">
        <f ca="1">VLOOKUP(Q$3,TOD!$B$6:$BP$36,52,0)</f>
        <v>0</v>
      </c>
      <c r="R254" s="275">
        <f ca="1">VLOOKUP(R$3,TOD!$B$6:$BP$36,52,0)</f>
        <v>0</v>
      </c>
      <c r="S254" s="275">
        <f ca="1">VLOOKUP(S$3,TOD!$B$6:$BP$36,52,0)</f>
        <v>0</v>
      </c>
      <c r="T254" s="275">
        <f ca="1">VLOOKUP(T$3,TOD!$B$6:$BP$36,52,0)</f>
        <v>0</v>
      </c>
      <c r="U254" s="275">
        <f ca="1">VLOOKUP(U$3,TOD!$B$6:$BP$36,52,0)</f>
        <v>0</v>
      </c>
      <c r="V254" s="275">
        <f ca="1">VLOOKUP(V$3,TOD!$B$6:$BP$36,52,0)</f>
        <v>0</v>
      </c>
      <c r="W254" s="275">
        <f ca="1">VLOOKUP(W$3,TOD!$B$6:$BP$36,52,0)</f>
        <v>0</v>
      </c>
      <c r="X254" s="275">
        <f ca="1">VLOOKUP(X$3,TOD!$B$6:$BP$36,52,0)</f>
        <v>0</v>
      </c>
      <c r="Y254" s="275">
        <f ca="1">VLOOKUP(Y$3,TOD!$B$6:$BP$36,52,0)</f>
        <v>0</v>
      </c>
      <c r="Z254" s="275">
        <f ca="1">VLOOKUP(Z$3,TOD!$B$6:$BP$36,52,0)</f>
        <v>0</v>
      </c>
      <c r="AA254" s="275">
        <f ca="1">VLOOKUP(AA$3,TOD!$B$6:$BP$36,52,0)</f>
        <v>0</v>
      </c>
      <c r="AB254" s="275">
        <f ca="1">VLOOKUP(AB$3,TOD!$B$6:$BP$36,52,0)</f>
        <v>0</v>
      </c>
      <c r="AC254" s="275">
        <f ca="1">VLOOKUP(AC$3,TOD!$B$6:$BP$36,52,0)</f>
        <v>0</v>
      </c>
      <c r="AD254" s="275">
        <f ca="1">VLOOKUP(AD$3,TOD!$B$6:$BP$36,52,0)</f>
        <v>0</v>
      </c>
      <c r="AE254" s="275">
        <f ca="1">VLOOKUP(AE$3,TOD!$B$6:$BP$36,52,0)</f>
        <v>0</v>
      </c>
      <c r="AF254" s="275">
        <f ca="1">VLOOKUP(AF$3,TOD!$B$6:$BP$36,52,0)</f>
        <v>0</v>
      </c>
      <c r="AG254" s="275">
        <f ca="1">VLOOKUP(AG$3,TOD!$B$6:$BP$36,52,0)</f>
        <v>0</v>
      </c>
      <c r="AH254" s="275">
        <f ca="1">VLOOKUP(AH$3,TOD!$B$6:$BP$36,52,0)</f>
        <v>0</v>
      </c>
      <c r="AI254" s="275">
        <f ca="1">VLOOKUP(AI$3,TOD!$B$6:$BP$36,52,0)</f>
        <v>0</v>
      </c>
      <c r="AJ254" s="15">
        <f t="shared" ca="1" si="11"/>
        <v>0</v>
      </c>
      <c r="AK254" s="274" t="str">
        <f ca="1">IFERROR(AJ254/AJ258, "-")</f>
        <v>-</v>
      </c>
    </row>
    <row r="255" spans="1:37" ht="15.75" customHeight="1" x14ac:dyDescent="0.25">
      <c r="A255" s="265"/>
      <c r="B255" s="465"/>
      <c r="C255" s="266" t="s">
        <v>371</v>
      </c>
      <c r="D255" s="266" t="s">
        <v>158</v>
      </c>
      <c r="E255" s="277">
        <f ca="1">VLOOKUP(E$3,TOD!$B$40:$BP$70,52,0)</f>
        <v>0</v>
      </c>
      <c r="F255" s="277">
        <f ca="1">VLOOKUP(F$3,TOD!$B$40:$BP$70,52,0)</f>
        <v>0</v>
      </c>
      <c r="G255" s="277">
        <f ca="1">VLOOKUP(G$3,TOD!$B$40:$BP$70,52,0)</f>
        <v>0</v>
      </c>
      <c r="H255" s="277">
        <f ca="1">VLOOKUP(H$3,TOD!$B$40:$BP$70,52,0)</f>
        <v>0</v>
      </c>
      <c r="I255" s="277">
        <f ca="1">VLOOKUP(I$3,TOD!$B$40:$BP$70,52,0)</f>
        <v>0</v>
      </c>
      <c r="J255" s="277">
        <f ca="1">VLOOKUP(J$3,TOD!$B$40:$BP$70,52,0)</f>
        <v>0</v>
      </c>
      <c r="K255" s="277">
        <f ca="1">VLOOKUP(K$3,TOD!$B$40:$BP$70,52,0)</f>
        <v>0</v>
      </c>
      <c r="L255" s="277">
        <f ca="1">VLOOKUP(L$3,TOD!$B$40:$BP$70,52,0)</f>
        <v>0</v>
      </c>
      <c r="M255" s="277">
        <f ca="1">VLOOKUP(M$3,TOD!$B$40:$BP$70,52,0)</f>
        <v>0</v>
      </c>
      <c r="N255" s="277">
        <f ca="1">VLOOKUP(N$3,TOD!$B$40:$BP$70,52,0)</f>
        <v>0</v>
      </c>
      <c r="O255" s="277">
        <f ca="1">VLOOKUP(O$3,TOD!$B$40:$BP$70,52,0)</f>
        <v>0</v>
      </c>
      <c r="P255" s="277">
        <f ca="1">VLOOKUP(P$3,TOD!$B$40:$BP$70,52,0)</f>
        <v>0</v>
      </c>
      <c r="Q255" s="277">
        <f ca="1">VLOOKUP(Q$3,TOD!$B$40:$BP$70,52,0)</f>
        <v>0</v>
      </c>
      <c r="R255" s="277">
        <f ca="1">VLOOKUP(R$3,TOD!$B$40:$BP$70,52,0)</f>
        <v>0</v>
      </c>
      <c r="S255" s="277">
        <f ca="1">VLOOKUP(S$3,TOD!$B$40:$BP$70,52,0)</f>
        <v>0</v>
      </c>
      <c r="T255" s="277">
        <f ca="1">VLOOKUP(T$3,TOD!$B$40:$BP$70,52,0)</f>
        <v>0</v>
      </c>
      <c r="U255" s="277">
        <f ca="1">VLOOKUP(U$3,TOD!$B$40:$BP$70,52,0)</f>
        <v>0</v>
      </c>
      <c r="V255" s="277">
        <f ca="1">VLOOKUP(V$3,TOD!$B$40:$BP$70,52,0)</f>
        <v>0</v>
      </c>
      <c r="W255" s="277">
        <f ca="1">VLOOKUP(W$3,TOD!$B$40:$BP$70,52,0)</f>
        <v>0</v>
      </c>
      <c r="X255" s="277">
        <f ca="1">VLOOKUP(X$3,TOD!$B$40:$BP$70,52,0)</f>
        <v>0</v>
      </c>
      <c r="Y255" s="277">
        <f ca="1">VLOOKUP(Y$3,TOD!$B$40:$BP$70,52,0)</f>
        <v>0</v>
      </c>
      <c r="Z255" s="277">
        <f ca="1">VLOOKUP(Z$3,TOD!$B$40:$BP$70,52,0)</f>
        <v>0</v>
      </c>
      <c r="AA255" s="277">
        <f ca="1">VLOOKUP(AA$3,TOD!$B$40:$BP$70,52,0)</f>
        <v>0</v>
      </c>
      <c r="AB255" s="277">
        <f ca="1">VLOOKUP(AB$3,TOD!$B$40:$BP$70,52,0)</f>
        <v>0</v>
      </c>
      <c r="AC255" s="277">
        <f ca="1">VLOOKUP(AC$3,TOD!$B$40:$BP$70,52,0)</f>
        <v>0</v>
      </c>
      <c r="AD255" s="277">
        <f ca="1">VLOOKUP(AD$3,TOD!$B$40:$BP$70,52,0)</f>
        <v>0</v>
      </c>
      <c r="AE255" s="277">
        <f ca="1">VLOOKUP(AE$3,TOD!$B$40:$BP$70,52,0)</f>
        <v>0</v>
      </c>
      <c r="AF255" s="277">
        <f ca="1">VLOOKUP(AF$3,TOD!$B$40:$BP$70,52,0)</f>
        <v>0</v>
      </c>
      <c r="AG255" s="277">
        <f ca="1">VLOOKUP(AG$3,TOD!$B$40:$BP$70,52,0)</f>
        <v>0</v>
      </c>
      <c r="AH255" s="277">
        <f ca="1">VLOOKUP(AH$3,TOD!$B$40:$BP$70,52,0)</f>
        <v>0</v>
      </c>
      <c r="AI255" s="277">
        <f ca="1">VLOOKUP(AI$3,TOD!$B$40:$BP$70,52,0)</f>
        <v>0</v>
      </c>
      <c r="AJ255" s="15">
        <f t="shared" ca="1" si="11"/>
        <v>0</v>
      </c>
      <c r="AK255" s="274" t="str">
        <f ca="1">IFERROR(AJ255/AJ258, "-")</f>
        <v>-</v>
      </c>
    </row>
    <row r="256" spans="1:37" ht="15.75" customHeight="1" x14ac:dyDescent="0.25">
      <c r="A256" s="265"/>
      <c r="B256" s="465"/>
      <c r="C256" s="266" t="s">
        <v>372</v>
      </c>
      <c r="D256" s="266" t="s">
        <v>159</v>
      </c>
      <c r="E256" s="277">
        <f ca="1">VLOOKUP(E$3,TOD!$B$75:$BP$105,52,0)</f>
        <v>0</v>
      </c>
      <c r="F256" s="277">
        <f ca="1">VLOOKUP(F$3,TOD!$B$75:$BP$105,52,0)</f>
        <v>0</v>
      </c>
      <c r="G256" s="277">
        <f ca="1">VLOOKUP(G$3,TOD!$B$75:$BP$105,52,0)</f>
        <v>0</v>
      </c>
      <c r="H256" s="277">
        <f ca="1">VLOOKUP(H$3,TOD!$B$75:$BP$105,52,0)</f>
        <v>0</v>
      </c>
      <c r="I256" s="277">
        <f ca="1">VLOOKUP(I$3,TOD!$B$75:$BP$105,52,0)</f>
        <v>0</v>
      </c>
      <c r="J256" s="277">
        <f ca="1">VLOOKUP(J$3,TOD!$B$75:$BP$105,52,0)</f>
        <v>0</v>
      </c>
      <c r="K256" s="277">
        <f ca="1">VLOOKUP(K$3,TOD!$B$75:$BP$105,52,0)</f>
        <v>0</v>
      </c>
      <c r="L256" s="277">
        <f ca="1">VLOOKUP(L$3,TOD!$B$75:$BP$105,52,0)</f>
        <v>0</v>
      </c>
      <c r="M256" s="277">
        <f ca="1">VLOOKUP(M$3,TOD!$B$75:$BP$105,52,0)</f>
        <v>0</v>
      </c>
      <c r="N256" s="277">
        <f ca="1">VLOOKUP(N$3,TOD!$B$75:$BP$105,52,0)</f>
        <v>0</v>
      </c>
      <c r="O256" s="277">
        <f ca="1">VLOOKUP(O$3,TOD!$B$75:$BP$105,52,0)</f>
        <v>0</v>
      </c>
      <c r="P256" s="277">
        <f ca="1">VLOOKUP(P$3,TOD!$B$75:$BP$105,52,0)</f>
        <v>0</v>
      </c>
      <c r="Q256" s="277">
        <f ca="1">VLOOKUP(Q$3,TOD!$B$75:$BP$105,52,0)</f>
        <v>0</v>
      </c>
      <c r="R256" s="277">
        <f ca="1">VLOOKUP(R$3,TOD!$B$75:$BP$105,52,0)</f>
        <v>0</v>
      </c>
      <c r="S256" s="277">
        <f ca="1">VLOOKUP(S$3,TOD!$B$75:$BP$105,52,0)</f>
        <v>0</v>
      </c>
      <c r="T256" s="277">
        <f ca="1">VLOOKUP(T$3,TOD!$B$75:$BP$105,52,0)</f>
        <v>0</v>
      </c>
      <c r="U256" s="277">
        <f ca="1">VLOOKUP(U$3,TOD!$B$75:$BP$105,52,0)</f>
        <v>0</v>
      </c>
      <c r="V256" s="277">
        <f ca="1">VLOOKUP(V$3,TOD!$B$75:$BP$105,52,0)</f>
        <v>0</v>
      </c>
      <c r="W256" s="277">
        <f ca="1">VLOOKUP(W$3,TOD!$B$75:$BP$105,52,0)</f>
        <v>0</v>
      </c>
      <c r="X256" s="277">
        <f ca="1">VLOOKUP(X$3,TOD!$B$75:$BP$105,52,0)</f>
        <v>0</v>
      </c>
      <c r="Y256" s="277">
        <f ca="1">VLOOKUP(Y$3,TOD!$B$75:$BP$105,52,0)</f>
        <v>0</v>
      </c>
      <c r="Z256" s="277">
        <f ca="1">VLOOKUP(Z$3,TOD!$B$75:$BP$105,52,0)</f>
        <v>0</v>
      </c>
      <c r="AA256" s="277">
        <f ca="1">VLOOKUP(AA$3,TOD!$B$75:$BP$105,52,0)</f>
        <v>0</v>
      </c>
      <c r="AB256" s="277">
        <f ca="1">VLOOKUP(AB$3,TOD!$B$75:$BP$105,52,0)</f>
        <v>0</v>
      </c>
      <c r="AC256" s="277">
        <f ca="1">VLOOKUP(AC$3,TOD!$B$75:$BP$105,52,0)</f>
        <v>0</v>
      </c>
      <c r="AD256" s="277">
        <f ca="1">VLOOKUP(AD$3,TOD!$B$75:$BP$105,52,0)</f>
        <v>0</v>
      </c>
      <c r="AE256" s="277">
        <f ca="1">VLOOKUP(AE$3,TOD!$B$75:$BP$105,52,0)</f>
        <v>0</v>
      </c>
      <c r="AF256" s="277">
        <f ca="1">VLOOKUP(AF$3,TOD!$B$75:$BP$105,52,0)</f>
        <v>0</v>
      </c>
      <c r="AG256" s="277">
        <f ca="1">VLOOKUP(AG$3,TOD!$B$75:$BP$105,52,0)</f>
        <v>0</v>
      </c>
      <c r="AH256" s="277">
        <f ca="1">VLOOKUP(AH$3,TOD!$B$75:$BP$105,52,0)</f>
        <v>0</v>
      </c>
      <c r="AI256" s="277">
        <f ca="1">VLOOKUP(AI$3,TOD!$B$75:$BP$105,52,0)</f>
        <v>0</v>
      </c>
      <c r="AJ256" s="15">
        <f t="shared" ca="1" si="11"/>
        <v>0</v>
      </c>
      <c r="AK256" s="274" t="str">
        <f ca="1">IFERROR(AJ256/AJ258, "-")</f>
        <v>-</v>
      </c>
    </row>
    <row r="257" spans="1:37" ht="15.75" customHeight="1" x14ac:dyDescent="0.25">
      <c r="A257" s="265"/>
      <c r="B257" s="465"/>
      <c r="C257" s="266" t="s">
        <v>373</v>
      </c>
      <c r="D257" s="266" t="s">
        <v>160</v>
      </c>
      <c r="E257" s="277">
        <f ca="1">VLOOKUP(E$3,TOD!$B$109:$BP$139,52,0)</f>
        <v>0</v>
      </c>
      <c r="F257" s="277">
        <f ca="1">VLOOKUP(F$3,TOD!$B$109:$BP$139,52,0)</f>
        <v>0</v>
      </c>
      <c r="G257" s="277">
        <f ca="1">VLOOKUP(G$3,TOD!$B$109:$BP$139,52,0)</f>
        <v>0</v>
      </c>
      <c r="H257" s="277">
        <f ca="1">VLOOKUP(H$3,TOD!$B$109:$BP$139,52,0)</f>
        <v>0</v>
      </c>
      <c r="I257" s="277">
        <f ca="1">VLOOKUP(I$3,TOD!$B$109:$BP$139,52,0)</f>
        <v>0</v>
      </c>
      <c r="J257" s="277">
        <f ca="1">VLOOKUP(J$3,TOD!$B$109:$BP$139,52,0)</f>
        <v>0</v>
      </c>
      <c r="K257" s="277">
        <f ca="1">VLOOKUP(K$3,TOD!$B$109:$BP$139,52,0)</f>
        <v>0</v>
      </c>
      <c r="L257" s="277">
        <f ca="1">VLOOKUP(L$3,TOD!$B$109:$BP$139,52,0)</f>
        <v>0</v>
      </c>
      <c r="M257" s="277">
        <f ca="1">VLOOKUP(M$3,TOD!$B$109:$BP$139,52,0)</f>
        <v>0</v>
      </c>
      <c r="N257" s="277">
        <f ca="1">VLOOKUP(N$3,TOD!$B$109:$BP$139,52,0)</f>
        <v>0</v>
      </c>
      <c r="O257" s="277">
        <f ca="1">VLOOKUP(O$3,TOD!$B$109:$BP$139,52,0)</f>
        <v>0</v>
      </c>
      <c r="P257" s="277">
        <f ca="1">VLOOKUP(P$3,TOD!$B$109:$BP$139,52,0)</f>
        <v>0</v>
      </c>
      <c r="Q257" s="277">
        <f ca="1">VLOOKUP(Q$3,TOD!$B$109:$BP$139,52,0)</f>
        <v>0</v>
      </c>
      <c r="R257" s="277">
        <f ca="1">VLOOKUP(R$3,TOD!$B$109:$BP$139,52,0)</f>
        <v>0</v>
      </c>
      <c r="S257" s="277">
        <f ca="1">VLOOKUP(S$3,TOD!$B$109:$BP$139,52,0)</f>
        <v>0</v>
      </c>
      <c r="T257" s="277">
        <f ca="1">VLOOKUP(T$3,TOD!$B$109:$BP$139,52,0)</f>
        <v>0</v>
      </c>
      <c r="U257" s="277">
        <f ca="1">VLOOKUP(U$3,TOD!$B$109:$BP$139,52,0)</f>
        <v>0</v>
      </c>
      <c r="V257" s="277">
        <f ca="1">VLOOKUP(V$3,TOD!$B$109:$BP$139,52,0)</f>
        <v>0</v>
      </c>
      <c r="W257" s="277">
        <f ca="1">VLOOKUP(W$3,TOD!$B$109:$BP$139,52,0)</f>
        <v>0</v>
      </c>
      <c r="X257" s="277">
        <f ca="1">VLOOKUP(X$3,TOD!$B$109:$BP$139,52,0)</f>
        <v>0</v>
      </c>
      <c r="Y257" s="277">
        <f ca="1">VLOOKUP(Y$3,TOD!$B$109:$BP$139,52,0)</f>
        <v>0</v>
      </c>
      <c r="Z257" s="277">
        <f ca="1">VLOOKUP(Z$3,TOD!$B$109:$BP$139,52,0)</f>
        <v>0</v>
      </c>
      <c r="AA257" s="277">
        <f ca="1">VLOOKUP(AA$3,TOD!$B$109:$BP$139,52,0)</f>
        <v>0</v>
      </c>
      <c r="AB257" s="277">
        <f ca="1">VLOOKUP(AB$3,TOD!$B$109:$BP$139,52,0)</f>
        <v>0</v>
      </c>
      <c r="AC257" s="277">
        <f ca="1">VLOOKUP(AC$3,TOD!$B$109:$BP$139,52,0)</f>
        <v>0</v>
      </c>
      <c r="AD257" s="277">
        <f ca="1">VLOOKUP(AD$3,TOD!$B$109:$BP$139,52,0)</f>
        <v>0</v>
      </c>
      <c r="AE257" s="277">
        <f ca="1">VLOOKUP(AE$3,TOD!$B$109:$BP$139,52,0)</f>
        <v>0</v>
      </c>
      <c r="AF257" s="277">
        <f ca="1">VLOOKUP(AF$3,TOD!$B$109:$BP$139,52,0)</f>
        <v>0</v>
      </c>
      <c r="AG257" s="277">
        <f ca="1">VLOOKUP(AG$3,TOD!$B$109:$BP$139,52,0)</f>
        <v>0</v>
      </c>
      <c r="AH257" s="277">
        <f ca="1">VLOOKUP(AH$3,TOD!$B$109:$BP$139,52,0)</f>
        <v>0</v>
      </c>
      <c r="AI257" s="277">
        <f ca="1">VLOOKUP(AI$3,TOD!$B$109:$BP$139,52,0)</f>
        <v>0</v>
      </c>
      <c r="AJ257" s="15">
        <f t="shared" ca="1" si="11"/>
        <v>0</v>
      </c>
      <c r="AK257" s="274" t="str">
        <f ca="1">IFERROR(AJ257/AJ258, "-")</f>
        <v>-</v>
      </c>
    </row>
    <row r="258" spans="1:37" ht="15.75" customHeight="1" x14ac:dyDescent="0.25">
      <c r="A258" s="265"/>
      <c r="B258" s="466"/>
      <c r="C258" s="270"/>
      <c r="D258" s="271" t="s">
        <v>35</v>
      </c>
      <c r="E258" s="272">
        <f t="shared" ref="E258:AI258" ca="1" si="58">SUM(E254:E257)</f>
        <v>0</v>
      </c>
      <c r="F258" s="272">
        <f t="shared" ca="1" si="58"/>
        <v>0</v>
      </c>
      <c r="G258" s="272">
        <f t="shared" ca="1" si="58"/>
        <v>0</v>
      </c>
      <c r="H258" s="272">
        <f t="shared" ca="1" si="58"/>
        <v>0</v>
      </c>
      <c r="I258" s="272">
        <f t="shared" ca="1" si="58"/>
        <v>0</v>
      </c>
      <c r="J258" s="272">
        <f t="shared" ca="1" si="58"/>
        <v>0</v>
      </c>
      <c r="K258" s="272">
        <f t="shared" ca="1" si="58"/>
        <v>0</v>
      </c>
      <c r="L258" s="272">
        <f t="shared" ca="1" si="58"/>
        <v>0</v>
      </c>
      <c r="M258" s="272">
        <f t="shared" ca="1" si="58"/>
        <v>0</v>
      </c>
      <c r="N258" s="272">
        <f t="shared" ca="1" si="58"/>
        <v>0</v>
      </c>
      <c r="O258" s="272">
        <f t="shared" ca="1" si="58"/>
        <v>0</v>
      </c>
      <c r="P258" s="272">
        <f t="shared" ca="1" si="58"/>
        <v>0</v>
      </c>
      <c r="Q258" s="272">
        <f t="shared" ca="1" si="58"/>
        <v>0</v>
      </c>
      <c r="R258" s="272">
        <f t="shared" ca="1" si="58"/>
        <v>0</v>
      </c>
      <c r="S258" s="272">
        <f t="shared" ca="1" si="58"/>
        <v>0</v>
      </c>
      <c r="T258" s="272">
        <f t="shared" ca="1" si="58"/>
        <v>0</v>
      </c>
      <c r="U258" s="272">
        <f t="shared" ca="1" si="58"/>
        <v>0</v>
      </c>
      <c r="V258" s="272">
        <f t="shared" ca="1" si="58"/>
        <v>0</v>
      </c>
      <c r="W258" s="272">
        <f t="shared" ca="1" si="58"/>
        <v>0</v>
      </c>
      <c r="X258" s="272">
        <f t="shared" ca="1" si="58"/>
        <v>0</v>
      </c>
      <c r="Y258" s="272">
        <f t="shared" ca="1" si="58"/>
        <v>0</v>
      </c>
      <c r="Z258" s="272">
        <f t="shared" ca="1" si="58"/>
        <v>0</v>
      </c>
      <c r="AA258" s="272">
        <f t="shared" ca="1" si="58"/>
        <v>0</v>
      </c>
      <c r="AB258" s="272">
        <f t="shared" ca="1" si="58"/>
        <v>0</v>
      </c>
      <c r="AC258" s="272">
        <f t="shared" ca="1" si="58"/>
        <v>0</v>
      </c>
      <c r="AD258" s="272">
        <f t="shared" ca="1" si="58"/>
        <v>0</v>
      </c>
      <c r="AE258" s="272">
        <f t="shared" ca="1" si="58"/>
        <v>0</v>
      </c>
      <c r="AF258" s="272">
        <f t="shared" ca="1" si="58"/>
        <v>0</v>
      </c>
      <c r="AG258" s="272">
        <f t="shared" ca="1" si="58"/>
        <v>0</v>
      </c>
      <c r="AH258" s="272">
        <f t="shared" ca="1" si="58"/>
        <v>0</v>
      </c>
      <c r="AI258" s="272">
        <f t="shared" ca="1" si="58"/>
        <v>0</v>
      </c>
      <c r="AJ258" s="15">
        <f t="shared" ca="1" si="11"/>
        <v>0</v>
      </c>
      <c r="AK258" s="274" t="str">
        <f ca="1">IFERROR(AJ258/AJ258, "-")</f>
        <v>-</v>
      </c>
    </row>
    <row r="259" spans="1:37" ht="15.75" customHeight="1" x14ac:dyDescent="0.25">
      <c r="A259" s="265"/>
      <c r="B259" s="464" t="s">
        <v>118</v>
      </c>
      <c r="C259" s="266" t="s">
        <v>374</v>
      </c>
      <c r="D259" s="266" t="s">
        <v>157</v>
      </c>
      <c r="E259" s="275">
        <f ca="1">VLOOKUP(E$3,TOD!$B$6:$BP$36,53,0)</f>
        <v>0</v>
      </c>
      <c r="F259" s="275">
        <f ca="1">VLOOKUP(F$3,TOD!$B$6:$BP$36,53,0)</f>
        <v>0</v>
      </c>
      <c r="G259" s="275">
        <f ca="1">VLOOKUP(G$3,TOD!$B$6:$BP$36,53,0)</f>
        <v>0</v>
      </c>
      <c r="H259" s="275">
        <f ca="1">VLOOKUP(H$3,TOD!$B$6:$BP$36,53,0)</f>
        <v>0</v>
      </c>
      <c r="I259" s="275">
        <f ca="1">VLOOKUP(I$3,TOD!$B$6:$BP$36,53,0)</f>
        <v>0</v>
      </c>
      <c r="J259" s="275">
        <f ca="1">VLOOKUP(J$3,TOD!$B$6:$BP$36,53,0)</f>
        <v>0</v>
      </c>
      <c r="K259" s="275">
        <f ca="1">VLOOKUP(K$3,TOD!$B$6:$BP$36,53,0)</f>
        <v>0</v>
      </c>
      <c r="L259" s="275">
        <f ca="1">VLOOKUP(L$3,TOD!$B$6:$BP$36,53,0)</f>
        <v>0</v>
      </c>
      <c r="M259" s="275">
        <f ca="1">VLOOKUP(M$3,TOD!$B$6:$BP$36,53,0)</f>
        <v>0</v>
      </c>
      <c r="N259" s="275">
        <f ca="1">VLOOKUP(N$3,TOD!$B$6:$BP$36,53,0)</f>
        <v>0</v>
      </c>
      <c r="O259" s="275">
        <f ca="1">VLOOKUP(O$3,TOD!$B$6:$BP$36,53,0)</f>
        <v>0</v>
      </c>
      <c r="P259" s="275">
        <f ca="1">VLOOKUP(P$3,TOD!$B$6:$BP$36,53,0)</f>
        <v>0</v>
      </c>
      <c r="Q259" s="275">
        <f ca="1">VLOOKUP(Q$3,TOD!$B$6:$BP$36,53,0)</f>
        <v>0</v>
      </c>
      <c r="R259" s="275">
        <f ca="1">VLOOKUP(R$3,TOD!$B$6:$BP$36,53,0)</f>
        <v>0</v>
      </c>
      <c r="S259" s="275">
        <f ca="1">VLOOKUP(S$3,TOD!$B$6:$BP$36,53,0)</f>
        <v>0</v>
      </c>
      <c r="T259" s="275">
        <f ca="1">VLOOKUP(T$3,TOD!$B$6:$BP$36,53,0)</f>
        <v>0</v>
      </c>
      <c r="U259" s="275">
        <f ca="1">VLOOKUP(U$3,TOD!$B$6:$BP$36,53,0)</f>
        <v>0</v>
      </c>
      <c r="V259" s="275">
        <f ca="1">VLOOKUP(V$3,TOD!$B$6:$BP$36,53,0)</f>
        <v>0</v>
      </c>
      <c r="W259" s="275">
        <f ca="1">VLOOKUP(W$3,TOD!$B$6:$BP$36,53,0)</f>
        <v>0</v>
      </c>
      <c r="X259" s="275">
        <f ca="1">VLOOKUP(X$3,TOD!$B$6:$BP$36,53,0)</f>
        <v>0</v>
      </c>
      <c r="Y259" s="275">
        <f ca="1">VLOOKUP(Y$3,TOD!$B$6:$BP$36,53,0)</f>
        <v>0</v>
      </c>
      <c r="Z259" s="275">
        <f ca="1">VLOOKUP(Z$3,TOD!$B$6:$BP$36,53,0)</f>
        <v>0</v>
      </c>
      <c r="AA259" s="275">
        <f ca="1">VLOOKUP(AA$3,TOD!$B$6:$BP$36,53,0)</f>
        <v>0</v>
      </c>
      <c r="AB259" s="275">
        <f ca="1">VLOOKUP(AB$3,TOD!$B$6:$BP$36,53,0)</f>
        <v>0</v>
      </c>
      <c r="AC259" s="275">
        <f ca="1">VLOOKUP(AC$3,TOD!$B$6:$BP$36,53,0)</f>
        <v>0</v>
      </c>
      <c r="AD259" s="275">
        <f ca="1">VLOOKUP(AD$3,TOD!$B$6:$BP$36,53,0)</f>
        <v>0</v>
      </c>
      <c r="AE259" s="275">
        <f ca="1">VLOOKUP(AE$3,TOD!$B$6:$BP$36,53,0)</f>
        <v>0</v>
      </c>
      <c r="AF259" s="275">
        <f ca="1">VLOOKUP(AF$3,TOD!$B$6:$BP$36,53,0)</f>
        <v>0</v>
      </c>
      <c r="AG259" s="275">
        <f ca="1">VLOOKUP(AG$3,TOD!$B$6:$BP$36,53,0)</f>
        <v>0</v>
      </c>
      <c r="AH259" s="275">
        <f ca="1">VLOOKUP(AH$3,TOD!$B$6:$BP$36,53,0)</f>
        <v>0</v>
      </c>
      <c r="AI259" s="275">
        <f ca="1">VLOOKUP(AI$3,TOD!$B$6:$BP$36,53,0)</f>
        <v>0</v>
      </c>
      <c r="AJ259" s="15">
        <f t="shared" ca="1" si="11"/>
        <v>0</v>
      </c>
      <c r="AK259" s="274" t="str">
        <f ca="1">IFERROR(AJ259/AJ263, "-")</f>
        <v>-</v>
      </c>
    </row>
    <row r="260" spans="1:37" ht="15.75" customHeight="1" x14ac:dyDescent="0.25">
      <c r="A260" s="265"/>
      <c r="B260" s="465"/>
      <c r="C260" s="266" t="s">
        <v>375</v>
      </c>
      <c r="D260" s="266" t="s">
        <v>158</v>
      </c>
      <c r="E260" s="277">
        <f ca="1">VLOOKUP(E$3,TOD!$B$40:$BP$70,53,0)</f>
        <v>0</v>
      </c>
      <c r="F260" s="277">
        <f ca="1">VLOOKUP(F$3,TOD!$B$40:$BP$70,53,0)</f>
        <v>0</v>
      </c>
      <c r="G260" s="277">
        <f ca="1">VLOOKUP(G$3,TOD!$B$40:$BP$70,53,0)</f>
        <v>0</v>
      </c>
      <c r="H260" s="277">
        <f ca="1">VLOOKUP(H$3,TOD!$B$40:$BP$70,53,0)</f>
        <v>0</v>
      </c>
      <c r="I260" s="277">
        <f ca="1">VLOOKUP(I$3,TOD!$B$40:$BP$70,53,0)</f>
        <v>0</v>
      </c>
      <c r="J260" s="277">
        <f ca="1">VLOOKUP(J$3,TOD!$B$40:$BP$70,53,0)</f>
        <v>0</v>
      </c>
      <c r="K260" s="277">
        <f ca="1">VLOOKUP(K$3,TOD!$B$40:$BP$70,53,0)</f>
        <v>0</v>
      </c>
      <c r="L260" s="277">
        <f ca="1">VLOOKUP(L$3,TOD!$B$40:$BP$70,53,0)</f>
        <v>0</v>
      </c>
      <c r="M260" s="277">
        <f ca="1">VLOOKUP(M$3,TOD!$B$40:$BP$70,53,0)</f>
        <v>0</v>
      </c>
      <c r="N260" s="277">
        <f ca="1">VLOOKUP(N$3,TOD!$B$40:$BP$70,53,0)</f>
        <v>0</v>
      </c>
      <c r="O260" s="277">
        <f ca="1">VLOOKUP(O$3,TOD!$B$40:$BP$70,53,0)</f>
        <v>0</v>
      </c>
      <c r="P260" s="277">
        <f ca="1">VLOOKUP(P$3,TOD!$B$40:$BP$70,53,0)</f>
        <v>0</v>
      </c>
      <c r="Q260" s="277">
        <f ca="1">VLOOKUP(Q$3,TOD!$B$40:$BP$70,53,0)</f>
        <v>0</v>
      </c>
      <c r="R260" s="277">
        <f ca="1">VLOOKUP(R$3,TOD!$B$40:$BP$70,53,0)</f>
        <v>0</v>
      </c>
      <c r="S260" s="277">
        <f ca="1">VLOOKUP(S$3,TOD!$B$40:$BP$70,53,0)</f>
        <v>0</v>
      </c>
      <c r="T260" s="277">
        <f ca="1">VLOOKUP(T$3,TOD!$B$40:$BP$70,53,0)</f>
        <v>0</v>
      </c>
      <c r="U260" s="277">
        <f ca="1">VLOOKUP(U$3,TOD!$B$40:$BP$70,53,0)</f>
        <v>0</v>
      </c>
      <c r="V260" s="277">
        <f ca="1">VLOOKUP(V$3,TOD!$B$40:$BP$70,53,0)</f>
        <v>0</v>
      </c>
      <c r="W260" s="277">
        <f ca="1">VLOOKUP(W$3,TOD!$B$40:$BP$70,53,0)</f>
        <v>0</v>
      </c>
      <c r="X260" s="277">
        <f ca="1">VLOOKUP(X$3,TOD!$B$40:$BP$70,53,0)</f>
        <v>0</v>
      </c>
      <c r="Y260" s="277">
        <f ca="1">VLOOKUP(Y$3,TOD!$B$40:$BP$70,53,0)</f>
        <v>0</v>
      </c>
      <c r="Z260" s="277">
        <f ca="1">VLOOKUP(Z$3,TOD!$B$40:$BP$70,53,0)</f>
        <v>0</v>
      </c>
      <c r="AA260" s="277">
        <f ca="1">VLOOKUP(AA$3,TOD!$B$40:$BP$70,53,0)</f>
        <v>0</v>
      </c>
      <c r="AB260" s="277">
        <f ca="1">VLOOKUP(AB$3,TOD!$B$40:$BP$70,53,0)</f>
        <v>0</v>
      </c>
      <c r="AC260" s="277">
        <f ca="1">VLOOKUP(AC$3,TOD!$B$40:$BP$70,53,0)</f>
        <v>0</v>
      </c>
      <c r="AD260" s="277">
        <f ca="1">VLOOKUP(AD$3,TOD!$B$40:$BP$70,53,0)</f>
        <v>0</v>
      </c>
      <c r="AE260" s="277">
        <f ca="1">VLOOKUP(AE$3,TOD!$B$40:$BP$70,53,0)</f>
        <v>0</v>
      </c>
      <c r="AF260" s="277">
        <f ca="1">VLOOKUP(AF$3,TOD!$B$40:$BP$70,53,0)</f>
        <v>0</v>
      </c>
      <c r="AG260" s="277">
        <f ca="1">VLOOKUP(AG$3,TOD!$B$40:$BP$70,53,0)</f>
        <v>0</v>
      </c>
      <c r="AH260" s="277">
        <f ca="1">VLOOKUP(AH$3,TOD!$B$40:$BP$70,53,0)</f>
        <v>0</v>
      </c>
      <c r="AI260" s="277">
        <f ca="1">VLOOKUP(AI$3,TOD!$B$40:$BP$70,53,0)</f>
        <v>0</v>
      </c>
      <c r="AJ260" s="15">
        <f t="shared" ca="1" si="11"/>
        <v>0</v>
      </c>
      <c r="AK260" s="274" t="str">
        <f ca="1">IFERROR(AJ260/AJ263, "-")</f>
        <v>-</v>
      </c>
    </row>
    <row r="261" spans="1:37" ht="15.75" customHeight="1" x14ac:dyDescent="0.25">
      <c r="A261" s="265"/>
      <c r="B261" s="465"/>
      <c r="C261" s="266" t="s">
        <v>376</v>
      </c>
      <c r="D261" s="266" t="s">
        <v>159</v>
      </c>
      <c r="E261" s="277">
        <f ca="1">VLOOKUP(E$3,TOD!$B$75:$BP$105,53,0)</f>
        <v>0</v>
      </c>
      <c r="F261" s="277">
        <f ca="1">VLOOKUP(F$3,TOD!$B$75:$BP$105,53,0)</f>
        <v>0</v>
      </c>
      <c r="G261" s="277">
        <f ca="1">VLOOKUP(G$3,TOD!$B$75:$BP$105,53,0)</f>
        <v>0</v>
      </c>
      <c r="H261" s="277">
        <f ca="1">VLOOKUP(H$3,TOD!$B$75:$BP$105,53,0)</f>
        <v>0</v>
      </c>
      <c r="I261" s="277">
        <f ca="1">VLOOKUP(I$3,TOD!$B$75:$BP$105,53,0)</f>
        <v>0</v>
      </c>
      <c r="J261" s="277">
        <f ca="1">VLOOKUP(J$3,TOD!$B$75:$BP$105,53,0)</f>
        <v>0</v>
      </c>
      <c r="K261" s="277">
        <f ca="1">VLOOKUP(K$3,TOD!$B$75:$BP$105,53,0)</f>
        <v>0</v>
      </c>
      <c r="L261" s="277">
        <f ca="1">VLOOKUP(L$3,TOD!$B$75:$BP$105,53,0)</f>
        <v>0</v>
      </c>
      <c r="M261" s="277">
        <f ca="1">VLOOKUP(M$3,TOD!$B$75:$BP$105,53,0)</f>
        <v>0</v>
      </c>
      <c r="N261" s="277">
        <f ca="1">VLOOKUP(N$3,TOD!$B$75:$BP$105,53,0)</f>
        <v>0</v>
      </c>
      <c r="O261" s="277">
        <f ca="1">VLOOKUP(O$3,TOD!$B$75:$BP$105,53,0)</f>
        <v>0</v>
      </c>
      <c r="P261" s="277">
        <f ca="1">VLOOKUP(P$3,TOD!$B$75:$BP$105,53,0)</f>
        <v>0</v>
      </c>
      <c r="Q261" s="277">
        <f ca="1">VLOOKUP(Q$3,TOD!$B$75:$BP$105,53,0)</f>
        <v>0</v>
      </c>
      <c r="R261" s="277">
        <f ca="1">VLOOKUP(R$3,TOD!$B$75:$BP$105,53,0)</f>
        <v>0</v>
      </c>
      <c r="S261" s="277">
        <f ca="1">VLOOKUP(S$3,TOD!$B$75:$BP$105,53,0)</f>
        <v>0</v>
      </c>
      <c r="T261" s="277">
        <f ca="1">VLOOKUP(T$3,TOD!$B$75:$BP$105,53,0)</f>
        <v>0</v>
      </c>
      <c r="U261" s="277">
        <f ca="1">VLOOKUP(U$3,TOD!$B$75:$BP$105,53,0)</f>
        <v>0</v>
      </c>
      <c r="V261" s="277">
        <f ca="1">VLOOKUP(V$3,TOD!$B$75:$BP$105,53,0)</f>
        <v>0</v>
      </c>
      <c r="W261" s="277">
        <f ca="1">VLOOKUP(W$3,TOD!$B$75:$BP$105,53,0)</f>
        <v>0</v>
      </c>
      <c r="X261" s="277">
        <f ca="1">VLOOKUP(X$3,TOD!$B$75:$BP$105,53,0)</f>
        <v>0</v>
      </c>
      <c r="Y261" s="277">
        <f ca="1">VLOOKUP(Y$3,TOD!$B$75:$BP$105,53,0)</f>
        <v>0</v>
      </c>
      <c r="Z261" s="277">
        <f ca="1">VLOOKUP(Z$3,TOD!$B$75:$BP$105,53,0)</f>
        <v>0</v>
      </c>
      <c r="AA261" s="277">
        <f ca="1">VLOOKUP(AA$3,TOD!$B$75:$BP$105,53,0)</f>
        <v>0</v>
      </c>
      <c r="AB261" s="277">
        <f ca="1">VLOOKUP(AB$3,TOD!$B$75:$BP$105,53,0)</f>
        <v>0</v>
      </c>
      <c r="AC261" s="277">
        <f ca="1">VLOOKUP(AC$3,TOD!$B$75:$BP$105,53,0)</f>
        <v>0</v>
      </c>
      <c r="AD261" s="277">
        <f ca="1">VLOOKUP(AD$3,TOD!$B$75:$BP$105,53,0)</f>
        <v>0</v>
      </c>
      <c r="AE261" s="277">
        <f ca="1">VLOOKUP(AE$3,TOD!$B$75:$BP$105,53,0)</f>
        <v>0</v>
      </c>
      <c r="AF261" s="277">
        <f ca="1">VLOOKUP(AF$3,TOD!$B$75:$BP$105,53,0)</f>
        <v>0</v>
      </c>
      <c r="AG261" s="277">
        <f ca="1">VLOOKUP(AG$3,TOD!$B$75:$BP$105,53,0)</f>
        <v>0</v>
      </c>
      <c r="AH261" s="277">
        <f ca="1">VLOOKUP(AH$3,TOD!$B$75:$BP$105,53,0)</f>
        <v>0</v>
      </c>
      <c r="AI261" s="277">
        <f ca="1">VLOOKUP(AI$3,TOD!$B$75:$BP$105,53,0)</f>
        <v>0</v>
      </c>
      <c r="AJ261" s="15">
        <f t="shared" ca="1" si="11"/>
        <v>0</v>
      </c>
      <c r="AK261" s="274" t="str">
        <f ca="1">IFERROR(AJ261/AJ263, "-")</f>
        <v>-</v>
      </c>
    </row>
    <row r="262" spans="1:37" ht="15.75" customHeight="1" x14ac:dyDescent="0.25">
      <c r="A262" s="265"/>
      <c r="B262" s="465"/>
      <c r="C262" s="266" t="s">
        <v>377</v>
      </c>
      <c r="D262" s="266" t="s">
        <v>160</v>
      </c>
      <c r="E262" s="277">
        <f ca="1">VLOOKUP(E$3,TOD!$B$109:$BP$139,53,0)</f>
        <v>0</v>
      </c>
      <c r="F262" s="277">
        <f ca="1">VLOOKUP(F$3,TOD!$B$109:$BP$139,53,0)</f>
        <v>0</v>
      </c>
      <c r="G262" s="277">
        <f ca="1">VLOOKUP(G$3,TOD!$B$109:$BP$139,53,0)</f>
        <v>0</v>
      </c>
      <c r="H262" s="277">
        <f ca="1">VLOOKUP(H$3,TOD!$B$109:$BP$139,53,0)</f>
        <v>0</v>
      </c>
      <c r="I262" s="277">
        <f ca="1">VLOOKUP(I$3,TOD!$B$109:$BP$139,53,0)</f>
        <v>0</v>
      </c>
      <c r="J262" s="277">
        <f ca="1">VLOOKUP(J$3,TOD!$B$109:$BP$139,53,0)</f>
        <v>0</v>
      </c>
      <c r="K262" s="277">
        <f ca="1">VLOOKUP(K$3,TOD!$B$109:$BP$139,53,0)</f>
        <v>0</v>
      </c>
      <c r="L262" s="277">
        <f ca="1">VLOOKUP(L$3,TOD!$B$109:$BP$139,53,0)</f>
        <v>0</v>
      </c>
      <c r="M262" s="277">
        <f ca="1">VLOOKUP(M$3,TOD!$B$109:$BP$139,53,0)</f>
        <v>0</v>
      </c>
      <c r="N262" s="277">
        <f ca="1">VLOOKUP(N$3,TOD!$B$109:$BP$139,53,0)</f>
        <v>0</v>
      </c>
      <c r="O262" s="277">
        <f ca="1">VLOOKUP(O$3,TOD!$B$109:$BP$139,53,0)</f>
        <v>0</v>
      </c>
      <c r="P262" s="277">
        <f ca="1">VLOOKUP(P$3,TOD!$B$109:$BP$139,53,0)</f>
        <v>0</v>
      </c>
      <c r="Q262" s="277">
        <f ca="1">VLOOKUP(Q$3,TOD!$B$109:$BP$139,53,0)</f>
        <v>0</v>
      </c>
      <c r="R262" s="277">
        <f ca="1">VLOOKUP(R$3,TOD!$B$109:$BP$139,53,0)</f>
        <v>0</v>
      </c>
      <c r="S262" s="277">
        <f ca="1">VLOOKUP(S$3,TOD!$B$109:$BP$139,53,0)</f>
        <v>0</v>
      </c>
      <c r="T262" s="277">
        <f ca="1">VLOOKUP(T$3,TOD!$B$109:$BP$139,53,0)</f>
        <v>0</v>
      </c>
      <c r="U262" s="277">
        <f ca="1">VLOOKUP(U$3,TOD!$B$109:$BP$139,53,0)</f>
        <v>0</v>
      </c>
      <c r="V262" s="277">
        <f ca="1">VLOOKUP(V$3,TOD!$B$109:$BP$139,53,0)</f>
        <v>0</v>
      </c>
      <c r="W262" s="277">
        <f ca="1">VLOOKUP(W$3,TOD!$B$109:$BP$139,53,0)</f>
        <v>0</v>
      </c>
      <c r="X262" s="277">
        <f ca="1">VLOOKUP(X$3,TOD!$B$109:$BP$139,53,0)</f>
        <v>0</v>
      </c>
      <c r="Y262" s="277">
        <f ca="1">VLOOKUP(Y$3,TOD!$B$109:$BP$139,53,0)</f>
        <v>0</v>
      </c>
      <c r="Z262" s="277">
        <f ca="1">VLOOKUP(Z$3,TOD!$B$109:$BP$139,53,0)</f>
        <v>0</v>
      </c>
      <c r="AA262" s="277">
        <f ca="1">VLOOKUP(AA$3,TOD!$B$109:$BP$139,53,0)</f>
        <v>0</v>
      </c>
      <c r="AB262" s="277">
        <f ca="1">VLOOKUP(AB$3,TOD!$B$109:$BP$139,53,0)</f>
        <v>0</v>
      </c>
      <c r="AC262" s="277">
        <f ca="1">VLOOKUP(AC$3,TOD!$B$109:$BP$139,53,0)</f>
        <v>0</v>
      </c>
      <c r="AD262" s="277">
        <f ca="1">VLOOKUP(AD$3,TOD!$B$109:$BP$139,53,0)</f>
        <v>0</v>
      </c>
      <c r="AE262" s="277">
        <f ca="1">VLOOKUP(AE$3,TOD!$B$109:$BP$139,53,0)</f>
        <v>0</v>
      </c>
      <c r="AF262" s="277">
        <f ca="1">VLOOKUP(AF$3,TOD!$B$109:$BP$139,53,0)</f>
        <v>0</v>
      </c>
      <c r="AG262" s="277">
        <f ca="1">VLOOKUP(AG$3,TOD!$B$109:$BP$139,53,0)</f>
        <v>0</v>
      </c>
      <c r="AH262" s="277">
        <f ca="1">VLOOKUP(AH$3,TOD!$B$109:$BP$139,53,0)</f>
        <v>0</v>
      </c>
      <c r="AI262" s="277">
        <f ca="1">VLOOKUP(AI$3,TOD!$B$109:$BP$139,53,0)</f>
        <v>0</v>
      </c>
      <c r="AJ262" s="15">
        <f t="shared" ca="1" si="11"/>
        <v>0</v>
      </c>
      <c r="AK262" s="274" t="str">
        <f ca="1">IFERROR(AJ262/AJ263, "-")</f>
        <v>-</v>
      </c>
    </row>
    <row r="263" spans="1:37" ht="15.75" customHeight="1" x14ac:dyDescent="0.25">
      <c r="A263" s="265"/>
      <c r="B263" s="466"/>
      <c r="C263" s="270"/>
      <c r="D263" s="271" t="s">
        <v>35</v>
      </c>
      <c r="E263" s="272">
        <f t="shared" ref="E263:AI263" ca="1" si="59">SUM(E259:E262)</f>
        <v>0</v>
      </c>
      <c r="F263" s="272">
        <f t="shared" ca="1" si="59"/>
        <v>0</v>
      </c>
      <c r="G263" s="272">
        <f t="shared" ca="1" si="59"/>
        <v>0</v>
      </c>
      <c r="H263" s="272">
        <f t="shared" ca="1" si="59"/>
        <v>0</v>
      </c>
      <c r="I263" s="272">
        <f t="shared" ca="1" si="59"/>
        <v>0</v>
      </c>
      <c r="J263" s="272">
        <f t="shared" ca="1" si="59"/>
        <v>0</v>
      </c>
      <c r="K263" s="272">
        <f t="shared" ca="1" si="59"/>
        <v>0</v>
      </c>
      <c r="L263" s="272">
        <f t="shared" ca="1" si="59"/>
        <v>0</v>
      </c>
      <c r="M263" s="272">
        <f t="shared" ca="1" si="59"/>
        <v>0</v>
      </c>
      <c r="N263" s="272">
        <f t="shared" ca="1" si="59"/>
        <v>0</v>
      </c>
      <c r="O263" s="272">
        <f t="shared" ca="1" si="59"/>
        <v>0</v>
      </c>
      <c r="P263" s="272">
        <f t="shared" ca="1" si="59"/>
        <v>0</v>
      </c>
      <c r="Q263" s="272">
        <f t="shared" ca="1" si="59"/>
        <v>0</v>
      </c>
      <c r="R263" s="272">
        <f t="shared" ca="1" si="59"/>
        <v>0</v>
      </c>
      <c r="S263" s="272">
        <f t="shared" ca="1" si="59"/>
        <v>0</v>
      </c>
      <c r="T263" s="272">
        <f t="shared" ca="1" si="59"/>
        <v>0</v>
      </c>
      <c r="U263" s="272">
        <f t="shared" ca="1" si="59"/>
        <v>0</v>
      </c>
      <c r="V263" s="272">
        <f t="shared" ca="1" si="59"/>
        <v>0</v>
      </c>
      <c r="W263" s="272">
        <f t="shared" ca="1" si="59"/>
        <v>0</v>
      </c>
      <c r="X263" s="272">
        <f t="shared" ca="1" si="59"/>
        <v>0</v>
      </c>
      <c r="Y263" s="272">
        <f t="shared" ca="1" si="59"/>
        <v>0</v>
      </c>
      <c r="Z263" s="272">
        <f t="shared" ca="1" si="59"/>
        <v>0</v>
      </c>
      <c r="AA263" s="272">
        <f t="shared" ca="1" si="59"/>
        <v>0</v>
      </c>
      <c r="AB263" s="272">
        <f t="shared" ca="1" si="59"/>
        <v>0</v>
      </c>
      <c r="AC263" s="272">
        <f t="shared" ca="1" si="59"/>
        <v>0</v>
      </c>
      <c r="AD263" s="272">
        <f t="shared" ca="1" si="59"/>
        <v>0</v>
      </c>
      <c r="AE263" s="272">
        <f t="shared" ca="1" si="59"/>
        <v>0</v>
      </c>
      <c r="AF263" s="272">
        <f t="shared" ca="1" si="59"/>
        <v>0</v>
      </c>
      <c r="AG263" s="272">
        <f t="shared" ca="1" si="59"/>
        <v>0</v>
      </c>
      <c r="AH263" s="272">
        <f t="shared" ca="1" si="59"/>
        <v>0</v>
      </c>
      <c r="AI263" s="272">
        <f t="shared" ca="1" si="59"/>
        <v>0</v>
      </c>
      <c r="AJ263" s="15">
        <f t="shared" ca="1" si="11"/>
        <v>0</v>
      </c>
      <c r="AK263" s="274" t="str">
        <f ca="1">IFERROR(AJ263/AJ263, "-")</f>
        <v>-</v>
      </c>
    </row>
    <row r="264" spans="1:37" ht="15.75" customHeight="1" x14ac:dyDescent="0.25">
      <c r="A264" s="265"/>
      <c r="B264" s="464" t="s">
        <v>119</v>
      </c>
      <c r="C264" s="266" t="s">
        <v>378</v>
      </c>
      <c r="D264" s="266" t="s">
        <v>157</v>
      </c>
      <c r="E264" s="275">
        <f ca="1">VLOOKUP(E$3,TOD!$B$6:$BP$36,54,0)</f>
        <v>0</v>
      </c>
      <c r="F264" s="275">
        <f ca="1">VLOOKUP(F$3,TOD!$B$6:$BP$36,54,0)</f>
        <v>0</v>
      </c>
      <c r="G264" s="275">
        <f ca="1">VLOOKUP(G$3,TOD!$B$6:$BP$36,54,0)</f>
        <v>0</v>
      </c>
      <c r="H264" s="275">
        <f ca="1">VLOOKUP(H$3,TOD!$B$6:$BP$36,54,0)</f>
        <v>0</v>
      </c>
      <c r="I264" s="275">
        <f ca="1">VLOOKUP(I$3,TOD!$B$6:$BP$36,54,0)</f>
        <v>0</v>
      </c>
      <c r="J264" s="275">
        <f ca="1">VLOOKUP(J$3,TOD!$B$6:$BP$36,54,0)</f>
        <v>0</v>
      </c>
      <c r="K264" s="275">
        <f ca="1">VLOOKUP(K$3,TOD!$B$6:$BP$36,54,0)</f>
        <v>0</v>
      </c>
      <c r="L264" s="275">
        <f ca="1">VLOOKUP(L$3,TOD!$B$6:$BP$36,54,0)</f>
        <v>0</v>
      </c>
      <c r="M264" s="275">
        <f ca="1">VLOOKUP(M$3,TOD!$B$6:$BP$36,54,0)</f>
        <v>0</v>
      </c>
      <c r="N264" s="275">
        <f ca="1">VLOOKUP(N$3,TOD!$B$6:$BP$36,54,0)</f>
        <v>0</v>
      </c>
      <c r="O264" s="275">
        <f ca="1">VLOOKUP(O$3,TOD!$B$6:$BP$36,54,0)</f>
        <v>0</v>
      </c>
      <c r="P264" s="275">
        <f ca="1">VLOOKUP(P$3,TOD!$B$6:$BP$36,54,0)</f>
        <v>0</v>
      </c>
      <c r="Q264" s="275">
        <f ca="1">VLOOKUP(Q$3,TOD!$B$6:$BP$36,54,0)</f>
        <v>0</v>
      </c>
      <c r="R264" s="275">
        <f ca="1">VLOOKUP(R$3,TOD!$B$6:$BP$36,54,0)</f>
        <v>0</v>
      </c>
      <c r="S264" s="275">
        <f ca="1">VLOOKUP(S$3,TOD!$B$6:$BP$36,54,0)</f>
        <v>0</v>
      </c>
      <c r="T264" s="275">
        <f ca="1">VLOOKUP(T$3,TOD!$B$6:$BP$36,54,0)</f>
        <v>0</v>
      </c>
      <c r="U264" s="275">
        <f ca="1">VLOOKUP(U$3,TOD!$B$6:$BP$36,54,0)</f>
        <v>0</v>
      </c>
      <c r="V264" s="275">
        <f ca="1">VLOOKUP(V$3,TOD!$B$6:$BP$36,54,0)</f>
        <v>0</v>
      </c>
      <c r="W264" s="275">
        <f ca="1">VLOOKUP(W$3,TOD!$B$6:$BP$36,54,0)</f>
        <v>0</v>
      </c>
      <c r="X264" s="275">
        <f ca="1">VLOOKUP(X$3,TOD!$B$6:$BP$36,54,0)</f>
        <v>0</v>
      </c>
      <c r="Y264" s="275">
        <f ca="1">VLOOKUP(Y$3,TOD!$B$6:$BP$36,54,0)</f>
        <v>0</v>
      </c>
      <c r="Z264" s="275">
        <f ca="1">VLOOKUP(Z$3,TOD!$B$6:$BP$36,54,0)</f>
        <v>0</v>
      </c>
      <c r="AA264" s="275">
        <f ca="1">VLOOKUP(AA$3,TOD!$B$6:$BP$36,54,0)</f>
        <v>0</v>
      </c>
      <c r="AB264" s="275">
        <f ca="1">VLOOKUP(AB$3,TOD!$B$6:$BP$36,54,0)</f>
        <v>0</v>
      </c>
      <c r="AC264" s="275">
        <f ca="1">VLOOKUP(AC$3,TOD!$B$6:$BP$36,54,0)</f>
        <v>0</v>
      </c>
      <c r="AD264" s="275">
        <f ca="1">VLOOKUP(AD$3,TOD!$B$6:$BP$36,54,0)</f>
        <v>0</v>
      </c>
      <c r="AE264" s="275">
        <f ca="1">VLOOKUP(AE$3,TOD!$B$6:$BP$36,54,0)</f>
        <v>0</v>
      </c>
      <c r="AF264" s="275">
        <f ca="1">VLOOKUP(AF$3,TOD!$B$6:$BP$36,54,0)</f>
        <v>0</v>
      </c>
      <c r="AG264" s="275">
        <f ca="1">VLOOKUP(AG$3,TOD!$B$6:$BP$36,54,0)</f>
        <v>0</v>
      </c>
      <c r="AH264" s="275">
        <f ca="1">VLOOKUP(AH$3,TOD!$B$6:$BP$36,54,0)</f>
        <v>0</v>
      </c>
      <c r="AI264" s="275">
        <f ca="1">VLOOKUP(AI$3,TOD!$B$6:$BP$36,54,0)</f>
        <v>0</v>
      </c>
      <c r="AJ264" s="15">
        <f t="shared" ca="1" si="11"/>
        <v>0</v>
      </c>
      <c r="AK264" s="274" t="str">
        <f ca="1">IFERROR(AJ264/AJ268, "-")</f>
        <v>-</v>
      </c>
    </row>
    <row r="265" spans="1:37" ht="15.75" customHeight="1" x14ac:dyDescent="0.25">
      <c r="A265" s="265"/>
      <c r="B265" s="465"/>
      <c r="C265" s="266" t="s">
        <v>379</v>
      </c>
      <c r="D265" s="266" t="s">
        <v>158</v>
      </c>
      <c r="E265" s="277">
        <f ca="1">VLOOKUP(E$3,TOD!$B$40:$BP$70,54,0)</f>
        <v>0</v>
      </c>
      <c r="F265" s="277">
        <f ca="1">VLOOKUP(F$3,TOD!$B$40:$BP$70,54,0)</f>
        <v>0</v>
      </c>
      <c r="G265" s="277">
        <f ca="1">VLOOKUP(G$3,TOD!$B$40:$BP$70,54,0)</f>
        <v>0</v>
      </c>
      <c r="H265" s="277">
        <f ca="1">VLOOKUP(H$3,TOD!$B$40:$BP$70,54,0)</f>
        <v>0</v>
      </c>
      <c r="I265" s="277">
        <f ca="1">VLOOKUP(I$3,TOD!$B$40:$BP$70,54,0)</f>
        <v>0</v>
      </c>
      <c r="J265" s="277">
        <f ca="1">VLOOKUP(J$3,TOD!$B$40:$BP$70,54,0)</f>
        <v>0</v>
      </c>
      <c r="K265" s="277">
        <f ca="1">VLOOKUP(K$3,TOD!$B$40:$BP$70,54,0)</f>
        <v>0</v>
      </c>
      <c r="L265" s="277">
        <f ca="1">VLOOKUP(L$3,TOD!$B$40:$BP$70,54,0)</f>
        <v>0</v>
      </c>
      <c r="M265" s="277">
        <f ca="1">VLOOKUP(M$3,TOD!$B$40:$BP$70,54,0)</f>
        <v>0</v>
      </c>
      <c r="N265" s="277">
        <f ca="1">VLOOKUP(N$3,TOD!$B$40:$BP$70,54,0)</f>
        <v>0</v>
      </c>
      <c r="O265" s="277">
        <f ca="1">VLOOKUP(O$3,TOD!$B$40:$BP$70,54,0)</f>
        <v>0</v>
      </c>
      <c r="P265" s="277">
        <f ca="1">VLOOKUP(P$3,TOD!$B$40:$BP$70,54,0)</f>
        <v>0</v>
      </c>
      <c r="Q265" s="277">
        <f ca="1">VLOOKUP(Q$3,TOD!$B$40:$BP$70,54,0)</f>
        <v>0</v>
      </c>
      <c r="R265" s="277">
        <f ca="1">VLOOKUP(R$3,TOD!$B$40:$BP$70,54,0)</f>
        <v>0</v>
      </c>
      <c r="S265" s="277">
        <f ca="1">VLOOKUP(S$3,TOD!$B$40:$BP$70,54,0)</f>
        <v>0</v>
      </c>
      <c r="T265" s="277">
        <f ca="1">VLOOKUP(T$3,TOD!$B$40:$BP$70,54,0)</f>
        <v>0</v>
      </c>
      <c r="U265" s="277">
        <f ca="1">VLOOKUP(U$3,TOD!$B$40:$BP$70,54,0)</f>
        <v>0</v>
      </c>
      <c r="V265" s="277">
        <f ca="1">VLOOKUP(V$3,TOD!$B$40:$BP$70,54,0)</f>
        <v>0</v>
      </c>
      <c r="W265" s="277">
        <f ca="1">VLOOKUP(W$3,TOD!$B$40:$BP$70,54,0)</f>
        <v>0</v>
      </c>
      <c r="X265" s="277">
        <f ca="1">VLOOKUP(X$3,TOD!$B$40:$BP$70,54,0)</f>
        <v>0</v>
      </c>
      <c r="Y265" s="277">
        <f ca="1">VLOOKUP(Y$3,TOD!$B$40:$BP$70,54,0)</f>
        <v>0</v>
      </c>
      <c r="Z265" s="277">
        <f ca="1">VLOOKUP(Z$3,TOD!$B$40:$BP$70,54,0)</f>
        <v>0</v>
      </c>
      <c r="AA265" s="277">
        <f ca="1">VLOOKUP(AA$3,TOD!$B$40:$BP$70,54,0)</f>
        <v>0</v>
      </c>
      <c r="AB265" s="277">
        <f ca="1">VLOOKUP(AB$3,TOD!$B$40:$BP$70,54,0)</f>
        <v>0</v>
      </c>
      <c r="AC265" s="277">
        <f ca="1">VLOOKUP(AC$3,TOD!$B$40:$BP$70,54,0)</f>
        <v>0</v>
      </c>
      <c r="AD265" s="277">
        <f ca="1">VLOOKUP(AD$3,TOD!$B$40:$BP$70,54,0)</f>
        <v>0</v>
      </c>
      <c r="AE265" s="277">
        <f ca="1">VLOOKUP(AE$3,TOD!$B$40:$BP$70,54,0)</f>
        <v>0</v>
      </c>
      <c r="AF265" s="277">
        <f ca="1">VLOOKUP(AF$3,TOD!$B$40:$BP$70,54,0)</f>
        <v>0</v>
      </c>
      <c r="AG265" s="277">
        <f ca="1">VLOOKUP(AG$3,TOD!$B$40:$BP$70,54,0)</f>
        <v>0</v>
      </c>
      <c r="AH265" s="277">
        <f ca="1">VLOOKUP(AH$3,TOD!$B$40:$BP$70,54,0)</f>
        <v>0</v>
      </c>
      <c r="AI265" s="277">
        <f ca="1">VLOOKUP(AI$3,TOD!$B$40:$BP$70,54,0)</f>
        <v>0</v>
      </c>
      <c r="AJ265" s="15">
        <f t="shared" ca="1" si="11"/>
        <v>0</v>
      </c>
      <c r="AK265" s="274" t="str">
        <f ca="1">IFERROR(AJ265/AJ268, "-")</f>
        <v>-</v>
      </c>
    </row>
    <row r="266" spans="1:37" ht="15.75" customHeight="1" x14ac:dyDescent="0.25">
      <c r="A266" s="265"/>
      <c r="B266" s="465"/>
      <c r="C266" s="266" t="s">
        <v>380</v>
      </c>
      <c r="D266" s="266" t="s">
        <v>159</v>
      </c>
      <c r="E266" s="277">
        <f ca="1">VLOOKUP(E$3,TOD!$B$75:$BP$105,54,0)</f>
        <v>0</v>
      </c>
      <c r="F266" s="277">
        <f ca="1">VLOOKUP(F$3,TOD!$B$75:$BP$105,54,0)</f>
        <v>0</v>
      </c>
      <c r="G266" s="277">
        <f ca="1">VLOOKUP(G$3,TOD!$B$75:$BP$105,54,0)</f>
        <v>0</v>
      </c>
      <c r="H266" s="277">
        <f ca="1">VLOOKUP(H$3,TOD!$B$75:$BP$105,54,0)</f>
        <v>0</v>
      </c>
      <c r="I266" s="277">
        <f ca="1">VLOOKUP(I$3,TOD!$B$75:$BP$105,54,0)</f>
        <v>0</v>
      </c>
      <c r="J266" s="277">
        <f ca="1">VLOOKUP(J$3,TOD!$B$75:$BP$105,54,0)</f>
        <v>0</v>
      </c>
      <c r="K266" s="277">
        <f ca="1">VLOOKUP(K$3,TOD!$B$75:$BP$105,54,0)</f>
        <v>0</v>
      </c>
      <c r="L266" s="277">
        <f ca="1">VLOOKUP(L$3,TOD!$B$75:$BP$105,54,0)</f>
        <v>0</v>
      </c>
      <c r="M266" s="277">
        <f ca="1">VLOOKUP(M$3,TOD!$B$75:$BP$105,54,0)</f>
        <v>0</v>
      </c>
      <c r="N266" s="277">
        <f ca="1">VLOOKUP(N$3,TOD!$B$75:$BP$105,54,0)</f>
        <v>0</v>
      </c>
      <c r="O266" s="277">
        <f ca="1">VLOOKUP(O$3,TOD!$B$75:$BP$105,54,0)</f>
        <v>0</v>
      </c>
      <c r="P266" s="277">
        <f ca="1">VLOOKUP(P$3,TOD!$B$75:$BP$105,54,0)</f>
        <v>0</v>
      </c>
      <c r="Q266" s="277">
        <f ca="1">VLOOKUP(Q$3,TOD!$B$75:$BP$105,54,0)</f>
        <v>0</v>
      </c>
      <c r="R266" s="277">
        <f ca="1">VLOOKUP(R$3,TOD!$B$75:$BP$105,54,0)</f>
        <v>0</v>
      </c>
      <c r="S266" s="277">
        <f ca="1">VLOOKUP(S$3,TOD!$B$75:$BP$105,54,0)</f>
        <v>0</v>
      </c>
      <c r="T266" s="277">
        <f ca="1">VLOOKUP(T$3,TOD!$B$75:$BP$105,54,0)</f>
        <v>0</v>
      </c>
      <c r="U266" s="277">
        <f ca="1">VLOOKUP(U$3,TOD!$B$75:$BP$105,54,0)</f>
        <v>0</v>
      </c>
      <c r="V266" s="277">
        <f ca="1">VLOOKUP(V$3,TOD!$B$75:$BP$105,54,0)</f>
        <v>0</v>
      </c>
      <c r="W266" s="277">
        <f ca="1">VLOOKUP(W$3,TOD!$B$75:$BP$105,54,0)</f>
        <v>0</v>
      </c>
      <c r="X266" s="277">
        <f ca="1">VLOOKUP(X$3,TOD!$B$75:$BP$105,54,0)</f>
        <v>0</v>
      </c>
      <c r="Y266" s="277">
        <f ca="1">VLOOKUP(Y$3,TOD!$B$75:$BP$105,54,0)</f>
        <v>0</v>
      </c>
      <c r="Z266" s="277">
        <f ca="1">VLOOKUP(Z$3,TOD!$B$75:$BP$105,54,0)</f>
        <v>0</v>
      </c>
      <c r="AA266" s="277">
        <f ca="1">VLOOKUP(AA$3,TOD!$B$75:$BP$105,54,0)</f>
        <v>0</v>
      </c>
      <c r="AB266" s="277">
        <f ca="1">VLOOKUP(AB$3,TOD!$B$75:$BP$105,54,0)</f>
        <v>0</v>
      </c>
      <c r="AC266" s="277">
        <f ca="1">VLOOKUP(AC$3,TOD!$B$75:$BP$105,54,0)</f>
        <v>0</v>
      </c>
      <c r="AD266" s="277">
        <f ca="1">VLOOKUP(AD$3,TOD!$B$75:$BP$105,54,0)</f>
        <v>0</v>
      </c>
      <c r="AE266" s="277">
        <f ca="1">VLOOKUP(AE$3,TOD!$B$75:$BP$105,54,0)</f>
        <v>0</v>
      </c>
      <c r="AF266" s="277">
        <f ca="1">VLOOKUP(AF$3,TOD!$B$75:$BP$105,54,0)</f>
        <v>0</v>
      </c>
      <c r="AG266" s="277">
        <f ca="1">VLOOKUP(AG$3,TOD!$B$75:$BP$105,54,0)</f>
        <v>0</v>
      </c>
      <c r="AH266" s="277">
        <f ca="1">VLOOKUP(AH$3,TOD!$B$75:$BP$105,54,0)</f>
        <v>0</v>
      </c>
      <c r="AI266" s="277">
        <f ca="1">VLOOKUP(AI$3,TOD!$B$75:$BP$105,54,0)</f>
        <v>0</v>
      </c>
      <c r="AJ266" s="15">
        <f t="shared" ca="1" si="11"/>
        <v>0</v>
      </c>
      <c r="AK266" s="274" t="str">
        <f ca="1">IFERROR(AJ266/AJ268, "-")</f>
        <v>-</v>
      </c>
    </row>
    <row r="267" spans="1:37" ht="15.75" customHeight="1" x14ac:dyDescent="0.25">
      <c r="A267" s="265"/>
      <c r="B267" s="465"/>
      <c r="C267" s="266" t="s">
        <v>381</v>
      </c>
      <c r="D267" s="266" t="s">
        <v>160</v>
      </c>
      <c r="E267" s="277">
        <f ca="1">VLOOKUP(E$3,TOD!$B$109:$BP$139,54,0)</f>
        <v>0</v>
      </c>
      <c r="F267" s="277">
        <f ca="1">VLOOKUP(F$3,TOD!$B$109:$BP$139,54,0)</f>
        <v>0</v>
      </c>
      <c r="G267" s="277">
        <f ca="1">VLOOKUP(G$3,TOD!$B$109:$BP$139,54,0)</f>
        <v>0</v>
      </c>
      <c r="H267" s="277">
        <f ca="1">VLOOKUP(H$3,TOD!$B$109:$BP$139,54,0)</f>
        <v>0</v>
      </c>
      <c r="I267" s="277">
        <f ca="1">VLOOKUP(I$3,TOD!$B$109:$BP$139,54,0)</f>
        <v>0</v>
      </c>
      <c r="J267" s="277">
        <f ca="1">VLOOKUP(J$3,TOD!$B$109:$BP$139,54,0)</f>
        <v>0</v>
      </c>
      <c r="K267" s="277">
        <f ca="1">VLOOKUP(K$3,TOD!$B$109:$BP$139,54,0)</f>
        <v>0</v>
      </c>
      <c r="L267" s="277">
        <f ca="1">VLOOKUP(L$3,TOD!$B$109:$BP$139,54,0)</f>
        <v>0</v>
      </c>
      <c r="M267" s="277">
        <f ca="1">VLOOKUP(M$3,TOD!$B$109:$BP$139,54,0)</f>
        <v>0</v>
      </c>
      <c r="N267" s="277">
        <f ca="1">VLOOKUP(N$3,TOD!$B$109:$BP$139,54,0)</f>
        <v>0</v>
      </c>
      <c r="O267" s="277">
        <f ca="1">VLOOKUP(O$3,TOD!$B$109:$BP$139,54,0)</f>
        <v>0</v>
      </c>
      <c r="P267" s="277">
        <f ca="1">VLOOKUP(P$3,TOD!$B$109:$BP$139,54,0)</f>
        <v>0</v>
      </c>
      <c r="Q267" s="277">
        <f ca="1">VLOOKUP(Q$3,TOD!$B$109:$BP$139,54,0)</f>
        <v>0</v>
      </c>
      <c r="R267" s="277">
        <f ca="1">VLOOKUP(R$3,TOD!$B$109:$BP$139,54,0)</f>
        <v>0</v>
      </c>
      <c r="S267" s="277">
        <f ca="1">VLOOKUP(S$3,TOD!$B$109:$BP$139,54,0)</f>
        <v>0</v>
      </c>
      <c r="T267" s="277">
        <f ca="1">VLOOKUP(T$3,TOD!$B$109:$BP$139,54,0)</f>
        <v>0</v>
      </c>
      <c r="U267" s="277">
        <f ca="1">VLOOKUP(U$3,TOD!$B$109:$BP$139,54,0)</f>
        <v>0</v>
      </c>
      <c r="V267" s="277">
        <f ca="1">VLOOKUP(V$3,TOD!$B$109:$BP$139,54,0)</f>
        <v>0</v>
      </c>
      <c r="W267" s="277">
        <f ca="1">VLOOKUP(W$3,TOD!$B$109:$BP$139,54,0)</f>
        <v>0</v>
      </c>
      <c r="X267" s="277">
        <f ca="1">VLOOKUP(X$3,TOD!$B$109:$BP$139,54,0)</f>
        <v>0</v>
      </c>
      <c r="Y267" s="277">
        <f ca="1">VLOOKUP(Y$3,TOD!$B$109:$BP$139,54,0)</f>
        <v>0</v>
      </c>
      <c r="Z267" s="277">
        <f ca="1">VLOOKUP(Z$3,TOD!$B$109:$BP$139,54,0)</f>
        <v>0</v>
      </c>
      <c r="AA267" s="277">
        <f ca="1">VLOOKUP(AA$3,TOD!$B$109:$BP$139,54,0)</f>
        <v>0</v>
      </c>
      <c r="AB267" s="277">
        <f ca="1">VLOOKUP(AB$3,TOD!$B$109:$BP$139,54,0)</f>
        <v>0</v>
      </c>
      <c r="AC267" s="277">
        <f ca="1">VLOOKUP(AC$3,TOD!$B$109:$BP$139,54,0)</f>
        <v>0</v>
      </c>
      <c r="AD267" s="277">
        <f ca="1">VLOOKUP(AD$3,TOD!$B$109:$BP$139,54,0)</f>
        <v>0</v>
      </c>
      <c r="AE267" s="277">
        <f ca="1">VLOOKUP(AE$3,TOD!$B$109:$BP$139,54,0)</f>
        <v>0</v>
      </c>
      <c r="AF267" s="277">
        <f ca="1">VLOOKUP(AF$3,TOD!$B$109:$BP$139,54,0)</f>
        <v>0</v>
      </c>
      <c r="AG267" s="277">
        <f ca="1">VLOOKUP(AG$3,TOD!$B$109:$BP$139,54,0)</f>
        <v>0</v>
      </c>
      <c r="AH267" s="277">
        <f ca="1">VLOOKUP(AH$3,TOD!$B$109:$BP$139,54,0)</f>
        <v>0</v>
      </c>
      <c r="AI267" s="277">
        <f ca="1">VLOOKUP(AI$3,TOD!$B$109:$BP$139,54,0)</f>
        <v>0</v>
      </c>
      <c r="AJ267" s="15">
        <f t="shared" ca="1" si="11"/>
        <v>0</v>
      </c>
      <c r="AK267" s="274" t="str">
        <f ca="1">IFERROR(AJ267/AJ268, "-")</f>
        <v>-</v>
      </c>
    </row>
    <row r="268" spans="1:37" ht="15.75" customHeight="1" x14ac:dyDescent="0.25">
      <c r="A268" s="265"/>
      <c r="B268" s="466"/>
      <c r="C268" s="270"/>
      <c r="D268" s="271" t="s">
        <v>35</v>
      </c>
      <c r="E268" s="272">
        <f t="shared" ref="E268:AI268" ca="1" si="60">SUM(E264:E267)</f>
        <v>0</v>
      </c>
      <c r="F268" s="272">
        <f t="shared" ca="1" si="60"/>
        <v>0</v>
      </c>
      <c r="G268" s="272">
        <f t="shared" ca="1" si="60"/>
        <v>0</v>
      </c>
      <c r="H268" s="272">
        <f t="shared" ca="1" si="60"/>
        <v>0</v>
      </c>
      <c r="I268" s="272">
        <f t="shared" ca="1" si="60"/>
        <v>0</v>
      </c>
      <c r="J268" s="272">
        <f t="shared" ca="1" si="60"/>
        <v>0</v>
      </c>
      <c r="K268" s="272">
        <f t="shared" ca="1" si="60"/>
        <v>0</v>
      </c>
      <c r="L268" s="272">
        <f t="shared" ca="1" si="60"/>
        <v>0</v>
      </c>
      <c r="M268" s="272">
        <f t="shared" ca="1" si="60"/>
        <v>0</v>
      </c>
      <c r="N268" s="272">
        <f t="shared" ca="1" si="60"/>
        <v>0</v>
      </c>
      <c r="O268" s="272">
        <f t="shared" ca="1" si="60"/>
        <v>0</v>
      </c>
      <c r="P268" s="272">
        <f t="shared" ca="1" si="60"/>
        <v>0</v>
      </c>
      <c r="Q268" s="272">
        <f t="shared" ca="1" si="60"/>
        <v>0</v>
      </c>
      <c r="R268" s="272">
        <f t="shared" ca="1" si="60"/>
        <v>0</v>
      </c>
      <c r="S268" s="272">
        <f t="shared" ca="1" si="60"/>
        <v>0</v>
      </c>
      <c r="T268" s="272">
        <f t="shared" ca="1" si="60"/>
        <v>0</v>
      </c>
      <c r="U268" s="272">
        <f t="shared" ca="1" si="60"/>
        <v>0</v>
      </c>
      <c r="V268" s="272">
        <f t="shared" ca="1" si="60"/>
        <v>0</v>
      </c>
      <c r="W268" s="272">
        <f t="shared" ca="1" si="60"/>
        <v>0</v>
      </c>
      <c r="X268" s="272">
        <f t="shared" ca="1" si="60"/>
        <v>0</v>
      </c>
      <c r="Y268" s="272">
        <f t="shared" ca="1" si="60"/>
        <v>0</v>
      </c>
      <c r="Z268" s="272">
        <f t="shared" ca="1" si="60"/>
        <v>0</v>
      </c>
      <c r="AA268" s="272">
        <f t="shared" ca="1" si="60"/>
        <v>0</v>
      </c>
      <c r="AB268" s="272">
        <f t="shared" ca="1" si="60"/>
        <v>0</v>
      </c>
      <c r="AC268" s="272">
        <f t="shared" ca="1" si="60"/>
        <v>0</v>
      </c>
      <c r="AD268" s="272">
        <f t="shared" ca="1" si="60"/>
        <v>0</v>
      </c>
      <c r="AE268" s="272">
        <f t="shared" ca="1" si="60"/>
        <v>0</v>
      </c>
      <c r="AF268" s="272">
        <f t="shared" ca="1" si="60"/>
        <v>0</v>
      </c>
      <c r="AG268" s="272">
        <f t="shared" ca="1" si="60"/>
        <v>0</v>
      </c>
      <c r="AH268" s="272">
        <f t="shared" ca="1" si="60"/>
        <v>0</v>
      </c>
      <c r="AI268" s="272">
        <f t="shared" ca="1" si="60"/>
        <v>0</v>
      </c>
      <c r="AJ268" s="15">
        <f t="shared" ca="1" si="11"/>
        <v>0</v>
      </c>
      <c r="AK268" s="274" t="str">
        <f ca="1">IFERROR(AJ268/AJ268, "-")</f>
        <v>-</v>
      </c>
    </row>
    <row r="269" spans="1:37" ht="15.75" customHeight="1" x14ac:dyDescent="0.25">
      <c r="A269" s="265"/>
      <c r="B269" s="464" t="s">
        <v>382</v>
      </c>
      <c r="C269" s="266" t="s">
        <v>383</v>
      </c>
      <c r="D269" s="266" t="s">
        <v>157</v>
      </c>
      <c r="E269" s="275">
        <f ca="1">VLOOKUP(E$3,TOD!$B$6:$BP$36,55,0)</f>
        <v>0</v>
      </c>
      <c r="F269" s="275">
        <f ca="1">VLOOKUP(F$3,TOD!$B$6:$BP$36,55,0)</f>
        <v>0</v>
      </c>
      <c r="G269" s="275">
        <f ca="1">VLOOKUP(G$3,TOD!$B$6:$BP$36,55,0)</f>
        <v>0</v>
      </c>
      <c r="H269" s="275">
        <f ca="1">VLOOKUP(H$3,TOD!$B$6:$BP$36,55,0)</f>
        <v>0</v>
      </c>
      <c r="I269" s="275">
        <f ca="1">VLOOKUP(I$3,TOD!$B$6:$BP$36,55,0)</f>
        <v>0</v>
      </c>
      <c r="J269" s="275">
        <f ca="1">VLOOKUP(J$3,TOD!$B$6:$BP$36,55,0)</f>
        <v>0</v>
      </c>
      <c r="K269" s="275">
        <f ca="1">VLOOKUP(K$3,TOD!$B$6:$BP$36,55,0)</f>
        <v>0</v>
      </c>
      <c r="L269" s="275">
        <f ca="1">VLOOKUP(L$3,TOD!$B$6:$BP$36,55,0)</f>
        <v>0</v>
      </c>
      <c r="M269" s="275">
        <f ca="1">VLOOKUP(M$3,TOD!$B$6:$BP$36,55,0)</f>
        <v>0</v>
      </c>
      <c r="N269" s="275">
        <f ca="1">VLOOKUP(N$3,TOD!$B$6:$BP$36,55,0)</f>
        <v>0</v>
      </c>
      <c r="O269" s="275">
        <f ca="1">VLOOKUP(O$3,TOD!$B$6:$BP$36,55,0)</f>
        <v>0</v>
      </c>
      <c r="P269" s="275">
        <f ca="1">VLOOKUP(P$3,TOD!$B$6:$BP$36,55,0)</f>
        <v>0</v>
      </c>
      <c r="Q269" s="275">
        <f ca="1">VLOOKUP(Q$3,TOD!$B$6:$BP$36,55,0)</f>
        <v>0</v>
      </c>
      <c r="R269" s="275">
        <f ca="1">VLOOKUP(R$3,TOD!$B$6:$BP$36,55,0)</f>
        <v>0</v>
      </c>
      <c r="S269" s="275">
        <f ca="1">VLOOKUP(S$3,TOD!$B$6:$BP$36,55,0)</f>
        <v>0</v>
      </c>
      <c r="T269" s="275">
        <f ca="1">VLOOKUP(T$3,TOD!$B$6:$BP$36,55,0)</f>
        <v>0</v>
      </c>
      <c r="U269" s="275">
        <f ca="1">VLOOKUP(U$3,TOD!$B$6:$BP$36,55,0)</f>
        <v>0</v>
      </c>
      <c r="V269" s="275">
        <f ca="1">VLOOKUP(V$3,TOD!$B$6:$BP$36,55,0)</f>
        <v>0</v>
      </c>
      <c r="W269" s="275">
        <f ca="1">VLOOKUP(W$3,TOD!$B$6:$BP$36,55,0)</f>
        <v>0</v>
      </c>
      <c r="X269" s="275">
        <f ca="1">VLOOKUP(X$3,TOD!$B$6:$BP$36,55,0)</f>
        <v>0</v>
      </c>
      <c r="Y269" s="275">
        <f ca="1">VLOOKUP(Y$3,TOD!$B$6:$BP$36,55,0)</f>
        <v>0</v>
      </c>
      <c r="Z269" s="275">
        <f ca="1">VLOOKUP(Z$3,TOD!$B$6:$BP$36,55,0)</f>
        <v>0</v>
      </c>
      <c r="AA269" s="275">
        <f ca="1">VLOOKUP(AA$3,TOD!$B$6:$BP$36,55,0)</f>
        <v>0</v>
      </c>
      <c r="AB269" s="275">
        <f ca="1">VLOOKUP(AB$3,TOD!$B$6:$BP$36,55,0)</f>
        <v>0</v>
      </c>
      <c r="AC269" s="275">
        <f ca="1">VLOOKUP(AC$3,TOD!$B$6:$BP$36,55,0)</f>
        <v>0</v>
      </c>
      <c r="AD269" s="275">
        <f ca="1">VLOOKUP(AD$3,TOD!$B$6:$BP$36,55,0)</f>
        <v>0</v>
      </c>
      <c r="AE269" s="275">
        <f ca="1">VLOOKUP(AE$3,TOD!$B$6:$BP$36,55,0)</f>
        <v>0</v>
      </c>
      <c r="AF269" s="275">
        <f ca="1">VLOOKUP(AF$3,TOD!$B$6:$BP$36,55,0)</f>
        <v>0</v>
      </c>
      <c r="AG269" s="275">
        <f ca="1">VLOOKUP(AG$3,TOD!$B$6:$BP$36,55,0)</f>
        <v>0</v>
      </c>
      <c r="AH269" s="275">
        <f ca="1">VLOOKUP(AH$3,TOD!$B$6:$BP$36,55,0)</f>
        <v>0</v>
      </c>
      <c r="AI269" s="275">
        <f ca="1">VLOOKUP(AI$3,TOD!$B$6:$BP$36,55,0)</f>
        <v>0</v>
      </c>
      <c r="AJ269" s="15">
        <f t="shared" ca="1" si="11"/>
        <v>0</v>
      </c>
      <c r="AK269" s="274" t="str">
        <f ca="1">IFERROR(AJ269/AJ273, "-")</f>
        <v>-</v>
      </c>
    </row>
    <row r="270" spans="1:37" ht="15.75" customHeight="1" x14ac:dyDescent="0.25">
      <c r="A270" s="265"/>
      <c r="B270" s="465"/>
      <c r="C270" s="266" t="s">
        <v>384</v>
      </c>
      <c r="D270" s="266" t="s">
        <v>158</v>
      </c>
      <c r="E270" s="277">
        <f ca="1">VLOOKUP(E$3,TOD!$B$40:$BP$70,55,0)</f>
        <v>0</v>
      </c>
      <c r="F270" s="277">
        <f ca="1">VLOOKUP(F$3,TOD!$B$40:$BP$70,55,0)</f>
        <v>0</v>
      </c>
      <c r="G270" s="277">
        <f ca="1">VLOOKUP(G$3,TOD!$B$40:$BP$70,55,0)</f>
        <v>0</v>
      </c>
      <c r="H270" s="277">
        <f ca="1">VLOOKUP(H$3,TOD!$B$40:$BP$70,55,0)</f>
        <v>0</v>
      </c>
      <c r="I270" s="277">
        <f ca="1">VLOOKUP(I$3,TOD!$B$40:$BP$70,55,0)</f>
        <v>0</v>
      </c>
      <c r="J270" s="277">
        <f ca="1">VLOOKUP(J$3,TOD!$B$40:$BP$70,55,0)</f>
        <v>0</v>
      </c>
      <c r="K270" s="277">
        <f ca="1">VLOOKUP(K$3,TOD!$B$40:$BP$70,55,0)</f>
        <v>0</v>
      </c>
      <c r="L270" s="277">
        <f ca="1">VLOOKUP(L$3,TOD!$B$40:$BP$70,55,0)</f>
        <v>0</v>
      </c>
      <c r="M270" s="277">
        <f ca="1">VLOOKUP(M$3,TOD!$B$40:$BP$70,55,0)</f>
        <v>0</v>
      </c>
      <c r="N270" s="277">
        <f ca="1">VLOOKUP(N$3,TOD!$B$40:$BP$70,55,0)</f>
        <v>0</v>
      </c>
      <c r="O270" s="277">
        <f ca="1">VLOOKUP(O$3,TOD!$B$40:$BP$70,55,0)</f>
        <v>0</v>
      </c>
      <c r="P270" s="277">
        <f ca="1">VLOOKUP(P$3,TOD!$B$40:$BP$70,55,0)</f>
        <v>0</v>
      </c>
      <c r="Q270" s="277">
        <f ca="1">VLOOKUP(Q$3,TOD!$B$40:$BP$70,55,0)</f>
        <v>0</v>
      </c>
      <c r="R270" s="277">
        <f ca="1">VLOOKUP(R$3,TOD!$B$40:$BP$70,55,0)</f>
        <v>0</v>
      </c>
      <c r="S270" s="277">
        <f ca="1">VLOOKUP(S$3,TOD!$B$40:$BP$70,55,0)</f>
        <v>0</v>
      </c>
      <c r="T270" s="277">
        <f ca="1">VLOOKUP(T$3,TOD!$B$40:$BP$70,55,0)</f>
        <v>0</v>
      </c>
      <c r="U270" s="277">
        <f ca="1">VLOOKUP(U$3,TOD!$B$40:$BP$70,55,0)</f>
        <v>0</v>
      </c>
      <c r="V270" s="277">
        <f ca="1">VLOOKUP(V$3,TOD!$B$40:$BP$70,55,0)</f>
        <v>0</v>
      </c>
      <c r="W270" s="277">
        <f ca="1">VLOOKUP(W$3,TOD!$B$40:$BP$70,55,0)</f>
        <v>0</v>
      </c>
      <c r="X270" s="277">
        <f ca="1">VLOOKUP(X$3,TOD!$B$40:$BP$70,55,0)</f>
        <v>0</v>
      </c>
      <c r="Y270" s="277">
        <f ca="1">VLOOKUP(Y$3,TOD!$B$40:$BP$70,55,0)</f>
        <v>0</v>
      </c>
      <c r="Z270" s="277">
        <f ca="1">VLOOKUP(Z$3,TOD!$B$40:$BP$70,55,0)</f>
        <v>0</v>
      </c>
      <c r="AA270" s="277">
        <f ca="1">VLOOKUP(AA$3,TOD!$B$40:$BP$70,55,0)</f>
        <v>0</v>
      </c>
      <c r="AB270" s="277">
        <f ca="1">VLOOKUP(AB$3,TOD!$B$40:$BP$70,55,0)</f>
        <v>0</v>
      </c>
      <c r="AC270" s="277">
        <f ca="1">VLOOKUP(AC$3,TOD!$B$40:$BP$70,55,0)</f>
        <v>0</v>
      </c>
      <c r="AD270" s="277">
        <f ca="1">VLOOKUP(AD$3,TOD!$B$40:$BP$70,55,0)</f>
        <v>0</v>
      </c>
      <c r="AE270" s="277">
        <f ca="1">VLOOKUP(AE$3,TOD!$B$40:$BP$70,55,0)</f>
        <v>0</v>
      </c>
      <c r="AF270" s="277">
        <f ca="1">VLOOKUP(AF$3,TOD!$B$40:$BP$70,55,0)</f>
        <v>0</v>
      </c>
      <c r="AG270" s="277">
        <f ca="1">VLOOKUP(AG$3,TOD!$B$40:$BP$70,55,0)</f>
        <v>0</v>
      </c>
      <c r="AH270" s="277">
        <f ca="1">VLOOKUP(AH$3,TOD!$B$40:$BP$70,55,0)</f>
        <v>0</v>
      </c>
      <c r="AI270" s="277">
        <f ca="1">VLOOKUP(AI$3,TOD!$B$40:$BP$70,55,0)</f>
        <v>0</v>
      </c>
      <c r="AJ270" s="15">
        <f t="shared" ca="1" si="11"/>
        <v>0</v>
      </c>
      <c r="AK270" s="274" t="str">
        <f ca="1">IFERROR(AJ270/AJ273, "-")</f>
        <v>-</v>
      </c>
    </row>
    <row r="271" spans="1:37" ht="15.75" customHeight="1" x14ac:dyDescent="0.25">
      <c r="A271" s="265"/>
      <c r="B271" s="465"/>
      <c r="C271" s="266" t="s">
        <v>385</v>
      </c>
      <c r="D271" s="266" t="s">
        <v>159</v>
      </c>
      <c r="E271" s="277">
        <f ca="1">VLOOKUP(E$3,TOD!$B$75:$BP$105,55,0)</f>
        <v>0</v>
      </c>
      <c r="F271" s="277">
        <f ca="1">VLOOKUP(F$3,TOD!$B$75:$BP$105,55,0)</f>
        <v>0</v>
      </c>
      <c r="G271" s="277">
        <f ca="1">VLOOKUP(G$3,TOD!$B$75:$BP$105,55,0)</f>
        <v>0</v>
      </c>
      <c r="H271" s="277">
        <f ca="1">VLOOKUP(H$3,TOD!$B$75:$BP$105,55,0)</f>
        <v>0</v>
      </c>
      <c r="I271" s="277">
        <f ca="1">VLOOKUP(I$3,TOD!$B$75:$BP$105,55,0)</f>
        <v>0</v>
      </c>
      <c r="J271" s="277">
        <f ca="1">VLOOKUP(J$3,TOD!$B$75:$BP$105,55,0)</f>
        <v>0</v>
      </c>
      <c r="K271" s="277">
        <f ca="1">VLOOKUP(K$3,TOD!$B$75:$BP$105,55,0)</f>
        <v>0</v>
      </c>
      <c r="L271" s="277">
        <f ca="1">VLOOKUP(L$3,TOD!$B$75:$BP$105,55,0)</f>
        <v>0</v>
      </c>
      <c r="M271" s="277">
        <f ca="1">VLOOKUP(M$3,TOD!$B$75:$BP$105,55,0)</f>
        <v>0</v>
      </c>
      <c r="N271" s="277">
        <f ca="1">VLOOKUP(N$3,TOD!$B$75:$BP$105,55,0)</f>
        <v>0</v>
      </c>
      <c r="O271" s="277">
        <f ca="1">VLOOKUP(O$3,TOD!$B$75:$BP$105,55,0)</f>
        <v>0</v>
      </c>
      <c r="P271" s="277">
        <f ca="1">VLOOKUP(P$3,TOD!$B$75:$BP$105,55,0)</f>
        <v>0</v>
      </c>
      <c r="Q271" s="277">
        <f ca="1">VLOOKUP(Q$3,TOD!$B$75:$BP$105,55,0)</f>
        <v>0</v>
      </c>
      <c r="R271" s="277">
        <f ca="1">VLOOKUP(R$3,TOD!$B$75:$BP$105,55,0)</f>
        <v>0</v>
      </c>
      <c r="S271" s="277">
        <f ca="1">VLOOKUP(S$3,TOD!$B$75:$BP$105,55,0)</f>
        <v>0</v>
      </c>
      <c r="T271" s="277">
        <f ca="1">VLOOKUP(T$3,TOD!$B$75:$BP$105,55,0)</f>
        <v>0</v>
      </c>
      <c r="U271" s="277">
        <f ca="1">VLOOKUP(U$3,TOD!$B$75:$BP$105,55,0)</f>
        <v>0</v>
      </c>
      <c r="V271" s="277">
        <f ca="1">VLOOKUP(V$3,TOD!$B$75:$BP$105,55,0)</f>
        <v>0</v>
      </c>
      <c r="W271" s="277">
        <f ca="1">VLOOKUP(W$3,TOD!$B$75:$BP$105,55,0)</f>
        <v>0</v>
      </c>
      <c r="X271" s="277">
        <f ca="1">VLOOKUP(X$3,TOD!$B$75:$BP$105,55,0)</f>
        <v>0</v>
      </c>
      <c r="Y271" s="277">
        <f ca="1">VLOOKUP(Y$3,TOD!$B$75:$BP$105,55,0)</f>
        <v>0</v>
      </c>
      <c r="Z271" s="277">
        <f ca="1">VLOOKUP(Z$3,TOD!$B$75:$BP$105,55,0)</f>
        <v>0</v>
      </c>
      <c r="AA271" s="277">
        <f ca="1">VLOOKUP(AA$3,TOD!$B$75:$BP$105,55,0)</f>
        <v>0</v>
      </c>
      <c r="AB271" s="277">
        <f ca="1">VLOOKUP(AB$3,TOD!$B$75:$BP$105,55,0)</f>
        <v>0</v>
      </c>
      <c r="AC271" s="277">
        <f ca="1">VLOOKUP(AC$3,TOD!$B$75:$BP$105,55,0)</f>
        <v>0</v>
      </c>
      <c r="AD271" s="277">
        <f ca="1">VLOOKUP(AD$3,TOD!$B$75:$BP$105,55,0)</f>
        <v>0</v>
      </c>
      <c r="AE271" s="277">
        <f ca="1">VLOOKUP(AE$3,TOD!$B$75:$BP$105,55,0)</f>
        <v>0</v>
      </c>
      <c r="AF271" s="277">
        <f ca="1">VLOOKUP(AF$3,TOD!$B$75:$BP$105,55,0)</f>
        <v>0</v>
      </c>
      <c r="AG271" s="277">
        <f ca="1">VLOOKUP(AG$3,TOD!$B$75:$BP$105,55,0)</f>
        <v>0</v>
      </c>
      <c r="AH271" s="277">
        <f ca="1">VLOOKUP(AH$3,TOD!$B$75:$BP$105,55,0)</f>
        <v>0</v>
      </c>
      <c r="AI271" s="277">
        <f ca="1">VLOOKUP(AI$3,TOD!$B$75:$BP$105,55,0)</f>
        <v>0</v>
      </c>
      <c r="AJ271" s="15">
        <f t="shared" ca="1" si="11"/>
        <v>0</v>
      </c>
      <c r="AK271" s="274" t="str">
        <f ca="1">IFERROR(AJ271/AJ273, "-")</f>
        <v>-</v>
      </c>
    </row>
    <row r="272" spans="1:37" ht="15.75" customHeight="1" x14ac:dyDescent="0.25">
      <c r="A272" s="265"/>
      <c r="B272" s="465"/>
      <c r="C272" s="266" t="s">
        <v>386</v>
      </c>
      <c r="D272" s="266" t="s">
        <v>160</v>
      </c>
      <c r="E272" s="277">
        <f ca="1">VLOOKUP(E$3,TOD!$B$109:$BP$139,55,0)</f>
        <v>0</v>
      </c>
      <c r="F272" s="277">
        <f ca="1">VLOOKUP(F$3,TOD!$B$109:$BP$139,55,0)</f>
        <v>0</v>
      </c>
      <c r="G272" s="277">
        <f ca="1">VLOOKUP(G$3,TOD!$B$109:$BP$139,55,0)</f>
        <v>0</v>
      </c>
      <c r="H272" s="277">
        <f ca="1">VLOOKUP(H$3,TOD!$B$109:$BP$139,55,0)</f>
        <v>0</v>
      </c>
      <c r="I272" s="277">
        <f ca="1">VLOOKUP(I$3,TOD!$B$109:$BP$139,55,0)</f>
        <v>0</v>
      </c>
      <c r="J272" s="277">
        <f ca="1">VLOOKUP(J$3,TOD!$B$109:$BP$139,55,0)</f>
        <v>0</v>
      </c>
      <c r="K272" s="277">
        <f ca="1">VLOOKUP(K$3,TOD!$B$109:$BP$139,55,0)</f>
        <v>0</v>
      </c>
      <c r="L272" s="277">
        <f ca="1">VLOOKUP(L$3,TOD!$B$109:$BP$139,55,0)</f>
        <v>0</v>
      </c>
      <c r="M272" s="277">
        <f ca="1">VLOOKUP(M$3,TOD!$B$109:$BP$139,55,0)</f>
        <v>0</v>
      </c>
      <c r="N272" s="277">
        <f ca="1">VLOOKUP(N$3,TOD!$B$109:$BP$139,55,0)</f>
        <v>0</v>
      </c>
      <c r="O272" s="277">
        <f ca="1">VLOOKUP(O$3,TOD!$B$109:$BP$139,55,0)</f>
        <v>0</v>
      </c>
      <c r="P272" s="277">
        <f ca="1">VLOOKUP(P$3,TOD!$B$109:$BP$139,55,0)</f>
        <v>0</v>
      </c>
      <c r="Q272" s="277">
        <f ca="1">VLOOKUP(Q$3,TOD!$B$109:$BP$139,55,0)</f>
        <v>0</v>
      </c>
      <c r="R272" s="277">
        <f ca="1">VLOOKUP(R$3,TOD!$B$109:$BP$139,55,0)</f>
        <v>0</v>
      </c>
      <c r="S272" s="277">
        <f ca="1">VLOOKUP(S$3,TOD!$B$109:$BP$139,55,0)</f>
        <v>0</v>
      </c>
      <c r="T272" s="277">
        <f ca="1">VLOOKUP(T$3,TOD!$B$109:$BP$139,55,0)</f>
        <v>0</v>
      </c>
      <c r="U272" s="277">
        <f ca="1">VLOOKUP(U$3,TOD!$B$109:$BP$139,55,0)</f>
        <v>0</v>
      </c>
      <c r="V272" s="277">
        <f ca="1">VLOOKUP(V$3,TOD!$B$109:$BP$139,55,0)</f>
        <v>0</v>
      </c>
      <c r="W272" s="277">
        <f ca="1">VLOOKUP(W$3,TOD!$B$109:$BP$139,55,0)</f>
        <v>0</v>
      </c>
      <c r="X272" s="277">
        <f ca="1">VLOOKUP(X$3,TOD!$B$109:$BP$139,55,0)</f>
        <v>0</v>
      </c>
      <c r="Y272" s="277">
        <f ca="1">VLOOKUP(Y$3,TOD!$B$109:$BP$139,55,0)</f>
        <v>0</v>
      </c>
      <c r="Z272" s="277">
        <f ca="1">VLOOKUP(Z$3,TOD!$B$109:$BP$139,55,0)</f>
        <v>0</v>
      </c>
      <c r="AA272" s="277">
        <f ca="1">VLOOKUP(AA$3,TOD!$B$109:$BP$139,55,0)</f>
        <v>0</v>
      </c>
      <c r="AB272" s="277">
        <f ca="1">VLOOKUP(AB$3,TOD!$B$109:$BP$139,55,0)</f>
        <v>0</v>
      </c>
      <c r="AC272" s="277">
        <f ca="1">VLOOKUP(AC$3,TOD!$B$109:$BP$139,55,0)</f>
        <v>0</v>
      </c>
      <c r="AD272" s="277">
        <f ca="1">VLOOKUP(AD$3,TOD!$B$109:$BP$139,55,0)</f>
        <v>0</v>
      </c>
      <c r="AE272" s="277">
        <f ca="1">VLOOKUP(AE$3,TOD!$B$109:$BP$139,55,0)</f>
        <v>0</v>
      </c>
      <c r="AF272" s="277">
        <f ca="1">VLOOKUP(AF$3,TOD!$B$109:$BP$139,55,0)</f>
        <v>0</v>
      </c>
      <c r="AG272" s="277">
        <f ca="1">VLOOKUP(AG$3,TOD!$B$109:$BP$139,55,0)</f>
        <v>0</v>
      </c>
      <c r="AH272" s="277">
        <f ca="1">VLOOKUP(AH$3,TOD!$B$109:$BP$139,55,0)</f>
        <v>0</v>
      </c>
      <c r="AI272" s="277">
        <f ca="1">VLOOKUP(AI$3,TOD!$B$109:$BP$139,55,0)</f>
        <v>0</v>
      </c>
      <c r="AJ272" s="15">
        <f t="shared" ca="1" si="11"/>
        <v>0</v>
      </c>
      <c r="AK272" s="274" t="str">
        <f ca="1">IFERROR(AJ272/AJ273, "-")</f>
        <v>-</v>
      </c>
    </row>
    <row r="273" spans="1:37" ht="15.75" customHeight="1" x14ac:dyDescent="0.25">
      <c r="A273" s="265"/>
      <c r="B273" s="466"/>
      <c r="C273" s="270"/>
      <c r="D273" s="271" t="s">
        <v>35</v>
      </c>
      <c r="E273" s="272">
        <f t="shared" ref="E273:AI273" ca="1" si="61">SUM(E269:E272)</f>
        <v>0</v>
      </c>
      <c r="F273" s="272">
        <f t="shared" ca="1" si="61"/>
        <v>0</v>
      </c>
      <c r="G273" s="272">
        <f t="shared" ca="1" si="61"/>
        <v>0</v>
      </c>
      <c r="H273" s="272">
        <f t="shared" ca="1" si="61"/>
        <v>0</v>
      </c>
      <c r="I273" s="272">
        <f t="shared" ca="1" si="61"/>
        <v>0</v>
      </c>
      <c r="J273" s="272">
        <f t="shared" ca="1" si="61"/>
        <v>0</v>
      </c>
      <c r="K273" s="272">
        <f t="shared" ca="1" si="61"/>
        <v>0</v>
      </c>
      <c r="L273" s="272">
        <f t="shared" ca="1" si="61"/>
        <v>0</v>
      </c>
      <c r="M273" s="272">
        <f t="shared" ca="1" si="61"/>
        <v>0</v>
      </c>
      <c r="N273" s="272">
        <f t="shared" ca="1" si="61"/>
        <v>0</v>
      </c>
      <c r="O273" s="272">
        <f t="shared" ca="1" si="61"/>
        <v>0</v>
      </c>
      <c r="P273" s="272">
        <f t="shared" ca="1" si="61"/>
        <v>0</v>
      </c>
      <c r="Q273" s="272">
        <f t="shared" ca="1" si="61"/>
        <v>0</v>
      </c>
      <c r="R273" s="272">
        <f t="shared" ca="1" si="61"/>
        <v>0</v>
      </c>
      <c r="S273" s="272">
        <f t="shared" ca="1" si="61"/>
        <v>0</v>
      </c>
      <c r="T273" s="272">
        <f t="shared" ca="1" si="61"/>
        <v>0</v>
      </c>
      <c r="U273" s="272">
        <f t="shared" ca="1" si="61"/>
        <v>0</v>
      </c>
      <c r="V273" s="272">
        <f t="shared" ca="1" si="61"/>
        <v>0</v>
      </c>
      <c r="W273" s="272">
        <f t="shared" ca="1" si="61"/>
        <v>0</v>
      </c>
      <c r="X273" s="272">
        <f t="shared" ca="1" si="61"/>
        <v>0</v>
      </c>
      <c r="Y273" s="272">
        <f t="shared" ca="1" si="61"/>
        <v>0</v>
      </c>
      <c r="Z273" s="272">
        <f t="shared" ca="1" si="61"/>
        <v>0</v>
      </c>
      <c r="AA273" s="272">
        <f t="shared" ca="1" si="61"/>
        <v>0</v>
      </c>
      <c r="AB273" s="272">
        <f t="shared" ca="1" si="61"/>
        <v>0</v>
      </c>
      <c r="AC273" s="272">
        <f t="shared" ca="1" si="61"/>
        <v>0</v>
      </c>
      <c r="AD273" s="272">
        <f t="shared" ca="1" si="61"/>
        <v>0</v>
      </c>
      <c r="AE273" s="272">
        <f t="shared" ca="1" si="61"/>
        <v>0</v>
      </c>
      <c r="AF273" s="272">
        <f t="shared" ca="1" si="61"/>
        <v>0</v>
      </c>
      <c r="AG273" s="272">
        <f t="shared" ca="1" si="61"/>
        <v>0</v>
      </c>
      <c r="AH273" s="272">
        <f t="shared" ca="1" si="61"/>
        <v>0</v>
      </c>
      <c r="AI273" s="272">
        <f t="shared" ca="1" si="61"/>
        <v>0</v>
      </c>
      <c r="AJ273" s="15">
        <f t="shared" ca="1" si="11"/>
        <v>0</v>
      </c>
      <c r="AK273" s="274" t="str">
        <f ca="1">IFERROR(AJ273/AJ273, "-")</f>
        <v>-</v>
      </c>
    </row>
    <row r="274" spans="1:37" ht="15.75" customHeight="1" x14ac:dyDescent="0.25">
      <c r="A274" s="265"/>
      <c r="B274" s="464" t="s">
        <v>25</v>
      </c>
      <c r="C274" s="266" t="s">
        <v>387</v>
      </c>
      <c r="D274" s="266" t="s">
        <v>157</v>
      </c>
      <c r="E274" s="275">
        <f ca="1">VLOOKUP(E$3,TOD!$B$6:$BP$36,58,0)</f>
        <v>0</v>
      </c>
      <c r="F274" s="275">
        <f ca="1">VLOOKUP(F$3,TOD!$B$6:$BP$36,58,0)</f>
        <v>0</v>
      </c>
      <c r="G274" s="275">
        <f ca="1">VLOOKUP(G$3,TOD!$B$6:$BP$36,58,0)</f>
        <v>0</v>
      </c>
      <c r="H274" s="275">
        <f ca="1">VLOOKUP(H$3,TOD!$B$6:$BP$36,58,0)</f>
        <v>0</v>
      </c>
      <c r="I274" s="275">
        <f ca="1">VLOOKUP(I$3,TOD!$B$6:$BP$36,58,0)</f>
        <v>0</v>
      </c>
      <c r="J274" s="275">
        <f ca="1">VLOOKUP(J$3,TOD!$B$6:$BP$36,58,0)</f>
        <v>0</v>
      </c>
      <c r="K274" s="275">
        <f ca="1">VLOOKUP(K$3,TOD!$B$6:$BP$36,58,0)</f>
        <v>0</v>
      </c>
      <c r="L274" s="275">
        <f ca="1">VLOOKUP(L$3,TOD!$B$6:$BP$36,58,0)</f>
        <v>0</v>
      </c>
      <c r="M274" s="275">
        <f ca="1">VLOOKUP(M$3,TOD!$B$6:$BP$36,58,0)</f>
        <v>0</v>
      </c>
      <c r="N274" s="275">
        <f ca="1">VLOOKUP(N$3,TOD!$B$6:$BP$36,58,0)</f>
        <v>0</v>
      </c>
      <c r="O274" s="275">
        <f ca="1">VLOOKUP(O$3,TOD!$B$6:$BP$36,58,0)</f>
        <v>0</v>
      </c>
      <c r="P274" s="275">
        <f ca="1">VLOOKUP(P$3,TOD!$B$6:$BP$36,58,0)</f>
        <v>0</v>
      </c>
      <c r="Q274" s="275">
        <f ca="1">VLOOKUP(Q$3,TOD!$B$6:$BP$36,58,0)</f>
        <v>0</v>
      </c>
      <c r="R274" s="275">
        <f ca="1">VLOOKUP(R$3,TOD!$B$6:$BP$36,58,0)</f>
        <v>0</v>
      </c>
      <c r="S274" s="275">
        <f ca="1">VLOOKUP(S$3,TOD!$B$6:$BP$36,58,0)</f>
        <v>0</v>
      </c>
      <c r="T274" s="275">
        <f ca="1">VLOOKUP(T$3,TOD!$B$6:$BP$36,58,0)</f>
        <v>0</v>
      </c>
      <c r="U274" s="275">
        <f ca="1">VLOOKUP(U$3,TOD!$B$6:$BP$36,58,0)</f>
        <v>0</v>
      </c>
      <c r="V274" s="275">
        <f ca="1">VLOOKUP(V$3,TOD!$B$6:$BP$36,58,0)</f>
        <v>0</v>
      </c>
      <c r="W274" s="275">
        <f ca="1">VLOOKUP(W$3,TOD!$B$6:$BP$36,58,0)</f>
        <v>0</v>
      </c>
      <c r="X274" s="275">
        <f ca="1">VLOOKUP(X$3,TOD!$B$6:$BP$36,58,0)</f>
        <v>0</v>
      </c>
      <c r="Y274" s="275">
        <f ca="1">VLOOKUP(Y$3,TOD!$B$6:$BP$36,58,0)</f>
        <v>0</v>
      </c>
      <c r="Z274" s="275">
        <f ca="1">VLOOKUP(Z$3,TOD!$B$6:$BP$36,58,0)</f>
        <v>0</v>
      </c>
      <c r="AA274" s="275">
        <f ca="1">VLOOKUP(AA$3,TOD!$B$6:$BP$36,58,0)</f>
        <v>0</v>
      </c>
      <c r="AB274" s="275">
        <f ca="1">VLOOKUP(AB$3,TOD!$B$6:$BP$36,58,0)</f>
        <v>0</v>
      </c>
      <c r="AC274" s="275">
        <f ca="1">VLOOKUP(AC$3,TOD!$B$6:$BP$36,58,0)</f>
        <v>0</v>
      </c>
      <c r="AD274" s="275">
        <f ca="1">VLOOKUP(AD$3,TOD!$B$6:$BP$36,58,0)</f>
        <v>0</v>
      </c>
      <c r="AE274" s="275">
        <f ca="1">VLOOKUP(AE$3,TOD!$B$6:$BP$36,58,0)</f>
        <v>0</v>
      </c>
      <c r="AF274" s="275">
        <f ca="1">VLOOKUP(AF$3,TOD!$B$6:$BP$36,58,0)</f>
        <v>0</v>
      </c>
      <c r="AG274" s="275">
        <f ca="1">VLOOKUP(AG$3,TOD!$B$6:$BP$36,58,0)</f>
        <v>0</v>
      </c>
      <c r="AH274" s="275">
        <f ca="1">VLOOKUP(AH$3,TOD!$B$6:$BP$36,58,0)</f>
        <v>0</v>
      </c>
      <c r="AI274" s="275">
        <f ca="1">VLOOKUP(AI$3,TOD!$B$6:$BP$36,58,0)</f>
        <v>0</v>
      </c>
      <c r="AJ274" s="15">
        <f t="shared" ca="1" si="11"/>
        <v>0</v>
      </c>
      <c r="AK274" s="273" t="str">
        <f ca="1">IFERROR(AJ274/AJ278, "-")</f>
        <v>-</v>
      </c>
    </row>
    <row r="275" spans="1:37" ht="15.75" customHeight="1" x14ac:dyDescent="0.25">
      <c r="A275" s="265"/>
      <c r="B275" s="465"/>
      <c r="C275" s="266" t="s">
        <v>388</v>
      </c>
      <c r="D275" s="266" t="s">
        <v>158</v>
      </c>
      <c r="E275" s="277">
        <f ca="1">VLOOKUP(E$3,TOD!$B$40:$BP$70,58,0)</f>
        <v>0</v>
      </c>
      <c r="F275" s="277">
        <f ca="1">VLOOKUP(F$3,TOD!$B$40:$BP$70,58,0)</f>
        <v>0</v>
      </c>
      <c r="G275" s="277">
        <f ca="1">VLOOKUP(G$3,TOD!$B$40:$BP$70,58,0)</f>
        <v>0</v>
      </c>
      <c r="H275" s="277">
        <f ca="1">VLOOKUP(H$3,TOD!$B$40:$BP$70,58,0)</f>
        <v>0</v>
      </c>
      <c r="I275" s="277">
        <f ca="1">VLOOKUP(I$3,TOD!$B$40:$BP$70,58,0)</f>
        <v>0</v>
      </c>
      <c r="J275" s="277">
        <f ca="1">VLOOKUP(J$3,TOD!$B$40:$BP$70,58,0)</f>
        <v>0</v>
      </c>
      <c r="K275" s="277">
        <f ca="1">VLOOKUP(K$3,TOD!$B$40:$BP$70,58,0)</f>
        <v>0</v>
      </c>
      <c r="L275" s="277">
        <f ca="1">VLOOKUP(L$3,TOD!$B$40:$BP$70,58,0)</f>
        <v>0</v>
      </c>
      <c r="M275" s="277">
        <f ca="1">VLOOKUP(M$3,TOD!$B$40:$BP$70,58,0)</f>
        <v>0</v>
      </c>
      <c r="N275" s="277">
        <f ca="1">VLOOKUP(N$3,TOD!$B$40:$BP$70,58,0)</f>
        <v>0</v>
      </c>
      <c r="O275" s="277">
        <f ca="1">VLOOKUP(O$3,TOD!$B$40:$BP$70,58,0)</f>
        <v>0</v>
      </c>
      <c r="P275" s="277">
        <f ca="1">VLOOKUP(P$3,TOD!$B$40:$BP$70,58,0)</f>
        <v>0</v>
      </c>
      <c r="Q275" s="277">
        <f ca="1">VLOOKUP(Q$3,TOD!$B$40:$BP$70,58,0)</f>
        <v>0</v>
      </c>
      <c r="R275" s="277">
        <f ca="1">VLOOKUP(R$3,TOD!$B$40:$BP$70,58,0)</f>
        <v>0</v>
      </c>
      <c r="S275" s="277">
        <f ca="1">VLOOKUP(S$3,TOD!$B$40:$BP$70,58,0)</f>
        <v>0</v>
      </c>
      <c r="T275" s="277">
        <f ca="1">VLOOKUP(T$3,TOD!$B$40:$BP$70,58,0)</f>
        <v>0</v>
      </c>
      <c r="U275" s="277">
        <f ca="1">VLOOKUP(U$3,TOD!$B$40:$BP$70,58,0)</f>
        <v>0</v>
      </c>
      <c r="V275" s="277">
        <f ca="1">VLOOKUP(V$3,TOD!$B$40:$BP$70,58,0)</f>
        <v>0</v>
      </c>
      <c r="W275" s="277">
        <f ca="1">VLOOKUP(W$3,TOD!$B$40:$BP$70,58,0)</f>
        <v>0</v>
      </c>
      <c r="X275" s="277">
        <f ca="1">VLOOKUP(X$3,TOD!$B$40:$BP$70,58,0)</f>
        <v>0</v>
      </c>
      <c r="Y275" s="277">
        <f ca="1">VLOOKUP(Y$3,TOD!$B$40:$BP$70,58,0)</f>
        <v>0</v>
      </c>
      <c r="Z275" s="277">
        <f ca="1">VLOOKUP(Z$3,TOD!$B$40:$BP$70,58,0)</f>
        <v>0</v>
      </c>
      <c r="AA275" s="277">
        <f ca="1">VLOOKUP(AA$3,TOD!$B$40:$BP$70,58,0)</f>
        <v>0</v>
      </c>
      <c r="AB275" s="277">
        <f ca="1">VLOOKUP(AB$3,TOD!$B$40:$BP$70,58,0)</f>
        <v>0</v>
      </c>
      <c r="AC275" s="277">
        <f ca="1">VLOOKUP(AC$3,TOD!$B$40:$BP$70,58,0)</f>
        <v>0</v>
      </c>
      <c r="AD275" s="277">
        <f ca="1">VLOOKUP(AD$3,TOD!$B$40:$BP$70,58,0)</f>
        <v>0</v>
      </c>
      <c r="AE275" s="277">
        <f ca="1">VLOOKUP(AE$3,TOD!$B$40:$BP$70,58,0)</f>
        <v>0</v>
      </c>
      <c r="AF275" s="277">
        <f ca="1">VLOOKUP(AF$3,TOD!$B$40:$BP$70,58,0)</f>
        <v>0</v>
      </c>
      <c r="AG275" s="277">
        <f ca="1">VLOOKUP(AG$3,TOD!$B$40:$BP$70,58,0)</f>
        <v>0</v>
      </c>
      <c r="AH275" s="277">
        <f ca="1">VLOOKUP(AH$3,TOD!$B$40:$BP$70,58,0)</f>
        <v>0</v>
      </c>
      <c r="AI275" s="277">
        <f ca="1">VLOOKUP(AI$3,TOD!$B$40:$BP$70,58,0)</f>
        <v>0</v>
      </c>
      <c r="AJ275" s="15">
        <f t="shared" ca="1" si="11"/>
        <v>0</v>
      </c>
      <c r="AK275" s="274" t="str">
        <f ca="1">IFERROR(AJ275/AJ278, "-")</f>
        <v>-</v>
      </c>
    </row>
    <row r="276" spans="1:37" ht="15.75" customHeight="1" x14ac:dyDescent="0.25">
      <c r="A276" s="265"/>
      <c r="B276" s="465"/>
      <c r="C276" s="266" t="s">
        <v>389</v>
      </c>
      <c r="D276" s="266" t="s">
        <v>159</v>
      </c>
      <c r="E276" s="277">
        <f ca="1">VLOOKUP(E$3,TOD!$B$75:$BP$105,58,0)</f>
        <v>0</v>
      </c>
      <c r="F276" s="277">
        <f ca="1">VLOOKUP(F$3,TOD!$B$75:$BP$105,58,0)</f>
        <v>0</v>
      </c>
      <c r="G276" s="277">
        <f ca="1">VLOOKUP(G$3,TOD!$B$75:$BP$105,58,0)</f>
        <v>0</v>
      </c>
      <c r="H276" s="277">
        <f ca="1">VLOOKUP(H$3,TOD!$B$75:$BP$105,58,0)</f>
        <v>0</v>
      </c>
      <c r="I276" s="277">
        <f ca="1">VLOOKUP(I$3,TOD!$B$75:$BP$105,58,0)</f>
        <v>0</v>
      </c>
      <c r="J276" s="277">
        <f ca="1">VLOOKUP(J$3,TOD!$B$75:$BP$105,58,0)</f>
        <v>0</v>
      </c>
      <c r="K276" s="277">
        <f ca="1">VLOOKUP(K$3,TOD!$B$75:$BP$105,58,0)</f>
        <v>0</v>
      </c>
      <c r="L276" s="277">
        <f ca="1">VLOOKUP(L$3,TOD!$B$75:$BP$105,58,0)</f>
        <v>0</v>
      </c>
      <c r="M276" s="277">
        <f ca="1">VLOOKUP(M$3,TOD!$B$75:$BP$105,58,0)</f>
        <v>0</v>
      </c>
      <c r="N276" s="277">
        <f ca="1">VLOOKUP(N$3,TOD!$B$75:$BP$105,58,0)</f>
        <v>0</v>
      </c>
      <c r="O276" s="277">
        <f ca="1">VLOOKUP(O$3,TOD!$B$75:$BP$105,58,0)</f>
        <v>0</v>
      </c>
      <c r="P276" s="277">
        <f ca="1">VLOOKUP(P$3,TOD!$B$75:$BP$105,58,0)</f>
        <v>0</v>
      </c>
      <c r="Q276" s="277">
        <f ca="1">VLOOKUP(Q$3,TOD!$B$75:$BP$105,58,0)</f>
        <v>0</v>
      </c>
      <c r="R276" s="277">
        <f ca="1">VLOOKUP(R$3,TOD!$B$75:$BP$105,58,0)</f>
        <v>0</v>
      </c>
      <c r="S276" s="277">
        <f ca="1">VLOOKUP(S$3,TOD!$B$75:$BP$105,58,0)</f>
        <v>0</v>
      </c>
      <c r="T276" s="277">
        <f ca="1">VLOOKUP(T$3,TOD!$B$75:$BP$105,58,0)</f>
        <v>0</v>
      </c>
      <c r="U276" s="277">
        <f ca="1">VLOOKUP(U$3,TOD!$B$75:$BP$105,58,0)</f>
        <v>0</v>
      </c>
      <c r="V276" s="277">
        <f ca="1">VLOOKUP(V$3,TOD!$B$75:$BP$105,58,0)</f>
        <v>0</v>
      </c>
      <c r="W276" s="277">
        <f ca="1">VLOOKUP(W$3,TOD!$B$75:$BP$105,58,0)</f>
        <v>0</v>
      </c>
      <c r="X276" s="277">
        <f ca="1">VLOOKUP(X$3,TOD!$B$75:$BP$105,58,0)</f>
        <v>0</v>
      </c>
      <c r="Y276" s="277">
        <f ca="1">VLOOKUP(Y$3,TOD!$B$75:$BP$105,58,0)</f>
        <v>0</v>
      </c>
      <c r="Z276" s="277">
        <f ca="1">VLOOKUP(Z$3,TOD!$B$75:$BP$105,58,0)</f>
        <v>0</v>
      </c>
      <c r="AA276" s="277">
        <f ca="1">VLOOKUP(AA$3,TOD!$B$75:$BP$105,58,0)</f>
        <v>0</v>
      </c>
      <c r="AB276" s="277">
        <f ca="1">VLOOKUP(AB$3,TOD!$B$75:$BP$105,58,0)</f>
        <v>0</v>
      </c>
      <c r="AC276" s="277">
        <f ca="1">VLOOKUP(AC$3,TOD!$B$75:$BP$105,58,0)</f>
        <v>0</v>
      </c>
      <c r="AD276" s="277">
        <f ca="1">VLOOKUP(AD$3,TOD!$B$75:$BP$105,58,0)</f>
        <v>0</v>
      </c>
      <c r="AE276" s="277">
        <f ca="1">VLOOKUP(AE$3,TOD!$B$75:$BP$105,58,0)</f>
        <v>0</v>
      </c>
      <c r="AF276" s="277">
        <f ca="1">VLOOKUP(AF$3,TOD!$B$75:$BP$105,58,0)</f>
        <v>0</v>
      </c>
      <c r="AG276" s="277">
        <f ca="1">VLOOKUP(AG$3,TOD!$B$75:$BP$105,58,0)</f>
        <v>0</v>
      </c>
      <c r="AH276" s="277">
        <f ca="1">VLOOKUP(AH$3,TOD!$B$75:$BP$105,58,0)</f>
        <v>0</v>
      </c>
      <c r="AI276" s="277">
        <f ca="1">VLOOKUP(AI$3,TOD!$B$75:$BP$105,58,0)</f>
        <v>0</v>
      </c>
      <c r="AJ276" s="15">
        <f t="shared" ca="1" si="11"/>
        <v>0</v>
      </c>
      <c r="AK276" s="274" t="str">
        <f ca="1">IFERROR(AJ276/AJ278, "-")</f>
        <v>-</v>
      </c>
    </row>
    <row r="277" spans="1:37" ht="15.75" customHeight="1" x14ac:dyDescent="0.25">
      <c r="A277" s="265"/>
      <c r="B277" s="465"/>
      <c r="C277" s="266" t="s">
        <v>390</v>
      </c>
      <c r="D277" s="266" t="s">
        <v>160</v>
      </c>
      <c r="E277" s="277">
        <f ca="1">VLOOKUP(E$3,TOD!$B$109:$BP$139,58,0)</f>
        <v>0</v>
      </c>
      <c r="F277" s="277">
        <f ca="1">VLOOKUP(F$3,TOD!$B$109:$BP$139,58,0)</f>
        <v>0</v>
      </c>
      <c r="G277" s="277">
        <f ca="1">VLOOKUP(G$3,TOD!$B$109:$BP$139,58,0)</f>
        <v>0</v>
      </c>
      <c r="H277" s="277">
        <f ca="1">VLOOKUP(H$3,TOD!$B$109:$BP$139,58,0)</f>
        <v>0</v>
      </c>
      <c r="I277" s="277">
        <f ca="1">VLOOKUP(I$3,TOD!$B$109:$BP$139,58,0)</f>
        <v>0</v>
      </c>
      <c r="J277" s="277">
        <f ca="1">VLOOKUP(J$3,TOD!$B$109:$BP$139,58,0)</f>
        <v>0</v>
      </c>
      <c r="K277" s="277">
        <f ca="1">VLOOKUP(K$3,TOD!$B$109:$BP$139,58,0)</f>
        <v>0</v>
      </c>
      <c r="L277" s="277">
        <f ca="1">VLOOKUP(L$3,TOD!$B$109:$BP$139,58,0)</f>
        <v>0</v>
      </c>
      <c r="M277" s="277">
        <f ca="1">VLOOKUP(M$3,TOD!$B$109:$BP$139,58,0)</f>
        <v>0</v>
      </c>
      <c r="N277" s="277">
        <f ca="1">VLOOKUP(N$3,TOD!$B$109:$BP$139,58,0)</f>
        <v>0</v>
      </c>
      <c r="O277" s="277">
        <f ca="1">VLOOKUP(O$3,TOD!$B$109:$BP$139,58,0)</f>
        <v>0</v>
      </c>
      <c r="P277" s="277">
        <f ca="1">VLOOKUP(P$3,TOD!$B$109:$BP$139,58,0)</f>
        <v>0</v>
      </c>
      <c r="Q277" s="277">
        <f ca="1">VLOOKUP(Q$3,TOD!$B$109:$BP$139,58,0)</f>
        <v>0</v>
      </c>
      <c r="R277" s="277">
        <f ca="1">VLOOKUP(R$3,TOD!$B$109:$BP$139,58,0)</f>
        <v>0</v>
      </c>
      <c r="S277" s="277">
        <f ca="1">VLOOKUP(S$3,TOD!$B$109:$BP$139,58,0)</f>
        <v>0</v>
      </c>
      <c r="T277" s="277">
        <f ca="1">VLOOKUP(T$3,TOD!$B$109:$BP$139,58,0)</f>
        <v>0</v>
      </c>
      <c r="U277" s="277">
        <f ca="1">VLOOKUP(U$3,TOD!$B$109:$BP$139,58,0)</f>
        <v>0</v>
      </c>
      <c r="V277" s="277">
        <f ca="1">VLOOKUP(V$3,TOD!$B$109:$BP$139,58,0)</f>
        <v>0</v>
      </c>
      <c r="W277" s="277">
        <f ca="1">VLOOKUP(W$3,TOD!$B$109:$BP$139,58,0)</f>
        <v>0</v>
      </c>
      <c r="X277" s="277">
        <f ca="1">VLOOKUP(X$3,TOD!$B$109:$BP$139,58,0)</f>
        <v>0</v>
      </c>
      <c r="Y277" s="277">
        <f ca="1">VLOOKUP(Y$3,TOD!$B$109:$BP$139,58,0)</f>
        <v>0</v>
      </c>
      <c r="Z277" s="277">
        <f ca="1">VLOOKUP(Z$3,TOD!$B$109:$BP$139,58,0)</f>
        <v>0</v>
      </c>
      <c r="AA277" s="277">
        <f ca="1">VLOOKUP(AA$3,TOD!$B$109:$BP$139,58,0)</f>
        <v>0</v>
      </c>
      <c r="AB277" s="277">
        <f ca="1">VLOOKUP(AB$3,TOD!$B$109:$BP$139,58,0)</f>
        <v>0</v>
      </c>
      <c r="AC277" s="277">
        <f ca="1">VLOOKUP(AC$3,TOD!$B$109:$BP$139,58,0)</f>
        <v>0</v>
      </c>
      <c r="AD277" s="277">
        <f ca="1">VLOOKUP(AD$3,TOD!$B$109:$BP$139,58,0)</f>
        <v>0</v>
      </c>
      <c r="AE277" s="277">
        <f ca="1">VLOOKUP(AE$3,TOD!$B$109:$BP$139,58,0)</f>
        <v>0</v>
      </c>
      <c r="AF277" s="277">
        <f ca="1">VLOOKUP(AF$3,TOD!$B$109:$BP$139,58,0)</f>
        <v>0</v>
      </c>
      <c r="AG277" s="277">
        <f ca="1">VLOOKUP(AG$3,TOD!$B$109:$BP$139,58,0)</f>
        <v>0</v>
      </c>
      <c r="AH277" s="277">
        <f ca="1">VLOOKUP(AH$3,TOD!$B$109:$BP$139,58,0)</f>
        <v>0</v>
      </c>
      <c r="AI277" s="277">
        <f ca="1">VLOOKUP(AI$3,TOD!$B$109:$BP$139,58,0)</f>
        <v>0</v>
      </c>
      <c r="AJ277" s="15">
        <f t="shared" ca="1" si="11"/>
        <v>0</v>
      </c>
      <c r="AK277" s="274" t="str">
        <f ca="1">IFERROR(AJ277/AJ278, "-")</f>
        <v>-</v>
      </c>
    </row>
    <row r="278" spans="1:37" ht="15.75" customHeight="1" x14ac:dyDescent="0.25">
      <c r="A278" s="265"/>
      <c r="B278" s="466"/>
      <c r="C278" s="270"/>
      <c r="D278" s="271" t="s">
        <v>35</v>
      </c>
      <c r="E278" s="272">
        <f t="shared" ref="E278:AI278" ca="1" si="62">SUM(E274:E277)</f>
        <v>0</v>
      </c>
      <c r="F278" s="272">
        <f t="shared" ca="1" si="62"/>
        <v>0</v>
      </c>
      <c r="G278" s="272">
        <f t="shared" ca="1" si="62"/>
        <v>0</v>
      </c>
      <c r="H278" s="272">
        <f t="shared" ca="1" si="62"/>
        <v>0</v>
      </c>
      <c r="I278" s="272">
        <f t="shared" ca="1" si="62"/>
        <v>0</v>
      </c>
      <c r="J278" s="272">
        <f t="shared" ca="1" si="62"/>
        <v>0</v>
      </c>
      <c r="K278" s="272">
        <f t="shared" ca="1" si="62"/>
        <v>0</v>
      </c>
      <c r="L278" s="272">
        <f t="shared" ca="1" si="62"/>
        <v>0</v>
      </c>
      <c r="M278" s="272">
        <f t="shared" ca="1" si="62"/>
        <v>0</v>
      </c>
      <c r="N278" s="272">
        <f t="shared" ca="1" si="62"/>
        <v>0</v>
      </c>
      <c r="O278" s="272">
        <f t="shared" ca="1" si="62"/>
        <v>0</v>
      </c>
      <c r="P278" s="272">
        <f t="shared" ca="1" si="62"/>
        <v>0</v>
      </c>
      <c r="Q278" s="272">
        <f t="shared" ca="1" si="62"/>
        <v>0</v>
      </c>
      <c r="R278" s="272">
        <f t="shared" ca="1" si="62"/>
        <v>0</v>
      </c>
      <c r="S278" s="272">
        <f t="shared" ca="1" si="62"/>
        <v>0</v>
      </c>
      <c r="T278" s="272">
        <f t="shared" ca="1" si="62"/>
        <v>0</v>
      </c>
      <c r="U278" s="272">
        <f t="shared" ca="1" si="62"/>
        <v>0</v>
      </c>
      <c r="V278" s="272">
        <f t="shared" ca="1" si="62"/>
        <v>0</v>
      </c>
      <c r="W278" s="272">
        <f t="shared" ca="1" si="62"/>
        <v>0</v>
      </c>
      <c r="X278" s="272">
        <f t="shared" ca="1" si="62"/>
        <v>0</v>
      </c>
      <c r="Y278" s="272">
        <f t="shared" ca="1" si="62"/>
        <v>0</v>
      </c>
      <c r="Z278" s="272">
        <f t="shared" ca="1" si="62"/>
        <v>0</v>
      </c>
      <c r="AA278" s="272">
        <f t="shared" ca="1" si="62"/>
        <v>0</v>
      </c>
      <c r="AB278" s="272">
        <f t="shared" ca="1" si="62"/>
        <v>0</v>
      </c>
      <c r="AC278" s="272">
        <f t="shared" ca="1" si="62"/>
        <v>0</v>
      </c>
      <c r="AD278" s="272">
        <f t="shared" ca="1" si="62"/>
        <v>0</v>
      </c>
      <c r="AE278" s="272">
        <f t="shared" ca="1" si="62"/>
        <v>0</v>
      </c>
      <c r="AF278" s="272">
        <f t="shared" ca="1" si="62"/>
        <v>0</v>
      </c>
      <c r="AG278" s="272">
        <f t="shared" ca="1" si="62"/>
        <v>0</v>
      </c>
      <c r="AH278" s="272">
        <f t="shared" ca="1" si="62"/>
        <v>0</v>
      </c>
      <c r="AI278" s="272">
        <f t="shared" ca="1" si="62"/>
        <v>0</v>
      </c>
      <c r="AJ278" s="15">
        <f t="shared" ca="1" si="11"/>
        <v>0</v>
      </c>
      <c r="AK278" s="274" t="str">
        <f ca="1">IFERROR(AJ278/AJ278, "-")</f>
        <v>-</v>
      </c>
    </row>
    <row r="279" spans="1:37" ht="15.75" customHeight="1" x14ac:dyDescent="0.25">
      <c r="A279" s="265"/>
      <c r="B279" s="464" t="s">
        <v>120</v>
      </c>
      <c r="C279" s="266" t="s">
        <v>391</v>
      </c>
      <c r="D279" s="266" t="s">
        <v>157</v>
      </c>
      <c r="E279" s="275">
        <f ca="1">VLOOKUP(E$3,TOD!$B$6:$BP$36,59,0)</f>
        <v>0</v>
      </c>
      <c r="F279" s="275">
        <f ca="1">VLOOKUP(F$3,TOD!$B$6:$BP$36,59,0)</f>
        <v>0</v>
      </c>
      <c r="G279" s="275">
        <f ca="1">VLOOKUP(G$3,TOD!$B$6:$BP$36,59,0)</f>
        <v>0</v>
      </c>
      <c r="H279" s="275">
        <f ca="1">VLOOKUP(H$3,TOD!$B$6:$BP$36,59,0)</f>
        <v>0</v>
      </c>
      <c r="I279" s="275">
        <f ca="1">VLOOKUP(I$3,TOD!$B$6:$BP$36,59,0)</f>
        <v>0</v>
      </c>
      <c r="J279" s="275">
        <f ca="1">VLOOKUP(J$3,TOD!$B$6:$BP$36,59,0)</f>
        <v>0</v>
      </c>
      <c r="K279" s="275">
        <f ca="1">VLOOKUP(K$3,TOD!$B$6:$BP$36,59,0)</f>
        <v>0</v>
      </c>
      <c r="L279" s="275">
        <f ca="1">VLOOKUP(L$3,TOD!$B$6:$BP$36,59,0)</f>
        <v>0</v>
      </c>
      <c r="M279" s="275">
        <f ca="1">VLOOKUP(M$3,TOD!$B$6:$BP$36,59,0)</f>
        <v>0</v>
      </c>
      <c r="N279" s="275">
        <f ca="1">VLOOKUP(N$3,TOD!$B$6:$BP$36,59,0)</f>
        <v>0</v>
      </c>
      <c r="O279" s="275">
        <f ca="1">VLOOKUP(O$3,TOD!$B$6:$BP$36,59,0)</f>
        <v>0</v>
      </c>
      <c r="P279" s="275">
        <f ca="1">VLOOKUP(P$3,TOD!$B$6:$BP$36,59,0)</f>
        <v>0</v>
      </c>
      <c r="Q279" s="275">
        <f ca="1">VLOOKUP(Q$3,TOD!$B$6:$BP$36,59,0)</f>
        <v>0</v>
      </c>
      <c r="R279" s="275">
        <f ca="1">VLOOKUP(R$3,TOD!$B$6:$BP$36,59,0)</f>
        <v>0</v>
      </c>
      <c r="S279" s="275">
        <f ca="1">VLOOKUP(S$3,TOD!$B$6:$BP$36,59,0)</f>
        <v>0</v>
      </c>
      <c r="T279" s="275">
        <f ca="1">VLOOKUP(T$3,TOD!$B$6:$BP$36,59,0)</f>
        <v>0</v>
      </c>
      <c r="U279" s="275">
        <f ca="1">VLOOKUP(U$3,TOD!$B$6:$BP$36,59,0)</f>
        <v>0</v>
      </c>
      <c r="V279" s="275">
        <f ca="1">VLOOKUP(V$3,TOD!$B$6:$BP$36,59,0)</f>
        <v>0</v>
      </c>
      <c r="W279" s="275">
        <f ca="1">VLOOKUP(W$3,TOD!$B$6:$BP$36,59,0)</f>
        <v>0</v>
      </c>
      <c r="X279" s="275">
        <f ca="1">VLOOKUP(X$3,TOD!$B$6:$BP$36,59,0)</f>
        <v>0</v>
      </c>
      <c r="Y279" s="275">
        <f ca="1">VLOOKUP(Y$3,TOD!$B$6:$BP$36,59,0)</f>
        <v>0</v>
      </c>
      <c r="Z279" s="275">
        <f ca="1">VLOOKUP(Z$3,TOD!$B$6:$BP$36,59,0)</f>
        <v>0</v>
      </c>
      <c r="AA279" s="275">
        <f ca="1">VLOOKUP(AA$3,TOD!$B$6:$BP$36,59,0)</f>
        <v>0</v>
      </c>
      <c r="AB279" s="275">
        <f ca="1">VLOOKUP(AB$3,TOD!$B$6:$BP$36,59,0)</f>
        <v>0</v>
      </c>
      <c r="AC279" s="275">
        <f ca="1">VLOOKUP(AC$3,TOD!$B$6:$BP$36,59,0)</f>
        <v>0</v>
      </c>
      <c r="AD279" s="275">
        <f ca="1">VLOOKUP(AD$3,TOD!$B$6:$BP$36,59,0)</f>
        <v>0</v>
      </c>
      <c r="AE279" s="275">
        <f ca="1">VLOOKUP(AE$3,TOD!$B$6:$BP$36,59,0)</f>
        <v>0</v>
      </c>
      <c r="AF279" s="275">
        <f ca="1">VLOOKUP(AF$3,TOD!$B$6:$BP$36,59,0)</f>
        <v>0</v>
      </c>
      <c r="AG279" s="275">
        <f ca="1">VLOOKUP(AG$3,TOD!$B$6:$BP$36,59,0)</f>
        <v>0</v>
      </c>
      <c r="AH279" s="275">
        <f ca="1">VLOOKUP(AH$3,TOD!$B$6:$BP$36,59,0)</f>
        <v>0</v>
      </c>
      <c r="AI279" s="275">
        <f ca="1">VLOOKUP(AI$3,TOD!$B$6:$BP$36,59,0)</f>
        <v>0</v>
      </c>
      <c r="AJ279" s="15">
        <f t="shared" ref="AJ279:AJ333" ca="1" si="63">SUM(E279:AI279)</f>
        <v>0</v>
      </c>
      <c r="AK279" s="274" t="str">
        <f ca="1">IFERROR(AJ279/AJ283, "-")</f>
        <v>-</v>
      </c>
    </row>
    <row r="280" spans="1:37" ht="15.75" customHeight="1" x14ac:dyDescent="0.25">
      <c r="A280" s="265"/>
      <c r="B280" s="465"/>
      <c r="C280" s="266" t="s">
        <v>392</v>
      </c>
      <c r="D280" s="266" t="s">
        <v>158</v>
      </c>
      <c r="E280" s="277">
        <f ca="1">VLOOKUP(E$3,TOD!$B$40:$BP$70,59,0)</f>
        <v>0</v>
      </c>
      <c r="F280" s="277">
        <f ca="1">VLOOKUP(F$3,TOD!$B$40:$BP$70,59,0)</f>
        <v>0</v>
      </c>
      <c r="G280" s="277">
        <f ca="1">VLOOKUP(G$3,TOD!$B$40:$BP$70,59,0)</f>
        <v>0</v>
      </c>
      <c r="H280" s="277">
        <f ca="1">VLOOKUP(H$3,TOD!$B$40:$BP$70,59,0)</f>
        <v>0</v>
      </c>
      <c r="I280" s="277">
        <f ca="1">VLOOKUP(I$3,TOD!$B$40:$BP$70,59,0)</f>
        <v>0</v>
      </c>
      <c r="J280" s="277">
        <f ca="1">VLOOKUP(J$3,TOD!$B$40:$BP$70,59,0)</f>
        <v>0</v>
      </c>
      <c r="K280" s="277">
        <f ca="1">VLOOKUP(K$3,TOD!$B$40:$BP$70,59,0)</f>
        <v>0</v>
      </c>
      <c r="L280" s="277">
        <f ca="1">VLOOKUP(L$3,TOD!$B$40:$BP$70,59,0)</f>
        <v>0</v>
      </c>
      <c r="M280" s="277">
        <f ca="1">VLOOKUP(M$3,TOD!$B$40:$BP$70,59,0)</f>
        <v>0</v>
      </c>
      <c r="N280" s="277">
        <f ca="1">VLOOKUP(N$3,TOD!$B$40:$BP$70,59,0)</f>
        <v>0</v>
      </c>
      <c r="O280" s="277">
        <f ca="1">VLOOKUP(O$3,TOD!$B$40:$BP$70,59,0)</f>
        <v>0</v>
      </c>
      <c r="P280" s="277">
        <f ca="1">VLOOKUP(P$3,TOD!$B$40:$BP$70,59,0)</f>
        <v>0</v>
      </c>
      <c r="Q280" s="277">
        <f ca="1">VLOOKUP(Q$3,TOD!$B$40:$BP$70,59,0)</f>
        <v>0</v>
      </c>
      <c r="R280" s="277">
        <f ca="1">VLOOKUP(R$3,TOD!$B$40:$BP$70,59,0)</f>
        <v>0</v>
      </c>
      <c r="S280" s="277">
        <f ca="1">VLOOKUP(S$3,TOD!$B$40:$BP$70,59,0)</f>
        <v>0</v>
      </c>
      <c r="T280" s="277">
        <f ca="1">VLOOKUP(T$3,TOD!$B$40:$BP$70,59,0)</f>
        <v>0</v>
      </c>
      <c r="U280" s="277">
        <f ca="1">VLOOKUP(U$3,TOD!$B$40:$BP$70,59,0)</f>
        <v>0</v>
      </c>
      <c r="V280" s="277">
        <f ca="1">VLOOKUP(V$3,TOD!$B$40:$BP$70,59,0)</f>
        <v>0</v>
      </c>
      <c r="W280" s="277">
        <f ca="1">VLOOKUP(W$3,TOD!$B$40:$BP$70,59,0)</f>
        <v>0</v>
      </c>
      <c r="X280" s="277">
        <f ca="1">VLOOKUP(X$3,TOD!$B$40:$BP$70,59,0)</f>
        <v>0</v>
      </c>
      <c r="Y280" s="277">
        <f ca="1">VLOOKUP(Y$3,TOD!$B$40:$BP$70,59,0)</f>
        <v>0</v>
      </c>
      <c r="Z280" s="277">
        <f ca="1">VLOOKUP(Z$3,TOD!$B$40:$BP$70,59,0)</f>
        <v>0</v>
      </c>
      <c r="AA280" s="277">
        <f ca="1">VLOOKUP(AA$3,TOD!$B$40:$BP$70,59,0)</f>
        <v>0</v>
      </c>
      <c r="AB280" s="277">
        <f ca="1">VLOOKUP(AB$3,TOD!$B$40:$BP$70,59,0)</f>
        <v>0</v>
      </c>
      <c r="AC280" s="277">
        <f ca="1">VLOOKUP(AC$3,TOD!$B$40:$BP$70,59,0)</f>
        <v>0</v>
      </c>
      <c r="AD280" s="277">
        <f ca="1">VLOOKUP(AD$3,TOD!$B$40:$BP$70,59,0)</f>
        <v>0</v>
      </c>
      <c r="AE280" s="277">
        <f ca="1">VLOOKUP(AE$3,TOD!$B$40:$BP$70,59,0)</f>
        <v>0</v>
      </c>
      <c r="AF280" s="277">
        <f ca="1">VLOOKUP(AF$3,TOD!$B$40:$BP$70,59,0)</f>
        <v>0</v>
      </c>
      <c r="AG280" s="277">
        <f ca="1">VLOOKUP(AG$3,TOD!$B$40:$BP$70,59,0)</f>
        <v>0</v>
      </c>
      <c r="AH280" s="277">
        <f ca="1">VLOOKUP(AH$3,TOD!$B$40:$BP$70,59,0)</f>
        <v>0</v>
      </c>
      <c r="AI280" s="277">
        <f ca="1">VLOOKUP(AI$3,TOD!$B$40:$BP$70,59,0)</f>
        <v>0</v>
      </c>
      <c r="AJ280" s="15">
        <f t="shared" ca="1" si="63"/>
        <v>0</v>
      </c>
      <c r="AK280" s="274" t="str">
        <f ca="1">IFERROR(AJ280/AJ283, "-")</f>
        <v>-</v>
      </c>
    </row>
    <row r="281" spans="1:37" ht="15.75" customHeight="1" x14ac:dyDescent="0.25">
      <c r="A281" s="265"/>
      <c r="B281" s="465"/>
      <c r="C281" s="266" t="s">
        <v>393</v>
      </c>
      <c r="D281" s="266" t="s">
        <v>159</v>
      </c>
      <c r="E281" s="277">
        <f ca="1">VLOOKUP(E$3,TOD!$B$75:$BP$105,59,0)</f>
        <v>0</v>
      </c>
      <c r="F281" s="277">
        <f ca="1">VLOOKUP(F$3,TOD!$B$75:$BP$105,59,0)</f>
        <v>0</v>
      </c>
      <c r="G281" s="277">
        <f ca="1">VLOOKUP(G$3,TOD!$B$75:$BP$105,59,0)</f>
        <v>0</v>
      </c>
      <c r="H281" s="277">
        <f ca="1">VLOOKUP(H$3,TOD!$B$75:$BP$105,59,0)</f>
        <v>0</v>
      </c>
      <c r="I281" s="277">
        <f ca="1">VLOOKUP(I$3,TOD!$B$75:$BP$105,59,0)</f>
        <v>0</v>
      </c>
      <c r="J281" s="277">
        <f ca="1">VLOOKUP(J$3,TOD!$B$75:$BP$105,59,0)</f>
        <v>0</v>
      </c>
      <c r="K281" s="277">
        <f ca="1">VLOOKUP(K$3,TOD!$B$75:$BP$105,59,0)</f>
        <v>0</v>
      </c>
      <c r="L281" s="277">
        <f ca="1">VLOOKUP(L$3,TOD!$B$75:$BP$105,59,0)</f>
        <v>0</v>
      </c>
      <c r="M281" s="277">
        <f ca="1">VLOOKUP(M$3,TOD!$B$75:$BP$105,59,0)</f>
        <v>0</v>
      </c>
      <c r="N281" s="277">
        <f ca="1">VLOOKUP(N$3,TOD!$B$75:$BP$105,59,0)</f>
        <v>0</v>
      </c>
      <c r="O281" s="277">
        <f ca="1">VLOOKUP(O$3,TOD!$B$75:$BP$105,59,0)</f>
        <v>0</v>
      </c>
      <c r="P281" s="277">
        <f ca="1">VLOOKUP(P$3,TOD!$B$75:$BP$105,59,0)</f>
        <v>0</v>
      </c>
      <c r="Q281" s="277">
        <f ca="1">VLOOKUP(Q$3,TOD!$B$75:$BP$105,59,0)</f>
        <v>0</v>
      </c>
      <c r="R281" s="277">
        <f ca="1">VLOOKUP(R$3,TOD!$B$75:$BP$105,59,0)</f>
        <v>0</v>
      </c>
      <c r="S281" s="277">
        <f ca="1">VLOOKUP(S$3,TOD!$B$75:$BP$105,59,0)</f>
        <v>0</v>
      </c>
      <c r="T281" s="277">
        <f ca="1">VLOOKUP(T$3,TOD!$B$75:$BP$105,59,0)</f>
        <v>0</v>
      </c>
      <c r="U281" s="277">
        <f ca="1">VLOOKUP(U$3,TOD!$B$75:$BP$105,59,0)</f>
        <v>0</v>
      </c>
      <c r="V281" s="277">
        <f ca="1">VLOOKUP(V$3,TOD!$B$75:$BP$105,59,0)</f>
        <v>0</v>
      </c>
      <c r="W281" s="277">
        <f ca="1">VLOOKUP(W$3,TOD!$B$75:$BP$105,59,0)</f>
        <v>0</v>
      </c>
      <c r="X281" s="277">
        <f ca="1">VLOOKUP(X$3,TOD!$B$75:$BP$105,59,0)</f>
        <v>0</v>
      </c>
      <c r="Y281" s="277">
        <f ca="1">VLOOKUP(Y$3,TOD!$B$75:$BP$105,59,0)</f>
        <v>0</v>
      </c>
      <c r="Z281" s="277">
        <f ca="1">VLOOKUP(Z$3,TOD!$B$75:$BP$105,59,0)</f>
        <v>0</v>
      </c>
      <c r="AA281" s="277">
        <f ca="1">VLOOKUP(AA$3,TOD!$B$75:$BP$105,59,0)</f>
        <v>0</v>
      </c>
      <c r="AB281" s="277">
        <f ca="1">VLOOKUP(AB$3,TOD!$B$75:$BP$105,59,0)</f>
        <v>0</v>
      </c>
      <c r="AC281" s="277">
        <f ca="1">VLOOKUP(AC$3,TOD!$B$75:$BP$105,59,0)</f>
        <v>0</v>
      </c>
      <c r="AD281" s="277">
        <f ca="1">VLOOKUP(AD$3,TOD!$B$75:$BP$105,59,0)</f>
        <v>0</v>
      </c>
      <c r="AE281" s="277">
        <f ca="1">VLOOKUP(AE$3,TOD!$B$75:$BP$105,59,0)</f>
        <v>0</v>
      </c>
      <c r="AF281" s="277">
        <f ca="1">VLOOKUP(AF$3,TOD!$B$75:$BP$105,59,0)</f>
        <v>0</v>
      </c>
      <c r="AG281" s="277">
        <f ca="1">VLOOKUP(AG$3,TOD!$B$75:$BP$105,59,0)</f>
        <v>0</v>
      </c>
      <c r="AH281" s="277">
        <f ca="1">VLOOKUP(AH$3,TOD!$B$75:$BP$105,59,0)</f>
        <v>0</v>
      </c>
      <c r="AI281" s="277">
        <f ca="1">VLOOKUP(AI$3,TOD!$B$75:$BP$105,59,0)</f>
        <v>0</v>
      </c>
      <c r="AJ281" s="15">
        <f t="shared" ca="1" si="63"/>
        <v>0</v>
      </c>
      <c r="AK281" s="274" t="str">
        <f ca="1">IFERROR(AJ281/AJ283, "-")</f>
        <v>-</v>
      </c>
    </row>
    <row r="282" spans="1:37" ht="15.75" customHeight="1" x14ac:dyDescent="0.25">
      <c r="A282" s="265"/>
      <c r="B282" s="465"/>
      <c r="C282" s="266" t="s">
        <v>394</v>
      </c>
      <c r="D282" s="266" t="s">
        <v>160</v>
      </c>
      <c r="E282" s="277">
        <f ca="1">VLOOKUP(E$3,TOD!$B$109:$BP$139,59,0)</f>
        <v>0</v>
      </c>
      <c r="F282" s="277">
        <f ca="1">VLOOKUP(F$3,TOD!$B$109:$BP$139,59,0)</f>
        <v>0</v>
      </c>
      <c r="G282" s="277">
        <f ca="1">VLOOKUP(G$3,TOD!$B$109:$BP$139,59,0)</f>
        <v>0</v>
      </c>
      <c r="H282" s="277">
        <f ca="1">VLOOKUP(H$3,TOD!$B$109:$BP$139,59,0)</f>
        <v>0</v>
      </c>
      <c r="I282" s="277">
        <f ca="1">VLOOKUP(I$3,TOD!$B$109:$BP$139,59,0)</f>
        <v>0</v>
      </c>
      <c r="J282" s="277">
        <f ca="1">VLOOKUP(J$3,TOD!$B$109:$BP$139,59,0)</f>
        <v>0</v>
      </c>
      <c r="K282" s="277">
        <f ca="1">VLOOKUP(K$3,TOD!$B$109:$BP$139,59,0)</f>
        <v>0</v>
      </c>
      <c r="L282" s="277">
        <f ca="1">VLOOKUP(L$3,TOD!$B$109:$BP$139,59,0)</f>
        <v>0</v>
      </c>
      <c r="M282" s="277">
        <f ca="1">VLOOKUP(M$3,TOD!$B$109:$BP$139,59,0)</f>
        <v>0</v>
      </c>
      <c r="N282" s="277">
        <f ca="1">VLOOKUP(N$3,TOD!$B$109:$BP$139,59,0)</f>
        <v>0</v>
      </c>
      <c r="O282" s="277">
        <f ca="1">VLOOKUP(O$3,TOD!$B$109:$BP$139,59,0)</f>
        <v>0</v>
      </c>
      <c r="P282" s="277">
        <f ca="1">VLOOKUP(P$3,TOD!$B$109:$BP$139,59,0)</f>
        <v>0</v>
      </c>
      <c r="Q282" s="277">
        <f ca="1">VLOOKUP(Q$3,TOD!$B$109:$BP$139,59,0)</f>
        <v>0</v>
      </c>
      <c r="R282" s="277">
        <f ca="1">VLOOKUP(R$3,TOD!$B$109:$BP$139,59,0)</f>
        <v>0</v>
      </c>
      <c r="S282" s="277">
        <f ca="1">VLOOKUP(S$3,TOD!$B$109:$BP$139,59,0)</f>
        <v>0</v>
      </c>
      <c r="T282" s="277">
        <f ca="1">VLOOKUP(T$3,TOD!$B$109:$BP$139,59,0)</f>
        <v>0</v>
      </c>
      <c r="U282" s="277">
        <f ca="1">VLOOKUP(U$3,TOD!$B$109:$BP$139,59,0)</f>
        <v>0</v>
      </c>
      <c r="V282" s="277">
        <f ca="1">VLOOKUP(V$3,TOD!$B$109:$BP$139,59,0)</f>
        <v>0</v>
      </c>
      <c r="W282" s="277">
        <f ca="1">VLOOKUP(W$3,TOD!$B$109:$BP$139,59,0)</f>
        <v>0</v>
      </c>
      <c r="X282" s="277">
        <f ca="1">VLOOKUP(X$3,TOD!$B$109:$BP$139,59,0)</f>
        <v>0</v>
      </c>
      <c r="Y282" s="277">
        <f ca="1">VLOOKUP(Y$3,TOD!$B$109:$BP$139,59,0)</f>
        <v>0</v>
      </c>
      <c r="Z282" s="277">
        <f ca="1">VLOOKUP(Z$3,TOD!$B$109:$BP$139,59,0)</f>
        <v>0</v>
      </c>
      <c r="AA282" s="277">
        <f ca="1">VLOOKUP(AA$3,TOD!$B$109:$BP$139,59,0)</f>
        <v>0</v>
      </c>
      <c r="AB282" s="277">
        <f ca="1">VLOOKUP(AB$3,TOD!$B$109:$BP$139,59,0)</f>
        <v>0</v>
      </c>
      <c r="AC282" s="277">
        <f ca="1">VLOOKUP(AC$3,TOD!$B$109:$BP$139,59,0)</f>
        <v>0</v>
      </c>
      <c r="AD282" s="277">
        <f ca="1">VLOOKUP(AD$3,TOD!$B$109:$BP$139,59,0)</f>
        <v>0</v>
      </c>
      <c r="AE282" s="277">
        <f ca="1">VLOOKUP(AE$3,TOD!$B$109:$BP$139,59,0)</f>
        <v>0</v>
      </c>
      <c r="AF282" s="277">
        <f ca="1">VLOOKUP(AF$3,TOD!$B$109:$BP$139,59,0)</f>
        <v>0</v>
      </c>
      <c r="AG282" s="277">
        <f ca="1">VLOOKUP(AG$3,TOD!$B$109:$BP$139,59,0)</f>
        <v>0</v>
      </c>
      <c r="AH282" s="277">
        <f ca="1">VLOOKUP(AH$3,TOD!$B$109:$BP$139,59,0)</f>
        <v>0</v>
      </c>
      <c r="AI282" s="277">
        <f ca="1">VLOOKUP(AI$3,TOD!$B$109:$BP$139,59,0)</f>
        <v>0</v>
      </c>
      <c r="AJ282" s="15">
        <f t="shared" ca="1" si="63"/>
        <v>0</v>
      </c>
      <c r="AK282" s="274" t="str">
        <f ca="1">IFERROR(AJ282/AJ283, "-")</f>
        <v>-</v>
      </c>
    </row>
    <row r="283" spans="1:37" ht="15.75" customHeight="1" x14ac:dyDescent="0.25">
      <c r="A283" s="265"/>
      <c r="B283" s="466"/>
      <c r="C283" s="270"/>
      <c r="D283" s="271" t="s">
        <v>35</v>
      </c>
      <c r="E283" s="272">
        <f t="shared" ref="E283:AI283" ca="1" si="64">SUM(E279:E282)</f>
        <v>0</v>
      </c>
      <c r="F283" s="272">
        <f t="shared" ca="1" si="64"/>
        <v>0</v>
      </c>
      <c r="G283" s="272">
        <f t="shared" ca="1" si="64"/>
        <v>0</v>
      </c>
      <c r="H283" s="272">
        <f t="shared" ca="1" si="64"/>
        <v>0</v>
      </c>
      <c r="I283" s="272">
        <f t="shared" ca="1" si="64"/>
        <v>0</v>
      </c>
      <c r="J283" s="272">
        <f t="shared" ca="1" si="64"/>
        <v>0</v>
      </c>
      <c r="K283" s="272">
        <f t="shared" ca="1" si="64"/>
        <v>0</v>
      </c>
      <c r="L283" s="272">
        <f t="shared" ca="1" si="64"/>
        <v>0</v>
      </c>
      <c r="M283" s="272">
        <f t="shared" ca="1" si="64"/>
        <v>0</v>
      </c>
      <c r="N283" s="272">
        <f t="shared" ca="1" si="64"/>
        <v>0</v>
      </c>
      <c r="O283" s="272">
        <f t="shared" ca="1" si="64"/>
        <v>0</v>
      </c>
      <c r="P283" s="272">
        <f t="shared" ca="1" si="64"/>
        <v>0</v>
      </c>
      <c r="Q283" s="272">
        <f t="shared" ca="1" si="64"/>
        <v>0</v>
      </c>
      <c r="R283" s="272">
        <f t="shared" ca="1" si="64"/>
        <v>0</v>
      </c>
      <c r="S283" s="272">
        <f t="shared" ca="1" si="64"/>
        <v>0</v>
      </c>
      <c r="T283" s="272">
        <f t="shared" ca="1" si="64"/>
        <v>0</v>
      </c>
      <c r="U283" s="272">
        <f t="shared" ca="1" si="64"/>
        <v>0</v>
      </c>
      <c r="V283" s="272">
        <f t="shared" ca="1" si="64"/>
        <v>0</v>
      </c>
      <c r="W283" s="272">
        <f t="shared" ca="1" si="64"/>
        <v>0</v>
      </c>
      <c r="X283" s="272">
        <f t="shared" ca="1" si="64"/>
        <v>0</v>
      </c>
      <c r="Y283" s="272">
        <f t="shared" ca="1" si="64"/>
        <v>0</v>
      </c>
      <c r="Z283" s="272">
        <f t="shared" ca="1" si="64"/>
        <v>0</v>
      </c>
      <c r="AA283" s="272">
        <f t="shared" ca="1" si="64"/>
        <v>0</v>
      </c>
      <c r="AB283" s="272">
        <f t="shared" ca="1" si="64"/>
        <v>0</v>
      </c>
      <c r="AC283" s="272">
        <f t="shared" ca="1" si="64"/>
        <v>0</v>
      </c>
      <c r="AD283" s="272">
        <f t="shared" ca="1" si="64"/>
        <v>0</v>
      </c>
      <c r="AE283" s="272">
        <f t="shared" ca="1" si="64"/>
        <v>0</v>
      </c>
      <c r="AF283" s="272">
        <f t="shared" ca="1" si="64"/>
        <v>0</v>
      </c>
      <c r="AG283" s="272">
        <f t="shared" ca="1" si="64"/>
        <v>0</v>
      </c>
      <c r="AH283" s="272">
        <f t="shared" ca="1" si="64"/>
        <v>0</v>
      </c>
      <c r="AI283" s="272">
        <f t="shared" ca="1" si="64"/>
        <v>0</v>
      </c>
      <c r="AJ283" s="15">
        <f t="shared" ca="1" si="63"/>
        <v>0</v>
      </c>
      <c r="AK283" s="274" t="str">
        <f ca="1">IFERROR(AJ283/AJ283, "-")</f>
        <v>-</v>
      </c>
    </row>
    <row r="284" spans="1:37" ht="15.75" customHeight="1" x14ac:dyDescent="0.25">
      <c r="A284" s="265"/>
      <c r="B284" s="464" t="s">
        <v>395</v>
      </c>
      <c r="C284" s="266" t="s">
        <v>396</v>
      </c>
      <c r="D284" s="266" t="s">
        <v>157</v>
      </c>
      <c r="E284" s="275">
        <f ca="1">VLOOKUP(E$3,TOD!$B$6:$BP$36,60,0)</f>
        <v>0</v>
      </c>
      <c r="F284" s="275">
        <f ca="1">VLOOKUP(F$3,TOD!$B$6:$BP$36,60,0)</f>
        <v>0</v>
      </c>
      <c r="G284" s="275">
        <f ca="1">VLOOKUP(G$3,TOD!$B$6:$BP$36,60,0)</f>
        <v>0</v>
      </c>
      <c r="H284" s="275">
        <f ca="1">VLOOKUP(H$3,TOD!$B$6:$BP$36,60,0)</f>
        <v>0</v>
      </c>
      <c r="I284" s="275">
        <f ca="1">VLOOKUP(I$3,TOD!$B$6:$BP$36,60,0)</f>
        <v>0</v>
      </c>
      <c r="J284" s="275">
        <f ca="1">VLOOKUP(J$3,TOD!$B$6:$BP$36,60,0)</f>
        <v>0</v>
      </c>
      <c r="K284" s="275">
        <f ca="1">VLOOKUP(K$3,TOD!$B$6:$BP$36,60,0)</f>
        <v>0</v>
      </c>
      <c r="L284" s="275">
        <f ca="1">VLOOKUP(L$3,TOD!$B$6:$BP$36,60,0)</f>
        <v>0</v>
      </c>
      <c r="M284" s="275">
        <f ca="1">VLOOKUP(M$3,TOD!$B$6:$BP$36,60,0)</f>
        <v>0</v>
      </c>
      <c r="N284" s="275">
        <f ca="1">VLOOKUP(N$3,TOD!$B$6:$BP$36,60,0)</f>
        <v>0</v>
      </c>
      <c r="O284" s="275">
        <f ca="1">VLOOKUP(O$3,TOD!$B$6:$BP$36,60,0)</f>
        <v>0</v>
      </c>
      <c r="P284" s="275">
        <f ca="1">VLOOKUP(P$3,TOD!$B$6:$BP$36,60,0)</f>
        <v>0</v>
      </c>
      <c r="Q284" s="275">
        <f ca="1">VLOOKUP(Q$3,TOD!$B$6:$BP$36,60,0)</f>
        <v>0</v>
      </c>
      <c r="R284" s="275">
        <f ca="1">VLOOKUP(R$3,TOD!$B$6:$BP$36,60,0)</f>
        <v>0</v>
      </c>
      <c r="S284" s="275">
        <f ca="1">VLOOKUP(S$3,TOD!$B$6:$BP$36,60,0)</f>
        <v>0</v>
      </c>
      <c r="T284" s="275">
        <f ca="1">VLOOKUP(T$3,TOD!$B$6:$BP$36,60,0)</f>
        <v>0</v>
      </c>
      <c r="U284" s="275">
        <f ca="1">VLOOKUP(U$3,TOD!$B$6:$BP$36,60,0)</f>
        <v>0</v>
      </c>
      <c r="V284" s="275">
        <f ca="1">VLOOKUP(V$3,TOD!$B$6:$BP$36,60,0)</f>
        <v>0</v>
      </c>
      <c r="W284" s="275">
        <f ca="1">VLOOKUP(W$3,TOD!$B$6:$BP$36,60,0)</f>
        <v>0</v>
      </c>
      <c r="X284" s="275">
        <f ca="1">VLOOKUP(X$3,TOD!$B$6:$BP$36,60,0)</f>
        <v>0</v>
      </c>
      <c r="Y284" s="275">
        <f ca="1">VLOOKUP(Y$3,TOD!$B$6:$BP$36,60,0)</f>
        <v>0</v>
      </c>
      <c r="Z284" s="275">
        <f ca="1">VLOOKUP(Z$3,TOD!$B$6:$BP$36,60,0)</f>
        <v>0</v>
      </c>
      <c r="AA284" s="275">
        <f ca="1">VLOOKUP(AA$3,TOD!$B$6:$BP$36,60,0)</f>
        <v>0</v>
      </c>
      <c r="AB284" s="275">
        <f ca="1">VLOOKUP(AB$3,TOD!$B$6:$BP$36,60,0)</f>
        <v>0</v>
      </c>
      <c r="AC284" s="275">
        <f ca="1">VLOOKUP(AC$3,TOD!$B$6:$BP$36,60,0)</f>
        <v>0</v>
      </c>
      <c r="AD284" s="275">
        <f ca="1">VLOOKUP(AD$3,TOD!$B$6:$BP$36,60,0)</f>
        <v>0</v>
      </c>
      <c r="AE284" s="275">
        <f ca="1">VLOOKUP(AE$3,TOD!$B$6:$BP$36,60,0)</f>
        <v>0</v>
      </c>
      <c r="AF284" s="275">
        <f ca="1">VLOOKUP(AF$3,TOD!$B$6:$BP$36,60,0)</f>
        <v>0</v>
      </c>
      <c r="AG284" s="275">
        <f ca="1">VLOOKUP(AG$3,TOD!$B$6:$BP$36,60,0)</f>
        <v>0</v>
      </c>
      <c r="AH284" s="275">
        <f ca="1">VLOOKUP(AH$3,TOD!$B$6:$BP$36,60,0)</f>
        <v>0</v>
      </c>
      <c r="AI284" s="275">
        <f ca="1">VLOOKUP(AI$3,TOD!$B$6:$BP$36,60,0)</f>
        <v>0</v>
      </c>
      <c r="AJ284" s="15">
        <f t="shared" ca="1" si="63"/>
        <v>0</v>
      </c>
      <c r="AK284" s="274" t="str">
        <f ca="1">IFERROR(AJ284/AJ288, "-")</f>
        <v>-</v>
      </c>
    </row>
    <row r="285" spans="1:37" ht="15.75" customHeight="1" x14ac:dyDescent="0.25">
      <c r="A285" s="265"/>
      <c r="B285" s="465"/>
      <c r="C285" s="266" t="s">
        <v>397</v>
      </c>
      <c r="D285" s="266" t="s">
        <v>158</v>
      </c>
      <c r="E285" s="277">
        <f ca="1">VLOOKUP(E$3,TOD!$B$40:$BP$70,60,0)</f>
        <v>0</v>
      </c>
      <c r="F285" s="277">
        <f ca="1">VLOOKUP(F$3,TOD!$B$40:$BP$70,60,0)</f>
        <v>0</v>
      </c>
      <c r="G285" s="277">
        <f ca="1">VLOOKUP(G$3,TOD!$B$40:$BP$70,60,0)</f>
        <v>0</v>
      </c>
      <c r="H285" s="277">
        <f ca="1">VLOOKUP(H$3,TOD!$B$40:$BP$70,60,0)</f>
        <v>0</v>
      </c>
      <c r="I285" s="277">
        <f ca="1">VLOOKUP(I$3,TOD!$B$40:$BP$70,60,0)</f>
        <v>0</v>
      </c>
      <c r="J285" s="277">
        <f ca="1">VLOOKUP(J$3,TOD!$B$40:$BP$70,60,0)</f>
        <v>0</v>
      </c>
      <c r="K285" s="277">
        <f ca="1">VLOOKUP(K$3,TOD!$B$40:$BP$70,60,0)</f>
        <v>0</v>
      </c>
      <c r="L285" s="277">
        <f ca="1">VLOOKUP(L$3,TOD!$B$40:$BP$70,60,0)</f>
        <v>0</v>
      </c>
      <c r="M285" s="277">
        <f ca="1">VLOOKUP(M$3,TOD!$B$40:$BP$70,60,0)</f>
        <v>0</v>
      </c>
      <c r="N285" s="277">
        <f ca="1">VLOOKUP(N$3,TOD!$B$40:$BP$70,60,0)</f>
        <v>0</v>
      </c>
      <c r="O285" s="277">
        <f ca="1">VLOOKUP(O$3,TOD!$B$40:$BP$70,60,0)</f>
        <v>0</v>
      </c>
      <c r="P285" s="277">
        <f ca="1">VLOOKUP(P$3,TOD!$B$40:$BP$70,60,0)</f>
        <v>0</v>
      </c>
      <c r="Q285" s="277">
        <f ca="1">VLOOKUP(Q$3,TOD!$B$40:$BP$70,60,0)</f>
        <v>0</v>
      </c>
      <c r="R285" s="277">
        <f ca="1">VLOOKUP(R$3,TOD!$B$40:$BP$70,60,0)</f>
        <v>0</v>
      </c>
      <c r="S285" s="277">
        <f ca="1">VLOOKUP(S$3,TOD!$B$40:$BP$70,60,0)</f>
        <v>0</v>
      </c>
      <c r="T285" s="277">
        <f ca="1">VLOOKUP(T$3,TOD!$B$40:$BP$70,60,0)</f>
        <v>0</v>
      </c>
      <c r="U285" s="277">
        <f ca="1">VLOOKUP(U$3,TOD!$B$40:$BP$70,60,0)</f>
        <v>0</v>
      </c>
      <c r="V285" s="277">
        <f ca="1">VLOOKUP(V$3,TOD!$B$40:$BP$70,60,0)</f>
        <v>0</v>
      </c>
      <c r="W285" s="277">
        <f ca="1">VLOOKUP(W$3,TOD!$B$40:$BP$70,60,0)</f>
        <v>0</v>
      </c>
      <c r="X285" s="277">
        <f ca="1">VLOOKUP(X$3,TOD!$B$40:$BP$70,60,0)</f>
        <v>0</v>
      </c>
      <c r="Y285" s="277">
        <f ca="1">VLOOKUP(Y$3,TOD!$B$40:$BP$70,60,0)</f>
        <v>0</v>
      </c>
      <c r="Z285" s="277">
        <f ca="1">VLOOKUP(Z$3,TOD!$B$40:$BP$70,60,0)</f>
        <v>0</v>
      </c>
      <c r="AA285" s="277">
        <f ca="1">VLOOKUP(AA$3,TOD!$B$40:$BP$70,60,0)</f>
        <v>0</v>
      </c>
      <c r="AB285" s="277">
        <f ca="1">VLOOKUP(AB$3,TOD!$B$40:$BP$70,60,0)</f>
        <v>0</v>
      </c>
      <c r="AC285" s="277">
        <f ca="1">VLOOKUP(AC$3,TOD!$B$40:$BP$70,60,0)</f>
        <v>0</v>
      </c>
      <c r="AD285" s="277">
        <f ca="1">VLOOKUP(AD$3,TOD!$B$40:$BP$70,60,0)</f>
        <v>0</v>
      </c>
      <c r="AE285" s="277">
        <f ca="1">VLOOKUP(AE$3,TOD!$B$40:$BP$70,60,0)</f>
        <v>0</v>
      </c>
      <c r="AF285" s="277">
        <f ca="1">VLOOKUP(AF$3,TOD!$B$40:$BP$70,60,0)</f>
        <v>0</v>
      </c>
      <c r="AG285" s="277">
        <f ca="1">VLOOKUP(AG$3,TOD!$B$40:$BP$70,60,0)</f>
        <v>0</v>
      </c>
      <c r="AH285" s="277">
        <f ca="1">VLOOKUP(AH$3,TOD!$B$40:$BP$70,60,0)</f>
        <v>0</v>
      </c>
      <c r="AI285" s="277">
        <f ca="1">VLOOKUP(AI$3,TOD!$B$40:$BP$70,60,0)</f>
        <v>0</v>
      </c>
      <c r="AJ285" s="15">
        <f t="shared" ca="1" si="63"/>
        <v>0</v>
      </c>
      <c r="AK285" s="274" t="str">
        <f ca="1">IFERROR(AJ285/AJ288, "-")</f>
        <v>-</v>
      </c>
    </row>
    <row r="286" spans="1:37" ht="15.75" customHeight="1" x14ac:dyDescent="0.25">
      <c r="A286" s="265"/>
      <c r="B286" s="465"/>
      <c r="C286" s="266" t="s">
        <v>398</v>
      </c>
      <c r="D286" s="266" t="s">
        <v>159</v>
      </c>
      <c r="E286" s="277">
        <f ca="1">VLOOKUP(E$3,TOD!$B$75:$BP$105,60,0)</f>
        <v>0</v>
      </c>
      <c r="F286" s="277">
        <f ca="1">VLOOKUP(F$3,TOD!$B$75:$BP$105,60,0)</f>
        <v>0</v>
      </c>
      <c r="G286" s="277">
        <f ca="1">VLOOKUP(G$3,TOD!$B$75:$BP$105,60,0)</f>
        <v>0</v>
      </c>
      <c r="H286" s="277">
        <f ca="1">VLOOKUP(H$3,TOD!$B$75:$BP$105,60,0)</f>
        <v>0</v>
      </c>
      <c r="I286" s="277">
        <f ca="1">VLOOKUP(I$3,TOD!$B$75:$BP$105,60,0)</f>
        <v>0</v>
      </c>
      <c r="J286" s="277">
        <f ca="1">VLOOKUP(J$3,TOD!$B$75:$BP$105,60,0)</f>
        <v>0</v>
      </c>
      <c r="K286" s="277">
        <f ca="1">VLOOKUP(K$3,TOD!$B$75:$BP$105,60,0)</f>
        <v>0</v>
      </c>
      <c r="L286" s="277">
        <f ca="1">VLOOKUP(L$3,TOD!$B$75:$BP$105,60,0)</f>
        <v>0</v>
      </c>
      <c r="M286" s="277">
        <f ca="1">VLOOKUP(M$3,TOD!$B$75:$BP$105,60,0)</f>
        <v>0</v>
      </c>
      <c r="N286" s="277">
        <f ca="1">VLOOKUP(N$3,TOD!$B$75:$BP$105,60,0)</f>
        <v>0</v>
      </c>
      <c r="O286" s="277">
        <f ca="1">VLOOKUP(O$3,TOD!$B$75:$BP$105,60,0)</f>
        <v>0</v>
      </c>
      <c r="P286" s="277">
        <f ca="1">VLOOKUP(P$3,TOD!$B$75:$BP$105,60,0)</f>
        <v>0</v>
      </c>
      <c r="Q286" s="277">
        <f ca="1">VLOOKUP(Q$3,TOD!$B$75:$BP$105,60,0)</f>
        <v>0</v>
      </c>
      <c r="R286" s="277">
        <f ca="1">VLOOKUP(R$3,TOD!$B$75:$BP$105,60,0)</f>
        <v>0</v>
      </c>
      <c r="S286" s="277">
        <f ca="1">VLOOKUP(S$3,TOD!$B$75:$BP$105,60,0)</f>
        <v>0</v>
      </c>
      <c r="T286" s="277">
        <f ca="1">VLOOKUP(T$3,TOD!$B$75:$BP$105,60,0)</f>
        <v>0</v>
      </c>
      <c r="U286" s="277">
        <f ca="1">VLOOKUP(U$3,TOD!$B$75:$BP$105,60,0)</f>
        <v>0</v>
      </c>
      <c r="V286" s="277">
        <f ca="1">VLOOKUP(V$3,TOD!$B$75:$BP$105,60,0)</f>
        <v>0</v>
      </c>
      <c r="W286" s="277">
        <f ca="1">VLOOKUP(W$3,TOD!$B$75:$BP$105,60,0)</f>
        <v>0</v>
      </c>
      <c r="X286" s="277">
        <f ca="1">VLOOKUP(X$3,TOD!$B$75:$BP$105,60,0)</f>
        <v>0</v>
      </c>
      <c r="Y286" s="277">
        <f ca="1">VLOOKUP(Y$3,TOD!$B$75:$BP$105,60,0)</f>
        <v>0</v>
      </c>
      <c r="Z286" s="277">
        <f ca="1">VLOOKUP(Z$3,TOD!$B$75:$BP$105,60,0)</f>
        <v>0</v>
      </c>
      <c r="AA286" s="277">
        <f ca="1">VLOOKUP(AA$3,TOD!$B$75:$BP$105,60,0)</f>
        <v>0</v>
      </c>
      <c r="AB286" s="277">
        <f ca="1">VLOOKUP(AB$3,TOD!$B$75:$BP$105,60,0)</f>
        <v>0</v>
      </c>
      <c r="AC286" s="277">
        <f ca="1">VLOOKUP(AC$3,TOD!$B$75:$BP$105,60,0)</f>
        <v>0</v>
      </c>
      <c r="AD286" s="277">
        <f ca="1">VLOOKUP(AD$3,TOD!$B$75:$BP$105,60,0)</f>
        <v>0</v>
      </c>
      <c r="AE286" s="277">
        <f ca="1">VLOOKUP(AE$3,TOD!$B$75:$BP$105,60,0)</f>
        <v>0</v>
      </c>
      <c r="AF286" s="277">
        <f ca="1">VLOOKUP(AF$3,TOD!$B$75:$BP$105,60,0)</f>
        <v>0</v>
      </c>
      <c r="AG286" s="277">
        <f ca="1">VLOOKUP(AG$3,TOD!$B$75:$BP$105,60,0)</f>
        <v>0</v>
      </c>
      <c r="AH286" s="277">
        <f ca="1">VLOOKUP(AH$3,TOD!$B$75:$BP$105,60,0)</f>
        <v>0</v>
      </c>
      <c r="AI286" s="277">
        <f ca="1">VLOOKUP(AI$3,TOD!$B$75:$BP$105,60,0)</f>
        <v>0</v>
      </c>
      <c r="AJ286" s="15">
        <f t="shared" ca="1" si="63"/>
        <v>0</v>
      </c>
      <c r="AK286" s="274" t="str">
        <f ca="1">IFERROR(AJ286/AJ288, "-")</f>
        <v>-</v>
      </c>
    </row>
    <row r="287" spans="1:37" ht="15.75" customHeight="1" x14ac:dyDescent="0.25">
      <c r="A287" s="265"/>
      <c r="B287" s="465"/>
      <c r="C287" s="266" t="s">
        <v>399</v>
      </c>
      <c r="D287" s="266" t="s">
        <v>160</v>
      </c>
      <c r="E287" s="277">
        <f ca="1">VLOOKUP(E$3,TOD!$B$109:$BP$139,60,0)</f>
        <v>0</v>
      </c>
      <c r="F287" s="277">
        <f ca="1">VLOOKUP(F$3,TOD!$B$109:$BP$139,60,0)</f>
        <v>0</v>
      </c>
      <c r="G287" s="277">
        <f ca="1">VLOOKUP(G$3,TOD!$B$109:$BP$139,60,0)</f>
        <v>0</v>
      </c>
      <c r="H287" s="277">
        <f ca="1">VLOOKUP(H$3,TOD!$B$109:$BP$139,60,0)</f>
        <v>0</v>
      </c>
      <c r="I287" s="277">
        <f ca="1">VLOOKUP(I$3,TOD!$B$109:$BP$139,60,0)</f>
        <v>0</v>
      </c>
      <c r="J287" s="277">
        <f ca="1">VLOOKUP(J$3,TOD!$B$109:$BP$139,60,0)</f>
        <v>0</v>
      </c>
      <c r="K287" s="277">
        <f ca="1">VLOOKUP(K$3,TOD!$B$109:$BP$139,60,0)</f>
        <v>0</v>
      </c>
      <c r="L287" s="277">
        <f ca="1">VLOOKUP(L$3,TOD!$B$109:$BP$139,60,0)</f>
        <v>0</v>
      </c>
      <c r="M287" s="277">
        <f ca="1">VLOOKUP(M$3,TOD!$B$109:$BP$139,60,0)</f>
        <v>0</v>
      </c>
      <c r="N287" s="277">
        <f ca="1">VLOOKUP(N$3,TOD!$B$109:$BP$139,60,0)</f>
        <v>0</v>
      </c>
      <c r="O287" s="277">
        <f ca="1">VLOOKUP(O$3,TOD!$B$109:$BP$139,60,0)</f>
        <v>0</v>
      </c>
      <c r="P287" s="277">
        <f ca="1">VLOOKUP(P$3,TOD!$B$109:$BP$139,60,0)</f>
        <v>0</v>
      </c>
      <c r="Q287" s="277">
        <f ca="1">VLOOKUP(Q$3,TOD!$B$109:$BP$139,60,0)</f>
        <v>0</v>
      </c>
      <c r="R287" s="277">
        <f ca="1">VLOOKUP(R$3,TOD!$B$109:$BP$139,60,0)</f>
        <v>0</v>
      </c>
      <c r="S287" s="277">
        <f ca="1">VLOOKUP(S$3,TOD!$B$109:$BP$139,60,0)</f>
        <v>0</v>
      </c>
      <c r="T287" s="277">
        <f ca="1">VLOOKUP(T$3,TOD!$B$109:$BP$139,60,0)</f>
        <v>0</v>
      </c>
      <c r="U287" s="277">
        <f ca="1">VLOOKUP(U$3,TOD!$B$109:$BP$139,60,0)</f>
        <v>0</v>
      </c>
      <c r="V287" s="277">
        <f ca="1">VLOOKUP(V$3,TOD!$B$109:$BP$139,60,0)</f>
        <v>0</v>
      </c>
      <c r="W287" s="277">
        <f ca="1">VLOOKUP(W$3,TOD!$B$109:$BP$139,60,0)</f>
        <v>0</v>
      </c>
      <c r="X287" s="277">
        <f ca="1">VLOOKUP(X$3,TOD!$B$109:$BP$139,60,0)</f>
        <v>0</v>
      </c>
      <c r="Y287" s="277">
        <f ca="1">VLOOKUP(Y$3,TOD!$B$109:$BP$139,60,0)</f>
        <v>0</v>
      </c>
      <c r="Z287" s="277">
        <f ca="1">VLOOKUP(Z$3,TOD!$B$109:$BP$139,60,0)</f>
        <v>0</v>
      </c>
      <c r="AA287" s="277">
        <f ca="1">VLOOKUP(AA$3,TOD!$B$109:$BP$139,60,0)</f>
        <v>0</v>
      </c>
      <c r="AB287" s="277">
        <f ca="1">VLOOKUP(AB$3,TOD!$B$109:$BP$139,60,0)</f>
        <v>0</v>
      </c>
      <c r="AC287" s="277">
        <f ca="1">VLOOKUP(AC$3,TOD!$B$109:$BP$139,60,0)</f>
        <v>0</v>
      </c>
      <c r="AD287" s="277">
        <f ca="1">VLOOKUP(AD$3,TOD!$B$109:$BP$139,60,0)</f>
        <v>0</v>
      </c>
      <c r="AE287" s="277">
        <f ca="1">VLOOKUP(AE$3,TOD!$B$109:$BP$139,60,0)</f>
        <v>0</v>
      </c>
      <c r="AF287" s="277">
        <f ca="1">VLOOKUP(AF$3,TOD!$B$109:$BP$139,60,0)</f>
        <v>0</v>
      </c>
      <c r="AG287" s="277">
        <f ca="1">VLOOKUP(AG$3,TOD!$B$109:$BP$139,60,0)</f>
        <v>0</v>
      </c>
      <c r="AH287" s="277">
        <f ca="1">VLOOKUP(AH$3,TOD!$B$109:$BP$139,60,0)</f>
        <v>0</v>
      </c>
      <c r="AI287" s="277">
        <f ca="1">VLOOKUP(AI$3,TOD!$B$109:$BP$139,60,0)</f>
        <v>0</v>
      </c>
      <c r="AJ287" s="15">
        <f t="shared" ca="1" si="63"/>
        <v>0</v>
      </c>
      <c r="AK287" s="274" t="str">
        <f ca="1">IFERROR(AJ287/AJ288, "-")</f>
        <v>-</v>
      </c>
    </row>
    <row r="288" spans="1:37" ht="15.75" customHeight="1" x14ac:dyDescent="0.25">
      <c r="A288" s="265"/>
      <c r="B288" s="466"/>
      <c r="C288" s="270"/>
      <c r="D288" s="271" t="s">
        <v>35</v>
      </c>
      <c r="E288" s="272">
        <f t="shared" ref="E288:AI288" ca="1" si="65">SUM(E284:E287)</f>
        <v>0</v>
      </c>
      <c r="F288" s="272">
        <f t="shared" ca="1" si="65"/>
        <v>0</v>
      </c>
      <c r="G288" s="272">
        <f t="shared" ca="1" si="65"/>
        <v>0</v>
      </c>
      <c r="H288" s="272">
        <f t="shared" ca="1" si="65"/>
        <v>0</v>
      </c>
      <c r="I288" s="272">
        <f t="shared" ca="1" si="65"/>
        <v>0</v>
      </c>
      <c r="J288" s="272">
        <f t="shared" ca="1" si="65"/>
        <v>0</v>
      </c>
      <c r="K288" s="272">
        <f t="shared" ca="1" si="65"/>
        <v>0</v>
      </c>
      <c r="L288" s="272">
        <f t="shared" ca="1" si="65"/>
        <v>0</v>
      </c>
      <c r="M288" s="272">
        <f t="shared" ca="1" si="65"/>
        <v>0</v>
      </c>
      <c r="N288" s="272">
        <f t="shared" ca="1" si="65"/>
        <v>0</v>
      </c>
      <c r="O288" s="272">
        <f t="shared" ca="1" si="65"/>
        <v>0</v>
      </c>
      <c r="P288" s="272">
        <f t="shared" ca="1" si="65"/>
        <v>0</v>
      </c>
      <c r="Q288" s="272">
        <f t="shared" ca="1" si="65"/>
        <v>0</v>
      </c>
      <c r="R288" s="272">
        <f t="shared" ca="1" si="65"/>
        <v>0</v>
      </c>
      <c r="S288" s="272">
        <f t="shared" ca="1" si="65"/>
        <v>0</v>
      </c>
      <c r="T288" s="272">
        <f t="shared" ca="1" si="65"/>
        <v>0</v>
      </c>
      <c r="U288" s="272">
        <f t="shared" ca="1" si="65"/>
        <v>0</v>
      </c>
      <c r="V288" s="272">
        <f t="shared" ca="1" si="65"/>
        <v>0</v>
      </c>
      <c r="W288" s="272">
        <f t="shared" ca="1" si="65"/>
        <v>0</v>
      </c>
      <c r="X288" s="272">
        <f t="shared" ca="1" si="65"/>
        <v>0</v>
      </c>
      <c r="Y288" s="272">
        <f t="shared" ca="1" si="65"/>
        <v>0</v>
      </c>
      <c r="Z288" s="272">
        <f t="shared" ca="1" si="65"/>
        <v>0</v>
      </c>
      <c r="AA288" s="272">
        <f t="shared" ca="1" si="65"/>
        <v>0</v>
      </c>
      <c r="AB288" s="272">
        <f t="shared" ca="1" si="65"/>
        <v>0</v>
      </c>
      <c r="AC288" s="272">
        <f t="shared" ca="1" si="65"/>
        <v>0</v>
      </c>
      <c r="AD288" s="272">
        <f t="shared" ca="1" si="65"/>
        <v>0</v>
      </c>
      <c r="AE288" s="272">
        <f t="shared" ca="1" si="65"/>
        <v>0</v>
      </c>
      <c r="AF288" s="272">
        <f t="shared" ca="1" si="65"/>
        <v>0</v>
      </c>
      <c r="AG288" s="272">
        <f t="shared" ca="1" si="65"/>
        <v>0</v>
      </c>
      <c r="AH288" s="272">
        <f t="shared" ca="1" si="65"/>
        <v>0</v>
      </c>
      <c r="AI288" s="272">
        <f t="shared" ca="1" si="65"/>
        <v>0</v>
      </c>
      <c r="AJ288" s="15">
        <f t="shared" ca="1" si="63"/>
        <v>0</v>
      </c>
      <c r="AK288" s="274" t="str">
        <f ca="1">IFERROR(AJ288/AJ288, "-")</f>
        <v>-</v>
      </c>
    </row>
    <row r="289" spans="1:37" ht="15.75" customHeight="1" x14ac:dyDescent="0.25">
      <c r="A289" s="265"/>
      <c r="B289" s="464" t="s">
        <v>21</v>
      </c>
      <c r="C289" s="266" t="s">
        <v>400</v>
      </c>
      <c r="D289" s="266" t="s">
        <v>157</v>
      </c>
      <c r="E289" s="275">
        <f ca="1">VLOOKUP(E$3,TOD!$B$6:$BP$36,61,0)</f>
        <v>0</v>
      </c>
      <c r="F289" s="275">
        <f ca="1">VLOOKUP(F$3,TOD!$B$6:$BP$36,61,0)</f>
        <v>0</v>
      </c>
      <c r="G289" s="275">
        <f ca="1">VLOOKUP(G$3,TOD!$B$6:$BP$36,61,0)</f>
        <v>0</v>
      </c>
      <c r="H289" s="275">
        <f ca="1">VLOOKUP(H$3,TOD!$B$6:$BP$36,61,0)</f>
        <v>0</v>
      </c>
      <c r="I289" s="275">
        <f ca="1">VLOOKUP(I$3,TOD!$B$6:$BP$36,61,0)</f>
        <v>0</v>
      </c>
      <c r="J289" s="275">
        <f ca="1">VLOOKUP(J$3,TOD!$B$6:$BP$36,61,0)</f>
        <v>0</v>
      </c>
      <c r="K289" s="275">
        <f ca="1">VLOOKUP(K$3,TOD!$B$6:$BP$36,61,0)</f>
        <v>0</v>
      </c>
      <c r="L289" s="275">
        <f ca="1">VLOOKUP(L$3,TOD!$B$6:$BP$36,61,0)</f>
        <v>0</v>
      </c>
      <c r="M289" s="275">
        <f ca="1">VLOOKUP(M$3,TOD!$B$6:$BP$36,61,0)</f>
        <v>0</v>
      </c>
      <c r="N289" s="275">
        <f ca="1">VLOOKUP(N$3,TOD!$B$6:$BP$36,61,0)</f>
        <v>0</v>
      </c>
      <c r="O289" s="275">
        <f ca="1">VLOOKUP(O$3,TOD!$B$6:$BP$36,61,0)</f>
        <v>0</v>
      </c>
      <c r="P289" s="275">
        <f ca="1">VLOOKUP(P$3,TOD!$B$6:$BP$36,61,0)</f>
        <v>0</v>
      </c>
      <c r="Q289" s="275">
        <f ca="1">VLOOKUP(Q$3,TOD!$B$6:$BP$36,61,0)</f>
        <v>0</v>
      </c>
      <c r="R289" s="275">
        <f ca="1">VLOOKUP(R$3,TOD!$B$6:$BP$36,61,0)</f>
        <v>0</v>
      </c>
      <c r="S289" s="275">
        <f ca="1">VLOOKUP(S$3,TOD!$B$6:$BP$36,61,0)</f>
        <v>0</v>
      </c>
      <c r="T289" s="275">
        <f ca="1">VLOOKUP(T$3,TOD!$B$6:$BP$36,61,0)</f>
        <v>0</v>
      </c>
      <c r="U289" s="275">
        <f ca="1">VLOOKUP(U$3,TOD!$B$6:$BP$36,61,0)</f>
        <v>0</v>
      </c>
      <c r="V289" s="275">
        <f ca="1">VLOOKUP(V$3,TOD!$B$6:$BP$36,61,0)</f>
        <v>0</v>
      </c>
      <c r="W289" s="275">
        <f ca="1">VLOOKUP(W$3,TOD!$B$6:$BP$36,61,0)</f>
        <v>0</v>
      </c>
      <c r="X289" s="275">
        <f ca="1">VLOOKUP(X$3,TOD!$B$6:$BP$36,61,0)</f>
        <v>0</v>
      </c>
      <c r="Y289" s="275">
        <f ca="1">VLOOKUP(Y$3,TOD!$B$6:$BP$36,61,0)</f>
        <v>0</v>
      </c>
      <c r="Z289" s="275">
        <f ca="1">VLOOKUP(Z$3,TOD!$B$6:$BP$36,61,0)</f>
        <v>0</v>
      </c>
      <c r="AA289" s="275">
        <f ca="1">VLOOKUP(AA$3,TOD!$B$6:$BP$36,61,0)</f>
        <v>0</v>
      </c>
      <c r="AB289" s="275">
        <f ca="1">VLOOKUP(AB$3,TOD!$B$6:$BP$36,61,0)</f>
        <v>0</v>
      </c>
      <c r="AC289" s="275">
        <f ca="1">VLOOKUP(AC$3,TOD!$B$6:$BP$36,61,0)</f>
        <v>0</v>
      </c>
      <c r="AD289" s="275">
        <f ca="1">VLOOKUP(AD$3,TOD!$B$6:$BP$36,61,0)</f>
        <v>0</v>
      </c>
      <c r="AE289" s="275">
        <f ca="1">VLOOKUP(AE$3,TOD!$B$6:$BP$36,61,0)</f>
        <v>0</v>
      </c>
      <c r="AF289" s="275">
        <f ca="1">VLOOKUP(AF$3,TOD!$B$6:$BP$36,61,0)</f>
        <v>0</v>
      </c>
      <c r="AG289" s="275">
        <f ca="1">VLOOKUP(AG$3,TOD!$B$6:$BP$36,61,0)</f>
        <v>0</v>
      </c>
      <c r="AH289" s="275">
        <f ca="1">VLOOKUP(AH$3,TOD!$B$6:$BP$36,61,0)</f>
        <v>0</v>
      </c>
      <c r="AI289" s="275">
        <f ca="1">VLOOKUP(AI$3,TOD!$B$6:$BP$36,61,0)</f>
        <v>0</v>
      </c>
      <c r="AJ289" s="15">
        <f t="shared" ca="1" si="63"/>
        <v>0</v>
      </c>
      <c r="AK289" s="274" t="str">
        <f ca="1">IFERROR(AJ289/AJ293, "-")</f>
        <v>-</v>
      </c>
    </row>
    <row r="290" spans="1:37" ht="15.75" customHeight="1" x14ac:dyDescent="0.25">
      <c r="A290" s="265"/>
      <c r="B290" s="465"/>
      <c r="C290" s="266" t="s">
        <v>401</v>
      </c>
      <c r="D290" s="266" t="s">
        <v>158</v>
      </c>
      <c r="E290" s="277">
        <f ca="1">VLOOKUP(E$3,TOD!$B$40:$BP$70,61,0)</f>
        <v>0</v>
      </c>
      <c r="F290" s="277">
        <f ca="1">VLOOKUP(F$3,TOD!$B$40:$BP$70,61,0)</f>
        <v>0</v>
      </c>
      <c r="G290" s="277">
        <f ca="1">VLOOKUP(G$3,TOD!$B$40:$BP$70,61,0)</f>
        <v>0</v>
      </c>
      <c r="H290" s="277">
        <f ca="1">VLOOKUP(H$3,TOD!$B$40:$BP$70,61,0)</f>
        <v>0</v>
      </c>
      <c r="I290" s="277">
        <f ca="1">VLOOKUP(I$3,TOD!$B$40:$BP$70,61,0)</f>
        <v>0</v>
      </c>
      <c r="J290" s="277">
        <f ca="1">VLOOKUP(J$3,TOD!$B$40:$BP$70,61,0)</f>
        <v>0</v>
      </c>
      <c r="K290" s="277">
        <f ca="1">VLOOKUP(K$3,TOD!$B$40:$BP$70,61,0)</f>
        <v>0</v>
      </c>
      <c r="L290" s="277">
        <f ca="1">VLOOKUP(L$3,TOD!$B$40:$BP$70,61,0)</f>
        <v>0</v>
      </c>
      <c r="M290" s="277">
        <f ca="1">VLOOKUP(M$3,TOD!$B$40:$BP$70,61,0)</f>
        <v>0</v>
      </c>
      <c r="N290" s="277">
        <f ca="1">VLOOKUP(N$3,TOD!$B$40:$BP$70,61,0)</f>
        <v>0</v>
      </c>
      <c r="O290" s="277">
        <f ca="1">VLOOKUP(O$3,TOD!$B$40:$BP$70,61,0)</f>
        <v>0</v>
      </c>
      <c r="P290" s="277">
        <f ca="1">VLOOKUP(P$3,TOD!$B$40:$BP$70,61,0)</f>
        <v>0</v>
      </c>
      <c r="Q290" s="277">
        <f ca="1">VLOOKUP(Q$3,TOD!$B$40:$BP$70,61,0)</f>
        <v>0</v>
      </c>
      <c r="R290" s="277">
        <f ca="1">VLOOKUP(R$3,TOD!$B$40:$BP$70,61,0)</f>
        <v>0</v>
      </c>
      <c r="S290" s="277">
        <f ca="1">VLOOKUP(S$3,TOD!$B$40:$BP$70,61,0)</f>
        <v>0</v>
      </c>
      <c r="T290" s="277">
        <f ca="1">VLOOKUP(T$3,TOD!$B$40:$BP$70,61,0)</f>
        <v>0</v>
      </c>
      <c r="U290" s="277">
        <f ca="1">VLOOKUP(U$3,TOD!$B$40:$BP$70,61,0)</f>
        <v>0</v>
      </c>
      <c r="V290" s="277">
        <f ca="1">VLOOKUP(V$3,TOD!$B$40:$BP$70,61,0)</f>
        <v>0</v>
      </c>
      <c r="W290" s="277">
        <f ca="1">VLOOKUP(W$3,TOD!$B$40:$BP$70,61,0)</f>
        <v>0</v>
      </c>
      <c r="X290" s="277">
        <f ca="1">VLOOKUP(X$3,TOD!$B$40:$BP$70,61,0)</f>
        <v>0</v>
      </c>
      <c r="Y290" s="277">
        <f ca="1">VLOOKUP(Y$3,TOD!$B$40:$BP$70,61,0)</f>
        <v>0</v>
      </c>
      <c r="Z290" s="277">
        <f ca="1">VLOOKUP(Z$3,TOD!$B$40:$BP$70,61,0)</f>
        <v>0</v>
      </c>
      <c r="AA290" s="277">
        <f ca="1">VLOOKUP(AA$3,TOD!$B$40:$BP$70,61,0)</f>
        <v>0</v>
      </c>
      <c r="AB290" s="277">
        <f ca="1">VLOOKUP(AB$3,TOD!$B$40:$BP$70,61,0)</f>
        <v>0</v>
      </c>
      <c r="AC290" s="277">
        <f ca="1">VLOOKUP(AC$3,TOD!$B$40:$BP$70,61,0)</f>
        <v>0</v>
      </c>
      <c r="AD290" s="277">
        <f ca="1">VLOOKUP(AD$3,TOD!$B$40:$BP$70,61,0)</f>
        <v>0</v>
      </c>
      <c r="AE290" s="277">
        <f ca="1">VLOOKUP(AE$3,TOD!$B$40:$BP$70,61,0)</f>
        <v>0</v>
      </c>
      <c r="AF290" s="277">
        <f ca="1">VLOOKUP(AF$3,TOD!$B$40:$BP$70,61,0)</f>
        <v>0</v>
      </c>
      <c r="AG290" s="277">
        <f ca="1">VLOOKUP(AG$3,TOD!$B$40:$BP$70,61,0)</f>
        <v>0</v>
      </c>
      <c r="AH290" s="277">
        <f ca="1">VLOOKUP(AH$3,TOD!$B$40:$BP$70,61,0)</f>
        <v>0</v>
      </c>
      <c r="AI290" s="277">
        <f ca="1">VLOOKUP(AI$3,TOD!$B$40:$BP$70,61,0)</f>
        <v>0</v>
      </c>
      <c r="AJ290" s="15">
        <f t="shared" ca="1" si="63"/>
        <v>0</v>
      </c>
      <c r="AK290" s="274" t="str">
        <f ca="1">IFERROR(AJ290/AJ293, "-")</f>
        <v>-</v>
      </c>
    </row>
    <row r="291" spans="1:37" ht="15.75" customHeight="1" x14ac:dyDescent="0.25">
      <c r="A291" s="265"/>
      <c r="B291" s="465"/>
      <c r="C291" s="266" t="s">
        <v>402</v>
      </c>
      <c r="D291" s="266" t="s">
        <v>159</v>
      </c>
      <c r="E291" s="277">
        <f ca="1">VLOOKUP(E$3,TOD!$B$75:$BP$105,61,0)</f>
        <v>0</v>
      </c>
      <c r="F291" s="277">
        <f ca="1">VLOOKUP(F$3,TOD!$B$75:$BP$105,61,0)</f>
        <v>0</v>
      </c>
      <c r="G291" s="277">
        <f ca="1">VLOOKUP(G$3,TOD!$B$75:$BP$105,61,0)</f>
        <v>0</v>
      </c>
      <c r="H291" s="277">
        <f ca="1">VLOOKUP(H$3,TOD!$B$75:$BP$105,61,0)</f>
        <v>0</v>
      </c>
      <c r="I291" s="277">
        <f ca="1">VLOOKUP(I$3,TOD!$B$75:$BP$105,61,0)</f>
        <v>0</v>
      </c>
      <c r="J291" s="277">
        <f ca="1">VLOOKUP(J$3,TOD!$B$75:$BP$105,61,0)</f>
        <v>0</v>
      </c>
      <c r="K291" s="277">
        <f ca="1">VLOOKUP(K$3,TOD!$B$75:$BP$105,61,0)</f>
        <v>0</v>
      </c>
      <c r="L291" s="277">
        <f ca="1">VLOOKUP(L$3,TOD!$B$75:$BP$105,61,0)</f>
        <v>0</v>
      </c>
      <c r="M291" s="277">
        <f ca="1">VLOOKUP(M$3,TOD!$B$75:$BP$105,61,0)</f>
        <v>0</v>
      </c>
      <c r="N291" s="277">
        <f ca="1">VLOOKUP(N$3,TOD!$B$75:$BP$105,61,0)</f>
        <v>0</v>
      </c>
      <c r="O291" s="277">
        <f ca="1">VLOOKUP(O$3,TOD!$B$75:$BP$105,61,0)</f>
        <v>0</v>
      </c>
      <c r="P291" s="277">
        <f ca="1">VLOOKUP(P$3,TOD!$B$75:$BP$105,61,0)</f>
        <v>0</v>
      </c>
      <c r="Q291" s="277">
        <f ca="1">VLOOKUP(Q$3,TOD!$B$75:$BP$105,61,0)</f>
        <v>0</v>
      </c>
      <c r="R291" s="277">
        <f ca="1">VLOOKUP(R$3,TOD!$B$75:$BP$105,61,0)</f>
        <v>0</v>
      </c>
      <c r="S291" s="277">
        <f ca="1">VLOOKUP(S$3,TOD!$B$75:$BP$105,61,0)</f>
        <v>0</v>
      </c>
      <c r="T291" s="277">
        <f ca="1">VLOOKUP(T$3,TOD!$B$75:$BP$105,61,0)</f>
        <v>0</v>
      </c>
      <c r="U291" s="277">
        <f ca="1">VLOOKUP(U$3,TOD!$B$75:$BP$105,61,0)</f>
        <v>0</v>
      </c>
      <c r="V291" s="277">
        <f ca="1">VLOOKUP(V$3,TOD!$B$75:$BP$105,61,0)</f>
        <v>0</v>
      </c>
      <c r="W291" s="277">
        <f ca="1">VLOOKUP(W$3,TOD!$B$75:$BP$105,61,0)</f>
        <v>0</v>
      </c>
      <c r="X291" s="277">
        <f ca="1">VLOOKUP(X$3,TOD!$B$75:$BP$105,61,0)</f>
        <v>0</v>
      </c>
      <c r="Y291" s="277">
        <f ca="1">VLOOKUP(Y$3,TOD!$B$75:$BP$105,61,0)</f>
        <v>0</v>
      </c>
      <c r="Z291" s="277">
        <f ca="1">VLOOKUP(Z$3,TOD!$B$75:$BP$105,61,0)</f>
        <v>0</v>
      </c>
      <c r="AA291" s="277">
        <f ca="1">VLOOKUP(AA$3,TOD!$B$75:$BP$105,61,0)</f>
        <v>0</v>
      </c>
      <c r="AB291" s="277">
        <f ca="1">VLOOKUP(AB$3,TOD!$B$75:$BP$105,61,0)</f>
        <v>0</v>
      </c>
      <c r="AC291" s="277">
        <f ca="1">VLOOKUP(AC$3,TOD!$B$75:$BP$105,61,0)</f>
        <v>0</v>
      </c>
      <c r="AD291" s="277">
        <f ca="1">VLOOKUP(AD$3,TOD!$B$75:$BP$105,61,0)</f>
        <v>0</v>
      </c>
      <c r="AE291" s="277">
        <f ca="1">VLOOKUP(AE$3,TOD!$B$75:$BP$105,61,0)</f>
        <v>0</v>
      </c>
      <c r="AF291" s="277">
        <f ca="1">VLOOKUP(AF$3,TOD!$B$75:$BP$105,61,0)</f>
        <v>0</v>
      </c>
      <c r="AG291" s="277">
        <f ca="1">VLOOKUP(AG$3,TOD!$B$75:$BP$105,61,0)</f>
        <v>0</v>
      </c>
      <c r="AH291" s="277">
        <f ca="1">VLOOKUP(AH$3,TOD!$B$75:$BP$105,61,0)</f>
        <v>0</v>
      </c>
      <c r="AI291" s="277">
        <f ca="1">VLOOKUP(AI$3,TOD!$B$75:$BP$105,61,0)</f>
        <v>0</v>
      </c>
      <c r="AJ291" s="15">
        <f t="shared" ca="1" si="63"/>
        <v>0</v>
      </c>
      <c r="AK291" s="274" t="str">
        <f ca="1">IFERROR(AJ291/AJ293, "-")</f>
        <v>-</v>
      </c>
    </row>
    <row r="292" spans="1:37" ht="15.75" customHeight="1" x14ac:dyDescent="0.25">
      <c r="A292" s="265"/>
      <c r="B292" s="465"/>
      <c r="C292" s="266" t="s">
        <v>403</v>
      </c>
      <c r="D292" s="266" t="s">
        <v>160</v>
      </c>
      <c r="E292" s="277">
        <f ca="1">VLOOKUP(E$3,TOD!$B$109:$BP$139,61,0)</f>
        <v>0</v>
      </c>
      <c r="F292" s="277">
        <f ca="1">VLOOKUP(F$3,TOD!$B$109:$BP$139,61,0)</f>
        <v>0</v>
      </c>
      <c r="G292" s="277">
        <f ca="1">VLOOKUP(G$3,TOD!$B$109:$BP$139,61,0)</f>
        <v>0</v>
      </c>
      <c r="H292" s="277">
        <f ca="1">VLOOKUP(H$3,TOD!$B$109:$BP$139,61,0)</f>
        <v>0</v>
      </c>
      <c r="I292" s="277">
        <f ca="1">VLOOKUP(I$3,TOD!$B$109:$BP$139,61,0)</f>
        <v>0</v>
      </c>
      <c r="J292" s="277">
        <f ca="1">VLOOKUP(J$3,TOD!$B$109:$BP$139,61,0)</f>
        <v>0</v>
      </c>
      <c r="K292" s="277">
        <f ca="1">VLOOKUP(K$3,TOD!$B$109:$BP$139,61,0)</f>
        <v>0</v>
      </c>
      <c r="L292" s="277">
        <f ca="1">VLOOKUP(L$3,TOD!$B$109:$BP$139,61,0)</f>
        <v>0</v>
      </c>
      <c r="M292" s="277">
        <f ca="1">VLOOKUP(M$3,TOD!$B$109:$BP$139,61,0)</f>
        <v>0</v>
      </c>
      <c r="N292" s="277">
        <f ca="1">VLOOKUP(N$3,TOD!$B$109:$BP$139,61,0)</f>
        <v>0</v>
      </c>
      <c r="O292" s="277">
        <f ca="1">VLOOKUP(O$3,TOD!$B$109:$BP$139,61,0)</f>
        <v>0</v>
      </c>
      <c r="P292" s="277">
        <f ca="1">VLOOKUP(P$3,TOD!$B$109:$BP$139,61,0)</f>
        <v>0</v>
      </c>
      <c r="Q292" s="277">
        <f ca="1">VLOOKUP(Q$3,TOD!$B$109:$BP$139,61,0)</f>
        <v>0</v>
      </c>
      <c r="R292" s="277">
        <f ca="1">VLOOKUP(R$3,TOD!$B$109:$BP$139,61,0)</f>
        <v>0</v>
      </c>
      <c r="S292" s="277">
        <f ca="1">VLOOKUP(S$3,TOD!$B$109:$BP$139,61,0)</f>
        <v>0</v>
      </c>
      <c r="T292" s="277">
        <f ca="1">VLOOKUP(T$3,TOD!$B$109:$BP$139,61,0)</f>
        <v>0</v>
      </c>
      <c r="U292" s="277">
        <f ca="1">VLOOKUP(U$3,TOD!$B$109:$BP$139,61,0)</f>
        <v>0</v>
      </c>
      <c r="V292" s="277">
        <f ca="1">VLOOKUP(V$3,TOD!$B$109:$BP$139,61,0)</f>
        <v>0</v>
      </c>
      <c r="W292" s="277">
        <f ca="1">VLOOKUP(W$3,TOD!$B$109:$BP$139,61,0)</f>
        <v>0</v>
      </c>
      <c r="X292" s="277">
        <f ca="1">VLOOKUP(X$3,TOD!$B$109:$BP$139,61,0)</f>
        <v>0</v>
      </c>
      <c r="Y292" s="277">
        <f ca="1">VLOOKUP(Y$3,TOD!$B$109:$BP$139,61,0)</f>
        <v>0</v>
      </c>
      <c r="Z292" s="277">
        <f ca="1">VLOOKUP(Z$3,TOD!$B$109:$BP$139,61,0)</f>
        <v>0</v>
      </c>
      <c r="AA292" s="277">
        <f ca="1">VLOOKUP(AA$3,TOD!$B$109:$BP$139,61,0)</f>
        <v>0</v>
      </c>
      <c r="AB292" s="277">
        <f ca="1">VLOOKUP(AB$3,TOD!$B$109:$BP$139,61,0)</f>
        <v>0</v>
      </c>
      <c r="AC292" s="277">
        <f ca="1">VLOOKUP(AC$3,TOD!$B$109:$BP$139,61,0)</f>
        <v>0</v>
      </c>
      <c r="AD292" s="277">
        <f ca="1">VLOOKUP(AD$3,TOD!$B$109:$BP$139,61,0)</f>
        <v>0</v>
      </c>
      <c r="AE292" s="277">
        <f ca="1">VLOOKUP(AE$3,TOD!$B$109:$BP$139,61,0)</f>
        <v>0</v>
      </c>
      <c r="AF292" s="277">
        <f ca="1">VLOOKUP(AF$3,TOD!$B$109:$BP$139,61,0)</f>
        <v>0</v>
      </c>
      <c r="AG292" s="277">
        <f ca="1">VLOOKUP(AG$3,TOD!$B$109:$BP$139,61,0)</f>
        <v>0</v>
      </c>
      <c r="AH292" s="277">
        <f ca="1">VLOOKUP(AH$3,TOD!$B$109:$BP$139,61,0)</f>
        <v>0</v>
      </c>
      <c r="AI292" s="277">
        <f ca="1">VLOOKUP(AI$3,TOD!$B$109:$BP$139,61,0)</f>
        <v>0</v>
      </c>
      <c r="AJ292" s="15">
        <f t="shared" ca="1" si="63"/>
        <v>0</v>
      </c>
      <c r="AK292" s="274" t="str">
        <f ca="1">IFERROR(AJ292/AJ293, "-")</f>
        <v>-</v>
      </c>
    </row>
    <row r="293" spans="1:37" ht="15.75" customHeight="1" x14ac:dyDescent="0.25">
      <c r="A293" s="265"/>
      <c r="B293" s="466"/>
      <c r="C293" s="270"/>
      <c r="D293" s="271" t="s">
        <v>35</v>
      </c>
      <c r="E293" s="272">
        <f t="shared" ref="E293:AI293" ca="1" si="66">SUM(E289:E292)</f>
        <v>0</v>
      </c>
      <c r="F293" s="272">
        <f t="shared" ca="1" si="66"/>
        <v>0</v>
      </c>
      <c r="G293" s="272">
        <f t="shared" ca="1" si="66"/>
        <v>0</v>
      </c>
      <c r="H293" s="272">
        <f t="shared" ca="1" si="66"/>
        <v>0</v>
      </c>
      <c r="I293" s="272">
        <f t="shared" ca="1" si="66"/>
        <v>0</v>
      </c>
      <c r="J293" s="272">
        <f t="shared" ca="1" si="66"/>
        <v>0</v>
      </c>
      <c r="K293" s="272">
        <f t="shared" ca="1" si="66"/>
        <v>0</v>
      </c>
      <c r="L293" s="272">
        <f t="shared" ca="1" si="66"/>
        <v>0</v>
      </c>
      <c r="M293" s="272">
        <f t="shared" ca="1" si="66"/>
        <v>0</v>
      </c>
      <c r="N293" s="272">
        <f t="shared" ca="1" si="66"/>
        <v>0</v>
      </c>
      <c r="O293" s="272">
        <f t="shared" ca="1" si="66"/>
        <v>0</v>
      </c>
      <c r="P293" s="272">
        <f t="shared" ca="1" si="66"/>
        <v>0</v>
      </c>
      <c r="Q293" s="272">
        <f t="shared" ca="1" si="66"/>
        <v>0</v>
      </c>
      <c r="R293" s="272">
        <f t="shared" ca="1" si="66"/>
        <v>0</v>
      </c>
      <c r="S293" s="272">
        <f t="shared" ca="1" si="66"/>
        <v>0</v>
      </c>
      <c r="T293" s="272">
        <f t="shared" ca="1" si="66"/>
        <v>0</v>
      </c>
      <c r="U293" s="272">
        <f t="shared" ca="1" si="66"/>
        <v>0</v>
      </c>
      <c r="V293" s="272">
        <f t="shared" ca="1" si="66"/>
        <v>0</v>
      </c>
      <c r="W293" s="272">
        <f t="shared" ca="1" si="66"/>
        <v>0</v>
      </c>
      <c r="X293" s="272">
        <f t="shared" ca="1" si="66"/>
        <v>0</v>
      </c>
      <c r="Y293" s="272">
        <f t="shared" ca="1" si="66"/>
        <v>0</v>
      </c>
      <c r="Z293" s="272">
        <f t="shared" ca="1" si="66"/>
        <v>0</v>
      </c>
      <c r="AA293" s="272">
        <f t="shared" ca="1" si="66"/>
        <v>0</v>
      </c>
      <c r="AB293" s="272">
        <f t="shared" ca="1" si="66"/>
        <v>0</v>
      </c>
      <c r="AC293" s="272">
        <f t="shared" ca="1" si="66"/>
        <v>0</v>
      </c>
      <c r="AD293" s="272">
        <f t="shared" ca="1" si="66"/>
        <v>0</v>
      </c>
      <c r="AE293" s="272">
        <f t="shared" ca="1" si="66"/>
        <v>0</v>
      </c>
      <c r="AF293" s="272">
        <f t="shared" ca="1" si="66"/>
        <v>0</v>
      </c>
      <c r="AG293" s="272">
        <f t="shared" ca="1" si="66"/>
        <v>0</v>
      </c>
      <c r="AH293" s="272">
        <f t="shared" ca="1" si="66"/>
        <v>0</v>
      </c>
      <c r="AI293" s="272">
        <f t="shared" ca="1" si="66"/>
        <v>0</v>
      </c>
      <c r="AJ293" s="15">
        <f t="shared" ca="1" si="63"/>
        <v>0</v>
      </c>
      <c r="AK293" s="274" t="str">
        <f ca="1">IFERROR(AJ293/AJ293, "-")</f>
        <v>-</v>
      </c>
    </row>
    <row r="294" spans="1:37" ht="15.75" customHeight="1" x14ac:dyDescent="0.25">
      <c r="A294" s="265"/>
      <c r="B294" s="464" t="s">
        <v>22</v>
      </c>
      <c r="C294" s="266" t="s">
        <v>404</v>
      </c>
      <c r="D294" s="266" t="s">
        <v>157</v>
      </c>
      <c r="E294" s="275">
        <f ca="1">VLOOKUP(E$3,TOD!$B$6:$BP$36,62,0)</f>
        <v>0</v>
      </c>
      <c r="F294" s="275">
        <f ca="1">VLOOKUP(F$3,TOD!$B$6:$BP$36,62,0)</f>
        <v>0</v>
      </c>
      <c r="G294" s="275">
        <f ca="1">VLOOKUP(G$3,TOD!$B$6:$BP$36,62,0)</f>
        <v>0</v>
      </c>
      <c r="H294" s="275">
        <f ca="1">VLOOKUP(H$3,TOD!$B$6:$BP$36,62,0)</f>
        <v>0</v>
      </c>
      <c r="I294" s="275">
        <f ca="1">VLOOKUP(I$3,TOD!$B$6:$BP$36,62,0)</f>
        <v>0</v>
      </c>
      <c r="J294" s="275">
        <f ca="1">VLOOKUP(J$3,TOD!$B$6:$BP$36,62,0)</f>
        <v>0</v>
      </c>
      <c r="K294" s="275">
        <f ca="1">VLOOKUP(K$3,TOD!$B$6:$BP$36,62,0)</f>
        <v>0</v>
      </c>
      <c r="L294" s="275">
        <f ca="1">VLOOKUP(L$3,TOD!$B$6:$BP$36,62,0)</f>
        <v>0</v>
      </c>
      <c r="M294" s="275">
        <f ca="1">VLOOKUP(M$3,TOD!$B$6:$BP$36,62,0)</f>
        <v>0</v>
      </c>
      <c r="N294" s="275">
        <f ca="1">VLOOKUP(N$3,TOD!$B$6:$BP$36,62,0)</f>
        <v>0</v>
      </c>
      <c r="O294" s="275">
        <f ca="1">VLOOKUP(O$3,TOD!$B$6:$BP$36,62,0)</f>
        <v>0</v>
      </c>
      <c r="P294" s="275">
        <f ca="1">VLOOKUP(P$3,TOD!$B$6:$BP$36,62,0)</f>
        <v>0</v>
      </c>
      <c r="Q294" s="275">
        <f ca="1">VLOOKUP(Q$3,TOD!$B$6:$BP$36,62,0)</f>
        <v>0</v>
      </c>
      <c r="R294" s="275">
        <f ca="1">VLOOKUP(R$3,TOD!$B$6:$BP$36,62,0)</f>
        <v>0</v>
      </c>
      <c r="S294" s="275">
        <f ca="1">VLOOKUP(S$3,TOD!$B$6:$BP$36,62,0)</f>
        <v>0</v>
      </c>
      <c r="T294" s="275">
        <f ca="1">VLOOKUP(T$3,TOD!$B$6:$BP$36,62,0)</f>
        <v>0</v>
      </c>
      <c r="U294" s="275">
        <f ca="1">VLOOKUP(U$3,TOD!$B$6:$BP$36,62,0)</f>
        <v>0</v>
      </c>
      <c r="V294" s="275">
        <f ca="1">VLOOKUP(V$3,TOD!$B$6:$BP$36,62,0)</f>
        <v>0</v>
      </c>
      <c r="W294" s="275">
        <f ca="1">VLOOKUP(W$3,TOD!$B$6:$BP$36,62,0)</f>
        <v>0</v>
      </c>
      <c r="X294" s="275">
        <f ca="1">VLOOKUP(X$3,TOD!$B$6:$BP$36,62,0)</f>
        <v>0</v>
      </c>
      <c r="Y294" s="275">
        <f ca="1">VLOOKUP(Y$3,TOD!$B$6:$BP$36,62,0)</f>
        <v>0</v>
      </c>
      <c r="Z294" s="275">
        <f ca="1">VLOOKUP(Z$3,TOD!$B$6:$BP$36,62,0)</f>
        <v>0</v>
      </c>
      <c r="AA294" s="275">
        <f ca="1">VLOOKUP(AA$3,TOD!$B$6:$BP$36,62,0)</f>
        <v>0</v>
      </c>
      <c r="AB294" s="275">
        <f ca="1">VLOOKUP(AB$3,TOD!$B$6:$BP$36,62,0)</f>
        <v>0</v>
      </c>
      <c r="AC294" s="275">
        <f ca="1">VLOOKUP(AC$3,TOD!$B$6:$BP$36,62,0)</f>
        <v>0</v>
      </c>
      <c r="AD294" s="275">
        <f ca="1">VLOOKUP(AD$3,TOD!$B$6:$BP$36,62,0)</f>
        <v>0</v>
      </c>
      <c r="AE294" s="275">
        <f ca="1">VLOOKUP(AE$3,TOD!$B$6:$BP$36,62,0)</f>
        <v>0</v>
      </c>
      <c r="AF294" s="275">
        <f ca="1">VLOOKUP(AF$3,TOD!$B$6:$BP$36,62,0)</f>
        <v>0</v>
      </c>
      <c r="AG294" s="275">
        <f ca="1">VLOOKUP(AG$3,TOD!$B$6:$BP$36,62,0)</f>
        <v>0</v>
      </c>
      <c r="AH294" s="275">
        <f ca="1">VLOOKUP(AH$3,TOD!$B$6:$BP$36,62,0)</f>
        <v>0</v>
      </c>
      <c r="AI294" s="275">
        <f ca="1">VLOOKUP(AI$3,TOD!$B$6:$BP$36,62,0)</f>
        <v>0</v>
      </c>
      <c r="AJ294" s="15">
        <f t="shared" ca="1" si="63"/>
        <v>0</v>
      </c>
      <c r="AK294" s="274" t="str">
        <f ca="1">IFERROR(AJ294/AJ298, "-")</f>
        <v>-</v>
      </c>
    </row>
    <row r="295" spans="1:37" ht="15.75" customHeight="1" x14ac:dyDescent="0.25">
      <c r="A295" s="265"/>
      <c r="B295" s="465"/>
      <c r="C295" s="266" t="s">
        <v>405</v>
      </c>
      <c r="D295" s="266" t="s">
        <v>158</v>
      </c>
      <c r="E295" s="277">
        <f ca="1">VLOOKUP(E$3,TOD!$B$40:$BP$70,62,0)</f>
        <v>0</v>
      </c>
      <c r="F295" s="277">
        <f ca="1">VLOOKUP(F$3,TOD!$B$40:$BP$70,62,0)</f>
        <v>0</v>
      </c>
      <c r="G295" s="277">
        <f ca="1">VLOOKUP(G$3,TOD!$B$40:$BP$70,62,0)</f>
        <v>0</v>
      </c>
      <c r="H295" s="277">
        <f ca="1">VLOOKUP(H$3,TOD!$B$40:$BP$70,62,0)</f>
        <v>0</v>
      </c>
      <c r="I295" s="277">
        <f ca="1">VLOOKUP(I$3,TOD!$B$40:$BP$70,62,0)</f>
        <v>0</v>
      </c>
      <c r="J295" s="277">
        <f ca="1">VLOOKUP(J$3,TOD!$B$40:$BP$70,62,0)</f>
        <v>0</v>
      </c>
      <c r="K295" s="277">
        <f ca="1">VLOOKUP(K$3,TOD!$B$40:$BP$70,62,0)</f>
        <v>0</v>
      </c>
      <c r="L295" s="277">
        <f ca="1">VLOOKUP(L$3,TOD!$B$40:$BP$70,62,0)</f>
        <v>0</v>
      </c>
      <c r="M295" s="277">
        <f ca="1">VLOOKUP(M$3,TOD!$B$40:$BP$70,62,0)</f>
        <v>0</v>
      </c>
      <c r="N295" s="277">
        <f ca="1">VLOOKUP(N$3,TOD!$B$40:$BP$70,62,0)</f>
        <v>0</v>
      </c>
      <c r="O295" s="277">
        <f ca="1">VLOOKUP(O$3,TOD!$B$40:$BP$70,62,0)</f>
        <v>0</v>
      </c>
      <c r="P295" s="277">
        <f ca="1">VLOOKUP(P$3,TOD!$B$40:$BP$70,62,0)</f>
        <v>0</v>
      </c>
      <c r="Q295" s="277">
        <f ca="1">VLOOKUP(Q$3,TOD!$B$40:$BP$70,62,0)</f>
        <v>0</v>
      </c>
      <c r="R295" s="277">
        <f ca="1">VLOOKUP(R$3,TOD!$B$40:$BP$70,62,0)</f>
        <v>0</v>
      </c>
      <c r="S295" s="277">
        <f ca="1">VLOOKUP(S$3,TOD!$B$40:$BP$70,62,0)</f>
        <v>0</v>
      </c>
      <c r="T295" s="277">
        <f ca="1">VLOOKUP(T$3,TOD!$B$40:$BP$70,62,0)</f>
        <v>0</v>
      </c>
      <c r="U295" s="277">
        <f ca="1">VLOOKUP(U$3,TOD!$B$40:$BP$70,62,0)</f>
        <v>0</v>
      </c>
      <c r="V295" s="277">
        <f ca="1">VLOOKUP(V$3,TOD!$B$40:$BP$70,62,0)</f>
        <v>0</v>
      </c>
      <c r="W295" s="277">
        <f ca="1">VLOOKUP(W$3,TOD!$B$40:$BP$70,62,0)</f>
        <v>0</v>
      </c>
      <c r="X295" s="277">
        <f ca="1">VLOOKUP(X$3,TOD!$B$40:$BP$70,62,0)</f>
        <v>0</v>
      </c>
      <c r="Y295" s="277">
        <f ca="1">VLOOKUP(Y$3,TOD!$B$40:$BP$70,62,0)</f>
        <v>0</v>
      </c>
      <c r="Z295" s="277">
        <f ca="1">VLOOKUP(Z$3,TOD!$B$40:$BP$70,62,0)</f>
        <v>0</v>
      </c>
      <c r="AA295" s="277">
        <f ca="1">VLOOKUP(AA$3,TOD!$B$40:$BP$70,62,0)</f>
        <v>0</v>
      </c>
      <c r="AB295" s="277">
        <f ca="1">VLOOKUP(AB$3,TOD!$B$40:$BP$70,62,0)</f>
        <v>0</v>
      </c>
      <c r="AC295" s="277">
        <f ca="1">VLOOKUP(AC$3,TOD!$B$40:$BP$70,62,0)</f>
        <v>0</v>
      </c>
      <c r="AD295" s="277">
        <f ca="1">VLOOKUP(AD$3,TOD!$B$40:$BP$70,62,0)</f>
        <v>0</v>
      </c>
      <c r="AE295" s="277">
        <f ca="1">VLOOKUP(AE$3,TOD!$B$40:$BP$70,62,0)</f>
        <v>0</v>
      </c>
      <c r="AF295" s="277">
        <f ca="1">VLOOKUP(AF$3,TOD!$B$40:$BP$70,62,0)</f>
        <v>0</v>
      </c>
      <c r="AG295" s="277">
        <f ca="1">VLOOKUP(AG$3,TOD!$B$40:$BP$70,62,0)</f>
        <v>0</v>
      </c>
      <c r="AH295" s="277">
        <f ca="1">VLOOKUP(AH$3,TOD!$B$40:$BP$70,62,0)</f>
        <v>0</v>
      </c>
      <c r="AI295" s="277">
        <f ca="1">VLOOKUP(AI$3,TOD!$B$40:$BP$70,62,0)</f>
        <v>0</v>
      </c>
      <c r="AJ295" s="15">
        <f t="shared" ca="1" si="63"/>
        <v>0</v>
      </c>
      <c r="AK295" s="274" t="str">
        <f ca="1">IFERROR(AJ295/AJ298, "-")</f>
        <v>-</v>
      </c>
    </row>
    <row r="296" spans="1:37" ht="15.75" customHeight="1" x14ac:dyDescent="0.25">
      <c r="A296" s="265"/>
      <c r="B296" s="465"/>
      <c r="C296" s="266" t="s">
        <v>406</v>
      </c>
      <c r="D296" s="266" t="s">
        <v>159</v>
      </c>
      <c r="E296" s="277">
        <f ca="1">VLOOKUP(E$3,TOD!$B$75:$BP$105,62,0)</f>
        <v>0</v>
      </c>
      <c r="F296" s="277">
        <f ca="1">VLOOKUP(F$3,TOD!$B$75:$BP$105,62,0)</f>
        <v>0</v>
      </c>
      <c r="G296" s="277">
        <f ca="1">VLOOKUP(G$3,TOD!$B$75:$BP$105,62,0)</f>
        <v>0</v>
      </c>
      <c r="H296" s="277">
        <f ca="1">VLOOKUP(H$3,TOD!$B$75:$BP$105,62,0)</f>
        <v>0</v>
      </c>
      <c r="I296" s="277">
        <f ca="1">VLOOKUP(I$3,TOD!$B$75:$BP$105,62,0)</f>
        <v>0</v>
      </c>
      <c r="J296" s="277">
        <f ca="1">VLOOKUP(J$3,TOD!$B$75:$BP$105,62,0)</f>
        <v>0</v>
      </c>
      <c r="K296" s="277">
        <f ca="1">VLOOKUP(K$3,TOD!$B$75:$BP$105,62,0)</f>
        <v>0</v>
      </c>
      <c r="L296" s="277">
        <f ca="1">VLOOKUP(L$3,TOD!$B$75:$BP$105,62,0)</f>
        <v>0</v>
      </c>
      <c r="M296" s="277">
        <f ca="1">VLOOKUP(M$3,TOD!$B$75:$BP$105,62,0)</f>
        <v>0</v>
      </c>
      <c r="N296" s="277">
        <f ca="1">VLOOKUP(N$3,TOD!$B$75:$BP$105,62,0)</f>
        <v>0</v>
      </c>
      <c r="O296" s="277">
        <f ca="1">VLOOKUP(O$3,TOD!$B$75:$BP$105,62,0)</f>
        <v>0</v>
      </c>
      <c r="P296" s="277">
        <f ca="1">VLOOKUP(P$3,TOD!$B$75:$BP$105,62,0)</f>
        <v>0</v>
      </c>
      <c r="Q296" s="277">
        <f ca="1">VLOOKUP(Q$3,TOD!$B$75:$BP$105,62,0)</f>
        <v>0</v>
      </c>
      <c r="R296" s="277">
        <f ca="1">VLOOKUP(R$3,TOD!$B$75:$BP$105,62,0)</f>
        <v>0</v>
      </c>
      <c r="S296" s="277">
        <f ca="1">VLOOKUP(S$3,TOD!$B$75:$BP$105,62,0)</f>
        <v>0</v>
      </c>
      <c r="T296" s="277">
        <f ca="1">VLOOKUP(T$3,TOD!$B$75:$BP$105,62,0)</f>
        <v>0</v>
      </c>
      <c r="U296" s="277">
        <f ca="1">VLOOKUP(U$3,TOD!$B$75:$BP$105,62,0)</f>
        <v>0</v>
      </c>
      <c r="V296" s="277">
        <f ca="1">VLOOKUP(V$3,TOD!$B$75:$BP$105,62,0)</f>
        <v>0</v>
      </c>
      <c r="W296" s="277">
        <f ca="1">VLOOKUP(W$3,TOD!$B$75:$BP$105,62,0)</f>
        <v>0</v>
      </c>
      <c r="X296" s="277">
        <f ca="1">VLOOKUP(X$3,TOD!$B$75:$BP$105,62,0)</f>
        <v>0</v>
      </c>
      <c r="Y296" s="277">
        <f ca="1">VLOOKUP(Y$3,TOD!$B$75:$BP$105,62,0)</f>
        <v>0</v>
      </c>
      <c r="Z296" s="277">
        <f ca="1">VLOOKUP(Z$3,TOD!$B$75:$BP$105,62,0)</f>
        <v>0</v>
      </c>
      <c r="AA296" s="277">
        <f ca="1">VLOOKUP(AA$3,TOD!$B$75:$BP$105,62,0)</f>
        <v>0</v>
      </c>
      <c r="AB296" s="277">
        <f ca="1">VLOOKUP(AB$3,TOD!$B$75:$BP$105,62,0)</f>
        <v>0</v>
      </c>
      <c r="AC296" s="277">
        <f ca="1">VLOOKUP(AC$3,TOD!$B$75:$BP$105,62,0)</f>
        <v>0</v>
      </c>
      <c r="AD296" s="277">
        <f ca="1">VLOOKUP(AD$3,TOD!$B$75:$BP$105,62,0)</f>
        <v>0</v>
      </c>
      <c r="AE296" s="277">
        <f ca="1">VLOOKUP(AE$3,TOD!$B$75:$BP$105,62,0)</f>
        <v>0</v>
      </c>
      <c r="AF296" s="277">
        <f ca="1">VLOOKUP(AF$3,TOD!$B$75:$BP$105,62,0)</f>
        <v>0</v>
      </c>
      <c r="AG296" s="277">
        <f ca="1">VLOOKUP(AG$3,TOD!$B$75:$BP$105,62,0)</f>
        <v>0</v>
      </c>
      <c r="AH296" s="277">
        <f ca="1">VLOOKUP(AH$3,TOD!$B$75:$BP$105,62,0)</f>
        <v>0</v>
      </c>
      <c r="AI296" s="277">
        <f ca="1">VLOOKUP(AI$3,TOD!$B$75:$BP$105,62,0)</f>
        <v>0</v>
      </c>
      <c r="AJ296" s="15">
        <f t="shared" ca="1" si="63"/>
        <v>0</v>
      </c>
      <c r="AK296" s="274" t="str">
        <f ca="1">IFERROR(AJ296/AJ298, "-")</f>
        <v>-</v>
      </c>
    </row>
    <row r="297" spans="1:37" ht="15.75" customHeight="1" x14ac:dyDescent="0.25">
      <c r="A297" s="265"/>
      <c r="B297" s="465"/>
      <c r="C297" s="266" t="s">
        <v>407</v>
      </c>
      <c r="D297" s="266" t="s">
        <v>160</v>
      </c>
      <c r="E297" s="277">
        <f ca="1">VLOOKUP(E$3,TOD!$B$109:$BP$139,62,0)</f>
        <v>0</v>
      </c>
      <c r="F297" s="277">
        <f ca="1">VLOOKUP(F$3,TOD!$B$109:$BP$139,62,0)</f>
        <v>0</v>
      </c>
      <c r="G297" s="277">
        <f ca="1">VLOOKUP(G$3,TOD!$B$109:$BP$139,62,0)</f>
        <v>0</v>
      </c>
      <c r="H297" s="277">
        <f ca="1">VLOOKUP(H$3,TOD!$B$109:$BP$139,62,0)</f>
        <v>0</v>
      </c>
      <c r="I297" s="277">
        <f ca="1">VLOOKUP(I$3,TOD!$B$109:$BP$139,62,0)</f>
        <v>0</v>
      </c>
      <c r="J297" s="277">
        <f ca="1">VLOOKUP(J$3,TOD!$B$109:$BP$139,62,0)</f>
        <v>0</v>
      </c>
      <c r="K297" s="277">
        <f ca="1">VLOOKUP(K$3,TOD!$B$109:$BP$139,62,0)</f>
        <v>0</v>
      </c>
      <c r="L297" s="277">
        <f ca="1">VLOOKUP(L$3,TOD!$B$109:$BP$139,62,0)</f>
        <v>0</v>
      </c>
      <c r="M297" s="277">
        <f ca="1">VLOOKUP(M$3,TOD!$B$109:$BP$139,62,0)</f>
        <v>0</v>
      </c>
      <c r="N297" s="277">
        <f ca="1">VLOOKUP(N$3,TOD!$B$109:$BP$139,62,0)</f>
        <v>0</v>
      </c>
      <c r="O297" s="277">
        <f ca="1">VLOOKUP(O$3,TOD!$B$109:$BP$139,62,0)</f>
        <v>0</v>
      </c>
      <c r="P297" s="277">
        <f ca="1">VLOOKUP(P$3,TOD!$B$109:$BP$139,62,0)</f>
        <v>0</v>
      </c>
      <c r="Q297" s="277">
        <f ca="1">VLOOKUP(Q$3,TOD!$B$109:$BP$139,62,0)</f>
        <v>0</v>
      </c>
      <c r="R297" s="277">
        <f ca="1">VLOOKUP(R$3,TOD!$B$109:$BP$139,62,0)</f>
        <v>0</v>
      </c>
      <c r="S297" s="277">
        <f ca="1">VLOOKUP(S$3,TOD!$B$109:$BP$139,62,0)</f>
        <v>0</v>
      </c>
      <c r="T297" s="277">
        <f ca="1">VLOOKUP(T$3,TOD!$B$109:$BP$139,62,0)</f>
        <v>0</v>
      </c>
      <c r="U297" s="277">
        <f ca="1">VLOOKUP(U$3,TOD!$B$109:$BP$139,62,0)</f>
        <v>0</v>
      </c>
      <c r="V297" s="277">
        <f ca="1">VLOOKUP(V$3,TOD!$B$109:$BP$139,62,0)</f>
        <v>0</v>
      </c>
      <c r="W297" s="277">
        <f ca="1">VLOOKUP(W$3,TOD!$B$109:$BP$139,62,0)</f>
        <v>0</v>
      </c>
      <c r="X297" s="277">
        <f ca="1">VLOOKUP(X$3,TOD!$B$109:$BP$139,62,0)</f>
        <v>0</v>
      </c>
      <c r="Y297" s="277">
        <f ca="1">VLOOKUP(Y$3,TOD!$B$109:$BP$139,62,0)</f>
        <v>0</v>
      </c>
      <c r="Z297" s="277">
        <f ca="1">VLOOKUP(Z$3,TOD!$B$109:$BP$139,62,0)</f>
        <v>0</v>
      </c>
      <c r="AA297" s="277">
        <f ca="1">VLOOKUP(AA$3,TOD!$B$109:$BP$139,62,0)</f>
        <v>0</v>
      </c>
      <c r="AB297" s="277">
        <f ca="1">VLOOKUP(AB$3,TOD!$B$109:$BP$139,62,0)</f>
        <v>0</v>
      </c>
      <c r="AC297" s="277">
        <f ca="1">VLOOKUP(AC$3,TOD!$B$109:$BP$139,62,0)</f>
        <v>0</v>
      </c>
      <c r="AD297" s="277">
        <f ca="1">VLOOKUP(AD$3,TOD!$B$109:$BP$139,62,0)</f>
        <v>0</v>
      </c>
      <c r="AE297" s="277">
        <f ca="1">VLOOKUP(AE$3,TOD!$B$109:$BP$139,62,0)</f>
        <v>0</v>
      </c>
      <c r="AF297" s="277">
        <f ca="1">VLOOKUP(AF$3,TOD!$B$109:$BP$139,62,0)</f>
        <v>0</v>
      </c>
      <c r="AG297" s="277">
        <f ca="1">VLOOKUP(AG$3,TOD!$B$109:$BP$139,62,0)</f>
        <v>0</v>
      </c>
      <c r="AH297" s="277">
        <f ca="1">VLOOKUP(AH$3,TOD!$B$109:$BP$139,62,0)</f>
        <v>0</v>
      </c>
      <c r="AI297" s="277">
        <f ca="1">VLOOKUP(AI$3,TOD!$B$109:$BP$139,62,0)</f>
        <v>0</v>
      </c>
      <c r="AJ297" s="15">
        <f t="shared" ca="1" si="63"/>
        <v>0</v>
      </c>
      <c r="AK297" s="274" t="str">
        <f ca="1">IFERROR(AJ297/AJ298, "-")</f>
        <v>-</v>
      </c>
    </row>
    <row r="298" spans="1:37" ht="15.75" customHeight="1" x14ac:dyDescent="0.25">
      <c r="A298" s="265"/>
      <c r="B298" s="467"/>
      <c r="C298" s="278"/>
      <c r="D298" s="279" t="s">
        <v>35</v>
      </c>
      <c r="E298" s="272">
        <f t="shared" ref="E298:AI298" ca="1" si="67">SUM(E294:E297)</f>
        <v>0</v>
      </c>
      <c r="F298" s="272">
        <f t="shared" ca="1" si="67"/>
        <v>0</v>
      </c>
      <c r="G298" s="272">
        <f t="shared" ca="1" si="67"/>
        <v>0</v>
      </c>
      <c r="H298" s="272">
        <f t="shared" ca="1" si="67"/>
        <v>0</v>
      </c>
      <c r="I298" s="272">
        <f t="shared" ca="1" si="67"/>
        <v>0</v>
      </c>
      <c r="J298" s="272">
        <f t="shared" ca="1" si="67"/>
        <v>0</v>
      </c>
      <c r="K298" s="272">
        <f t="shared" ca="1" si="67"/>
        <v>0</v>
      </c>
      <c r="L298" s="272">
        <f t="shared" ca="1" si="67"/>
        <v>0</v>
      </c>
      <c r="M298" s="272">
        <f t="shared" ca="1" si="67"/>
        <v>0</v>
      </c>
      <c r="N298" s="272">
        <f t="shared" ca="1" si="67"/>
        <v>0</v>
      </c>
      <c r="O298" s="272">
        <f t="shared" ca="1" si="67"/>
        <v>0</v>
      </c>
      <c r="P298" s="272">
        <f t="shared" ca="1" si="67"/>
        <v>0</v>
      </c>
      <c r="Q298" s="272">
        <f t="shared" ca="1" si="67"/>
        <v>0</v>
      </c>
      <c r="R298" s="272">
        <f t="shared" ca="1" si="67"/>
        <v>0</v>
      </c>
      <c r="S298" s="272">
        <f t="shared" ca="1" si="67"/>
        <v>0</v>
      </c>
      <c r="T298" s="272">
        <f t="shared" ca="1" si="67"/>
        <v>0</v>
      </c>
      <c r="U298" s="272">
        <f t="shared" ca="1" si="67"/>
        <v>0</v>
      </c>
      <c r="V298" s="272">
        <f t="shared" ca="1" si="67"/>
        <v>0</v>
      </c>
      <c r="W298" s="272">
        <f t="shared" ca="1" si="67"/>
        <v>0</v>
      </c>
      <c r="X298" s="272">
        <f t="shared" ca="1" si="67"/>
        <v>0</v>
      </c>
      <c r="Y298" s="272">
        <f t="shared" ca="1" si="67"/>
        <v>0</v>
      </c>
      <c r="Z298" s="272">
        <f t="shared" ca="1" si="67"/>
        <v>0</v>
      </c>
      <c r="AA298" s="272">
        <f t="shared" ca="1" si="67"/>
        <v>0</v>
      </c>
      <c r="AB298" s="272">
        <f t="shared" ca="1" si="67"/>
        <v>0</v>
      </c>
      <c r="AC298" s="272">
        <f t="shared" ca="1" si="67"/>
        <v>0</v>
      </c>
      <c r="AD298" s="272">
        <f t="shared" ca="1" si="67"/>
        <v>0</v>
      </c>
      <c r="AE298" s="272">
        <f t="shared" ca="1" si="67"/>
        <v>0</v>
      </c>
      <c r="AF298" s="272">
        <f t="shared" ca="1" si="67"/>
        <v>0</v>
      </c>
      <c r="AG298" s="272">
        <f t="shared" ca="1" si="67"/>
        <v>0</v>
      </c>
      <c r="AH298" s="272">
        <f t="shared" ca="1" si="67"/>
        <v>0</v>
      </c>
      <c r="AI298" s="272">
        <f t="shared" ca="1" si="67"/>
        <v>0</v>
      </c>
      <c r="AJ298" s="15">
        <f t="shared" ca="1" si="63"/>
        <v>0</v>
      </c>
      <c r="AK298" s="274" t="str">
        <f ca="1">IFERROR(AJ298/AJ298, "-")</f>
        <v>-</v>
      </c>
    </row>
    <row r="299" spans="1:37" ht="15.75" customHeight="1" x14ac:dyDescent="0.25">
      <c r="A299" s="265"/>
      <c r="B299" s="464" t="s">
        <v>123</v>
      </c>
      <c r="C299" s="266" t="s">
        <v>408</v>
      </c>
      <c r="D299" s="266" t="s">
        <v>157</v>
      </c>
      <c r="E299" s="275">
        <f ca="1">VLOOKUP(E$3,TOD!$B$6:$BP$36,63,0)</f>
        <v>0</v>
      </c>
      <c r="F299" s="275">
        <f ca="1">VLOOKUP(F$3,TOD!$B$6:$BP$36,63,0)</f>
        <v>0</v>
      </c>
      <c r="G299" s="275">
        <f ca="1">VLOOKUP(G$3,TOD!$B$6:$BP$36,63,0)</f>
        <v>0</v>
      </c>
      <c r="H299" s="275">
        <f ca="1">VLOOKUP(H$3,TOD!$B$6:$BP$36,63,0)</f>
        <v>0</v>
      </c>
      <c r="I299" s="275">
        <f ca="1">VLOOKUP(I$3,TOD!$B$6:$BP$36,63,0)</f>
        <v>0</v>
      </c>
      <c r="J299" s="275">
        <f ca="1">VLOOKUP(J$3,TOD!$B$6:$BP$36,63,0)</f>
        <v>0</v>
      </c>
      <c r="K299" s="275">
        <f ca="1">VLOOKUP(K$3,TOD!$B$6:$BP$36,63,0)</f>
        <v>0</v>
      </c>
      <c r="L299" s="275">
        <f ca="1">VLOOKUP(L$3,TOD!$B$6:$BP$36,63,0)</f>
        <v>0</v>
      </c>
      <c r="M299" s="275">
        <f ca="1">VLOOKUP(M$3,TOD!$B$6:$BP$36,63,0)</f>
        <v>0</v>
      </c>
      <c r="N299" s="275">
        <f ca="1">VLOOKUP(N$3,TOD!$B$6:$BP$36,63,0)</f>
        <v>0</v>
      </c>
      <c r="O299" s="275">
        <f ca="1">VLOOKUP(O$3,TOD!$B$6:$BP$36,63,0)</f>
        <v>0</v>
      </c>
      <c r="P299" s="275">
        <f ca="1">VLOOKUP(P$3,TOD!$B$6:$BP$36,63,0)</f>
        <v>0</v>
      </c>
      <c r="Q299" s="275">
        <f ca="1">VLOOKUP(Q$3,TOD!$B$6:$BP$36,63,0)</f>
        <v>0</v>
      </c>
      <c r="R299" s="275">
        <f ca="1">VLOOKUP(R$3,TOD!$B$6:$BP$36,63,0)</f>
        <v>0</v>
      </c>
      <c r="S299" s="275">
        <f ca="1">VLOOKUP(S$3,TOD!$B$6:$BP$36,63,0)</f>
        <v>0</v>
      </c>
      <c r="T299" s="275">
        <f ca="1">VLOOKUP(T$3,TOD!$B$6:$BP$36,63,0)</f>
        <v>0</v>
      </c>
      <c r="U299" s="275">
        <f ca="1">VLOOKUP(U$3,TOD!$B$6:$BP$36,63,0)</f>
        <v>0</v>
      </c>
      <c r="V299" s="275">
        <f ca="1">VLOOKUP(V$3,TOD!$B$6:$BP$36,63,0)</f>
        <v>0</v>
      </c>
      <c r="W299" s="275">
        <f ca="1">VLOOKUP(W$3,TOD!$B$6:$BP$36,63,0)</f>
        <v>0</v>
      </c>
      <c r="X299" s="275">
        <f ca="1">VLOOKUP(X$3,TOD!$B$6:$BP$36,63,0)</f>
        <v>0</v>
      </c>
      <c r="Y299" s="275">
        <f ca="1">VLOOKUP(Y$3,TOD!$B$6:$BP$36,63,0)</f>
        <v>0</v>
      </c>
      <c r="Z299" s="275">
        <f ca="1">VLOOKUP(Z$3,TOD!$B$6:$BP$36,63,0)</f>
        <v>0</v>
      </c>
      <c r="AA299" s="275">
        <f ca="1">VLOOKUP(AA$3,TOD!$B$6:$BP$36,63,0)</f>
        <v>0</v>
      </c>
      <c r="AB299" s="275">
        <f ca="1">VLOOKUP(AB$3,TOD!$B$6:$BP$36,63,0)</f>
        <v>0</v>
      </c>
      <c r="AC299" s="275">
        <f ca="1">VLOOKUP(AC$3,TOD!$B$6:$BP$36,63,0)</f>
        <v>0</v>
      </c>
      <c r="AD299" s="275">
        <f ca="1">VLOOKUP(AD$3,TOD!$B$6:$BP$36,63,0)</f>
        <v>0</v>
      </c>
      <c r="AE299" s="275">
        <f ca="1">VLOOKUP(AE$3,TOD!$B$6:$BP$36,63,0)</f>
        <v>0</v>
      </c>
      <c r="AF299" s="275">
        <f ca="1">VLOOKUP(AF$3,TOD!$B$6:$BP$36,63,0)</f>
        <v>0</v>
      </c>
      <c r="AG299" s="275">
        <f ca="1">VLOOKUP(AG$3,TOD!$B$6:$BP$36,63,0)</f>
        <v>0</v>
      </c>
      <c r="AH299" s="275">
        <f ca="1">VLOOKUP(AH$3,TOD!$B$6:$BP$36,63,0)</f>
        <v>0</v>
      </c>
      <c r="AI299" s="275">
        <f ca="1">VLOOKUP(AI$3,TOD!$B$6:$BP$36,63,0)</f>
        <v>0</v>
      </c>
      <c r="AJ299" s="15">
        <f t="shared" ca="1" si="63"/>
        <v>0</v>
      </c>
      <c r="AK299" s="274" t="str">
        <f ca="1">IFERROR(AJ299/AJ303, "-")</f>
        <v>-</v>
      </c>
    </row>
    <row r="300" spans="1:37" ht="15.75" customHeight="1" x14ac:dyDescent="0.25">
      <c r="A300" s="265"/>
      <c r="B300" s="465"/>
      <c r="C300" s="266" t="s">
        <v>409</v>
      </c>
      <c r="D300" s="266" t="s">
        <v>158</v>
      </c>
      <c r="E300" s="277">
        <f ca="1">VLOOKUP(E$3,TOD!$B$40:$BP$70,63,0)</f>
        <v>0</v>
      </c>
      <c r="F300" s="277">
        <f ca="1">VLOOKUP(F$3,TOD!$B$40:$BP$70,63,0)</f>
        <v>0</v>
      </c>
      <c r="G300" s="277">
        <f ca="1">VLOOKUP(G$3,TOD!$B$40:$BP$70,63,0)</f>
        <v>0</v>
      </c>
      <c r="H300" s="277">
        <f ca="1">VLOOKUP(H$3,TOD!$B$40:$BP$70,63,0)</f>
        <v>0</v>
      </c>
      <c r="I300" s="277">
        <f ca="1">VLOOKUP(I$3,TOD!$B$40:$BP$70,63,0)</f>
        <v>0</v>
      </c>
      <c r="J300" s="277">
        <f ca="1">VLOOKUP(J$3,TOD!$B$40:$BP$70,63,0)</f>
        <v>0</v>
      </c>
      <c r="K300" s="277">
        <f ca="1">VLOOKUP(K$3,TOD!$B$40:$BP$70,63,0)</f>
        <v>0</v>
      </c>
      <c r="L300" s="277">
        <f ca="1">VLOOKUP(L$3,TOD!$B$40:$BP$70,63,0)</f>
        <v>0</v>
      </c>
      <c r="M300" s="277">
        <f ca="1">VLOOKUP(M$3,TOD!$B$40:$BP$70,63,0)</f>
        <v>0</v>
      </c>
      <c r="N300" s="277">
        <f ca="1">VLOOKUP(N$3,TOD!$B$40:$BP$70,63,0)</f>
        <v>0</v>
      </c>
      <c r="O300" s="277">
        <f ca="1">VLOOKUP(O$3,TOD!$B$40:$BP$70,63,0)</f>
        <v>0</v>
      </c>
      <c r="P300" s="277">
        <f ca="1">VLOOKUP(P$3,TOD!$B$40:$BP$70,63,0)</f>
        <v>0</v>
      </c>
      <c r="Q300" s="277">
        <f ca="1">VLOOKUP(Q$3,TOD!$B$40:$BP$70,63,0)</f>
        <v>0</v>
      </c>
      <c r="R300" s="277">
        <f ca="1">VLOOKUP(R$3,TOD!$B$40:$BP$70,63,0)</f>
        <v>0</v>
      </c>
      <c r="S300" s="277">
        <f ca="1">VLOOKUP(S$3,TOD!$B$40:$BP$70,63,0)</f>
        <v>0</v>
      </c>
      <c r="T300" s="277">
        <f ca="1">VLOOKUP(T$3,TOD!$B$40:$BP$70,63,0)</f>
        <v>0</v>
      </c>
      <c r="U300" s="277">
        <f ca="1">VLOOKUP(U$3,TOD!$B$40:$BP$70,63,0)</f>
        <v>0</v>
      </c>
      <c r="V300" s="277">
        <f ca="1">VLOOKUP(V$3,TOD!$B$40:$BP$70,63,0)</f>
        <v>0</v>
      </c>
      <c r="W300" s="277">
        <f ca="1">VLOOKUP(W$3,TOD!$B$40:$BP$70,63,0)</f>
        <v>0</v>
      </c>
      <c r="X300" s="277">
        <f ca="1">VLOOKUP(X$3,TOD!$B$40:$BP$70,63,0)</f>
        <v>0</v>
      </c>
      <c r="Y300" s="277">
        <f ca="1">VLOOKUP(Y$3,TOD!$B$40:$BP$70,63,0)</f>
        <v>0</v>
      </c>
      <c r="Z300" s="277">
        <f ca="1">VLOOKUP(Z$3,TOD!$B$40:$BP$70,63,0)</f>
        <v>0</v>
      </c>
      <c r="AA300" s="277">
        <f ca="1">VLOOKUP(AA$3,TOD!$B$40:$BP$70,63,0)</f>
        <v>0</v>
      </c>
      <c r="AB300" s="277">
        <f ca="1">VLOOKUP(AB$3,TOD!$B$40:$BP$70,63,0)</f>
        <v>0</v>
      </c>
      <c r="AC300" s="277">
        <f ca="1">VLOOKUP(AC$3,TOD!$B$40:$BP$70,63,0)</f>
        <v>0</v>
      </c>
      <c r="AD300" s="277">
        <f ca="1">VLOOKUP(AD$3,TOD!$B$40:$BP$70,63,0)</f>
        <v>0</v>
      </c>
      <c r="AE300" s="277">
        <f ca="1">VLOOKUP(AE$3,TOD!$B$40:$BP$70,63,0)</f>
        <v>0</v>
      </c>
      <c r="AF300" s="277">
        <f ca="1">VLOOKUP(AF$3,TOD!$B$40:$BP$70,63,0)</f>
        <v>0</v>
      </c>
      <c r="AG300" s="277">
        <f ca="1">VLOOKUP(AG$3,TOD!$B$40:$BP$70,63,0)</f>
        <v>0</v>
      </c>
      <c r="AH300" s="277">
        <f ca="1">VLOOKUP(AH$3,TOD!$B$40:$BP$70,63,0)</f>
        <v>0</v>
      </c>
      <c r="AI300" s="277">
        <f ca="1">VLOOKUP(AI$3,TOD!$B$40:$BP$70,63,0)</f>
        <v>0</v>
      </c>
      <c r="AJ300" s="15">
        <f t="shared" ca="1" si="63"/>
        <v>0</v>
      </c>
      <c r="AK300" s="274" t="str">
        <f ca="1">IFERROR(AJ300/AJ303, "-")</f>
        <v>-</v>
      </c>
    </row>
    <row r="301" spans="1:37" ht="15.75" customHeight="1" x14ac:dyDescent="0.25">
      <c r="A301" s="265"/>
      <c r="B301" s="465"/>
      <c r="C301" s="266" t="s">
        <v>410</v>
      </c>
      <c r="D301" s="266" t="s">
        <v>159</v>
      </c>
      <c r="E301" s="277">
        <f ca="1">VLOOKUP(E$3,TOD!$B$75:$BP$105,63,0)</f>
        <v>0</v>
      </c>
      <c r="F301" s="277">
        <f ca="1">VLOOKUP(F$3,TOD!$B$75:$BP$105,63,0)</f>
        <v>0</v>
      </c>
      <c r="G301" s="277">
        <f ca="1">VLOOKUP(G$3,TOD!$B$75:$BP$105,63,0)</f>
        <v>0</v>
      </c>
      <c r="H301" s="277">
        <f ca="1">VLOOKUP(H$3,TOD!$B$75:$BP$105,63,0)</f>
        <v>0</v>
      </c>
      <c r="I301" s="277">
        <f ca="1">VLOOKUP(I$3,TOD!$B$75:$BP$105,63,0)</f>
        <v>0</v>
      </c>
      <c r="J301" s="277">
        <f ca="1">VLOOKUP(J$3,TOD!$B$75:$BP$105,63,0)</f>
        <v>0</v>
      </c>
      <c r="K301" s="277">
        <f ca="1">VLOOKUP(K$3,TOD!$B$75:$BP$105,63,0)</f>
        <v>0</v>
      </c>
      <c r="L301" s="277">
        <f ca="1">VLOOKUP(L$3,TOD!$B$75:$BP$105,63,0)</f>
        <v>0</v>
      </c>
      <c r="M301" s="277">
        <f ca="1">VLOOKUP(M$3,TOD!$B$75:$BP$105,63,0)</f>
        <v>0</v>
      </c>
      <c r="N301" s="277">
        <f ca="1">VLOOKUP(N$3,TOD!$B$75:$BP$105,63,0)</f>
        <v>0</v>
      </c>
      <c r="O301" s="277">
        <f ca="1">VLOOKUP(O$3,TOD!$B$75:$BP$105,63,0)</f>
        <v>0</v>
      </c>
      <c r="P301" s="277">
        <f ca="1">VLOOKUP(P$3,TOD!$B$75:$BP$105,63,0)</f>
        <v>0</v>
      </c>
      <c r="Q301" s="277">
        <f ca="1">VLOOKUP(Q$3,TOD!$B$75:$BP$105,63,0)</f>
        <v>0</v>
      </c>
      <c r="R301" s="277">
        <f ca="1">VLOOKUP(R$3,TOD!$B$75:$BP$105,63,0)</f>
        <v>0</v>
      </c>
      <c r="S301" s="277">
        <f ca="1">VLOOKUP(S$3,TOD!$B$75:$BP$105,63,0)</f>
        <v>0</v>
      </c>
      <c r="T301" s="277">
        <f ca="1">VLOOKUP(T$3,TOD!$B$75:$BP$105,63,0)</f>
        <v>0</v>
      </c>
      <c r="U301" s="277">
        <f ca="1">VLOOKUP(U$3,TOD!$B$75:$BP$105,63,0)</f>
        <v>0</v>
      </c>
      <c r="V301" s="277">
        <f ca="1">VLOOKUP(V$3,TOD!$B$75:$BP$105,63,0)</f>
        <v>0</v>
      </c>
      <c r="W301" s="277">
        <f ca="1">VLOOKUP(W$3,TOD!$B$75:$BP$105,63,0)</f>
        <v>0</v>
      </c>
      <c r="X301" s="277">
        <f ca="1">VLOOKUP(X$3,TOD!$B$75:$BP$105,63,0)</f>
        <v>0</v>
      </c>
      <c r="Y301" s="277">
        <f ca="1">VLOOKUP(Y$3,TOD!$B$75:$BP$105,63,0)</f>
        <v>0</v>
      </c>
      <c r="Z301" s="277">
        <f ca="1">VLOOKUP(Z$3,TOD!$B$75:$BP$105,63,0)</f>
        <v>0</v>
      </c>
      <c r="AA301" s="277">
        <f ca="1">VLOOKUP(AA$3,TOD!$B$75:$BP$105,63,0)</f>
        <v>0</v>
      </c>
      <c r="AB301" s="277">
        <f ca="1">VLOOKUP(AB$3,TOD!$B$75:$BP$105,63,0)</f>
        <v>0</v>
      </c>
      <c r="AC301" s="277">
        <f ca="1">VLOOKUP(AC$3,TOD!$B$75:$BP$105,63,0)</f>
        <v>0</v>
      </c>
      <c r="AD301" s="277">
        <f ca="1">VLOOKUP(AD$3,TOD!$B$75:$BP$105,63,0)</f>
        <v>0</v>
      </c>
      <c r="AE301" s="277">
        <f ca="1">VLOOKUP(AE$3,TOD!$B$75:$BP$105,63,0)</f>
        <v>0</v>
      </c>
      <c r="AF301" s="277">
        <f ca="1">VLOOKUP(AF$3,TOD!$B$75:$BP$105,63,0)</f>
        <v>0</v>
      </c>
      <c r="AG301" s="277">
        <f ca="1">VLOOKUP(AG$3,TOD!$B$75:$BP$105,63,0)</f>
        <v>0</v>
      </c>
      <c r="AH301" s="277">
        <f ca="1">VLOOKUP(AH$3,TOD!$B$75:$BP$105,63,0)</f>
        <v>0</v>
      </c>
      <c r="AI301" s="277">
        <f ca="1">VLOOKUP(AI$3,TOD!$B$75:$BP$105,63,0)</f>
        <v>0</v>
      </c>
      <c r="AJ301" s="15">
        <f t="shared" ca="1" si="63"/>
        <v>0</v>
      </c>
      <c r="AK301" s="274" t="str">
        <f ca="1">IFERROR(AJ301/AJ303, "-")</f>
        <v>-</v>
      </c>
    </row>
    <row r="302" spans="1:37" ht="15.75" customHeight="1" x14ac:dyDescent="0.25">
      <c r="A302" s="265"/>
      <c r="B302" s="465"/>
      <c r="C302" s="266" t="s">
        <v>411</v>
      </c>
      <c r="D302" s="266" t="s">
        <v>160</v>
      </c>
      <c r="E302" s="277">
        <f ca="1">VLOOKUP(E$3,TOD!$B$109:$BP$139,63,0)</f>
        <v>0</v>
      </c>
      <c r="F302" s="277">
        <f ca="1">VLOOKUP(F$3,TOD!$B$109:$BP$139,63,0)</f>
        <v>0</v>
      </c>
      <c r="G302" s="277">
        <f ca="1">VLOOKUP(G$3,TOD!$B$109:$BP$139,63,0)</f>
        <v>0</v>
      </c>
      <c r="H302" s="277">
        <f ca="1">VLOOKUP(H$3,TOD!$B$109:$BP$139,63,0)</f>
        <v>0</v>
      </c>
      <c r="I302" s="277">
        <f ca="1">VLOOKUP(I$3,TOD!$B$109:$BP$139,63,0)</f>
        <v>0</v>
      </c>
      <c r="J302" s="277">
        <f ca="1">VLOOKUP(J$3,TOD!$B$109:$BP$139,63,0)</f>
        <v>0</v>
      </c>
      <c r="K302" s="277">
        <f ca="1">VLOOKUP(K$3,TOD!$B$109:$BP$139,63,0)</f>
        <v>0</v>
      </c>
      <c r="L302" s="277">
        <f ca="1">VLOOKUP(L$3,TOD!$B$109:$BP$139,63,0)</f>
        <v>0</v>
      </c>
      <c r="M302" s="277">
        <f ca="1">VLOOKUP(M$3,TOD!$B$109:$BP$139,63,0)</f>
        <v>0</v>
      </c>
      <c r="N302" s="277">
        <f ca="1">VLOOKUP(N$3,TOD!$B$109:$BP$139,63,0)</f>
        <v>0</v>
      </c>
      <c r="O302" s="277">
        <f ca="1">VLOOKUP(O$3,TOD!$B$109:$BP$139,63,0)</f>
        <v>0</v>
      </c>
      <c r="P302" s="277">
        <f ca="1">VLOOKUP(P$3,TOD!$B$109:$BP$139,63,0)</f>
        <v>0</v>
      </c>
      <c r="Q302" s="277">
        <f ca="1">VLOOKUP(Q$3,TOD!$B$109:$BP$139,63,0)</f>
        <v>0</v>
      </c>
      <c r="R302" s="277">
        <f ca="1">VLOOKUP(R$3,TOD!$B$109:$BP$139,63,0)</f>
        <v>0</v>
      </c>
      <c r="S302" s="277">
        <f ca="1">VLOOKUP(S$3,TOD!$B$109:$BP$139,63,0)</f>
        <v>0</v>
      </c>
      <c r="T302" s="277">
        <f ca="1">VLOOKUP(T$3,TOD!$B$109:$BP$139,63,0)</f>
        <v>0</v>
      </c>
      <c r="U302" s="277">
        <f ca="1">VLOOKUP(U$3,TOD!$B$109:$BP$139,63,0)</f>
        <v>0</v>
      </c>
      <c r="V302" s="277">
        <f ca="1">VLOOKUP(V$3,TOD!$B$109:$BP$139,63,0)</f>
        <v>0</v>
      </c>
      <c r="W302" s="277">
        <f ca="1">VLOOKUP(W$3,TOD!$B$109:$BP$139,63,0)</f>
        <v>0</v>
      </c>
      <c r="X302" s="277">
        <f ca="1">VLOOKUP(X$3,TOD!$B$109:$BP$139,63,0)</f>
        <v>0</v>
      </c>
      <c r="Y302" s="277">
        <f ca="1">VLOOKUP(Y$3,TOD!$B$109:$BP$139,63,0)</f>
        <v>0</v>
      </c>
      <c r="Z302" s="277">
        <f ca="1">VLOOKUP(Z$3,TOD!$B$109:$BP$139,63,0)</f>
        <v>0</v>
      </c>
      <c r="AA302" s="277">
        <f ca="1">VLOOKUP(AA$3,TOD!$B$109:$BP$139,63,0)</f>
        <v>0</v>
      </c>
      <c r="AB302" s="277">
        <f ca="1">VLOOKUP(AB$3,TOD!$B$109:$BP$139,63,0)</f>
        <v>0</v>
      </c>
      <c r="AC302" s="277">
        <f ca="1">VLOOKUP(AC$3,TOD!$B$109:$BP$139,63,0)</f>
        <v>0</v>
      </c>
      <c r="AD302" s="277">
        <f ca="1">VLOOKUP(AD$3,TOD!$B$109:$BP$139,63,0)</f>
        <v>0</v>
      </c>
      <c r="AE302" s="277">
        <f ca="1">VLOOKUP(AE$3,TOD!$B$109:$BP$139,63,0)</f>
        <v>0</v>
      </c>
      <c r="AF302" s="277">
        <f ca="1">VLOOKUP(AF$3,TOD!$B$109:$BP$139,63,0)</f>
        <v>0</v>
      </c>
      <c r="AG302" s="277">
        <f ca="1">VLOOKUP(AG$3,TOD!$B$109:$BP$139,63,0)</f>
        <v>0</v>
      </c>
      <c r="AH302" s="277">
        <f ca="1">VLOOKUP(AH$3,TOD!$B$109:$BP$139,63,0)</f>
        <v>0</v>
      </c>
      <c r="AI302" s="277">
        <f ca="1">VLOOKUP(AI$3,TOD!$B$109:$BP$139,63,0)</f>
        <v>0</v>
      </c>
      <c r="AJ302" s="15">
        <f t="shared" ca="1" si="63"/>
        <v>0</v>
      </c>
      <c r="AK302" s="274" t="str">
        <f ca="1">IFERROR(AJ302/AJ303, "-")</f>
        <v>-</v>
      </c>
    </row>
    <row r="303" spans="1:37" ht="15.75" customHeight="1" x14ac:dyDescent="0.25">
      <c r="A303" s="265"/>
      <c r="B303" s="467"/>
      <c r="C303" s="278"/>
      <c r="D303" s="279" t="s">
        <v>35</v>
      </c>
      <c r="E303" s="272">
        <f t="shared" ref="E303:AI303" ca="1" si="68">SUM(E299:E302)</f>
        <v>0</v>
      </c>
      <c r="F303" s="272">
        <f t="shared" ca="1" si="68"/>
        <v>0</v>
      </c>
      <c r="G303" s="272">
        <f t="shared" ca="1" si="68"/>
        <v>0</v>
      </c>
      <c r="H303" s="272">
        <f t="shared" ca="1" si="68"/>
        <v>0</v>
      </c>
      <c r="I303" s="272">
        <f t="shared" ca="1" si="68"/>
        <v>0</v>
      </c>
      <c r="J303" s="272">
        <f t="shared" ca="1" si="68"/>
        <v>0</v>
      </c>
      <c r="K303" s="272">
        <f t="shared" ca="1" si="68"/>
        <v>0</v>
      </c>
      <c r="L303" s="272">
        <f t="shared" ca="1" si="68"/>
        <v>0</v>
      </c>
      <c r="M303" s="272">
        <f t="shared" ca="1" si="68"/>
        <v>0</v>
      </c>
      <c r="N303" s="272">
        <f t="shared" ca="1" si="68"/>
        <v>0</v>
      </c>
      <c r="O303" s="272">
        <f t="shared" ca="1" si="68"/>
        <v>0</v>
      </c>
      <c r="P303" s="272">
        <f t="shared" ca="1" si="68"/>
        <v>0</v>
      </c>
      <c r="Q303" s="272">
        <f t="shared" ca="1" si="68"/>
        <v>0</v>
      </c>
      <c r="R303" s="272">
        <f t="shared" ca="1" si="68"/>
        <v>0</v>
      </c>
      <c r="S303" s="272">
        <f t="shared" ca="1" si="68"/>
        <v>0</v>
      </c>
      <c r="T303" s="272">
        <f t="shared" ca="1" si="68"/>
        <v>0</v>
      </c>
      <c r="U303" s="272">
        <f t="shared" ca="1" si="68"/>
        <v>0</v>
      </c>
      <c r="V303" s="272">
        <f t="shared" ca="1" si="68"/>
        <v>0</v>
      </c>
      <c r="W303" s="272">
        <f t="shared" ca="1" si="68"/>
        <v>0</v>
      </c>
      <c r="X303" s="272">
        <f t="shared" ca="1" si="68"/>
        <v>0</v>
      </c>
      <c r="Y303" s="272">
        <f t="shared" ca="1" si="68"/>
        <v>0</v>
      </c>
      <c r="Z303" s="272">
        <f t="shared" ca="1" si="68"/>
        <v>0</v>
      </c>
      <c r="AA303" s="272">
        <f t="shared" ca="1" si="68"/>
        <v>0</v>
      </c>
      <c r="AB303" s="272">
        <f t="shared" ca="1" si="68"/>
        <v>0</v>
      </c>
      <c r="AC303" s="272">
        <f t="shared" ca="1" si="68"/>
        <v>0</v>
      </c>
      <c r="AD303" s="272">
        <f t="shared" ca="1" si="68"/>
        <v>0</v>
      </c>
      <c r="AE303" s="272">
        <f t="shared" ca="1" si="68"/>
        <v>0</v>
      </c>
      <c r="AF303" s="272">
        <f t="shared" ca="1" si="68"/>
        <v>0</v>
      </c>
      <c r="AG303" s="272">
        <f t="shared" ca="1" si="68"/>
        <v>0</v>
      </c>
      <c r="AH303" s="272">
        <f t="shared" ca="1" si="68"/>
        <v>0</v>
      </c>
      <c r="AI303" s="272">
        <f t="shared" ca="1" si="68"/>
        <v>0</v>
      </c>
      <c r="AJ303" s="15">
        <f t="shared" ca="1" si="63"/>
        <v>0</v>
      </c>
      <c r="AK303" s="274" t="str">
        <f ca="1">IFERROR(AJ303/AJ303, "-")</f>
        <v>-</v>
      </c>
    </row>
    <row r="304" spans="1:37" ht="15.75" customHeight="1" x14ac:dyDescent="0.25">
      <c r="A304" s="265"/>
      <c r="B304" s="464" t="s">
        <v>42</v>
      </c>
      <c r="C304" s="266" t="s">
        <v>412</v>
      </c>
      <c r="D304" s="266" t="s">
        <v>157</v>
      </c>
      <c r="E304" s="275">
        <f ca="1">VLOOKUP(E$3,TOD!$B$6:$BP$36,64,0)</f>
        <v>0</v>
      </c>
      <c r="F304" s="275">
        <f ca="1">VLOOKUP(F$3,TOD!$B$6:$BP$36,64,0)</f>
        <v>0</v>
      </c>
      <c r="G304" s="275">
        <f ca="1">VLOOKUP(G$3,TOD!$B$6:$BP$36,64,0)</f>
        <v>0</v>
      </c>
      <c r="H304" s="275">
        <f ca="1">VLOOKUP(H$3,TOD!$B$6:$BP$36,64,0)</f>
        <v>0</v>
      </c>
      <c r="I304" s="275">
        <f ca="1">VLOOKUP(I$3,TOD!$B$6:$BP$36,64,0)</f>
        <v>0</v>
      </c>
      <c r="J304" s="275">
        <f ca="1">VLOOKUP(J$3,TOD!$B$6:$BP$36,64,0)</f>
        <v>0</v>
      </c>
      <c r="K304" s="275">
        <f ca="1">VLOOKUP(K$3,TOD!$B$6:$BP$36,64,0)</f>
        <v>0</v>
      </c>
      <c r="L304" s="275">
        <f ca="1">VLOOKUP(L$3,TOD!$B$6:$BP$36,64,0)</f>
        <v>0</v>
      </c>
      <c r="M304" s="275">
        <f ca="1">VLOOKUP(M$3,TOD!$B$6:$BP$36,64,0)</f>
        <v>0</v>
      </c>
      <c r="N304" s="275">
        <f ca="1">VLOOKUP(N$3,TOD!$B$6:$BP$36,64,0)</f>
        <v>0</v>
      </c>
      <c r="O304" s="275">
        <f ca="1">VLOOKUP(O$3,TOD!$B$6:$BP$36,64,0)</f>
        <v>0</v>
      </c>
      <c r="P304" s="275">
        <f ca="1">VLOOKUP(P$3,TOD!$B$6:$BP$36,64,0)</f>
        <v>0</v>
      </c>
      <c r="Q304" s="275">
        <f ca="1">VLOOKUP(Q$3,TOD!$B$6:$BP$36,64,0)</f>
        <v>0</v>
      </c>
      <c r="R304" s="275">
        <f ca="1">VLOOKUP(R$3,TOD!$B$6:$BP$36,64,0)</f>
        <v>0</v>
      </c>
      <c r="S304" s="275">
        <f ca="1">VLOOKUP(S$3,TOD!$B$6:$BP$36,64,0)</f>
        <v>0</v>
      </c>
      <c r="T304" s="275">
        <f ca="1">VLOOKUP(T$3,TOD!$B$6:$BP$36,64,0)</f>
        <v>0</v>
      </c>
      <c r="U304" s="275">
        <f ca="1">VLOOKUP(U$3,TOD!$B$6:$BP$36,64,0)</f>
        <v>0</v>
      </c>
      <c r="V304" s="275">
        <f ca="1">VLOOKUP(V$3,TOD!$B$6:$BP$36,64,0)</f>
        <v>0</v>
      </c>
      <c r="W304" s="275">
        <f ca="1">VLOOKUP(W$3,TOD!$B$6:$BP$36,64,0)</f>
        <v>0</v>
      </c>
      <c r="X304" s="275">
        <f ca="1">VLOOKUP(X$3,TOD!$B$6:$BP$36,64,0)</f>
        <v>0</v>
      </c>
      <c r="Y304" s="275">
        <f ca="1">VLOOKUP(Y$3,TOD!$B$6:$BP$36,64,0)</f>
        <v>0</v>
      </c>
      <c r="Z304" s="275">
        <f ca="1">VLOOKUP(Z$3,TOD!$B$6:$BP$36,64,0)</f>
        <v>0</v>
      </c>
      <c r="AA304" s="275">
        <f ca="1">VLOOKUP(AA$3,TOD!$B$6:$BP$36,64,0)</f>
        <v>0</v>
      </c>
      <c r="AB304" s="275">
        <f ca="1">VLOOKUP(AB$3,TOD!$B$6:$BP$36,64,0)</f>
        <v>0</v>
      </c>
      <c r="AC304" s="275">
        <f ca="1">VLOOKUP(AC$3,TOD!$B$6:$BP$36,64,0)</f>
        <v>0</v>
      </c>
      <c r="AD304" s="275">
        <f ca="1">VLOOKUP(AD$3,TOD!$B$6:$BP$36,64,0)</f>
        <v>0</v>
      </c>
      <c r="AE304" s="275">
        <f ca="1">VLOOKUP(AE$3,TOD!$B$6:$BP$36,64,0)</f>
        <v>0</v>
      </c>
      <c r="AF304" s="275">
        <f ca="1">VLOOKUP(AF$3,TOD!$B$6:$BP$36,64,0)</f>
        <v>0</v>
      </c>
      <c r="AG304" s="275">
        <f ca="1">VLOOKUP(AG$3,TOD!$B$6:$BP$36,64,0)</f>
        <v>0</v>
      </c>
      <c r="AH304" s="275">
        <f ca="1">VLOOKUP(AH$3,TOD!$B$6:$BP$36,64,0)</f>
        <v>0</v>
      </c>
      <c r="AI304" s="275">
        <f ca="1">VLOOKUP(AI$3,TOD!$B$6:$BP$36,64,0)</f>
        <v>0</v>
      </c>
      <c r="AJ304" s="15">
        <f t="shared" ca="1" si="63"/>
        <v>0</v>
      </c>
      <c r="AK304" s="274" t="str">
        <f ca="1">IFERROR(AJ304/AJ308, "-")</f>
        <v>-</v>
      </c>
    </row>
    <row r="305" spans="1:37" ht="15.75" customHeight="1" x14ac:dyDescent="0.25">
      <c r="A305" s="265"/>
      <c r="B305" s="465"/>
      <c r="C305" s="266" t="s">
        <v>413</v>
      </c>
      <c r="D305" s="266" t="s">
        <v>158</v>
      </c>
      <c r="E305" s="277">
        <f ca="1">VLOOKUP(E$3,TOD!$B$40:$BP$70,64,0)</f>
        <v>0</v>
      </c>
      <c r="F305" s="277">
        <f ca="1">VLOOKUP(F$3,TOD!$B$40:$BP$70,64,0)</f>
        <v>0</v>
      </c>
      <c r="G305" s="277">
        <f ca="1">VLOOKUP(G$3,TOD!$B$40:$BP$70,64,0)</f>
        <v>0</v>
      </c>
      <c r="H305" s="277">
        <f ca="1">VLOOKUP(H$3,TOD!$B$40:$BP$70,64,0)</f>
        <v>0</v>
      </c>
      <c r="I305" s="277">
        <f ca="1">VLOOKUP(I$3,TOD!$B$40:$BP$70,64,0)</f>
        <v>0</v>
      </c>
      <c r="J305" s="277">
        <f ca="1">VLOOKUP(J$3,TOD!$B$40:$BP$70,64,0)</f>
        <v>0</v>
      </c>
      <c r="K305" s="277">
        <f ca="1">VLOOKUP(K$3,TOD!$B$40:$BP$70,64,0)</f>
        <v>0</v>
      </c>
      <c r="L305" s="277">
        <f ca="1">VLOOKUP(L$3,TOD!$B$40:$BP$70,64,0)</f>
        <v>0</v>
      </c>
      <c r="M305" s="277">
        <f ca="1">VLOOKUP(M$3,TOD!$B$40:$BP$70,64,0)</f>
        <v>0</v>
      </c>
      <c r="N305" s="277">
        <f ca="1">VLOOKUP(N$3,TOD!$B$40:$BP$70,64,0)</f>
        <v>0</v>
      </c>
      <c r="O305" s="277">
        <f ca="1">VLOOKUP(O$3,TOD!$B$40:$BP$70,64,0)</f>
        <v>0</v>
      </c>
      <c r="P305" s="277">
        <f ca="1">VLOOKUP(P$3,TOD!$B$40:$BP$70,64,0)</f>
        <v>0</v>
      </c>
      <c r="Q305" s="277">
        <f ca="1">VLOOKUP(Q$3,TOD!$B$40:$BP$70,64,0)</f>
        <v>0</v>
      </c>
      <c r="R305" s="277">
        <f ca="1">VLOOKUP(R$3,TOD!$B$40:$BP$70,64,0)</f>
        <v>0</v>
      </c>
      <c r="S305" s="277">
        <f ca="1">VLOOKUP(S$3,TOD!$B$40:$BP$70,64,0)</f>
        <v>0</v>
      </c>
      <c r="T305" s="277">
        <f ca="1">VLOOKUP(T$3,TOD!$B$40:$BP$70,64,0)</f>
        <v>0</v>
      </c>
      <c r="U305" s="277">
        <f ca="1">VLOOKUP(U$3,TOD!$B$40:$BP$70,64,0)</f>
        <v>0</v>
      </c>
      <c r="V305" s="277">
        <f ca="1">VLOOKUP(V$3,TOD!$B$40:$BP$70,64,0)</f>
        <v>0</v>
      </c>
      <c r="W305" s="277">
        <f ca="1">VLOOKUP(W$3,TOD!$B$40:$BP$70,64,0)</f>
        <v>0</v>
      </c>
      <c r="X305" s="277">
        <f ca="1">VLOOKUP(X$3,TOD!$B$40:$BP$70,64,0)</f>
        <v>0</v>
      </c>
      <c r="Y305" s="277">
        <f ca="1">VLOOKUP(Y$3,TOD!$B$40:$BP$70,64,0)</f>
        <v>0</v>
      </c>
      <c r="Z305" s="277">
        <f ca="1">VLOOKUP(Z$3,TOD!$B$40:$BP$70,64,0)</f>
        <v>0</v>
      </c>
      <c r="AA305" s="277">
        <f ca="1">VLOOKUP(AA$3,TOD!$B$40:$BP$70,64,0)</f>
        <v>0</v>
      </c>
      <c r="AB305" s="277">
        <f ca="1">VLOOKUP(AB$3,TOD!$B$40:$BP$70,64,0)</f>
        <v>0</v>
      </c>
      <c r="AC305" s="277">
        <f ca="1">VLOOKUP(AC$3,TOD!$B$40:$BP$70,64,0)</f>
        <v>0</v>
      </c>
      <c r="AD305" s="277">
        <f ca="1">VLOOKUP(AD$3,TOD!$B$40:$BP$70,64,0)</f>
        <v>0</v>
      </c>
      <c r="AE305" s="277">
        <f ca="1">VLOOKUP(AE$3,TOD!$B$40:$BP$70,64,0)</f>
        <v>0</v>
      </c>
      <c r="AF305" s="277">
        <f ca="1">VLOOKUP(AF$3,TOD!$B$40:$BP$70,64,0)</f>
        <v>0</v>
      </c>
      <c r="AG305" s="277">
        <f ca="1">VLOOKUP(AG$3,TOD!$B$40:$BP$70,64,0)</f>
        <v>0</v>
      </c>
      <c r="AH305" s="277">
        <f ca="1">VLOOKUP(AH$3,TOD!$B$40:$BP$70,64,0)</f>
        <v>0</v>
      </c>
      <c r="AI305" s="277">
        <f ca="1">VLOOKUP(AI$3,TOD!$B$40:$BP$70,64,0)</f>
        <v>0</v>
      </c>
      <c r="AJ305" s="15">
        <f t="shared" ca="1" si="63"/>
        <v>0</v>
      </c>
      <c r="AK305" s="274" t="str">
        <f ca="1">IFERROR(AJ305/AJ308, "-")</f>
        <v>-</v>
      </c>
    </row>
    <row r="306" spans="1:37" ht="15.75" customHeight="1" x14ac:dyDescent="0.25">
      <c r="A306" s="265"/>
      <c r="B306" s="465"/>
      <c r="C306" s="266" t="s">
        <v>414</v>
      </c>
      <c r="D306" s="266" t="s">
        <v>159</v>
      </c>
      <c r="E306" s="277">
        <f ca="1">VLOOKUP(E$3,TOD!$B$75:$BP$105,64,0)</f>
        <v>0</v>
      </c>
      <c r="F306" s="277">
        <f ca="1">VLOOKUP(F$3,TOD!$B$75:$BP$105,64,0)</f>
        <v>0</v>
      </c>
      <c r="G306" s="277">
        <f ca="1">VLOOKUP(G$3,TOD!$B$75:$BP$105,64,0)</f>
        <v>0</v>
      </c>
      <c r="H306" s="277">
        <f ca="1">VLOOKUP(H$3,TOD!$B$75:$BP$105,64,0)</f>
        <v>0</v>
      </c>
      <c r="I306" s="277">
        <f ca="1">VLOOKUP(I$3,TOD!$B$75:$BP$105,64,0)</f>
        <v>0</v>
      </c>
      <c r="J306" s="277">
        <f ca="1">VLOOKUP(J$3,TOD!$B$75:$BP$105,64,0)</f>
        <v>0</v>
      </c>
      <c r="K306" s="277">
        <f ca="1">VLOOKUP(K$3,TOD!$B$75:$BP$105,64,0)</f>
        <v>0</v>
      </c>
      <c r="L306" s="277">
        <f ca="1">VLOOKUP(L$3,TOD!$B$75:$BP$105,64,0)</f>
        <v>0</v>
      </c>
      <c r="M306" s="277">
        <f ca="1">VLOOKUP(M$3,TOD!$B$75:$BP$105,64,0)</f>
        <v>0</v>
      </c>
      <c r="N306" s="277">
        <f ca="1">VLOOKUP(N$3,TOD!$B$75:$BP$105,64,0)</f>
        <v>0</v>
      </c>
      <c r="O306" s="277">
        <f ca="1">VLOOKUP(O$3,TOD!$B$75:$BP$105,64,0)</f>
        <v>0</v>
      </c>
      <c r="P306" s="277">
        <f ca="1">VLOOKUP(P$3,TOD!$B$75:$BP$105,64,0)</f>
        <v>0</v>
      </c>
      <c r="Q306" s="277">
        <f ca="1">VLOOKUP(Q$3,TOD!$B$75:$BP$105,64,0)</f>
        <v>0</v>
      </c>
      <c r="R306" s="277">
        <f ca="1">VLOOKUP(R$3,TOD!$B$75:$BP$105,64,0)</f>
        <v>0</v>
      </c>
      <c r="S306" s="277">
        <f ca="1">VLOOKUP(S$3,TOD!$B$75:$BP$105,64,0)</f>
        <v>0</v>
      </c>
      <c r="T306" s="277">
        <f ca="1">VLOOKUP(T$3,TOD!$B$75:$BP$105,64,0)</f>
        <v>0</v>
      </c>
      <c r="U306" s="277">
        <f ca="1">VLOOKUP(U$3,TOD!$B$75:$BP$105,64,0)</f>
        <v>0</v>
      </c>
      <c r="V306" s="277">
        <f ca="1">VLOOKUP(V$3,TOD!$B$75:$BP$105,64,0)</f>
        <v>0</v>
      </c>
      <c r="W306" s="277">
        <f ca="1">VLOOKUP(W$3,TOD!$B$75:$BP$105,64,0)</f>
        <v>0</v>
      </c>
      <c r="X306" s="277">
        <f ca="1">VLOOKUP(X$3,TOD!$B$75:$BP$105,64,0)</f>
        <v>0</v>
      </c>
      <c r="Y306" s="277">
        <f ca="1">VLOOKUP(Y$3,TOD!$B$75:$BP$105,64,0)</f>
        <v>0</v>
      </c>
      <c r="Z306" s="277">
        <f ca="1">VLOOKUP(Z$3,TOD!$B$75:$BP$105,64,0)</f>
        <v>0</v>
      </c>
      <c r="AA306" s="277">
        <f ca="1">VLOOKUP(AA$3,TOD!$B$75:$BP$105,64,0)</f>
        <v>0</v>
      </c>
      <c r="AB306" s="277">
        <f ca="1">VLOOKUP(AB$3,TOD!$B$75:$BP$105,64,0)</f>
        <v>0</v>
      </c>
      <c r="AC306" s="277">
        <f ca="1">VLOOKUP(AC$3,TOD!$B$75:$BP$105,64,0)</f>
        <v>0</v>
      </c>
      <c r="AD306" s="277">
        <f ca="1">VLOOKUP(AD$3,TOD!$B$75:$BP$105,64,0)</f>
        <v>0</v>
      </c>
      <c r="AE306" s="277">
        <f ca="1">VLOOKUP(AE$3,TOD!$B$75:$BP$105,64,0)</f>
        <v>0</v>
      </c>
      <c r="AF306" s="277">
        <f ca="1">VLOOKUP(AF$3,TOD!$B$75:$BP$105,64,0)</f>
        <v>0</v>
      </c>
      <c r="AG306" s="277">
        <f ca="1">VLOOKUP(AG$3,TOD!$B$75:$BP$105,64,0)</f>
        <v>0</v>
      </c>
      <c r="AH306" s="277">
        <f ca="1">VLOOKUP(AH$3,TOD!$B$75:$BP$105,64,0)</f>
        <v>0</v>
      </c>
      <c r="AI306" s="277">
        <f ca="1">VLOOKUP(AI$3,TOD!$B$75:$BP$105,64,0)</f>
        <v>0</v>
      </c>
      <c r="AJ306" s="15">
        <f t="shared" ca="1" si="63"/>
        <v>0</v>
      </c>
      <c r="AK306" s="274" t="str">
        <f ca="1">IFERROR(AJ306/AJ308, "-")</f>
        <v>-</v>
      </c>
    </row>
    <row r="307" spans="1:37" ht="15.75" customHeight="1" x14ac:dyDescent="0.25">
      <c r="A307" s="265"/>
      <c r="B307" s="465"/>
      <c r="C307" s="266" t="s">
        <v>415</v>
      </c>
      <c r="D307" s="266" t="s">
        <v>160</v>
      </c>
      <c r="E307" s="277">
        <f ca="1">VLOOKUP(E$3,TOD!$B$109:$BP$139,64,0)</f>
        <v>0</v>
      </c>
      <c r="F307" s="277">
        <f ca="1">VLOOKUP(F$3,TOD!$B$109:$BP$139,64,0)</f>
        <v>0</v>
      </c>
      <c r="G307" s="277">
        <f ca="1">VLOOKUP(G$3,TOD!$B$109:$BP$139,64,0)</f>
        <v>0</v>
      </c>
      <c r="H307" s="277">
        <f ca="1">VLOOKUP(H$3,TOD!$B$109:$BP$139,64,0)</f>
        <v>0</v>
      </c>
      <c r="I307" s="277">
        <f ca="1">VLOOKUP(I$3,TOD!$B$109:$BP$139,64,0)</f>
        <v>0</v>
      </c>
      <c r="J307" s="277">
        <f ca="1">VLOOKUP(J$3,TOD!$B$109:$BP$139,64,0)</f>
        <v>0</v>
      </c>
      <c r="K307" s="277">
        <f ca="1">VLOOKUP(K$3,TOD!$B$109:$BP$139,64,0)</f>
        <v>0</v>
      </c>
      <c r="L307" s="277">
        <f ca="1">VLOOKUP(L$3,TOD!$B$109:$BP$139,64,0)</f>
        <v>0</v>
      </c>
      <c r="M307" s="277">
        <f ca="1">VLOOKUP(M$3,TOD!$B$109:$BP$139,64,0)</f>
        <v>0</v>
      </c>
      <c r="N307" s="277">
        <f ca="1">VLOOKUP(N$3,TOD!$B$109:$BP$139,64,0)</f>
        <v>0</v>
      </c>
      <c r="O307" s="277">
        <f ca="1">VLOOKUP(O$3,TOD!$B$109:$BP$139,64,0)</f>
        <v>0</v>
      </c>
      <c r="P307" s="277">
        <f ca="1">VLOOKUP(P$3,TOD!$B$109:$BP$139,64,0)</f>
        <v>0</v>
      </c>
      <c r="Q307" s="277">
        <f ca="1">VLOOKUP(Q$3,TOD!$B$109:$BP$139,64,0)</f>
        <v>0</v>
      </c>
      <c r="R307" s="277">
        <f ca="1">VLOOKUP(R$3,TOD!$B$109:$BP$139,64,0)</f>
        <v>0</v>
      </c>
      <c r="S307" s="277">
        <f ca="1">VLOOKUP(S$3,TOD!$B$109:$BP$139,64,0)</f>
        <v>0</v>
      </c>
      <c r="T307" s="277">
        <f ca="1">VLOOKUP(T$3,TOD!$B$109:$BP$139,64,0)</f>
        <v>0</v>
      </c>
      <c r="U307" s="277">
        <f ca="1">VLOOKUP(U$3,TOD!$B$109:$BP$139,64,0)</f>
        <v>0</v>
      </c>
      <c r="V307" s="277">
        <f ca="1">VLOOKUP(V$3,TOD!$B$109:$BP$139,64,0)</f>
        <v>0</v>
      </c>
      <c r="W307" s="277">
        <f ca="1">VLOOKUP(W$3,TOD!$B$109:$BP$139,64,0)</f>
        <v>0</v>
      </c>
      <c r="X307" s="277">
        <f ca="1">VLOOKUP(X$3,TOD!$B$109:$BP$139,64,0)</f>
        <v>0</v>
      </c>
      <c r="Y307" s="277">
        <f ca="1">VLOOKUP(Y$3,TOD!$B$109:$BP$139,64,0)</f>
        <v>0</v>
      </c>
      <c r="Z307" s="277">
        <f ca="1">VLOOKUP(Z$3,TOD!$B$109:$BP$139,64,0)</f>
        <v>0</v>
      </c>
      <c r="AA307" s="277">
        <f ca="1">VLOOKUP(AA$3,TOD!$B$109:$BP$139,64,0)</f>
        <v>0</v>
      </c>
      <c r="AB307" s="277">
        <f ca="1">VLOOKUP(AB$3,TOD!$B$109:$BP$139,64,0)</f>
        <v>0</v>
      </c>
      <c r="AC307" s="277">
        <f ca="1">VLOOKUP(AC$3,TOD!$B$109:$BP$139,64,0)</f>
        <v>0</v>
      </c>
      <c r="AD307" s="277">
        <f ca="1">VLOOKUP(AD$3,TOD!$B$109:$BP$139,64,0)</f>
        <v>0</v>
      </c>
      <c r="AE307" s="277">
        <f ca="1">VLOOKUP(AE$3,TOD!$B$109:$BP$139,64,0)</f>
        <v>0</v>
      </c>
      <c r="AF307" s="277">
        <f ca="1">VLOOKUP(AF$3,TOD!$B$109:$BP$139,64,0)</f>
        <v>0</v>
      </c>
      <c r="AG307" s="277">
        <f ca="1">VLOOKUP(AG$3,TOD!$B$109:$BP$139,64,0)</f>
        <v>0</v>
      </c>
      <c r="AH307" s="277">
        <f ca="1">VLOOKUP(AH$3,TOD!$B$109:$BP$139,64,0)</f>
        <v>0</v>
      </c>
      <c r="AI307" s="277">
        <f ca="1">VLOOKUP(AI$3,TOD!$B$109:$BP$139,64,0)</f>
        <v>0</v>
      </c>
      <c r="AJ307" s="15">
        <f t="shared" ca="1" si="63"/>
        <v>0</v>
      </c>
      <c r="AK307" s="274" t="str">
        <f ca="1">IFERROR(AJ307/AJ308, "-")</f>
        <v>-</v>
      </c>
    </row>
    <row r="308" spans="1:37" ht="15.75" customHeight="1" x14ac:dyDescent="0.25">
      <c r="A308" s="265"/>
      <c r="B308" s="467"/>
      <c r="C308" s="278"/>
      <c r="D308" s="279" t="s">
        <v>35</v>
      </c>
      <c r="E308" s="272">
        <f t="shared" ref="E308:AI308" ca="1" si="69">SUM(E304:E307)</f>
        <v>0</v>
      </c>
      <c r="F308" s="272">
        <f t="shared" ca="1" si="69"/>
        <v>0</v>
      </c>
      <c r="G308" s="272">
        <f t="shared" ca="1" si="69"/>
        <v>0</v>
      </c>
      <c r="H308" s="272">
        <f t="shared" ca="1" si="69"/>
        <v>0</v>
      </c>
      <c r="I308" s="272">
        <f t="shared" ca="1" si="69"/>
        <v>0</v>
      </c>
      <c r="J308" s="272">
        <f t="shared" ca="1" si="69"/>
        <v>0</v>
      </c>
      <c r="K308" s="272">
        <f t="shared" ca="1" si="69"/>
        <v>0</v>
      </c>
      <c r="L308" s="272">
        <f t="shared" ca="1" si="69"/>
        <v>0</v>
      </c>
      <c r="M308" s="272">
        <f t="shared" ca="1" si="69"/>
        <v>0</v>
      </c>
      <c r="N308" s="272">
        <f t="shared" ca="1" si="69"/>
        <v>0</v>
      </c>
      <c r="O308" s="272">
        <f t="shared" ca="1" si="69"/>
        <v>0</v>
      </c>
      <c r="P308" s="272">
        <f t="shared" ca="1" si="69"/>
        <v>0</v>
      </c>
      <c r="Q308" s="272">
        <f t="shared" ca="1" si="69"/>
        <v>0</v>
      </c>
      <c r="R308" s="272">
        <f t="shared" ca="1" si="69"/>
        <v>0</v>
      </c>
      <c r="S308" s="272">
        <f t="shared" ca="1" si="69"/>
        <v>0</v>
      </c>
      <c r="T308" s="272">
        <f t="shared" ca="1" si="69"/>
        <v>0</v>
      </c>
      <c r="U308" s="272">
        <f t="shared" ca="1" si="69"/>
        <v>0</v>
      </c>
      <c r="V308" s="272">
        <f t="shared" ca="1" si="69"/>
        <v>0</v>
      </c>
      <c r="W308" s="272">
        <f t="shared" ca="1" si="69"/>
        <v>0</v>
      </c>
      <c r="X308" s="272">
        <f t="shared" ca="1" si="69"/>
        <v>0</v>
      </c>
      <c r="Y308" s="272">
        <f t="shared" ca="1" si="69"/>
        <v>0</v>
      </c>
      <c r="Z308" s="272">
        <f t="shared" ca="1" si="69"/>
        <v>0</v>
      </c>
      <c r="AA308" s="272">
        <f t="shared" ca="1" si="69"/>
        <v>0</v>
      </c>
      <c r="AB308" s="272">
        <f t="shared" ca="1" si="69"/>
        <v>0</v>
      </c>
      <c r="AC308" s="272">
        <f t="shared" ca="1" si="69"/>
        <v>0</v>
      </c>
      <c r="AD308" s="272">
        <f t="shared" ca="1" si="69"/>
        <v>0</v>
      </c>
      <c r="AE308" s="272">
        <f t="shared" ca="1" si="69"/>
        <v>0</v>
      </c>
      <c r="AF308" s="272">
        <f t="shared" ca="1" si="69"/>
        <v>0</v>
      </c>
      <c r="AG308" s="272">
        <f t="shared" ca="1" si="69"/>
        <v>0</v>
      </c>
      <c r="AH308" s="272">
        <f t="shared" ca="1" si="69"/>
        <v>0</v>
      </c>
      <c r="AI308" s="272">
        <f t="shared" ca="1" si="69"/>
        <v>0</v>
      </c>
      <c r="AJ308" s="15">
        <f t="shared" ca="1" si="63"/>
        <v>0</v>
      </c>
      <c r="AK308" s="274" t="str">
        <f ca="1">IFERROR(AJ308/AJ308, "-")</f>
        <v>-</v>
      </c>
    </row>
    <row r="309" spans="1:37" ht="15.75" customHeight="1" x14ac:dyDescent="0.25">
      <c r="A309" s="265"/>
      <c r="B309" s="464" t="s">
        <v>48</v>
      </c>
      <c r="C309" s="266" t="s">
        <v>416</v>
      </c>
      <c r="D309" s="266" t="s">
        <v>157</v>
      </c>
      <c r="E309" s="275">
        <f ca="1">VLOOKUP(E$3,TOD!$B$6:$BP$36,65,0)</f>
        <v>66.438244047574699</v>
      </c>
      <c r="F309" s="275">
        <f ca="1">VLOOKUP(F$3,TOD!$B$6:$BP$36,65,0)</f>
        <v>11.5</v>
      </c>
      <c r="G309" s="275">
        <f ca="1">VLOOKUP(G$3,TOD!$B$6:$BP$36,65,0)</f>
        <v>58.021874999976717</v>
      </c>
      <c r="H309" s="275">
        <f ca="1">VLOOKUP(H$3,TOD!$B$6:$BP$36,65,0)</f>
        <v>54.890625</v>
      </c>
      <c r="I309" s="275">
        <f ca="1">VLOOKUP(I$3,TOD!$B$6:$BP$36,65,0)</f>
        <v>52.309374999953434</v>
      </c>
      <c r="J309" s="275">
        <f ca="1">VLOOKUP(J$3,TOD!$B$6:$BP$36,65,0)</f>
        <v>51.429725609836169</v>
      </c>
      <c r="K309" s="275">
        <f ca="1">VLOOKUP(K$3,TOD!$B$6:$BP$36,65,0)</f>
        <v>57.461649550707079</v>
      </c>
      <c r="L309" s="275">
        <f ca="1">VLOOKUP(L$3,TOD!$B$6:$BP$36,65,0)</f>
        <v>51.573437500046566</v>
      </c>
      <c r="M309" s="275">
        <f ca="1">VLOOKUP(M$3,TOD!$B$6:$BP$36,65,0)</f>
        <v>9.6875</v>
      </c>
      <c r="N309" s="275">
        <f ca="1">VLOOKUP(N$3,TOD!$B$6:$BP$36,65,0)</f>
        <v>44.096875000046566</v>
      </c>
      <c r="O309" s="275">
        <f ca="1">VLOOKUP(O$3,TOD!$B$6:$BP$36,65,0)</f>
        <v>48.695884146378376</v>
      </c>
      <c r="P309" s="275">
        <f ca="1">VLOOKUP(P$3,TOD!$B$6:$BP$36,65,0)</f>
        <v>46.190625000046566</v>
      </c>
      <c r="Q309" s="275">
        <f ca="1">VLOOKUP(Q$3,TOD!$B$6:$BP$36,65,0)</f>
        <v>58.690625000046566</v>
      </c>
      <c r="R309" s="275">
        <f ca="1">VLOOKUP(R$3,TOD!$B$6:$BP$36,65,0)</f>
        <v>45.292187499930151</v>
      </c>
      <c r="S309" s="275">
        <f ca="1">VLOOKUP(S$3,TOD!$B$6:$BP$36,65,0)</f>
        <v>12.350609756074846</v>
      </c>
      <c r="T309" s="275">
        <f ca="1">VLOOKUP(T$3,TOD!$B$6:$BP$36,65,0)</f>
        <v>28.350818452425301</v>
      </c>
      <c r="U309" s="275">
        <f ca="1">VLOOKUP(U$3,TOD!$B$6:$BP$36,65,0)</f>
        <v>58.067427884670906</v>
      </c>
      <c r="V309" s="275">
        <f ca="1">VLOOKUP(V$3,TOD!$B$6:$BP$36,65,0)</f>
        <v>0</v>
      </c>
      <c r="W309" s="275">
        <f ca="1">VLOOKUP(W$3,TOD!$B$6:$BP$36,65,0)</f>
        <v>0</v>
      </c>
      <c r="X309" s="275">
        <f ca="1">VLOOKUP(X$3,TOD!$B$6:$BP$36,65,0)</f>
        <v>0</v>
      </c>
      <c r="Y309" s="275">
        <f ca="1">VLOOKUP(Y$3,TOD!$B$6:$BP$36,65,0)</f>
        <v>0</v>
      </c>
      <c r="Z309" s="275">
        <f ca="1">VLOOKUP(Z$3,TOD!$B$6:$BP$36,65,0)</f>
        <v>0</v>
      </c>
      <c r="AA309" s="275">
        <f ca="1">VLOOKUP(AA$3,TOD!$B$6:$BP$36,65,0)</f>
        <v>0</v>
      </c>
      <c r="AB309" s="275">
        <f ca="1">VLOOKUP(AB$3,TOD!$B$6:$BP$36,65,0)</f>
        <v>0</v>
      </c>
      <c r="AC309" s="275">
        <f ca="1">VLOOKUP(AC$3,TOD!$B$6:$BP$36,65,0)</f>
        <v>0</v>
      </c>
      <c r="AD309" s="275">
        <f ca="1">VLOOKUP(AD$3,TOD!$B$6:$BP$36,65,0)</f>
        <v>0</v>
      </c>
      <c r="AE309" s="275">
        <f ca="1">VLOOKUP(AE$3,TOD!$B$6:$BP$36,65,0)</f>
        <v>0</v>
      </c>
      <c r="AF309" s="275">
        <f ca="1">VLOOKUP(AF$3,TOD!$B$6:$BP$36,65,0)</f>
        <v>0</v>
      </c>
      <c r="AG309" s="275">
        <f ca="1">VLOOKUP(AG$3,TOD!$B$6:$BP$36,65,0)</f>
        <v>0</v>
      </c>
      <c r="AH309" s="275">
        <f ca="1">VLOOKUP(AH$3,TOD!$B$6:$BP$36,65,0)</f>
        <v>0</v>
      </c>
      <c r="AI309" s="275">
        <f ca="1">VLOOKUP(AI$3,TOD!$B$6:$BP$36,65,0)</f>
        <v>0</v>
      </c>
      <c r="AJ309" s="15">
        <f t="shared" ca="1" si="63"/>
        <v>755.04748444771394</v>
      </c>
      <c r="AK309" s="274">
        <f ca="1">IFERROR(AJ309/AJ313, "-")</f>
        <v>0.12871082851493792</v>
      </c>
    </row>
    <row r="310" spans="1:37" ht="15.75" customHeight="1" x14ac:dyDescent="0.25">
      <c r="A310" s="265"/>
      <c r="B310" s="465"/>
      <c r="C310" s="266" t="s">
        <v>417</v>
      </c>
      <c r="D310" s="266" t="s">
        <v>158</v>
      </c>
      <c r="E310" s="277">
        <f ca="1">VLOOKUP(E$3,TOD!$B$40:$BP$70,65,0)</f>
        <v>84.739880952402018</v>
      </c>
      <c r="F310" s="277">
        <f ca="1">VLOOKUP(F$3,TOD!$B$40:$BP$70,65,0)</f>
        <v>26.142187500023283</v>
      </c>
      <c r="G310" s="277">
        <f ca="1">VLOOKUP(G$3,TOD!$B$40:$BP$70,65,0)</f>
        <v>88.293990384670906</v>
      </c>
      <c r="H310" s="277">
        <f ca="1">VLOOKUP(H$3,TOD!$B$40:$BP$70,65,0)</f>
        <v>100.92500000004657</v>
      </c>
      <c r="I310" s="277">
        <f ca="1">VLOOKUP(I$3,TOD!$B$40:$BP$70,65,0)</f>
        <v>91.037500000093132</v>
      </c>
      <c r="J310" s="277">
        <f ca="1">VLOOKUP(J$3,TOD!$B$40:$BP$70,65,0)</f>
        <v>92.084374999976717</v>
      </c>
      <c r="K310" s="277">
        <f ca="1">VLOOKUP(K$3,TOD!$B$40:$BP$70,65,0)</f>
        <v>90.810060975607485</v>
      </c>
      <c r="L310" s="277">
        <f ca="1">VLOOKUP(L$3,TOD!$B$40:$BP$70,65,0)</f>
        <v>79.076562499976717</v>
      </c>
      <c r="M310" s="277">
        <f ca="1">VLOOKUP(M$3,TOD!$B$40:$BP$70,65,0)</f>
        <v>24.887195121962577</v>
      </c>
      <c r="N310" s="277">
        <f ca="1">VLOOKUP(N$3,TOD!$B$40:$BP$70,65,0)</f>
        <v>104.4408717105398</v>
      </c>
      <c r="O310" s="277">
        <f ca="1">VLOOKUP(O$3,TOD!$B$40:$BP$70,65,0)</f>
        <v>102.5350609755842</v>
      </c>
      <c r="P310" s="277">
        <f ca="1">VLOOKUP(P$3,TOD!$B$40:$BP$70,65,0)</f>
        <v>93.309374999953434</v>
      </c>
      <c r="Q310" s="277">
        <f ca="1">VLOOKUP(Q$3,TOD!$B$40:$BP$70,65,0)</f>
        <v>81.671875</v>
      </c>
      <c r="R310" s="277">
        <f ca="1">VLOOKUP(R$3,TOD!$B$40:$BP$70,65,0)</f>
        <v>117.16093750006985</v>
      </c>
      <c r="S310" s="277">
        <f ca="1">VLOOKUP(S$3,TOD!$B$40:$BP$70,65,0)</f>
        <v>27.623475609812886</v>
      </c>
      <c r="T310" s="277">
        <f ca="1">VLOOKUP(T$3,TOD!$B$40:$BP$70,65,0)</f>
        <v>26.3828125</v>
      </c>
      <c r="U310" s="277">
        <f ca="1">VLOOKUP(U$3,TOD!$B$40:$BP$70,65,0)</f>
        <v>143.45132211537566</v>
      </c>
      <c r="V310" s="277">
        <f ca="1">VLOOKUP(V$3,TOD!$B$40:$BP$70,65,0)</f>
        <v>0</v>
      </c>
      <c r="W310" s="277">
        <f ca="1">VLOOKUP(W$3,TOD!$B$40:$BP$70,65,0)</f>
        <v>0</v>
      </c>
      <c r="X310" s="277">
        <f ca="1">VLOOKUP(X$3,TOD!$B$40:$BP$70,65,0)</f>
        <v>0</v>
      </c>
      <c r="Y310" s="277">
        <f ca="1">VLOOKUP(Y$3,TOD!$B$40:$BP$70,65,0)</f>
        <v>0</v>
      </c>
      <c r="Z310" s="277">
        <f ca="1">VLOOKUP(Z$3,TOD!$B$40:$BP$70,65,0)</f>
        <v>0</v>
      </c>
      <c r="AA310" s="277">
        <f ca="1">VLOOKUP(AA$3,TOD!$B$40:$BP$70,65,0)</f>
        <v>0</v>
      </c>
      <c r="AB310" s="277">
        <f ca="1">VLOOKUP(AB$3,TOD!$B$40:$BP$70,65,0)</f>
        <v>0</v>
      </c>
      <c r="AC310" s="277">
        <f ca="1">VLOOKUP(AC$3,TOD!$B$40:$BP$70,65,0)</f>
        <v>0</v>
      </c>
      <c r="AD310" s="277">
        <f ca="1">VLOOKUP(AD$3,TOD!$B$40:$BP$70,65,0)</f>
        <v>0</v>
      </c>
      <c r="AE310" s="277">
        <f ca="1">VLOOKUP(AE$3,TOD!$B$40:$BP$70,65,0)</f>
        <v>0</v>
      </c>
      <c r="AF310" s="277">
        <f ca="1">VLOOKUP(AF$3,TOD!$B$40:$BP$70,65,0)</f>
        <v>0</v>
      </c>
      <c r="AG310" s="277">
        <f ca="1">VLOOKUP(AG$3,TOD!$B$40:$BP$70,65,0)</f>
        <v>0</v>
      </c>
      <c r="AH310" s="277">
        <f ca="1">VLOOKUP(AH$3,TOD!$B$40:$BP$70,65,0)</f>
        <v>0</v>
      </c>
      <c r="AI310" s="277">
        <f ca="1">VLOOKUP(AI$3,TOD!$B$40:$BP$70,65,0)</f>
        <v>0</v>
      </c>
      <c r="AJ310" s="15">
        <f t="shared" ca="1" si="63"/>
        <v>1374.5724828460952</v>
      </c>
      <c r="AK310" s="274">
        <f ca="1">IFERROR(AJ310/AJ313, "-")</f>
        <v>0.23431951865963452</v>
      </c>
    </row>
    <row r="311" spans="1:37" ht="15.75" customHeight="1" x14ac:dyDescent="0.25">
      <c r="A311" s="265"/>
      <c r="B311" s="465"/>
      <c r="C311" s="266" t="s">
        <v>418</v>
      </c>
      <c r="D311" s="266" t="s">
        <v>159</v>
      </c>
      <c r="E311" s="277">
        <f ca="1">VLOOKUP(E$3,TOD!$B$75:$BP$105,65,0)</f>
        <v>96.237500000046566</v>
      </c>
      <c r="F311" s="277">
        <f ca="1">VLOOKUP(F$3,TOD!$B$75:$BP$105,65,0)</f>
        <v>20.03311737801414</v>
      </c>
      <c r="G311" s="277">
        <f ca="1">VLOOKUP(G$3,TOD!$B$75:$BP$105,65,0)</f>
        <v>93.27163461537566</v>
      </c>
      <c r="H311" s="277">
        <f ca="1">VLOOKUP(H$3,TOD!$B$75:$BP$105,65,0)</f>
        <v>73.298076923121698</v>
      </c>
      <c r="I311" s="277">
        <f ca="1">VLOOKUP(I$3,TOD!$B$75:$BP$105,65,0)</f>
        <v>83.252591463387944</v>
      </c>
      <c r="J311" s="277">
        <f ca="1">VLOOKUP(J$3,TOD!$B$75:$BP$105,65,0)</f>
        <v>80.235937500023283</v>
      </c>
      <c r="K311" s="277">
        <f ca="1">VLOOKUP(K$3,TOD!$B$75:$BP$105,65,0)</f>
        <v>79.554268292617053</v>
      </c>
      <c r="L311" s="277">
        <f ca="1">VLOOKUP(L$3,TOD!$B$75:$BP$105,65,0)</f>
        <v>89.1328125</v>
      </c>
      <c r="M311" s="277">
        <f ca="1">VLOOKUP(M$3,TOD!$B$75:$BP$105,65,0)</f>
        <v>19.789367377990857</v>
      </c>
      <c r="N311" s="277">
        <f ca="1">VLOOKUP(N$3,TOD!$B$75:$BP$105,65,0)</f>
        <v>84.997352374717593</v>
      </c>
      <c r="O311" s="277">
        <f ca="1">VLOOKUP(O$3,TOD!$B$75:$BP$105,65,0)</f>
        <v>77.750304877990857</v>
      </c>
      <c r="P311" s="277">
        <f ca="1">VLOOKUP(P$3,TOD!$B$75:$BP$105,65,0)</f>
        <v>87.731250000069849</v>
      </c>
      <c r="Q311" s="277">
        <f ca="1">VLOOKUP(Q$3,TOD!$B$75:$BP$105,65,0)</f>
        <v>0</v>
      </c>
      <c r="R311" s="277">
        <f ca="1">VLOOKUP(R$3,TOD!$B$75:$BP$105,65,0)</f>
        <v>80.448437500046566</v>
      </c>
      <c r="S311" s="277">
        <f ca="1">VLOOKUP(S$3,TOD!$B$75:$BP$105,65,0)</f>
        <v>20.440625000046566</v>
      </c>
      <c r="T311" s="277">
        <f ca="1">VLOOKUP(T$3,TOD!$B$75:$BP$105,65,0)</f>
        <v>55.324695121962577</v>
      </c>
      <c r="U311" s="277">
        <f ca="1">VLOOKUP(U$3,TOD!$B$75:$BP$105,65,0)</f>
        <v>122.68281250004657</v>
      </c>
      <c r="V311" s="277">
        <f ca="1">VLOOKUP(V$3,TOD!$B$75:$BP$105,65,0)</f>
        <v>0</v>
      </c>
      <c r="W311" s="277">
        <f ca="1">VLOOKUP(W$3,TOD!$B$75:$BP$105,65,0)</f>
        <v>0</v>
      </c>
      <c r="X311" s="277">
        <f ca="1">VLOOKUP(X$3,TOD!$B$75:$BP$105,65,0)</f>
        <v>0</v>
      </c>
      <c r="Y311" s="277">
        <f ca="1">VLOOKUP(Y$3,TOD!$B$75:$BP$105,65,0)</f>
        <v>0</v>
      </c>
      <c r="Z311" s="277">
        <f ca="1">VLOOKUP(Z$3,TOD!$B$75:$BP$105,65,0)</f>
        <v>0</v>
      </c>
      <c r="AA311" s="277">
        <f ca="1">VLOOKUP(AA$3,TOD!$B$75:$BP$105,65,0)</f>
        <v>0</v>
      </c>
      <c r="AB311" s="277">
        <f ca="1">VLOOKUP(AB$3,TOD!$B$75:$BP$105,65,0)</f>
        <v>0</v>
      </c>
      <c r="AC311" s="277">
        <f ca="1">VLOOKUP(AC$3,TOD!$B$75:$BP$105,65,0)</f>
        <v>0</v>
      </c>
      <c r="AD311" s="277">
        <f ca="1">VLOOKUP(AD$3,TOD!$B$75:$BP$105,65,0)</f>
        <v>0</v>
      </c>
      <c r="AE311" s="277">
        <f ca="1">VLOOKUP(AE$3,TOD!$B$75:$BP$105,65,0)</f>
        <v>0</v>
      </c>
      <c r="AF311" s="277">
        <f ca="1">VLOOKUP(AF$3,TOD!$B$75:$BP$105,65,0)</f>
        <v>0</v>
      </c>
      <c r="AG311" s="277">
        <f ca="1">VLOOKUP(AG$3,TOD!$B$75:$BP$105,65,0)</f>
        <v>0</v>
      </c>
      <c r="AH311" s="277">
        <f ca="1">VLOOKUP(AH$3,TOD!$B$75:$BP$105,65,0)</f>
        <v>0</v>
      </c>
      <c r="AI311" s="277">
        <f ca="1">VLOOKUP(AI$3,TOD!$B$75:$BP$105,65,0)</f>
        <v>0</v>
      </c>
      <c r="AJ311" s="15">
        <f t="shared" ca="1" si="63"/>
        <v>1164.1807834254578</v>
      </c>
      <c r="AK311" s="274">
        <f ca="1">IFERROR(AJ311/AJ313, "-")</f>
        <v>0.19845463532066981</v>
      </c>
    </row>
    <row r="312" spans="1:37" ht="15.75" customHeight="1" x14ac:dyDescent="0.25">
      <c r="A312" s="265"/>
      <c r="B312" s="465"/>
      <c r="C312" s="266" t="s">
        <v>419</v>
      </c>
      <c r="D312" s="266" t="s">
        <v>160</v>
      </c>
      <c r="E312" s="277">
        <f ca="1">VLOOKUP(E$3,TOD!$B$109:$BP$139,65,0)</f>
        <v>176.09999999997672</v>
      </c>
      <c r="F312" s="277">
        <f ca="1">VLOOKUP(F$3,TOD!$B$109:$BP$139,65,0)</f>
        <v>41.330945121939294</v>
      </c>
      <c r="G312" s="277">
        <f ca="1">VLOOKUP(G$3,TOD!$B$109:$BP$139,65,0)</f>
        <v>159.46562499995343</v>
      </c>
      <c r="H312" s="277">
        <f ca="1">VLOOKUP(H$3,TOD!$B$109:$BP$139,65,0)</f>
        <v>185.2487980768783</v>
      </c>
      <c r="I312" s="277">
        <f ca="1">VLOOKUP(I$3,TOD!$B$109:$BP$139,65,0)</f>
        <v>160.1676829267526</v>
      </c>
      <c r="J312" s="277">
        <f ca="1">VLOOKUP(J$3,TOD!$B$109:$BP$139,65,0)</f>
        <v>163.18922697368544</v>
      </c>
      <c r="K312" s="277">
        <f ca="1">VLOOKUP(K$3,TOD!$B$109:$BP$139,65,0)</f>
        <v>168.88791920733638</v>
      </c>
      <c r="L312" s="277">
        <f ca="1">VLOOKUP(L$3,TOD!$B$109:$BP$139,65,0)</f>
        <v>163.1875</v>
      </c>
      <c r="M312" s="277">
        <f ca="1">VLOOKUP(M$3,TOD!$B$109:$BP$139,65,0)</f>
        <v>37.196875000023283</v>
      </c>
      <c r="N312" s="277">
        <f ca="1">VLOOKUP(N$3,TOD!$B$109:$BP$139,65,0)</f>
        <v>188.93521341471933</v>
      </c>
      <c r="O312" s="277">
        <f ca="1">VLOOKUP(O$3,TOD!$B$109:$BP$139,65,0)</f>
        <v>197.21250000002328</v>
      </c>
      <c r="P312" s="277">
        <f ca="1">VLOOKUP(P$3,TOD!$B$109:$BP$139,65,0)</f>
        <v>243.18124999990687</v>
      </c>
      <c r="Q312" s="277">
        <f ca="1">VLOOKUP(Q$3,TOD!$B$109:$BP$139,65,0)</f>
        <v>222.3046875</v>
      </c>
      <c r="R312" s="277">
        <f ca="1">VLOOKUP(R$3,TOD!$B$109:$BP$139,65,0)</f>
        <v>208.3196646340657</v>
      </c>
      <c r="S312" s="277">
        <f ca="1">VLOOKUP(S$3,TOD!$B$109:$BP$139,65,0)</f>
        <v>38.325744047528133</v>
      </c>
      <c r="T312" s="277">
        <f ca="1">VLOOKUP(T$3,TOD!$B$109:$BP$139,65,0)</f>
        <v>39.679992377990857</v>
      </c>
      <c r="U312" s="277">
        <f ca="1">VLOOKUP(U$3,TOD!$B$109:$BP$139,65,0)</f>
        <v>179.69687499990687</v>
      </c>
      <c r="V312" s="277">
        <f ca="1">VLOOKUP(V$3,TOD!$B$109:$BP$139,65,0)</f>
        <v>0</v>
      </c>
      <c r="W312" s="277">
        <f ca="1">VLOOKUP(W$3,TOD!$B$109:$BP$139,65,0)</f>
        <v>0</v>
      </c>
      <c r="X312" s="277">
        <f ca="1">VLOOKUP(X$3,TOD!$B$109:$BP$139,65,0)</f>
        <v>0</v>
      </c>
      <c r="Y312" s="277">
        <f ca="1">VLOOKUP(Y$3,TOD!$B$109:$BP$139,65,0)</f>
        <v>0</v>
      </c>
      <c r="Z312" s="277">
        <f ca="1">VLOOKUP(Z$3,TOD!$B$109:$BP$139,65,0)</f>
        <v>0</v>
      </c>
      <c r="AA312" s="277">
        <f ca="1">VLOOKUP(AA$3,TOD!$B$109:$BP$139,65,0)</f>
        <v>0</v>
      </c>
      <c r="AB312" s="277">
        <f ca="1">VLOOKUP(AB$3,TOD!$B$109:$BP$139,65,0)</f>
        <v>0</v>
      </c>
      <c r="AC312" s="277">
        <f ca="1">VLOOKUP(AC$3,TOD!$B$109:$BP$139,65,0)</f>
        <v>0</v>
      </c>
      <c r="AD312" s="277">
        <f ca="1">VLOOKUP(AD$3,TOD!$B$109:$BP$139,65,0)</f>
        <v>0</v>
      </c>
      <c r="AE312" s="277">
        <f ca="1">VLOOKUP(AE$3,TOD!$B$109:$BP$139,65,0)</f>
        <v>0</v>
      </c>
      <c r="AF312" s="277">
        <f ca="1">VLOOKUP(AF$3,TOD!$B$109:$BP$139,65,0)</f>
        <v>0</v>
      </c>
      <c r="AG312" s="277">
        <f ca="1">VLOOKUP(AG$3,TOD!$B$109:$BP$139,65,0)</f>
        <v>0</v>
      </c>
      <c r="AH312" s="277">
        <f ca="1">VLOOKUP(AH$3,TOD!$B$109:$BP$139,65,0)</f>
        <v>0</v>
      </c>
      <c r="AI312" s="277">
        <f ca="1">VLOOKUP(AI$3,TOD!$B$109:$BP$139,65,0)</f>
        <v>0</v>
      </c>
      <c r="AJ312" s="15">
        <f t="shared" ca="1" si="63"/>
        <v>2572.4304992806865</v>
      </c>
      <c r="AK312" s="274">
        <f ca="1">IFERROR(AJ312/AJ313, "-")</f>
        <v>0.43851501750475774</v>
      </c>
    </row>
    <row r="313" spans="1:37" ht="15.75" customHeight="1" x14ac:dyDescent="0.25">
      <c r="A313" s="265"/>
      <c r="B313" s="467"/>
      <c r="C313" s="278"/>
      <c r="D313" s="279" t="s">
        <v>35</v>
      </c>
      <c r="E313" s="272">
        <f t="shared" ref="E313:AI313" ca="1" si="70">SUM(E309:E312)</f>
        <v>423.515625</v>
      </c>
      <c r="F313" s="272">
        <f t="shared" ca="1" si="70"/>
        <v>99.006249999976717</v>
      </c>
      <c r="G313" s="272">
        <f t="shared" ca="1" si="70"/>
        <v>399.05312499997672</v>
      </c>
      <c r="H313" s="272">
        <f t="shared" ca="1" si="70"/>
        <v>414.36250000004657</v>
      </c>
      <c r="I313" s="272">
        <f t="shared" ca="1" si="70"/>
        <v>386.76714939018711</v>
      </c>
      <c r="J313" s="272">
        <f t="shared" ca="1" si="70"/>
        <v>386.9392650835216</v>
      </c>
      <c r="K313" s="272">
        <f t="shared" ca="1" si="70"/>
        <v>396.713898026268</v>
      </c>
      <c r="L313" s="272">
        <f t="shared" ca="1" si="70"/>
        <v>382.97031250002328</v>
      </c>
      <c r="M313" s="272">
        <f t="shared" ca="1" si="70"/>
        <v>91.560937499976717</v>
      </c>
      <c r="N313" s="272">
        <f t="shared" ca="1" si="70"/>
        <v>422.47031250002328</v>
      </c>
      <c r="O313" s="272">
        <f t="shared" ca="1" si="70"/>
        <v>426.19374999997672</v>
      </c>
      <c r="P313" s="272">
        <f t="shared" ca="1" si="70"/>
        <v>470.41249999997672</v>
      </c>
      <c r="Q313" s="272">
        <f t="shared" ca="1" si="70"/>
        <v>362.66718750004657</v>
      </c>
      <c r="R313" s="272">
        <f t="shared" ca="1" si="70"/>
        <v>451.22122713411227</v>
      </c>
      <c r="S313" s="272">
        <f t="shared" ca="1" si="70"/>
        <v>98.74045441346243</v>
      </c>
      <c r="T313" s="272">
        <f t="shared" ca="1" si="70"/>
        <v>149.73831845237873</v>
      </c>
      <c r="U313" s="272">
        <f t="shared" ca="1" si="70"/>
        <v>503.8984375</v>
      </c>
      <c r="V313" s="272">
        <f t="shared" ca="1" si="70"/>
        <v>0</v>
      </c>
      <c r="W313" s="272">
        <f t="shared" ca="1" si="70"/>
        <v>0</v>
      </c>
      <c r="X313" s="272">
        <f t="shared" ca="1" si="70"/>
        <v>0</v>
      </c>
      <c r="Y313" s="272">
        <f t="shared" ca="1" si="70"/>
        <v>0</v>
      </c>
      <c r="Z313" s="272">
        <f t="shared" ca="1" si="70"/>
        <v>0</v>
      </c>
      <c r="AA313" s="272">
        <f t="shared" ca="1" si="70"/>
        <v>0</v>
      </c>
      <c r="AB313" s="272">
        <f t="shared" ca="1" si="70"/>
        <v>0</v>
      </c>
      <c r="AC313" s="272">
        <f t="shared" ca="1" si="70"/>
        <v>0</v>
      </c>
      <c r="AD313" s="272">
        <f t="shared" ca="1" si="70"/>
        <v>0</v>
      </c>
      <c r="AE313" s="272">
        <f t="shared" ca="1" si="70"/>
        <v>0</v>
      </c>
      <c r="AF313" s="272">
        <f t="shared" ca="1" si="70"/>
        <v>0</v>
      </c>
      <c r="AG313" s="272">
        <f t="shared" ca="1" si="70"/>
        <v>0</v>
      </c>
      <c r="AH313" s="272">
        <f t="shared" ca="1" si="70"/>
        <v>0</v>
      </c>
      <c r="AI313" s="272">
        <f t="shared" ca="1" si="70"/>
        <v>0</v>
      </c>
      <c r="AJ313" s="15">
        <f t="shared" ca="1" si="63"/>
        <v>5866.2312499999534</v>
      </c>
      <c r="AK313" s="274">
        <f ca="1">IFERROR(AJ313/AJ313, "-")</f>
        <v>1</v>
      </c>
    </row>
    <row r="314" spans="1:37" ht="15.75" customHeight="1" x14ac:dyDescent="0.25">
      <c r="A314" s="265"/>
      <c r="B314" s="464" t="s">
        <v>145</v>
      </c>
      <c r="C314" s="266" t="s">
        <v>420</v>
      </c>
      <c r="D314" s="266" t="s">
        <v>157</v>
      </c>
      <c r="E314" s="275">
        <f ca="1">VLOOKUP(E$3,TOD!$B$6:$BP$36,66,0)</f>
        <v>0</v>
      </c>
      <c r="F314" s="275">
        <f ca="1">VLOOKUP(F$3,TOD!$B$6:$BP$36,66,0)</f>
        <v>0</v>
      </c>
      <c r="G314" s="275">
        <f ca="1">VLOOKUP(G$3,TOD!$B$6:$BP$36,66,0)</f>
        <v>0</v>
      </c>
      <c r="H314" s="275">
        <f ca="1">VLOOKUP(H$3,TOD!$B$6:$BP$36,66,0)</f>
        <v>0</v>
      </c>
      <c r="I314" s="275">
        <f ca="1">VLOOKUP(I$3,TOD!$B$6:$BP$36,66,0)</f>
        <v>0</v>
      </c>
      <c r="J314" s="275">
        <f ca="1">VLOOKUP(J$3,TOD!$B$6:$BP$36,66,0)</f>
        <v>0</v>
      </c>
      <c r="K314" s="275">
        <f ca="1">VLOOKUP(K$3,TOD!$B$6:$BP$36,66,0)</f>
        <v>0</v>
      </c>
      <c r="L314" s="275">
        <f ca="1">VLOOKUP(L$3,TOD!$B$6:$BP$36,66,0)</f>
        <v>0</v>
      </c>
      <c r="M314" s="275">
        <f ca="1">VLOOKUP(M$3,TOD!$B$6:$BP$36,66,0)</f>
        <v>0</v>
      </c>
      <c r="N314" s="275">
        <f ca="1">VLOOKUP(N$3,TOD!$B$6:$BP$36,66,0)</f>
        <v>0</v>
      </c>
      <c r="O314" s="275">
        <f ca="1">VLOOKUP(O$3,TOD!$B$6:$BP$36,66,0)</f>
        <v>0</v>
      </c>
      <c r="P314" s="275">
        <f ca="1">VLOOKUP(P$3,TOD!$B$6:$BP$36,66,0)</f>
        <v>0</v>
      </c>
      <c r="Q314" s="275">
        <f ca="1">VLOOKUP(Q$3,TOD!$B$6:$BP$36,66,0)</f>
        <v>0</v>
      </c>
      <c r="R314" s="275">
        <f ca="1">VLOOKUP(R$3,TOD!$B$6:$BP$36,66,0)</f>
        <v>0</v>
      </c>
      <c r="S314" s="275">
        <f ca="1">VLOOKUP(S$3,TOD!$B$6:$BP$36,66,0)</f>
        <v>0</v>
      </c>
      <c r="T314" s="275">
        <f ca="1">VLOOKUP(T$3,TOD!$B$6:$BP$36,66,0)</f>
        <v>0</v>
      </c>
      <c r="U314" s="275">
        <f ca="1">VLOOKUP(U$3,TOD!$B$6:$BP$36,66,0)</f>
        <v>0</v>
      </c>
      <c r="V314" s="275">
        <f ca="1">VLOOKUP(V$3,TOD!$B$6:$BP$36,66,0)</f>
        <v>0</v>
      </c>
      <c r="W314" s="275">
        <f ca="1">VLOOKUP(W$3,TOD!$B$6:$BP$36,66,0)</f>
        <v>0</v>
      </c>
      <c r="X314" s="275">
        <f ca="1">VLOOKUP(X$3,TOD!$B$6:$BP$36,66,0)</f>
        <v>0</v>
      </c>
      <c r="Y314" s="275">
        <f ca="1">VLOOKUP(Y$3,TOD!$B$6:$BP$36,66,0)</f>
        <v>0</v>
      </c>
      <c r="Z314" s="275">
        <f ca="1">VLOOKUP(Z$3,TOD!$B$6:$BP$36,66,0)</f>
        <v>0</v>
      </c>
      <c r="AA314" s="275">
        <f ca="1">VLOOKUP(AA$3,TOD!$B$6:$BP$36,66,0)</f>
        <v>0</v>
      </c>
      <c r="AB314" s="275">
        <f ca="1">VLOOKUP(AB$3,TOD!$B$6:$BP$36,66,0)</f>
        <v>0</v>
      </c>
      <c r="AC314" s="275">
        <f ca="1">VLOOKUP(AC$3,TOD!$B$6:$BP$36,66,0)</f>
        <v>0</v>
      </c>
      <c r="AD314" s="275">
        <f ca="1">VLOOKUP(AD$3,TOD!$B$6:$BP$36,66,0)</f>
        <v>0</v>
      </c>
      <c r="AE314" s="275">
        <f ca="1">VLOOKUP(AE$3,TOD!$B$6:$BP$36,66,0)</f>
        <v>0</v>
      </c>
      <c r="AF314" s="275">
        <f ca="1">VLOOKUP(AF$3,TOD!$B$6:$BP$36,66,0)</f>
        <v>0</v>
      </c>
      <c r="AG314" s="275">
        <f ca="1">VLOOKUP(AG$3,TOD!$B$6:$BP$36,66,0)</f>
        <v>0</v>
      </c>
      <c r="AH314" s="275">
        <f ca="1">VLOOKUP(AH$3,TOD!$B$6:$BP$36,66,0)</f>
        <v>0</v>
      </c>
      <c r="AI314" s="275">
        <f ca="1">VLOOKUP(AI$3,TOD!$B$6:$BP$36,66,0)</f>
        <v>0</v>
      </c>
      <c r="AJ314" s="15">
        <f t="shared" ca="1" si="63"/>
        <v>0</v>
      </c>
      <c r="AK314" s="273">
        <f ca="1">IFERROR(AJ314/AJ318, "-")</f>
        <v>0</v>
      </c>
    </row>
    <row r="315" spans="1:37" ht="15.75" customHeight="1" x14ac:dyDescent="0.25">
      <c r="A315" s="265"/>
      <c r="B315" s="465"/>
      <c r="C315" s="266" t="s">
        <v>421</v>
      </c>
      <c r="D315" s="266" t="s">
        <v>158</v>
      </c>
      <c r="E315" s="277">
        <f ca="1">VLOOKUP(E$3,TOD!$B$40:$BP$70,66,0)</f>
        <v>0</v>
      </c>
      <c r="F315" s="277">
        <f ca="1">VLOOKUP(F$3,TOD!$B$40:$BP$70,66,0)</f>
        <v>0.3515625</v>
      </c>
      <c r="G315" s="277">
        <f ca="1">VLOOKUP(G$3,TOD!$B$40:$BP$70,66,0)</f>
        <v>0</v>
      </c>
      <c r="H315" s="277">
        <f ca="1">VLOOKUP(H$3,TOD!$B$40:$BP$70,66,0)</f>
        <v>0</v>
      </c>
      <c r="I315" s="277">
        <f ca="1">VLOOKUP(I$3,TOD!$B$40:$BP$70,66,0)</f>
        <v>0</v>
      </c>
      <c r="J315" s="277">
        <f ca="1">VLOOKUP(J$3,TOD!$B$40:$BP$70,66,0)</f>
        <v>0</v>
      </c>
      <c r="K315" s="277">
        <f ca="1">VLOOKUP(K$3,TOD!$B$40:$BP$70,66,0)</f>
        <v>0</v>
      </c>
      <c r="L315" s="277">
        <f ca="1">VLOOKUP(L$3,TOD!$B$40:$BP$70,66,0)</f>
        <v>1.76953125</v>
      </c>
      <c r="M315" s="277">
        <f ca="1">VLOOKUP(M$3,TOD!$B$40:$BP$70,66,0)</f>
        <v>0</v>
      </c>
      <c r="N315" s="277">
        <f ca="1">VLOOKUP(N$3,TOD!$B$40:$BP$70,66,0)</f>
        <v>0</v>
      </c>
      <c r="O315" s="277">
        <f ca="1">VLOOKUP(O$3,TOD!$B$40:$BP$70,66,0)</f>
        <v>0</v>
      </c>
      <c r="P315" s="277">
        <f ca="1">VLOOKUP(P$3,TOD!$B$40:$BP$70,66,0)</f>
        <v>0.51171875</v>
      </c>
      <c r="Q315" s="277">
        <f ca="1">VLOOKUP(Q$3,TOD!$B$40:$BP$70,66,0)</f>
        <v>21.681522982973547</v>
      </c>
      <c r="R315" s="277">
        <f ca="1">VLOOKUP(R$3,TOD!$B$40:$BP$70,66,0)</f>
        <v>1.595703125</v>
      </c>
      <c r="S315" s="277">
        <f ca="1">VLOOKUP(S$3,TOD!$B$40:$BP$70,66,0)</f>
        <v>0</v>
      </c>
      <c r="T315" s="277">
        <f ca="1">VLOOKUP(T$3,TOD!$B$40:$BP$70,66,0)</f>
        <v>28.674218749998545</v>
      </c>
      <c r="U315" s="277">
        <f ca="1">VLOOKUP(U$3,TOD!$B$40:$BP$70,66,0)</f>
        <v>0</v>
      </c>
      <c r="V315" s="277">
        <f ca="1">VLOOKUP(V$3,TOD!$B$40:$BP$70,66,0)</f>
        <v>0</v>
      </c>
      <c r="W315" s="277">
        <f ca="1">VLOOKUP(W$3,TOD!$B$40:$BP$70,66,0)</f>
        <v>0</v>
      </c>
      <c r="X315" s="277">
        <f ca="1">VLOOKUP(X$3,TOD!$B$40:$BP$70,66,0)</f>
        <v>0</v>
      </c>
      <c r="Y315" s="277">
        <f ca="1">VLOOKUP(Y$3,TOD!$B$40:$BP$70,66,0)</f>
        <v>0</v>
      </c>
      <c r="Z315" s="277">
        <f ca="1">VLOOKUP(Z$3,TOD!$B$40:$BP$70,66,0)</f>
        <v>0</v>
      </c>
      <c r="AA315" s="277">
        <f ca="1">VLOOKUP(AA$3,TOD!$B$40:$BP$70,66,0)</f>
        <v>0</v>
      </c>
      <c r="AB315" s="277">
        <f ca="1">VLOOKUP(AB$3,TOD!$B$40:$BP$70,66,0)</f>
        <v>0</v>
      </c>
      <c r="AC315" s="277">
        <f ca="1">VLOOKUP(AC$3,TOD!$B$40:$BP$70,66,0)</f>
        <v>0</v>
      </c>
      <c r="AD315" s="277">
        <f ca="1">VLOOKUP(AD$3,TOD!$B$40:$BP$70,66,0)</f>
        <v>0</v>
      </c>
      <c r="AE315" s="277">
        <f ca="1">VLOOKUP(AE$3,TOD!$B$40:$BP$70,66,0)</f>
        <v>0</v>
      </c>
      <c r="AF315" s="277">
        <f ca="1">VLOOKUP(AF$3,TOD!$B$40:$BP$70,66,0)</f>
        <v>0</v>
      </c>
      <c r="AG315" s="277">
        <f ca="1">VLOOKUP(AG$3,TOD!$B$40:$BP$70,66,0)</f>
        <v>0</v>
      </c>
      <c r="AH315" s="277">
        <f ca="1">VLOOKUP(AH$3,TOD!$B$40:$BP$70,66,0)</f>
        <v>0</v>
      </c>
      <c r="AI315" s="277">
        <f ca="1">VLOOKUP(AI$3,TOD!$B$40:$BP$70,66,0)</f>
        <v>0</v>
      </c>
      <c r="AJ315" s="15">
        <f t="shared" ca="1" si="63"/>
        <v>54.584257357972092</v>
      </c>
      <c r="AK315" s="274">
        <f ca="1">IFERROR(AJ315/AJ318, "-")</f>
        <v>0.33780734872395729</v>
      </c>
    </row>
    <row r="316" spans="1:37" ht="15.75" customHeight="1" x14ac:dyDescent="0.25">
      <c r="A316" s="265"/>
      <c r="B316" s="465"/>
      <c r="C316" s="266" t="s">
        <v>422</v>
      </c>
      <c r="D316" s="266" t="s">
        <v>159</v>
      </c>
      <c r="E316" s="277">
        <f ca="1">VLOOKUP(E$3,TOD!$B$75:$BP$105,66,0)</f>
        <v>0</v>
      </c>
      <c r="F316" s="277">
        <f ca="1">VLOOKUP(F$3,TOD!$B$75:$BP$105,66,0)</f>
        <v>0</v>
      </c>
      <c r="G316" s="277">
        <f ca="1">VLOOKUP(G$3,TOD!$B$75:$BP$105,66,0)</f>
        <v>0</v>
      </c>
      <c r="H316" s="277">
        <f ca="1">VLOOKUP(H$3,TOD!$B$75:$BP$105,66,0)</f>
        <v>0</v>
      </c>
      <c r="I316" s="277">
        <f ca="1">VLOOKUP(I$3,TOD!$B$75:$BP$105,66,0)</f>
        <v>0</v>
      </c>
      <c r="J316" s="277">
        <f ca="1">VLOOKUP(J$3,TOD!$B$75:$BP$105,66,0)</f>
        <v>0</v>
      </c>
      <c r="K316" s="277">
        <f ca="1">VLOOKUP(K$3,TOD!$B$75:$BP$105,66,0)</f>
        <v>0</v>
      </c>
      <c r="L316" s="277">
        <f ca="1">VLOOKUP(L$3,TOD!$B$75:$BP$105,66,0)</f>
        <v>0</v>
      </c>
      <c r="M316" s="277">
        <f ca="1">VLOOKUP(M$3,TOD!$B$75:$BP$105,66,0)</f>
        <v>0</v>
      </c>
      <c r="N316" s="277">
        <f ca="1">VLOOKUP(N$3,TOD!$B$75:$BP$105,66,0)</f>
        <v>0</v>
      </c>
      <c r="O316" s="277">
        <f ca="1">VLOOKUP(O$3,TOD!$B$75:$BP$105,66,0)</f>
        <v>0</v>
      </c>
      <c r="P316" s="277">
        <f ca="1">VLOOKUP(P$3,TOD!$B$75:$BP$105,66,0)</f>
        <v>0</v>
      </c>
      <c r="Q316" s="277">
        <f ca="1">VLOOKUP(Q$3,TOD!$B$75:$BP$105,66,0)</f>
        <v>77.195763602394436</v>
      </c>
      <c r="R316" s="277">
        <f ca="1">VLOOKUP(R$3,TOD!$B$75:$BP$105,66,0)</f>
        <v>0</v>
      </c>
      <c r="S316" s="277">
        <f ca="1">VLOOKUP(S$3,TOD!$B$75:$BP$105,66,0)</f>
        <v>0</v>
      </c>
      <c r="T316" s="277">
        <f ca="1">VLOOKUP(T$3,TOD!$B$75:$BP$105,66,0)</f>
        <v>0.22617187500145519</v>
      </c>
      <c r="U316" s="277">
        <f ca="1">VLOOKUP(U$3,TOD!$B$75:$BP$105,66,0)</f>
        <v>0</v>
      </c>
      <c r="V316" s="277">
        <f ca="1">VLOOKUP(V$3,TOD!$B$75:$BP$105,66,0)</f>
        <v>0</v>
      </c>
      <c r="W316" s="277">
        <f ca="1">VLOOKUP(W$3,TOD!$B$75:$BP$105,66,0)</f>
        <v>0</v>
      </c>
      <c r="X316" s="277">
        <f ca="1">VLOOKUP(X$3,TOD!$B$75:$BP$105,66,0)</f>
        <v>0</v>
      </c>
      <c r="Y316" s="277">
        <f ca="1">VLOOKUP(Y$3,TOD!$B$75:$BP$105,66,0)</f>
        <v>0</v>
      </c>
      <c r="Z316" s="277">
        <f ca="1">VLOOKUP(Z$3,TOD!$B$75:$BP$105,66,0)</f>
        <v>0</v>
      </c>
      <c r="AA316" s="277">
        <f ca="1">VLOOKUP(AA$3,TOD!$B$75:$BP$105,66,0)</f>
        <v>0</v>
      </c>
      <c r="AB316" s="277">
        <f ca="1">VLOOKUP(AB$3,TOD!$B$75:$BP$105,66,0)</f>
        <v>0</v>
      </c>
      <c r="AC316" s="277">
        <f ca="1">VLOOKUP(AC$3,TOD!$B$75:$BP$105,66,0)</f>
        <v>0</v>
      </c>
      <c r="AD316" s="277">
        <f ca="1">VLOOKUP(AD$3,TOD!$B$75:$BP$105,66,0)</f>
        <v>0</v>
      </c>
      <c r="AE316" s="277">
        <f ca="1">VLOOKUP(AE$3,TOD!$B$75:$BP$105,66,0)</f>
        <v>0</v>
      </c>
      <c r="AF316" s="277">
        <f ca="1">VLOOKUP(AF$3,TOD!$B$75:$BP$105,66,0)</f>
        <v>0</v>
      </c>
      <c r="AG316" s="277">
        <f ca="1">VLOOKUP(AG$3,TOD!$B$75:$BP$105,66,0)</f>
        <v>0</v>
      </c>
      <c r="AH316" s="277">
        <f ca="1">VLOOKUP(AH$3,TOD!$B$75:$BP$105,66,0)</f>
        <v>0</v>
      </c>
      <c r="AI316" s="277">
        <f ca="1">VLOOKUP(AI$3,TOD!$B$75:$BP$105,66,0)</f>
        <v>0</v>
      </c>
      <c r="AJ316" s="15">
        <f t="shared" ca="1" si="63"/>
        <v>77.421935477395891</v>
      </c>
      <c r="AK316" s="274">
        <f ca="1">IFERROR(AJ316/AJ318, "-")</f>
        <v>0.47914362167055513</v>
      </c>
    </row>
    <row r="317" spans="1:37" ht="15.75" customHeight="1" x14ac:dyDescent="0.25">
      <c r="A317" s="265"/>
      <c r="B317" s="465"/>
      <c r="C317" s="266" t="s">
        <v>423</v>
      </c>
      <c r="D317" s="266" t="s">
        <v>160</v>
      </c>
      <c r="E317" s="277">
        <f ca="1">VLOOKUP(E$3,TOD!$B$109:$BP$139,66,0)</f>
        <v>0</v>
      </c>
      <c r="F317" s="277">
        <f ca="1">VLOOKUP(F$3,TOD!$B$109:$BP$139,66,0)</f>
        <v>0</v>
      </c>
      <c r="G317" s="277">
        <f ca="1">VLOOKUP(G$3,TOD!$B$109:$BP$139,66,0)</f>
        <v>0</v>
      </c>
      <c r="H317" s="277">
        <f ca="1">VLOOKUP(H$3,TOD!$B$109:$BP$139,66,0)</f>
        <v>0</v>
      </c>
      <c r="I317" s="277">
        <f ca="1">VLOOKUP(I$3,TOD!$B$109:$BP$139,66,0)</f>
        <v>0</v>
      </c>
      <c r="J317" s="277">
        <f ca="1">VLOOKUP(J$3,TOD!$B$109:$BP$139,66,0)</f>
        <v>0</v>
      </c>
      <c r="K317" s="277">
        <f ca="1">VLOOKUP(K$3,TOD!$B$109:$BP$139,66,0)</f>
        <v>0</v>
      </c>
      <c r="L317" s="277">
        <f ca="1">VLOOKUP(L$3,TOD!$B$109:$BP$139,66,0)</f>
        <v>0</v>
      </c>
      <c r="M317" s="277">
        <f ca="1">VLOOKUP(M$3,TOD!$B$109:$BP$139,66,0)</f>
        <v>0</v>
      </c>
      <c r="N317" s="277">
        <f ca="1">VLOOKUP(N$3,TOD!$B$109:$BP$139,66,0)</f>
        <v>0</v>
      </c>
      <c r="O317" s="277">
        <f ca="1">VLOOKUP(O$3,TOD!$B$109:$BP$139,66,0)</f>
        <v>0</v>
      </c>
      <c r="P317" s="277">
        <f ca="1">VLOOKUP(P$3,TOD!$B$109:$BP$139,66,0)</f>
        <v>0</v>
      </c>
      <c r="Q317" s="277">
        <f ca="1">VLOOKUP(Q$3,TOD!$B$109:$BP$139,66,0)</f>
        <v>29.577791539632017</v>
      </c>
      <c r="R317" s="277">
        <f ca="1">VLOOKUP(R$3,TOD!$B$109:$BP$139,66,0)</f>
        <v>0</v>
      </c>
      <c r="S317" s="277">
        <f ca="1">VLOOKUP(S$3,TOD!$B$109:$BP$139,66,0)</f>
        <v>0</v>
      </c>
      <c r="T317" s="277">
        <f ca="1">VLOOKUP(T$3,TOD!$B$109:$BP$139,66,0)</f>
        <v>0</v>
      </c>
      <c r="U317" s="277">
        <f ca="1">VLOOKUP(U$3,TOD!$B$109:$BP$139,66,0)</f>
        <v>0</v>
      </c>
      <c r="V317" s="277">
        <f ca="1">VLOOKUP(V$3,TOD!$B$109:$BP$139,66,0)</f>
        <v>0</v>
      </c>
      <c r="W317" s="277">
        <f ca="1">VLOOKUP(W$3,TOD!$B$109:$BP$139,66,0)</f>
        <v>0</v>
      </c>
      <c r="X317" s="277">
        <f ca="1">VLOOKUP(X$3,TOD!$B$109:$BP$139,66,0)</f>
        <v>0</v>
      </c>
      <c r="Y317" s="277">
        <f ca="1">VLOOKUP(Y$3,TOD!$B$109:$BP$139,66,0)</f>
        <v>0</v>
      </c>
      <c r="Z317" s="277">
        <f ca="1">VLOOKUP(Z$3,TOD!$B$109:$BP$139,66,0)</f>
        <v>0</v>
      </c>
      <c r="AA317" s="277">
        <f ca="1">VLOOKUP(AA$3,TOD!$B$109:$BP$139,66,0)</f>
        <v>0</v>
      </c>
      <c r="AB317" s="277">
        <f ca="1">VLOOKUP(AB$3,TOD!$B$109:$BP$139,66,0)</f>
        <v>0</v>
      </c>
      <c r="AC317" s="277">
        <f ca="1">VLOOKUP(AC$3,TOD!$B$109:$BP$139,66,0)</f>
        <v>0</v>
      </c>
      <c r="AD317" s="277">
        <f ca="1">VLOOKUP(AD$3,TOD!$B$109:$BP$139,66,0)</f>
        <v>0</v>
      </c>
      <c r="AE317" s="277">
        <f ca="1">VLOOKUP(AE$3,TOD!$B$109:$BP$139,66,0)</f>
        <v>0</v>
      </c>
      <c r="AF317" s="277">
        <f ca="1">VLOOKUP(AF$3,TOD!$B$109:$BP$139,66,0)</f>
        <v>0</v>
      </c>
      <c r="AG317" s="277">
        <f ca="1">VLOOKUP(AG$3,TOD!$B$109:$BP$139,66,0)</f>
        <v>0</v>
      </c>
      <c r="AH317" s="277">
        <f ca="1">VLOOKUP(AH$3,TOD!$B$109:$BP$139,66,0)</f>
        <v>0</v>
      </c>
      <c r="AI317" s="277">
        <f ca="1">VLOOKUP(AI$3,TOD!$B$109:$BP$139,66,0)</f>
        <v>0</v>
      </c>
      <c r="AJ317" s="15">
        <f t="shared" ca="1" si="63"/>
        <v>29.577791539632017</v>
      </c>
      <c r="AK317" s="274">
        <f ca="1">IFERROR(AJ317/AJ318, "-")</f>
        <v>0.18304902960548758</v>
      </c>
    </row>
    <row r="318" spans="1:37" ht="15.75" customHeight="1" x14ac:dyDescent="0.25">
      <c r="A318" s="265"/>
      <c r="B318" s="467"/>
      <c r="C318" s="278"/>
      <c r="D318" s="279" t="s">
        <v>35</v>
      </c>
      <c r="E318" s="272">
        <f t="shared" ref="E318:AI318" ca="1" si="71">SUM(E314:E317)</f>
        <v>0</v>
      </c>
      <c r="F318" s="272">
        <f t="shared" ca="1" si="71"/>
        <v>0.3515625</v>
      </c>
      <c r="G318" s="272">
        <f t="shared" ca="1" si="71"/>
        <v>0</v>
      </c>
      <c r="H318" s="272">
        <f t="shared" ca="1" si="71"/>
        <v>0</v>
      </c>
      <c r="I318" s="272">
        <f t="shared" ca="1" si="71"/>
        <v>0</v>
      </c>
      <c r="J318" s="272">
        <f t="shared" ca="1" si="71"/>
        <v>0</v>
      </c>
      <c r="K318" s="272">
        <f t="shared" ca="1" si="71"/>
        <v>0</v>
      </c>
      <c r="L318" s="272">
        <f t="shared" ca="1" si="71"/>
        <v>1.76953125</v>
      </c>
      <c r="M318" s="272">
        <f t="shared" ca="1" si="71"/>
        <v>0</v>
      </c>
      <c r="N318" s="272">
        <f t="shared" ca="1" si="71"/>
        <v>0</v>
      </c>
      <c r="O318" s="272">
        <f t="shared" ca="1" si="71"/>
        <v>0</v>
      </c>
      <c r="P318" s="272">
        <f t="shared" ca="1" si="71"/>
        <v>0.51171875</v>
      </c>
      <c r="Q318" s="272">
        <f t="shared" ca="1" si="71"/>
        <v>128.455078125</v>
      </c>
      <c r="R318" s="272">
        <f t="shared" ca="1" si="71"/>
        <v>1.595703125</v>
      </c>
      <c r="S318" s="272">
        <f t="shared" ca="1" si="71"/>
        <v>0</v>
      </c>
      <c r="T318" s="272">
        <f t="shared" ca="1" si="71"/>
        <v>28.900390625</v>
      </c>
      <c r="U318" s="272">
        <f t="shared" ca="1" si="71"/>
        <v>0</v>
      </c>
      <c r="V318" s="272">
        <f t="shared" ca="1" si="71"/>
        <v>0</v>
      </c>
      <c r="W318" s="272">
        <f t="shared" ca="1" si="71"/>
        <v>0</v>
      </c>
      <c r="X318" s="272">
        <f t="shared" ca="1" si="71"/>
        <v>0</v>
      </c>
      <c r="Y318" s="272">
        <f t="shared" ca="1" si="71"/>
        <v>0</v>
      </c>
      <c r="Z318" s="272">
        <f t="shared" ca="1" si="71"/>
        <v>0</v>
      </c>
      <c r="AA318" s="272">
        <f t="shared" ca="1" si="71"/>
        <v>0</v>
      </c>
      <c r="AB318" s="272">
        <f t="shared" ca="1" si="71"/>
        <v>0</v>
      </c>
      <c r="AC318" s="272">
        <f t="shared" ca="1" si="71"/>
        <v>0</v>
      </c>
      <c r="AD318" s="272">
        <f t="shared" ca="1" si="71"/>
        <v>0</v>
      </c>
      <c r="AE318" s="272">
        <f t="shared" ca="1" si="71"/>
        <v>0</v>
      </c>
      <c r="AF318" s="272">
        <f t="shared" ca="1" si="71"/>
        <v>0</v>
      </c>
      <c r="AG318" s="272">
        <f t="shared" ca="1" si="71"/>
        <v>0</v>
      </c>
      <c r="AH318" s="272">
        <f t="shared" ca="1" si="71"/>
        <v>0</v>
      </c>
      <c r="AI318" s="272">
        <f t="shared" ca="1" si="71"/>
        <v>0</v>
      </c>
      <c r="AJ318" s="15">
        <f t="shared" ca="1" si="63"/>
        <v>161.583984375</v>
      </c>
      <c r="AK318" s="274">
        <f ca="1">IFERROR(AJ318/AJ318, "-")</f>
        <v>1</v>
      </c>
    </row>
    <row r="319" spans="1:37" ht="15.75" customHeight="1" x14ac:dyDescent="0.25">
      <c r="A319" s="265"/>
      <c r="B319" s="464" t="s">
        <v>424</v>
      </c>
      <c r="C319" s="266" t="s">
        <v>425</v>
      </c>
      <c r="D319" s="266" t="s">
        <v>157</v>
      </c>
      <c r="E319" s="275">
        <f ca="1">VLOOKUP(E$3,TOD!$B$6:$BP$36,67,0)</f>
        <v>0</v>
      </c>
      <c r="F319" s="275">
        <f ca="1">VLOOKUP(F$3,TOD!$B$6:$BP$36,67,0)</f>
        <v>0</v>
      </c>
      <c r="G319" s="275">
        <f ca="1">VLOOKUP(G$3,TOD!$B$6:$BP$36,67,0)</f>
        <v>0</v>
      </c>
      <c r="H319" s="275">
        <f ca="1">VLOOKUP(H$3,TOD!$B$6:$BP$36,67,0)</f>
        <v>0</v>
      </c>
      <c r="I319" s="275">
        <f ca="1">VLOOKUP(I$3,TOD!$B$6:$BP$36,67,0)</f>
        <v>0</v>
      </c>
      <c r="J319" s="275">
        <f ca="1">VLOOKUP(J$3,TOD!$B$6:$BP$36,67,0)</f>
        <v>0</v>
      </c>
      <c r="K319" s="275">
        <f ca="1">VLOOKUP(K$3,TOD!$B$6:$BP$36,67,0)</f>
        <v>0</v>
      </c>
      <c r="L319" s="275">
        <f ca="1">VLOOKUP(L$3,TOD!$B$6:$BP$36,67,0)</f>
        <v>0</v>
      </c>
      <c r="M319" s="275">
        <f ca="1">VLOOKUP(M$3,TOD!$B$6:$BP$36,67,0)</f>
        <v>0</v>
      </c>
      <c r="N319" s="275">
        <f ca="1">VLOOKUP(N$3,TOD!$B$6:$BP$36,67,0)</f>
        <v>0</v>
      </c>
      <c r="O319" s="275">
        <f ca="1">VLOOKUP(O$3,TOD!$B$6:$BP$36,67,0)</f>
        <v>0</v>
      </c>
      <c r="P319" s="275">
        <f ca="1">VLOOKUP(P$3,TOD!$B$6:$BP$36,67,0)</f>
        <v>0</v>
      </c>
      <c r="Q319" s="275">
        <f ca="1">VLOOKUP(Q$3,TOD!$B$6:$BP$36,67,0)</f>
        <v>0</v>
      </c>
      <c r="R319" s="275">
        <f ca="1">VLOOKUP(R$3,TOD!$B$6:$BP$36,67,0)</f>
        <v>0</v>
      </c>
      <c r="S319" s="275">
        <f ca="1">VLOOKUP(S$3,TOD!$B$6:$BP$36,67,0)</f>
        <v>0</v>
      </c>
      <c r="T319" s="275">
        <f ca="1">VLOOKUP(T$3,TOD!$B$6:$BP$36,67,0)</f>
        <v>0</v>
      </c>
      <c r="U319" s="275">
        <f ca="1">VLOOKUP(U$3,TOD!$B$6:$BP$36,67,0)</f>
        <v>0</v>
      </c>
      <c r="V319" s="275">
        <f ca="1">VLOOKUP(V$3,TOD!$B$6:$BP$36,67,0)</f>
        <v>0</v>
      </c>
      <c r="W319" s="275">
        <f ca="1">VLOOKUP(W$3,TOD!$B$6:$BP$36,67,0)</f>
        <v>0</v>
      </c>
      <c r="X319" s="275">
        <f ca="1">VLOOKUP(X$3,TOD!$B$6:$BP$36,67,0)</f>
        <v>0</v>
      </c>
      <c r="Y319" s="275">
        <f ca="1">VLOOKUP(Y$3,TOD!$B$6:$BP$36,67,0)</f>
        <v>0</v>
      </c>
      <c r="Z319" s="275">
        <f ca="1">VLOOKUP(Z$3,TOD!$B$6:$BP$36,67,0)</f>
        <v>0</v>
      </c>
      <c r="AA319" s="275">
        <f ca="1">VLOOKUP(AA$3,TOD!$B$6:$BP$36,67,0)</f>
        <v>0</v>
      </c>
      <c r="AB319" s="275">
        <f ca="1">VLOOKUP(AB$3,TOD!$B$6:$BP$36,67,0)</f>
        <v>0</v>
      </c>
      <c r="AC319" s="275">
        <f ca="1">VLOOKUP(AC$3,TOD!$B$6:$BP$36,67,0)</f>
        <v>0</v>
      </c>
      <c r="AD319" s="275">
        <f ca="1">VLOOKUP(AD$3,TOD!$B$6:$BP$36,67,0)</f>
        <v>0</v>
      </c>
      <c r="AE319" s="275">
        <f ca="1">VLOOKUP(AE$3,TOD!$B$6:$BP$36,67,0)</f>
        <v>0</v>
      </c>
      <c r="AF319" s="275">
        <f ca="1">VLOOKUP(AF$3,TOD!$B$6:$BP$36,67,0)</f>
        <v>0</v>
      </c>
      <c r="AG319" s="275">
        <f ca="1">VLOOKUP(AG$3,TOD!$B$6:$BP$36,67,0)</f>
        <v>0</v>
      </c>
      <c r="AH319" s="275">
        <f ca="1">VLOOKUP(AH$3,TOD!$B$6:$BP$36,67,0)</f>
        <v>0</v>
      </c>
      <c r="AI319" s="275">
        <f ca="1">VLOOKUP(AI$3,TOD!$B$6:$BP$36,67,0)</f>
        <v>0</v>
      </c>
      <c r="AJ319" s="15">
        <f t="shared" ca="1" si="63"/>
        <v>0</v>
      </c>
      <c r="AK319" s="274" t="str">
        <f ca="1">IFERROR(AJ319/AJ323, "-")</f>
        <v>-</v>
      </c>
    </row>
    <row r="320" spans="1:37" ht="15.75" customHeight="1" x14ac:dyDescent="0.25">
      <c r="A320" s="265"/>
      <c r="B320" s="465"/>
      <c r="C320" s="266" t="s">
        <v>426</v>
      </c>
      <c r="D320" s="266" t="s">
        <v>158</v>
      </c>
      <c r="E320" s="277">
        <f ca="1">VLOOKUP(E$3,TOD!$B$40:$BP$70,67,0)</f>
        <v>0</v>
      </c>
      <c r="F320" s="277">
        <f ca="1">VLOOKUP(F$3,TOD!$B$40:$BP$70,67,0)</f>
        <v>0</v>
      </c>
      <c r="G320" s="277">
        <f ca="1">VLOOKUP(G$3,TOD!$B$40:$BP$70,67,0)</f>
        <v>0</v>
      </c>
      <c r="H320" s="277">
        <f ca="1">VLOOKUP(H$3,TOD!$B$40:$BP$70,67,0)</f>
        <v>0</v>
      </c>
      <c r="I320" s="277">
        <f ca="1">VLOOKUP(I$3,TOD!$B$40:$BP$70,67,0)</f>
        <v>0</v>
      </c>
      <c r="J320" s="277">
        <f ca="1">VLOOKUP(J$3,TOD!$B$40:$BP$70,67,0)</f>
        <v>0</v>
      </c>
      <c r="K320" s="277">
        <f ca="1">VLOOKUP(K$3,TOD!$B$40:$BP$70,67,0)</f>
        <v>0</v>
      </c>
      <c r="L320" s="277">
        <f ca="1">VLOOKUP(L$3,TOD!$B$40:$BP$70,67,0)</f>
        <v>0</v>
      </c>
      <c r="M320" s="277">
        <f ca="1">VLOOKUP(M$3,TOD!$B$40:$BP$70,67,0)</f>
        <v>0</v>
      </c>
      <c r="N320" s="277">
        <f ca="1">VLOOKUP(N$3,TOD!$B$40:$BP$70,67,0)</f>
        <v>0</v>
      </c>
      <c r="O320" s="277">
        <f ca="1">VLOOKUP(O$3,TOD!$B$40:$BP$70,67,0)</f>
        <v>0</v>
      </c>
      <c r="P320" s="277">
        <f ca="1">VLOOKUP(P$3,TOD!$B$40:$BP$70,67,0)</f>
        <v>0</v>
      </c>
      <c r="Q320" s="277">
        <f ca="1">VLOOKUP(Q$3,TOD!$B$40:$BP$70,67,0)</f>
        <v>0</v>
      </c>
      <c r="R320" s="277">
        <f ca="1">VLOOKUP(R$3,TOD!$B$40:$BP$70,67,0)</f>
        <v>0</v>
      </c>
      <c r="S320" s="277">
        <f ca="1">VLOOKUP(S$3,TOD!$B$40:$BP$70,67,0)</f>
        <v>0</v>
      </c>
      <c r="T320" s="277">
        <f ca="1">VLOOKUP(T$3,TOD!$B$40:$BP$70,67,0)</f>
        <v>0</v>
      </c>
      <c r="U320" s="277">
        <f ca="1">VLOOKUP(U$3,TOD!$B$40:$BP$70,67,0)</f>
        <v>0</v>
      </c>
      <c r="V320" s="277">
        <f ca="1">VLOOKUP(V$3,TOD!$B$40:$BP$70,67,0)</f>
        <v>0</v>
      </c>
      <c r="W320" s="277">
        <f ca="1">VLOOKUP(W$3,TOD!$B$40:$BP$70,67,0)</f>
        <v>0</v>
      </c>
      <c r="X320" s="277">
        <f ca="1">VLOOKUP(X$3,TOD!$B$40:$BP$70,67,0)</f>
        <v>0</v>
      </c>
      <c r="Y320" s="277">
        <f ca="1">VLOOKUP(Y$3,TOD!$B$40:$BP$70,67,0)</f>
        <v>0</v>
      </c>
      <c r="Z320" s="277">
        <f ca="1">VLOOKUP(Z$3,TOD!$B$40:$BP$70,67,0)</f>
        <v>0</v>
      </c>
      <c r="AA320" s="277">
        <f ca="1">VLOOKUP(AA$3,TOD!$B$40:$BP$70,67,0)</f>
        <v>0</v>
      </c>
      <c r="AB320" s="277">
        <f ca="1">VLOOKUP(AB$3,TOD!$B$40:$BP$70,67,0)</f>
        <v>0</v>
      </c>
      <c r="AC320" s="277">
        <f ca="1">VLOOKUP(AC$3,TOD!$B$40:$BP$70,67,0)</f>
        <v>0</v>
      </c>
      <c r="AD320" s="277">
        <f ca="1">VLOOKUP(AD$3,TOD!$B$40:$BP$70,67,0)</f>
        <v>0</v>
      </c>
      <c r="AE320" s="277">
        <f ca="1">VLOOKUP(AE$3,TOD!$B$40:$BP$70,67,0)</f>
        <v>0</v>
      </c>
      <c r="AF320" s="277">
        <f ca="1">VLOOKUP(AF$3,TOD!$B$40:$BP$70,67,0)</f>
        <v>0</v>
      </c>
      <c r="AG320" s="277">
        <f ca="1">VLOOKUP(AG$3,TOD!$B$40:$BP$70,67,0)</f>
        <v>0</v>
      </c>
      <c r="AH320" s="277">
        <f ca="1">VLOOKUP(AH$3,TOD!$B$40:$BP$70,67,0)</f>
        <v>0</v>
      </c>
      <c r="AI320" s="277">
        <f ca="1">VLOOKUP(AI$3,TOD!$B$40:$BP$70,67,0)</f>
        <v>0</v>
      </c>
      <c r="AJ320" s="15">
        <f t="shared" ca="1" si="63"/>
        <v>0</v>
      </c>
      <c r="AK320" s="274" t="str">
        <f ca="1">IFERROR(AJ320/AJ323, "-")</f>
        <v>-</v>
      </c>
    </row>
    <row r="321" spans="1:37" ht="15.75" customHeight="1" x14ac:dyDescent="0.25">
      <c r="A321" s="265"/>
      <c r="B321" s="465"/>
      <c r="C321" s="266" t="s">
        <v>427</v>
      </c>
      <c r="D321" s="266" t="s">
        <v>159</v>
      </c>
      <c r="E321" s="277">
        <f ca="1">VLOOKUP(E$3,TOD!$B$75:$BP$105,67,0)</f>
        <v>0</v>
      </c>
      <c r="F321" s="277">
        <f ca="1">VLOOKUP(F$3,TOD!$B$75:$BP$105,67,0)</f>
        <v>0</v>
      </c>
      <c r="G321" s="277">
        <f ca="1">VLOOKUP(G$3,TOD!$B$75:$BP$105,67,0)</f>
        <v>0</v>
      </c>
      <c r="H321" s="277">
        <f ca="1">VLOOKUP(H$3,TOD!$B$75:$BP$105,67,0)</f>
        <v>0</v>
      </c>
      <c r="I321" s="277">
        <f ca="1">VLOOKUP(I$3,TOD!$B$75:$BP$105,67,0)</f>
        <v>0</v>
      </c>
      <c r="J321" s="277">
        <f ca="1">VLOOKUP(J$3,TOD!$B$75:$BP$105,67,0)</f>
        <v>0</v>
      </c>
      <c r="K321" s="277">
        <f ca="1">VLOOKUP(K$3,TOD!$B$75:$BP$105,67,0)</f>
        <v>0</v>
      </c>
      <c r="L321" s="277">
        <f ca="1">VLOOKUP(L$3,TOD!$B$75:$BP$105,67,0)</f>
        <v>0</v>
      </c>
      <c r="M321" s="277">
        <f ca="1">VLOOKUP(M$3,TOD!$B$75:$BP$105,67,0)</f>
        <v>0</v>
      </c>
      <c r="N321" s="277">
        <f ca="1">VLOOKUP(N$3,TOD!$B$75:$BP$105,67,0)</f>
        <v>0</v>
      </c>
      <c r="O321" s="277">
        <f ca="1">VLOOKUP(O$3,TOD!$B$75:$BP$105,67,0)</f>
        <v>0</v>
      </c>
      <c r="P321" s="277">
        <f ca="1">VLOOKUP(P$3,TOD!$B$75:$BP$105,67,0)</f>
        <v>0</v>
      </c>
      <c r="Q321" s="277">
        <f ca="1">VLOOKUP(Q$3,TOD!$B$75:$BP$105,67,0)</f>
        <v>0</v>
      </c>
      <c r="R321" s="277">
        <f ca="1">VLOOKUP(R$3,TOD!$B$75:$BP$105,67,0)</f>
        <v>0</v>
      </c>
      <c r="S321" s="277">
        <f ca="1">VLOOKUP(S$3,TOD!$B$75:$BP$105,67,0)</f>
        <v>0</v>
      </c>
      <c r="T321" s="277">
        <f ca="1">VLOOKUP(T$3,TOD!$B$75:$BP$105,67,0)</f>
        <v>0</v>
      </c>
      <c r="U321" s="277">
        <f ca="1">VLOOKUP(U$3,TOD!$B$75:$BP$105,67,0)</f>
        <v>0</v>
      </c>
      <c r="V321" s="277">
        <f ca="1">VLOOKUP(V$3,TOD!$B$75:$BP$105,67,0)</f>
        <v>0</v>
      </c>
      <c r="W321" s="277">
        <f ca="1">VLOOKUP(W$3,TOD!$B$75:$BP$105,67,0)</f>
        <v>0</v>
      </c>
      <c r="X321" s="277">
        <f ca="1">VLOOKUP(X$3,TOD!$B$75:$BP$105,67,0)</f>
        <v>0</v>
      </c>
      <c r="Y321" s="277">
        <f ca="1">VLOOKUP(Y$3,TOD!$B$75:$BP$105,67,0)</f>
        <v>0</v>
      </c>
      <c r="Z321" s="277">
        <f ca="1">VLOOKUP(Z$3,TOD!$B$75:$BP$105,67,0)</f>
        <v>0</v>
      </c>
      <c r="AA321" s="277">
        <f ca="1">VLOOKUP(AA$3,TOD!$B$75:$BP$105,67,0)</f>
        <v>0</v>
      </c>
      <c r="AB321" s="277">
        <f ca="1">VLOOKUP(AB$3,TOD!$B$75:$BP$105,67,0)</f>
        <v>0</v>
      </c>
      <c r="AC321" s="277">
        <f ca="1">VLOOKUP(AC$3,TOD!$B$75:$BP$105,67,0)</f>
        <v>0</v>
      </c>
      <c r="AD321" s="277">
        <f ca="1">VLOOKUP(AD$3,TOD!$B$75:$BP$105,67,0)</f>
        <v>0</v>
      </c>
      <c r="AE321" s="277">
        <f ca="1">VLOOKUP(AE$3,TOD!$B$75:$BP$105,67,0)</f>
        <v>0</v>
      </c>
      <c r="AF321" s="277">
        <f ca="1">VLOOKUP(AF$3,TOD!$B$75:$BP$105,67,0)</f>
        <v>0</v>
      </c>
      <c r="AG321" s="277">
        <f ca="1">VLOOKUP(AG$3,TOD!$B$75:$BP$105,67,0)</f>
        <v>0</v>
      </c>
      <c r="AH321" s="277">
        <f ca="1">VLOOKUP(AH$3,TOD!$B$75:$BP$105,67,0)</f>
        <v>0</v>
      </c>
      <c r="AI321" s="277">
        <f ca="1">VLOOKUP(AI$3,TOD!$B$75:$BP$105,67,0)</f>
        <v>0</v>
      </c>
      <c r="AJ321" s="15">
        <f t="shared" ca="1" si="63"/>
        <v>0</v>
      </c>
      <c r="AK321" s="274" t="str">
        <f ca="1">IFERROR(AJ321/AJ323, "-")</f>
        <v>-</v>
      </c>
    </row>
    <row r="322" spans="1:37" ht="15.75" customHeight="1" x14ac:dyDescent="0.25">
      <c r="A322" s="265"/>
      <c r="B322" s="465"/>
      <c r="C322" s="266" t="s">
        <v>428</v>
      </c>
      <c r="D322" s="266" t="s">
        <v>160</v>
      </c>
      <c r="E322" s="277">
        <f ca="1">VLOOKUP(E$3,TOD!$B$109:$BP$139,67,0)</f>
        <v>0</v>
      </c>
      <c r="F322" s="277">
        <f ca="1">VLOOKUP(F$3,TOD!$B$109:$BP$139,67,0)</f>
        <v>0</v>
      </c>
      <c r="G322" s="277">
        <f ca="1">VLOOKUP(G$3,TOD!$B$109:$BP$139,67,0)</f>
        <v>0</v>
      </c>
      <c r="H322" s="277">
        <f ca="1">VLOOKUP(H$3,TOD!$B$109:$BP$139,67,0)</f>
        <v>0</v>
      </c>
      <c r="I322" s="277">
        <f ca="1">VLOOKUP(I$3,TOD!$B$109:$BP$139,67,0)</f>
        <v>0</v>
      </c>
      <c r="J322" s="277">
        <f ca="1">VLOOKUP(J$3,TOD!$B$109:$BP$139,67,0)</f>
        <v>0</v>
      </c>
      <c r="K322" s="277">
        <f ca="1">VLOOKUP(K$3,TOD!$B$109:$BP$139,67,0)</f>
        <v>0</v>
      </c>
      <c r="L322" s="277">
        <f ca="1">VLOOKUP(L$3,TOD!$B$109:$BP$139,67,0)</f>
        <v>0</v>
      </c>
      <c r="M322" s="277">
        <f ca="1">VLOOKUP(M$3,TOD!$B$109:$BP$139,67,0)</f>
        <v>0</v>
      </c>
      <c r="N322" s="277">
        <f ca="1">VLOOKUP(N$3,TOD!$B$109:$BP$139,67,0)</f>
        <v>0</v>
      </c>
      <c r="O322" s="277">
        <f ca="1">VLOOKUP(O$3,TOD!$B$109:$BP$139,67,0)</f>
        <v>0</v>
      </c>
      <c r="P322" s="277">
        <f ca="1">VLOOKUP(P$3,TOD!$B$109:$BP$139,67,0)</f>
        <v>0</v>
      </c>
      <c r="Q322" s="277">
        <f ca="1">VLOOKUP(Q$3,TOD!$B$109:$BP$139,67,0)</f>
        <v>0</v>
      </c>
      <c r="R322" s="277">
        <f ca="1">VLOOKUP(R$3,TOD!$B$109:$BP$139,67,0)</f>
        <v>0</v>
      </c>
      <c r="S322" s="277">
        <f ca="1">VLOOKUP(S$3,TOD!$B$109:$BP$139,67,0)</f>
        <v>0</v>
      </c>
      <c r="T322" s="277">
        <f ca="1">VLOOKUP(T$3,TOD!$B$109:$BP$139,67,0)</f>
        <v>0</v>
      </c>
      <c r="U322" s="277">
        <f ca="1">VLOOKUP(U$3,TOD!$B$109:$BP$139,67,0)</f>
        <v>0</v>
      </c>
      <c r="V322" s="277">
        <f ca="1">VLOOKUP(V$3,TOD!$B$109:$BP$139,67,0)</f>
        <v>0</v>
      </c>
      <c r="W322" s="277">
        <f ca="1">VLOOKUP(W$3,TOD!$B$109:$BP$139,67,0)</f>
        <v>0</v>
      </c>
      <c r="X322" s="277">
        <f ca="1">VLOOKUP(X$3,TOD!$B$109:$BP$139,67,0)</f>
        <v>0</v>
      </c>
      <c r="Y322" s="277">
        <f ca="1">VLOOKUP(Y$3,TOD!$B$109:$BP$139,67,0)</f>
        <v>0</v>
      </c>
      <c r="Z322" s="277">
        <f ca="1">VLOOKUP(Z$3,TOD!$B$109:$BP$139,67,0)</f>
        <v>0</v>
      </c>
      <c r="AA322" s="277">
        <f ca="1">VLOOKUP(AA$3,TOD!$B$109:$BP$139,67,0)</f>
        <v>0</v>
      </c>
      <c r="AB322" s="277">
        <f ca="1">VLOOKUP(AB$3,TOD!$B$109:$BP$139,67,0)</f>
        <v>0</v>
      </c>
      <c r="AC322" s="277">
        <f ca="1">VLOOKUP(AC$3,TOD!$B$109:$BP$139,67,0)</f>
        <v>0</v>
      </c>
      <c r="AD322" s="277">
        <f ca="1">VLOOKUP(AD$3,TOD!$B$109:$BP$139,67,0)</f>
        <v>0</v>
      </c>
      <c r="AE322" s="277">
        <f ca="1">VLOOKUP(AE$3,TOD!$B$109:$BP$139,67,0)</f>
        <v>0</v>
      </c>
      <c r="AF322" s="277">
        <f ca="1">VLOOKUP(AF$3,TOD!$B$109:$BP$139,67,0)</f>
        <v>0</v>
      </c>
      <c r="AG322" s="277">
        <f ca="1">VLOOKUP(AG$3,TOD!$B$109:$BP$139,67,0)</f>
        <v>0</v>
      </c>
      <c r="AH322" s="277">
        <f ca="1">VLOOKUP(AH$3,TOD!$B$109:$BP$139,67,0)</f>
        <v>0</v>
      </c>
      <c r="AI322" s="277">
        <f ca="1">VLOOKUP(AI$3,TOD!$B$109:$BP$139,67,0)</f>
        <v>0</v>
      </c>
      <c r="AJ322" s="15">
        <f t="shared" ca="1" si="63"/>
        <v>0</v>
      </c>
      <c r="AK322" s="274" t="str">
        <f ca="1">IFERROR(AJ322/AJ323, "-")</f>
        <v>-</v>
      </c>
    </row>
    <row r="323" spans="1:37" ht="15.75" customHeight="1" x14ac:dyDescent="0.25">
      <c r="A323" s="265"/>
      <c r="B323" s="467"/>
      <c r="C323" s="279"/>
      <c r="D323" s="279" t="s">
        <v>35</v>
      </c>
      <c r="E323" s="272">
        <f t="shared" ref="E323:AI323" ca="1" si="72">SUM(E319:E322)</f>
        <v>0</v>
      </c>
      <c r="F323" s="272">
        <f t="shared" ca="1" si="72"/>
        <v>0</v>
      </c>
      <c r="G323" s="272">
        <f t="shared" ca="1" si="72"/>
        <v>0</v>
      </c>
      <c r="H323" s="272">
        <f t="shared" ca="1" si="72"/>
        <v>0</v>
      </c>
      <c r="I323" s="272">
        <f t="shared" ca="1" si="72"/>
        <v>0</v>
      </c>
      <c r="J323" s="272">
        <f t="shared" ca="1" si="72"/>
        <v>0</v>
      </c>
      <c r="K323" s="272">
        <f t="shared" ca="1" si="72"/>
        <v>0</v>
      </c>
      <c r="L323" s="272">
        <f t="shared" ca="1" si="72"/>
        <v>0</v>
      </c>
      <c r="M323" s="272">
        <f t="shared" ca="1" si="72"/>
        <v>0</v>
      </c>
      <c r="N323" s="272">
        <f t="shared" ca="1" si="72"/>
        <v>0</v>
      </c>
      <c r="O323" s="272">
        <f t="shared" ca="1" si="72"/>
        <v>0</v>
      </c>
      <c r="P323" s="272">
        <f t="shared" ca="1" si="72"/>
        <v>0</v>
      </c>
      <c r="Q323" s="272">
        <f t="shared" ca="1" si="72"/>
        <v>0</v>
      </c>
      <c r="R323" s="272">
        <f t="shared" ca="1" si="72"/>
        <v>0</v>
      </c>
      <c r="S323" s="272">
        <f t="shared" ca="1" si="72"/>
        <v>0</v>
      </c>
      <c r="T323" s="272">
        <f t="shared" ca="1" si="72"/>
        <v>0</v>
      </c>
      <c r="U323" s="272">
        <f t="shared" ca="1" si="72"/>
        <v>0</v>
      </c>
      <c r="V323" s="272">
        <f t="shared" ca="1" si="72"/>
        <v>0</v>
      </c>
      <c r="W323" s="272">
        <f t="shared" ca="1" si="72"/>
        <v>0</v>
      </c>
      <c r="X323" s="272">
        <f t="shared" ca="1" si="72"/>
        <v>0</v>
      </c>
      <c r="Y323" s="272">
        <f t="shared" ca="1" si="72"/>
        <v>0</v>
      </c>
      <c r="Z323" s="272">
        <f t="shared" ca="1" si="72"/>
        <v>0</v>
      </c>
      <c r="AA323" s="272">
        <f t="shared" ca="1" si="72"/>
        <v>0</v>
      </c>
      <c r="AB323" s="272">
        <f t="shared" ca="1" si="72"/>
        <v>0</v>
      </c>
      <c r="AC323" s="272">
        <f t="shared" ca="1" si="72"/>
        <v>0</v>
      </c>
      <c r="AD323" s="272">
        <f t="shared" ca="1" si="72"/>
        <v>0</v>
      </c>
      <c r="AE323" s="272">
        <f t="shared" ca="1" si="72"/>
        <v>0</v>
      </c>
      <c r="AF323" s="272">
        <f t="shared" ca="1" si="72"/>
        <v>0</v>
      </c>
      <c r="AG323" s="272">
        <f t="shared" ca="1" si="72"/>
        <v>0</v>
      </c>
      <c r="AH323" s="272">
        <f t="shared" ca="1" si="72"/>
        <v>0</v>
      </c>
      <c r="AI323" s="272">
        <f t="shared" ca="1" si="72"/>
        <v>0</v>
      </c>
      <c r="AJ323" s="15">
        <f t="shared" ca="1" si="63"/>
        <v>0</v>
      </c>
      <c r="AK323" s="274" t="str">
        <f ca="1">IFERROR(AJ323/AJ323, "-")</f>
        <v>-</v>
      </c>
    </row>
    <row r="324" spans="1:37" ht="15.75" customHeight="1" x14ac:dyDescent="0.25">
      <c r="B324" s="464" t="s">
        <v>27</v>
      </c>
      <c r="C324" s="266" t="s">
        <v>429</v>
      </c>
      <c r="D324" s="266" t="s">
        <v>157</v>
      </c>
      <c r="E324" s="275">
        <f ca="1">VLOOKUP(E$3,TOD!$B$6:$BQ$36,68,0)</f>
        <v>92.194987500000025</v>
      </c>
      <c r="F324" s="275">
        <f ca="1">VLOOKUP(F$3,TOD!$B$6:$BQ$36,68,0)</f>
        <v>73.623249999999643</v>
      </c>
      <c r="G324" s="275">
        <f ca="1">VLOOKUP(G$3,TOD!$B$6:$BQ$36,68,0)</f>
        <v>105.27480000000105</v>
      </c>
      <c r="H324" s="275">
        <f ca="1">VLOOKUP(H$3,TOD!$B$6:$BQ$36,68,0)</f>
        <v>70.924825000000055</v>
      </c>
      <c r="I324" s="275">
        <f ca="1">VLOOKUP(I$3,TOD!$B$6:$BQ$36,68,0)</f>
        <v>117.2295882352937</v>
      </c>
      <c r="J324" s="275">
        <f ca="1">VLOOKUP(J$3,TOD!$B$6:$BQ$36,68,0)</f>
        <v>110.45220833333406</v>
      </c>
      <c r="K324" s="275">
        <f ca="1">VLOOKUP(K$3,TOD!$B$6:$BQ$36,68,0)</f>
        <v>121.66683333333458</v>
      </c>
      <c r="L324" s="275">
        <f ca="1">VLOOKUP(L$3,TOD!$B$6:$BQ$36,68,0)</f>
        <v>123.20360504201744</v>
      </c>
      <c r="M324" s="275">
        <f ca="1">VLOOKUP(M$3,TOD!$B$6:$BQ$36,68,0)</f>
        <v>92.451649999999063</v>
      </c>
      <c r="N324" s="275">
        <f ca="1">VLOOKUP(N$3,TOD!$B$6:$BQ$36,68,0)</f>
        <v>126.33301666666739</v>
      </c>
      <c r="O324" s="275">
        <f ca="1">VLOOKUP(O$3,TOD!$B$6:$BQ$36,68,0)</f>
        <v>87.045000000000073</v>
      </c>
      <c r="P324" s="275">
        <f ca="1">VLOOKUP(P$3,TOD!$B$6:$BQ$36,68,0)</f>
        <v>135.68922499999826</v>
      </c>
      <c r="Q324" s="275">
        <f ca="1">VLOOKUP(Q$3,TOD!$B$6:$BQ$36,68,0)</f>
        <v>124.33699999999953</v>
      </c>
      <c r="R324" s="275">
        <f ca="1">VLOOKUP(R$3,TOD!$B$6:$BQ$36,68,0)</f>
        <v>116.47063333333244</v>
      </c>
      <c r="S324" s="275">
        <f ca="1">VLOOKUP(S$3,TOD!$B$6:$BQ$36,68,0)</f>
        <v>108.22464705882339</v>
      </c>
      <c r="T324" s="275">
        <f ca="1">VLOOKUP(T$3,TOD!$B$6:$BQ$36,68,0)</f>
        <v>140.66194999999971</v>
      </c>
      <c r="U324" s="275">
        <f ca="1">VLOOKUP(U$3,TOD!$B$6:$BQ$36,68,0)</f>
        <v>148.88281666666808</v>
      </c>
      <c r="V324" s="275">
        <f ca="1">VLOOKUP(V$3,TOD!$B$6:$BQ$36,68,0)</f>
        <v>0</v>
      </c>
      <c r="W324" s="275">
        <f ca="1">VLOOKUP(W$3,TOD!$B$6:$BQ$36,68,0)</f>
        <v>0</v>
      </c>
      <c r="X324" s="275">
        <f ca="1">VLOOKUP(X$3,TOD!$B$6:$BQ$36,68,0)</f>
        <v>0</v>
      </c>
      <c r="Y324" s="275">
        <f ca="1">VLOOKUP(Y$3,TOD!$B$6:$BQ$36,68,0)</f>
        <v>0</v>
      </c>
      <c r="Z324" s="275">
        <f ca="1">VLOOKUP(Z$3,TOD!$B$6:$BQ$36,68,0)</f>
        <v>0</v>
      </c>
      <c r="AA324" s="275">
        <f ca="1">VLOOKUP(AA$3,TOD!$B$6:$BQ$36,68,0)</f>
        <v>0</v>
      </c>
      <c r="AB324" s="275">
        <f ca="1">VLOOKUP(AB$3,TOD!$B$6:$BQ$36,68,0)</f>
        <v>0</v>
      </c>
      <c r="AC324" s="275">
        <f ca="1">VLOOKUP(AC$3,TOD!$B$6:$BQ$36,68,0)</f>
        <v>0</v>
      </c>
      <c r="AD324" s="275">
        <f ca="1">VLOOKUP(AD$3,TOD!$B$6:$BQ$36,68,0)</f>
        <v>0</v>
      </c>
      <c r="AE324" s="275">
        <f ca="1">VLOOKUP(AE$3,TOD!$B$6:$BQ$36,68,0)</f>
        <v>0</v>
      </c>
      <c r="AF324" s="275">
        <f ca="1">VLOOKUP(AF$3,TOD!$B$6:$BQ$36,68,0)</f>
        <v>0</v>
      </c>
      <c r="AG324" s="275">
        <f ca="1">VLOOKUP(AG$3,TOD!$B$6:$BQ$36,68,0)</f>
        <v>0</v>
      </c>
      <c r="AH324" s="275">
        <f ca="1">VLOOKUP(AH$3,TOD!$B$6:$BQ$36,68,0)</f>
        <v>0</v>
      </c>
      <c r="AI324" s="275">
        <f ca="1">VLOOKUP(AI$3,TOD!$B$6:$BQ$36,68,0)</f>
        <v>0</v>
      </c>
      <c r="AJ324" s="15">
        <f t="shared" ca="1" si="63"/>
        <v>1894.6660361694685</v>
      </c>
      <c r="AK324" s="274">
        <f ca="1">IFERROR(AJ324/AJ328, "-")</f>
        <v>0.18455284894864774</v>
      </c>
    </row>
    <row r="325" spans="1:37" ht="15.75" customHeight="1" x14ac:dyDescent="0.25">
      <c r="B325" s="465"/>
      <c r="C325" s="266" t="s">
        <v>430</v>
      </c>
      <c r="D325" s="266" t="s">
        <v>158</v>
      </c>
      <c r="E325" s="277">
        <f ca="1">VLOOKUP(E$3,TOD!$B$40:$BQ$70,68,0)</f>
        <v>442.94652097457674</v>
      </c>
      <c r="F325" s="277">
        <f ca="1">VLOOKUP(F$3,TOD!$B$40:$BQ$70,68,0)</f>
        <v>516.84081249999872</v>
      </c>
      <c r="G325" s="277">
        <f ca="1">VLOOKUP(G$3,TOD!$B$40:$BQ$70,68,0)</f>
        <v>341.86816666666527</v>
      </c>
      <c r="H325" s="277">
        <f ca="1">VLOOKUP(H$3,TOD!$B$40:$BQ$70,68,0)</f>
        <v>411.63517499999944</v>
      </c>
      <c r="I325" s="277">
        <f ca="1">VLOOKUP(I$3,TOD!$B$40:$BQ$70,68,0)</f>
        <v>470.3384117647056</v>
      </c>
      <c r="J325" s="277">
        <f ca="1">VLOOKUP(J$3,TOD!$B$40:$BQ$70,68,0)</f>
        <v>437.74035098870081</v>
      </c>
      <c r="K325" s="277">
        <f ca="1">VLOOKUP(K$3,TOD!$B$40:$BQ$70,68,0)</f>
        <v>247.90758333333179</v>
      </c>
      <c r="L325" s="277">
        <f ca="1">VLOOKUP(L$3,TOD!$B$40:$BQ$70,68,0)</f>
        <v>486.36139495798307</v>
      </c>
      <c r="M325" s="277">
        <f ca="1">VLOOKUP(M$3,TOD!$B$40:$BQ$70,68,0)</f>
        <v>465.98101666666662</v>
      </c>
      <c r="N325" s="277">
        <f ca="1">VLOOKUP(N$3,TOD!$B$40:$BQ$70,68,0)</f>
        <v>558.64598333333379</v>
      </c>
      <c r="O325" s="277">
        <f ca="1">VLOOKUP(O$3,TOD!$B$40:$BQ$70,68,0)</f>
        <v>579.84823529411733</v>
      </c>
      <c r="P325" s="277">
        <f ca="1">VLOOKUP(P$3,TOD!$B$40:$BQ$70,68,0)</f>
        <v>543.18107500000042</v>
      </c>
      <c r="Q325" s="277">
        <f ca="1">VLOOKUP(Q$3,TOD!$B$40:$BQ$70,68,0)</f>
        <v>589.35455000000002</v>
      </c>
      <c r="R325" s="277">
        <f ca="1">VLOOKUP(R$3,TOD!$B$40:$BQ$70,68,0)</f>
        <v>548.14874166666777</v>
      </c>
      <c r="S325" s="277">
        <f ca="1">VLOOKUP(S$3,TOD!$B$40:$BQ$70,68,0)</f>
        <v>535.66438627450952</v>
      </c>
      <c r="T325" s="277">
        <f ca="1">VLOOKUP(T$3,TOD!$B$40:$BQ$70,68,0)</f>
        <v>633.98585000000094</v>
      </c>
      <c r="U325" s="277">
        <f ca="1">VLOOKUP(U$3,TOD!$B$40:$BQ$70,68,0)</f>
        <v>542.22093333333396</v>
      </c>
      <c r="V325" s="277">
        <f ca="1">VLOOKUP(V$3,TOD!$B$40:$BQ$70,68,0)</f>
        <v>0</v>
      </c>
      <c r="W325" s="277">
        <f ca="1">VLOOKUP(W$3,TOD!$B$40:$BQ$70,68,0)</f>
        <v>0</v>
      </c>
      <c r="X325" s="277">
        <f ca="1">VLOOKUP(X$3,TOD!$B$40:$BQ$70,68,0)</f>
        <v>0</v>
      </c>
      <c r="Y325" s="277">
        <f ca="1">VLOOKUP(Y$3,TOD!$B$40:$BQ$70,68,0)</f>
        <v>0</v>
      </c>
      <c r="Z325" s="277">
        <f ca="1">VLOOKUP(Z$3,TOD!$B$40:$BQ$70,68,0)</f>
        <v>0</v>
      </c>
      <c r="AA325" s="277">
        <f ca="1">VLOOKUP(AA$3,TOD!$B$40:$BQ$70,68,0)</f>
        <v>0</v>
      </c>
      <c r="AB325" s="277">
        <f ca="1">VLOOKUP(AB$3,TOD!$B$40:$BQ$70,68,0)</f>
        <v>0</v>
      </c>
      <c r="AC325" s="277">
        <f ca="1">VLOOKUP(AC$3,TOD!$B$40:$BQ$70,68,0)</f>
        <v>0</v>
      </c>
      <c r="AD325" s="277">
        <f ca="1">VLOOKUP(AD$3,TOD!$B$40:$BQ$70,68,0)</f>
        <v>0</v>
      </c>
      <c r="AE325" s="277">
        <f ca="1">VLOOKUP(AE$3,TOD!$B$40:$BQ$70,68,0)</f>
        <v>0</v>
      </c>
      <c r="AF325" s="277">
        <f ca="1">VLOOKUP(AF$3,TOD!$B$40:$BQ$70,68,0)</f>
        <v>0</v>
      </c>
      <c r="AG325" s="277">
        <f ca="1">VLOOKUP(AG$3,TOD!$B$40:$BQ$70,68,0)</f>
        <v>0</v>
      </c>
      <c r="AH325" s="277">
        <f ca="1">VLOOKUP(AH$3,TOD!$B$40:$BQ$70,68,0)</f>
        <v>0</v>
      </c>
      <c r="AI325" s="277">
        <f ca="1">VLOOKUP(AI$3,TOD!$B$40:$BQ$70,68,0)</f>
        <v>0</v>
      </c>
      <c r="AJ325" s="15">
        <f t="shared" ca="1" si="63"/>
        <v>8352.6691877545927</v>
      </c>
      <c r="AK325" s="274">
        <f ca="1">IFERROR(AJ325/AJ328, "-")</f>
        <v>0.81360454322717235</v>
      </c>
    </row>
    <row r="326" spans="1:37" ht="15.75" customHeight="1" x14ac:dyDescent="0.25">
      <c r="B326" s="465"/>
      <c r="C326" s="266" t="s">
        <v>431</v>
      </c>
      <c r="D326" s="266" t="s">
        <v>159</v>
      </c>
      <c r="E326" s="277">
        <f ca="1">VLOOKUP(E$3,TOD!$B$75:$BQ$105,68,0)</f>
        <v>0.55949152542325464</v>
      </c>
      <c r="F326" s="277">
        <f ca="1">VLOOKUP(F$3,TOD!$B$75:$BQ$105,68,0)</f>
        <v>3.3437500002037268E-2</v>
      </c>
      <c r="G326" s="277">
        <f ca="1">VLOOKUP(G$3,TOD!$B$75:$BQ$105,68,0)</f>
        <v>3.5560333333341987</v>
      </c>
      <c r="H326" s="277">
        <f ca="1">VLOOKUP(H$3,TOD!$B$75:$BQ$105,68,0)</f>
        <v>1.4999999999417923E-2</v>
      </c>
      <c r="I326" s="277">
        <f ca="1">VLOOKUP(I$3,TOD!$B$75:$BQ$105,68,0)</f>
        <v>1.9000000000232831E-2</v>
      </c>
      <c r="J326" s="277">
        <f ca="1">VLOOKUP(J$3,TOD!$B$75:$BQ$105,68,0)</f>
        <v>0.69744067796636955</v>
      </c>
      <c r="K326" s="277">
        <f ca="1">VLOOKUP(K$3,TOD!$B$75:$BQ$105,68,0)</f>
        <v>2.1485833333335904</v>
      </c>
      <c r="L326" s="277">
        <f ca="1">VLOOKUP(L$3,TOD!$B$75:$BQ$105,68,0)</f>
        <v>1.5000000001236913E-2</v>
      </c>
      <c r="M326" s="277">
        <f ca="1">VLOOKUP(M$3,TOD!$B$75:$BQ$105,68,0)</f>
        <v>1.3233333333337214</v>
      </c>
      <c r="N326" s="277">
        <f ca="1">VLOOKUP(N$3,TOD!$B$75:$BQ$105,68,0)</f>
        <v>2.9000000000451109E-2</v>
      </c>
      <c r="O326" s="277">
        <f ca="1">VLOOKUP(O$3,TOD!$B$75:$BQ$105,68,0)</f>
        <v>3.694764705882335</v>
      </c>
      <c r="P326" s="277">
        <f ca="1">VLOOKUP(P$3,TOD!$B$75:$BQ$105,68,0)</f>
        <v>0.44810000000143191</v>
      </c>
      <c r="Q326" s="277">
        <f ca="1">VLOOKUP(Q$3,TOD!$B$75:$BQ$105,68,0)</f>
        <v>0.28344999999899301</v>
      </c>
      <c r="R326" s="277">
        <f ca="1">VLOOKUP(R$3,TOD!$B$75:$BQ$105,68,0)</f>
        <v>0.77062499999919964</v>
      </c>
      <c r="S326" s="277">
        <f ca="1">VLOOKUP(S$3,TOD!$B$75:$BQ$105,68,0)</f>
        <v>2.0049666666673147</v>
      </c>
      <c r="T326" s="277">
        <f ca="1">VLOOKUP(T$3,TOD!$B$75:$BQ$105,68,0)</f>
        <v>2.3261999999995169</v>
      </c>
      <c r="U326" s="277">
        <f ca="1">VLOOKUP(U$3,TOD!$B$75:$BQ$105,68,0)</f>
        <v>0.99224999999933061</v>
      </c>
      <c r="V326" s="277">
        <f ca="1">VLOOKUP(V$3,TOD!$B$75:$BQ$105,68,0)</f>
        <v>0</v>
      </c>
      <c r="W326" s="277">
        <f ca="1">VLOOKUP(W$3,TOD!$B$75:$BQ$105,68,0)</f>
        <v>0</v>
      </c>
      <c r="X326" s="277">
        <f ca="1">VLOOKUP(X$3,TOD!$B$75:$BQ$105,68,0)</f>
        <v>0</v>
      </c>
      <c r="Y326" s="277">
        <f ca="1">VLOOKUP(Y$3,TOD!$B$75:$BQ$105,68,0)</f>
        <v>0</v>
      </c>
      <c r="Z326" s="277">
        <f ca="1">VLOOKUP(Z$3,TOD!$B$75:$BQ$105,68,0)</f>
        <v>0</v>
      </c>
      <c r="AA326" s="277">
        <f ca="1">VLOOKUP(AA$3,TOD!$B$75:$BQ$105,68,0)</f>
        <v>0</v>
      </c>
      <c r="AB326" s="277">
        <f ca="1">VLOOKUP(AB$3,TOD!$B$75:$BQ$105,68,0)</f>
        <v>0</v>
      </c>
      <c r="AC326" s="277">
        <f ca="1">VLOOKUP(AC$3,TOD!$B$75:$BQ$105,68,0)</f>
        <v>0</v>
      </c>
      <c r="AD326" s="277">
        <f ca="1">VLOOKUP(AD$3,TOD!$B$75:$BQ$105,68,0)</f>
        <v>0</v>
      </c>
      <c r="AE326" s="277">
        <f ca="1">VLOOKUP(AE$3,TOD!$B$75:$BQ$105,68,0)</f>
        <v>0</v>
      </c>
      <c r="AF326" s="277">
        <f ca="1">VLOOKUP(AF$3,TOD!$B$75:$BQ$105,68,0)</f>
        <v>0</v>
      </c>
      <c r="AG326" s="277">
        <f ca="1">VLOOKUP(AG$3,TOD!$B$75:$BQ$105,68,0)</f>
        <v>0</v>
      </c>
      <c r="AH326" s="277">
        <f ca="1">VLOOKUP(AH$3,TOD!$B$75:$BQ$105,68,0)</f>
        <v>0</v>
      </c>
      <c r="AI326" s="277">
        <f ca="1">VLOOKUP(AI$3,TOD!$B$75:$BQ$105,68,0)</f>
        <v>0</v>
      </c>
      <c r="AJ326" s="15">
        <f t="shared" ca="1" si="63"/>
        <v>18.916676075942632</v>
      </c>
      <c r="AK326" s="274">
        <f ca="1">IFERROR(AJ326/AJ328, "-")</f>
        <v>1.842607824179984E-3</v>
      </c>
    </row>
    <row r="327" spans="1:37" ht="15.75" customHeight="1" x14ac:dyDescent="0.25">
      <c r="B327" s="465"/>
      <c r="C327" s="266" t="s">
        <v>432</v>
      </c>
      <c r="D327" s="266" t="s">
        <v>160</v>
      </c>
      <c r="E327" s="277">
        <f ca="1">VLOOKUP(E$3,TOD!$B$109:$BQ$139,68,0)</f>
        <v>0</v>
      </c>
      <c r="F327" s="277">
        <f ca="1">VLOOKUP(F$3,TOD!$B$109:$BQ$139,68,0)</f>
        <v>0</v>
      </c>
      <c r="G327" s="277">
        <f ca="1">VLOOKUP(G$3,TOD!$B$109:$BQ$139,68,0)</f>
        <v>0</v>
      </c>
      <c r="H327" s="277">
        <f ca="1">VLOOKUP(H$3,TOD!$B$109:$BQ$139,68,0)</f>
        <v>0</v>
      </c>
      <c r="I327" s="277">
        <f ca="1">VLOOKUP(I$3,TOD!$B$109:$BQ$139,68,0)</f>
        <v>0</v>
      </c>
      <c r="J327" s="277">
        <f ca="1">VLOOKUP(J$3,TOD!$B$109:$BQ$139,68,0)</f>
        <v>0</v>
      </c>
      <c r="K327" s="277">
        <f ca="1">VLOOKUP(K$3,TOD!$B$109:$BQ$139,68,0)</f>
        <v>0</v>
      </c>
      <c r="L327" s="277">
        <f ca="1">VLOOKUP(L$3,TOD!$B$109:$BQ$139,68,0)</f>
        <v>0</v>
      </c>
      <c r="M327" s="277">
        <f ca="1">VLOOKUP(M$3,TOD!$B$109:$BQ$139,68,0)</f>
        <v>0</v>
      </c>
      <c r="N327" s="277">
        <f ca="1">VLOOKUP(N$3,TOD!$B$109:$BQ$139,68,0)</f>
        <v>0</v>
      </c>
      <c r="O327" s="277">
        <f ca="1">VLOOKUP(O$3,TOD!$B$109:$BQ$139,68,0)</f>
        <v>0</v>
      </c>
      <c r="P327" s="277">
        <f ca="1">VLOOKUP(P$3,TOD!$B$109:$BQ$139,68,0)</f>
        <v>0</v>
      </c>
      <c r="Q327" s="277">
        <f ca="1">VLOOKUP(Q$3,TOD!$B$109:$BQ$139,68,0)</f>
        <v>0</v>
      </c>
      <c r="R327" s="277">
        <f ca="1">VLOOKUP(R$3,TOD!$B$109:$BQ$139,68,0)</f>
        <v>0</v>
      </c>
      <c r="S327" s="277">
        <f ca="1">VLOOKUP(S$3,TOD!$B$109:$BQ$139,68,0)</f>
        <v>0</v>
      </c>
      <c r="T327" s="277">
        <f ca="1">VLOOKUP(T$3,TOD!$B$109:$BQ$139,68,0)</f>
        <v>0</v>
      </c>
      <c r="U327" s="277">
        <f ca="1">VLOOKUP(U$3,TOD!$B$109:$BQ$139,68,0)</f>
        <v>0</v>
      </c>
      <c r="V327" s="277">
        <f ca="1">VLOOKUP(V$3,TOD!$B$109:$BQ$139,68,0)</f>
        <v>0</v>
      </c>
      <c r="W327" s="277">
        <f ca="1">VLOOKUP(W$3,TOD!$B$109:$BQ$139,68,0)</f>
        <v>0</v>
      </c>
      <c r="X327" s="277">
        <f ca="1">VLOOKUP(X$3,TOD!$B$109:$BQ$139,68,0)</f>
        <v>0</v>
      </c>
      <c r="Y327" s="277">
        <f ca="1">VLOOKUP(Y$3,TOD!$B$109:$BQ$139,68,0)</f>
        <v>0</v>
      </c>
      <c r="Z327" s="277">
        <f ca="1">VLOOKUP(Z$3,TOD!$B$109:$BQ$139,68,0)</f>
        <v>0</v>
      </c>
      <c r="AA327" s="277">
        <f ca="1">VLOOKUP(AA$3,TOD!$B$109:$BQ$139,68,0)</f>
        <v>0</v>
      </c>
      <c r="AB327" s="277">
        <f ca="1">VLOOKUP(AB$3,TOD!$B$109:$BQ$139,68,0)</f>
        <v>0</v>
      </c>
      <c r="AC327" s="277">
        <f ca="1">VLOOKUP(AC$3,TOD!$B$109:$BQ$139,68,0)</f>
        <v>0</v>
      </c>
      <c r="AD327" s="277">
        <f ca="1">VLOOKUP(AD$3,TOD!$B$109:$BQ$139,68,0)</f>
        <v>0</v>
      </c>
      <c r="AE327" s="277">
        <f ca="1">VLOOKUP(AE$3,TOD!$B$109:$BQ$139,68,0)</f>
        <v>0</v>
      </c>
      <c r="AF327" s="277">
        <f ca="1">VLOOKUP(AF$3,TOD!$B$109:$BQ$139,68,0)</f>
        <v>0</v>
      </c>
      <c r="AG327" s="277">
        <f ca="1">VLOOKUP(AG$3,TOD!$B$109:$BQ$139,68,0)</f>
        <v>0</v>
      </c>
      <c r="AH327" s="277">
        <f ca="1">VLOOKUP(AH$3,TOD!$B$109:$BQ$139,68,0)</f>
        <v>0</v>
      </c>
      <c r="AI327" s="277">
        <f ca="1">VLOOKUP(AI$3,TOD!$B$109:$BQ$139,68,0)</f>
        <v>0</v>
      </c>
      <c r="AJ327" s="15">
        <f t="shared" ca="1" si="63"/>
        <v>0</v>
      </c>
      <c r="AK327" s="274">
        <f ca="1">IFERROR(AJ327/AJ328, "-")</f>
        <v>0</v>
      </c>
    </row>
    <row r="328" spans="1:37" ht="15.75" customHeight="1" x14ac:dyDescent="0.25">
      <c r="B328" s="467"/>
      <c r="C328" s="279"/>
      <c r="D328" s="279" t="s">
        <v>35</v>
      </c>
      <c r="E328" s="272">
        <f t="shared" ref="E328:AI328" ca="1" si="73">SUM(E324:E327)</f>
        <v>535.70100000000002</v>
      </c>
      <c r="F328" s="272">
        <f t="shared" ca="1" si="73"/>
        <v>590.4975000000004</v>
      </c>
      <c r="G328" s="272">
        <f t="shared" ca="1" si="73"/>
        <v>450.69900000000052</v>
      </c>
      <c r="H328" s="272">
        <f t="shared" ca="1" si="73"/>
        <v>482.57499999999891</v>
      </c>
      <c r="I328" s="272">
        <f t="shared" ca="1" si="73"/>
        <v>587.58699999999953</v>
      </c>
      <c r="J328" s="272">
        <f t="shared" ca="1" si="73"/>
        <v>548.89000000000124</v>
      </c>
      <c r="K328" s="272">
        <f t="shared" ca="1" si="73"/>
        <v>371.72299999999996</v>
      </c>
      <c r="L328" s="272">
        <f t="shared" ca="1" si="73"/>
        <v>609.58000000000175</v>
      </c>
      <c r="M328" s="272">
        <f t="shared" ca="1" si="73"/>
        <v>559.7559999999994</v>
      </c>
      <c r="N328" s="272">
        <f t="shared" ca="1" si="73"/>
        <v>685.00800000000163</v>
      </c>
      <c r="O328" s="272">
        <f t="shared" ca="1" si="73"/>
        <v>670.58799999999974</v>
      </c>
      <c r="P328" s="272">
        <f t="shared" ca="1" si="73"/>
        <v>679.31840000000011</v>
      </c>
      <c r="Q328" s="272">
        <f t="shared" ca="1" si="73"/>
        <v>713.97499999999854</v>
      </c>
      <c r="R328" s="272">
        <f t="shared" ca="1" si="73"/>
        <v>665.38999999999942</v>
      </c>
      <c r="S328" s="272">
        <f t="shared" ca="1" si="73"/>
        <v>645.89400000000023</v>
      </c>
      <c r="T328" s="272">
        <f t="shared" ca="1" si="73"/>
        <v>776.97400000000016</v>
      </c>
      <c r="U328" s="272">
        <f t="shared" ca="1" si="73"/>
        <v>692.09600000000137</v>
      </c>
      <c r="V328" s="272">
        <f t="shared" ca="1" si="73"/>
        <v>0</v>
      </c>
      <c r="W328" s="272">
        <f t="shared" ca="1" si="73"/>
        <v>0</v>
      </c>
      <c r="X328" s="272">
        <f t="shared" ca="1" si="73"/>
        <v>0</v>
      </c>
      <c r="Y328" s="272">
        <f t="shared" ca="1" si="73"/>
        <v>0</v>
      </c>
      <c r="Z328" s="272">
        <f t="shared" ca="1" si="73"/>
        <v>0</v>
      </c>
      <c r="AA328" s="272">
        <f t="shared" ca="1" si="73"/>
        <v>0</v>
      </c>
      <c r="AB328" s="272">
        <f t="shared" ca="1" si="73"/>
        <v>0</v>
      </c>
      <c r="AC328" s="272">
        <f t="shared" ca="1" si="73"/>
        <v>0</v>
      </c>
      <c r="AD328" s="272">
        <f t="shared" ca="1" si="73"/>
        <v>0</v>
      </c>
      <c r="AE328" s="272">
        <f t="shared" ca="1" si="73"/>
        <v>0</v>
      </c>
      <c r="AF328" s="272">
        <f t="shared" ca="1" si="73"/>
        <v>0</v>
      </c>
      <c r="AG328" s="272">
        <f t="shared" ca="1" si="73"/>
        <v>0</v>
      </c>
      <c r="AH328" s="272">
        <f t="shared" ca="1" si="73"/>
        <v>0</v>
      </c>
      <c r="AI328" s="272">
        <f t="shared" ca="1" si="73"/>
        <v>0</v>
      </c>
      <c r="AJ328" s="15">
        <f t="shared" ca="1" si="63"/>
        <v>10266.251900000003</v>
      </c>
      <c r="AK328" s="274">
        <f ca="1">IFERROR(AJ328/AJ328, "-")</f>
        <v>1</v>
      </c>
    </row>
    <row r="329" spans="1:37" ht="15.75" customHeight="1" x14ac:dyDescent="0.25">
      <c r="B329" s="464" t="s">
        <v>433</v>
      </c>
      <c r="C329" s="266" t="s">
        <v>434</v>
      </c>
      <c r="D329" s="266" t="s">
        <v>157</v>
      </c>
      <c r="E329" s="275">
        <f ca="1">VLOOKUP(E$3,TOD!$B$6:$BR$36,69,0)</f>
        <v>69.732816666666622</v>
      </c>
      <c r="F329" s="275">
        <f ca="1">VLOOKUP(F$3,TOD!$B$6:$BR$36,69,0)</f>
        <v>55.777733333332435</v>
      </c>
      <c r="G329" s="275">
        <f ca="1">VLOOKUP(G$3,TOD!$B$6:$BR$36,69,0)</f>
        <v>77.951066666664701</v>
      </c>
      <c r="H329" s="275">
        <f ca="1">VLOOKUP(H$3,TOD!$B$6:$BR$36,69,0)</f>
        <v>52.880850000001374</v>
      </c>
      <c r="I329" s="275">
        <f ca="1">VLOOKUP(I$3,TOD!$B$6:$BR$36,69,0)</f>
        <v>87.614716666663298</v>
      </c>
      <c r="J329" s="275">
        <f ca="1">VLOOKUP(J$3,TOD!$B$6:$BR$36,69,0)</f>
        <v>81.360666666667385</v>
      </c>
      <c r="K329" s="275">
        <f ca="1">VLOOKUP(K$3,TOD!$B$6:$BR$36,69,0)</f>
        <v>91.279333333335671</v>
      </c>
      <c r="L329" s="275">
        <f ca="1">VLOOKUP(L$3,TOD!$B$6:$BR$36,69,0)</f>
        <v>92.006336134450976</v>
      </c>
      <c r="M329" s="275">
        <f ca="1">VLOOKUP(M$3,TOD!$B$6:$BR$36,69,0)</f>
        <v>68.897378151261364</v>
      </c>
      <c r="N329" s="275">
        <f ca="1">VLOOKUP(N$3,TOD!$B$6:$BR$36,69,0)</f>
        <v>88.632500000003347</v>
      </c>
      <c r="O329" s="275">
        <f ca="1">VLOOKUP(O$3,TOD!$B$6:$BR$36,69,0)</f>
        <v>64.85399999999936</v>
      </c>
      <c r="P329" s="275">
        <f ca="1">VLOOKUP(P$3,TOD!$B$6:$BR$36,69,0)</f>
        <v>99.443781512603891</v>
      </c>
      <c r="Q329" s="275">
        <f ca="1">VLOOKUP(Q$3,TOD!$B$6:$BR$36,69,0)</f>
        <v>92.995599999998376</v>
      </c>
      <c r="R329" s="275">
        <f ca="1">VLOOKUP(R$3,TOD!$B$6:$BR$36,69,0)</f>
        <v>86.861733333334996</v>
      </c>
      <c r="S329" s="275">
        <f ca="1">VLOOKUP(S$3,TOD!$B$6:$BR$36,69,0)</f>
        <v>81.02694999999585</v>
      </c>
      <c r="T329" s="275">
        <f ca="1">VLOOKUP(T$3,TOD!$B$6:$BR$36,69,0)</f>
        <v>104.5396499999988</v>
      </c>
      <c r="U329" s="275">
        <f ca="1">VLOOKUP(U$3,TOD!$B$6:$BR$36,69,0)</f>
        <v>107.72909243697359</v>
      </c>
      <c r="V329" s="275">
        <f ca="1">VLOOKUP(V$3,TOD!$B$6:$BR$36,69,0)</f>
        <v>0</v>
      </c>
      <c r="W329" s="275">
        <f ca="1">VLOOKUP(W$3,TOD!$B$6:$BR$36,69,0)</f>
        <v>0</v>
      </c>
      <c r="X329" s="275">
        <f ca="1">VLOOKUP(X$3,TOD!$B$6:$BR$36,69,0)</f>
        <v>0</v>
      </c>
      <c r="Y329" s="275">
        <f ca="1">VLOOKUP(Y$3,TOD!$B$6:$BR$36,69,0)</f>
        <v>0</v>
      </c>
      <c r="Z329" s="275">
        <f ca="1">VLOOKUP(Z$3,TOD!$B$6:$BR$36,69,0)</f>
        <v>0</v>
      </c>
      <c r="AA329" s="275">
        <f ca="1">VLOOKUP(AA$3,TOD!$B$6:$BR$36,69,0)</f>
        <v>0</v>
      </c>
      <c r="AB329" s="275">
        <f ca="1">VLOOKUP(AB$3,TOD!$B$6:$BR$36,69,0)</f>
        <v>0</v>
      </c>
      <c r="AC329" s="275">
        <f ca="1">VLOOKUP(AC$3,TOD!$B$6:$BR$36,69,0)</f>
        <v>0</v>
      </c>
      <c r="AD329" s="275">
        <f ca="1">VLOOKUP(AD$3,TOD!$B$6:$BR$36,69,0)</f>
        <v>0</v>
      </c>
      <c r="AE329" s="275">
        <f ca="1">VLOOKUP(AE$3,TOD!$B$6:$BR$36,69,0)</f>
        <v>0</v>
      </c>
      <c r="AF329" s="275">
        <f ca="1">VLOOKUP(AF$3,TOD!$B$6:$BR$36,69,0)</f>
        <v>0</v>
      </c>
      <c r="AG329" s="275">
        <f ca="1">VLOOKUP(AG$3,TOD!$B$6:$BR$36,69,0)</f>
        <v>0</v>
      </c>
      <c r="AH329" s="275">
        <f ca="1">VLOOKUP(AH$3,TOD!$B$6:$BR$36,69,0)</f>
        <v>0</v>
      </c>
      <c r="AI329" s="275">
        <f ca="1">VLOOKUP(AI$3,TOD!$B$6:$BR$36,69,0)</f>
        <v>0</v>
      </c>
      <c r="AJ329" s="15">
        <f t="shared" ca="1" si="63"/>
        <v>1403.584204901952</v>
      </c>
      <c r="AK329" s="274">
        <f ca="1">IFERROR(AJ329/AJ333, "-")</f>
        <v>0.19133281036136252</v>
      </c>
    </row>
    <row r="330" spans="1:37" ht="15.75" customHeight="1" x14ac:dyDescent="0.25">
      <c r="B330" s="465"/>
      <c r="C330" s="266" t="s">
        <v>435</v>
      </c>
      <c r="D330" s="266" t="s">
        <v>158</v>
      </c>
      <c r="E330" s="277">
        <f ca="1">VLOOKUP(E$3,TOD!$B$40:$BR$70,69,0)</f>
        <v>322.68235000000277</v>
      </c>
      <c r="F330" s="277">
        <f ca="1">VLOOKUP(F$3,TOD!$B$40:$BR$70,69,0)</f>
        <v>366.03035000000091</v>
      </c>
      <c r="G330" s="277">
        <f ca="1">VLOOKUP(G$3,TOD!$B$40:$BR$70,69,0)</f>
        <v>250.80403333333379</v>
      </c>
      <c r="H330" s="277">
        <f ca="1">VLOOKUP(H$3,TOD!$B$40:$BR$70,69,0)</f>
        <v>297.62131666666755</v>
      </c>
      <c r="I330" s="277">
        <f ca="1">VLOOKUP(I$3,TOD!$B$40:$BR$70,69,0)</f>
        <v>342.57880000000296</v>
      </c>
      <c r="J330" s="277">
        <f ca="1">VLOOKUP(J$3,TOD!$B$40:$BR$70,69,0)</f>
        <v>320.51309803921322</v>
      </c>
      <c r="K330" s="277">
        <f ca="1">VLOOKUP(K$3,TOD!$B$40:$BR$70,69,0)</f>
        <v>185.4429999999993</v>
      </c>
      <c r="L330" s="277">
        <f ca="1">VLOOKUP(L$3,TOD!$B$40:$BR$70,69,0)</f>
        <v>355.04826386554851</v>
      </c>
      <c r="M330" s="277">
        <f ca="1">VLOOKUP(M$3,TOD!$B$40:$BR$70,69,0)</f>
        <v>324.97678851540695</v>
      </c>
      <c r="N330" s="277">
        <f ca="1">VLOOKUP(N$3,TOD!$B$40:$BR$70,69,0)</f>
        <v>385.59407142856799</v>
      </c>
      <c r="O330" s="277">
        <f ca="1">VLOOKUP(O$3,TOD!$B$40:$BR$70,69,0)</f>
        <v>405.17066666666506</v>
      </c>
      <c r="P330" s="277">
        <f ca="1">VLOOKUP(P$3,TOD!$B$40:$BR$70,69,0)</f>
        <v>379.5228403361325</v>
      </c>
      <c r="Q330" s="277">
        <f ca="1">VLOOKUP(Q$3,TOD!$B$40:$BR$70,69,0)</f>
        <v>411.7358000000022</v>
      </c>
      <c r="R330" s="277">
        <f ca="1">VLOOKUP(R$3,TOD!$B$40:$BR$70,69,0)</f>
        <v>386.03951666666399</v>
      </c>
      <c r="S330" s="277">
        <f ca="1">VLOOKUP(S$3,TOD!$B$40:$BR$70,69,0)</f>
        <v>383.68185000000085</v>
      </c>
      <c r="T330" s="277">
        <f ca="1">VLOOKUP(T$3,TOD!$B$40:$BR$70,69,0)</f>
        <v>436.37774999999965</v>
      </c>
      <c r="U330" s="277">
        <f ca="1">VLOOKUP(U$3,TOD!$B$40:$BR$70,69,0)</f>
        <v>360.48350078336443</v>
      </c>
      <c r="V330" s="277">
        <f ca="1">VLOOKUP(V$3,TOD!$B$40:$BR$70,69,0)</f>
        <v>0</v>
      </c>
      <c r="W330" s="277">
        <f ca="1">VLOOKUP(W$3,TOD!$B$40:$BR$70,69,0)</f>
        <v>0</v>
      </c>
      <c r="X330" s="277">
        <f ca="1">VLOOKUP(X$3,TOD!$B$40:$BR$70,69,0)</f>
        <v>0</v>
      </c>
      <c r="Y330" s="277">
        <f ca="1">VLOOKUP(Y$3,TOD!$B$40:$BR$70,69,0)</f>
        <v>0</v>
      </c>
      <c r="Z330" s="277">
        <f ca="1">VLOOKUP(Z$3,TOD!$B$40:$BR$70,69,0)</f>
        <v>0</v>
      </c>
      <c r="AA330" s="277">
        <f ca="1">VLOOKUP(AA$3,TOD!$B$40:$BR$70,69,0)</f>
        <v>0</v>
      </c>
      <c r="AB330" s="277">
        <f ca="1">VLOOKUP(AB$3,TOD!$B$40:$BR$70,69,0)</f>
        <v>0</v>
      </c>
      <c r="AC330" s="277">
        <f ca="1">VLOOKUP(AC$3,TOD!$B$40:$BR$70,69,0)</f>
        <v>0</v>
      </c>
      <c r="AD330" s="277">
        <f ca="1">VLOOKUP(AD$3,TOD!$B$40:$BR$70,69,0)</f>
        <v>0</v>
      </c>
      <c r="AE330" s="277">
        <f ca="1">VLOOKUP(AE$3,TOD!$B$40:$BR$70,69,0)</f>
        <v>0</v>
      </c>
      <c r="AF330" s="277">
        <f ca="1">VLOOKUP(AF$3,TOD!$B$40:$BR$70,69,0)</f>
        <v>0</v>
      </c>
      <c r="AG330" s="277">
        <f ca="1">VLOOKUP(AG$3,TOD!$B$40:$BR$70,69,0)</f>
        <v>0</v>
      </c>
      <c r="AH330" s="277">
        <f ca="1">VLOOKUP(AH$3,TOD!$B$40:$BR$70,69,0)</f>
        <v>0</v>
      </c>
      <c r="AI330" s="277">
        <f ca="1">VLOOKUP(AI$3,TOD!$B$40:$BR$70,69,0)</f>
        <v>0</v>
      </c>
      <c r="AJ330" s="15">
        <f t="shared" ca="1" si="63"/>
        <v>5914.3039963015726</v>
      </c>
      <c r="AK330" s="274">
        <f ca="1">IFERROR(AJ330/AJ333, "-")</f>
        <v>0.80622195732308466</v>
      </c>
    </row>
    <row r="331" spans="1:37" ht="15.75" customHeight="1" x14ac:dyDescent="0.25">
      <c r="B331" s="465"/>
      <c r="C331" s="266" t="s">
        <v>436</v>
      </c>
      <c r="D331" s="266" t="s">
        <v>159</v>
      </c>
      <c r="E331" s="277">
        <f ca="1">VLOOKUP(E$3,TOD!$B$75:$BR$105,69,0)</f>
        <v>0.90083333333313931</v>
      </c>
      <c r="F331" s="277">
        <f ca="1">VLOOKUP(F$3,TOD!$B$75:$BR$105,69,0)</f>
        <v>0.52791666666598758</v>
      </c>
      <c r="G331" s="277">
        <f ca="1">VLOOKUP(G$3,TOD!$B$75:$BR$105,69,0)</f>
        <v>2.4049000000013621</v>
      </c>
      <c r="H331" s="277">
        <f ca="1">VLOOKUP(H$3,TOD!$B$75:$BR$105,69,0)</f>
        <v>0.30783333333238261</v>
      </c>
      <c r="I331" s="277">
        <f ca="1">VLOOKUP(I$3,TOD!$B$75:$BR$105,69,0)</f>
        <v>0.58048333333135815</v>
      </c>
      <c r="J331" s="277">
        <f ca="1">VLOOKUP(J$3,TOD!$B$75:$BR$105,69,0)</f>
        <v>0.87023529411817435</v>
      </c>
      <c r="K331" s="277">
        <f ca="1">VLOOKUP(K$3,TOD!$B$75:$BR$105,69,0)</f>
        <v>1.7316666666665697</v>
      </c>
      <c r="L331" s="277">
        <f ca="1">VLOOKUP(L$3,TOD!$B$75:$BR$105,69,0)</f>
        <v>0.32939999999871361</v>
      </c>
      <c r="M331" s="277">
        <f ca="1">VLOOKUP(M$3,TOD!$B$75:$BR$105,69,0)</f>
        <v>0.63783333333049086</v>
      </c>
      <c r="N331" s="277">
        <f ca="1">VLOOKUP(N$3,TOD!$B$75:$BR$105,69,0)</f>
        <v>0.38742857143006404</v>
      </c>
      <c r="O331" s="277">
        <f ca="1">VLOOKUP(O$3,TOD!$B$75:$BR$105,69,0)</f>
        <v>2.6453333333338378</v>
      </c>
      <c r="P331" s="277">
        <f ca="1">VLOOKUP(P$3,TOD!$B$75:$BR$105,69,0)</f>
        <v>0.86937815126293572</v>
      </c>
      <c r="Q331" s="277">
        <f ca="1">VLOOKUP(Q$3,TOD!$B$75:$BR$105,69,0)</f>
        <v>0.41460000000006403</v>
      </c>
      <c r="R331" s="277">
        <f ca="1">VLOOKUP(R$3,TOD!$B$75:$BR$105,69,0)</f>
        <v>0.8907500000022992</v>
      </c>
      <c r="S331" s="277">
        <f ca="1">VLOOKUP(S$3,TOD!$B$75:$BR$105,69,0)</f>
        <v>1.6352000000006228</v>
      </c>
      <c r="T331" s="277">
        <f ca="1">VLOOKUP(T$3,TOD!$B$75:$BR$105,69,0)</f>
        <v>1.7906000000039057</v>
      </c>
      <c r="U331" s="277">
        <f ca="1">VLOOKUP(U$3,TOD!$B$75:$BR$105,69,0)</f>
        <v>1.0134067796607269</v>
      </c>
      <c r="V331" s="277">
        <f ca="1">VLOOKUP(V$3,TOD!$B$75:$BR$105,69,0)</f>
        <v>0</v>
      </c>
      <c r="W331" s="277">
        <f ca="1">VLOOKUP(W$3,TOD!$B$75:$BR$105,69,0)</f>
        <v>0</v>
      </c>
      <c r="X331" s="277">
        <f ca="1">VLOOKUP(X$3,TOD!$B$75:$BR$105,69,0)</f>
        <v>0</v>
      </c>
      <c r="Y331" s="277">
        <f ca="1">VLOOKUP(Y$3,TOD!$B$75:$BR$105,69,0)</f>
        <v>0</v>
      </c>
      <c r="Z331" s="277">
        <f ca="1">VLOOKUP(Z$3,TOD!$B$75:$BR$105,69,0)</f>
        <v>0</v>
      </c>
      <c r="AA331" s="277">
        <f ca="1">VLOOKUP(AA$3,TOD!$B$75:$BR$105,69,0)</f>
        <v>0</v>
      </c>
      <c r="AB331" s="277">
        <f ca="1">VLOOKUP(AB$3,TOD!$B$75:$BR$105,69,0)</f>
        <v>0</v>
      </c>
      <c r="AC331" s="277">
        <f ca="1">VLOOKUP(AC$3,TOD!$B$75:$BR$105,69,0)</f>
        <v>0</v>
      </c>
      <c r="AD331" s="277">
        <f ca="1">VLOOKUP(AD$3,TOD!$B$75:$BR$105,69,0)</f>
        <v>0</v>
      </c>
      <c r="AE331" s="277">
        <f ca="1">VLOOKUP(AE$3,TOD!$B$75:$BR$105,69,0)</f>
        <v>0</v>
      </c>
      <c r="AF331" s="277">
        <f ca="1">VLOOKUP(AF$3,TOD!$B$75:$BR$105,69,0)</f>
        <v>0</v>
      </c>
      <c r="AG331" s="277">
        <f ca="1">VLOOKUP(AG$3,TOD!$B$75:$BR$105,69,0)</f>
        <v>0</v>
      </c>
      <c r="AH331" s="277">
        <f ca="1">VLOOKUP(AH$3,TOD!$B$75:$BR$105,69,0)</f>
        <v>0</v>
      </c>
      <c r="AI331" s="277">
        <f ca="1">VLOOKUP(AI$3,TOD!$B$75:$BR$105,69,0)</f>
        <v>0</v>
      </c>
      <c r="AJ331" s="15">
        <f t="shared" ca="1" si="63"/>
        <v>17.937798796472634</v>
      </c>
      <c r="AK331" s="274">
        <f ca="1">IFERROR(AJ331/AJ333, "-")</f>
        <v>2.4452323155528281E-3</v>
      </c>
    </row>
    <row r="332" spans="1:37" ht="15.75" customHeight="1" x14ac:dyDescent="0.25">
      <c r="B332" s="465"/>
      <c r="C332" s="266" t="s">
        <v>437</v>
      </c>
      <c r="D332" s="266" t="s">
        <v>160</v>
      </c>
      <c r="E332" s="277">
        <f ca="1">VLOOKUP(E$3,TOD!$B$109:$BR$139,69,0)</f>
        <v>0</v>
      </c>
      <c r="F332" s="277">
        <f ca="1">VLOOKUP(F$3,TOD!$B$109:$BR$139,69,0)</f>
        <v>0</v>
      </c>
      <c r="G332" s="277">
        <f ca="1">VLOOKUP(G$3,TOD!$B$109:$BR$139,69,0)</f>
        <v>0</v>
      </c>
      <c r="H332" s="277">
        <f ca="1">VLOOKUP(H$3,TOD!$B$109:$BR$139,69,0)</f>
        <v>0</v>
      </c>
      <c r="I332" s="277">
        <f ca="1">VLOOKUP(I$3,TOD!$B$109:$BR$139,69,0)</f>
        <v>0</v>
      </c>
      <c r="J332" s="277">
        <f ca="1">VLOOKUP(J$3,TOD!$B$109:$BR$139,69,0)</f>
        <v>0</v>
      </c>
      <c r="K332" s="277">
        <f ca="1">VLOOKUP(K$3,TOD!$B$109:$BR$139,69,0)</f>
        <v>0</v>
      </c>
      <c r="L332" s="277">
        <f ca="1">VLOOKUP(L$3,TOD!$B$109:$BR$139,69,0)</f>
        <v>0</v>
      </c>
      <c r="M332" s="277">
        <f ca="1">VLOOKUP(M$3,TOD!$B$109:$BR$139,69,0)</f>
        <v>0</v>
      </c>
      <c r="N332" s="277">
        <f ca="1">VLOOKUP(N$3,TOD!$B$109:$BR$139,69,0)</f>
        <v>0</v>
      </c>
      <c r="O332" s="277">
        <f ca="1">VLOOKUP(O$3,TOD!$B$109:$BR$139,69,0)</f>
        <v>0</v>
      </c>
      <c r="P332" s="277">
        <f ca="1">VLOOKUP(P$3,TOD!$B$109:$BR$139,69,0)</f>
        <v>0</v>
      </c>
      <c r="Q332" s="277">
        <f ca="1">VLOOKUP(Q$3,TOD!$B$109:$BR$139,69,0)</f>
        <v>0</v>
      </c>
      <c r="R332" s="277">
        <f ca="1">VLOOKUP(R$3,TOD!$B$109:$BR$139,69,0)</f>
        <v>0</v>
      </c>
      <c r="S332" s="277">
        <f ca="1">VLOOKUP(S$3,TOD!$B$109:$BR$139,69,0)</f>
        <v>0</v>
      </c>
      <c r="T332" s="277">
        <f ca="1">VLOOKUP(T$3,TOD!$B$109:$BR$139,69,0)</f>
        <v>0</v>
      </c>
      <c r="U332" s="277">
        <f ca="1">VLOOKUP(U$3,TOD!$B$109:$BR$139,69,0)</f>
        <v>0</v>
      </c>
      <c r="V332" s="277">
        <f ca="1">VLOOKUP(V$3,TOD!$B$109:$BR$139,69,0)</f>
        <v>0</v>
      </c>
      <c r="W332" s="277">
        <f ca="1">VLOOKUP(W$3,TOD!$B$109:$BR$139,69,0)</f>
        <v>0</v>
      </c>
      <c r="X332" s="277">
        <f ca="1">VLOOKUP(X$3,TOD!$B$109:$BR$139,69,0)</f>
        <v>0</v>
      </c>
      <c r="Y332" s="277">
        <f ca="1">VLOOKUP(Y$3,TOD!$B$109:$BR$139,69,0)</f>
        <v>0</v>
      </c>
      <c r="Z332" s="277">
        <f ca="1">VLOOKUP(Z$3,TOD!$B$109:$BR$139,69,0)</f>
        <v>0</v>
      </c>
      <c r="AA332" s="277">
        <f ca="1">VLOOKUP(AA$3,TOD!$B$109:$BR$139,69,0)</f>
        <v>0</v>
      </c>
      <c r="AB332" s="277">
        <f ca="1">VLOOKUP(AB$3,TOD!$B$109:$BR$139,69,0)</f>
        <v>0</v>
      </c>
      <c r="AC332" s="277">
        <f ca="1">VLOOKUP(AC$3,TOD!$B$109:$BR$139,69,0)</f>
        <v>0</v>
      </c>
      <c r="AD332" s="277">
        <f ca="1">VLOOKUP(AD$3,TOD!$B$109:$BR$139,69,0)</f>
        <v>0</v>
      </c>
      <c r="AE332" s="277">
        <f ca="1">VLOOKUP(AE$3,TOD!$B$109:$BR$139,69,0)</f>
        <v>0</v>
      </c>
      <c r="AF332" s="277">
        <f ca="1">VLOOKUP(AF$3,TOD!$B$109:$BR$139,69,0)</f>
        <v>0</v>
      </c>
      <c r="AG332" s="277">
        <f ca="1">VLOOKUP(AG$3,TOD!$B$109:$BR$139,69,0)</f>
        <v>0</v>
      </c>
      <c r="AH332" s="277">
        <f ca="1">VLOOKUP(AH$3,TOD!$B$109:$BR$139,69,0)</f>
        <v>0</v>
      </c>
      <c r="AI332" s="277">
        <f ca="1">VLOOKUP(AI$3,TOD!$B$109:$BR$139,69,0)</f>
        <v>0</v>
      </c>
      <c r="AJ332" s="15">
        <f t="shared" ca="1" si="63"/>
        <v>0</v>
      </c>
      <c r="AK332" s="274">
        <f ca="1">IFERROR(AJ332/AJ333, "-")</f>
        <v>0</v>
      </c>
    </row>
    <row r="333" spans="1:37" ht="15.75" customHeight="1" x14ac:dyDescent="0.25">
      <c r="B333" s="467"/>
      <c r="C333" s="279"/>
      <c r="D333" s="279" t="s">
        <v>35</v>
      </c>
      <c r="E333" s="272">
        <f t="shared" ref="E333:AI333" ca="1" si="74">SUM(E329:E332)</f>
        <v>393.31600000000253</v>
      </c>
      <c r="F333" s="272">
        <f t="shared" ca="1" si="74"/>
        <v>422.33599999999933</v>
      </c>
      <c r="G333" s="272">
        <f t="shared" ca="1" si="74"/>
        <v>331.15999999999985</v>
      </c>
      <c r="H333" s="272">
        <f t="shared" ca="1" si="74"/>
        <v>350.81000000000131</v>
      </c>
      <c r="I333" s="272">
        <f t="shared" ca="1" si="74"/>
        <v>430.77399999999761</v>
      </c>
      <c r="J333" s="272">
        <f t="shared" ca="1" si="74"/>
        <v>402.74399999999878</v>
      </c>
      <c r="K333" s="272">
        <f t="shared" ca="1" si="74"/>
        <v>278.45400000000154</v>
      </c>
      <c r="L333" s="272">
        <f t="shared" ca="1" si="74"/>
        <v>447.3839999999982</v>
      </c>
      <c r="M333" s="272">
        <f t="shared" ca="1" si="74"/>
        <v>394.51199999999881</v>
      </c>
      <c r="N333" s="272">
        <f t="shared" ca="1" si="74"/>
        <v>474.6140000000014</v>
      </c>
      <c r="O333" s="272">
        <f t="shared" ca="1" si="74"/>
        <v>472.66999999999825</v>
      </c>
      <c r="P333" s="272">
        <f t="shared" ca="1" si="74"/>
        <v>479.83599999999933</v>
      </c>
      <c r="Q333" s="272">
        <f t="shared" ca="1" si="74"/>
        <v>505.14600000000064</v>
      </c>
      <c r="R333" s="272">
        <f t="shared" ca="1" si="74"/>
        <v>473.79200000000128</v>
      </c>
      <c r="S333" s="272">
        <f t="shared" ca="1" si="74"/>
        <v>466.34399999999732</v>
      </c>
      <c r="T333" s="272">
        <f t="shared" ca="1" si="74"/>
        <v>542.70800000000236</v>
      </c>
      <c r="U333" s="272">
        <f t="shared" ca="1" si="74"/>
        <v>469.22599999999875</v>
      </c>
      <c r="V333" s="272">
        <f t="shared" ca="1" si="74"/>
        <v>0</v>
      </c>
      <c r="W333" s="272">
        <f t="shared" ca="1" si="74"/>
        <v>0</v>
      </c>
      <c r="X333" s="272">
        <f t="shared" ca="1" si="74"/>
        <v>0</v>
      </c>
      <c r="Y333" s="272">
        <f t="shared" ca="1" si="74"/>
        <v>0</v>
      </c>
      <c r="Z333" s="272">
        <f t="shared" ca="1" si="74"/>
        <v>0</v>
      </c>
      <c r="AA333" s="272">
        <f t="shared" ca="1" si="74"/>
        <v>0</v>
      </c>
      <c r="AB333" s="272">
        <f t="shared" ca="1" si="74"/>
        <v>0</v>
      </c>
      <c r="AC333" s="272">
        <f t="shared" ca="1" si="74"/>
        <v>0</v>
      </c>
      <c r="AD333" s="272">
        <f t="shared" ca="1" si="74"/>
        <v>0</v>
      </c>
      <c r="AE333" s="272">
        <f t="shared" ca="1" si="74"/>
        <v>0</v>
      </c>
      <c r="AF333" s="272">
        <f t="shared" ca="1" si="74"/>
        <v>0</v>
      </c>
      <c r="AG333" s="272">
        <f t="shared" ca="1" si="74"/>
        <v>0</v>
      </c>
      <c r="AH333" s="272">
        <f t="shared" ca="1" si="74"/>
        <v>0</v>
      </c>
      <c r="AI333" s="272">
        <f t="shared" ca="1" si="74"/>
        <v>0</v>
      </c>
      <c r="AJ333" s="15">
        <f t="shared" ca="1" si="63"/>
        <v>7335.8259999999973</v>
      </c>
      <c r="AK333" s="274">
        <f ca="1">IFERROR(AJ333/AJ333, "-")</f>
        <v>1</v>
      </c>
    </row>
    <row r="334" spans="1:37" ht="15.75" customHeight="1" x14ac:dyDescent="0.2">
      <c r="B334" s="262"/>
    </row>
    <row r="335" spans="1:37" ht="15.75" customHeight="1" x14ac:dyDescent="0.2">
      <c r="B335" s="262"/>
    </row>
    <row r="336" spans="1:37" ht="15.75" customHeight="1" x14ac:dyDescent="0.2">
      <c r="B336" s="262"/>
    </row>
    <row r="337" spans="2:2" ht="15.75" customHeight="1" x14ac:dyDescent="0.2">
      <c r="B337" s="262"/>
    </row>
    <row r="338" spans="2:2" ht="15.75" customHeight="1" x14ac:dyDescent="0.2">
      <c r="B338" s="262"/>
    </row>
    <row r="339" spans="2:2" ht="15.75" customHeight="1" x14ac:dyDescent="0.2">
      <c r="B339" s="262"/>
    </row>
    <row r="340" spans="2:2" ht="15.75" customHeight="1" x14ac:dyDescent="0.2">
      <c r="B340" s="262"/>
    </row>
    <row r="341" spans="2:2" ht="15.75" customHeight="1" x14ac:dyDescent="0.2">
      <c r="B341" s="262"/>
    </row>
    <row r="342" spans="2:2" ht="15.75" customHeight="1" x14ac:dyDescent="0.2">
      <c r="B342" s="262"/>
    </row>
    <row r="343" spans="2:2" ht="15.75" customHeight="1" x14ac:dyDescent="0.2">
      <c r="B343" s="262"/>
    </row>
    <row r="344" spans="2:2" ht="15.75" customHeight="1" x14ac:dyDescent="0.2">
      <c r="B344" s="262"/>
    </row>
    <row r="345" spans="2:2" ht="15.75" customHeight="1" x14ac:dyDescent="0.2">
      <c r="B345" s="262"/>
    </row>
    <row r="346" spans="2:2" ht="15.75" customHeight="1" x14ac:dyDescent="0.2">
      <c r="B346" s="262"/>
    </row>
    <row r="347" spans="2:2" ht="15.75" customHeight="1" x14ac:dyDescent="0.2">
      <c r="B347" s="262"/>
    </row>
    <row r="348" spans="2:2" ht="15.75" customHeight="1" x14ac:dyDescent="0.2">
      <c r="B348" s="262"/>
    </row>
    <row r="349" spans="2:2" ht="15.75" customHeight="1" x14ac:dyDescent="0.2">
      <c r="B349" s="262"/>
    </row>
    <row r="350" spans="2:2" ht="15.75" customHeight="1" x14ac:dyDescent="0.2">
      <c r="B350" s="262"/>
    </row>
    <row r="351" spans="2:2" ht="15.75" customHeight="1" x14ac:dyDescent="0.2">
      <c r="B351" s="262"/>
    </row>
    <row r="352" spans="2:2" ht="15.75" customHeight="1" x14ac:dyDescent="0.2">
      <c r="B352" s="262"/>
    </row>
    <row r="353" spans="2:2" ht="15.75" customHeight="1" x14ac:dyDescent="0.2">
      <c r="B353" s="262"/>
    </row>
    <row r="354" spans="2:2" ht="15.75" customHeight="1" x14ac:dyDescent="0.2">
      <c r="B354" s="262"/>
    </row>
    <row r="355" spans="2:2" ht="15.75" customHeight="1" x14ac:dyDescent="0.2">
      <c r="B355" s="262"/>
    </row>
    <row r="356" spans="2:2" ht="15.75" customHeight="1" x14ac:dyDescent="0.2">
      <c r="B356" s="262"/>
    </row>
    <row r="357" spans="2:2" ht="15.75" customHeight="1" x14ac:dyDescent="0.2">
      <c r="B357" s="262"/>
    </row>
    <row r="358" spans="2:2" ht="15.75" customHeight="1" x14ac:dyDescent="0.2">
      <c r="B358" s="262"/>
    </row>
    <row r="359" spans="2:2" ht="15.75" customHeight="1" x14ac:dyDescent="0.2">
      <c r="B359" s="262"/>
    </row>
    <row r="360" spans="2:2" ht="15.75" customHeight="1" x14ac:dyDescent="0.2">
      <c r="B360" s="262"/>
    </row>
    <row r="361" spans="2:2" ht="15.75" customHeight="1" x14ac:dyDescent="0.2">
      <c r="B361" s="262"/>
    </row>
    <row r="362" spans="2:2" ht="15.75" customHeight="1" x14ac:dyDescent="0.2">
      <c r="B362" s="262"/>
    </row>
    <row r="363" spans="2:2" ht="15.75" customHeight="1" x14ac:dyDescent="0.2">
      <c r="B363" s="262"/>
    </row>
    <row r="364" spans="2:2" ht="15.75" customHeight="1" x14ac:dyDescent="0.2">
      <c r="B364" s="262"/>
    </row>
    <row r="365" spans="2:2" ht="15.75" customHeight="1" x14ac:dyDescent="0.2">
      <c r="B365" s="262"/>
    </row>
    <row r="366" spans="2:2" ht="15.75" customHeight="1" x14ac:dyDescent="0.2">
      <c r="B366" s="262"/>
    </row>
    <row r="367" spans="2:2" ht="15.75" customHeight="1" x14ac:dyDescent="0.2">
      <c r="B367" s="262"/>
    </row>
    <row r="368" spans="2:2" ht="15.75" customHeight="1" x14ac:dyDescent="0.2">
      <c r="B368" s="262"/>
    </row>
    <row r="369" spans="2:2" ht="15.75" customHeight="1" x14ac:dyDescent="0.2">
      <c r="B369" s="262"/>
    </row>
    <row r="370" spans="2:2" ht="15.75" customHeight="1" x14ac:dyDescent="0.2">
      <c r="B370" s="262"/>
    </row>
    <row r="371" spans="2:2" ht="15.75" customHeight="1" x14ac:dyDescent="0.2">
      <c r="B371" s="262"/>
    </row>
    <row r="372" spans="2:2" ht="15.75" customHeight="1" x14ac:dyDescent="0.2">
      <c r="B372" s="262"/>
    </row>
    <row r="373" spans="2:2" ht="15.75" customHeight="1" x14ac:dyDescent="0.2">
      <c r="B373" s="262"/>
    </row>
    <row r="374" spans="2:2" ht="15.75" customHeight="1" x14ac:dyDescent="0.2">
      <c r="B374" s="262"/>
    </row>
    <row r="375" spans="2:2" ht="15.75" customHeight="1" x14ac:dyDescent="0.2">
      <c r="B375" s="262"/>
    </row>
    <row r="376" spans="2:2" ht="15.75" customHeight="1" x14ac:dyDescent="0.2">
      <c r="B376" s="262"/>
    </row>
    <row r="377" spans="2:2" ht="15.75" customHeight="1" x14ac:dyDescent="0.2">
      <c r="B377" s="262"/>
    </row>
    <row r="378" spans="2:2" ht="15.75" customHeight="1" x14ac:dyDescent="0.2">
      <c r="B378" s="262"/>
    </row>
    <row r="379" spans="2:2" ht="15.75" customHeight="1" x14ac:dyDescent="0.2">
      <c r="B379" s="262"/>
    </row>
    <row r="380" spans="2:2" ht="15.75" customHeight="1" x14ac:dyDescent="0.2">
      <c r="B380" s="262"/>
    </row>
    <row r="381" spans="2:2" ht="15.75" customHeight="1" x14ac:dyDescent="0.2">
      <c r="B381" s="262"/>
    </row>
    <row r="382" spans="2:2" ht="15.75" customHeight="1" x14ac:dyDescent="0.2">
      <c r="B382" s="262"/>
    </row>
    <row r="383" spans="2:2" ht="15.75" customHeight="1" x14ac:dyDescent="0.2">
      <c r="B383" s="262"/>
    </row>
    <row r="384" spans="2:2" ht="15.75" customHeight="1" x14ac:dyDescent="0.2">
      <c r="B384" s="262"/>
    </row>
    <row r="385" spans="2:2" ht="15.75" customHeight="1" x14ac:dyDescent="0.2">
      <c r="B385" s="262"/>
    </row>
    <row r="386" spans="2:2" ht="15.75" customHeight="1" x14ac:dyDescent="0.2">
      <c r="B386" s="262"/>
    </row>
    <row r="387" spans="2:2" ht="15.75" customHeight="1" x14ac:dyDescent="0.2">
      <c r="B387" s="262"/>
    </row>
    <row r="388" spans="2:2" ht="15.75" customHeight="1" x14ac:dyDescent="0.2">
      <c r="B388" s="262"/>
    </row>
    <row r="389" spans="2:2" ht="15.75" customHeight="1" x14ac:dyDescent="0.2">
      <c r="B389" s="262"/>
    </row>
    <row r="390" spans="2:2" ht="15.75" customHeight="1" x14ac:dyDescent="0.2">
      <c r="B390" s="262"/>
    </row>
    <row r="391" spans="2:2" ht="15.75" customHeight="1" x14ac:dyDescent="0.2">
      <c r="B391" s="262"/>
    </row>
    <row r="392" spans="2:2" ht="15.75" customHeight="1" x14ac:dyDescent="0.2">
      <c r="B392" s="262"/>
    </row>
    <row r="393" spans="2:2" ht="15.75" customHeight="1" x14ac:dyDescent="0.2">
      <c r="B393" s="262"/>
    </row>
    <row r="394" spans="2:2" ht="15.75" customHeight="1" x14ac:dyDescent="0.2">
      <c r="B394" s="262"/>
    </row>
    <row r="395" spans="2:2" ht="15.75" customHeight="1" x14ac:dyDescent="0.2">
      <c r="B395" s="262"/>
    </row>
    <row r="396" spans="2:2" ht="15.75" customHeight="1" x14ac:dyDescent="0.2">
      <c r="B396" s="262"/>
    </row>
    <row r="397" spans="2:2" ht="15.75" customHeight="1" x14ac:dyDescent="0.2">
      <c r="B397" s="262"/>
    </row>
    <row r="398" spans="2:2" ht="15.75" customHeight="1" x14ac:dyDescent="0.2">
      <c r="B398" s="262"/>
    </row>
    <row r="399" spans="2:2" ht="15.75" customHeight="1" x14ac:dyDescent="0.2">
      <c r="B399" s="262"/>
    </row>
    <row r="400" spans="2:2" ht="15.75" customHeight="1" x14ac:dyDescent="0.2">
      <c r="B400" s="262"/>
    </row>
    <row r="401" spans="2:2" ht="15.75" customHeight="1" x14ac:dyDescent="0.2">
      <c r="B401" s="262"/>
    </row>
    <row r="402" spans="2:2" ht="15.75" customHeight="1" x14ac:dyDescent="0.2">
      <c r="B402" s="262"/>
    </row>
    <row r="403" spans="2:2" ht="15.75" customHeight="1" x14ac:dyDescent="0.2">
      <c r="B403" s="262"/>
    </row>
    <row r="404" spans="2:2" ht="15.75" customHeight="1" x14ac:dyDescent="0.2">
      <c r="B404" s="262"/>
    </row>
    <row r="405" spans="2:2" ht="15.75" customHeight="1" x14ac:dyDescent="0.2">
      <c r="B405" s="262"/>
    </row>
    <row r="406" spans="2:2" ht="15.75" customHeight="1" x14ac:dyDescent="0.2">
      <c r="B406" s="262"/>
    </row>
    <row r="407" spans="2:2" ht="15.75" customHeight="1" x14ac:dyDescent="0.2">
      <c r="B407" s="262"/>
    </row>
    <row r="408" spans="2:2" ht="15.75" customHeight="1" x14ac:dyDescent="0.2">
      <c r="B408" s="262"/>
    </row>
    <row r="409" spans="2:2" ht="15.75" customHeight="1" x14ac:dyDescent="0.2">
      <c r="B409" s="262"/>
    </row>
    <row r="410" spans="2:2" ht="15.75" customHeight="1" x14ac:dyDescent="0.2">
      <c r="B410" s="262"/>
    </row>
    <row r="411" spans="2:2" ht="15.75" customHeight="1" x14ac:dyDescent="0.2">
      <c r="B411" s="262"/>
    </row>
    <row r="412" spans="2:2" ht="15.75" customHeight="1" x14ac:dyDescent="0.2">
      <c r="B412" s="262"/>
    </row>
    <row r="413" spans="2:2" ht="15.75" customHeight="1" x14ac:dyDescent="0.2">
      <c r="B413" s="262"/>
    </row>
    <row r="414" spans="2:2" ht="15.75" customHeight="1" x14ac:dyDescent="0.2">
      <c r="B414" s="262"/>
    </row>
    <row r="415" spans="2:2" ht="15.75" customHeight="1" x14ac:dyDescent="0.2">
      <c r="B415" s="262"/>
    </row>
    <row r="416" spans="2:2" ht="15.75" customHeight="1" x14ac:dyDescent="0.2">
      <c r="B416" s="262"/>
    </row>
    <row r="417" spans="2:2" ht="15.75" customHeight="1" x14ac:dyDescent="0.2">
      <c r="B417" s="262"/>
    </row>
    <row r="418" spans="2:2" ht="15.75" customHeight="1" x14ac:dyDescent="0.2">
      <c r="B418" s="262"/>
    </row>
    <row r="419" spans="2:2" ht="15.75" customHeight="1" x14ac:dyDescent="0.2">
      <c r="B419" s="262"/>
    </row>
    <row r="420" spans="2:2" ht="15.75" customHeight="1" x14ac:dyDescent="0.2">
      <c r="B420" s="262"/>
    </row>
    <row r="421" spans="2:2" ht="15.75" customHeight="1" x14ac:dyDescent="0.2">
      <c r="B421" s="262"/>
    </row>
    <row r="422" spans="2:2" ht="15.75" customHeight="1" x14ac:dyDescent="0.2">
      <c r="B422" s="262"/>
    </row>
    <row r="423" spans="2:2" ht="15.75" customHeight="1" x14ac:dyDescent="0.2">
      <c r="B423" s="262"/>
    </row>
    <row r="424" spans="2:2" ht="15.75" customHeight="1" x14ac:dyDescent="0.2">
      <c r="B424" s="262"/>
    </row>
    <row r="425" spans="2:2" ht="15.75" customHeight="1" x14ac:dyDescent="0.2">
      <c r="B425" s="262"/>
    </row>
    <row r="426" spans="2:2" ht="15.75" customHeight="1" x14ac:dyDescent="0.2">
      <c r="B426" s="262"/>
    </row>
    <row r="427" spans="2:2" ht="15.75" customHeight="1" x14ac:dyDescent="0.2">
      <c r="B427" s="262"/>
    </row>
    <row r="428" spans="2:2" ht="15.75" customHeight="1" x14ac:dyDescent="0.2">
      <c r="B428" s="262"/>
    </row>
    <row r="429" spans="2:2" ht="15.75" customHeight="1" x14ac:dyDescent="0.2">
      <c r="B429" s="262"/>
    </row>
    <row r="430" spans="2:2" ht="15.75" customHeight="1" x14ac:dyDescent="0.2">
      <c r="B430" s="262"/>
    </row>
    <row r="431" spans="2:2" ht="15.75" customHeight="1" x14ac:dyDescent="0.2">
      <c r="B431" s="262"/>
    </row>
    <row r="432" spans="2:2" ht="15.75" customHeight="1" x14ac:dyDescent="0.2">
      <c r="B432" s="262"/>
    </row>
    <row r="433" spans="2:2" ht="15.75" customHeight="1" x14ac:dyDescent="0.2">
      <c r="B433" s="262"/>
    </row>
    <row r="434" spans="2:2" ht="15.75" customHeight="1" x14ac:dyDescent="0.2">
      <c r="B434" s="262"/>
    </row>
    <row r="435" spans="2:2" ht="15.75" customHeight="1" x14ac:dyDescent="0.2">
      <c r="B435" s="262"/>
    </row>
    <row r="436" spans="2:2" ht="15.75" customHeight="1" x14ac:dyDescent="0.2">
      <c r="B436" s="262"/>
    </row>
    <row r="437" spans="2:2" ht="15.75" customHeight="1" x14ac:dyDescent="0.2">
      <c r="B437" s="262"/>
    </row>
    <row r="438" spans="2:2" ht="15.75" customHeight="1" x14ac:dyDescent="0.2">
      <c r="B438" s="262"/>
    </row>
    <row r="439" spans="2:2" ht="15.75" customHeight="1" x14ac:dyDescent="0.2">
      <c r="B439" s="262"/>
    </row>
    <row r="440" spans="2:2" ht="15.75" customHeight="1" x14ac:dyDescent="0.2">
      <c r="B440" s="262"/>
    </row>
    <row r="441" spans="2:2" ht="15.75" customHeight="1" x14ac:dyDescent="0.2">
      <c r="B441" s="262"/>
    </row>
    <row r="442" spans="2:2" ht="15.75" customHeight="1" x14ac:dyDescent="0.2">
      <c r="B442" s="262"/>
    </row>
    <row r="443" spans="2:2" ht="15.75" customHeight="1" x14ac:dyDescent="0.2">
      <c r="B443" s="262"/>
    </row>
    <row r="444" spans="2:2" ht="15.75" customHeight="1" x14ac:dyDescent="0.2">
      <c r="B444" s="262"/>
    </row>
    <row r="445" spans="2:2" ht="15.75" customHeight="1" x14ac:dyDescent="0.2">
      <c r="B445" s="262"/>
    </row>
    <row r="446" spans="2:2" ht="15.75" customHeight="1" x14ac:dyDescent="0.2">
      <c r="B446" s="262"/>
    </row>
    <row r="447" spans="2:2" ht="15.75" customHeight="1" x14ac:dyDescent="0.2">
      <c r="B447" s="262"/>
    </row>
    <row r="448" spans="2:2" ht="15.75" customHeight="1" x14ac:dyDescent="0.2">
      <c r="B448" s="262"/>
    </row>
    <row r="449" spans="2:2" ht="15.75" customHeight="1" x14ac:dyDescent="0.2">
      <c r="B449" s="262"/>
    </row>
    <row r="450" spans="2:2" ht="15.75" customHeight="1" x14ac:dyDescent="0.2">
      <c r="B450" s="262"/>
    </row>
    <row r="451" spans="2:2" ht="15.75" customHeight="1" x14ac:dyDescent="0.2">
      <c r="B451" s="262"/>
    </row>
    <row r="452" spans="2:2" ht="15.75" customHeight="1" x14ac:dyDescent="0.2">
      <c r="B452" s="262"/>
    </row>
    <row r="453" spans="2:2" ht="15.75" customHeight="1" x14ac:dyDescent="0.2">
      <c r="B453" s="262"/>
    </row>
    <row r="454" spans="2:2" ht="15.75" customHeight="1" x14ac:dyDescent="0.2">
      <c r="B454" s="262"/>
    </row>
    <row r="455" spans="2:2" ht="15.75" customHeight="1" x14ac:dyDescent="0.2">
      <c r="B455" s="262"/>
    </row>
    <row r="456" spans="2:2" ht="15.75" customHeight="1" x14ac:dyDescent="0.2">
      <c r="B456" s="262"/>
    </row>
    <row r="457" spans="2:2" ht="15.75" customHeight="1" x14ac:dyDescent="0.2">
      <c r="B457" s="262"/>
    </row>
    <row r="458" spans="2:2" ht="15.75" customHeight="1" x14ac:dyDescent="0.2">
      <c r="B458" s="262"/>
    </row>
    <row r="459" spans="2:2" ht="15.75" customHeight="1" x14ac:dyDescent="0.2">
      <c r="B459" s="262"/>
    </row>
    <row r="460" spans="2:2" ht="15.75" customHeight="1" x14ac:dyDescent="0.2">
      <c r="B460" s="262"/>
    </row>
    <row r="461" spans="2:2" ht="15.75" customHeight="1" x14ac:dyDescent="0.2">
      <c r="B461" s="262"/>
    </row>
    <row r="462" spans="2:2" ht="15.75" customHeight="1" x14ac:dyDescent="0.2">
      <c r="B462" s="262"/>
    </row>
    <row r="463" spans="2:2" ht="15.75" customHeight="1" x14ac:dyDescent="0.2">
      <c r="B463" s="262"/>
    </row>
    <row r="464" spans="2:2" ht="15.75" customHeight="1" x14ac:dyDescent="0.2">
      <c r="B464" s="262"/>
    </row>
    <row r="465" spans="2:2" ht="15.75" customHeight="1" x14ac:dyDescent="0.2">
      <c r="B465" s="262"/>
    </row>
    <row r="466" spans="2:2" ht="15.75" customHeight="1" x14ac:dyDescent="0.2">
      <c r="B466" s="262"/>
    </row>
    <row r="467" spans="2:2" ht="15.75" customHeight="1" x14ac:dyDescent="0.2">
      <c r="B467" s="262"/>
    </row>
    <row r="468" spans="2:2" ht="15.75" customHeight="1" x14ac:dyDescent="0.2">
      <c r="B468" s="262"/>
    </row>
    <row r="469" spans="2:2" ht="15.75" customHeight="1" x14ac:dyDescent="0.2">
      <c r="B469" s="262"/>
    </row>
    <row r="470" spans="2:2" ht="15.75" customHeight="1" x14ac:dyDescent="0.2">
      <c r="B470" s="262"/>
    </row>
    <row r="471" spans="2:2" ht="15.75" customHeight="1" x14ac:dyDescent="0.2">
      <c r="B471" s="262"/>
    </row>
    <row r="472" spans="2:2" ht="15.75" customHeight="1" x14ac:dyDescent="0.2">
      <c r="B472" s="262"/>
    </row>
    <row r="473" spans="2:2" ht="15.75" customHeight="1" x14ac:dyDescent="0.2">
      <c r="B473" s="262"/>
    </row>
    <row r="474" spans="2:2" ht="15.75" customHeight="1" x14ac:dyDescent="0.2">
      <c r="B474" s="262"/>
    </row>
    <row r="475" spans="2:2" ht="15.75" customHeight="1" x14ac:dyDescent="0.2">
      <c r="B475" s="262"/>
    </row>
    <row r="476" spans="2:2" ht="15.75" customHeight="1" x14ac:dyDescent="0.2">
      <c r="B476" s="262"/>
    </row>
    <row r="477" spans="2:2" ht="15.75" customHeight="1" x14ac:dyDescent="0.2">
      <c r="B477" s="262"/>
    </row>
    <row r="478" spans="2:2" ht="15.75" customHeight="1" x14ac:dyDescent="0.2">
      <c r="B478" s="262"/>
    </row>
    <row r="479" spans="2:2" ht="15.75" customHeight="1" x14ac:dyDescent="0.2">
      <c r="B479" s="262"/>
    </row>
    <row r="480" spans="2:2" ht="15.75" customHeight="1" x14ac:dyDescent="0.2">
      <c r="B480" s="262"/>
    </row>
    <row r="481" spans="2:2" ht="15.75" customHeight="1" x14ac:dyDescent="0.2">
      <c r="B481" s="262"/>
    </row>
    <row r="482" spans="2:2" ht="15.75" customHeight="1" x14ac:dyDescent="0.2">
      <c r="B482" s="262"/>
    </row>
    <row r="483" spans="2:2" ht="15.75" customHeight="1" x14ac:dyDescent="0.2">
      <c r="B483" s="262"/>
    </row>
    <row r="484" spans="2:2" ht="15.75" customHeight="1" x14ac:dyDescent="0.2">
      <c r="B484" s="262"/>
    </row>
    <row r="485" spans="2:2" ht="15.75" customHeight="1" x14ac:dyDescent="0.2">
      <c r="B485" s="262"/>
    </row>
    <row r="486" spans="2:2" ht="15.75" customHeight="1" x14ac:dyDescent="0.2">
      <c r="B486" s="262"/>
    </row>
    <row r="487" spans="2:2" ht="15.75" customHeight="1" x14ac:dyDescent="0.2">
      <c r="B487" s="262"/>
    </row>
    <row r="488" spans="2:2" ht="15.75" customHeight="1" x14ac:dyDescent="0.2">
      <c r="B488" s="262"/>
    </row>
    <row r="489" spans="2:2" ht="15.75" customHeight="1" x14ac:dyDescent="0.2">
      <c r="B489" s="262"/>
    </row>
    <row r="490" spans="2:2" ht="15.75" customHeight="1" x14ac:dyDescent="0.2">
      <c r="B490" s="262"/>
    </row>
    <row r="491" spans="2:2" ht="15.75" customHeight="1" x14ac:dyDescent="0.2">
      <c r="B491" s="262"/>
    </row>
    <row r="492" spans="2:2" ht="15.75" customHeight="1" x14ac:dyDescent="0.2">
      <c r="B492" s="262"/>
    </row>
    <row r="493" spans="2:2" ht="15.75" customHeight="1" x14ac:dyDescent="0.2">
      <c r="B493" s="262"/>
    </row>
    <row r="494" spans="2:2" ht="15.75" customHeight="1" x14ac:dyDescent="0.2">
      <c r="B494" s="262"/>
    </row>
    <row r="495" spans="2:2" ht="15.75" customHeight="1" x14ac:dyDescent="0.2">
      <c r="B495" s="262"/>
    </row>
    <row r="496" spans="2:2" ht="15.75" customHeight="1" x14ac:dyDescent="0.2">
      <c r="B496" s="262"/>
    </row>
    <row r="497" spans="2:2" ht="15.75" customHeight="1" x14ac:dyDescent="0.2">
      <c r="B497" s="262"/>
    </row>
    <row r="498" spans="2:2" ht="15.75" customHeight="1" x14ac:dyDescent="0.2">
      <c r="B498" s="262"/>
    </row>
    <row r="499" spans="2:2" ht="15.75" customHeight="1" x14ac:dyDescent="0.2">
      <c r="B499" s="262"/>
    </row>
    <row r="500" spans="2:2" ht="15.75" customHeight="1" x14ac:dyDescent="0.2">
      <c r="B500" s="262"/>
    </row>
    <row r="501" spans="2:2" ht="15.75" customHeight="1" x14ac:dyDescent="0.2">
      <c r="B501" s="262"/>
    </row>
    <row r="502" spans="2:2" ht="15.75" customHeight="1" x14ac:dyDescent="0.2">
      <c r="B502" s="262"/>
    </row>
    <row r="503" spans="2:2" ht="15.75" customHeight="1" x14ac:dyDescent="0.2">
      <c r="B503" s="262"/>
    </row>
    <row r="504" spans="2:2" ht="15.75" customHeight="1" x14ac:dyDescent="0.2">
      <c r="B504" s="262"/>
    </row>
    <row r="505" spans="2:2" ht="15.75" customHeight="1" x14ac:dyDescent="0.2">
      <c r="B505" s="262"/>
    </row>
    <row r="506" spans="2:2" ht="15.75" customHeight="1" x14ac:dyDescent="0.2">
      <c r="B506" s="262"/>
    </row>
    <row r="507" spans="2:2" ht="15.75" customHeight="1" x14ac:dyDescent="0.2">
      <c r="B507" s="262"/>
    </row>
    <row r="508" spans="2:2" ht="15.75" customHeight="1" x14ac:dyDescent="0.2">
      <c r="B508" s="262"/>
    </row>
    <row r="509" spans="2:2" ht="15.75" customHeight="1" x14ac:dyDescent="0.2">
      <c r="B509" s="262"/>
    </row>
    <row r="510" spans="2:2" ht="15.75" customHeight="1" x14ac:dyDescent="0.2">
      <c r="B510" s="262"/>
    </row>
    <row r="511" spans="2:2" ht="15.75" customHeight="1" x14ac:dyDescent="0.2">
      <c r="B511" s="262"/>
    </row>
    <row r="512" spans="2:2" ht="15.75" customHeight="1" x14ac:dyDescent="0.2">
      <c r="B512" s="262"/>
    </row>
    <row r="513" spans="2:2" ht="15.75" customHeight="1" x14ac:dyDescent="0.2">
      <c r="B513" s="262"/>
    </row>
    <row r="514" spans="2:2" ht="15.75" customHeight="1" x14ac:dyDescent="0.2">
      <c r="B514" s="262"/>
    </row>
    <row r="515" spans="2:2" ht="15.75" customHeight="1" x14ac:dyDescent="0.2">
      <c r="B515" s="262"/>
    </row>
    <row r="516" spans="2:2" ht="15.75" customHeight="1" x14ac:dyDescent="0.2">
      <c r="B516" s="262"/>
    </row>
    <row r="517" spans="2:2" ht="15.75" customHeight="1" x14ac:dyDescent="0.2">
      <c r="B517" s="262"/>
    </row>
    <row r="518" spans="2:2" ht="15.75" customHeight="1" x14ac:dyDescent="0.2">
      <c r="B518" s="262"/>
    </row>
    <row r="519" spans="2:2" ht="15.75" customHeight="1" x14ac:dyDescent="0.2">
      <c r="B519" s="262"/>
    </row>
    <row r="520" spans="2:2" ht="15.75" customHeight="1" x14ac:dyDescent="0.2">
      <c r="B520" s="262"/>
    </row>
    <row r="521" spans="2:2" ht="15.75" customHeight="1" x14ac:dyDescent="0.2">
      <c r="B521" s="262"/>
    </row>
    <row r="522" spans="2:2" ht="15.75" customHeight="1" x14ac:dyDescent="0.2">
      <c r="B522" s="262"/>
    </row>
    <row r="523" spans="2:2" ht="15.75" customHeight="1" x14ac:dyDescent="0.2">
      <c r="B523" s="262"/>
    </row>
    <row r="524" spans="2:2" ht="15.75" customHeight="1" x14ac:dyDescent="0.2">
      <c r="B524" s="262"/>
    </row>
    <row r="525" spans="2:2" ht="15.75" customHeight="1" x14ac:dyDescent="0.2">
      <c r="B525" s="262"/>
    </row>
    <row r="526" spans="2:2" ht="15.75" customHeight="1" x14ac:dyDescent="0.2">
      <c r="B526" s="262"/>
    </row>
    <row r="527" spans="2:2" ht="15.75" customHeight="1" x14ac:dyDescent="0.2">
      <c r="B527" s="262"/>
    </row>
    <row r="528" spans="2:2" ht="15.75" customHeight="1" x14ac:dyDescent="0.2">
      <c r="B528" s="262"/>
    </row>
    <row r="529" spans="2:2" ht="15.75" customHeight="1" x14ac:dyDescent="0.2">
      <c r="B529" s="262"/>
    </row>
    <row r="530" spans="2:2" ht="15.75" customHeight="1" x14ac:dyDescent="0.2">
      <c r="B530" s="262"/>
    </row>
    <row r="531" spans="2:2" ht="15.75" customHeight="1" x14ac:dyDescent="0.2">
      <c r="B531" s="262"/>
    </row>
    <row r="532" spans="2:2" ht="15.75" customHeight="1" x14ac:dyDescent="0.2">
      <c r="B532" s="262"/>
    </row>
    <row r="533" spans="2:2" ht="15.75" customHeight="1" x14ac:dyDescent="0.2">
      <c r="B533" s="262"/>
    </row>
    <row r="534" spans="2:2" ht="15.75" customHeight="1" x14ac:dyDescent="0.2"/>
    <row r="535" spans="2:2" ht="15.75" customHeight="1" x14ac:dyDescent="0.2"/>
    <row r="536" spans="2:2" ht="15.75" customHeight="1" x14ac:dyDescent="0.2"/>
    <row r="537" spans="2:2" ht="15.75" customHeight="1" x14ac:dyDescent="0.2"/>
    <row r="538" spans="2:2" ht="15.75" customHeight="1" x14ac:dyDescent="0.2"/>
    <row r="539" spans="2:2" ht="15.75" customHeight="1" x14ac:dyDescent="0.2"/>
    <row r="540" spans="2:2" ht="15.75" customHeight="1" x14ac:dyDescent="0.2"/>
    <row r="541" spans="2:2" ht="15.75" customHeight="1" x14ac:dyDescent="0.2"/>
    <row r="542" spans="2:2" ht="15.75" customHeight="1" x14ac:dyDescent="0.2"/>
    <row r="543" spans="2:2" ht="15.75" customHeight="1" x14ac:dyDescent="0.2"/>
    <row r="544" spans="2:2"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7">
    <mergeCell ref="B244:B248"/>
    <mergeCell ref="B249:B253"/>
    <mergeCell ref="B254:B258"/>
    <mergeCell ref="B259:B263"/>
    <mergeCell ref="B264:B268"/>
    <mergeCell ref="B269:B273"/>
    <mergeCell ref="B274:B278"/>
    <mergeCell ref="B314:B318"/>
    <mergeCell ref="B319:B323"/>
    <mergeCell ref="B324:B328"/>
    <mergeCell ref="B329:B333"/>
    <mergeCell ref="B279:B283"/>
    <mergeCell ref="B284:B288"/>
    <mergeCell ref="B289:B293"/>
    <mergeCell ref="B294:B298"/>
    <mergeCell ref="B299:B303"/>
    <mergeCell ref="B304:B308"/>
    <mergeCell ref="B309:B313"/>
    <mergeCell ref="F1:H2"/>
    <mergeCell ref="B4:B8"/>
    <mergeCell ref="B9:B13"/>
    <mergeCell ref="B14:B18"/>
    <mergeCell ref="B19:B23"/>
    <mergeCell ref="B24:B28"/>
    <mergeCell ref="B29:B33"/>
    <mergeCell ref="B34:B38"/>
    <mergeCell ref="B39:B43"/>
    <mergeCell ref="B44:B48"/>
    <mergeCell ref="B49:B53"/>
    <mergeCell ref="B54:B58"/>
    <mergeCell ref="B59:B63"/>
    <mergeCell ref="B64:B68"/>
    <mergeCell ref="B69:B73"/>
    <mergeCell ref="B74:B78"/>
    <mergeCell ref="B79:B83"/>
    <mergeCell ref="B84:B88"/>
    <mergeCell ref="B89:B93"/>
    <mergeCell ref="B94:B98"/>
    <mergeCell ref="B99:B103"/>
    <mergeCell ref="B104:B108"/>
    <mergeCell ref="B109:B113"/>
    <mergeCell ref="B114:B118"/>
    <mergeCell ref="B119:B123"/>
    <mergeCell ref="B124:B128"/>
    <mergeCell ref="B129:B133"/>
    <mergeCell ref="B134:B138"/>
    <mergeCell ref="B139:B143"/>
    <mergeCell ref="B144:B148"/>
    <mergeCell ref="B149:B153"/>
    <mergeCell ref="B154:B158"/>
    <mergeCell ref="B159:B163"/>
    <mergeCell ref="B164:B168"/>
    <mergeCell ref="B169:B173"/>
    <mergeCell ref="B174:B178"/>
    <mergeCell ref="B179:B183"/>
    <mergeCell ref="B184:B188"/>
    <mergeCell ref="B189:B193"/>
    <mergeCell ref="B194:B198"/>
    <mergeCell ref="B224:B228"/>
    <mergeCell ref="B229:B233"/>
    <mergeCell ref="B234:B238"/>
    <mergeCell ref="B239:B243"/>
    <mergeCell ref="B199:B203"/>
    <mergeCell ref="B204:B208"/>
    <mergeCell ref="B209:B213"/>
    <mergeCell ref="B214:B218"/>
    <mergeCell ref="B219:B22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S1000"/>
  <sheetViews>
    <sheetView workbookViewId="0">
      <selection sqref="A1:S1000"/>
    </sheetView>
  </sheetViews>
  <sheetFormatPr defaultColWidth="12.5703125" defaultRowHeight="15" customHeight="1" x14ac:dyDescent="0.2"/>
  <cols>
    <col min="1" max="1" width="16.7109375" customWidth="1"/>
    <col min="2" max="6" width="12.5703125" customWidth="1"/>
    <col min="10" max="10" width="25.42578125" customWidth="1"/>
    <col min="11" max="11" width="9" customWidth="1"/>
  </cols>
  <sheetData>
    <row r="1" spans="1:19" ht="15.75" customHeight="1" x14ac:dyDescent="0.2">
      <c r="A1" s="25" t="s">
        <v>438</v>
      </c>
      <c r="E1" s="25"/>
      <c r="F1" s="25" t="s">
        <v>439</v>
      </c>
    </row>
    <row r="2" spans="1:19" ht="15.75" customHeight="1" x14ac:dyDescent="0.2"/>
    <row r="3" spans="1:19" ht="15.75" customHeight="1" x14ac:dyDescent="0.2"/>
    <row r="4" spans="1:19" ht="15.75" customHeight="1" x14ac:dyDescent="0.25">
      <c r="B4" s="468" t="s">
        <v>438</v>
      </c>
      <c r="C4" s="440"/>
      <c r="D4" s="440"/>
      <c r="E4" s="265"/>
      <c r="F4" s="265"/>
      <c r="G4" s="468" t="s">
        <v>440</v>
      </c>
      <c r="H4" s="440"/>
      <c r="I4" s="440"/>
    </row>
    <row r="5" spans="1:19" ht="15.75" customHeight="1" x14ac:dyDescent="0.25">
      <c r="B5" s="2" t="s">
        <v>5</v>
      </c>
      <c r="C5" s="2" t="s">
        <v>42</v>
      </c>
      <c r="D5" s="2" t="s">
        <v>48</v>
      </c>
      <c r="E5" s="281" t="s">
        <v>128</v>
      </c>
      <c r="F5" s="2"/>
      <c r="G5" s="2" t="s">
        <v>5</v>
      </c>
      <c r="H5" s="2" t="s">
        <v>42</v>
      </c>
      <c r="I5" s="2" t="s">
        <v>48</v>
      </c>
      <c r="J5" s="2" t="s">
        <v>128</v>
      </c>
      <c r="L5" s="469" t="s">
        <v>440</v>
      </c>
      <c r="M5" s="440"/>
      <c r="N5" s="440"/>
      <c r="O5" s="280"/>
      <c r="P5" s="468" t="s">
        <v>438</v>
      </c>
      <c r="Q5" s="440"/>
      <c r="R5" s="440"/>
    </row>
    <row r="6" spans="1:19" ht="15.75" customHeight="1" x14ac:dyDescent="0.25">
      <c r="B6" s="222">
        <v>12744</v>
      </c>
      <c r="C6" s="222">
        <v>12819</v>
      </c>
      <c r="D6" s="222">
        <v>13578</v>
      </c>
      <c r="E6" s="222">
        <v>23137</v>
      </c>
      <c r="F6" s="222"/>
      <c r="G6" s="222">
        <v>12744</v>
      </c>
      <c r="H6" s="222">
        <v>12819</v>
      </c>
      <c r="I6" s="222">
        <v>13578</v>
      </c>
      <c r="J6" s="222">
        <v>23137</v>
      </c>
      <c r="L6" s="282" t="s">
        <v>5</v>
      </c>
      <c r="M6" s="282" t="s">
        <v>42</v>
      </c>
      <c r="N6" s="282" t="s">
        <v>48</v>
      </c>
      <c r="O6" s="282" t="s">
        <v>128</v>
      </c>
      <c r="P6" s="283" t="s">
        <v>5</v>
      </c>
      <c r="Q6" s="283" t="s">
        <v>42</v>
      </c>
      <c r="R6" s="283" t="s">
        <v>48</v>
      </c>
      <c r="S6" s="25" t="s">
        <v>128</v>
      </c>
    </row>
    <row r="7" spans="1:19" ht="15.75" customHeight="1" x14ac:dyDescent="0.25">
      <c r="A7" s="284">
        <v>46235.25</v>
      </c>
      <c r="B7" s="2">
        <v>1</v>
      </c>
      <c r="C7" s="2">
        <v>0.84851122299830117</v>
      </c>
      <c r="D7" s="2">
        <v>0.5798209904446433</v>
      </c>
      <c r="E7" s="2">
        <v>0.1465348107740283</v>
      </c>
      <c r="F7" s="284">
        <v>46235.25</v>
      </c>
      <c r="G7" s="2">
        <v>2.8634504587482219</v>
      </c>
      <c r="H7" s="2">
        <v>62.207380358378089</v>
      </c>
      <c r="I7" s="2">
        <v>26.509624925997887</v>
      </c>
      <c r="J7" s="2">
        <v>3.8499602203369139</v>
      </c>
      <c r="K7" s="285">
        <v>46235</v>
      </c>
      <c r="L7" s="286">
        <v>2.9938044572072071</v>
      </c>
      <c r="M7" s="286">
        <v>112.05319722493491</v>
      </c>
      <c r="N7" s="286">
        <v>42.65779559131667</v>
      </c>
      <c r="O7" s="286">
        <v>77.991159807477686</v>
      </c>
      <c r="P7" s="287">
        <v>1</v>
      </c>
      <c r="Q7" s="287">
        <v>0.84783442256351316</v>
      </c>
      <c r="R7" s="287">
        <v>0.59359759896777675</v>
      </c>
      <c r="S7" s="287">
        <v>0.44986551682398251</v>
      </c>
    </row>
    <row r="8" spans="1:19" ht="15.75" customHeight="1" x14ac:dyDescent="0.25">
      <c r="A8" s="284">
        <v>46235.291666666664</v>
      </c>
      <c r="B8" s="2">
        <v>1</v>
      </c>
      <c r="C8" s="2">
        <v>0.88244204719861352</v>
      </c>
      <c r="D8" s="2">
        <v>0.80088746883416828</v>
      </c>
      <c r="E8" s="2">
        <v>0.81193173091326443</v>
      </c>
      <c r="F8" s="288">
        <v>46235.291666666664</v>
      </c>
      <c r="G8" s="2">
        <v>2.9938044572072071</v>
      </c>
      <c r="H8" s="2">
        <v>73.301853307088223</v>
      </c>
      <c r="I8" s="2">
        <v>34.588595485498779</v>
      </c>
      <c r="J8" s="2">
        <v>10.493631543840682</v>
      </c>
      <c r="K8" s="285">
        <v>46236</v>
      </c>
      <c r="L8" s="286">
        <v>3.100555953453453</v>
      </c>
      <c r="M8" s="286">
        <v>76.295998700459791</v>
      </c>
      <c r="N8" s="286">
        <v>23.708431786699258</v>
      </c>
      <c r="O8" s="286">
        <v>111.24364819335938</v>
      </c>
      <c r="P8" s="287">
        <v>0.99985507246376815</v>
      </c>
      <c r="Q8" s="287">
        <v>0.77261555317397934</v>
      </c>
      <c r="R8" s="287">
        <v>0.18212069908859049</v>
      </c>
      <c r="S8" s="287">
        <v>0.4244662569946655</v>
      </c>
    </row>
    <row r="9" spans="1:19" ht="15.75" customHeight="1" x14ac:dyDescent="0.25">
      <c r="A9" s="284">
        <v>46235.333333333336</v>
      </c>
      <c r="B9" s="2">
        <v>0</v>
      </c>
      <c r="C9" s="2">
        <v>0.8951567629973094</v>
      </c>
      <c r="D9" s="2">
        <v>0.4533794144161134</v>
      </c>
      <c r="E9" s="2">
        <v>0.99014561170978199</v>
      </c>
      <c r="F9" s="288">
        <v>46235.333333333336</v>
      </c>
      <c r="G9" s="2">
        <v>2.8977680711632683</v>
      </c>
      <c r="H9" s="2">
        <v>76.345452626546233</v>
      </c>
      <c r="I9" s="2">
        <v>24.859421354979865</v>
      </c>
      <c r="J9" s="2">
        <v>32.865171988351001</v>
      </c>
      <c r="K9" s="285">
        <v>46237</v>
      </c>
      <c r="L9" s="286">
        <v>3.0450203988857281</v>
      </c>
      <c r="M9" s="286">
        <v>123.1890809649513</v>
      </c>
      <c r="N9" s="286">
        <v>40.136758065506399</v>
      </c>
      <c r="O9" s="286">
        <v>82.394933471679678</v>
      </c>
      <c r="P9" s="287">
        <v>1</v>
      </c>
      <c r="Q9" s="287">
        <v>0.87607034366163949</v>
      </c>
      <c r="R9" s="287">
        <v>0.58194993851566512</v>
      </c>
      <c r="S9" s="287">
        <v>0.46935848721916545</v>
      </c>
    </row>
    <row r="10" spans="1:19" ht="15.75" customHeight="1" x14ac:dyDescent="0.25">
      <c r="A10" s="284">
        <v>46235.375</v>
      </c>
      <c r="B10" s="2">
        <v>1</v>
      </c>
      <c r="C10" s="2">
        <v>0.88473322192827863</v>
      </c>
      <c r="D10" s="2">
        <v>0.43602632015590137</v>
      </c>
      <c r="E10" s="2">
        <v>0.99551798962056637</v>
      </c>
      <c r="F10" s="288">
        <v>46235.375</v>
      </c>
      <c r="G10" s="2">
        <v>2.8546031912681911</v>
      </c>
      <c r="H10" s="2">
        <v>73.10061365763346</v>
      </c>
      <c r="I10" s="2">
        <v>26.084224145874206</v>
      </c>
      <c r="J10" s="2">
        <v>49.317000279017854</v>
      </c>
      <c r="K10" s="285">
        <v>46238</v>
      </c>
      <c r="L10" s="286">
        <v>3.0295609459459456</v>
      </c>
      <c r="M10" s="286">
        <v>129.0901158650716</v>
      </c>
      <c r="N10" s="286">
        <v>38.796130829649009</v>
      </c>
      <c r="O10" s="286">
        <v>94.151086338588186</v>
      </c>
      <c r="P10" s="287">
        <v>1</v>
      </c>
      <c r="Q10" s="287">
        <v>0.87294765971009702</v>
      </c>
      <c r="R10" s="287">
        <v>0.60167714431194785</v>
      </c>
      <c r="S10" s="287">
        <v>0.41280628234658034</v>
      </c>
    </row>
    <row r="11" spans="1:19" ht="15.75" customHeight="1" x14ac:dyDescent="0.25">
      <c r="A11" s="284">
        <v>46235.416666666664</v>
      </c>
      <c r="B11" s="2">
        <v>1</v>
      </c>
      <c r="C11" s="2">
        <v>0.88897634347279864</v>
      </c>
      <c r="D11" s="2">
        <v>0.3552108249763255</v>
      </c>
      <c r="E11" s="2">
        <v>0.9983028828033379</v>
      </c>
      <c r="F11" s="288">
        <v>46235.416666666664</v>
      </c>
      <c r="G11" s="2">
        <v>2.8616746902165326</v>
      </c>
      <c r="H11" s="2">
        <v>75.138669204711917</v>
      </c>
      <c r="I11" s="2">
        <v>23.38589098802197</v>
      </c>
      <c r="J11" s="2">
        <v>75.14007402692522</v>
      </c>
      <c r="K11" s="285">
        <v>46239</v>
      </c>
      <c r="L11" s="286">
        <v>3.0028059769638058</v>
      </c>
      <c r="M11" s="286">
        <v>122.94877355893453</v>
      </c>
      <c r="N11" s="286">
        <v>32.979511847137935</v>
      </c>
      <c r="O11" s="286">
        <v>93.741450404575886</v>
      </c>
      <c r="P11" s="287">
        <v>1</v>
      </c>
      <c r="Q11" s="287">
        <v>0.85601659511850292</v>
      </c>
      <c r="R11" s="287">
        <v>0.57748045407638082</v>
      </c>
      <c r="S11" s="287">
        <v>0.41133175701058167</v>
      </c>
    </row>
    <row r="12" spans="1:19" ht="15.75" customHeight="1" x14ac:dyDescent="0.25">
      <c r="A12" s="284">
        <v>46235.458333333336</v>
      </c>
      <c r="B12" s="2">
        <v>1</v>
      </c>
      <c r="C12" s="2">
        <v>0.91191456913948066</v>
      </c>
      <c r="D12" s="2">
        <v>0.41247754717768415</v>
      </c>
      <c r="E12" s="2">
        <v>0.99868359070803436</v>
      </c>
      <c r="F12" s="288">
        <v>46235.458333333336</v>
      </c>
      <c r="G12" s="2">
        <v>2.7981317042606513</v>
      </c>
      <c r="H12" s="2">
        <v>78.968970235188806</v>
      </c>
      <c r="I12" s="2">
        <v>24.327397435078979</v>
      </c>
      <c r="J12" s="2">
        <v>70.322362601143979</v>
      </c>
      <c r="K12" s="285">
        <v>46240</v>
      </c>
      <c r="L12" s="286">
        <v>2.8103617363457198</v>
      </c>
      <c r="M12" s="286">
        <v>127.12431920369467</v>
      </c>
      <c r="N12" s="286">
        <v>38.033062867967509</v>
      </c>
      <c r="O12" s="286">
        <v>87.220390956333702</v>
      </c>
      <c r="P12" s="287">
        <v>1</v>
      </c>
      <c r="Q12" s="287">
        <v>0.87955678626894951</v>
      </c>
      <c r="R12" s="287">
        <v>0.57283868458077847</v>
      </c>
      <c r="S12" s="287">
        <v>0.45066821279691632</v>
      </c>
    </row>
    <row r="13" spans="1:19" ht="15.75" customHeight="1" x14ac:dyDescent="0.25">
      <c r="A13" s="284">
        <v>46235.5</v>
      </c>
      <c r="B13" s="2">
        <v>1</v>
      </c>
      <c r="C13" s="2">
        <v>0.93851879934469862</v>
      </c>
      <c r="D13" s="2">
        <v>0.44203690513084998</v>
      </c>
      <c r="E13" s="2">
        <v>0.99831926237259594</v>
      </c>
      <c r="F13" s="288">
        <v>46235.5</v>
      </c>
      <c r="G13" s="2">
        <v>2.8465355192163893</v>
      </c>
      <c r="H13" s="2">
        <v>112.05319722493491</v>
      </c>
      <c r="I13" s="2">
        <v>23.931033608470507</v>
      </c>
      <c r="J13" s="2">
        <v>61.865845964704242</v>
      </c>
      <c r="K13" s="285">
        <v>46241</v>
      </c>
      <c r="L13" s="286">
        <v>2.9475274917022283</v>
      </c>
      <c r="M13" s="286">
        <v>129.96989351908368</v>
      </c>
      <c r="N13" s="286">
        <v>38.343732760357767</v>
      </c>
      <c r="O13" s="286">
        <v>67.560432634626125</v>
      </c>
      <c r="P13" s="287">
        <v>1</v>
      </c>
      <c r="Q13" s="287">
        <v>0.86841195866110799</v>
      </c>
      <c r="R13" s="287">
        <v>0.57657176603186433</v>
      </c>
      <c r="S13" s="287">
        <v>0.44556853977320277</v>
      </c>
    </row>
    <row r="14" spans="1:19" ht="15.75" customHeight="1" x14ac:dyDescent="0.25">
      <c r="A14" s="284">
        <v>46235.541666666664</v>
      </c>
      <c r="B14" s="2">
        <v>1</v>
      </c>
      <c r="C14" s="2">
        <v>0.93473974466323861</v>
      </c>
      <c r="D14" s="2">
        <v>0.46419891137850611</v>
      </c>
      <c r="E14" s="2">
        <v>0.99870868399739265</v>
      </c>
      <c r="F14" s="288">
        <v>46235.541666666664</v>
      </c>
      <c r="G14" s="2">
        <v>2.89190207859175</v>
      </c>
      <c r="H14" s="2">
        <v>103.72416763305664</v>
      </c>
      <c r="I14" s="2">
        <v>25.20293469297085</v>
      </c>
      <c r="J14" s="2">
        <v>77.991159807477686</v>
      </c>
      <c r="K14" s="285">
        <v>46242</v>
      </c>
      <c r="L14" s="286">
        <v>2.9811820317686113</v>
      </c>
      <c r="M14" s="286">
        <v>78.55820032755534</v>
      </c>
      <c r="N14" s="286">
        <v>42.408223747735903</v>
      </c>
      <c r="O14" s="286">
        <v>108.31333393205915</v>
      </c>
      <c r="P14" s="287">
        <v>1</v>
      </c>
      <c r="Q14" s="287">
        <v>0.76037314407645706</v>
      </c>
      <c r="R14" s="287">
        <v>0.55593355223463803</v>
      </c>
      <c r="S14" s="287">
        <v>0.42804659246134436</v>
      </c>
    </row>
    <row r="15" spans="1:19" ht="15.75" customHeight="1" x14ac:dyDescent="0.25">
      <c r="A15" s="284">
        <v>46235.583333333336</v>
      </c>
      <c r="B15" s="2">
        <v>1</v>
      </c>
      <c r="C15" s="2">
        <v>0.94230536023775735</v>
      </c>
      <c r="D15" s="2">
        <v>0.42627761433482636</v>
      </c>
      <c r="E15" s="2">
        <v>0.98170387585248264</v>
      </c>
      <c r="F15" s="288">
        <v>46235.583333333336</v>
      </c>
      <c r="G15" s="2">
        <v>2.7382289839181286</v>
      </c>
      <c r="H15" s="2">
        <v>109.33861045837403</v>
      </c>
      <c r="I15" s="2">
        <v>24.320942664806083</v>
      </c>
      <c r="J15" s="2">
        <v>73.559732927594865</v>
      </c>
      <c r="K15" s="285">
        <v>46243</v>
      </c>
      <c r="L15" s="286">
        <v>2.9968628827840993</v>
      </c>
      <c r="M15" s="286">
        <v>60.146386786869591</v>
      </c>
      <c r="N15" s="286">
        <v>24.165905887430362</v>
      </c>
      <c r="O15" s="286">
        <v>100.58160668073383</v>
      </c>
      <c r="P15" s="287">
        <v>1</v>
      </c>
      <c r="Q15" s="287">
        <v>0.74644520806651282</v>
      </c>
      <c r="R15" s="287">
        <v>0.16378728235054549</v>
      </c>
      <c r="S15" s="287">
        <v>0.43550362239503082</v>
      </c>
    </row>
    <row r="16" spans="1:19" ht="15.75" customHeight="1" x14ac:dyDescent="0.25">
      <c r="A16" s="284">
        <v>46235.625</v>
      </c>
      <c r="B16" s="2">
        <v>1</v>
      </c>
      <c r="C16" s="2">
        <v>0.93293920556704202</v>
      </c>
      <c r="D16" s="2">
        <v>0.31628384862257086</v>
      </c>
      <c r="E16" s="2">
        <v>0.98418876262647759</v>
      </c>
      <c r="F16" s="288">
        <v>46235.625</v>
      </c>
      <c r="G16" s="2">
        <v>2.8533428362573101</v>
      </c>
      <c r="H16" s="2">
        <v>106.36911646525066</v>
      </c>
      <c r="I16" s="2">
        <v>23.849785336392671</v>
      </c>
      <c r="J16" s="2">
        <v>39.277736458914617</v>
      </c>
      <c r="K16" s="285">
        <v>46244</v>
      </c>
      <c r="L16" s="286">
        <v>2.9917824484352775</v>
      </c>
      <c r="M16" s="286">
        <v>136.17963892618815</v>
      </c>
      <c r="N16" s="286">
        <v>47.546789112769574</v>
      </c>
      <c r="O16" s="286">
        <v>110.52565941510881</v>
      </c>
      <c r="P16" s="287">
        <v>1</v>
      </c>
      <c r="Q16" s="287">
        <v>0.88424689205710127</v>
      </c>
      <c r="R16" s="287">
        <v>0.60358640242844075</v>
      </c>
      <c r="S16" s="287">
        <v>0.42202454549260437</v>
      </c>
    </row>
    <row r="17" spans="1:19" ht="15.75" customHeight="1" x14ac:dyDescent="0.25">
      <c r="A17" s="284">
        <v>46235.666666666664</v>
      </c>
      <c r="B17" s="2">
        <v>1</v>
      </c>
      <c r="C17" s="2">
        <v>0.9084424376487733</v>
      </c>
      <c r="D17" s="2">
        <v>0.47619573371448065</v>
      </c>
      <c r="E17" s="2">
        <v>0.97082719938563444</v>
      </c>
      <c r="F17" s="288">
        <v>46235.666666666664</v>
      </c>
      <c r="G17" s="2">
        <v>2.8701365073099416</v>
      </c>
      <c r="H17" s="2">
        <v>96.298438771565742</v>
      </c>
      <c r="I17" s="2">
        <v>25.597197072779238</v>
      </c>
      <c r="J17" s="2">
        <v>39.610432111467631</v>
      </c>
      <c r="K17" s="285">
        <v>46245</v>
      </c>
      <c r="L17" s="286">
        <v>3.0597514283033034</v>
      </c>
      <c r="M17" s="286">
        <v>139.60378023783369</v>
      </c>
      <c r="N17" s="286">
        <v>45.186539450181797</v>
      </c>
      <c r="O17" s="286">
        <v>129.18919918387277</v>
      </c>
      <c r="P17" s="287">
        <v>1</v>
      </c>
      <c r="Q17" s="287">
        <v>0.89309464979562014</v>
      </c>
      <c r="R17" s="287">
        <v>0.60768106060252269</v>
      </c>
      <c r="S17" s="287">
        <v>0.46388033884133972</v>
      </c>
    </row>
    <row r="18" spans="1:19" ht="15.75" customHeight="1" x14ac:dyDescent="0.25">
      <c r="A18" s="284">
        <v>46235.708333333336</v>
      </c>
      <c r="B18" s="2">
        <v>1</v>
      </c>
      <c r="C18" s="2">
        <v>0.90704152981440223</v>
      </c>
      <c r="D18" s="2">
        <v>0.57919086669037934</v>
      </c>
      <c r="E18" s="2">
        <v>0.86056630659316269</v>
      </c>
      <c r="F18" s="288">
        <v>46235.708333333336</v>
      </c>
      <c r="G18" s="2">
        <v>2.7868974324324327</v>
      </c>
      <c r="H18" s="2">
        <v>96.822976430257171</v>
      </c>
      <c r="I18" s="2">
        <v>24.183489160575412</v>
      </c>
      <c r="J18" s="2">
        <v>10.944364166259765</v>
      </c>
      <c r="K18" s="285">
        <v>46246</v>
      </c>
      <c r="L18" s="286">
        <v>3.0107317940967282</v>
      </c>
      <c r="M18" s="286">
        <v>139.75594189961748</v>
      </c>
      <c r="N18" s="286">
        <v>40.521267604450934</v>
      </c>
      <c r="O18" s="286">
        <v>102.63039836774553</v>
      </c>
      <c r="P18" s="287">
        <v>0.99985205314009651</v>
      </c>
      <c r="Q18" s="287">
        <v>0.80730728646096106</v>
      </c>
      <c r="R18" s="287">
        <v>0.62115087310803285</v>
      </c>
      <c r="S18" s="287">
        <v>0.45598719733312643</v>
      </c>
    </row>
    <row r="19" spans="1:19" ht="15.75" customHeight="1" x14ac:dyDescent="0.25">
      <c r="A19" s="284">
        <v>46235.75</v>
      </c>
      <c r="B19" s="2">
        <v>0</v>
      </c>
      <c r="C19" s="2">
        <v>0.87667820056279488</v>
      </c>
      <c r="D19" s="2">
        <v>0.63524072308078583</v>
      </c>
      <c r="E19" s="2">
        <v>6.1341696418821812E-2</v>
      </c>
      <c r="F19" s="288">
        <v>46235.75</v>
      </c>
      <c r="G19" s="2">
        <v>2.8186697405913983</v>
      </c>
      <c r="H19" s="2">
        <v>68.209697977701808</v>
      </c>
      <c r="I19" s="2">
        <v>24.75622542479293</v>
      </c>
      <c r="J19" s="2">
        <v>6.2886962084089006</v>
      </c>
      <c r="K19" s="285">
        <v>46247</v>
      </c>
      <c r="L19" s="286">
        <v>3.0253389260312948</v>
      </c>
      <c r="M19" s="286">
        <v>131.74943695068359</v>
      </c>
      <c r="N19" s="286">
        <v>49.015617333718573</v>
      </c>
      <c r="O19" s="286">
        <v>114.72528672572544</v>
      </c>
      <c r="P19" s="287">
        <v>1</v>
      </c>
      <c r="Q19" s="287">
        <v>0.87664737146761684</v>
      </c>
      <c r="R19" s="287">
        <v>0.62936219793616033</v>
      </c>
      <c r="S19" s="287">
        <v>0.45752842067408245</v>
      </c>
    </row>
    <row r="20" spans="1:19" ht="15.75" customHeight="1" x14ac:dyDescent="0.25">
      <c r="A20" s="284">
        <v>46235.791666666664</v>
      </c>
      <c r="B20" s="2">
        <v>1</v>
      </c>
      <c r="C20" s="2">
        <v>0.8612749516963959</v>
      </c>
      <c r="D20" s="2">
        <v>0.69979684084300464</v>
      </c>
      <c r="E20" s="2">
        <v>1.000000045813705E-18</v>
      </c>
      <c r="F20" s="288">
        <v>46235.791666666664</v>
      </c>
      <c r="G20" s="2">
        <v>2.7843118954480799</v>
      </c>
      <c r="H20" s="2">
        <v>65.387338701883948</v>
      </c>
      <c r="I20" s="2">
        <v>27.330702210603498</v>
      </c>
      <c r="J20" s="2">
        <v>0</v>
      </c>
      <c r="K20" s="285">
        <v>46248</v>
      </c>
      <c r="L20" s="286">
        <v>2.9419417437174014</v>
      </c>
      <c r="M20" s="286">
        <v>133.90465749104817</v>
      </c>
      <c r="N20" s="286">
        <v>38.831551226702601</v>
      </c>
      <c r="O20" s="286">
        <v>104.71403327287945</v>
      </c>
      <c r="P20" s="287">
        <v>1</v>
      </c>
      <c r="Q20" s="287">
        <v>0.88022739271973327</v>
      </c>
      <c r="R20" s="287">
        <v>0.62416125419150859</v>
      </c>
      <c r="S20" s="287">
        <v>0.4650019623195043</v>
      </c>
    </row>
    <row r="21" spans="1:19" ht="15.75" customHeight="1" x14ac:dyDescent="0.25">
      <c r="A21" s="284">
        <v>46235.833333333336</v>
      </c>
      <c r="B21" s="2">
        <v>1</v>
      </c>
      <c r="C21" s="2">
        <v>0.83031166990598049</v>
      </c>
      <c r="D21" s="2">
        <v>0.82853796583390515</v>
      </c>
      <c r="E21" s="2">
        <v>1.000000045813705E-18</v>
      </c>
      <c r="F21" s="288">
        <v>46235.833333333336</v>
      </c>
      <c r="G21" s="2">
        <v>2.8001002927927927</v>
      </c>
      <c r="H21" s="2">
        <v>61.805075391133627</v>
      </c>
      <c r="I21" s="2">
        <v>38.30706106721177</v>
      </c>
      <c r="J21" s="2">
        <v>0</v>
      </c>
      <c r="K21" s="285">
        <v>46249</v>
      </c>
      <c r="L21" s="286">
        <v>2.9913314954386951</v>
      </c>
      <c r="M21" s="286">
        <v>68.457201321919754</v>
      </c>
      <c r="N21" s="286">
        <v>23.914750874749284</v>
      </c>
      <c r="O21" s="286">
        <v>94.570872593470995</v>
      </c>
      <c r="P21" s="287">
        <v>1</v>
      </c>
      <c r="Q21" s="287">
        <v>0.78108866769997842</v>
      </c>
      <c r="R21" s="287">
        <v>0.17899705436232846</v>
      </c>
      <c r="S21" s="287">
        <v>0.46244312751583666</v>
      </c>
    </row>
    <row r="22" spans="1:19" ht="15.75" customHeight="1" x14ac:dyDescent="0.25">
      <c r="A22" s="284">
        <v>46235.875</v>
      </c>
      <c r="B22" s="2">
        <v>1</v>
      </c>
      <c r="C22" s="2">
        <v>0.82586346268653865</v>
      </c>
      <c r="D22" s="2">
        <v>0.79006740338953119</v>
      </c>
      <c r="E22" s="2">
        <v>1.000000045813705E-18</v>
      </c>
      <c r="F22" s="288">
        <v>46235.875</v>
      </c>
      <c r="G22" s="2">
        <v>2.8014487698042871</v>
      </c>
      <c r="H22" s="2">
        <v>61.490093612670897</v>
      </c>
      <c r="I22" s="2">
        <v>36.4538310271478</v>
      </c>
      <c r="J22" s="2">
        <v>0</v>
      </c>
      <c r="K22" s="285">
        <v>46250</v>
      </c>
      <c r="L22" s="286">
        <v>3.037146842963653</v>
      </c>
      <c r="M22" s="286">
        <v>60.091320419311522</v>
      </c>
      <c r="N22" s="286">
        <v>28.693708584713839</v>
      </c>
      <c r="O22" s="286">
        <v>118.91512756347657</v>
      </c>
      <c r="P22" s="287">
        <v>1</v>
      </c>
      <c r="Q22" s="287">
        <v>0.76207401042301504</v>
      </c>
      <c r="R22" s="287">
        <v>0.31796602678900276</v>
      </c>
      <c r="S22" s="287">
        <v>0.46834797794664551</v>
      </c>
    </row>
    <row r="23" spans="1:19" ht="15.75" customHeight="1" x14ac:dyDescent="0.25">
      <c r="A23" s="284">
        <v>46235.916666666664</v>
      </c>
      <c r="B23" s="2">
        <v>1</v>
      </c>
      <c r="C23" s="2">
        <v>0.8266249219576518</v>
      </c>
      <c r="D23" s="2">
        <v>0.65346336983173736</v>
      </c>
      <c r="E23" s="2">
        <v>1.000000045813705E-18</v>
      </c>
      <c r="F23" s="288">
        <v>46235.916666666664</v>
      </c>
      <c r="G23" s="2">
        <v>2.8669014613363366</v>
      </c>
      <c r="H23" s="2">
        <v>59.487653132847377</v>
      </c>
      <c r="I23" s="2">
        <v>26.492286044147175</v>
      </c>
      <c r="J23" s="2">
        <v>0</v>
      </c>
      <c r="K23" s="285">
        <v>46251</v>
      </c>
      <c r="L23" s="286">
        <v>2.9729668830014231</v>
      </c>
      <c r="M23" s="286">
        <v>125.46830447968981</v>
      </c>
      <c r="N23" s="286">
        <v>47.371320117603652</v>
      </c>
      <c r="O23" s="286">
        <v>116.79669199916296</v>
      </c>
      <c r="P23" s="287">
        <v>1</v>
      </c>
      <c r="Q23" s="287">
        <v>0.86724487798575212</v>
      </c>
      <c r="R23" s="287">
        <v>0.65485071339086198</v>
      </c>
      <c r="S23" s="287">
        <v>0.45839230007203735</v>
      </c>
    </row>
    <row r="24" spans="1:19" ht="15.75" customHeight="1" x14ac:dyDescent="0.25">
      <c r="A24" s="284">
        <v>46235.958333333336</v>
      </c>
      <c r="B24" s="2">
        <v>1</v>
      </c>
      <c r="C24" s="2">
        <v>0.76721875667572015</v>
      </c>
      <c r="D24" s="2">
        <v>0.74839275645408709</v>
      </c>
      <c r="E24" s="2">
        <v>1.000000045813705E-18</v>
      </c>
      <c r="F24" s="288">
        <v>46235.958333333336</v>
      </c>
      <c r="G24" s="2">
        <v>2.882612465425952</v>
      </c>
      <c r="H24" s="2">
        <v>55.335439936319986</v>
      </c>
      <c r="I24" s="2">
        <v>30.783160097514216</v>
      </c>
      <c r="J24" s="2">
        <v>0</v>
      </c>
      <c r="K24" s="285">
        <v>46252</v>
      </c>
      <c r="L24" s="286">
        <v>0</v>
      </c>
      <c r="M24" s="286">
        <v>0</v>
      </c>
      <c r="N24" s="286">
        <v>0</v>
      </c>
      <c r="O24" s="286">
        <v>0</v>
      </c>
      <c r="P24" s="287" t="s">
        <v>450</v>
      </c>
      <c r="Q24" s="287" t="s">
        <v>450</v>
      </c>
      <c r="R24" s="287" t="s">
        <v>450</v>
      </c>
      <c r="S24" s="287" t="s">
        <v>450</v>
      </c>
    </row>
    <row r="25" spans="1:19" ht="15.75" customHeight="1" x14ac:dyDescent="0.25">
      <c r="A25" s="284">
        <v>46236</v>
      </c>
      <c r="B25" s="2">
        <v>1</v>
      </c>
      <c r="C25" s="2">
        <v>0.77380733092625942</v>
      </c>
      <c r="D25" s="2">
        <v>0.86178502416893432</v>
      </c>
      <c r="E25" s="2">
        <v>1.000000045813705E-18</v>
      </c>
      <c r="F25" s="288">
        <v>46236</v>
      </c>
      <c r="G25" s="2">
        <v>2.7961856935553975</v>
      </c>
      <c r="H25" s="2">
        <v>55.975963846842447</v>
      </c>
      <c r="I25" s="2">
        <v>42.65779559131667</v>
      </c>
      <c r="J25" s="2">
        <v>0</v>
      </c>
      <c r="K25" s="285">
        <v>46253</v>
      </c>
      <c r="L25" s="286">
        <v>0</v>
      </c>
      <c r="M25" s="286">
        <v>0</v>
      </c>
      <c r="N25" s="286">
        <v>0</v>
      </c>
      <c r="O25" s="286">
        <v>0</v>
      </c>
      <c r="P25" s="287" t="s">
        <v>450</v>
      </c>
      <c r="Q25" s="287" t="s">
        <v>450</v>
      </c>
      <c r="R25" s="287" t="s">
        <v>450</v>
      </c>
      <c r="S25" s="287" t="s">
        <v>450</v>
      </c>
    </row>
    <row r="26" spans="1:19" ht="15.75" customHeight="1" x14ac:dyDescent="0.25">
      <c r="A26" s="284">
        <v>46236.041666666664</v>
      </c>
      <c r="B26" s="2">
        <v>1</v>
      </c>
      <c r="C26" s="2">
        <v>0.74876044193903613</v>
      </c>
      <c r="D26" s="2">
        <v>0.65838268575932191</v>
      </c>
      <c r="E26" s="2">
        <v>1.000000045813705E-18</v>
      </c>
      <c r="F26" s="288">
        <v>46236.041666666664</v>
      </c>
      <c r="G26" s="2">
        <v>2.8453472877463932</v>
      </c>
      <c r="H26" s="2">
        <v>55.316936492919922</v>
      </c>
      <c r="I26" s="2">
        <v>28.998573392747417</v>
      </c>
      <c r="J26" s="2">
        <v>0</v>
      </c>
      <c r="K26" s="285">
        <v>46254</v>
      </c>
      <c r="L26" s="286">
        <v>0</v>
      </c>
      <c r="M26" s="286">
        <v>0</v>
      </c>
      <c r="N26" s="286">
        <v>0</v>
      </c>
      <c r="O26" s="286">
        <v>0</v>
      </c>
      <c r="P26" s="287" t="s">
        <v>450</v>
      </c>
      <c r="Q26" s="287" t="s">
        <v>450</v>
      </c>
      <c r="R26" s="287" t="s">
        <v>450</v>
      </c>
      <c r="S26" s="287" t="s">
        <v>450</v>
      </c>
    </row>
    <row r="27" spans="1:19" ht="15.75" customHeight="1" x14ac:dyDescent="0.25">
      <c r="A27" s="284">
        <v>46236.083333333336</v>
      </c>
      <c r="B27" s="2">
        <v>1</v>
      </c>
      <c r="C27" s="2">
        <v>0.74198113878568006</v>
      </c>
      <c r="D27" s="2">
        <v>0.77568576682226453</v>
      </c>
      <c r="E27" s="2">
        <v>1.000000045813705E-18</v>
      </c>
      <c r="F27" s="288">
        <v>46236.083333333336</v>
      </c>
      <c r="G27" s="2">
        <v>2.9280021266002842</v>
      </c>
      <c r="H27" s="2">
        <v>55.865615272521971</v>
      </c>
      <c r="I27" s="2">
        <v>34.287370864581689</v>
      </c>
      <c r="J27" s="2">
        <v>0</v>
      </c>
      <c r="K27" s="285">
        <v>46255</v>
      </c>
      <c r="L27" s="286">
        <v>0</v>
      </c>
      <c r="M27" s="286">
        <v>0</v>
      </c>
      <c r="N27" s="286">
        <v>0</v>
      </c>
      <c r="O27" s="286">
        <v>0</v>
      </c>
      <c r="P27" s="287" t="s">
        <v>450</v>
      </c>
      <c r="Q27" s="287" t="s">
        <v>450</v>
      </c>
      <c r="R27" s="287" t="s">
        <v>450</v>
      </c>
      <c r="S27" s="287" t="s">
        <v>450</v>
      </c>
    </row>
    <row r="28" spans="1:19" ht="15.75" customHeight="1" x14ac:dyDescent="0.25">
      <c r="A28" s="284">
        <v>46236.125</v>
      </c>
      <c r="B28" s="2">
        <v>1</v>
      </c>
      <c r="C28" s="2">
        <v>0.73551853497823072</v>
      </c>
      <c r="D28" s="2">
        <v>0.71771831109589745</v>
      </c>
      <c r="E28" s="2">
        <v>1.000000045813705E-18</v>
      </c>
      <c r="F28" s="288">
        <v>46236.125</v>
      </c>
      <c r="G28" s="2">
        <v>2.8499894659791369</v>
      </c>
      <c r="H28" s="2">
        <v>53.39604765574137</v>
      </c>
      <c r="I28" s="2">
        <v>31.827394488300733</v>
      </c>
      <c r="J28" s="2">
        <v>0</v>
      </c>
      <c r="K28" s="285">
        <v>46256</v>
      </c>
      <c r="L28" s="286">
        <v>0</v>
      </c>
      <c r="M28" s="286">
        <v>0</v>
      </c>
      <c r="N28" s="286">
        <v>0</v>
      </c>
      <c r="O28" s="286">
        <v>0</v>
      </c>
      <c r="P28" s="287" t="s">
        <v>450</v>
      </c>
      <c r="Q28" s="287" t="s">
        <v>450</v>
      </c>
      <c r="R28" s="287" t="s">
        <v>450</v>
      </c>
      <c r="S28" s="287" t="s">
        <v>450</v>
      </c>
    </row>
    <row r="29" spans="1:19" ht="15.75" customHeight="1" x14ac:dyDescent="0.25">
      <c r="A29" s="284">
        <v>46236.166666666664</v>
      </c>
      <c r="B29" s="2">
        <v>1</v>
      </c>
      <c r="C29" s="2">
        <v>0.73340651392936707</v>
      </c>
      <c r="D29" s="2">
        <v>0.61218923948734638</v>
      </c>
      <c r="E29" s="2">
        <v>1.000000045813705E-18</v>
      </c>
      <c r="F29" s="288">
        <v>46236.166666666664</v>
      </c>
      <c r="G29" s="2">
        <v>2.7930719246765565</v>
      </c>
      <c r="H29" s="2">
        <v>52.864372762044269</v>
      </c>
      <c r="I29" s="2">
        <v>25.693151915968642</v>
      </c>
      <c r="J29" s="2">
        <v>0</v>
      </c>
      <c r="K29" s="285">
        <v>46257</v>
      </c>
      <c r="L29" s="286">
        <v>0</v>
      </c>
      <c r="M29" s="286">
        <v>0</v>
      </c>
      <c r="N29" s="286">
        <v>0</v>
      </c>
      <c r="O29" s="286">
        <v>0</v>
      </c>
      <c r="P29" s="287" t="s">
        <v>450</v>
      </c>
      <c r="Q29" s="287" t="s">
        <v>450</v>
      </c>
      <c r="R29" s="287" t="s">
        <v>450</v>
      </c>
      <c r="S29" s="287" t="s">
        <v>450</v>
      </c>
    </row>
    <row r="30" spans="1:19" ht="15.75" customHeight="1" x14ac:dyDescent="0.25">
      <c r="A30" s="284">
        <v>46236.208333333336</v>
      </c>
      <c r="B30" s="2">
        <v>1</v>
      </c>
      <c r="C30" s="2">
        <v>0.75085897246996569</v>
      </c>
      <c r="D30" s="2">
        <v>0.52309584258337738</v>
      </c>
      <c r="E30" s="2">
        <v>1.000000045813705E-18</v>
      </c>
      <c r="F30" s="288">
        <v>46236.208333333336</v>
      </c>
      <c r="G30" s="2">
        <v>2.8434043464714711</v>
      </c>
      <c r="H30" s="2">
        <v>52.456552950541173</v>
      </c>
      <c r="I30" s="2">
        <v>25.472605792901259</v>
      </c>
      <c r="J30" s="2">
        <v>0</v>
      </c>
      <c r="K30" s="285">
        <v>46258</v>
      </c>
      <c r="L30" s="286">
        <v>0</v>
      </c>
      <c r="M30" s="286">
        <v>0</v>
      </c>
      <c r="N30" s="286">
        <v>0</v>
      </c>
      <c r="O30" s="286">
        <v>0</v>
      </c>
      <c r="P30" s="287" t="s">
        <v>450</v>
      </c>
      <c r="Q30" s="287" t="s">
        <v>450</v>
      </c>
      <c r="R30" s="287" t="s">
        <v>450</v>
      </c>
      <c r="S30" s="287" t="s">
        <v>450</v>
      </c>
    </row>
    <row r="31" spans="1:19" ht="15.75" customHeight="1" x14ac:dyDescent="0.25">
      <c r="A31" s="284">
        <v>46236.25</v>
      </c>
      <c r="B31" s="2">
        <v>0</v>
      </c>
      <c r="C31" s="2">
        <v>0.76990927656491592</v>
      </c>
      <c r="D31" s="2">
        <v>0.14237905066946277</v>
      </c>
      <c r="E31" s="2">
        <v>0.22495671720909222</v>
      </c>
      <c r="F31" s="288">
        <v>46236.25</v>
      </c>
      <c r="G31" s="2">
        <v>2.818258970483642</v>
      </c>
      <c r="H31" s="2">
        <v>52.213047917683923</v>
      </c>
      <c r="I31" s="2">
        <v>22.616057053856228</v>
      </c>
      <c r="J31" s="2">
        <v>5.4273865247453958</v>
      </c>
      <c r="K31" s="285">
        <v>46259</v>
      </c>
      <c r="L31" s="286">
        <v>0</v>
      </c>
      <c r="M31" s="286">
        <v>0</v>
      </c>
      <c r="N31" s="286">
        <v>0</v>
      </c>
      <c r="O31" s="286">
        <v>0</v>
      </c>
      <c r="P31" s="287" t="s">
        <v>450</v>
      </c>
      <c r="Q31" s="287" t="s">
        <v>450</v>
      </c>
      <c r="R31" s="287" t="s">
        <v>450</v>
      </c>
      <c r="S31" s="287" t="s">
        <v>450</v>
      </c>
    </row>
    <row r="32" spans="1:19" ht="15.75" customHeight="1" x14ac:dyDescent="0.25">
      <c r="A32" s="284">
        <v>46236.291666666664</v>
      </c>
      <c r="B32" s="2">
        <v>1</v>
      </c>
      <c r="C32" s="2">
        <v>0.77699549794197087</v>
      </c>
      <c r="D32" s="2">
        <v>0.12255486133305923</v>
      </c>
      <c r="E32" s="2">
        <v>0.84261691623500412</v>
      </c>
      <c r="F32" s="288">
        <v>46236.291666666664</v>
      </c>
      <c r="G32" s="2">
        <v>2.8556043562312312</v>
      </c>
      <c r="H32" s="2">
        <v>53.307747650146482</v>
      </c>
      <c r="I32" s="2">
        <v>22.410185334239554</v>
      </c>
      <c r="J32" s="2">
        <v>14.696327113560269</v>
      </c>
      <c r="K32" s="285">
        <v>46260</v>
      </c>
      <c r="L32" s="286">
        <v>0</v>
      </c>
      <c r="M32" s="286">
        <v>0</v>
      </c>
      <c r="N32" s="286">
        <v>0</v>
      </c>
      <c r="O32" s="286">
        <v>0</v>
      </c>
      <c r="P32" s="287" t="s">
        <v>450</v>
      </c>
      <c r="Q32" s="287" t="s">
        <v>450</v>
      </c>
      <c r="R32" s="287" t="s">
        <v>450</v>
      </c>
      <c r="S32" s="287" t="s">
        <v>450</v>
      </c>
    </row>
    <row r="33" spans="1:19" ht="15.75" customHeight="1" x14ac:dyDescent="0.25">
      <c r="A33" s="284">
        <v>46236.333333333336</v>
      </c>
      <c r="B33" s="2">
        <v>1</v>
      </c>
      <c r="C33" s="2">
        <v>0.7906260550022125</v>
      </c>
      <c r="D33" s="2">
        <v>0.11903468174896692</v>
      </c>
      <c r="E33" s="2">
        <v>0.94796121040625225</v>
      </c>
      <c r="F33" s="288">
        <v>46236.333333333336</v>
      </c>
      <c r="G33" s="2">
        <v>2.7561373141891892</v>
      </c>
      <c r="H33" s="2">
        <v>53.58689047495524</v>
      </c>
      <c r="I33" s="2">
        <v>22.386842809646968</v>
      </c>
      <c r="J33" s="2">
        <v>15.748609980991908</v>
      </c>
      <c r="K33" s="285">
        <v>46261</v>
      </c>
      <c r="L33" s="286">
        <v>0</v>
      </c>
      <c r="M33" s="286">
        <v>0</v>
      </c>
      <c r="N33" s="286">
        <v>0</v>
      </c>
      <c r="O33" s="286">
        <v>0</v>
      </c>
      <c r="P33" s="287" t="s">
        <v>450</v>
      </c>
      <c r="Q33" s="287" t="s">
        <v>450</v>
      </c>
      <c r="R33" s="287" t="s">
        <v>450</v>
      </c>
      <c r="S33" s="287" t="s">
        <v>450</v>
      </c>
    </row>
    <row r="34" spans="1:19" ht="15.75" customHeight="1" x14ac:dyDescent="0.25">
      <c r="A34" s="284">
        <v>46236.375</v>
      </c>
      <c r="B34" s="2">
        <v>1</v>
      </c>
      <c r="C34" s="2">
        <v>0.76947473684946699</v>
      </c>
      <c r="D34" s="2">
        <v>0.13279548746795053</v>
      </c>
      <c r="E34" s="2">
        <v>0.99640263643647931</v>
      </c>
      <c r="F34" s="288">
        <v>46236.375</v>
      </c>
      <c r="G34" s="2">
        <v>2.8043554676386915</v>
      </c>
      <c r="H34" s="2">
        <v>52.830306561787921</v>
      </c>
      <c r="I34" s="2">
        <v>22.2030159805132</v>
      </c>
      <c r="J34" s="2">
        <v>44.229266322544646</v>
      </c>
      <c r="K34" s="285">
        <v>46262</v>
      </c>
      <c r="L34" s="286">
        <v>0</v>
      </c>
      <c r="M34" s="286">
        <v>0</v>
      </c>
      <c r="N34" s="286">
        <v>0</v>
      </c>
      <c r="O34" s="286">
        <v>0</v>
      </c>
      <c r="P34" s="287" t="s">
        <v>450</v>
      </c>
      <c r="Q34" s="287" t="s">
        <v>450</v>
      </c>
      <c r="R34" s="287" t="s">
        <v>450</v>
      </c>
      <c r="S34" s="287" t="s">
        <v>450</v>
      </c>
    </row>
    <row r="35" spans="1:19" ht="15.75" customHeight="1" x14ac:dyDescent="0.25">
      <c r="A35" s="284">
        <v>46236.416666666664</v>
      </c>
      <c r="B35" s="2">
        <v>1</v>
      </c>
      <c r="C35" s="2">
        <v>0.72652218994640161</v>
      </c>
      <c r="D35" s="2">
        <v>0.11964607945543976</v>
      </c>
      <c r="E35" s="2">
        <v>0.998892311805061</v>
      </c>
      <c r="F35" s="288">
        <v>46236.416666666664</v>
      </c>
      <c r="G35" s="2">
        <v>2.7858777453769559</v>
      </c>
      <c r="H35" s="2">
        <v>50.817820190248035</v>
      </c>
      <c r="I35" s="2">
        <v>22.380436484521557</v>
      </c>
      <c r="J35" s="2">
        <v>70.520893397739954</v>
      </c>
      <c r="K35" s="285">
        <v>46263</v>
      </c>
      <c r="L35" s="286">
        <v>0</v>
      </c>
      <c r="M35" s="286">
        <v>0</v>
      </c>
      <c r="N35" s="286">
        <v>0</v>
      </c>
      <c r="O35" s="286">
        <v>0</v>
      </c>
      <c r="P35" s="287" t="s">
        <v>450</v>
      </c>
      <c r="Q35" s="287" t="s">
        <v>450</v>
      </c>
      <c r="R35" s="287" t="s">
        <v>450</v>
      </c>
      <c r="S35" s="287" t="s">
        <v>450</v>
      </c>
    </row>
    <row r="36" spans="1:19" ht="15.75" customHeight="1" x14ac:dyDescent="0.25">
      <c r="A36" s="284">
        <v>46236.458333333336</v>
      </c>
      <c r="B36" s="2">
        <v>1</v>
      </c>
      <c r="C36" s="2">
        <v>0.78851297696431477</v>
      </c>
      <c r="D36" s="2">
        <v>0.12995012809228954</v>
      </c>
      <c r="E36" s="2">
        <v>0.99841749082718578</v>
      </c>
      <c r="F36" s="288">
        <v>46236.458333333336</v>
      </c>
      <c r="G36" s="2">
        <v>2.8331132352579855</v>
      </c>
      <c r="H36" s="2">
        <v>58.129556655883789</v>
      </c>
      <c r="I36" s="2">
        <v>19.669999927624502</v>
      </c>
      <c r="J36" s="2">
        <v>74.634262276785719</v>
      </c>
      <c r="K36" s="285">
        <v>46264</v>
      </c>
      <c r="L36" s="286">
        <v>0</v>
      </c>
      <c r="M36" s="286">
        <v>0</v>
      </c>
      <c r="N36" s="286">
        <v>0</v>
      </c>
      <c r="O36" s="286">
        <v>0</v>
      </c>
      <c r="P36" s="287" t="s">
        <v>450</v>
      </c>
      <c r="Q36" s="287" t="s">
        <v>450</v>
      </c>
      <c r="R36" s="287" t="s">
        <v>450</v>
      </c>
      <c r="S36" s="287" t="s">
        <v>450</v>
      </c>
    </row>
    <row r="37" spans="1:19" ht="15.75" customHeight="1" x14ac:dyDescent="0.25">
      <c r="A37" s="284">
        <v>46236.5</v>
      </c>
      <c r="B37" s="2">
        <v>0.9966666666666667</v>
      </c>
      <c r="C37" s="2">
        <v>0.72794369061787922</v>
      </c>
      <c r="D37" s="2">
        <v>0.15081355694254395</v>
      </c>
      <c r="E37" s="2">
        <v>0.99913620177124229</v>
      </c>
      <c r="F37" s="288">
        <v>46236.5</v>
      </c>
      <c r="G37" s="2">
        <v>2.7996007545045041</v>
      </c>
      <c r="H37" s="2">
        <v>51.987044843037921</v>
      </c>
      <c r="I37" s="2">
        <v>22.265796824406259</v>
      </c>
      <c r="J37" s="2">
        <v>111.24364819335938</v>
      </c>
      <c r="K37" s="285">
        <v>46265</v>
      </c>
      <c r="L37" s="286">
        <v>0</v>
      </c>
      <c r="M37" s="286">
        <v>0</v>
      </c>
      <c r="N37" s="286">
        <v>0</v>
      </c>
      <c r="O37" s="286">
        <v>0</v>
      </c>
      <c r="P37" s="287" t="s">
        <v>450</v>
      </c>
      <c r="Q37" s="287" t="s">
        <v>450</v>
      </c>
      <c r="R37" s="287" t="s">
        <v>450</v>
      </c>
      <c r="S37" s="287" t="s">
        <v>450</v>
      </c>
    </row>
    <row r="38" spans="1:19" ht="15.75" customHeight="1" x14ac:dyDescent="0.25">
      <c r="A38" s="284">
        <v>46236.541666666664</v>
      </c>
      <c r="B38" s="2">
        <v>1</v>
      </c>
      <c r="C38" s="2">
        <v>0.7736301084359487</v>
      </c>
      <c r="D38" s="2">
        <v>0.15366532203001465</v>
      </c>
      <c r="E38" s="2">
        <v>0.96041100206119678</v>
      </c>
      <c r="F38" s="288">
        <v>46236.541666666664</v>
      </c>
      <c r="G38" s="2">
        <v>2.8705342847655353</v>
      </c>
      <c r="H38" s="2">
        <v>56.227272860209148</v>
      </c>
      <c r="I38" s="2">
        <v>22.387550738489203</v>
      </c>
      <c r="J38" s="2">
        <v>104.43579195731026</v>
      </c>
    </row>
    <row r="39" spans="1:19" ht="15.75" customHeight="1" x14ac:dyDescent="0.25">
      <c r="A39" s="284">
        <v>46236.583333333336</v>
      </c>
      <c r="B39" s="2">
        <v>1</v>
      </c>
      <c r="C39" s="2">
        <v>0.75149900118509927</v>
      </c>
      <c r="D39" s="2">
        <v>0.17181208983004798</v>
      </c>
      <c r="E39" s="2">
        <v>0.9837237218660968</v>
      </c>
      <c r="F39" s="288">
        <v>46236.583333333336</v>
      </c>
      <c r="G39" s="2">
        <v>2.8965474949620669</v>
      </c>
      <c r="H39" s="2">
        <v>54.254706192016599</v>
      </c>
      <c r="I39" s="2">
        <v>22.051897833941013</v>
      </c>
      <c r="J39" s="2">
        <v>86.727876011439733</v>
      </c>
    </row>
    <row r="40" spans="1:19" ht="15.75" customHeight="1" x14ac:dyDescent="0.25">
      <c r="A40" s="284">
        <v>46236.625</v>
      </c>
      <c r="B40" s="2">
        <v>1</v>
      </c>
      <c r="C40" s="2">
        <v>0.77733403046925864</v>
      </c>
      <c r="D40" s="2">
        <v>0.15279333393564337</v>
      </c>
      <c r="E40" s="2">
        <v>0.88907511439174414</v>
      </c>
      <c r="F40" s="288">
        <v>46236.625</v>
      </c>
      <c r="G40" s="2">
        <v>2.9621671085325563</v>
      </c>
      <c r="H40" s="2">
        <v>58.360308901468912</v>
      </c>
      <c r="I40" s="2">
        <v>22.447508891109422</v>
      </c>
      <c r="J40" s="2">
        <v>77.13610635811942</v>
      </c>
    </row>
    <row r="41" spans="1:19" ht="15.75" customHeight="1" x14ac:dyDescent="0.25">
      <c r="A41" s="284">
        <v>46236.666666666664</v>
      </c>
      <c r="B41" s="2">
        <v>1</v>
      </c>
      <c r="C41" s="2">
        <v>0.78938740690549214</v>
      </c>
      <c r="D41" s="2">
        <v>0.16201074185814313</v>
      </c>
      <c r="E41" s="2">
        <v>0.72195008982505116</v>
      </c>
      <c r="F41" s="288">
        <v>46236.666666666664</v>
      </c>
      <c r="G41" s="2">
        <v>3.0272764598150781</v>
      </c>
      <c r="H41" s="2">
        <v>58.600137329101557</v>
      </c>
      <c r="I41" s="2">
        <v>22.303378854344484</v>
      </c>
      <c r="J41" s="2">
        <v>11.388361585344587</v>
      </c>
    </row>
    <row r="42" spans="1:19" ht="15.75" customHeight="1" x14ac:dyDescent="0.25">
      <c r="A42" s="284">
        <v>46236.708333333336</v>
      </c>
      <c r="B42" s="2">
        <v>1</v>
      </c>
      <c r="C42" s="2">
        <v>0.84787004590034476</v>
      </c>
      <c r="D42" s="2">
        <v>0.16232612334456842</v>
      </c>
      <c r="E42" s="2">
        <v>0.62364675503756317</v>
      </c>
      <c r="F42" s="288">
        <v>46236.708333333336</v>
      </c>
      <c r="G42" s="2">
        <v>3.100555953453453</v>
      </c>
      <c r="H42" s="2">
        <v>76.295998700459791</v>
      </c>
      <c r="I42" s="2">
        <v>22.179263347693585</v>
      </c>
      <c r="J42" s="2">
        <v>9.6431781398228242</v>
      </c>
    </row>
    <row r="43" spans="1:19" ht="15.75" customHeight="1" x14ac:dyDescent="0.25">
      <c r="A43" s="284">
        <v>46236.75</v>
      </c>
      <c r="B43" s="2">
        <v>1</v>
      </c>
      <c r="C43" s="2">
        <v>0.85558548172314963</v>
      </c>
      <c r="D43" s="2">
        <v>0.17428647959420804</v>
      </c>
      <c r="E43" s="2">
        <v>1.000000045813705E-18</v>
      </c>
      <c r="F43" s="288">
        <v>46236.75</v>
      </c>
      <c r="G43" s="2">
        <v>3.0300319327880514</v>
      </c>
      <c r="H43" s="2">
        <v>75.824653244018563</v>
      </c>
      <c r="I43" s="2">
        <v>22.278196099247385</v>
      </c>
      <c r="J43" s="2">
        <v>5.8189419403076164</v>
      </c>
    </row>
    <row r="44" spans="1:19" ht="15.75" customHeight="1" x14ac:dyDescent="0.25">
      <c r="A44" s="284">
        <v>46236.791666666664</v>
      </c>
      <c r="B44" s="2">
        <v>1</v>
      </c>
      <c r="C44" s="2">
        <v>0.80948998133341465</v>
      </c>
      <c r="D44" s="2">
        <v>0.23543907171888312</v>
      </c>
      <c r="E44" s="2">
        <v>1.000000045813705E-18</v>
      </c>
      <c r="F44" s="288">
        <v>46236.791666666664</v>
      </c>
      <c r="G44" s="2">
        <v>2.8236943352020747</v>
      </c>
      <c r="H44" s="2">
        <v>60.510063298543294</v>
      </c>
      <c r="I44" s="2">
        <v>23.170705600218341</v>
      </c>
      <c r="J44" s="2">
        <v>0</v>
      </c>
    </row>
    <row r="45" spans="1:19" ht="15.75" customHeight="1" x14ac:dyDescent="0.25">
      <c r="A45" s="284">
        <v>46236.833333333336</v>
      </c>
      <c r="B45" s="2">
        <v>1</v>
      </c>
      <c r="C45" s="2">
        <v>0.79252409934997559</v>
      </c>
      <c r="D45" s="2">
        <v>0.23238823783727505</v>
      </c>
      <c r="E45" s="2">
        <v>1.000000045813705E-18</v>
      </c>
      <c r="F45" s="288">
        <v>46236.833333333336</v>
      </c>
      <c r="G45" s="2">
        <v>2.9106326749446816</v>
      </c>
      <c r="H45" s="2">
        <v>57.595721108572825</v>
      </c>
      <c r="I45" s="2">
        <v>23.317925210055627</v>
      </c>
      <c r="J45" s="2">
        <v>0</v>
      </c>
    </row>
    <row r="46" spans="1:19" ht="15.75" customHeight="1" x14ac:dyDescent="0.25">
      <c r="A46" s="284">
        <v>46236.875</v>
      </c>
      <c r="B46" s="2">
        <v>1</v>
      </c>
      <c r="C46" s="2">
        <v>0</v>
      </c>
      <c r="D46" s="2">
        <v>0.23189202598903488</v>
      </c>
      <c r="E46" s="2">
        <v>1.000000045813705E-18</v>
      </c>
      <c r="F46" s="288">
        <v>46236.875</v>
      </c>
      <c r="G46" s="2">
        <v>2.8631159975106684</v>
      </c>
      <c r="H46" s="2">
        <v>0</v>
      </c>
      <c r="I46" s="2">
        <v>23.331430470048204</v>
      </c>
      <c r="J46" s="2">
        <v>0</v>
      </c>
    </row>
    <row r="47" spans="1:19" ht="15.75" customHeight="1" x14ac:dyDescent="0.25">
      <c r="A47" s="284">
        <v>46236.916666666664</v>
      </c>
      <c r="B47" s="2">
        <v>1</v>
      </c>
      <c r="C47" s="2">
        <v>0</v>
      </c>
      <c r="D47" s="2">
        <v>0.22434941841208414</v>
      </c>
      <c r="E47" s="2">
        <v>1.000000045813705E-18</v>
      </c>
      <c r="F47" s="288">
        <v>46236.916666666664</v>
      </c>
      <c r="G47" s="2">
        <v>2.9042395270270269</v>
      </c>
      <c r="H47" s="2">
        <v>0</v>
      </c>
      <c r="I47" s="2">
        <v>23.472690125227913</v>
      </c>
      <c r="J47" s="2">
        <v>0</v>
      </c>
    </row>
    <row r="48" spans="1:19" ht="15.75" customHeight="1" x14ac:dyDescent="0.25">
      <c r="A48" s="284">
        <v>46236.958333333336</v>
      </c>
      <c r="B48" s="2">
        <v>1</v>
      </c>
      <c r="C48" s="2">
        <v>0</v>
      </c>
      <c r="D48" s="2">
        <v>0.2260858221605361</v>
      </c>
      <c r="E48" s="2">
        <v>1.000000045813705E-18</v>
      </c>
      <c r="F48" s="288">
        <v>46236.958333333336</v>
      </c>
      <c r="G48" s="2">
        <v>2.9442213784461151</v>
      </c>
      <c r="H48" s="2">
        <v>0</v>
      </c>
      <c r="I48" s="2">
        <v>23.418883738310441</v>
      </c>
      <c r="J48" s="2">
        <v>0</v>
      </c>
    </row>
    <row r="49" spans="1:10" ht="15.75" customHeight="1" x14ac:dyDescent="0.25">
      <c r="A49" s="284">
        <v>46237</v>
      </c>
      <c r="B49" s="2">
        <v>1</v>
      </c>
      <c r="C49" s="2">
        <v>0.69318466716342497</v>
      </c>
      <c r="D49" s="2">
        <v>0.22458032456782495</v>
      </c>
      <c r="E49" s="2">
        <v>1.000000045813705E-18</v>
      </c>
      <c r="F49" s="288">
        <v>46237</v>
      </c>
      <c r="G49" s="2">
        <v>2.9059612920815558</v>
      </c>
      <c r="H49" s="2">
        <v>47.834810256958008</v>
      </c>
      <c r="I49" s="2">
        <v>23.253348024466295</v>
      </c>
      <c r="J49" s="2">
        <v>0</v>
      </c>
    </row>
    <row r="50" spans="1:10" ht="15.75" customHeight="1" x14ac:dyDescent="0.25">
      <c r="A50" s="284">
        <v>46237.041666666664</v>
      </c>
      <c r="B50" s="2">
        <v>1</v>
      </c>
      <c r="C50" s="2">
        <v>0.76312786142031352</v>
      </c>
      <c r="D50" s="2">
        <v>0.22713609481517505</v>
      </c>
      <c r="E50" s="2">
        <v>1.000000045813705E-18</v>
      </c>
      <c r="F50" s="288">
        <v>46237.041666666664</v>
      </c>
      <c r="G50" s="2">
        <v>2.9824329356330015</v>
      </c>
      <c r="H50" s="2">
        <v>55.659820556640625</v>
      </c>
      <c r="I50" s="2">
        <v>23.425769159445174</v>
      </c>
      <c r="J50" s="2">
        <v>0</v>
      </c>
    </row>
    <row r="51" spans="1:10" ht="15.75" customHeight="1" x14ac:dyDescent="0.25">
      <c r="A51" s="284">
        <v>46237.083333333336</v>
      </c>
      <c r="B51" s="2">
        <v>1</v>
      </c>
      <c r="C51" s="2">
        <v>0.75705156326293954</v>
      </c>
      <c r="D51" s="2">
        <v>0.21406636943694632</v>
      </c>
      <c r="E51" s="2">
        <v>1.000000045813705E-18</v>
      </c>
      <c r="F51" s="288">
        <v>46237.083333333336</v>
      </c>
      <c r="G51" s="2">
        <v>2.9321710235893788</v>
      </c>
      <c r="H51" s="2">
        <v>55.61202208201091</v>
      </c>
      <c r="I51" s="2">
        <v>23.678783434652999</v>
      </c>
      <c r="J51" s="2">
        <v>0</v>
      </c>
    </row>
    <row r="52" spans="1:10" ht="15.75" customHeight="1" x14ac:dyDescent="0.25">
      <c r="A52" s="284">
        <v>46237.125</v>
      </c>
      <c r="B52" s="2">
        <v>1</v>
      </c>
      <c r="C52" s="2">
        <v>0.74736319382985439</v>
      </c>
      <c r="D52" s="2">
        <v>0.21227372929512747</v>
      </c>
      <c r="E52" s="2">
        <v>1.000000045813705E-18</v>
      </c>
      <c r="F52" s="288">
        <v>46237.125</v>
      </c>
      <c r="G52" s="2">
        <v>2.9010882399323101</v>
      </c>
      <c r="H52" s="2">
        <v>55.432597796122238</v>
      </c>
      <c r="I52" s="2">
        <v>23.708431786699258</v>
      </c>
      <c r="J52" s="2">
        <v>0</v>
      </c>
    </row>
    <row r="53" spans="1:10" ht="15.75" customHeight="1" x14ac:dyDescent="0.25">
      <c r="A53" s="284">
        <v>46237.166666666664</v>
      </c>
      <c r="B53" s="2">
        <v>1</v>
      </c>
      <c r="C53" s="2">
        <v>0.74445289373397827</v>
      </c>
      <c r="D53" s="2">
        <v>0.22661626327179166</v>
      </c>
      <c r="E53" s="2">
        <v>1.000000045813705E-18</v>
      </c>
      <c r="F53" s="288">
        <v>46237.166666666664</v>
      </c>
      <c r="G53" s="2">
        <v>2.9356493859649122</v>
      </c>
      <c r="H53" s="2">
        <v>54.336556243896482</v>
      </c>
      <c r="I53" s="2">
        <v>23.369986071416982</v>
      </c>
      <c r="J53" s="2">
        <v>0</v>
      </c>
    </row>
    <row r="54" spans="1:10" ht="15.75" customHeight="1" x14ac:dyDescent="0.25">
      <c r="A54" s="284">
        <v>46237.208333333336</v>
      </c>
      <c r="B54" s="2">
        <v>1</v>
      </c>
      <c r="C54" s="2">
        <v>0.77244185805320731</v>
      </c>
      <c r="D54" s="2">
        <v>0.2220014843191554</v>
      </c>
      <c r="E54" s="2">
        <v>1.000000045813705E-18</v>
      </c>
      <c r="F54" s="288">
        <v>46237.208333333336</v>
      </c>
      <c r="G54" s="2">
        <v>2.8890895341394023</v>
      </c>
      <c r="H54" s="2">
        <v>54.84437370300293</v>
      </c>
      <c r="I54" s="2">
        <v>23.104108338299476</v>
      </c>
      <c r="J54" s="2">
        <v>0</v>
      </c>
    </row>
    <row r="55" spans="1:10" ht="15.75" customHeight="1" x14ac:dyDescent="0.25">
      <c r="A55" s="284">
        <v>46237.25</v>
      </c>
      <c r="B55" s="2">
        <v>1</v>
      </c>
      <c r="C55" s="2">
        <v>0.87896587451299024</v>
      </c>
      <c r="D55" s="2">
        <v>0.66945626136106939</v>
      </c>
      <c r="E55" s="2">
        <v>0.11524157438959394</v>
      </c>
      <c r="F55" s="288">
        <v>46237.25</v>
      </c>
      <c r="G55" s="2">
        <v>2.7814200279555874</v>
      </c>
      <c r="H55" s="2">
        <v>76.389862187703457</v>
      </c>
      <c r="I55" s="2">
        <v>24.653019566780962</v>
      </c>
      <c r="J55" s="2">
        <v>4.4621096540178575</v>
      </c>
    </row>
    <row r="56" spans="1:10" ht="15.75" customHeight="1" x14ac:dyDescent="0.25">
      <c r="A56" s="284">
        <v>46237.291666666664</v>
      </c>
      <c r="B56" s="2">
        <v>1</v>
      </c>
      <c r="C56" s="2">
        <v>0.90831302007039383</v>
      </c>
      <c r="D56" s="2">
        <v>0.53613067250477942</v>
      </c>
      <c r="E56" s="2">
        <v>0.90160535914557327</v>
      </c>
      <c r="F56" s="288">
        <v>46237.291666666664</v>
      </c>
      <c r="G56" s="2">
        <v>2.9050989295874823</v>
      </c>
      <c r="H56" s="2">
        <v>91.876695632934585</v>
      </c>
      <c r="I56" s="2">
        <v>23.624783461272951</v>
      </c>
      <c r="J56" s="2">
        <v>14.09140984235491</v>
      </c>
    </row>
    <row r="57" spans="1:10" ht="15.75" customHeight="1" x14ac:dyDescent="0.25">
      <c r="A57" s="284">
        <v>46237.333333333336</v>
      </c>
      <c r="B57" s="2">
        <v>1</v>
      </c>
      <c r="C57" s="2">
        <v>0.93532402714093521</v>
      </c>
      <c r="D57" s="2">
        <v>0.66995912507588695</v>
      </c>
      <c r="E57" s="2">
        <v>0.98950834066740101</v>
      </c>
      <c r="F57" s="288">
        <v>46237.333333333336</v>
      </c>
      <c r="G57" s="2">
        <v>2.9274304229887784</v>
      </c>
      <c r="H57" s="2">
        <v>105.3415724436442</v>
      </c>
      <c r="I57" s="2">
        <v>25.183225103046581</v>
      </c>
      <c r="J57" s="2">
        <v>30.026746625627794</v>
      </c>
    </row>
    <row r="58" spans="1:10" ht="15.75" customHeight="1" x14ac:dyDescent="0.25">
      <c r="A58" s="284">
        <v>46237.375</v>
      </c>
      <c r="B58" s="2">
        <v>1</v>
      </c>
      <c r="C58" s="2">
        <v>0.95709686477979017</v>
      </c>
      <c r="D58" s="2">
        <v>0.46770747335767554</v>
      </c>
      <c r="E58" s="2">
        <v>0.99771766923367977</v>
      </c>
      <c r="F58" s="288">
        <v>46237.375</v>
      </c>
      <c r="G58" s="2">
        <v>2.8732037108819348</v>
      </c>
      <c r="H58" s="2">
        <v>117.12521591186524</v>
      </c>
      <c r="I58" s="2">
        <v>25.087635437961623</v>
      </c>
      <c r="J58" s="2">
        <v>61.026655665806359</v>
      </c>
    </row>
    <row r="59" spans="1:10" ht="15.75" customHeight="1" x14ac:dyDescent="0.25">
      <c r="A59" s="284">
        <v>46237.416666666664</v>
      </c>
      <c r="B59" s="2">
        <v>1</v>
      </c>
      <c r="C59" s="2">
        <v>0.95640594959259029</v>
      </c>
      <c r="D59" s="2">
        <v>0.33935541326820617</v>
      </c>
      <c r="E59" s="2">
        <v>0.99949978983827992</v>
      </c>
      <c r="F59" s="288">
        <v>46237.416666666664</v>
      </c>
      <c r="G59" s="2">
        <v>2.7587811567817817</v>
      </c>
      <c r="H59" s="2">
        <v>122.72025146484374</v>
      </c>
      <c r="I59" s="2">
        <v>24.1691458564502</v>
      </c>
      <c r="J59" s="2">
        <v>82.394933471679678</v>
      </c>
    </row>
    <row r="60" spans="1:10" ht="15.75" customHeight="1" x14ac:dyDescent="0.25">
      <c r="A60" s="284">
        <v>46237.458333333336</v>
      </c>
      <c r="B60" s="2">
        <v>1</v>
      </c>
      <c r="C60" s="2">
        <v>0.95018498301506038</v>
      </c>
      <c r="D60" s="2">
        <v>0.38859249616093317</v>
      </c>
      <c r="E60" s="2">
        <v>0.99618308592055516</v>
      </c>
      <c r="F60" s="288">
        <v>46237.458333333336</v>
      </c>
      <c r="G60" s="2">
        <v>2.8490321941678514</v>
      </c>
      <c r="H60" s="2">
        <v>117.42734349568686</v>
      </c>
      <c r="I60" s="2">
        <v>25.036682373921391</v>
      </c>
      <c r="J60" s="2">
        <v>62.527092267717634</v>
      </c>
    </row>
    <row r="61" spans="1:10" ht="15.75" customHeight="1" x14ac:dyDescent="0.25">
      <c r="A61" s="284">
        <v>46237.5</v>
      </c>
      <c r="B61" s="2">
        <v>1</v>
      </c>
      <c r="C61" s="2">
        <v>0.96149103442827866</v>
      </c>
      <c r="D61" s="2">
        <v>0.40739499792279932</v>
      </c>
      <c r="E61" s="2">
        <v>0.97635536401399547</v>
      </c>
      <c r="F61" s="288">
        <v>46237.5</v>
      </c>
      <c r="G61" s="2">
        <v>2.8604500392168482</v>
      </c>
      <c r="H61" s="2">
        <v>119.84335924784342</v>
      </c>
      <c r="I61" s="2">
        <v>25.722317432697583</v>
      </c>
      <c r="J61" s="2">
        <v>37.039718819754469</v>
      </c>
    </row>
    <row r="62" spans="1:10" ht="15.75" customHeight="1" x14ac:dyDescent="0.25">
      <c r="A62" s="284">
        <v>46237.541666666664</v>
      </c>
      <c r="B62" s="2">
        <v>1</v>
      </c>
      <c r="C62" s="2">
        <v>0.9611072475001925</v>
      </c>
      <c r="D62" s="2">
        <v>0.41064078493316181</v>
      </c>
      <c r="E62" s="2">
        <v>0.97620346583425999</v>
      </c>
      <c r="F62" s="288">
        <v>46237.541666666664</v>
      </c>
      <c r="G62" s="2">
        <v>2.869638442883673</v>
      </c>
      <c r="H62" s="2">
        <v>123.1890809649513</v>
      </c>
      <c r="I62" s="2">
        <v>24.79914484382147</v>
      </c>
      <c r="J62" s="2">
        <v>31.942516265869138</v>
      </c>
    </row>
    <row r="63" spans="1:10" ht="15.75" customHeight="1" x14ac:dyDescent="0.25">
      <c r="A63" s="284">
        <v>46237.583333333336</v>
      </c>
      <c r="B63" s="2">
        <v>1</v>
      </c>
      <c r="C63" s="2">
        <v>0.96055540243784576</v>
      </c>
      <c r="D63" s="2">
        <v>0.40222561117924249</v>
      </c>
      <c r="E63" s="2">
        <v>0.9963974394791183</v>
      </c>
      <c r="F63" s="288">
        <v>46237.583333333336</v>
      </c>
      <c r="G63" s="2">
        <v>2.8413114099752592</v>
      </c>
      <c r="H63" s="2">
        <v>119.25539830525716</v>
      </c>
      <c r="I63" s="2">
        <v>24.828433299724292</v>
      </c>
      <c r="J63" s="2">
        <v>43.16874659946987</v>
      </c>
    </row>
    <row r="64" spans="1:10" ht="15.75" customHeight="1" x14ac:dyDescent="0.25">
      <c r="A64" s="284">
        <v>46237.625</v>
      </c>
      <c r="B64" s="2">
        <v>1</v>
      </c>
      <c r="C64" s="2">
        <v>0.95515470703442884</v>
      </c>
      <c r="D64" s="2">
        <v>0.46381871384594281</v>
      </c>
      <c r="E64" s="2">
        <v>0.99651135637291843</v>
      </c>
      <c r="F64" s="288">
        <v>46237.625</v>
      </c>
      <c r="G64" s="2">
        <v>2.8700124715787219</v>
      </c>
      <c r="H64" s="2">
        <v>117.49659614562988</v>
      </c>
      <c r="I64" s="2">
        <v>24.483511506333183</v>
      </c>
      <c r="J64" s="2">
        <v>44.40045058768137</v>
      </c>
    </row>
    <row r="65" spans="1:10" ht="15.75" customHeight="1" x14ac:dyDescent="0.25">
      <c r="A65" s="284">
        <v>46237.666666666664</v>
      </c>
      <c r="B65" s="2">
        <v>1</v>
      </c>
      <c r="C65" s="2">
        <v>0.94192619125048316</v>
      </c>
      <c r="D65" s="2">
        <v>0.47016047848307574</v>
      </c>
      <c r="E65" s="2">
        <v>0.97883240532662186</v>
      </c>
      <c r="F65" s="288">
        <v>46237.666666666664</v>
      </c>
      <c r="G65" s="2">
        <v>2.9105838851351349</v>
      </c>
      <c r="H65" s="2">
        <v>110.64529698689779</v>
      </c>
      <c r="I65" s="2">
        <v>25.926213770515833</v>
      </c>
      <c r="J65" s="2">
        <v>25.787621207101004</v>
      </c>
    </row>
    <row r="66" spans="1:10" ht="15.75" customHeight="1" x14ac:dyDescent="0.25">
      <c r="A66" s="284">
        <v>46237.708333333336</v>
      </c>
      <c r="B66" s="2">
        <v>1</v>
      </c>
      <c r="C66" s="2">
        <v>0.93591507077217106</v>
      </c>
      <c r="D66" s="2">
        <v>0.58585445170581574</v>
      </c>
      <c r="E66" s="2">
        <v>0.95488298950450767</v>
      </c>
      <c r="F66" s="288">
        <v>46237.708333333336</v>
      </c>
      <c r="G66" s="2">
        <v>2.9813718545519206</v>
      </c>
      <c r="H66" s="2">
        <v>103.4370174407959</v>
      </c>
      <c r="I66" s="2">
        <v>26.541696899022035</v>
      </c>
      <c r="J66" s="2">
        <v>16.600262176513674</v>
      </c>
    </row>
    <row r="67" spans="1:10" ht="15.75" customHeight="1" x14ac:dyDescent="0.25">
      <c r="A67" s="284">
        <v>46237.75</v>
      </c>
      <c r="B67" s="2">
        <v>1</v>
      </c>
      <c r="C67" s="2">
        <v>0.93194131453831985</v>
      </c>
      <c r="D67" s="2">
        <v>0.58901882701711694</v>
      </c>
      <c r="E67" s="2">
        <v>0.3856648535334638</v>
      </c>
      <c r="F67" s="288">
        <v>46237.75</v>
      </c>
      <c r="G67" s="2">
        <v>3.0436282252647384</v>
      </c>
      <c r="H67" s="2">
        <v>101.13154385884604</v>
      </c>
      <c r="I67" s="2">
        <v>23.510388551493406</v>
      </c>
      <c r="J67" s="2">
        <v>7.1296448538643977</v>
      </c>
    </row>
    <row r="68" spans="1:10" ht="15.75" customHeight="1" x14ac:dyDescent="0.25">
      <c r="A68" s="284">
        <v>46237.791666666664</v>
      </c>
      <c r="B68" s="2">
        <v>1</v>
      </c>
      <c r="C68" s="2">
        <v>0.90131500760714223</v>
      </c>
      <c r="D68" s="2">
        <v>0.65563565086234699</v>
      </c>
      <c r="E68" s="2">
        <v>1.000000045813705E-18</v>
      </c>
      <c r="F68" s="288">
        <v>46237.791666666664</v>
      </c>
      <c r="G68" s="2">
        <v>3.0450203988857281</v>
      </c>
      <c r="H68" s="2">
        <v>84.281896845499674</v>
      </c>
      <c r="I68" s="2">
        <v>26.964954297061965</v>
      </c>
      <c r="J68" s="2">
        <v>0</v>
      </c>
    </row>
    <row r="69" spans="1:10" ht="15.75" customHeight="1" x14ac:dyDescent="0.25">
      <c r="A69" s="284">
        <v>46237.833333333336</v>
      </c>
      <c r="B69" s="2">
        <v>1</v>
      </c>
      <c r="C69" s="2">
        <v>0.85928549170494073</v>
      </c>
      <c r="D69" s="2">
        <v>0.76328824360380065</v>
      </c>
      <c r="E69" s="2">
        <v>1.000000045813705E-18</v>
      </c>
      <c r="F69" s="288">
        <v>46237.833333333336</v>
      </c>
      <c r="G69" s="2">
        <v>2.9956545315051892</v>
      </c>
      <c r="H69" s="2">
        <v>71.662209701538075</v>
      </c>
      <c r="I69" s="2">
        <v>36.58692622090517</v>
      </c>
      <c r="J69" s="2">
        <v>0</v>
      </c>
    </row>
    <row r="70" spans="1:10" ht="15.75" customHeight="1" x14ac:dyDescent="0.25">
      <c r="A70" s="284">
        <v>46237.875</v>
      </c>
      <c r="B70" s="2">
        <v>1</v>
      </c>
      <c r="C70" s="2">
        <v>0.79906373421351118</v>
      </c>
      <c r="D70" s="2">
        <v>0.82035657775260706</v>
      </c>
      <c r="E70" s="2">
        <v>1.000000045813705E-18</v>
      </c>
      <c r="F70" s="288">
        <v>46237.875</v>
      </c>
      <c r="G70" s="2">
        <v>3.0441095122129842</v>
      </c>
      <c r="H70" s="2">
        <v>59.336048316955569</v>
      </c>
      <c r="I70" s="2">
        <v>40.136758065506399</v>
      </c>
      <c r="J70" s="2">
        <v>0</v>
      </c>
    </row>
    <row r="71" spans="1:10" ht="15.75" customHeight="1" x14ac:dyDescent="0.25">
      <c r="A71" s="284">
        <v>46237.916666666664</v>
      </c>
      <c r="B71" s="2">
        <v>1</v>
      </c>
      <c r="C71" s="2">
        <v>0.78974408507347116</v>
      </c>
      <c r="D71" s="2">
        <v>0.72585927191459143</v>
      </c>
      <c r="E71" s="2">
        <v>1.000000045813705E-18</v>
      </c>
      <c r="F71" s="288">
        <v>46237.916666666664</v>
      </c>
      <c r="G71" s="2">
        <v>2.8719359121621624</v>
      </c>
      <c r="H71" s="2">
        <v>59.662405141194661</v>
      </c>
      <c r="I71" s="2">
        <v>32.52852643714121</v>
      </c>
      <c r="J71" s="2">
        <v>0</v>
      </c>
    </row>
    <row r="72" spans="1:10" ht="15.75" customHeight="1" x14ac:dyDescent="0.25">
      <c r="A72" s="284">
        <v>46237.958333333336</v>
      </c>
      <c r="B72" s="2">
        <v>1</v>
      </c>
      <c r="C72" s="2">
        <v>0.77837712963422134</v>
      </c>
      <c r="D72" s="2">
        <v>0.66574572439014679</v>
      </c>
      <c r="E72" s="2">
        <v>1.000000045813705E-18</v>
      </c>
      <c r="F72" s="288">
        <v>46237.958333333336</v>
      </c>
      <c r="G72" s="2">
        <v>2.9428155987237243</v>
      </c>
      <c r="H72" s="2">
        <v>58.546579043070473</v>
      </c>
      <c r="I72" s="2">
        <v>29.403762341488019</v>
      </c>
      <c r="J72" s="2">
        <v>0</v>
      </c>
    </row>
    <row r="73" spans="1:10" ht="15.75" customHeight="1" x14ac:dyDescent="0.25">
      <c r="A73" s="284">
        <v>46238</v>
      </c>
      <c r="B73" s="2">
        <v>1</v>
      </c>
      <c r="C73" s="2">
        <v>0.77176497578620906</v>
      </c>
      <c r="D73" s="2">
        <v>0.59687170686693536</v>
      </c>
      <c r="E73" s="2">
        <v>1.000000045813705E-18</v>
      </c>
      <c r="F73" s="288">
        <v>46238</v>
      </c>
      <c r="G73" s="2">
        <v>2.8761934615536591</v>
      </c>
      <c r="H73" s="2">
        <v>57.032836532592775</v>
      </c>
      <c r="I73" s="2">
        <v>25.470737003055014</v>
      </c>
      <c r="J73" s="2">
        <v>0</v>
      </c>
    </row>
    <row r="74" spans="1:10" ht="15.75" customHeight="1" x14ac:dyDescent="0.25">
      <c r="A74" s="284">
        <v>46238.041666666664</v>
      </c>
      <c r="B74" s="2">
        <v>1</v>
      </c>
      <c r="C74" s="2">
        <v>0.79336262941360469</v>
      </c>
      <c r="D74" s="2">
        <v>0.59578257121823053</v>
      </c>
      <c r="E74" s="2">
        <v>1.000000045813705E-18</v>
      </c>
      <c r="F74" s="288">
        <v>46238.041666666664</v>
      </c>
      <c r="G74" s="2">
        <v>2.9174611358068594</v>
      </c>
      <c r="H74" s="2">
        <v>59.699964618682863</v>
      </c>
      <c r="I74" s="2">
        <v>25.745704767732281</v>
      </c>
      <c r="J74" s="2">
        <v>0</v>
      </c>
    </row>
    <row r="75" spans="1:10" ht="15.75" customHeight="1" x14ac:dyDescent="0.25">
      <c r="A75" s="284">
        <v>46238.083333333336</v>
      </c>
      <c r="B75" s="2">
        <v>1</v>
      </c>
      <c r="C75" s="2">
        <v>0.76979890664418538</v>
      </c>
      <c r="D75" s="2">
        <v>0.63328170399420824</v>
      </c>
      <c r="E75" s="2">
        <v>1.000000045813705E-18</v>
      </c>
      <c r="F75" s="288">
        <v>46238.083333333336</v>
      </c>
      <c r="G75" s="2">
        <v>2.9732255194911299</v>
      </c>
      <c r="H75" s="2">
        <v>58.671340052286787</v>
      </c>
      <c r="I75" s="2">
        <v>26.75948247419516</v>
      </c>
      <c r="J75" s="2">
        <v>0</v>
      </c>
    </row>
    <row r="76" spans="1:10" ht="15.75" customHeight="1" x14ac:dyDescent="0.25">
      <c r="A76" s="284">
        <v>46238.125</v>
      </c>
      <c r="B76" s="2">
        <v>0</v>
      </c>
      <c r="C76" s="2">
        <v>0.76664280848843713</v>
      </c>
      <c r="D76" s="2">
        <v>0.58190858364105225</v>
      </c>
      <c r="E76" s="2">
        <v>1.000000045813705E-18</v>
      </c>
      <c r="F76" s="288">
        <v>46238.125</v>
      </c>
      <c r="G76" s="2">
        <v>2.8570513229018495</v>
      </c>
      <c r="H76" s="2">
        <v>56.905356193724131</v>
      </c>
      <c r="I76" s="2">
        <v>25.224038716832638</v>
      </c>
      <c r="J76" s="2">
        <v>0</v>
      </c>
    </row>
    <row r="77" spans="1:10" ht="15.75" customHeight="1" x14ac:dyDescent="0.25">
      <c r="A77" s="284">
        <v>46238.166666666664</v>
      </c>
      <c r="B77" s="2">
        <v>1</v>
      </c>
      <c r="C77" s="2">
        <v>0.77206045389175415</v>
      </c>
      <c r="D77" s="2">
        <v>0.77403975822944415</v>
      </c>
      <c r="E77" s="2">
        <v>1.000000045813705E-18</v>
      </c>
      <c r="F77" s="288">
        <v>46238.166666666664</v>
      </c>
      <c r="G77" s="2">
        <v>2.8931658783783787</v>
      </c>
      <c r="H77" s="2">
        <v>57.050167465209967</v>
      </c>
      <c r="I77" s="2">
        <v>34.550872991207562</v>
      </c>
      <c r="J77" s="2">
        <v>0</v>
      </c>
    </row>
    <row r="78" spans="1:10" ht="15.75" customHeight="1" x14ac:dyDescent="0.25">
      <c r="A78" s="284">
        <v>46238.208333333336</v>
      </c>
      <c r="B78" s="2">
        <v>1</v>
      </c>
      <c r="C78" s="2">
        <v>0.78989133834838865</v>
      </c>
      <c r="D78" s="2">
        <v>0.75371342508689221</v>
      </c>
      <c r="E78" s="2">
        <v>1.000000045813705E-18</v>
      </c>
      <c r="F78" s="288">
        <v>46238.208333333336</v>
      </c>
      <c r="G78" s="2">
        <v>2.8912528796230443</v>
      </c>
      <c r="H78" s="2">
        <v>57.467784500122065</v>
      </c>
      <c r="I78" s="2">
        <v>33.608077954869024</v>
      </c>
      <c r="J78" s="2">
        <v>0</v>
      </c>
    </row>
    <row r="79" spans="1:10" ht="15.75" customHeight="1" x14ac:dyDescent="0.25">
      <c r="A79" s="284">
        <v>46238.25</v>
      </c>
      <c r="B79" s="2">
        <v>1</v>
      </c>
      <c r="C79" s="2">
        <v>0.89697709679603577</v>
      </c>
      <c r="D79" s="2">
        <v>0.64449950887751672</v>
      </c>
      <c r="E79" s="2">
        <v>6.2993511557579041E-2</v>
      </c>
      <c r="F79" s="288">
        <v>46238.25</v>
      </c>
      <c r="G79" s="2">
        <v>2.9197663910621148</v>
      </c>
      <c r="H79" s="2">
        <v>83.007296053568524</v>
      </c>
      <c r="I79" s="2">
        <v>24.855316476859592</v>
      </c>
      <c r="J79" s="2">
        <v>3.9360668618338446</v>
      </c>
    </row>
    <row r="80" spans="1:10" ht="15.75" customHeight="1" x14ac:dyDescent="0.25">
      <c r="A80" s="284">
        <v>46238.291666666664</v>
      </c>
      <c r="B80" s="2">
        <v>0</v>
      </c>
      <c r="C80" s="2">
        <v>0.9267610251903533</v>
      </c>
      <c r="D80" s="2">
        <v>0.5227830809331222</v>
      </c>
      <c r="E80" s="2">
        <v>0.90445837325283462</v>
      </c>
      <c r="F80" s="288">
        <v>46238.291666666664</v>
      </c>
      <c r="G80" s="2">
        <v>2.8551562173028295</v>
      </c>
      <c r="H80" s="2">
        <v>96.28830134073894</v>
      </c>
      <c r="I80" s="2">
        <v>23.526818355552763</v>
      </c>
      <c r="J80" s="2">
        <v>13.378901419503347</v>
      </c>
    </row>
    <row r="81" spans="1:10" ht="15.75" customHeight="1" x14ac:dyDescent="0.25">
      <c r="A81" s="284">
        <v>46238.333333333336</v>
      </c>
      <c r="B81" s="2">
        <v>1</v>
      </c>
      <c r="C81" s="2">
        <v>0.93791327079137166</v>
      </c>
      <c r="D81" s="2">
        <v>0.59731250730427832</v>
      </c>
      <c r="E81" s="2">
        <v>0.98411659124706474</v>
      </c>
      <c r="F81" s="288">
        <v>46238.333333333336</v>
      </c>
      <c r="G81" s="2">
        <v>2.8956981564572741</v>
      </c>
      <c r="H81" s="2">
        <v>101.18727429707845</v>
      </c>
      <c r="I81" s="2">
        <v>25.583610943654779</v>
      </c>
      <c r="J81" s="2">
        <v>28.875051121303009</v>
      </c>
    </row>
    <row r="82" spans="1:10" ht="15.75" customHeight="1" x14ac:dyDescent="0.25">
      <c r="A82" s="284">
        <v>46238.375</v>
      </c>
      <c r="B82" s="2">
        <v>1</v>
      </c>
      <c r="C82" s="2">
        <v>0.9551305691401164</v>
      </c>
      <c r="D82" s="2">
        <v>0.44032943914294714</v>
      </c>
      <c r="E82" s="2">
        <v>0.98807324974664623</v>
      </c>
      <c r="F82" s="288">
        <v>46238.375</v>
      </c>
      <c r="G82" s="2">
        <v>2.8764454861111113</v>
      </c>
      <c r="H82" s="2">
        <v>119.83655853271483</v>
      </c>
      <c r="I82" s="2">
        <v>25.552812968318168</v>
      </c>
      <c r="J82" s="2">
        <v>28.966546072823661</v>
      </c>
    </row>
    <row r="83" spans="1:10" ht="15.75" customHeight="1" x14ac:dyDescent="0.25">
      <c r="A83" s="284">
        <v>46238.416666666664</v>
      </c>
      <c r="B83" s="2">
        <v>1</v>
      </c>
      <c r="C83" s="2">
        <v>0.95000052650769551</v>
      </c>
      <c r="D83" s="2">
        <v>0.39148627421837079</v>
      </c>
      <c r="E83" s="2">
        <v>0.99625833758286064</v>
      </c>
      <c r="F83" s="288">
        <v>46238.416666666664</v>
      </c>
      <c r="G83" s="2">
        <v>2.7764338442389764</v>
      </c>
      <c r="H83" s="2">
        <v>125.16714248657226</v>
      </c>
      <c r="I83" s="2">
        <v>23.879390791942008</v>
      </c>
      <c r="J83" s="2">
        <v>54.761540004185264</v>
      </c>
    </row>
    <row r="84" spans="1:10" ht="15.75" customHeight="1" x14ac:dyDescent="0.25">
      <c r="A84" s="284">
        <v>46238.458333333336</v>
      </c>
      <c r="B84" s="2">
        <v>1</v>
      </c>
      <c r="C84" s="2">
        <v>0.9517193535963695</v>
      </c>
      <c r="D84" s="2">
        <v>0.51474127738843323</v>
      </c>
      <c r="E84" s="2">
        <v>0.98791464923747951</v>
      </c>
      <c r="F84" s="288">
        <v>46238.458333333336</v>
      </c>
      <c r="G84" s="2">
        <v>2.8168162019914651</v>
      </c>
      <c r="H84" s="2">
        <v>125.43543167114257</v>
      </c>
      <c r="I84" s="2">
        <v>26.928466108005509</v>
      </c>
      <c r="J84" s="2">
        <v>54.953582231794094</v>
      </c>
    </row>
    <row r="85" spans="1:10" ht="15.75" customHeight="1" x14ac:dyDescent="0.25">
      <c r="A85" s="284">
        <v>46238.5</v>
      </c>
      <c r="B85" s="2">
        <v>1</v>
      </c>
      <c r="C85" s="2">
        <v>0.94546503822008776</v>
      </c>
      <c r="D85" s="2">
        <v>0.5511504300969392</v>
      </c>
      <c r="E85" s="2">
        <v>0.99882198098514763</v>
      </c>
      <c r="F85" s="288">
        <v>46238.5</v>
      </c>
      <c r="G85" s="2">
        <v>2.7923247492887624</v>
      </c>
      <c r="H85" s="2">
        <v>115.65332476298015</v>
      </c>
      <c r="I85" s="2">
        <v>29.807102308914125</v>
      </c>
      <c r="J85" s="2">
        <v>94.151086338588186</v>
      </c>
    </row>
    <row r="86" spans="1:10" ht="15.75" customHeight="1" x14ac:dyDescent="0.25">
      <c r="A86" s="284">
        <v>46238.541666666664</v>
      </c>
      <c r="B86" s="2">
        <v>1</v>
      </c>
      <c r="C86" s="2">
        <v>0.95524091323216753</v>
      </c>
      <c r="D86" s="2">
        <v>0.50014143051366089</v>
      </c>
      <c r="E86" s="2">
        <v>0.99837523086794788</v>
      </c>
      <c r="F86" s="288">
        <v>46238.541666666664</v>
      </c>
      <c r="G86" s="2">
        <v>2.8328996207430337</v>
      </c>
      <c r="H86" s="2">
        <v>122.85978240966796</v>
      </c>
      <c r="I86" s="2">
        <v>25.043527460852161</v>
      </c>
      <c r="J86" s="2">
        <v>74.346140485491077</v>
      </c>
    </row>
    <row r="87" spans="1:10" ht="15.75" customHeight="1" x14ac:dyDescent="0.25">
      <c r="A87" s="284">
        <v>46238.583333333336</v>
      </c>
      <c r="B87" s="2">
        <v>1</v>
      </c>
      <c r="C87" s="2">
        <v>0.96222356756528216</v>
      </c>
      <c r="D87" s="2">
        <v>0.44331885544443322</v>
      </c>
      <c r="E87" s="2">
        <v>0.99440493328230728</v>
      </c>
      <c r="F87" s="288">
        <v>46238.583333333336</v>
      </c>
      <c r="G87" s="2">
        <v>2.812516420341395</v>
      </c>
      <c r="H87" s="2">
        <v>129.0901158650716</v>
      </c>
      <c r="I87" s="2">
        <v>25.207325982482065</v>
      </c>
      <c r="J87" s="2">
        <v>50.380805175781248</v>
      </c>
    </row>
    <row r="88" spans="1:10" ht="15.75" customHeight="1" x14ac:dyDescent="0.25">
      <c r="A88" s="284">
        <v>46238.625</v>
      </c>
      <c r="B88" s="2">
        <v>1</v>
      </c>
      <c r="C88" s="2">
        <v>0.94731591939926152</v>
      </c>
      <c r="D88" s="2">
        <v>0.41673773739177722</v>
      </c>
      <c r="E88" s="2">
        <v>0.9962931921971695</v>
      </c>
      <c r="F88" s="288">
        <v>46238.625</v>
      </c>
      <c r="G88" s="2">
        <v>2.8340625319069068</v>
      </c>
      <c r="H88" s="2">
        <v>120.74484621683757</v>
      </c>
      <c r="I88" s="2">
        <v>25.870988598925322</v>
      </c>
      <c r="J88" s="2">
        <v>60.272911943708145</v>
      </c>
    </row>
    <row r="89" spans="1:10" ht="15.75" customHeight="1" x14ac:dyDescent="0.25">
      <c r="A89" s="284">
        <v>46238.666666666664</v>
      </c>
      <c r="B89" s="2">
        <v>1</v>
      </c>
      <c r="C89" s="2">
        <v>0.9579050462870371</v>
      </c>
      <c r="D89" s="2">
        <v>0.45686147105788055</v>
      </c>
      <c r="E89" s="2">
        <v>0.98136016779712265</v>
      </c>
      <c r="F89" s="288">
        <v>46238.666666666664</v>
      </c>
      <c r="G89" s="2">
        <v>2.9357688743677888</v>
      </c>
      <c r="H89" s="2">
        <v>119.97858000255766</v>
      </c>
      <c r="I89" s="2">
        <v>25.134467941027857</v>
      </c>
      <c r="J89" s="2">
        <v>29.075017874581476</v>
      </c>
    </row>
    <row r="90" spans="1:10" ht="15.75" customHeight="1" x14ac:dyDescent="0.25">
      <c r="A90" s="284">
        <v>46238.708333333336</v>
      </c>
      <c r="B90" s="2">
        <v>1</v>
      </c>
      <c r="C90" s="2">
        <v>0.93028005560239158</v>
      </c>
      <c r="D90" s="2">
        <v>0.56316401918415027</v>
      </c>
      <c r="E90" s="2">
        <v>1.4280558563768864E-2</v>
      </c>
      <c r="F90" s="288">
        <v>46238.708333333336</v>
      </c>
      <c r="G90" s="2">
        <v>2.9783550352978398</v>
      </c>
      <c r="H90" s="2">
        <v>104.18245964050293</v>
      </c>
      <c r="I90" s="2">
        <v>24.645906660396591</v>
      </c>
      <c r="J90" s="2">
        <v>6.3390305524553572</v>
      </c>
    </row>
    <row r="91" spans="1:10" ht="15.75" customHeight="1" x14ac:dyDescent="0.25">
      <c r="A91" s="284">
        <v>46238.75</v>
      </c>
      <c r="B91" s="2">
        <v>1</v>
      </c>
      <c r="C91" s="2">
        <v>0.92226192156473807</v>
      </c>
      <c r="D91" s="2">
        <v>0.61698267499919934</v>
      </c>
      <c r="E91" s="2">
        <v>1.000000045813705E-18</v>
      </c>
      <c r="F91" s="288">
        <v>46238.75</v>
      </c>
      <c r="G91" s="2">
        <v>3.0295609459459456</v>
      </c>
      <c r="H91" s="2">
        <v>93.782442092895508</v>
      </c>
      <c r="I91" s="2">
        <v>24.679369405324284</v>
      </c>
      <c r="J91" s="2">
        <v>4.964961312430245</v>
      </c>
    </row>
    <row r="92" spans="1:10" ht="15.75" customHeight="1" x14ac:dyDescent="0.25">
      <c r="A92" s="284">
        <v>46238.791666666664</v>
      </c>
      <c r="B92" s="2">
        <v>1</v>
      </c>
      <c r="C92" s="2">
        <v>0.90349423289299002</v>
      </c>
      <c r="D92" s="2">
        <v>0.69007241396093555</v>
      </c>
      <c r="E92" s="2">
        <v>1.000000045813705E-18</v>
      </c>
      <c r="F92" s="288">
        <v>46238.791666666664</v>
      </c>
      <c r="G92" s="2">
        <v>2.9149063180367873</v>
      </c>
      <c r="H92" s="2">
        <v>84.104585266113276</v>
      </c>
      <c r="I92" s="2">
        <v>26.698852525869377</v>
      </c>
      <c r="J92" s="2">
        <v>0</v>
      </c>
    </row>
    <row r="93" spans="1:10" ht="15.75" customHeight="1" x14ac:dyDescent="0.25">
      <c r="A93" s="284">
        <v>46238.833333333336</v>
      </c>
      <c r="B93" s="2">
        <v>1</v>
      </c>
      <c r="C93" s="2">
        <v>0.8648431797822318</v>
      </c>
      <c r="D93" s="2">
        <v>0.7027339396387221</v>
      </c>
      <c r="E93" s="2">
        <v>1.000000045813705E-18</v>
      </c>
      <c r="F93" s="288">
        <v>46238.833333333336</v>
      </c>
      <c r="G93" s="2">
        <v>2.9863019444444445</v>
      </c>
      <c r="H93" s="2">
        <v>71.962256368001306</v>
      </c>
      <c r="I93" s="2">
        <v>29.245863114421077</v>
      </c>
      <c r="J93" s="2">
        <v>0</v>
      </c>
    </row>
    <row r="94" spans="1:10" ht="15.75" customHeight="1" x14ac:dyDescent="0.25">
      <c r="A94" s="284">
        <v>46238.875</v>
      </c>
      <c r="B94" s="2">
        <v>1</v>
      </c>
      <c r="C94" s="2">
        <v>0.80901201566060388</v>
      </c>
      <c r="D94" s="2">
        <v>0.68155200214018463</v>
      </c>
      <c r="E94" s="2">
        <v>1.000000045813705E-18</v>
      </c>
      <c r="F94" s="288">
        <v>46238.875</v>
      </c>
      <c r="G94" s="2">
        <v>2.979616553362574</v>
      </c>
      <c r="H94" s="2">
        <v>61.489524141947427</v>
      </c>
      <c r="I94" s="2">
        <v>27.73825631970945</v>
      </c>
      <c r="J94" s="2">
        <v>0</v>
      </c>
    </row>
    <row r="95" spans="1:10" ht="15.75" customHeight="1" x14ac:dyDescent="0.25">
      <c r="A95" s="284">
        <v>46238.916666666664</v>
      </c>
      <c r="B95" s="2">
        <v>0</v>
      </c>
      <c r="C95" s="2">
        <v>0.78728670279184976</v>
      </c>
      <c r="D95" s="2">
        <v>0.60650739462479297</v>
      </c>
      <c r="E95" s="2">
        <v>1.000000045813705E-18</v>
      </c>
      <c r="F95" s="288">
        <v>46238.916666666664</v>
      </c>
      <c r="G95" s="2">
        <v>2.8480414591235976</v>
      </c>
      <c r="H95" s="2">
        <v>58.173978487650551</v>
      </c>
      <c r="I95" s="2">
        <v>25.604643646436248</v>
      </c>
      <c r="J95" s="2">
        <v>0</v>
      </c>
    </row>
    <row r="96" spans="1:10" ht="15.75" customHeight="1" x14ac:dyDescent="0.25">
      <c r="A96" s="284">
        <v>46238.958333333336</v>
      </c>
      <c r="B96" s="2">
        <v>0</v>
      </c>
      <c r="C96" s="2">
        <v>0.76962849497795116</v>
      </c>
      <c r="D96" s="2">
        <v>0.68236720114357396</v>
      </c>
      <c r="E96" s="2">
        <v>1.000000045813705E-18</v>
      </c>
      <c r="F96" s="288">
        <v>46238.958333333336</v>
      </c>
      <c r="G96" s="2">
        <v>2.9358337741890876</v>
      </c>
      <c r="H96" s="2">
        <v>56.304973602294922</v>
      </c>
      <c r="I96" s="2">
        <v>29.184537389061667</v>
      </c>
      <c r="J96" s="2">
        <v>0</v>
      </c>
    </row>
    <row r="97" spans="1:10" ht="15.75" customHeight="1" x14ac:dyDescent="0.25">
      <c r="A97" s="284">
        <v>46239</v>
      </c>
      <c r="B97" s="2">
        <v>0</v>
      </c>
      <c r="C97" s="2">
        <v>0.76873170804409752</v>
      </c>
      <c r="D97" s="2">
        <v>0.59672514493521966</v>
      </c>
      <c r="E97" s="2">
        <v>1.000000045813705E-18</v>
      </c>
      <c r="F97" s="288">
        <v>46239</v>
      </c>
      <c r="G97" s="2">
        <v>2.9135915776349659</v>
      </c>
      <c r="H97" s="2">
        <v>55.068078536079042</v>
      </c>
      <c r="I97" s="2">
        <v>25.505048910148531</v>
      </c>
      <c r="J97" s="2">
        <v>0</v>
      </c>
    </row>
    <row r="98" spans="1:10" ht="15.75" customHeight="1" x14ac:dyDescent="0.25">
      <c r="A98" s="284">
        <v>46239.041666666664</v>
      </c>
      <c r="B98" s="2">
        <v>1</v>
      </c>
      <c r="C98" s="2">
        <v>0.76972179810206087</v>
      </c>
      <c r="D98" s="2">
        <v>0.72615965835661755</v>
      </c>
      <c r="E98" s="2">
        <v>1.000000045813705E-18</v>
      </c>
      <c r="F98" s="288">
        <v>46239.041666666664</v>
      </c>
      <c r="G98" s="2">
        <v>2.953456919748696</v>
      </c>
      <c r="H98" s="2">
        <v>56.380315717061364</v>
      </c>
      <c r="I98" s="2">
        <v>33.695316398567833</v>
      </c>
      <c r="J98" s="2">
        <v>0</v>
      </c>
    </row>
    <row r="99" spans="1:10" ht="15.75" customHeight="1" x14ac:dyDescent="0.25">
      <c r="A99" s="284">
        <v>46239.083333333336</v>
      </c>
      <c r="B99" s="2">
        <v>0</v>
      </c>
      <c r="C99" s="2">
        <v>0.75926809112230931</v>
      </c>
      <c r="D99" s="2">
        <v>0.72590723150803638</v>
      </c>
      <c r="E99" s="2">
        <v>1.000000045813705E-18</v>
      </c>
      <c r="F99" s="288">
        <v>46239.083333333336</v>
      </c>
      <c r="G99" s="2">
        <v>2.9468849530780781</v>
      </c>
      <c r="H99" s="2">
        <v>55.850946617126468</v>
      </c>
      <c r="I99" s="2">
        <v>32.721432151530571</v>
      </c>
      <c r="J99" s="2">
        <v>0</v>
      </c>
    </row>
    <row r="100" spans="1:10" ht="15.75" customHeight="1" x14ac:dyDescent="0.25">
      <c r="A100" s="284">
        <v>46239.125</v>
      </c>
      <c r="B100" s="2">
        <v>1</v>
      </c>
      <c r="C100" s="2">
        <v>0.75737642645835879</v>
      </c>
      <c r="D100" s="2">
        <v>0.82483472695699322</v>
      </c>
      <c r="E100" s="2">
        <v>1.000000045813705E-18</v>
      </c>
      <c r="F100" s="288">
        <v>46239.125</v>
      </c>
      <c r="G100" s="2">
        <v>2.9277589217836253</v>
      </c>
      <c r="H100" s="2">
        <v>55.586164665222164</v>
      </c>
      <c r="I100" s="2">
        <v>37.397865632777155</v>
      </c>
      <c r="J100" s="2">
        <v>0</v>
      </c>
    </row>
    <row r="101" spans="1:10" ht="15.75" customHeight="1" x14ac:dyDescent="0.25">
      <c r="A101" s="284">
        <v>46239.166666666664</v>
      </c>
      <c r="B101" s="2">
        <v>1</v>
      </c>
      <c r="C101" s="2">
        <v>0.74218412836392722</v>
      </c>
      <c r="D101" s="2">
        <v>0.72361990497281903</v>
      </c>
      <c r="E101" s="2">
        <v>1.000000045813705E-18</v>
      </c>
      <c r="F101" s="288">
        <v>46239.166666666664</v>
      </c>
      <c r="G101" s="2">
        <v>2.9459080142642651</v>
      </c>
      <c r="H101" s="2">
        <v>54.498395284016922</v>
      </c>
      <c r="I101" s="2">
        <v>30.948028882972807</v>
      </c>
      <c r="J101" s="2">
        <v>0</v>
      </c>
    </row>
    <row r="102" spans="1:10" ht="15.75" customHeight="1" x14ac:dyDescent="0.25">
      <c r="A102" s="284">
        <v>46239.208333333336</v>
      </c>
      <c r="B102" s="2">
        <v>1</v>
      </c>
      <c r="C102" s="2">
        <v>0.7800027509530385</v>
      </c>
      <c r="D102" s="2">
        <v>0.82026313869613909</v>
      </c>
      <c r="E102" s="2">
        <v>1.000000045813705E-18</v>
      </c>
      <c r="F102" s="288">
        <v>46239.208333333336</v>
      </c>
      <c r="G102" s="2">
        <v>2.9027830942936861</v>
      </c>
      <c r="H102" s="2">
        <v>55.41974220275879</v>
      </c>
      <c r="I102" s="2">
        <v>38.796130829649009</v>
      </c>
      <c r="J102" s="2">
        <v>0</v>
      </c>
    </row>
    <row r="103" spans="1:10" ht="15.75" customHeight="1" x14ac:dyDescent="0.25">
      <c r="A103" s="284">
        <v>46239.25</v>
      </c>
      <c r="B103" s="2">
        <v>1</v>
      </c>
      <c r="C103" s="2">
        <v>0.88780515193939213</v>
      </c>
      <c r="D103" s="2">
        <v>0.61182688853957434</v>
      </c>
      <c r="E103" s="2">
        <v>0.11233279760926962</v>
      </c>
      <c r="F103" s="288">
        <v>46239.25</v>
      </c>
      <c r="G103" s="2">
        <v>2.8748581436699863</v>
      </c>
      <c r="H103" s="2">
        <v>81.011219851175952</v>
      </c>
      <c r="I103" s="2">
        <v>25.323878857458062</v>
      </c>
      <c r="J103" s="2">
        <v>4.1405624455043242</v>
      </c>
    </row>
    <row r="104" spans="1:10" ht="15.75" customHeight="1" x14ac:dyDescent="0.25">
      <c r="A104" s="284">
        <v>46239.291666666664</v>
      </c>
      <c r="B104" s="2">
        <v>1</v>
      </c>
      <c r="C104" s="2">
        <v>0.91881428360939033</v>
      </c>
      <c r="D104" s="2">
        <v>0.50323381224875385</v>
      </c>
      <c r="E104" s="2">
        <v>0.83354449298764977</v>
      </c>
      <c r="F104" s="288">
        <v>46239.291666666664</v>
      </c>
      <c r="G104" s="2">
        <v>2.8769986982974913</v>
      </c>
      <c r="H104" s="2">
        <v>91.106778081258142</v>
      </c>
      <c r="I104" s="2">
        <v>23.11399092881576</v>
      </c>
      <c r="J104" s="2">
        <v>11.915523491995675</v>
      </c>
    </row>
    <row r="105" spans="1:10" ht="15.75" customHeight="1" x14ac:dyDescent="0.25">
      <c r="A105" s="284">
        <v>46239.333333333336</v>
      </c>
      <c r="B105" s="2">
        <v>1</v>
      </c>
      <c r="C105" s="2">
        <v>0.93486738602320352</v>
      </c>
      <c r="D105" s="2">
        <v>0.5628096463651997</v>
      </c>
      <c r="E105" s="2">
        <v>0.99056831960167213</v>
      </c>
      <c r="F105" s="288">
        <v>46239.333333333336</v>
      </c>
      <c r="G105" s="2">
        <v>2.855171927552552</v>
      </c>
      <c r="H105" s="2">
        <v>104.47620798746746</v>
      </c>
      <c r="I105" s="2">
        <v>25.302092731234584</v>
      </c>
      <c r="J105" s="2">
        <v>32.303364257812497</v>
      </c>
    </row>
    <row r="106" spans="1:10" ht="15.75" customHeight="1" x14ac:dyDescent="0.25">
      <c r="A106" s="284">
        <v>46239.375</v>
      </c>
      <c r="B106" s="2">
        <v>1</v>
      </c>
      <c r="C106" s="2">
        <v>0.93378471533457441</v>
      </c>
      <c r="D106" s="2">
        <v>0.42015640472941718</v>
      </c>
      <c r="E106" s="2">
        <v>0.99841644854417866</v>
      </c>
      <c r="F106" s="288">
        <v>46239.375</v>
      </c>
      <c r="G106" s="2">
        <v>2.8047514561403508</v>
      </c>
      <c r="H106" s="2">
        <v>113.82080357869465</v>
      </c>
      <c r="I106" s="2">
        <v>25.433722849419937</v>
      </c>
      <c r="J106" s="2">
        <v>78.928898193359373</v>
      </c>
    </row>
    <row r="107" spans="1:10" ht="15.75" customHeight="1" x14ac:dyDescent="0.25">
      <c r="A107" s="284">
        <v>46239.416666666664</v>
      </c>
      <c r="B107" s="2">
        <v>1</v>
      </c>
      <c r="C107" s="2">
        <v>0.95653167565663666</v>
      </c>
      <c r="D107" s="2">
        <v>0.40356316832685657</v>
      </c>
      <c r="E107" s="2">
        <v>0.9989062105970723</v>
      </c>
      <c r="F107" s="288">
        <v>46239.416666666664</v>
      </c>
      <c r="G107" s="2">
        <v>2.7453063500671724</v>
      </c>
      <c r="H107" s="2">
        <v>122.80501708984374</v>
      </c>
      <c r="I107" s="2">
        <v>23.44313208482011</v>
      </c>
      <c r="J107" s="2">
        <v>93.741450404575886</v>
      </c>
    </row>
    <row r="108" spans="1:10" ht="15.75" customHeight="1" x14ac:dyDescent="0.25">
      <c r="A108" s="284">
        <v>46239.458333333336</v>
      </c>
      <c r="B108" s="2">
        <v>1</v>
      </c>
      <c r="C108" s="2">
        <v>0.9536850690841675</v>
      </c>
      <c r="D108" s="2">
        <v>0.36167203408220538</v>
      </c>
      <c r="E108" s="2">
        <v>0.99865453051669262</v>
      </c>
      <c r="F108" s="288">
        <v>46239.458333333336</v>
      </c>
      <c r="G108" s="2">
        <v>2.7050898494167246</v>
      </c>
      <c r="H108" s="2">
        <v>120.07799733479818</v>
      </c>
      <c r="I108" s="2">
        <v>24.813033129386753</v>
      </c>
      <c r="J108" s="2">
        <v>83.944179949079242</v>
      </c>
    </row>
    <row r="109" spans="1:10" ht="15.75" customHeight="1" x14ac:dyDescent="0.25">
      <c r="A109" s="284">
        <v>46239.5</v>
      </c>
      <c r="B109" s="2">
        <v>1</v>
      </c>
      <c r="C109" s="2">
        <v>0.94904155277070545</v>
      </c>
      <c r="D109" s="2">
        <v>0.44692681011239532</v>
      </c>
      <c r="E109" s="2">
        <v>0.99814026722950588</v>
      </c>
      <c r="F109" s="288">
        <v>46239.5</v>
      </c>
      <c r="G109" s="2">
        <v>2.8015716806035358</v>
      </c>
      <c r="H109" s="2">
        <v>110.21545888809931</v>
      </c>
      <c r="I109" s="2">
        <v>25.521545051114835</v>
      </c>
      <c r="J109" s="2">
        <v>80.724352634974892</v>
      </c>
    </row>
    <row r="110" spans="1:10" ht="15.75" customHeight="1" x14ac:dyDescent="0.25">
      <c r="A110" s="284">
        <v>46239.541666666664</v>
      </c>
      <c r="B110" s="2">
        <v>1</v>
      </c>
      <c r="C110" s="2">
        <v>0.95529509584108996</v>
      </c>
      <c r="D110" s="2">
        <v>0.46219882934460993</v>
      </c>
      <c r="E110" s="2">
        <v>0.99721609109214371</v>
      </c>
      <c r="F110" s="288">
        <v>46239.541666666664</v>
      </c>
      <c r="G110" s="2">
        <v>2.8184090849503352</v>
      </c>
      <c r="H110" s="2">
        <v>115.68652839660645</v>
      </c>
      <c r="I110" s="2">
        <v>25.610662094689172</v>
      </c>
      <c r="J110" s="2">
        <v>67.153006399972099</v>
      </c>
    </row>
    <row r="111" spans="1:10" ht="15.75" customHeight="1" x14ac:dyDescent="0.25">
      <c r="A111" s="284">
        <v>46239.583333333336</v>
      </c>
      <c r="B111" s="2">
        <v>1</v>
      </c>
      <c r="C111" s="2">
        <v>0.96292903435726962</v>
      </c>
      <c r="D111" s="2">
        <v>0.45482628524539026</v>
      </c>
      <c r="E111" s="2">
        <v>0.99853699441467014</v>
      </c>
      <c r="F111" s="288">
        <v>46239.583333333336</v>
      </c>
      <c r="G111" s="2">
        <v>2.6461784365615615</v>
      </c>
      <c r="H111" s="2">
        <v>122.94877355893453</v>
      </c>
      <c r="I111" s="2">
        <v>26.444282962399509</v>
      </c>
      <c r="J111" s="2">
        <v>75.169185703822549</v>
      </c>
    </row>
    <row r="112" spans="1:10" ht="15.75" customHeight="1" x14ac:dyDescent="0.25">
      <c r="A112" s="284">
        <v>46239.625</v>
      </c>
      <c r="B112" s="2">
        <v>1</v>
      </c>
      <c r="C112" s="2">
        <v>0.95304896164508102</v>
      </c>
      <c r="D112" s="2">
        <v>0.47212463717451209</v>
      </c>
      <c r="E112" s="2">
        <v>0.99049934478742729</v>
      </c>
      <c r="F112" s="288">
        <v>46239.625</v>
      </c>
      <c r="G112" s="2">
        <v>2.9477621021021028</v>
      </c>
      <c r="H112" s="2">
        <v>118.14157170795259</v>
      </c>
      <c r="I112" s="2">
        <v>23.916857846640788</v>
      </c>
      <c r="J112" s="2">
        <v>53.414342973981583</v>
      </c>
    </row>
    <row r="113" spans="1:10" ht="15.75" customHeight="1" x14ac:dyDescent="0.25">
      <c r="A113" s="284">
        <v>46239.666666666664</v>
      </c>
      <c r="B113" s="2">
        <v>1</v>
      </c>
      <c r="C113" s="2">
        <v>0.95393825372060148</v>
      </c>
      <c r="D113" s="2">
        <v>0.49935218821401184</v>
      </c>
      <c r="E113" s="2">
        <v>0.6334923713334969</v>
      </c>
      <c r="F113" s="288">
        <v>46239.666666666664</v>
      </c>
      <c r="G113" s="2">
        <v>2.9329107396870557</v>
      </c>
      <c r="H113" s="2">
        <v>118.16100896199545</v>
      </c>
      <c r="I113" s="2">
        <v>25.34730883455088</v>
      </c>
      <c r="J113" s="2">
        <v>12.550666608537949</v>
      </c>
    </row>
    <row r="114" spans="1:10" ht="15.75" customHeight="1" x14ac:dyDescent="0.25">
      <c r="A114" s="284">
        <v>46239.708333333336</v>
      </c>
      <c r="B114" s="2">
        <v>0</v>
      </c>
      <c r="C114" s="2">
        <v>0.93960716724395743</v>
      </c>
      <c r="D114" s="2">
        <v>0.54990824138222949</v>
      </c>
      <c r="E114" s="2">
        <v>0.3216542995401791</v>
      </c>
      <c r="F114" s="288">
        <v>46239.708333333336</v>
      </c>
      <c r="G114" s="2">
        <v>2.9294103618421055</v>
      </c>
      <c r="H114" s="2">
        <v>105.9177370707194</v>
      </c>
      <c r="I114" s="2">
        <v>24.270359551011339</v>
      </c>
      <c r="J114" s="2">
        <v>7.3098351636614112</v>
      </c>
    </row>
    <row r="115" spans="1:10" ht="15.75" customHeight="1" x14ac:dyDescent="0.25">
      <c r="A115" s="284">
        <v>46239.75</v>
      </c>
      <c r="B115" s="2">
        <v>1</v>
      </c>
      <c r="C115" s="2">
        <v>0.63721781291744928</v>
      </c>
      <c r="D115" s="2">
        <v>0.64264049890484265</v>
      </c>
      <c r="E115" s="2">
        <v>1.000000045813705E-18</v>
      </c>
      <c r="F115" s="288">
        <v>46239.75</v>
      </c>
      <c r="G115" s="2">
        <v>3.0028059769638058</v>
      </c>
      <c r="H115" s="2">
        <v>70.286587689139623</v>
      </c>
      <c r="I115" s="2">
        <v>26.828842204550035</v>
      </c>
      <c r="J115" s="2">
        <v>6.2325806339808869</v>
      </c>
    </row>
    <row r="116" spans="1:10" ht="15.75" customHeight="1" x14ac:dyDescent="0.25">
      <c r="A116" s="284">
        <v>46239.791666666664</v>
      </c>
      <c r="B116" s="2">
        <v>1</v>
      </c>
      <c r="C116" s="2">
        <v>0.91276842157046001</v>
      </c>
      <c r="D116" s="2">
        <v>0.70125925558593438</v>
      </c>
      <c r="E116" s="2">
        <v>1.000000045813705E-18</v>
      </c>
      <c r="F116" s="288">
        <v>46239.791666666664</v>
      </c>
      <c r="G116" s="2">
        <v>2.9655911895448082</v>
      </c>
      <c r="H116" s="2">
        <v>87.475397618611652</v>
      </c>
      <c r="I116" s="2">
        <v>30.049916880875237</v>
      </c>
      <c r="J116" s="2">
        <v>0</v>
      </c>
    </row>
    <row r="117" spans="1:10" ht="15.75" customHeight="1" x14ac:dyDescent="0.25">
      <c r="A117" s="284">
        <v>46239.833333333336</v>
      </c>
      <c r="B117" s="2">
        <v>1</v>
      </c>
      <c r="C117" s="2">
        <v>0.83543984691301987</v>
      </c>
      <c r="D117" s="2">
        <v>0.6931577632314132</v>
      </c>
      <c r="E117" s="2">
        <v>1.000000045813705E-18</v>
      </c>
      <c r="F117" s="288">
        <v>46239.833333333336</v>
      </c>
      <c r="G117" s="2">
        <v>2.8724741833609926</v>
      </c>
      <c r="H117" s="2">
        <v>63.459610748291013</v>
      </c>
      <c r="I117" s="2">
        <v>29.353025097149633</v>
      </c>
      <c r="J117" s="2">
        <v>0</v>
      </c>
    </row>
    <row r="118" spans="1:10" ht="15.75" customHeight="1" x14ac:dyDescent="0.25">
      <c r="A118" s="284">
        <v>46239.875</v>
      </c>
      <c r="B118" s="2">
        <v>1</v>
      </c>
      <c r="C118" s="2">
        <v>0.79788612922032676</v>
      </c>
      <c r="D118" s="2">
        <v>0.77582749453457911</v>
      </c>
      <c r="E118" s="2">
        <v>1.000000045813705E-18</v>
      </c>
      <c r="F118" s="288">
        <v>46239.875</v>
      </c>
      <c r="G118" s="2">
        <v>2.9422177469574837</v>
      </c>
      <c r="H118" s="2">
        <v>58.223980394999188</v>
      </c>
      <c r="I118" s="2">
        <v>30.845038672209725</v>
      </c>
      <c r="J118" s="2">
        <v>0</v>
      </c>
    </row>
    <row r="119" spans="1:10" ht="15.75" customHeight="1" x14ac:dyDescent="0.25">
      <c r="A119" s="284">
        <v>46239.916666666664</v>
      </c>
      <c r="B119" s="2">
        <v>1</v>
      </c>
      <c r="C119" s="2">
        <v>0.78110496004422503</v>
      </c>
      <c r="D119" s="2">
        <v>0.7448090864382243</v>
      </c>
      <c r="E119" s="2">
        <v>1.000000045813705E-18</v>
      </c>
      <c r="F119" s="288">
        <v>46239.916666666664</v>
      </c>
      <c r="G119" s="2">
        <v>2.878124281520436</v>
      </c>
      <c r="H119" s="2">
        <v>57.710003407796222</v>
      </c>
      <c r="I119" s="2">
        <v>32.872610508688823</v>
      </c>
      <c r="J119" s="2">
        <v>0</v>
      </c>
    </row>
    <row r="120" spans="1:10" ht="15.75" customHeight="1" x14ac:dyDescent="0.25">
      <c r="A120" s="284">
        <v>46239.958333333336</v>
      </c>
      <c r="B120" s="2">
        <v>1</v>
      </c>
      <c r="C120" s="2">
        <v>0.77273326118787122</v>
      </c>
      <c r="D120" s="2">
        <v>0.70532374278358789</v>
      </c>
      <c r="E120" s="2">
        <v>1.000000045813705E-18</v>
      </c>
      <c r="F120" s="288">
        <v>46239.958333333336</v>
      </c>
      <c r="G120" s="2">
        <v>2.9116561985340601</v>
      </c>
      <c r="H120" s="2">
        <v>57.718212254842122</v>
      </c>
      <c r="I120" s="2">
        <v>32.021248392436817</v>
      </c>
      <c r="J120" s="2">
        <v>0</v>
      </c>
    </row>
    <row r="121" spans="1:10" ht="15.75" customHeight="1" x14ac:dyDescent="0.25">
      <c r="A121" s="284">
        <v>46240</v>
      </c>
      <c r="B121" s="2">
        <v>1</v>
      </c>
      <c r="C121" s="2">
        <v>0.75834752917289727</v>
      </c>
      <c r="D121" s="2">
        <v>0.57328532000068622</v>
      </c>
      <c r="E121" s="2">
        <v>1.000000045813705E-18</v>
      </c>
      <c r="F121" s="288">
        <v>46240</v>
      </c>
      <c r="G121" s="2">
        <v>2.8728785540464061</v>
      </c>
      <c r="H121" s="2">
        <v>56.156209182739261</v>
      </c>
      <c r="I121" s="2">
        <v>25.999977077891234</v>
      </c>
      <c r="J121" s="2">
        <v>0</v>
      </c>
    </row>
    <row r="122" spans="1:10" ht="15.75" customHeight="1" x14ac:dyDescent="0.25">
      <c r="A122" s="284">
        <v>46240.041666666664</v>
      </c>
      <c r="B122" s="2">
        <v>1</v>
      </c>
      <c r="C122" s="2">
        <v>0.74774478872617078</v>
      </c>
      <c r="D122" s="2">
        <v>0.61028230985398357</v>
      </c>
      <c r="E122" s="2">
        <v>1.000000045813705E-18</v>
      </c>
      <c r="F122" s="288">
        <v>46240.041666666664</v>
      </c>
      <c r="G122" s="2">
        <v>2.8663505245376957</v>
      </c>
      <c r="H122" s="2">
        <v>55.504715220133463</v>
      </c>
      <c r="I122" s="2">
        <v>27.261377167795956</v>
      </c>
      <c r="J122" s="2">
        <v>0</v>
      </c>
    </row>
    <row r="123" spans="1:10" ht="15.75" customHeight="1" x14ac:dyDescent="0.25">
      <c r="A123" s="284">
        <v>46240.083333333336</v>
      </c>
      <c r="B123" s="2">
        <v>1</v>
      </c>
      <c r="C123" s="2">
        <v>0.74907377958297727</v>
      </c>
      <c r="D123" s="2">
        <v>0.58156734805097687</v>
      </c>
      <c r="E123" s="2">
        <v>1.000000045813705E-18</v>
      </c>
      <c r="F123" s="288">
        <v>46240.083333333336</v>
      </c>
      <c r="G123" s="2">
        <v>2.8280629338549077</v>
      </c>
      <c r="H123" s="2">
        <v>55.198441378275554</v>
      </c>
      <c r="I123" s="2">
        <v>26.530188944971137</v>
      </c>
      <c r="J123" s="2">
        <v>0</v>
      </c>
    </row>
    <row r="124" spans="1:10" ht="15.75" customHeight="1" x14ac:dyDescent="0.25">
      <c r="A124" s="284">
        <v>46240.125</v>
      </c>
      <c r="B124" s="2">
        <v>1</v>
      </c>
      <c r="C124" s="2">
        <v>0.73978564341862985</v>
      </c>
      <c r="D124" s="2">
        <v>0.58147002556342853</v>
      </c>
      <c r="E124" s="2">
        <v>1.000000045813705E-18</v>
      </c>
      <c r="F124" s="288">
        <v>46240.125</v>
      </c>
      <c r="G124" s="2">
        <v>2.7950337411095307</v>
      </c>
      <c r="H124" s="2">
        <v>54.971738624572758</v>
      </c>
      <c r="I124" s="2">
        <v>25.056068427949086</v>
      </c>
      <c r="J124" s="2">
        <v>0</v>
      </c>
    </row>
    <row r="125" spans="1:10" ht="15.75" customHeight="1" x14ac:dyDescent="0.25">
      <c r="A125" s="284">
        <v>46240.166666666664</v>
      </c>
      <c r="B125" s="2">
        <v>0</v>
      </c>
      <c r="C125" s="2">
        <v>0.74755498852048596</v>
      </c>
      <c r="D125" s="2">
        <v>0.74643776662971661</v>
      </c>
      <c r="E125" s="2">
        <v>1.000000045813705E-18</v>
      </c>
      <c r="F125" s="288">
        <v>46240.166666666664</v>
      </c>
      <c r="G125" s="2">
        <v>2.7922258857212476</v>
      </c>
      <c r="H125" s="2">
        <v>54.338547084445047</v>
      </c>
      <c r="I125" s="2">
        <v>32.979511847137935</v>
      </c>
      <c r="J125" s="2">
        <v>0</v>
      </c>
    </row>
    <row r="126" spans="1:10" ht="15.75" customHeight="1" x14ac:dyDescent="0.25">
      <c r="A126" s="284">
        <v>46240.208333333336</v>
      </c>
      <c r="B126" s="2">
        <v>0</v>
      </c>
      <c r="C126" s="2">
        <v>0.76539277434349051</v>
      </c>
      <c r="D126" s="2">
        <v>0.75487134049061266</v>
      </c>
      <c r="E126" s="2">
        <v>1.000000045813705E-18</v>
      </c>
      <c r="F126" s="288">
        <v>46240.208333333336</v>
      </c>
      <c r="G126" s="2">
        <v>2.7107762927985282</v>
      </c>
      <c r="H126" s="2">
        <v>53.865158843994145</v>
      </c>
      <c r="I126" s="2">
        <v>32.894624804319598</v>
      </c>
      <c r="J126" s="2">
        <v>0</v>
      </c>
    </row>
    <row r="127" spans="1:10" ht="15.75" customHeight="1" x14ac:dyDescent="0.25">
      <c r="A127" s="284">
        <v>46240.25</v>
      </c>
      <c r="B127" s="2">
        <v>0</v>
      </c>
      <c r="C127" s="2">
        <v>0.88515570163726809</v>
      </c>
      <c r="D127" s="2">
        <v>0.59659780980098853</v>
      </c>
      <c r="E127" s="2">
        <v>0.24547305343938725</v>
      </c>
      <c r="F127" s="288">
        <v>46240.25</v>
      </c>
      <c r="G127" s="2">
        <v>2.6805848557768295</v>
      </c>
      <c r="H127" s="2">
        <v>76.789061037699383</v>
      </c>
      <c r="I127" s="2">
        <v>23.453631220127754</v>
      </c>
      <c r="J127" s="2">
        <v>4.397880519321987</v>
      </c>
    </row>
    <row r="128" spans="1:10" ht="15.75" customHeight="1" x14ac:dyDescent="0.25">
      <c r="A128" s="284">
        <v>46240.291666666664</v>
      </c>
      <c r="B128" s="2">
        <v>0</v>
      </c>
      <c r="C128" s="2">
        <v>0.91904480854670201</v>
      </c>
      <c r="D128" s="2">
        <v>0.55429698226480151</v>
      </c>
      <c r="E128" s="2">
        <v>0.94225141512496136</v>
      </c>
      <c r="F128" s="288">
        <v>46240.291666666664</v>
      </c>
      <c r="G128" s="2">
        <v>2.6387477974158369</v>
      </c>
      <c r="H128" s="2">
        <v>88.540279006958002</v>
      </c>
      <c r="I128" s="2">
        <v>23.557556303122297</v>
      </c>
      <c r="J128" s="2">
        <v>17.696399634225028</v>
      </c>
    </row>
    <row r="129" spans="1:10" ht="15.75" customHeight="1" x14ac:dyDescent="0.25">
      <c r="A129" s="284">
        <v>46240.333333333336</v>
      </c>
      <c r="B129" s="2">
        <v>0</v>
      </c>
      <c r="C129" s="2">
        <v>0.92676751812299096</v>
      </c>
      <c r="D129" s="2">
        <v>0.56746516756625054</v>
      </c>
      <c r="E129" s="2">
        <v>0.98646810198468826</v>
      </c>
      <c r="F129" s="288">
        <v>46240.333333333336</v>
      </c>
      <c r="G129" s="2">
        <v>2.4848954041212261</v>
      </c>
      <c r="H129" s="2">
        <v>95.837892150878901</v>
      </c>
      <c r="I129" s="2">
        <v>24.850296007314689</v>
      </c>
      <c r="J129" s="2">
        <v>33.736874389648442</v>
      </c>
    </row>
    <row r="130" spans="1:10" ht="15.75" customHeight="1" x14ac:dyDescent="0.25">
      <c r="A130" s="284">
        <v>46240.375</v>
      </c>
      <c r="B130" s="2">
        <v>0</v>
      </c>
      <c r="C130" s="2">
        <v>0.93676857153574622</v>
      </c>
      <c r="D130" s="2">
        <v>0.40896784287431964</v>
      </c>
      <c r="E130" s="2">
        <v>0.99687841454786907</v>
      </c>
      <c r="F130" s="288">
        <v>46240.375</v>
      </c>
      <c r="G130" s="2">
        <v>2.4804850962146356</v>
      </c>
      <c r="H130" s="2">
        <v>109.80305709838868</v>
      </c>
      <c r="I130" s="2">
        <v>24.891384220877185</v>
      </c>
      <c r="J130" s="2">
        <v>57.093806501116077</v>
      </c>
    </row>
    <row r="131" spans="1:10" ht="15.75" customHeight="1" x14ac:dyDescent="0.25">
      <c r="A131" s="284">
        <v>46240.416666666664</v>
      </c>
      <c r="B131" s="2">
        <v>0</v>
      </c>
      <c r="C131" s="2">
        <v>0.94805982311566672</v>
      </c>
      <c r="D131" s="2">
        <v>0.35174339220457868</v>
      </c>
      <c r="E131" s="2">
        <v>0.99791394972375458</v>
      </c>
      <c r="F131" s="288">
        <v>46240.416666666664</v>
      </c>
      <c r="G131" s="2">
        <v>2.4349752779594107</v>
      </c>
      <c r="H131" s="2">
        <v>127.12431920369467</v>
      </c>
      <c r="I131" s="2">
        <v>23.684835940010458</v>
      </c>
      <c r="J131" s="2">
        <v>70.68654054478236</v>
      </c>
    </row>
    <row r="132" spans="1:10" ht="15.75" customHeight="1" x14ac:dyDescent="0.25">
      <c r="A132" s="284">
        <v>46240.458333333336</v>
      </c>
      <c r="B132" s="2">
        <v>0</v>
      </c>
      <c r="C132" s="2">
        <v>0.94906648794809967</v>
      </c>
      <c r="D132" s="2">
        <v>0.40613125835953967</v>
      </c>
      <c r="E132" s="2">
        <v>0.99762188589998657</v>
      </c>
      <c r="F132" s="288">
        <v>46240.458333333336</v>
      </c>
      <c r="G132" s="2">
        <v>2.4568345181780922</v>
      </c>
      <c r="H132" s="2">
        <v>120.18522478739422</v>
      </c>
      <c r="I132" s="2">
        <v>24.567141820319556</v>
      </c>
      <c r="J132" s="2">
        <v>61.453381626674108</v>
      </c>
    </row>
    <row r="133" spans="1:10" ht="15.75" customHeight="1" x14ac:dyDescent="0.25">
      <c r="A133" s="284">
        <v>46240.5</v>
      </c>
      <c r="B133" s="2">
        <v>0</v>
      </c>
      <c r="C133" s="2">
        <v>0.93813430468241377</v>
      </c>
      <c r="D133" s="2">
        <v>0.40182590690761688</v>
      </c>
      <c r="E133" s="2">
        <v>0.99922339591596809</v>
      </c>
      <c r="F133" s="288">
        <v>46240.5</v>
      </c>
      <c r="G133" s="2">
        <v>2.3914000600600605</v>
      </c>
      <c r="H133" s="2">
        <v>112.44153582255046</v>
      </c>
      <c r="I133" s="2">
        <v>25.045622659766156</v>
      </c>
      <c r="J133" s="2">
        <v>84.123412876674095</v>
      </c>
    </row>
    <row r="134" spans="1:10" ht="15.75" customHeight="1" x14ac:dyDescent="0.25">
      <c r="A134" s="284">
        <v>46240.541666666664</v>
      </c>
      <c r="B134" s="2">
        <v>0</v>
      </c>
      <c r="C134" s="2">
        <v>0.94513027071952815</v>
      </c>
      <c r="D134" s="2">
        <v>0.41215795025288354</v>
      </c>
      <c r="E134" s="2">
        <v>0.99926650816840779</v>
      </c>
      <c r="F134" s="288">
        <v>46240.541666666664</v>
      </c>
      <c r="G134" s="2">
        <v>2.5236489254385965</v>
      </c>
      <c r="H134" s="2">
        <v>113.30376523335775</v>
      </c>
      <c r="I134" s="2">
        <v>25.537484779659465</v>
      </c>
      <c r="J134" s="2">
        <v>75.857953595842645</v>
      </c>
    </row>
    <row r="135" spans="1:10" ht="15.75" customHeight="1" x14ac:dyDescent="0.25">
      <c r="A135" s="284">
        <v>46240.583333333336</v>
      </c>
      <c r="B135" s="2">
        <v>0</v>
      </c>
      <c r="C135" s="2">
        <v>0.94879978100458773</v>
      </c>
      <c r="D135" s="2">
        <v>0.49282249719964655</v>
      </c>
      <c r="E135" s="2">
        <v>0.9992663924183165</v>
      </c>
      <c r="F135" s="288">
        <v>46240.583333333336</v>
      </c>
      <c r="G135" s="2">
        <v>2.4292231413979768</v>
      </c>
      <c r="H135" s="2">
        <v>117.45326487223306</v>
      </c>
      <c r="I135" s="2">
        <v>25.384010182067811</v>
      </c>
      <c r="J135" s="2">
        <v>87.220390956333702</v>
      </c>
    </row>
    <row r="136" spans="1:10" ht="15.75" customHeight="1" x14ac:dyDescent="0.25">
      <c r="A136" s="284">
        <v>46240.625</v>
      </c>
      <c r="B136" s="2">
        <v>0</v>
      </c>
      <c r="C136" s="2">
        <v>0.94274945656458531</v>
      </c>
      <c r="D136" s="2">
        <v>0.5533970503703407</v>
      </c>
      <c r="E136" s="2">
        <v>0.90249282440968925</v>
      </c>
      <c r="F136" s="288">
        <v>46240.625</v>
      </c>
      <c r="G136" s="2">
        <v>2.5901499617709813</v>
      </c>
      <c r="H136" s="2">
        <v>115.80160967508951</v>
      </c>
      <c r="I136" s="2">
        <v>25.542401946109273</v>
      </c>
      <c r="J136" s="2">
        <v>29.774390245710094</v>
      </c>
    </row>
    <row r="137" spans="1:10" ht="15.75" customHeight="1" x14ac:dyDescent="0.25">
      <c r="A137" s="284">
        <v>46240.666666666664</v>
      </c>
      <c r="B137" s="2">
        <v>0</v>
      </c>
      <c r="C137" s="2">
        <v>0.94717835670425787</v>
      </c>
      <c r="D137" s="2">
        <v>0.53777490833060071</v>
      </c>
      <c r="E137" s="2">
        <v>0.91420169387544903</v>
      </c>
      <c r="F137" s="288">
        <v>46240.666666666664</v>
      </c>
      <c r="G137" s="2">
        <v>2.6790264973526163</v>
      </c>
      <c r="H137" s="2">
        <v>117.70682482038225</v>
      </c>
      <c r="I137" s="2">
        <v>25.953619745880246</v>
      </c>
      <c r="J137" s="2">
        <v>23.086779573713031</v>
      </c>
    </row>
    <row r="138" spans="1:10" ht="15.75" customHeight="1" x14ac:dyDescent="0.25">
      <c r="A138" s="284">
        <v>46240.708333333336</v>
      </c>
      <c r="B138" s="2">
        <v>0</v>
      </c>
      <c r="C138" s="2">
        <v>0.92942256728808081</v>
      </c>
      <c r="D138" s="2">
        <v>0.4971283595316966</v>
      </c>
      <c r="E138" s="2">
        <v>0.75511104640151772</v>
      </c>
      <c r="F138" s="288">
        <v>46240.708333333336</v>
      </c>
      <c r="G138" s="2">
        <v>2.7616506214438123</v>
      </c>
      <c r="H138" s="2">
        <v>107.44783198038738</v>
      </c>
      <c r="I138" s="2">
        <v>24.592450040131219</v>
      </c>
      <c r="J138" s="2">
        <v>11.423787370954241</v>
      </c>
    </row>
    <row r="139" spans="1:10" ht="15.75" customHeight="1" x14ac:dyDescent="0.25">
      <c r="A139" s="284">
        <v>46240.75</v>
      </c>
      <c r="B139" s="2">
        <v>0</v>
      </c>
      <c r="C139" s="2">
        <v>0.92765622337659193</v>
      </c>
      <c r="D139" s="2">
        <v>0.54901552412349719</v>
      </c>
      <c r="E139" s="2">
        <v>7.9868425215993605E-2</v>
      </c>
      <c r="F139" s="288">
        <v>46240.75</v>
      </c>
      <c r="G139" s="2">
        <v>2.7778982414736166</v>
      </c>
      <c r="H139" s="2">
        <v>103.43029546737671</v>
      </c>
      <c r="I139" s="2">
        <v>25.261216768634178</v>
      </c>
      <c r="J139" s="2">
        <v>5.1675540727887839</v>
      </c>
    </row>
    <row r="140" spans="1:10" ht="15.75" customHeight="1" x14ac:dyDescent="0.25">
      <c r="A140" s="284">
        <v>46240.791666666664</v>
      </c>
      <c r="B140" s="2">
        <v>0</v>
      </c>
      <c r="C140" s="2">
        <v>0.89644371469815576</v>
      </c>
      <c r="D140" s="2">
        <v>0.78270051442822908</v>
      </c>
      <c r="E140" s="2">
        <v>1.000000045813705E-18</v>
      </c>
      <c r="F140" s="288">
        <v>46240.791666666664</v>
      </c>
      <c r="G140" s="2">
        <v>2.7389452970157659</v>
      </c>
      <c r="H140" s="2">
        <v>84.697281265258781</v>
      </c>
      <c r="I140" s="2">
        <v>34.921821841138154</v>
      </c>
      <c r="J140" s="2">
        <v>0</v>
      </c>
    </row>
    <row r="141" spans="1:10" ht="15.75" customHeight="1" x14ac:dyDescent="0.25">
      <c r="A141" s="284">
        <v>46240.833333333336</v>
      </c>
      <c r="B141" s="2">
        <v>0</v>
      </c>
      <c r="C141" s="2">
        <v>0.89806911860193528</v>
      </c>
      <c r="D141" s="2">
        <v>0.68098466239663447</v>
      </c>
      <c r="E141" s="2">
        <v>1.000000045813705E-18</v>
      </c>
      <c r="F141" s="288">
        <v>46240.833333333336</v>
      </c>
      <c r="G141" s="2">
        <v>2.7298242949375107</v>
      </c>
      <c r="H141" s="2">
        <v>78.780160395304364</v>
      </c>
      <c r="I141" s="2">
        <v>29.85835477109012</v>
      </c>
      <c r="J141" s="2">
        <v>0</v>
      </c>
    </row>
    <row r="142" spans="1:10" ht="15.75" customHeight="1" x14ac:dyDescent="0.25">
      <c r="A142" s="284">
        <v>46240.875</v>
      </c>
      <c r="B142" s="2">
        <v>0</v>
      </c>
      <c r="C142" s="2">
        <v>0.8646259744962056</v>
      </c>
      <c r="D142" s="2">
        <v>0.66077716907729278</v>
      </c>
      <c r="E142" s="2">
        <v>1.000000045813705E-18</v>
      </c>
      <c r="F142" s="288">
        <v>46240.875</v>
      </c>
      <c r="G142" s="2">
        <v>2.7193346918168171</v>
      </c>
      <c r="H142" s="2">
        <v>70.201298904418948</v>
      </c>
      <c r="I142" s="2">
        <v>27.276563342852082</v>
      </c>
      <c r="J142" s="2">
        <v>0</v>
      </c>
    </row>
    <row r="143" spans="1:10" ht="15.75" customHeight="1" x14ac:dyDescent="0.25">
      <c r="A143" s="284">
        <v>46240.916666666664</v>
      </c>
      <c r="B143" s="2">
        <v>1</v>
      </c>
      <c r="C143" s="2">
        <v>0.80699838399887081</v>
      </c>
      <c r="D143" s="2">
        <v>0.79495570381639502</v>
      </c>
      <c r="E143" s="2">
        <v>1.000000045813705E-18</v>
      </c>
      <c r="F143" s="288">
        <v>46240.916666666664</v>
      </c>
      <c r="G143" s="2">
        <v>2.7456001032282282</v>
      </c>
      <c r="H143" s="2">
        <v>61.233195050557455</v>
      </c>
      <c r="I143" s="2">
        <v>38.033062867967509</v>
      </c>
      <c r="J143" s="2">
        <v>0</v>
      </c>
    </row>
    <row r="144" spans="1:10" ht="15.75" customHeight="1" x14ac:dyDescent="0.25">
      <c r="A144" s="284">
        <v>46240.958333333336</v>
      </c>
      <c r="B144" s="2">
        <v>0</v>
      </c>
      <c r="C144" s="2">
        <v>0.79603219429651895</v>
      </c>
      <c r="D144" s="2">
        <v>0.70680978193349053</v>
      </c>
      <c r="E144" s="2">
        <v>1.000000045813705E-18</v>
      </c>
      <c r="F144" s="288">
        <v>46240.958333333336</v>
      </c>
      <c r="G144" s="2">
        <v>2.7725170038130234</v>
      </c>
      <c r="H144" s="2">
        <v>60.009669685363775</v>
      </c>
      <c r="I144" s="2">
        <v>31.539942500148367</v>
      </c>
      <c r="J144" s="2">
        <v>0</v>
      </c>
    </row>
    <row r="145" spans="1:10" ht="15.75" customHeight="1" x14ac:dyDescent="0.25">
      <c r="A145" s="284">
        <v>46241</v>
      </c>
      <c r="B145" s="2">
        <v>0</v>
      </c>
      <c r="C145" s="2">
        <v>0.78152700463930758</v>
      </c>
      <c r="D145" s="2">
        <v>0.62998035603125568</v>
      </c>
      <c r="E145" s="2">
        <v>1.000000045813705E-18</v>
      </c>
      <c r="F145" s="288">
        <v>46241</v>
      </c>
      <c r="G145" s="2">
        <v>2.7107514693970294</v>
      </c>
      <c r="H145" s="2">
        <v>58.867828432718909</v>
      </c>
      <c r="I145" s="2">
        <v>27.9941471489993</v>
      </c>
      <c r="J145" s="2">
        <v>0</v>
      </c>
    </row>
    <row r="146" spans="1:10" ht="15.75" customHeight="1" x14ac:dyDescent="0.25">
      <c r="A146" s="284">
        <v>46241.041666666664</v>
      </c>
      <c r="B146" s="2">
        <v>0</v>
      </c>
      <c r="C146" s="2">
        <v>0.77977275649706523</v>
      </c>
      <c r="D146" s="2">
        <v>0.60069346551603009</v>
      </c>
      <c r="E146" s="2">
        <v>1.000000045813705E-18</v>
      </c>
      <c r="F146" s="288">
        <v>46241.041666666664</v>
      </c>
      <c r="G146" s="2">
        <v>2.764884459755808</v>
      </c>
      <c r="H146" s="2">
        <v>59.542916997273757</v>
      </c>
      <c r="I146" s="2">
        <v>27.22890677659408</v>
      </c>
      <c r="J146" s="2">
        <v>0</v>
      </c>
    </row>
    <row r="147" spans="1:10" ht="15.75" customHeight="1" x14ac:dyDescent="0.25">
      <c r="A147" s="284">
        <v>46241.083333333336</v>
      </c>
      <c r="B147" s="2">
        <v>0</v>
      </c>
      <c r="C147" s="2">
        <v>0.77800057331720995</v>
      </c>
      <c r="D147" s="2">
        <v>0.59094932698920788</v>
      </c>
      <c r="E147" s="2">
        <v>1.000000045813705E-18</v>
      </c>
      <c r="F147" s="288">
        <v>46241.083333333336</v>
      </c>
      <c r="G147" s="2">
        <v>2.8103617363457198</v>
      </c>
      <c r="H147" s="2">
        <v>59.566866683959958</v>
      </c>
      <c r="I147" s="2">
        <v>26.907459455987681</v>
      </c>
      <c r="J147" s="2">
        <v>0</v>
      </c>
    </row>
    <row r="148" spans="1:10" ht="15.75" customHeight="1" x14ac:dyDescent="0.25">
      <c r="A148" s="284">
        <v>46241.125</v>
      </c>
      <c r="B148" s="2">
        <v>0</v>
      </c>
      <c r="C148" s="2">
        <v>0.77737270593643193</v>
      </c>
      <c r="D148" s="2">
        <v>0.5516284442112851</v>
      </c>
      <c r="E148" s="2">
        <v>1.000000045813705E-18</v>
      </c>
      <c r="F148" s="288">
        <v>46241.125</v>
      </c>
      <c r="G148" s="2">
        <v>2.7427091927453771</v>
      </c>
      <c r="H148" s="2">
        <v>58.423062578837076</v>
      </c>
      <c r="I148" s="2">
        <v>25.744206836572278</v>
      </c>
      <c r="J148" s="2">
        <v>0</v>
      </c>
    </row>
    <row r="149" spans="1:10" ht="15.75" customHeight="1" x14ac:dyDescent="0.25">
      <c r="A149" s="284">
        <v>46241.166666666664</v>
      </c>
      <c r="B149" s="2">
        <v>0</v>
      </c>
      <c r="C149" s="2">
        <v>0.77825457255045583</v>
      </c>
      <c r="D149" s="2">
        <v>0.80906099204724957</v>
      </c>
      <c r="E149" s="2">
        <v>1.000000045813705E-18</v>
      </c>
      <c r="F149" s="288">
        <v>46241.166666666664</v>
      </c>
      <c r="G149" s="2">
        <v>2.7419096929824556</v>
      </c>
      <c r="H149" s="2">
        <v>57.790124638875326</v>
      </c>
      <c r="I149" s="2">
        <v>35.728122500091672</v>
      </c>
      <c r="J149" s="2">
        <v>0</v>
      </c>
    </row>
    <row r="150" spans="1:10" ht="15.75" customHeight="1" x14ac:dyDescent="0.25">
      <c r="A150" s="284">
        <v>46241.208333333336</v>
      </c>
      <c r="B150" s="2">
        <v>0</v>
      </c>
      <c r="C150" s="2">
        <v>0.80833200017611184</v>
      </c>
      <c r="D150" s="2">
        <v>0.61026336370485101</v>
      </c>
      <c r="E150" s="2">
        <v>1.000000045813705E-18</v>
      </c>
      <c r="F150" s="288">
        <v>46241.208333333336</v>
      </c>
      <c r="G150" s="2">
        <v>2.7879557343527734</v>
      </c>
      <c r="H150" s="2">
        <v>59.21782817840576</v>
      </c>
      <c r="I150" s="2">
        <v>26.169654111145984</v>
      </c>
      <c r="J150" s="2">
        <v>0</v>
      </c>
    </row>
    <row r="151" spans="1:10" ht="15.75" customHeight="1" x14ac:dyDescent="0.25">
      <c r="A151" s="284">
        <v>46241.25</v>
      </c>
      <c r="B151" s="2">
        <v>1</v>
      </c>
      <c r="C151" s="2">
        <v>0.90130192041397095</v>
      </c>
      <c r="D151" s="2">
        <v>0.53122040246550739</v>
      </c>
      <c r="E151" s="2">
        <v>0.24871008630309788</v>
      </c>
      <c r="F151" s="288">
        <v>46241.25</v>
      </c>
      <c r="G151" s="2">
        <v>2.6951969616543541</v>
      </c>
      <c r="H151" s="2">
        <v>84.620573806762692</v>
      </c>
      <c r="I151" s="2">
        <v>23.200441290738556</v>
      </c>
      <c r="J151" s="2">
        <v>4.8964794420514783</v>
      </c>
    </row>
    <row r="152" spans="1:10" ht="15.75" customHeight="1" x14ac:dyDescent="0.25">
      <c r="A152" s="284">
        <v>46241.291666666664</v>
      </c>
      <c r="B152" s="2">
        <v>1</v>
      </c>
      <c r="C152" s="2">
        <v>0.92551034887631733</v>
      </c>
      <c r="D152" s="2">
        <v>0.61109185424953583</v>
      </c>
      <c r="E152" s="2">
        <v>0.94038569687732632</v>
      </c>
      <c r="F152" s="288">
        <v>46241.291666666664</v>
      </c>
      <c r="G152" s="2">
        <v>2.8090110810810809</v>
      </c>
      <c r="H152" s="2">
        <v>93.900670750935873</v>
      </c>
      <c r="I152" s="2">
        <v>23.316222897631377</v>
      </c>
      <c r="J152" s="2">
        <v>15.85514625767299</v>
      </c>
    </row>
    <row r="153" spans="1:10" ht="15.75" customHeight="1" x14ac:dyDescent="0.25">
      <c r="A153" s="284">
        <v>46241.333333333336</v>
      </c>
      <c r="B153" s="2">
        <v>1</v>
      </c>
      <c r="C153" s="2">
        <v>0.94140371637684961</v>
      </c>
      <c r="D153" s="2">
        <v>0.6834779676241366</v>
      </c>
      <c r="E153" s="2">
        <v>0.99436495532946922</v>
      </c>
      <c r="F153" s="288">
        <v>46241.333333333336</v>
      </c>
      <c r="G153" s="2">
        <v>2.7665149832068909</v>
      </c>
      <c r="H153" s="2">
        <v>102.90389230818974</v>
      </c>
      <c r="I153" s="2">
        <v>25.424508189024191</v>
      </c>
      <c r="J153" s="2">
        <v>39.079531110491075</v>
      </c>
    </row>
    <row r="154" spans="1:10" ht="15.75" customHeight="1" x14ac:dyDescent="0.25">
      <c r="A154" s="284">
        <v>46241.375</v>
      </c>
      <c r="B154" s="2">
        <v>1</v>
      </c>
      <c r="C154" s="2">
        <v>0.94928256869316097</v>
      </c>
      <c r="D154" s="2">
        <v>0.51948171594868542</v>
      </c>
      <c r="E154" s="2">
        <v>0.99796253283108982</v>
      </c>
      <c r="F154" s="288">
        <v>46241.375</v>
      </c>
      <c r="G154" s="2">
        <v>2.7634557839418363</v>
      </c>
      <c r="H154" s="2">
        <v>113.16513201395669</v>
      </c>
      <c r="I154" s="2">
        <v>25.696104894042488</v>
      </c>
      <c r="J154" s="2">
        <v>66.594966831752231</v>
      </c>
    </row>
    <row r="155" spans="1:10" ht="15.75" customHeight="1" x14ac:dyDescent="0.25">
      <c r="A155" s="284">
        <v>46241.416666666664</v>
      </c>
      <c r="B155" s="2">
        <v>1</v>
      </c>
      <c r="C155" s="2">
        <v>0.95636901855468748</v>
      </c>
      <c r="D155" s="2">
        <v>0.34170034533668414</v>
      </c>
      <c r="E155" s="2">
        <v>0.99166728742420673</v>
      </c>
      <c r="F155" s="288">
        <v>46241.416666666664</v>
      </c>
      <c r="G155" s="2">
        <v>2.8479885063023547</v>
      </c>
      <c r="H155" s="2">
        <v>129.96989351908368</v>
      </c>
      <c r="I155" s="2">
        <v>23.870696441929333</v>
      </c>
      <c r="J155" s="2">
        <v>45.242809770856582</v>
      </c>
    </row>
    <row r="156" spans="1:10" ht="15.75" customHeight="1" x14ac:dyDescent="0.25">
      <c r="A156" s="284">
        <v>46241.458333333336</v>
      </c>
      <c r="B156" s="2">
        <v>1</v>
      </c>
      <c r="C156" s="2">
        <v>0.957446394364039</v>
      </c>
      <c r="D156" s="2">
        <v>0.34426054423270019</v>
      </c>
      <c r="E156" s="2">
        <v>0.99874603375792503</v>
      </c>
      <c r="F156" s="288">
        <v>46241.458333333336</v>
      </c>
      <c r="G156" s="2">
        <v>2.8114826590993363</v>
      </c>
      <c r="H156" s="2">
        <v>127.45535469055176</v>
      </c>
      <c r="I156" s="2">
        <v>24.275223454939049</v>
      </c>
      <c r="J156" s="2">
        <v>67.560432634626125</v>
      </c>
    </row>
    <row r="157" spans="1:10" ht="15.75" customHeight="1" x14ac:dyDescent="0.25">
      <c r="A157" s="284">
        <v>46241.5</v>
      </c>
      <c r="B157" s="2">
        <v>1</v>
      </c>
      <c r="C157" s="2">
        <v>0.95122731328010557</v>
      </c>
      <c r="D157" s="2">
        <v>0.50487422324687592</v>
      </c>
      <c r="E157" s="2">
        <v>0.95901011968297611</v>
      </c>
      <c r="F157" s="288">
        <v>46241.5</v>
      </c>
      <c r="G157" s="2">
        <v>2.8272171913626396</v>
      </c>
      <c r="H157" s="2">
        <v>114.44463551839193</v>
      </c>
      <c r="I157" s="2">
        <v>24.348386225493059</v>
      </c>
      <c r="J157" s="2">
        <v>55.83601012311663</v>
      </c>
    </row>
    <row r="158" spans="1:10" ht="15.75" customHeight="1" x14ac:dyDescent="0.25">
      <c r="A158" s="284">
        <v>46241.541666666664</v>
      </c>
      <c r="B158" s="2">
        <v>1</v>
      </c>
      <c r="C158" s="2">
        <v>0.94972643454869587</v>
      </c>
      <c r="D158" s="2">
        <v>0.40079320030721277</v>
      </c>
      <c r="E158" s="2">
        <v>0.92117931800229214</v>
      </c>
      <c r="F158" s="288">
        <v>46241.541666666664</v>
      </c>
      <c r="G158" s="2">
        <v>2.8838937080262084</v>
      </c>
      <c r="H158" s="2">
        <v>110.01184946695963</v>
      </c>
      <c r="I158" s="2">
        <v>25.525195590121001</v>
      </c>
      <c r="J158" s="2">
        <v>23.766078085763112</v>
      </c>
    </row>
    <row r="159" spans="1:10" ht="15.75" customHeight="1" x14ac:dyDescent="0.25">
      <c r="A159" s="284">
        <v>46241.583333333336</v>
      </c>
      <c r="B159" s="2">
        <v>1</v>
      </c>
      <c r="C159" s="2">
        <v>0.94312354723612457</v>
      </c>
      <c r="D159" s="2">
        <v>0.40577559773865424</v>
      </c>
      <c r="E159" s="2">
        <v>0.96400914713740349</v>
      </c>
      <c r="F159" s="288">
        <v>46241.583333333336</v>
      </c>
      <c r="G159" s="2">
        <v>2.7243963187529636</v>
      </c>
      <c r="H159" s="2">
        <v>108.62979418436686</v>
      </c>
      <c r="I159" s="2">
        <v>25.520330328243993</v>
      </c>
      <c r="J159" s="2">
        <v>20.813496477399553</v>
      </c>
    </row>
    <row r="160" spans="1:10" ht="15.75" customHeight="1" x14ac:dyDescent="0.25">
      <c r="A160" s="284">
        <v>46241.625</v>
      </c>
      <c r="B160" s="2">
        <v>0</v>
      </c>
      <c r="C160" s="2">
        <v>0.93674137592315676</v>
      </c>
      <c r="D160" s="2">
        <v>0.52723737172929663</v>
      </c>
      <c r="E160" s="2">
        <v>0.95766441311155048</v>
      </c>
      <c r="F160" s="288">
        <v>46241.625</v>
      </c>
      <c r="G160" s="2">
        <v>2.7367589663347558</v>
      </c>
      <c r="H160" s="2">
        <v>108.82647514343262</v>
      </c>
      <c r="I160" s="2">
        <v>25.312573345282335</v>
      </c>
      <c r="J160" s="2">
        <v>20.294703783307757</v>
      </c>
    </row>
    <row r="161" spans="1:10" ht="15.75" customHeight="1" x14ac:dyDescent="0.25">
      <c r="A161" s="284">
        <v>46241.666666666664</v>
      </c>
      <c r="B161" s="2">
        <v>0</v>
      </c>
      <c r="C161" s="2">
        <v>0.94102002382278449</v>
      </c>
      <c r="D161" s="2">
        <v>0.50521209376602771</v>
      </c>
      <c r="E161" s="2">
        <v>0.73926425645393989</v>
      </c>
      <c r="F161" s="288">
        <v>46241.666666666664</v>
      </c>
      <c r="G161" s="2">
        <v>2.8054190990990993</v>
      </c>
      <c r="H161" s="2">
        <v>109.96841634114584</v>
      </c>
      <c r="I161" s="2">
        <v>26.000550940102741</v>
      </c>
      <c r="J161" s="2">
        <v>10.794151133946009</v>
      </c>
    </row>
    <row r="162" spans="1:10" ht="15.75" customHeight="1" x14ac:dyDescent="0.25">
      <c r="A162" s="284">
        <v>46241.708333333336</v>
      </c>
      <c r="B162" s="2">
        <v>0</v>
      </c>
      <c r="C162" s="2">
        <v>0.93355338374773655</v>
      </c>
      <c r="D162" s="2">
        <v>0.54747102630468225</v>
      </c>
      <c r="E162" s="2">
        <v>0.73242614418268204</v>
      </c>
      <c r="F162" s="288">
        <v>46241.708333333336</v>
      </c>
      <c r="G162" s="2">
        <v>2.8903972184684683</v>
      </c>
      <c r="H162" s="2">
        <v>100.51087252298991</v>
      </c>
      <c r="I162" s="2">
        <v>26.781603171420194</v>
      </c>
      <c r="J162" s="2">
        <v>7.9276911424909322</v>
      </c>
    </row>
    <row r="163" spans="1:10" ht="15.75" customHeight="1" x14ac:dyDescent="0.25">
      <c r="A163" s="284">
        <v>46241.75</v>
      </c>
      <c r="B163" s="2">
        <v>0</v>
      </c>
      <c r="C163" s="2">
        <v>0.92000037743931729</v>
      </c>
      <c r="D163" s="2">
        <v>0.58325004400943103</v>
      </c>
      <c r="E163" s="2">
        <v>0.24825496346290624</v>
      </c>
      <c r="F163" s="288">
        <v>46241.75</v>
      </c>
      <c r="G163" s="2">
        <v>2.8806351133554844</v>
      </c>
      <c r="H163" s="2">
        <v>92.278168805440274</v>
      </c>
      <c r="I163" s="2">
        <v>25.428723368248921</v>
      </c>
      <c r="J163" s="2">
        <v>6.8988245239257813</v>
      </c>
    </row>
    <row r="164" spans="1:10" ht="15.75" customHeight="1" x14ac:dyDescent="0.25">
      <c r="A164" s="284">
        <v>46241.791666666664</v>
      </c>
      <c r="B164" s="2">
        <v>1</v>
      </c>
      <c r="C164" s="2">
        <v>0.88929947217305494</v>
      </c>
      <c r="D164" s="2">
        <v>0.59613213331803028</v>
      </c>
      <c r="E164" s="2">
        <v>1.000000045813705E-18</v>
      </c>
      <c r="F164" s="288">
        <v>46241.791666666664</v>
      </c>
      <c r="G164" s="2">
        <v>2.9475274917022283</v>
      </c>
      <c r="H164" s="2">
        <v>78.491159820556646</v>
      </c>
      <c r="I164" s="2">
        <v>26.630402215384681</v>
      </c>
      <c r="J164" s="2">
        <v>0</v>
      </c>
    </row>
    <row r="165" spans="1:10" ht="15.75" customHeight="1" x14ac:dyDescent="0.25">
      <c r="A165" s="284">
        <v>46241.833333333336</v>
      </c>
      <c r="B165" s="2">
        <v>0</v>
      </c>
      <c r="C165" s="2">
        <v>0.82847734689712516</v>
      </c>
      <c r="D165" s="2">
        <v>0.66540513049236871</v>
      </c>
      <c r="E165" s="2">
        <v>1.000000045813705E-18</v>
      </c>
      <c r="F165" s="288">
        <v>46241.833333333336</v>
      </c>
      <c r="G165" s="2">
        <v>2.8167306454480801</v>
      </c>
      <c r="H165" s="2">
        <v>64.528617986043301</v>
      </c>
      <c r="I165" s="2">
        <v>29.919405696891516</v>
      </c>
      <c r="J165" s="2">
        <v>0</v>
      </c>
    </row>
    <row r="166" spans="1:10" ht="15.75" customHeight="1" x14ac:dyDescent="0.25">
      <c r="A166" s="284">
        <v>46241.875</v>
      </c>
      <c r="B166" s="2">
        <v>1</v>
      </c>
      <c r="C166" s="2">
        <v>0.83487049539883929</v>
      </c>
      <c r="D166" s="2">
        <v>0.78544799889264838</v>
      </c>
      <c r="E166" s="2">
        <v>1.000000045813705E-18</v>
      </c>
      <c r="F166" s="288">
        <v>46241.875</v>
      </c>
      <c r="G166" s="2">
        <v>2.891858151276276</v>
      </c>
      <c r="H166" s="2">
        <v>63.613997904459637</v>
      </c>
      <c r="I166" s="2">
        <v>36.410431642306179</v>
      </c>
      <c r="J166" s="2">
        <v>0</v>
      </c>
    </row>
    <row r="167" spans="1:10" ht="15.75" customHeight="1" x14ac:dyDescent="0.25">
      <c r="A167" s="284">
        <v>46241.916666666664</v>
      </c>
      <c r="B167" s="2">
        <v>0</v>
      </c>
      <c r="C167" s="2">
        <v>0.81639397541681924</v>
      </c>
      <c r="D167" s="2">
        <v>0.69962230530887715</v>
      </c>
      <c r="E167" s="2">
        <v>1.000000045813705E-18</v>
      </c>
      <c r="F167" s="288">
        <v>46241.916666666664</v>
      </c>
      <c r="G167" s="2">
        <v>2.7234497972972971</v>
      </c>
      <c r="H167" s="2">
        <v>60.864853032430013</v>
      </c>
      <c r="I167" s="2">
        <v>32.010511836515583</v>
      </c>
      <c r="J167" s="2">
        <v>0</v>
      </c>
    </row>
    <row r="168" spans="1:10" ht="15.75" customHeight="1" x14ac:dyDescent="0.25">
      <c r="A168" s="284">
        <v>46241.958333333336</v>
      </c>
      <c r="B168" s="2">
        <v>0</v>
      </c>
      <c r="C168" s="2">
        <v>0.75896008412043248</v>
      </c>
      <c r="D168" s="2">
        <v>0.61464759189149609</v>
      </c>
      <c r="E168" s="2">
        <v>1.000000045813705E-18</v>
      </c>
      <c r="F168" s="288">
        <v>46241.958333333336</v>
      </c>
      <c r="G168" s="2">
        <v>2.8760125691480956</v>
      </c>
      <c r="H168" s="2">
        <v>55.676418622334793</v>
      </c>
      <c r="I168" s="2">
        <v>28.906863211643085</v>
      </c>
      <c r="J168" s="2">
        <v>0</v>
      </c>
    </row>
    <row r="169" spans="1:10" ht="15.75" customHeight="1" x14ac:dyDescent="0.25">
      <c r="A169" s="284">
        <v>46242</v>
      </c>
      <c r="B169" s="2">
        <v>0</v>
      </c>
      <c r="C169" s="2">
        <v>0.75130907297134386</v>
      </c>
      <c r="D169" s="2">
        <v>0.60314873667809332</v>
      </c>
      <c r="E169" s="2">
        <v>1.000000045813705E-18</v>
      </c>
      <c r="F169" s="288">
        <v>46242</v>
      </c>
      <c r="G169" s="2">
        <v>2.8444364180590362</v>
      </c>
      <c r="H169" s="2">
        <v>55.181475957234696</v>
      </c>
      <c r="I169" s="2">
        <v>27.216562773399204</v>
      </c>
      <c r="J169" s="2">
        <v>0</v>
      </c>
    </row>
    <row r="170" spans="1:10" ht="15.75" customHeight="1" x14ac:dyDescent="0.25">
      <c r="A170" s="284">
        <v>46242.041666666664</v>
      </c>
      <c r="B170" s="2">
        <v>0</v>
      </c>
      <c r="C170" s="2">
        <v>0.7561490257581075</v>
      </c>
      <c r="D170" s="2">
        <v>0.77205718564892944</v>
      </c>
      <c r="E170" s="2">
        <v>1.000000045813705E-18</v>
      </c>
      <c r="F170" s="288">
        <v>46242.041666666664</v>
      </c>
      <c r="G170" s="2">
        <v>2.8816272775830347</v>
      </c>
      <c r="H170" s="2">
        <v>55.735549290974944</v>
      </c>
      <c r="I170" s="2">
        <v>37.898743029168472</v>
      </c>
      <c r="J170" s="2">
        <v>0</v>
      </c>
    </row>
    <row r="171" spans="1:10" ht="15.75" customHeight="1" x14ac:dyDescent="0.25">
      <c r="A171" s="284">
        <v>46242.083333333336</v>
      </c>
      <c r="B171" s="2">
        <v>0</v>
      </c>
      <c r="C171" s="2">
        <v>0.74689311782519019</v>
      </c>
      <c r="D171" s="2">
        <v>0.76366816478755639</v>
      </c>
      <c r="E171" s="2">
        <v>1.000000045813705E-18</v>
      </c>
      <c r="F171" s="288">
        <v>46242.083333333336</v>
      </c>
      <c r="G171" s="2">
        <v>2.8548978114035086</v>
      </c>
      <c r="H171" s="2">
        <v>56.024167950948083</v>
      </c>
      <c r="I171" s="2">
        <v>38.343732760357767</v>
      </c>
      <c r="J171" s="2">
        <v>0</v>
      </c>
    </row>
    <row r="172" spans="1:10" ht="15.75" customHeight="1" x14ac:dyDescent="0.25">
      <c r="A172" s="284">
        <v>46242.125</v>
      </c>
      <c r="B172" s="2">
        <v>0</v>
      </c>
      <c r="C172" s="2">
        <v>0.74107875823974612</v>
      </c>
      <c r="D172" s="2">
        <v>0.60449709593071765</v>
      </c>
      <c r="E172" s="2">
        <v>1.000000045813705E-18</v>
      </c>
      <c r="F172" s="288">
        <v>46242.125</v>
      </c>
      <c r="G172" s="2">
        <v>2.8644220534020866</v>
      </c>
      <c r="H172" s="2">
        <v>55.11079508463542</v>
      </c>
      <c r="I172" s="2">
        <v>28.395516495459635</v>
      </c>
      <c r="J172" s="2">
        <v>0</v>
      </c>
    </row>
    <row r="173" spans="1:10" ht="15.75" customHeight="1" x14ac:dyDescent="0.25">
      <c r="A173" s="284">
        <v>46242.166666666664</v>
      </c>
      <c r="B173" s="2">
        <v>0</v>
      </c>
      <c r="C173" s="2">
        <v>0.73843188087145473</v>
      </c>
      <c r="D173" s="2">
        <v>0.55953079886116064</v>
      </c>
      <c r="E173" s="2">
        <v>1.000000045813705E-18</v>
      </c>
      <c r="F173" s="288">
        <v>46242.166666666664</v>
      </c>
      <c r="G173" s="2">
        <v>2.8285005644089809</v>
      </c>
      <c r="H173" s="2">
        <v>54.872616068522142</v>
      </c>
      <c r="I173" s="2">
        <v>26.261968425140076</v>
      </c>
      <c r="J173" s="2">
        <v>0</v>
      </c>
    </row>
    <row r="174" spans="1:10" ht="15.75" customHeight="1" x14ac:dyDescent="0.25">
      <c r="A174" s="284">
        <v>46242.208333333336</v>
      </c>
      <c r="B174" s="2">
        <v>0</v>
      </c>
      <c r="C174" s="2">
        <v>0.77331735491752629</v>
      </c>
      <c r="D174" s="2">
        <v>0.66771885599543457</v>
      </c>
      <c r="E174" s="2">
        <v>1.000000045813705E-18</v>
      </c>
      <c r="F174" s="288">
        <v>46242.208333333336</v>
      </c>
      <c r="G174" s="2">
        <v>2.7873400294373321</v>
      </c>
      <c r="H174" s="2">
        <v>56.48123785654704</v>
      </c>
      <c r="I174" s="2">
        <v>28.782743843176618</v>
      </c>
      <c r="J174" s="2">
        <v>0</v>
      </c>
    </row>
    <row r="175" spans="1:10" ht="15.75" customHeight="1" x14ac:dyDescent="0.25">
      <c r="A175" s="284">
        <v>46242.25</v>
      </c>
      <c r="B175" s="2">
        <v>0</v>
      </c>
      <c r="C175" s="2">
        <v>0.78544336358706168</v>
      </c>
      <c r="D175" s="2">
        <v>0.57971258337789844</v>
      </c>
      <c r="E175" s="2">
        <v>8.6854417409215651E-2</v>
      </c>
      <c r="F175" s="288">
        <v>46242.25</v>
      </c>
      <c r="G175" s="2">
        <v>2.7294041764264261</v>
      </c>
      <c r="H175" s="2">
        <v>55.297412554423012</v>
      </c>
      <c r="I175" s="2">
        <v>25.9367817710982</v>
      </c>
      <c r="J175" s="2">
        <v>4.604063810076032</v>
      </c>
    </row>
    <row r="176" spans="1:10" ht="15.75" customHeight="1" x14ac:dyDescent="0.25">
      <c r="A176" s="284">
        <v>46242.291666666664</v>
      </c>
      <c r="B176" s="2">
        <v>1</v>
      </c>
      <c r="C176" s="2">
        <v>0.86617160609790256</v>
      </c>
      <c r="D176" s="2">
        <v>0.47765735286497785</v>
      </c>
      <c r="E176" s="2">
        <v>0.88908819641385772</v>
      </c>
      <c r="F176" s="288">
        <v>46242.291666666664</v>
      </c>
      <c r="G176" s="2">
        <v>2.8730399421131656</v>
      </c>
      <c r="H176" s="2">
        <v>72.08497835795086</v>
      </c>
      <c r="I176" s="2">
        <v>23.376531039302055</v>
      </c>
      <c r="J176" s="2">
        <v>13.995389739990234</v>
      </c>
    </row>
    <row r="177" spans="1:10" ht="15.75" customHeight="1" x14ac:dyDescent="0.25">
      <c r="A177" s="284">
        <v>46242.333333333336</v>
      </c>
      <c r="B177" s="2">
        <v>1</v>
      </c>
      <c r="C177" s="2">
        <v>0.89358205596605933</v>
      </c>
      <c r="D177" s="2">
        <v>0.53909695225035248</v>
      </c>
      <c r="E177" s="2">
        <v>0.9928525813988277</v>
      </c>
      <c r="F177" s="288">
        <v>46242.333333333336</v>
      </c>
      <c r="G177" s="2">
        <v>2.8443793489212896</v>
      </c>
      <c r="H177" s="2">
        <v>78.55820032755534</v>
      </c>
      <c r="I177" s="2">
        <v>24.963653849047635</v>
      </c>
      <c r="J177" s="2">
        <v>39.55517725481306</v>
      </c>
    </row>
    <row r="178" spans="1:10" ht="15.75" customHeight="1" x14ac:dyDescent="0.25">
      <c r="A178" s="284">
        <v>46242.375</v>
      </c>
      <c r="B178" s="2">
        <v>1</v>
      </c>
      <c r="C178" s="2">
        <v>0.88300402959187829</v>
      </c>
      <c r="D178" s="2">
        <v>0.44793749927532062</v>
      </c>
      <c r="E178" s="2">
        <v>0.99863511164273533</v>
      </c>
      <c r="F178" s="288">
        <v>46242.375</v>
      </c>
      <c r="G178" s="2">
        <v>2.798492206614509</v>
      </c>
      <c r="H178" s="2">
        <v>73.658355585734043</v>
      </c>
      <c r="I178" s="2">
        <v>25.868053157338984</v>
      </c>
      <c r="J178" s="2">
        <v>69.431875505719859</v>
      </c>
    </row>
    <row r="179" spans="1:10" ht="15.75" customHeight="1" x14ac:dyDescent="0.25">
      <c r="A179" s="284">
        <v>46242.416666666664</v>
      </c>
      <c r="B179" s="2">
        <v>1</v>
      </c>
      <c r="C179" s="2">
        <v>0.87251390020052588</v>
      </c>
      <c r="D179" s="2">
        <v>0.36863648379037506</v>
      </c>
      <c r="E179" s="2">
        <v>0.99838098590927471</v>
      </c>
      <c r="F179" s="288">
        <v>46242.416666666664</v>
      </c>
      <c r="G179" s="2">
        <v>2.8395964875730995</v>
      </c>
      <c r="H179" s="2">
        <v>72.2559907277425</v>
      </c>
      <c r="I179" s="2">
        <v>23.614913162035432</v>
      </c>
      <c r="J179" s="2">
        <v>65.132372663225453</v>
      </c>
    </row>
    <row r="180" spans="1:10" ht="15.75" customHeight="1" x14ac:dyDescent="0.25">
      <c r="A180" s="284">
        <v>46242.458333333336</v>
      </c>
      <c r="B180" s="2">
        <v>1</v>
      </c>
      <c r="C180" s="2">
        <v>0.88482841054598482</v>
      </c>
      <c r="D180" s="2">
        <v>0.38720039381340088</v>
      </c>
      <c r="E180" s="2">
        <v>0.99479071849158829</v>
      </c>
      <c r="F180" s="288">
        <v>46242.458333333336</v>
      </c>
      <c r="G180" s="2">
        <v>2.7902535680034872</v>
      </c>
      <c r="H180" s="2">
        <v>74.204858016967776</v>
      </c>
      <c r="I180" s="2">
        <v>23.927344490888093</v>
      </c>
      <c r="J180" s="2">
        <v>66.02248873029437</v>
      </c>
    </row>
    <row r="181" spans="1:10" ht="15.75" customHeight="1" x14ac:dyDescent="0.25">
      <c r="A181" s="284">
        <v>46242.5</v>
      </c>
      <c r="B181" s="2">
        <v>1</v>
      </c>
      <c r="C181" s="2">
        <v>0.86260070403416955</v>
      </c>
      <c r="D181" s="2">
        <v>0.41848658814496198</v>
      </c>
      <c r="E181" s="2">
        <v>0.99843953895781723</v>
      </c>
      <c r="F181" s="288">
        <v>46242.5</v>
      </c>
      <c r="G181" s="2">
        <v>2.7474567035250712</v>
      </c>
      <c r="H181" s="2">
        <v>71.162012227376295</v>
      </c>
      <c r="I181" s="2">
        <v>26.376586623813797</v>
      </c>
      <c r="J181" s="2">
        <v>83.066469796316966</v>
      </c>
    </row>
    <row r="182" spans="1:10" ht="15.75" customHeight="1" x14ac:dyDescent="0.25">
      <c r="A182" s="284">
        <v>46242.541666666664</v>
      </c>
      <c r="B182" s="2">
        <v>1</v>
      </c>
      <c r="C182" s="2">
        <v>0.83319476445515961</v>
      </c>
      <c r="D182" s="2">
        <v>0.45487103549388086</v>
      </c>
      <c r="E182" s="2">
        <v>0.99940469169190949</v>
      </c>
      <c r="F182" s="288">
        <v>46242.541666666664</v>
      </c>
      <c r="G182" s="2">
        <v>2.8162023159672827</v>
      </c>
      <c r="H182" s="2">
        <v>65.936587778727215</v>
      </c>
      <c r="I182" s="2">
        <v>24.803356911353912</v>
      </c>
      <c r="J182" s="2">
        <v>108.31333393205915</v>
      </c>
    </row>
    <row r="183" spans="1:10" ht="15.75" customHeight="1" x14ac:dyDescent="0.25">
      <c r="A183" s="284">
        <v>46242.583333333336</v>
      </c>
      <c r="B183" s="2">
        <v>1</v>
      </c>
      <c r="C183" s="2">
        <v>0.85198590159416199</v>
      </c>
      <c r="D183" s="2">
        <v>0.38481076948160708</v>
      </c>
      <c r="E183" s="2">
        <v>0.99860609429223191</v>
      </c>
      <c r="F183" s="288">
        <v>46242.583333333336</v>
      </c>
      <c r="G183" s="2">
        <v>2.7431571039789793</v>
      </c>
      <c r="H183" s="2">
        <v>67.065388997395843</v>
      </c>
      <c r="I183" s="2">
        <v>20.818012687375983</v>
      </c>
      <c r="J183" s="2">
        <v>74.0460113874163</v>
      </c>
    </row>
    <row r="184" spans="1:10" ht="15.75" customHeight="1" x14ac:dyDescent="0.25">
      <c r="A184" s="284">
        <v>46242.625</v>
      </c>
      <c r="B184" s="2">
        <v>1</v>
      </c>
      <c r="C184" s="2">
        <v>0.824709810813268</v>
      </c>
      <c r="D184" s="2">
        <v>0.27057314508046088</v>
      </c>
      <c r="E184" s="2">
        <v>0.9976119726364101</v>
      </c>
      <c r="F184" s="288">
        <v>46242.625</v>
      </c>
      <c r="G184" s="2">
        <v>2.831440215248143</v>
      </c>
      <c r="H184" s="2">
        <v>63.502886962890628</v>
      </c>
      <c r="I184" s="2">
        <v>23.879440334003434</v>
      </c>
      <c r="J184" s="2">
        <v>49.044801034109938</v>
      </c>
    </row>
    <row r="185" spans="1:10" ht="15.75" customHeight="1" x14ac:dyDescent="0.25">
      <c r="A185" s="284">
        <v>46242.666666666664</v>
      </c>
      <c r="B185" s="2">
        <v>1</v>
      </c>
      <c r="C185" s="2">
        <v>0.78171539704004922</v>
      </c>
      <c r="D185" s="2">
        <v>0.53025548990536109</v>
      </c>
      <c r="E185" s="2">
        <v>0.99329573474824429</v>
      </c>
      <c r="F185" s="288">
        <v>46242.666666666664</v>
      </c>
      <c r="G185" s="2">
        <v>2.8724748141891889</v>
      </c>
      <c r="H185" s="2">
        <v>59.254210154215492</v>
      </c>
      <c r="I185" s="2">
        <v>25.376134195817791</v>
      </c>
      <c r="J185" s="2">
        <v>32.589798496791289</v>
      </c>
    </row>
    <row r="186" spans="1:10" ht="15.75" customHeight="1" x14ac:dyDescent="0.25">
      <c r="A186" s="284">
        <v>46242.708333333336</v>
      </c>
      <c r="B186" s="2">
        <v>1</v>
      </c>
      <c r="C186" s="2">
        <v>0.78738107283910108</v>
      </c>
      <c r="D186" s="2">
        <v>0.46331009669266199</v>
      </c>
      <c r="E186" s="2">
        <v>0.32039833574422771</v>
      </c>
      <c r="F186" s="288">
        <v>46242.708333333336</v>
      </c>
      <c r="G186" s="2">
        <v>2.864551406175913</v>
      </c>
      <c r="H186" s="2">
        <v>57.394975153605145</v>
      </c>
      <c r="I186" s="2">
        <v>24.565873474000472</v>
      </c>
      <c r="J186" s="2">
        <v>10.311351377214704</v>
      </c>
    </row>
    <row r="187" spans="1:10" ht="15.75" customHeight="1" x14ac:dyDescent="0.25">
      <c r="A187" s="284">
        <v>46242.75</v>
      </c>
      <c r="B187" s="2">
        <v>1</v>
      </c>
      <c r="C187" s="2">
        <v>6.479499737421672E-3</v>
      </c>
      <c r="D187" s="2">
        <v>0.57322497642322956</v>
      </c>
      <c r="E187" s="2">
        <v>1.000000045813705E-18</v>
      </c>
      <c r="F187" s="288">
        <v>46242.75</v>
      </c>
      <c r="G187" s="2">
        <v>2.9502421546546542</v>
      </c>
      <c r="H187" s="2">
        <v>19.761747741699217</v>
      </c>
      <c r="I187" s="2">
        <v>24.560562228025653</v>
      </c>
      <c r="J187" s="2">
        <v>6.0565202702113563</v>
      </c>
    </row>
    <row r="188" spans="1:10" ht="15.75" customHeight="1" x14ac:dyDescent="0.25">
      <c r="A188" s="284">
        <v>46242.791666666664</v>
      </c>
      <c r="B188" s="2">
        <v>1</v>
      </c>
      <c r="C188" s="2">
        <v>0.68713244767416093</v>
      </c>
      <c r="D188" s="2">
        <v>0.74748647372006416</v>
      </c>
      <c r="E188" s="2">
        <v>1.000000045813705E-18</v>
      </c>
      <c r="F188" s="288">
        <v>46242.791666666664</v>
      </c>
      <c r="G188" s="2">
        <v>2.9811820317686113</v>
      </c>
      <c r="H188" s="2">
        <v>51.674064863295783</v>
      </c>
      <c r="I188" s="2">
        <v>31.517118867678136</v>
      </c>
      <c r="J188" s="2">
        <v>0</v>
      </c>
    </row>
    <row r="189" spans="1:10" ht="15.75" customHeight="1" x14ac:dyDescent="0.25">
      <c r="A189" s="284">
        <v>46242.833333333336</v>
      </c>
      <c r="B189" s="2">
        <v>1</v>
      </c>
      <c r="C189" s="2">
        <v>0.7722180167833963</v>
      </c>
      <c r="D189" s="2">
        <v>0.77305631698827026</v>
      </c>
      <c r="E189" s="2">
        <v>1.000000045813705E-18</v>
      </c>
      <c r="F189" s="288">
        <v>46242.833333333336</v>
      </c>
      <c r="G189" s="2">
        <v>2.8716228503289476</v>
      </c>
      <c r="H189" s="2">
        <v>55.681317647298179</v>
      </c>
      <c r="I189" s="2">
        <v>35.209597620568253</v>
      </c>
      <c r="J189" s="2">
        <v>0</v>
      </c>
    </row>
    <row r="190" spans="1:10" ht="15.75" customHeight="1" x14ac:dyDescent="0.25">
      <c r="A190" s="284">
        <v>46242.875</v>
      </c>
      <c r="B190" s="2">
        <v>1</v>
      </c>
      <c r="C190" s="2">
        <v>0.76796323259671528</v>
      </c>
      <c r="D190" s="2">
        <v>0.74184284273814771</v>
      </c>
      <c r="E190" s="2">
        <v>1.000000045813705E-18</v>
      </c>
      <c r="F190" s="288">
        <v>46242.875</v>
      </c>
      <c r="G190" s="2">
        <v>2.9739122168803416</v>
      </c>
      <c r="H190" s="2">
        <v>55.511694463094074</v>
      </c>
      <c r="I190" s="2">
        <v>31.475436622446232</v>
      </c>
      <c r="J190" s="2">
        <v>0</v>
      </c>
    </row>
    <row r="191" spans="1:10" ht="15.75" customHeight="1" x14ac:dyDescent="0.25">
      <c r="A191" s="284">
        <v>46242.916666666664</v>
      </c>
      <c r="B191" s="2">
        <v>0</v>
      </c>
      <c r="C191" s="2">
        <v>0.76417945027351375</v>
      </c>
      <c r="D191" s="2">
        <v>0.65532415433834657</v>
      </c>
      <c r="E191" s="2">
        <v>1.000000045813705E-18</v>
      </c>
      <c r="F191" s="288">
        <v>46242.916666666664</v>
      </c>
      <c r="G191" s="2">
        <v>2.7587120616208312</v>
      </c>
      <c r="H191" s="2">
        <v>54.066163126627607</v>
      </c>
      <c r="I191" s="2">
        <v>29.031500514788121</v>
      </c>
      <c r="J191" s="2">
        <v>0</v>
      </c>
    </row>
    <row r="192" spans="1:10" ht="15.75" customHeight="1" x14ac:dyDescent="0.25">
      <c r="A192" s="284">
        <v>46242.958333333336</v>
      </c>
      <c r="B192" s="2">
        <v>0</v>
      </c>
      <c r="C192" s="2">
        <v>0.7698058664798737</v>
      </c>
      <c r="D192" s="2">
        <v>0.58009854630519275</v>
      </c>
      <c r="E192" s="2">
        <v>1.000000045813705E-18</v>
      </c>
      <c r="F192" s="288">
        <v>46242.958333333336</v>
      </c>
      <c r="G192" s="2">
        <v>2.8567488905682006</v>
      </c>
      <c r="H192" s="2">
        <v>56.65738709767659</v>
      </c>
      <c r="I192" s="2">
        <v>25.719862678776618</v>
      </c>
      <c r="J192" s="2">
        <v>0</v>
      </c>
    </row>
    <row r="193" spans="1:10" ht="15.75" customHeight="1" x14ac:dyDescent="0.25">
      <c r="A193" s="284">
        <v>46243</v>
      </c>
      <c r="B193" s="2">
        <v>0</v>
      </c>
      <c r="C193" s="2">
        <v>0.74013930956522622</v>
      </c>
      <c r="D193" s="2">
        <v>0.57422979299729993</v>
      </c>
      <c r="E193" s="2">
        <v>1.000000045813705E-18</v>
      </c>
      <c r="F193" s="288">
        <v>46243</v>
      </c>
      <c r="G193" s="2">
        <v>2.8617164704836413</v>
      </c>
      <c r="H193" s="2">
        <v>55.118622144063316</v>
      </c>
      <c r="I193" s="2">
        <v>25.415057167234156</v>
      </c>
      <c r="J193" s="2">
        <v>0</v>
      </c>
    </row>
    <row r="194" spans="1:10" ht="15.75" customHeight="1" x14ac:dyDescent="0.25">
      <c r="A194" s="284">
        <v>46243.041666666664</v>
      </c>
      <c r="B194" s="2">
        <v>0</v>
      </c>
      <c r="C194" s="2">
        <v>0.7241318603356679</v>
      </c>
      <c r="D194" s="2">
        <v>0.58145606464783661</v>
      </c>
      <c r="E194" s="2">
        <v>1.000000045813705E-18</v>
      </c>
      <c r="F194" s="288">
        <v>46243.041666666664</v>
      </c>
      <c r="G194" s="2">
        <v>2.8155304551920342</v>
      </c>
      <c r="H194" s="2">
        <v>54.358168538411462</v>
      </c>
      <c r="I194" s="2">
        <v>25.663791688534584</v>
      </c>
      <c r="J194" s="2">
        <v>0</v>
      </c>
    </row>
    <row r="195" spans="1:10" ht="15.75" customHeight="1" x14ac:dyDescent="0.25">
      <c r="A195" s="284">
        <v>46243.083333333336</v>
      </c>
      <c r="B195" s="2">
        <v>0</v>
      </c>
      <c r="C195" s="2">
        <v>0.7148106773694356</v>
      </c>
      <c r="D195" s="2">
        <v>0.62871577234371845</v>
      </c>
      <c r="E195" s="2">
        <v>4.7598397359251985E-3</v>
      </c>
      <c r="F195" s="288">
        <v>46243.083333333336</v>
      </c>
      <c r="G195" s="2">
        <v>2.7982624999999999</v>
      </c>
      <c r="H195" s="2">
        <v>53.752103678385417</v>
      </c>
      <c r="I195" s="2">
        <v>26.91610548618754</v>
      </c>
      <c r="J195" s="2">
        <v>2.7082880859374998</v>
      </c>
    </row>
    <row r="196" spans="1:10" ht="15.75" customHeight="1" x14ac:dyDescent="0.25">
      <c r="A196" s="284">
        <v>46243.125</v>
      </c>
      <c r="B196" s="2">
        <v>0</v>
      </c>
      <c r="C196" s="2">
        <v>0.72451371749242144</v>
      </c>
      <c r="D196" s="2">
        <v>0.78855504189790948</v>
      </c>
      <c r="E196" s="2">
        <v>1.000000045813705E-18</v>
      </c>
      <c r="F196" s="288">
        <v>46243.125</v>
      </c>
      <c r="G196" s="2">
        <v>2.7821333389735234</v>
      </c>
      <c r="H196" s="2">
        <v>54.791619110107419</v>
      </c>
      <c r="I196" s="2">
        <v>37.904177236933954</v>
      </c>
      <c r="J196" s="2">
        <v>0</v>
      </c>
    </row>
    <row r="197" spans="1:10" ht="15.75" customHeight="1" x14ac:dyDescent="0.25">
      <c r="A197" s="284">
        <v>46243.166666666664</v>
      </c>
      <c r="B197" s="2">
        <v>0</v>
      </c>
      <c r="C197" s="2">
        <v>0.72288911739985151</v>
      </c>
      <c r="D197" s="2">
        <v>0.86821365097294678</v>
      </c>
      <c r="E197" s="2">
        <v>1.000000045813705E-18</v>
      </c>
      <c r="F197" s="288">
        <v>46243.166666666664</v>
      </c>
      <c r="G197" s="2">
        <v>2.7556939281057371</v>
      </c>
      <c r="H197" s="2">
        <v>54.379321861267087</v>
      </c>
      <c r="I197" s="2">
        <v>42.408223747735903</v>
      </c>
      <c r="J197" s="2">
        <v>0</v>
      </c>
    </row>
    <row r="198" spans="1:10" ht="15.75" customHeight="1" x14ac:dyDescent="0.25">
      <c r="A198" s="284">
        <v>46243.208333333336</v>
      </c>
      <c r="B198" s="2">
        <v>0</v>
      </c>
      <c r="C198" s="2">
        <v>0.72756124536196387</v>
      </c>
      <c r="D198" s="2">
        <v>0.50765323008708796</v>
      </c>
      <c r="E198" s="2">
        <v>1.000000045813705E-18</v>
      </c>
      <c r="F198" s="288">
        <v>46243.208333333336</v>
      </c>
      <c r="G198" s="2">
        <v>2.7902065932229227</v>
      </c>
      <c r="H198" s="2">
        <v>53.950601323445639</v>
      </c>
      <c r="I198" s="2">
        <v>27.250266347478028</v>
      </c>
      <c r="J198" s="2">
        <v>0</v>
      </c>
    </row>
    <row r="199" spans="1:10" ht="15.75" customHeight="1" x14ac:dyDescent="0.25">
      <c r="A199" s="284">
        <v>46243.25</v>
      </c>
      <c r="B199" s="2">
        <v>0</v>
      </c>
      <c r="C199" s="2">
        <v>0.74096085954280122</v>
      </c>
      <c r="D199" s="2">
        <v>0.10291383565650156</v>
      </c>
      <c r="E199" s="2">
        <v>4.8443502347384183E-2</v>
      </c>
      <c r="F199" s="288">
        <v>46243.25</v>
      </c>
      <c r="G199" s="2">
        <v>2.7069727477477472</v>
      </c>
      <c r="H199" s="2">
        <v>52.381227447873073</v>
      </c>
      <c r="I199" s="2">
        <v>22.803197138865475</v>
      </c>
      <c r="J199" s="2">
        <v>3.9330415649414063</v>
      </c>
    </row>
    <row r="200" spans="1:10" ht="15.75" customHeight="1" x14ac:dyDescent="0.25">
      <c r="A200" s="284">
        <v>46243.291666666664</v>
      </c>
      <c r="B200" s="2">
        <v>0</v>
      </c>
      <c r="C200" s="2">
        <v>0.75661116639773041</v>
      </c>
      <c r="D200" s="2">
        <v>9.3804267673153169E-2</v>
      </c>
      <c r="E200" s="2">
        <v>0.88299805617758209</v>
      </c>
      <c r="F200" s="288">
        <v>46243.291666666664</v>
      </c>
      <c r="G200" s="2">
        <v>2.7359892973318711</v>
      </c>
      <c r="H200" s="2">
        <v>54.183458010355629</v>
      </c>
      <c r="I200" s="2">
        <v>22.8580125659822</v>
      </c>
      <c r="J200" s="2">
        <v>14.693557344709124</v>
      </c>
    </row>
    <row r="201" spans="1:10" ht="15.75" customHeight="1" x14ac:dyDescent="0.25">
      <c r="A201" s="284">
        <v>46243.333333333336</v>
      </c>
      <c r="B201" s="2">
        <v>0</v>
      </c>
      <c r="C201" s="2">
        <v>0.74622791608174643</v>
      </c>
      <c r="D201" s="2">
        <v>0.10768057111459288</v>
      </c>
      <c r="E201" s="2">
        <v>0.97341092862188816</v>
      </c>
      <c r="F201" s="288">
        <v>46243.333333333336</v>
      </c>
      <c r="G201" s="2">
        <v>2.6290885045242609</v>
      </c>
      <c r="H201" s="2">
        <v>52.424485715230311</v>
      </c>
      <c r="I201" s="2">
        <v>22.562335474217832</v>
      </c>
      <c r="J201" s="2">
        <v>26.046095768519805</v>
      </c>
    </row>
    <row r="202" spans="1:10" ht="15.75" customHeight="1" x14ac:dyDescent="0.25">
      <c r="A202" s="284">
        <v>46243.375</v>
      </c>
      <c r="B202" s="2">
        <v>0</v>
      </c>
      <c r="C202" s="2">
        <v>0.71009262005488072</v>
      </c>
      <c r="D202" s="2">
        <v>0.12147425857221655</v>
      </c>
      <c r="E202" s="2">
        <v>0.99606409136738105</v>
      </c>
      <c r="F202" s="288">
        <v>46243.375</v>
      </c>
      <c r="G202" s="2">
        <v>2.7497061415362731</v>
      </c>
      <c r="H202" s="2">
        <v>49.631258710225424</v>
      </c>
      <c r="I202" s="2">
        <v>22.833704535669014</v>
      </c>
      <c r="J202" s="2">
        <v>50.150759608677454</v>
      </c>
    </row>
    <row r="203" spans="1:10" ht="15.75" customHeight="1" x14ac:dyDescent="0.25">
      <c r="A203" s="284">
        <v>46243.416666666664</v>
      </c>
      <c r="B203" s="2">
        <v>1</v>
      </c>
      <c r="C203" s="2">
        <v>0.72273397246996562</v>
      </c>
      <c r="D203" s="2">
        <v>0.10104838031318347</v>
      </c>
      <c r="E203" s="2">
        <v>0.99629833017076763</v>
      </c>
      <c r="F203" s="288">
        <v>46243.416666666664</v>
      </c>
      <c r="G203" s="2">
        <v>2.8482280157657662</v>
      </c>
      <c r="H203" s="2">
        <v>49.855312029520668</v>
      </c>
      <c r="I203" s="2">
        <v>22.818578853908736</v>
      </c>
      <c r="J203" s="2">
        <v>48.687682556152353</v>
      </c>
    </row>
    <row r="204" spans="1:10" ht="15.75" customHeight="1" x14ac:dyDescent="0.25">
      <c r="A204" s="284">
        <v>46243.458333333336</v>
      </c>
      <c r="B204" s="2">
        <v>1</v>
      </c>
      <c r="C204" s="2">
        <v>0.71137983798980708</v>
      </c>
      <c r="D204" s="2">
        <v>0.10985849167518465</v>
      </c>
      <c r="E204" s="2">
        <v>0.99606403335928917</v>
      </c>
      <c r="F204" s="288">
        <v>46243.458333333336</v>
      </c>
      <c r="G204" s="2">
        <v>2.8111561041963014</v>
      </c>
      <c r="H204" s="2">
        <v>49.953309059143059</v>
      </c>
      <c r="I204" s="2">
        <v>22.59174409402689</v>
      </c>
      <c r="J204" s="2">
        <v>53.921387459891193</v>
      </c>
    </row>
    <row r="205" spans="1:10" ht="15.75" customHeight="1" x14ac:dyDescent="0.25">
      <c r="A205" s="284">
        <v>46243.5</v>
      </c>
      <c r="B205" s="2">
        <v>1</v>
      </c>
      <c r="C205" s="2">
        <v>0.69827034870783478</v>
      </c>
      <c r="D205" s="2">
        <v>9.5373855984729278E-2</v>
      </c>
      <c r="E205" s="2">
        <v>0.99872050860098427</v>
      </c>
      <c r="F205" s="288">
        <v>46243.5</v>
      </c>
      <c r="G205" s="2">
        <v>2.8084257976726725</v>
      </c>
      <c r="H205" s="2">
        <v>49.714821179707847</v>
      </c>
      <c r="I205" s="2">
        <v>22.984695230076909</v>
      </c>
      <c r="J205" s="2">
        <v>83.783503574916296</v>
      </c>
    </row>
    <row r="206" spans="1:10" ht="15.75" customHeight="1" x14ac:dyDescent="0.25">
      <c r="A206" s="284">
        <v>46243.541666666664</v>
      </c>
      <c r="B206" s="2">
        <v>1</v>
      </c>
      <c r="C206" s="2">
        <v>0.73959200580914819</v>
      </c>
      <c r="D206" s="2">
        <v>0.14086408895466168</v>
      </c>
      <c r="E206" s="2">
        <v>0.99864749237895012</v>
      </c>
      <c r="F206" s="288">
        <v>46243.541666666664</v>
      </c>
      <c r="G206" s="2">
        <v>2.8776153259074015</v>
      </c>
      <c r="H206" s="2">
        <v>52.921029917399089</v>
      </c>
      <c r="I206" s="2">
        <v>22.687169785556112</v>
      </c>
      <c r="J206" s="2">
        <v>82.615480538504471</v>
      </c>
    </row>
    <row r="207" spans="1:10" ht="15.75" customHeight="1" x14ac:dyDescent="0.25">
      <c r="A207" s="284">
        <v>46243.583333333336</v>
      </c>
      <c r="B207" s="2">
        <v>1</v>
      </c>
      <c r="C207" s="2">
        <v>0.72240459124247236</v>
      </c>
      <c r="D207" s="2">
        <v>0.14417119483231555</v>
      </c>
      <c r="E207" s="2">
        <v>0.99920909000294555</v>
      </c>
      <c r="F207" s="288">
        <v>46243.583333333336</v>
      </c>
      <c r="G207" s="2">
        <v>2.8444219237987989</v>
      </c>
      <c r="H207" s="2">
        <v>49.23735599517822</v>
      </c>
      <c r="I207" s="2">
        <v>22.526997850817654</v>
      </c>
      <c r="J207" s="2">
        <v>100.58160668073383</v>
      </c>
    </row>
    <row r="208" spans="1:10" ht="15.75" customHeight="1" x14ac:dyDescent="0.25">
      <c r="A208" s="284">
        <v>46243.625</v>
      </c>
      <c r="B208" s="2">
        <v>1</v>
      </c>
      <c r="C208" s="2">
        <v>0.72874704102675114</v>
      </c>
      <c r="D208" s="2">
        <v>0.15888850102311539</v>
      </c>
      <c r="E208" s="2">
        <v>0.99556498602032661</v>
      </c>
      <c r="F208" s="288">
        <v>46243.625</v>
      </c>
      <c r="G208" s="2">
        <v>2.8828349897624896</v>
      </c>
      <c r="H208" s="2">
        <v>50.382624117533368</v>
      </c>
      <c r="I208" s="2">
        <v>22.85512347372153</v>
      </c>
      <c r="J208" s="2">
        <v>64.682171377999452</v>
      </c>
    </row>
    <row r="209" spans="1:10" ht="15.75" customHeight="1" x14ac:dyDescent="0.25">
      <c r="A209" s="284">
        <v>46243.666666666664</v>
      </c>
      <c r="B209" s="2">
        <v>1</v>
      </c>
      <c r="C209" s="2">
        <v>0.78912014166514077</v>
      </c>
      <c r="D209" s="2">
        <v>0.16604376292747</v>
      </c>
      <c r="E209" s="2">
        <v>0.9535877276211977</v>
      </c>
      <c r="F209" s="288">
        <v>46243.666666666664</v>
      </c>
      <c r="G209" s="2">
        <v>2.9867132396870559</v>
      </c>
      <c r="H209" s="2">
        <v>57.240811093648276</v>
      </c>
      <c r="I209" s="2">
        <v>22.594184247872576</v>
      </c>
      <c r="J209" s="2">
        <v>30.032344927106585</v>
      </c>
    </row>
    <row r="210" spans="1:10" ht="15.75" customHeight="1" x14ac:dyDescent="0.25">
      <c r="A210" s="284">
        <v>46243.708333333336</v>
      </c>
      <c r="B210" s="2">
        <v>1</v>
      </c>
      <c r="C210" s="2">
        <v>0.79378523429234815</v>
      </c>
      <c r="D210" s="2">
        <v>0.18561618477695072</v>
      </c>
      <c r="E210" s="2">
        <v>0.43194862082600594</v>
      </c>
      <c r="F210" s="288">
        <v>46243.708333333336</v>
      </c>
      <c r="G210" s="2">
        <v>2.9968628827840993</v>
      </c>
      <c r="H210" s="2">
        <v>57.04429817199707</v>
      </c>
      <c r="I210" s="2">
        <v>23.464128731738906</v>
      </c>
      <c r="J210" s="2">
        <v>6.950540566580635</v>
      </c>
    </row>
    <row r="211" spans="1:10" ht="15.75" customHeight="1" x14ac:dyDescent="0.25">
      <c r="A211" s="284">
        <v>46243.75</v>
      </c>
      <c r="B211" s="2">
        <v>1</v>
      </c>
      <c r="C211" s="2">
        <v>0.78730921745300286</v>
      </c>
      <c r="D211" s="2">
        <v>0.21138115015190112</v>
      </c>
      <c r="E211" s="2">
        <v>0.18112956998603685</v>
      </c>
      <c r="F211" s="288">
        <v>46243.75</v>
      </c>
      <c r="G211" s="2">
        <v>2.9688525859412049</v>
      </c>
      <c r="H211" s="2">
        <v>56.423948542277024</v>
      </c>
      <c r="I211" s="2">
        <v>23.590639921045117</v>
      </c>
      <c r="J211" s="2">
        <v>6.197664378574915</v>
      </c>
    </row>
    <row r="212" spans="1:10" ht="15.75" customHeight="1" x14ac:dyDescent="0.25">
      <c r="A212" s="284">
        <v>46243.791666666664</v>
      </c>
      <c r="B212" s="2">
        <v>1</v>
      </c>
      <c r="C212" s="2">
        <v>0.82577811507951648</v>
      </c>
      <c r="D212" s="2">
        <v>0.21261695386628388</v>
      </c>
      <c r="E212" s="2">
        <v>1.000000045813705E-18</v>
      </c>
      <c r="F212" s="288">
        <v>46243.791666666664</v>
      </c>
      <c r="G212" s="2">
        <v>2.8260992692034139</v>
      </c>
      <c r="H212" s="2">
        <v>60.146386786869591</v>
      </c>
      <c r="I212" s="2">
        <v>23.642037071258184</v>
      </c>
      <c r="J212" s="2">
        <v>0</v>
      </c>
    </row>
    <row r="213" spans="1:10" ht="15.75" customHeight="1" x14ac:dyDescent="0.25">
      <c r="A213" s="284">
        <v>46243.833333333336</v>
      </c>
      <c r="B213" s="2">
        <v>0</v>
      </c>
      <c r="C213" s="2">
        <v>0.82485528389612828</v>
      </c>
      <c r="D213" s="2">
        <v>0.20782743058656986</v>
      </c>
      <c r="E213" s="2">
        <v>1.000000045813705E-18</v>
      </c>
      <c r="F213" s="288">
        <v>46243.833333333336</v>
      </c>
      <c r="G213" s="2">
        <v>2.8629388237813709</v>
      </c>
      <c r="H213" s="2">
        <v>59.546404202779129</v>
      </c>
      <c r="I213" s="2">
        <v>23.714678275255345</v>
      </c>
      <c r="J213" s="2">
        <v>0</v>
      </c>
    </row>
    <row r="214" spans="1:10" ht="15.75" customHeight="1" x14ac:dyDescent="0.25">
      <c r="A214" s="284">
        <v>46243.875</v>
      </c>
      <c r="B214" s="2">
        <v>0</v>
      </c>
      <c r="C214" s="2">
        <v>0.79273803631464645</v>
      </c>
      <c r="D214" s="2">
        <v>0.20768164575335535</v>
      </c>
      <c r="E214" s="2">
        <v>1.000000045813705E-18</v>
      </c>
      <c r="F214" s="288">
        <v>46243.875</v>
      </c>
      <c r="G214" s="2">
        <v>2.8588933854907541</v>
      </c>
      <c r="H214" s="2">
        <v>57.402693812052405</v>
      </c>
      <c r="I214" s="2">
        <v>23.801450983808916</v>
      </c>
      <c r="J214" s="2">
        <v>0</v>
      </c>
    </row>
    <row r="215" spans="1:10" ht="15.75" customHeight="1" x14ac:dyDescent="0.25">
      <c r="A215" s="284">
        <v>46243.916666666664</v>
      </c>
      <c r="B215" s="2">
        <v>0</v>
      </c>
      <c r="C215" s="2">
        <v>0.75582088033358252</v>
      </c>
      <c r="D215" s="2">
        <v>0.19883703926335211</v>
      </c>
      <c r="E215" s="2">
        <v>1.000000045813705E-18</v>
      </c>
      <c r="F215" s="288">
        <v>46243.916666666664</v>
      </c>
      <c r="G215" s="2">
        <v>2.9076028022759601</v>
      </c>
      <c r="H215" s="2">
        <v>55.510007476806642</v>
      </c>
      <c r="I215" s="2">
        <v>23.940294362810757</v>
      </c>
      <c r="J215" s="2">
        <v>0</v>
      </c>
    </row>
    <row r="216" spans="1:10" ht="15.75" customHeight="1" x14ac:dyDescent="0.25">
      <c r="A216" s="284">
        <v>46243.958333333336</v>
      </c>
      <c r="B216" s="2">
        <v>0</v>
      </c>
      <c r="C216" s="2">
        <v>0.73250623146692917</v>
      </c>
      <c r="D216" s="2">
        <v>0.19376297265644604</v>
      </c>
      <c r="E216" s="2">
        <v>1.000000045813705E-18</v>
      </c>
      <c r="F216" s="288">
        <v>46243.958333333336</v>
      </c>
      <c r="G216" s="2">
        <v>2.837868128654971</v>
      </c>
      <c r="H216" s="2">
        <v>54.244678497314453</v>
      </c>
      <c r="I216" s="2">
        <v>23.547243822233483</v>
      </c>
      <c r="J216" s="2">
        <v>0</v>
      </c>
    </row>
    <row r="217" spans="1:10" ht="15.75" customHeight="1" x14ac:dyDescent="0.25">
      <c r="A217" s="284">
        <v>46244</v>
      </c>
      <c r="B217" s="2">
        <v>1</v>
      </c>
      <c r="C217" s="2">
        <v>0.73114610115687051</v>
      </c>
      <c r="D217" s="2">
        <v>0.20174794181769073</v>
      </c>
      <c r="E217" s="2">
        <v>1.000000045813705E-18</v>
      </c>
      <c r="F217" s="288">
        <v>46244</v>
      </c>
      <c r="G217" s="2">
        <v>2.8601435090329059</v>
      </c>
      <c r="H217" s="2">
        <v>55.099459775288899</v>
      </c>
      <c r="I217" s="2">
        <v>23.497660278802805</v>
      </c>
      <c r="J217" s="2">
        <v>0</v>
      </c>
    </row>
    <row r="218" spans="1:10" ht="15.75" customHeight="1" x14ac:dyDescent="0.25">
      <c r="A218" s="284">
        <v>46244.041666666664</v>
      </c>
      <c r="B218" s="2">
        <v>0</v>
      </c>
      <c r="C218" s="2">
        <v>0.71911584734916689</v>
      </c>
      <c r="D218" s="2">
        <v>0.19486223891554144</v>
      </c>
      <c r="E218" s="2">
        <v>1.000000045813705E-18</v>
      </c>
      <c r="F218" s="288">
        <v>46244.041666666664</v>
      </c>
      <c r="G218" s="2">
        <v>2.8331544210328752</v>
      </c>
      <c r="H218" s="2">
        <v>54.423098754882815</v>
      </c>
      <c r="I218" s="2">
        <v>23.786574686940007</v>
      </c>
      <c r="J218" s="2">
        <v>0</v>
      </c>
    </row>
    <row r="219" spans="1:10" ht="15.75" customHeight="1" x14ac:dyDescent="0.25">
      <c r="A219" s="284">
        <v>46244.083333333336</v>
      </c>
      <c r="B219" s="2">
        <v>0</v>
      </c>
      <c r="C219" s="2">
        <v>0.72012440164883929</v>
      </c>
      <c r="D219" s="2">
        <v>0.17716199624915369</v>
      </c>
      <c r="E219" s="2">
        <v>1.000000045813705E-18</v>
      </c>
      <c r="F219" s="288">
        <v>46244.083333333336</v>
      </c>
      <c r="G219" s="2">
        <v>2.828038639264264</v>
      </c>
      <c r="H219" s="2">
        <v>54.342997996012365</v>
      </c>
      <c r="I219" s="2">
        <v>24.165905887430362</v>
      </c>
      <c r="J219" s="2">
        <v>0</v>
      </c>
    </row>
    <row r="220" spans="1:10" ht="15.75" customHeight="1" x14ac:dyDescent="0.25">
      <c r="A220" s="284">
        <v>46244.125</v>
      </c>
      <c r="B220" s="2">
        <v>0</v>
      </c>
      <c r="C220" s="2">
        <v>0.7050302008787791</v>
      </c>
      <c r="D220" s="2">
        <v>0.17721801265897488</v>
      </c>
      <c r="E220" s="2">
        <v>1.000000045813705E-18</v>
      </c>
      <c r="F220" s="288">
        <v>46244.125</v>
      </c>
      <c r="G220" s="2">
        <v>2.7814611379800853</v>
      </c>
      <c r="H220" s="2">
        <v>53.11579780578613</v>
      </c>
      <c r="I220" s="2">
        <v>24.017742176772106</v>
      </c>
      <c r="J220" s="2">
        <v>0</v>
      </c>
    </row>
    <row r="221" spans="1:10" ht="15.75" customHeight="1" x14ac:dyDescent="0.25">
      <c r="A221" s="284">
        <v>46244.166666666664</v>
      </c>
      <c r="B221" s="2">
        <v>0</v>
      </c>
      <c r="C221" s="2">
        <v>0.73246706128120431</v>
      </c>
      <c r="D221" s="2">
        <v>0.18073547387075992</v>
      </c>
      <c r="E221" s="2">
        <v>1.000000045813705E-18</v>
      </c>
      <c r="F221" s="288">
        <v>46244.166666666664</v>
      </c>
      <c r="G221" s="2">
        <v>2.7891532325746797</v>
      </c>
      <c r="H221" s="2">
        <v>54.52894744873047</v>
      </c>
      <c r="I221" s="2">
        <v>23.826783968997095</v>
      </c>
      <c r="J221" s="2">
        <v>0</v>
      </c>
    </row>
    <row r="222" spans="1:10" ht="15.75" customHeight="1" x14ac:dyDescent="0.25">
      <c r="A222" s="284">
        <v>46244.208333333336</v>
      </c>
      <c r="B222" s="2">
        <v>0</v>
      </c>
      <c r="C222" s="2">
        <v>0.72786788145701087</v>
      </c>
      <c r="D222" s="2">
        <v>0.23932452711898816</v>
      </c>
      <c r="E222" s="2">
        <v>1.000000045813705E-18</v>
      </c>
      <c r="F222" s="288">
        <v>46244.208333333336</v>
      </c>
      <c r="G222" s="2">
        <v>2.8120994154022441</v>
      </c>
      <c r="H222" s="2">
        <v>53.100744819641108</v>
      </c>
      <c r="I222" s="2">
        <v>23.893866227078341</v>
      </c>
      <c r="J222" s="2">
        <v>0</v>
      </c>
    </row>
    <row r="223" spans="1:10" ht="15.75" customHeight="1" x14ac:dyDescent="0.25">
      <c r="A223" s="284">
        <v>46244.25</v>
      </c>
      <c r="B223" s="2">
        <v>0</v>
      </c>
      <c r="C223" s="2">
        <v>0.88155710323032366</v>
      </c>
      <c r="D223" s="2">
        <v>0.56888714091108727</v>
      </c>
      <c r="E223" s="2">
        <v>0.32312256816242424</v>
      </c>
      <c r="F223" s="288">
        <v>46244.25</v>
      </c>
      <c r="G223" s="2">
        <v>2.742319690611664</v>
      </c>
      <c r="H223" s="2">
        <v>71.038272803170344</v>
      </c>
      <c r="I223" s="2">
        <v>23.409512975941531</v>
      </c>
      <c r="J223" s="2">
        <v>5.994138857160296</v>
      </c>
    </row>
    <row r="224" spans="1:10" ht="15.75" customHeight="1" x14ac:dyDescent="0.25">
      <c r="A224" s="284">
        <v>46244.291666666664</v>
      </c>
      <c r="B224" s="2">
        <v>0</v>
      </c>
      <c r="C224" s="2">
        <v>0.94292742609977709</v>
      </c>
      <c r="D224" s="2">
        <v>0.37052591180377326</v>
      </c>
      <c r="E224" s="2">
        <v>0.87626254319080288</v>
      </c>
      <c r="F224" s="288">
        <v>46244.291666666664</v>
      </c>
      <c r="G224" s="2">
        <v>2.8247680724665667</v>
      </c>
      <c r="H224" s="2">
        <v>87.086075973510745</v>
      </c>
      <c r="I224" s="2">
        <v>24.341204151334498</v>
      </c>
      <c r="J224" s="2">
        <v>19.091072106497627</v>
      </c>
    </row>
    <row r="225" spans="1:10" ht="15.75" customHeight="1" x14ac:dyDescent="0.25">
      <c r="A225" s="284">
        <v>46244.333333333336</v>
      </c>
      <c r="B225" s="2">
        <v>0</v>
      </c>
      <c r="C225" s="2">
        <v>0.94895684917767842</v>
      </c>
      <c r="D225" s="2">
        <v>0.44450457435351587</v>
      </c>
      <c r="E225" s="2">
        <v>0.99322837431515965</v>
      </c>
      <c r="F225" s="288">
        <v>46244.333333333336</v>
      </c>
      <c r="G225" s="2">
        <v>2.7575204507467999</v>
      </c>
      <c r="H225" s="2">
        <v>90.2374267578125</v>
      </c>
      <c r="I225" s="2">
        <v>25.490939970544208</v>
      </c>
      <c r="J225" s="2">
        <v>39.903582972935268</v>
      </c>
    </row>
    <row r="226" spans="1:10" ht="15.75" customHeight="1" x14ac:dyDescent="0.25">
      <c r="A226" s="284">
        <v>46244.375</v>
      </c>
      <c r="B226" s="2">
        <v>1</v>
      </c>
      <c r="C226" s="2">
        <v>0.95746758381525676</v>
      </c>
      <c r="D226" s="2">
        <v>0.41162335159985908</v>
      </c>
      <c r="E226" s="2">
        <v>0.99757910466619903</v>
      </c>
      <c r="F226" s="288">
        <v>46244.375</v>
      </c>
      <c r="G226" s="2">
        <v>2.7100265390390388</v>
      </c>
      <c r="H226" s="2">
        <v>117.10102106730143</v>
      </c>
      <c r="I226" s="2">
        <v>25.278906006115701</v>
      </c>
      <c r="J226" s="2">
        <v>71.784256530761724</v>
      </c>
    </row>
    <row r="227" spans="1:10" ht="15.75" customHeight="1" x14ac:dyDescent="0.25">
      <c r="A227" s="284">
        <v>46244.416666666664</v>
      </c>
      <c r="B227" s="2">
        <v>1</v>
      </c>
      <c r="C227" s="2">
        <v>0.96150604883829749</v>
      </c>
      <c r="D227" s="2">
        <v>0.37046017913007923</v>
      </c>
      <c r="E227" s="2">
        <v>0.99826840364507263</v>
      </c>
      <c r="F227" s="288">
        <v>46244.416666666664</v>
      </c>
      <c r="G227" s="2">
        <v>2.6760837814327481</v>
      </c>
      <c r="H227" s="2">
        <v>136.17963892618815</v>
      </c>
      <c r="I227" s="2">
        <v>23.731709308775045</v>
      </c>
      <c r="J227" s="2">
        <v>94.749595476422996</v>
      </c>
    </row>
    <row r="228" spans="1:10" ht="15.75" customHeight="1" x14ac:dyDescent="0.25">
      <c r="A228" s="284">
        <v>46244.458333333336</v>
      </c>
      <c r="B228" s="2">
        <v>0</v>
      </c>
      <c r="C228" s="2">
        <v>0.95902291735013323</v>
      </c>
      <c r="D228" s="2">
        <v>0.43720715943532501</v>
      </c>
      <c r="E228" s="2">
        <v>0.99843941123357838</v>
      </c>
      <c r="F228" s="288">
        <v>46244.458333333336</v>
      </c>
      <c r="G228" s="2">
        <v>2.6328442728583847</v>
      </c>
      <c r="H228" s="2">
        <v>125.54324607849121</v>
      </c>
      <c r="I228" s="2">
        <v>23.97154313679269</v>
      </c>
      <c r="J228" s="2">
        <v>101.1592713797433</v>
      </c>
    </row>
    <row r="229" spans="1:10" ht="15.75" customHeight="1" x14ac:dyDescent="0.25">
      <c r="A229" s="284">
        <v>46244.5</v>
      </c>
      <c r="B229" s="2">
        <v>1</v>
      </c>
      <c r="C229" s="2">
        <v>0.96577914555867517</v>
      </c>
      <c r="D229" s="2">
        <v>0.46190675044719409</v>
      </c>
      <c r="E229" s="2">
        <v>0.99880047940782135</v>
      </c>
      <c r="F229" s="288">
        <v>46244.5</v>
      </c>
      <c r="G229" s="2">
        <v>2.6888685135135129</v>
      </c>
      <c r="H229" s="2">
        <v>132.07737846374511</v>
      </c>
      <c r="I229" s="2">
        <v>24.765313287026327</v>
      </c>
      <c r="J229" s="2">
        <v>100.71196845354352</v>
      </c>
    </row>
    <row r="230" spans="1:10" ht="15.75" customHeight="1" x14ac:dyDescent="0.25">
      <c r="A230" s="284">
        <v>46244.541666666664</v>
      </c>
      <c r="B230" s="2">
        <v>1</v>
      </c>
      <c r="C230" s="2">
        <v>0.96058732271194458</v>
      </c>
      <c r="D230" s="2">
        <v>0.49892008952472522</v>
      </c>
      <c r="E230" s="2">
        <v>0.98967681559068821</v>
      </c>
      <c r="F230" s="288">
        <v>46244.541666666664</v>
      </c>
      <c r="G230" s="2">
        <v>2.7783867632764343</v>
      </c>
      <c r="H230" s="2">
        <v>124.30417455037434</v>
      </c>
      <c r="I230" s="2">
        <v>24.61643827102872</v>
      </c>
      <c r="J230" s="2">
        <v>110.52565941510881</v>
      </c>
    </row>
    <row r="231" spans="1:10" ht="15.75" customHeight="1" x14ac:dyDescent="0.25">
      <c r="A231" s="284">
        <v>46244.583333333336</v>
      </c>
      <c r="B231" s="2">
        <v>1</v>
      </c>
      <c r="C231" s="2">
        <v>0.96466173330942795</v>
      </c>
      <c r="D231" s="2">
        <v>0.4976709959181872</v>
      </c>
      <c r="E231" s="2">
        <v>0.96952169095831264</v>
      </c>
      <c r="F231" s="288">
        <v>46244.583333333336</v>
      </c>
      <c r="G231" s="2">
        <v>2.786351417042042</v>
      </c>
      <c r="H231" s="2">
        <v>127.47448514302572</v>
      </c>
      <c r="I231" s="2">
        <v>25.337068576586578</v>
      </c>
      <c r="J231" s="2">
        <v>87.226956499372207</v>
      </c>
    </row>
    <row r="232" spans="1:10" ht="15.75" customHeight="1" x14ac:dyDescent="0.25">
      <c r="A232" s="284">
        <v>46244.625</v>
      </c>
      <c r="B232" s="2">
        <v>1</v>
      </c>
      <c r="C232" s="2">
        <v>0.96336160997549691</v>
      </c>
      <c r="D232" s="2">
        <v>0.57725791008811689</v>
      </c>
      <c r="E232" s="2">
        <v>0.69335764220782692</v>
      </c>
      <c r="F232" s="288">
        <v>46244.625</v>
      </c>
      <c r="G232" s="2">
        <v>2.9649674093172118</v>
      </c>
      <c r="H232" s="2">
        <v>114.18362884521486</v>
      </c>
      <c r="I232" s="2">
        <v>25.384824088439643</v>
      </c>
      <c r="J232" s="2">
        <v>56.064776245117201</v>
      </c>
    </row>
    <row r="233" spans="1:10" ht="15.75" customHeight="1" x14ac:dyDescent="0.25">
      <c r="A233" s="284">
        <v>46244.666666666664</v>
      </c>
      <c r="B233" s="2">
        <v>1</v>
      </c>
      <c r="C233" s="2">
        <v>0.96202512780825289</v>
      </c>
      <c r="D233" s="2">
        <v>0.65992042186703137</v>
      </c>
      <c r="E233" s="2">
        <v>0.95726869361741207</v>
      </c>
      <c r="F233" s="288">
        <v>46244.666666666664</v>
      </c>
      <c r="G233" s="2">
        <v>2.9413022013949428</v>
      </c>
      <c r="H233" s="2">
        <v>111.34196993509929</v>
      </c>
      <c r="I233" s="2">
        <v>26.080268271826945</v>
      </c>
      <c r="J233" s="2">
        <v>17.564280949183871</v>
      </c>
    </row>
    <row r="234" spans="1:10" ht="15.75" customHeight="1" x14ac:dyDescent="0.25">
      <c r="A234" s="284">
        <v>46244.708333333336</v>
      </c>
      <c r="B234" s="2">
        <v>0</v>
      </c>
      <c r="C234" s="2">
        <v>0.94460382759571071</v>
      </c>
      <c r="D234" s="2">
        <v>0.67099645922306506</v>
      </c>
      <c r="E234" s="2">
        <v>0.33306336482720716</v>
      </c>
      <c r="F234" s="288">
        <v>46244.708333333336</v>
      </c>
      <c r="G234" s="2">
        <v>2.9261142205377575</v>
      </c>
      <c r="H234" s="2">
        <v>103.80652618408203</v>
      </c>
      <c r="I234" s="2">
        <v>25.219756704074118</v>
      </c>
      <c r="J234" s="2">
        <v>8.1323588910784039</v>
      </c>
    </row>
    <row r="235" spans="1:10" ht="15.75" customHeight="1" x14ac:dyDescent="0.25">
      <c r="A235" s="284">
        <v>46244.75</v>
      </c>
      <c r="B235" s="2">
        <v>1</v>
      </c>
      <c r="C235" s="2">
        <v>0.95798660566409422</v>
      </c>
      <c r="D235" s="2">
        <v>0.70028726350177406</v>
      </c>
      <c r="E235" s="2">
        <v>1.000000045813705E-18</v>
      </c>
      <c r="F235" s="288">
        <v>46244.75</v>
      </c>
      <c r="G235" s="2">
        <v>2.9495232134435554</v>
      </c>
      <c r="H235" s="2">
        <v>95.480991436186287</v>
      </c>
      <c r="I235" s="2">
        <v>27.077501355423756</v>
      </c>
      <c r="J235" s="2">
        <v>6.03273569379534</v>
      </c>
    </row>
    <row r="236" spans="1:10" ht="15.75" customHeight="1" x14ac:dyDescent="0.25">
      <c r="A236" s="284">
        <v>46244.791666666664</v>
      </c>
      <c r="B236" s="2">
        <v>1</v>
      </c>
      <c r="C236" s="2">
        <v>0.92482498288154602</v>
      </c>
      <c r="D236" s="2">
        <v>0.70669570653570501</v>
      </c>
      <c r="E236" s="2">
        <v>1.000000045813705E-18</v>
      </c>
      <c r="F236" s="288">
        <v>46244.791666666664</v>
      </c>
      <c r="G236" s="2">
        <v>2.9894488513513515</v>
      </c>
      <c r="H236" s="2">
        <v>89.307201385498047</v>
      </c>
      <c r="I236" s="2">
        <v>26.883874291959017</v>
      </c>
      <c r="J236" s="2">
        <v>0</v>
      </c>
    </row>
    <row r="237" spans="1:10" ht="15.75" customHeight="1" x14ac:dyDescent="0.25">
      <c r="A237" s="284">
        <v>46244.833333333336</v>
      </c>
      <c r="B237" s="2">
        <v>1</v>
      </c>
      <c r="C237" s="2">
        <v>0.91097860137621567</v>
      </c>
      <c r="D237" s="2">
        <v>0.78054652607488073</v>
      </c>
      <c r="E237" s="2">
        <v>1.000000045813705E-18</v>
      </c>
      <c r="F237" s="288">
        <v>46244.833333333336</v>
      </c>
      <c r="G237" s="2">
        <v>2.9911201960842422</v>
      </c>
      <c r="H237" s="2">
        <v>83.555405616760254</v>
      </c>
      <c r="I237" s="2">
        <v>33.868585855122141</v>
      </c>
      <c r="J237" s="2">
        <v>0</v>
      </c>
    </row>
    <row r="238" spans="1:10" ht="15.75" customHeight="1" x14ac:dyDescent="0.25">
      <c r="A238" s="284">
        <v>46244.875</v>
      </c>
      <c r="B238" s="2">
        <v>0</v>
      </c>
      <c r="C238" s="2">
        <v>0.81731289426485687</v>
      </c>
      <c r="D238" s="2">
        <v>0.71577820393878955</v>
      </c>
      <c r="E238" s="2">
        <v>1.000000045813705E-18</v>
      </c>
      <c r="F238" s="288">
        <v>46244.875</v>
      </c>
      <c r="G238" s="2">
        <v>2.8512938902295155</v>
      </c>
      <c r="H238" s="2">
        <v>60.098007392883304</v>
      </c>
      <c r="I238" s="2">
        <v>28.117762495877713</v>
      </c>
      <c r="J238" s="2">
        <v>0</v>
      </c>
    </row>
    <row r="239" spans="1:10" ht="15.75" customHeight="1" x14ac:dyDescent="0.25">
      <c r="A239" s="284">
        <v>46244.916666666664</v>
      </c>
      <c r="B239" s="2">
        <v>1</v>
      </c>
      <c r="C239" s="2">
        <v>0.80518770714600885</v>
      </c>
      <c r="D239" s="2">
        <v>0.65738592735627888</v>
      </c>
      <c r="E239" s="2">
        <v>1.000000045813705E-18</v>
      </c>
      <c r="F239" s="288">
        <v>46244.916666666664</v>
      </c>
      <c r="G239" s="2">
        <v>2.8578173757309937</v>
      </c>
      <c r="H239" s="2">
        <v>57.287607765197755</v>
      </c>
      <c r="I239" s="2">
        <v>26.245666505790982</v>
      </c>
      <c r="J239" s="2">
        <v>0</v>
      </c>
    </row>
    <row r="240" spans="1:10" ht="15.75" customHeight="1" x14ac:dyDescent="0.25">
      <c r="A240" s="284">
        <v>46244.958333333336</v>
      </c>
      <c r="B240" s="2">
        <v>1</v>
      </c>
      <c r="C240" s="2">
        <v>0.77949566841125484</v>
      </c>
      <c r="D240" s="2">
        <v>0.69405112471505115</v>
      </c>
      <c r="E240" s="2">
        <v>1.000000045813705E-18</v>
      </c>
      <c r="F240" s="288">
        <v>46244.958333333336</v>
      </c>
      <c r="G240" s="2">
        <v>2.9405645359174968</v>
      </c>
      <c r="H240" s="2">
        <v>55.966229883829754</v>
      </c>
      <c r="I240" s="2">
        <v>28.017162912919119</v>
      </c>
      <c r="J240" s="2">
        <v>0</v>
      </c>
    </row>
    <row r="241" spans="1:10" ht="15.75" customHeight="1" x14ac:dyDescent="0.25">
      <c r="A241" s="284">
        <v>46245</v>
      </c>
      <c r="B241" s="2">
        <v>1</v>
      </c>
      <c r="C241" s="2">
        <v>0.7870674312114716</v>
      </c>
      <c r="D241" s="2">
        <v>0.63042869050747785</v>
      </c>
      <c r="E241" s="2">
        <v>1.000000045813705E-18</v>
      </c>
      <c r="F241" s="288">
        <v>46245</v>
      </c>
      <c r="G241" s="2">
        <v>2.9219659334992882</v>
      </c>
      <c r="H241" s="2">
        <v>56.328743298848472</v>
      </c>
      <c r="I241" s="2">
        <v>25.693075866096105</v>
      </c>
      <c r="J241" s="2">
        <v>0</v>
      </c>
    </row>
    <row r="242" spans="1:10" ht="15.75" customHeight="1" x14ac:dyDescent="0.25">
      <c r="A242" s="284">
        <v>46245.041666666664</v>
      </c>
      <c r="B242" s="2">
        <v>1</v>
      </c>
      <c r="C242" s="2">
        <v>0.77543995181719461</v>
      </c>
      <c r="D242" s="2">
        <v>0.64758367076692847</v>
      </c>
      <c r="E242" s="2">
        <v>1.000000045813705E-18</v>
      </c>
      <c r="F242" s="288">
        <v>46245.041666666664</v>
      </c>
      <c r="G242" s="2">
        <v>2.9635359921763875</v>
      </c>
      <c r="H242" s="2">
        <v>56.150376319885254</v>
      </c>
      <c r="I242" s="2">
        <v>27.327704986564726</v>
      </c>
      <c r="J242" s="2">
        <v>0</v>
      </c>
    </row>
    <row r="243" spans="1:10" ht="15.75" customHeight="1" x14ac:dyDescent="0.25">
      <c r="A243" s="284">
        <v>46245.083333333336</v>
      </c>
      <c r="B243" s="2">
        <v>1</v>
      </c>
      <c r="C243" s="2">
        <v>0.75990377465883885</v>
      </c>
      <c r="D243" s="2">
        <v>0.84373417638036097</v>
      </c>
      <c r="E243" s="2">
        <v>1.000000045813705E-18</v>
      </c>
      <c r="F243" s="288">
        <v>46245.083333333336</v>
      </c>
      <c r="G243" s="2">
        <v>2.9917824484352775</v>
      </c>
      <c r="H243" s="2">
        <v>55.204397900899252</v>
      </c>
      <c r="I243" s="2">
        <v>45.224526190475039</v>
      </c>
      <c r="J243" s="2">
        <v>0</v>
      </c>
    </row>
    <row r="244" spans="1:10" ht="15.75" customHeight="1" x14ac:dyDescent="0.25">
      <c r="A244" s="284">
        <v>46245.125</v>
      </c>
      <c r="B244" s="2">
        <v>1</v>
      </c>
      <c r="C244" s="2">
        <v>0.7654924452304841</v>
      </c>
      <c r="D244" s="2">
        <v>0.65156346312153479</v>
      </c>
      <c r="E244" s="2">
        <v>1.000000045813705E-18</v>
      </c>
      <c r="F244" s="288">
        <v>46245.125</v>
      </c>
      <c r="G244" s="2">
        <v>2.8744409384384384</v>
      </c>
      <c r="H244" s="2">
        <v>54.652735455830893</v>
      </c>
      <c r="I244" s="2">
        <v>30.373389672856089</v>
      </c>
      <c r="J244" s="2">
        <v>0</v>
      </c>
    </row>
    <row r="245" spans="1:10" ht="15.75" customHeight="1" x14ac:dyDescent="0.25">
      <c r="A245" s="284">
        <v>46245.166666666664</v>
      </c>
      <c r="B245" s="2">
        <v>1</v>
      </c>
      <c r="C245" s="2">
        <v>0.75855511029561362</v>
      </c>
      <c r="D245" s="2">
        <v>0.59994447042819543</v>
      </c>
      <c r="E245" s="2">
        <v>1.000000045813705E-18</v>
      </c>
      <c r="F245" s="288">
        <v>46245.166666666664</v>
      </c>
      <c r="G245" s="2">
        <v>2.8872393172119484</v>
      </c>
      <c r="H245" s="2">
        <v>54.573153813680015</v>
      </c>
      <c r="I245" s="2">
        <v>26.487434097900689</v>
      </c>
      <c r="J245" s="2">
        <v>0</v>
      </c>
    </row>
    <row r="246" spans="1:10" ht="15.75" customHeight="1" x14ac:dyDescent="0.25">
      <c r="A246" s="284">
        <v>46245.208333333336</v>
      </c>
      <c r="B246" s="2">
        <v>0</v>
      </c>
      <c r="C246" s="2">
        <v>0.76722354094187417</v>
      </c>
      <c r="D246" s="2">
        <v>0.88819349065364117</v>
      </c>
      <c r="E246" s="2">
        <v>1.000000045813705E-18</v>
      </c>
      <c r="F246" s="288">
        <v>46245.208333333336</v>
      </c>
      <c r="G246" s="2">
        <v>2.897500242117117</v>
      </c>
      <c r="H246" s="2">
        <v>53.626264890034989</v>
      </c>
      <c r="I246" s="2">
        <v>47.546789112769574</v>
      </c>
      <c r="J246" s="2">
        <v>0</v>
      </c>
    </row>
    <row r="247" spans="1:10" ht="15.75" customHeight="1" x14ac:dyDescent="0.25">
      <c r="A247" s="284">
        <v>46245.25</v>
      </c>
      <c r="B247" s="2">
        <v>1</v>
      </c>
      <c r="C247" s="2">
        <v>0.87414259853817167</v>
      </c>
      <c r="D247" s="2">
        <v>0.62776955131721113</v>
      </c>
      <c r="E247" s="2">
        <v>0.2019917933004243</v>
      </c>
      <c r="F247" s="288">
        <v>46245.25</v>
      </c>
      <c r="G247" s="2">
        <v>2.8248072562947559</v>
      </c>
      <c r="H247" s="2">
        <v>75.274083373660133</v>
      </c>
      <c r="I247" s="2">
        <v>25.250773650384232</v>
      </c>
      <c r="J247" s="2">
        <v>4.5091462816510877</v>
      </c>
    </row>
    <row r="248" spans="1:10" ht="15.75" customHeight="1" x14ac:dyDescent="0.25">
      <c r="A248" s="284">
        <v>46245.291666666664</v>
      </c>
      <c r="B248" s="2">
        <v>1</v>
      </c>
      <c r="C248" s="2">
        <v>0.92229646643002827</v>
      </c>
      <c r="D248" s="2">
        <v>0.46543939806255902</v>
      </c>
      <c r="E248" s="2">
        <v>0.85242427007428234</v>
      </c>
      <c r="F248" s="288">
        <v>46245.291666666664</v>
      </c>
      <c r="G248" s="2">
        <v>2.9336517893551441</v>
      </c>
      <c r="H248" s="2">
        <v>92.348574956258147</v>
      </c>
      <c r="I248" s="2">
        <v>24.08564809942434</v>
      </c>
      <c r="J248" s="2">
        <v>10.206618340628488</v>
      </c>
    </row>
    <row r="249" spans="1:10" ht="15.75" customHeight="1" x14ac:dyDescent="0.25">
      <c r="A249" s="284">
        <v>46245.333333333336</v>
      </c>
      <c r="B249" s="2">
        <v>1</v>
      </c>
      <c r="C249" s="2">
        <v>0.92283269564310721</v>
      </c>
      <c r="D249" s="2">
        <v>0.40642234606469568</v>
      </c>
      <c r="E249" s="2">
        <v>0.97582814869071766</v>
      </c>
      <c r="F249" s="288">
        <v>46245.333333333336</v>
      </c>
      <c r="G249" s="2">
        <v>2.9490675813080989</v>
      </c>
      <c r="H249" s="2">
        <v>92.453344599405924</v>
      </c>
      <c r="I249" s="2">
        <v>25.448006080544513</v>
      </c>
      <c r="J249" s="2">
        <v>27.241064762660436</v>
      </c>
    </row>
    <row r="250" spans="1:10" ht="15.75" customHeight="1" x14ac:dyDescent="0.25">
      <c r="A250" s="284">
        <v>46245.375</v>
      </c>
      <c r="B250" s="2">
        <v>1</v>
      </c>
      <c r="C250" s="2">
        <v>0.96370878616968791</v>
      </c>
      <c r="D250" s="2">
        <v>0.43758073743624182</v>
      </c>
      <c r="E250" s="2">
        <v>0.99755527824163437</v>
      </c>
      <c r="F250" s="288">
        <v>46245.375</v>
      </c>
      <c r="G250" s="2">
        <v>2.9155755192034141</v>
      </c>
      <c r="H250" s="2">
        <v>131.1255803426107</v>
      </c>
      <c r="I250" s="2">
        <v>25.456036952173285</v>
      </c>
      <c r="J250" s="2">
        <v>51.409785871233261</v>
      </c>
    </row>
    <row r="251" spans="1:10" ht="15.75" customHeight="1" x14ac:dyDescent="0.25">
      <c r="A251" s="284">
        <v>46245.416666666664</v>
      </c>
      <c r="B251" s="2">
        <v>1</v>
      </c>
      <c r="C251" s="2">
        <v>0.96500595211982731</v>
      </c>
      <c r="D251" s="2">
        <v>0.41430803255836957</v>
      </c>
      <c r="E251" s="2">
        <v>0.99827775545418262</v>
      </c>
      <c r="F251" s="288">
        <v>46245.416666666664</v>
      </c>
      <c r="G251" s="2">
        <v>2.8360245738501657</v>
      </c>
      <c r="H251" s="2">
        <v>139.60378023783369</v>
      </c>
      <c r="I251" s="2">
        <v>24.111123357365727</v>
      </c>
      <c r="J251" s="2">
        <v>70.340707205636164</v>
      </c>
    </row>
    <row r="252" spans="1:10" ht="15.75" customHeight="1" x14ac:dyDescent="0.25">
      <c r="A252" s="284">
        <v>46245.458333333336</v>
      </c>
      <c r="B252" s="2">
        <v>1</v>
      </c>
      <c r="C252" s="2">
        <v>0.96531670093536381</v>
      </c>
      <c r="D252" s="2">
        <v>0.44975262132322363</v>
      </c>
      <c r="E252" s="2">
        <v>0.99903197160788948</v>
      </c>
      <c r="F252" s="288">
        <v>46245.458333333336</v>
      </c>
      <c r="G252" s="2">
        <v>2.8005151854156782</v>
      </c>
      <c r="H252" s="2">
        <v>131.88583081563314</v>
      </c>
      <c r="I252" s="2">
        <v>25.328517716863878</v>
      </c>
      <c r="J252" s="2">
        <v>89.324035609654004</v>
      </c>
    </row>
    <row r="253" spans="1:10" ht="15.75" customHeight="1" x14ac:dyDescent="0.25">
      <c r="A253" s="284">
        <v>46245.5</v>
      </c>
      <c r="B253" s="2">
        <v>1</v>
      </c>
      <c r="C253" s="2">
        <v>0.96832347313563027</v>
      </c>
      <c r="D253" s="2">
        <v>0.47767492522128485</v>
      </c>
      <c r="E253" s="2">
        <v>0.99956114297466625</v>
      </c>
      <c r="F253" s="288">
        <v>46245.5</v>
      </c>
      <c r="G253" s="2">
        <v>2.8103364677177183</v>
      </c>
      <c r="H253" s="2">
        <v>129.72288983662924</v>
      </c>
      <c r="I253" s="2">
        <v>25.869395019508634</v>
      </c>
      <c r="J253" s="2">
        <v>129.18919918387277</v>
      </c>
    </row>
    <row r="254" spans="1:10" ht="15.75" customHeight="1" x14ac:dyDescent="0.25">
      <c r="A254" s="284">
        <v>46245.541666666664</v>
      </c>
      <c r="B254" s="2">
        <v>1</v>
      </c>
      <c r="C254" s="2">
        <v>0.97048149108886717</v>
      </c>
      <c r="D254" s="2">
        <v>0.56518497232627496</v>
      </c>
      <c r="E254" s="2">
        <v>0.99825488509876381</v>
      </c>
      <c r="F254" s="288">
        <v>46245.541666666664</v>
      </c>
      <c r="G254" s="2">
        <v>2.9183989532954007</v>
      </c>
      <c r="H254" s="2">
        <v>123.50127360026042</v>
      </c>
      <c r="I254" s="2">
        <v>26.877334635248296</v>
      </c>
      <c r="J254" s="2">
        <v>89.154948974609368</v>
      </c>
    </row>
    <row r="255" spans="1:10" ht="15.75" customHeight="1" x14ac:dyDescent="0.25">
      <c r="A255" s="284">
        <v>46245.583333333336</v>
      </c>
      <c r="B255" s="2">
        <v>1</v>
      </c>
      <c r="C255" s="2">
        <v>0.97749340633551274</v>
      </c>
      <c r="D255" s="2">
        <v>0.48561800068075006</v>
      </c>
      <c r="E255" s="2">
        <v>0.97934620827436447</v>
      </c>
      <c r="F255" s="288">
        <v>46245.583333333336</v>
      </c>
      <c r="G255" s="2">
        <v>2.8023333599059583</v>
      </c>
      <c r="H255" s="2">
        <v>136.51035792032877</v>
      </c>
      <c r="I255" s="2">
        <v>24.864125046334248</v>
      </c>
      <c r="J255" s="2">
        <v>92.537412806919647</v>
      </c>
    </row>
    <row r="256" spans="1:10" ht="15.75" customHeight="1" x14ac:dyDescent="0.25">
      <c r="A256" s="284">
        <v>46245.625</v>
      </c>
      <c r="B256" s="2">
        <v>1</v>
      </c>
      <c r="C256" s="2">
        <v>0.974645772576332</v>
      </c>
      <c r="D256" s="2">
        <v>0.49247298410287488</v>
      </c>
      <c r="E256" s="2">
        <v>0.97337669932416515</v>
      </c>
      <c r="F256" s="288">
        <v>46245.625</v>
      </c>
      <c r="G256" s="2">
        <v>2.9026120317303725</v>
      </c>
      <c r="H256" s="2">
        <v>131.5522555033366</v>
      </c>
      <c r="I256" s="2">
        <v>25.086019793989159</v>
      </c>
      <c r="J256" s="2">
        <v>83.381077148437498</v>
      </c>
    </row>
    <row r="257" spans="1:10" ht="15.75" customHeight="1" x14ac:dyDescent="0.25">
      <c r="A257" s="284">
        <v>46245.666666666664</v>
      </c>
      <c r="B257" s="2">
        <v>1</v>
      </c>
      <c r="C257" s="2">
        <v>0.97344074348608656</v>
      </c>
      <c r="D257" s="2">
        <v>0.50266896582874854</v>
      </c>
      <c r="E257" s="2">
        <v>0.93612896970340187</v>
      </c>
      <c r="F257" s="288">
        <v>46245.666666666664</v>
      </c>
      <c r="G257" s="2">
        <v>3.0597514283033034</v>
      </c>
      <c r="H257" s="2">
        <v>128.82830454508462</v>
      </c>
      <c r="I257" s="2">
        <v>25.884704636019681</v>
      </c>
      <c r="J257" s="2">
        <v>27.609729091099329</v>
      </c>
    </row>
    <row r="258" spans="1:10" ht="15.75" customHeight="1" x14ac:dyDescent="0.25">
      <c r="A258" s="284">
        <v>46245.708333333336</v>
      </c>
      <c r="B258" s="2">
        <v>1</v>
      </c>
      <c r="C258" s="2">
        <v>0.96899008750915527</v>
      </c>
      <c r="D258" s="2">
        <v>0.61449047281101288</v>
      </c>
      <c r="E258" s="2">
        <v>0.88291138442499295</v>
      </c>
      <c r="F258" s="288">
        <v>46245.708333333336</v>
      </c>
      <c r="G258" s="2">
        <v>2.9888318608740319</v>
      </c>
      <c r="H258" s="2">
        <v>118.69695930480957</v>
      </c>
      <c r="I258" s="2">
        <v>24.742223677427873</v>
      </c>
      <c r="J258" s="2">
        <v>11.291179953438894</v>
      </c>
    </row>
    <row r="259" spans="1:10" ht="15.75" customHeight="1" x14ac:dyDescent="0.25">
      <c r="A259" s="284">
        <v>46245.75</v>
      </c>
      <c r="B259" s="2">
        <v>1</v>
      </c>
      <c r="C259" s="2">
        <v>0.96325534184773765</v>
      </c>
      <c r="D259" s="2">
        <v>0.66766034420064313</v>
      </c>
      <c r="E259" s="2">
        <v>0.33843962502266678</v>
      </c>
      <c r="F259" s="288">
        <v>46245.75</v>
      </c>
      <c r="G259" s="2">
        <v>2.9821646546010299</v>
      </c>
      <c r="H259" s="2">
        <v>106.21803220113119</v>
      </c>
      <c r="I259" s="2">
        <v>25.673038829456679</v>
      </c>
      <c r="J259" s="2">
        <v>7.4270112522670209</v>
      </c>
    </row>
    <row r="260" spans="1:10" ht="15.75" customHeight="1" x14ac:dyDescent="0.25">
      <c r="A260" s="284">
        <v>46245.791666666664</v>
      </c>
      <c r="B260" s="2">
        <v>1</v>
      </c>
      <c r="C260" s="2">
        <v>0.92677717634609769</v>
      </c>
      <c r="D260" s="2">
        <v>0.67594953988616169</v>
      </c>
      <c r="E260" s="2">
        <v>1.000000045813705E-18</v>
      </c>
      <c r="F260" s="288">
        <v>46245.791666666664</v>
      </c>
      <c r="G260" s="2">
        <v>2.9244160571755966</v>
      </c>
      <c r="H260" s="2">
        <v>87.166345787048343</v>
      </c>
      <c r="I260" s="2">
        <v>26.541100207995992</v>
      </c>
      <c r="J260" s="2">
        <v>0</v>
      </c>
    </row>
    <row r="261" spans="1:10" ht="15.75" customHeight="1" x14ac:dyDescent="0.25">
      <c r="A261" s="284">
        <v>46245.833333333336</v>
      </c>
      <c r="B261" s="2">
        <v>1</v>
      </c>
      <c r="C261" s="2">
        <v>0.87760886003573735</v>
      </c>
      <c r="D261" s="2">
        <v>0.75248501122940203</v>
      </c>
      <c r="E261" s="2">
        <v>1.000000045813705E-18</v>
      </c>
      <c r="F261" s="288">
        <v>46245.833333333336</v>
      </c>
      <c r="G261" s="2">
        <v>2.9078916722972972</v>
      </c>
      <c r="H261" s="2">
        <v>72.781926925977075</v>
      </c>
      <c r="I261" s="2">
        <v>30.597060613481425</v>
      </c>
      <c r="J261" s="2">
        <v>0</v>
      </c>
    </row>
    <row r="262" spans="1:10" ht="15.75" customHeight="1" x14ac:dyDescent="0.25">
      <c r="A262" s="284">
        <v>46245.875</v>
      </c>
      <c r="B262" s="2">
        <v>1</v>
      </c>
      <c r="C262" s="2">
        <v>0.83774641950925188</v>
      </c>
      <c r="D262" s="2">
        <v>0.69543590240563335</v>
      </c>
      <c r="E262" s="2">
        <v>1.000000045813705E-18</v>
      </c>
      <c r="F262" s="288">
        <v>46245.875</v>
      </c>
      <c r="G262" s="2">
        <v>2.9435115840643276</v>
      </c>
      <c r="H262" s="2">
        <v>62.335255114237469</v>
      </c>
      <c r="I262" s="2">
        <v>28.240421468561344</v>
      </c>
      <c r="J262" s="2">
        <v>0</v>
      </c>
    </row>
    <row r="263" spans="1:10" ht="15.75" customHeight="1" x14ac:dyDescent="0.25">
      <c r="A263" s="284">
        <v>46245.916666666664</v>
      </c>
      <c r="B263" s="2">
        <v>0</v>
      </c>
      <c r="C263" s="2">
        <v>0.82826746503512061</v>
      </c>
      <c r="D263" s="2">
        <v>0.65685252762830304</v>
      </c>
      <c r="E263" s="2">
        <v>1.000000045813705E-18</v>
      </c>
      <c r="F263" s="288">
        <v>46245.916666666664</v>
      </c>
      <c r="G263" s="2">
        <v>2.8677907379089618</v>
      </c>
      <c r="H263" s="2">
        <v>61.183677482604978</v>
      </c>
      <c r="I263" s="2">
        <v>28.448003613430522</v>
      </c>
      <c r="J263" s="2">
        <v>0</v>
      </c>
    </row>
    <row r="264" spans="1:10" ht="15.75" customHeight="1" x14ac:dyDescent="0.25">
      <c r="A264" s="284">
        <v>46245.958333333336</v>
      </c>
      <c r="B264" s="2">
        <v>1</v>
      </c>
      <c r="C264" s="2">
        <v>0.81619902253150944</v>
      </c>
      <c r="D264" s="2">
        <v>0.8022905965685373</v>
      </c>
      <c r="E264" s="2">
        <v>1.000000045813705E-18</v>
      </c>
      <c r="F264" s="288">
        <v>46245.958333333336</v>
      </c>
      <c r="G264" s="2">
        <v>2.9265619497787259</v>
      </c>
      <c r="H264" s="2">
        <v>60.095126024881999</v>
      </c>
      <c r="I264" s="2">
        <v>36.759265885522716</v>
      </c>
      <c r="J264" s="2">
        <v>0</v>
      </c>
    </row>
    <row r="265" spans="1:10" ht="15.75" customHeight="1" x14ac:dyDescent="0.25">
      <c r="A265" s="284">
        <v>46246</v>
      </c>
      <c r="B265" s="2">
        <v>1</v>
      </c>
      <c r="C265" s="2">
        <v>0.80193495551745098</v>
      </c>
      <c r="D265" s="2">
        <v>0.70193636859122943</v>
      </c>
      <c r="E265" s="2">
        <v>1.000000045813705E-18</v>
      </c>
      <c r="F265" s="288">
        <v>46246</v>
      </c>
      <c r="G265" s="2">
        <v>2.8773937029074528</v>
      </c>
      <c r="H265" s="2">
        <v>59.469082578023276</v>
      </c>
      <c r="I265" s="2">
        <v>29.137614215315566</v>
      </c>
      <c r="J265" s="2">
        <v>0</v>
      </c>
    </row>
    <row r="266" spans="1:10" ht="15.75" customHeight="1" x14ac:dyDescent="0.25">
      <c r="A266" s="284">
        <v>46246.041666666664</v>
      </c>
      <c r="B266" s="2">
        <v>1</v>
      </c>
      <c r="C266" s="2">
        <v>0.80188724597295125</v>
      </c>
      <c r="D266" s="2">
        <v>0.74187360544920899</v>
      </c>
      <c r="E266" s="2">
        <v>1.000000045813705E-18</v>
      </c>
      <c r="F266" s="288">
        <v>46246.041666666664</v>
      </c>
      <c r="G266" s="2">
        <v>2.9506383014264266</v>
      </c>
      <c r="H266" s="2">
        <v>59.534804725646978</v>
      </c>
      <c r="I266" s="2">
        <v>31.754626147831857</v>
      </c>
      <c r="J266" s="2">
        <v>0</v>
      </c>
    </row>
    <row r="267" spans="1:10" ht="15.75" customHeight="1" x14ac:dyDescent="0.25">
      <c r="A267" s="284">
        <v>46246.083333333336</v>
      </c>
      <c r="B267" s="2">
        <v>0</v>
      </c>
      <c r="C267" s="2">
        <v>0.77825635472933463</v>
      </c>
      <c r="D267" s="2">
        <v>0.72906308323733904</v>
      </c>
      <c r="E267" s="2">
        <v>1.000000045813705E-18</v>
      </c>
      <c r="F267" s="288">
        <v>46246.083333333336</v>
      </c>
      <c r="G267" s="2">
        <v>2.7955843457602336</v>
      </c>
      <c r="H267" s="2">
        <v>58.102203432718909</v>
      </c>
      <c r="I267" s="2">
        <v>30.425598070084341</v>
      </c>
      <c r="J267" s="2">
        <v>0</v>
      </c>
    </row>
    <row r="268" spans="1:10" ht="15.75" customHeight="1" x14ac:dyDescent="0.25">
      <c r="A268" s="284">
        <v>46246.125</v>
      </c>
      <c r="B268" s="2">
        <v>0</v>
      </c>
      <c r="C268" s="2">
        <v>0.78871251145998633</v>
      </c>
      <c r="D268" s="2">
        <v>0.59030480040863087</v>
      </c>
      <c r="E268" s="2">
        <v>1.000000045813705E-18</v>
      </c>
      <c r="F268" s="288">
        <v>46246.125</v>
      </c>
      <c r="G268" s="2">
        <v>2.935715717954797</v>
      </c>
      <c r="H268" s="2">
        <v>57.584119606018071</v>
      </c>
      <c r="I268" s="2">
        <v>25.303654508628391</v>
      </c>
      <c r="J268" s="2">
        <v>0</v>
      </c>
    </row>
    <row r="269" spans="1:10" ht="15.75" customHeight="1" x14ac:dyDescent="0.25">
      <c r="A269" s="284">
        <v>46246.166666666664</v>
      </c>
      <c r="B269" s="2">
        <v>0</v>
      </c>
      <c r="C269" s="2">
        <v>0.77589910626411429</v>
      </c>
      <c r="D269" s="2">
        <v>0.74927702304638422</v>
      </c>
      <c r="E269" s="2">
        <v>1.000000045813705E-18</v>
      </c>
      <c r="F269" s="288">
        <v>46246.166666666664</v>
      </c>
      <c r="G269" s="2">
        <v>2.8966854920304921</v>
      </c>
      <c r="H269" s="2">
        <v>56.094799168904622</v>
      </c>
      <c r="I269" s="2">
        <v>34.878851680416361</v>
      </c>
      <c r="J269" s="2">
        <v>0</v>
      </c>
    </row>
    <row r="270" spans="1:10" ht="15.75" customHeight="1" x14ac:dyDescent="0.25">
      <c r="A270" s="284">
        <v>46246.208333333336</v>
      </c>
      <c r="B270" s="2">
        <v>0</v>
      </c>
      <c r="C270" s="2">
        <v>0.79104896187782292</v>
      </c>
      <c r="D270" s="2">
        <v>0.88183364407582721</v>
      </c>
      <c r="E270" s="2">
        <v>1.000000045813705E-18</v>
      </c>
      <c r="F270" s="288">
        <v>46246.208333333336</v>
      </c>
      <c r="G270" s="2">
        <v>2.8912631980452437</v>
      </c>
      <c r="H270" s="2">
        <v>55.634268633524577</v>
      </c>
      <c r="I270" s="2">
        <v>45.186539450181797</v>
      </c>
      <c r="J270" s="2">
        <v>0</v>
      </c>
    </row>
    <row r="271" spans="1:10" ht="15.75" customHeight="1" x14ac:dyDescent="0.25">
      <c r="A271" s="284">
        <v>46246.25</v>
      </c>
      <c r="B271" s="2">
        <v>1</v>
      </c>
      <c r="C271" s="2">
        <v>0.88450294335683188</v>
      </c>
      <c r="D271" s="2">
        <v>0.59829692825262715</v>
      </c>
      <c r="E271" s="2">
        <v>0.33942565401749952</v>
      </c>
      <c r="F271" s="288">
        <v>46246.25</v>
      </c>
      <c r="G271" s="2">
        <v>2.8169501973684214</v>
      </c>
      <c r="H271" s="2">
        <v>79.007955678304029</v>
      </c>
      <c r="I271" s="2">
        <v>26.183944939624652</v>
      </c>
      <c r="J271" s="2">
        <v>5.4604880523681647</v>
      </c>
    </row>
    <row r="272" spans="1:10" ht="15.75" customHeight="1" x14ac:dyDescent="0.25">
      <c r="A272" s="284">
        <v>46246.291666666664</v>
      </c>
      <c r="B272" s="2">
        <v>1</v>
      </c>
      <c r="C272" s="2">
        <v>0.91977317900884725</v>
      </c>
      <c r="D272" s="2">
        <v>0.35214104055687301</v>
      </c>
      <c r="E272" s="2">
        <v>0.9564841080989156</v>
      </c>
      <c r="F272" s="288">
        <v>46246.291666666664</v>
      </c>
      <c r="G272" s="2">
        <v>2.8914077142857142</v>
      </c>
      <c r="H272" s="2">
        <v>90.672001838684082</v>
      </c>
      <c r="I272" s="2">
        <v>24.081252244905858</v>
      </c>
      <c r="J272" s="2">
        <v>17.738721082414898</v>
      </c>
    </row>
    <row r="273" spans="1:10" ht="15.75" customHeight="1" x14ac:dyDescent="0.25">
      <c r="A273" s="284">
        <v>46246.333333333336</v>
      </c>
      <c r="B273" s="2">
        <v>1</v>
      </c>
      <c r="C273" s="2">
        <v>0.93996252814928682</v>
      </c>
      <c r="D273" s="2">
        <v>0.43329916639462718</v>
      </c>
      <c r="E273" s="2">
        <v>0.99456012861004894</v>
      </c>
      <c r="F273" s="288">
        <v>46246.333333333336</v>
      </c>
      <c r="G273" s="2">
        <v>2.8877925198728138</v>
      </c>
      <c r="H273" s="2">
        <v>103.16633008321128</v>
      </c>
      <c r="I273" s="2">
        <v>24.701205234826972</v>
      </c>
      <c r="J273" s="2">
        <v>42.065461478097106</v>
      </c>
    </row>
    <row r="274" spans="1:10" ht="15.75" customHeight="1" x14ac:dyDescent="0.25">
      <c r="A274" s="284">
        <v>46246.375</v>
      </c>
      <c r="B274" s="2">
        <v>1</v>
      </c>
      <c r="C274" s="2">
        <v>0.95628321965535479</v>
      </c>
      <c r="D274" s="2">
        <v>0.42583558782051678</v>
      </c>
      <c r="E274" s="2">
        <v>0.99893813606883797</v>
      </c>
      <c r="F274" s="288">
        <v>46246.375</v>
      </c>
      <c r="G274" s="2">
        <v>2.8346673347896769</v>
      </c>
      <c r="H274" s="2">
        <v>123.12187372843425</v>
      </c>
      <c r="I274" s="2">
        <v>25.67847676050993</v>
      </c>
      <c r="J274" s="2">
        <v>75.831398193359362</v>
      </c>
    </row>
    <row r="275" spans="1:10" ht="15.75" customHeight="1" x14ac:dyDescent="0.25">
      <c r="A275" s="284">
        <v>46246.416666666664</v>
      </c>
      <c r="B275" s="2">
        <v>1</v>
      </c>
      <c r="C275" s="2">
        <v>0.96982913414637251</v>
      </c>
      <c r="D275" s="2">
        <v>0.3347868990050003</v>
      </c>
      <c r="E275" s="2">
        <v>0.99901107405977596</v>
      </c>
      <c r="F275" s="288">
        <v>46246.416666666664</v>
      </c>
      <c r="G275" s="2">
        <v>2.7692855426747309</v>
      </c>
      <c r="H275" s="2">
        <v>137.06915181477865</v>
      </c>
      <c r="I275" s="2">
        <v>24.199108130375858</v>
      </c>
      <c r="J275" s="2">
        <v>93.066388776506699</v>
      </c>
    </row>
    <row r="276" spans="1:10" ht="15.75" customHeight="1" x14ac:dyDescent="0.25">
      <c r="A276" s="284">
        <v>46246.458333333336</v>
      </c>
      <c r="B276" s="2">
        <v>1</v>
      </c>
      <c r="C276" s="2">
        <v>0.72335345149040231</v>
      </c>
      <c r="D276" s="2">
        <v>0.45605283685529185</v>
      </c>
      <c r="E276" s="2">
        <v>0.99922536100660042</v>
      </c>
      <c r="F276" s="288">
        <v>46246.458333333336</v>
      </c>
      <c r="G276" s="2">
        <v>2.812080594080923</v>
      </c>
      <c r="H276" s="2">
        <v>99.084344641367593</v>
      </c>
      <c r="I276" s="2">
        <v>23.713012671659115</v>
      </c>
      <c r="J276" s="2">
        <v>86.448322875976558</v>
      </c>
    </row>
    <row r="277" spans="1:10" ht="15.75" customHeight="1" x14ac:dyDescent="0.25">
      <c r="A277" s="284">
        <v>46246.5</v>
      </c>
      <c r="B277" s="2">
        <v>0.99666666666666659</v>
      </c>
      <c r="C277" s="2">
        <v>6.4684013525644936E-3</v>
      </c>
      <c r="D277" s="2">
        <v>0.40668196599238476</v>
      </c>
      <c r="E277" s="2">
        <v>0.99979643151164055</v>
      </c>
      <c r="F277" s="288">
        <v>46246.5</v>
      </c>
      <c r="G277" s="2">
        <v>2.7967912998343167</v>
      </c>
      <c r="H277" s="2">
        <v>9.2127732594807945</v>
      </c>
      <c r="I277" s="2">
        <v>24.867242325907167</v>
      </c>
      <c r="J277" s="2">
        <v>82.700795671735492</v>
      </c>
    </row>
    <row r="278" spans="1:10" ht="15.75" customHeight="1" x14ac:dyDescent="0.25">
      <c r="A278" s="284">
        <v>46246.541666666664</v>
      </c>
      <c r="B278" s="2">
        <v>1</v>
      </c>
      <c r="C278" s="2">
        <v>0</v>
      </c>
      <c r="D278" s="2">
        <v>0.34297397385237244</v>
      </c>
      <c r="E278" s="2">
        <v>0.9993090813181229</v>
      </c>
      <c r="F278" s="288">
        <v>46246.541666666664</v>
      </c>
      <c r="G278" s="2">
        <v>2.8972471747076023</v>
      </c>
      <c r="H278" s="2">
        <v>0</v>
      </c>
      <c r="I278" s="2">
        <v>24.451550950174745</v>
      </c>
      <c r="J278" s="2">
        <v>85.382210414341529</v>
      </c>
    </row>
    <row r="279" spans="1:10" ht="15.75" customHeight="1" x14ac:dyDescent="0.25">
      <c r="A279" s="284">
        <v>46246.583333333336</v>
      </c>
      <c r="B279" s="2">
        <v>1</v>
      </c>
      <c r="C279" s="2">
        <v>0.92978974713219531</v>
      </c>
      <c r="D279" s="2">
        <v>0.37895998394065228</v>
      </c>
      <c r="E279" s="2">
        <v>0.96987368193055901</v>
      </c>
      <c r="F279" s="288">
        <v>46246.583333333336</v>
      </c>
      <c r="G279" s="2">
        <v>2.7611688994463215</v>
      </c>
      <c r="H279" s="2">
        <v>66.173214085896802</v>
      </c>
      <c r="I279" s="2">
        <v>24.768897734140687</v>
      </c>
      <c r="J279" s="2">
        <v>99.888774169921888</v>
      </c>
    </row>
    <row r="280" spans="1:10" ht="15.75" customHeight="1" x14ac:dyDescent="0.25">
      <c r="A280" s="284">
        <v>46246.625</v>
      </c>
      <c r="B280" s="2">
        <v>1</v>
      </c>
      <c r="C280" s="2">
        <v>0.96842646201451621</v>
      </c>
      <c r="D280" s="2">
        <v>0.42016904656830512</v>
      </c>
      <c r="E280" s="2">
        <v>0.83629527076014454</v>
      </c>
      <c r="F280" s="288">
        <v>46246.625</v>
      </c>
      <c r="G280" s="2">
        <v>2.9149446715465466</v>
      </c>
      <c r="H280" s="2">
        <v>139.75594189961748</v>
      </c>
      <c r="I280" s="2">
        <v>26.365969621145677</v>
      </c>
      <c r="J280" s="2">
        <v>102.63039836774553</v>
      </c>
    </row>
    <row r="281" spans="1:10" ht="15.75" customHeight="1" x14ac:dyDescent="0.25">
      <c r="A281" s="284">
        <v>46246.666666666664</v>
      </c>
      <c r="B281" s="2">
        <v>0.99993055555555554</v>
      </c>
      <c r="C281" s="2">
        <v>0.96239068508148196</v>
      </c>
      <c r="D281" s="2">
        <v>0.61459897888507764</v>
      </c>
      <c r="E281" s="2">
        <v>0.89163975264610995</v>
      </c>
      <c r="F281" s="288">
        <v>46246.666666666664</v>
      </c>
      <c r="G281" s="2">
        <v>3.0107317940967282</v>
      </c>
      <c r="H281" s="2">
        <v>131.38943176269532</v>
      </c>
      <c r="I281" s="2">
        <v>28.03897300445044</v>
      </c>
      <c r="J281" s="2">
        <v>48.240551470075339</v>
      </c>
    </row>
    <row r="282" spans="1:10" ht="15.75" customHeight="1" x14ac:dyDescent="0.25">
      <c r="A282" s="284">
        <v>46246.708333333336</v>
      </c>
      <c r="B282" s="2">
        <v>1</v>
      </c>
      <c r="C282" s="2">
        <v>0.53914455007284112</v>
      </c>
      <c r="D282" s="2">
        <v>0.66122466979526251</v>
      </c>
      <c r="E282" s="2">
        <v>0.89708323750112728</v>
      </c>
      <c r="F282" s="288">
        <v>46246.708333333336</v>
      </c>
      <c r="G282" s="2">
        <v>2.9796303508771933</v>
      </c>
      <c r="H282" s="2">
        <v>72.79132815996806</v>
      </c>
      <c r="I282" s="2">
        <v>26.987987435382344</v>
      </c>
      <c r="J282" s="2">
        <v>12.282621111188615</v>
      </c>
    </row>
    <row r="283" spans="1:10" ht="15.75" customHeight="1" x14ac:dyDescent="0.25">
      <c r="A283" s="284">
        <v>46246.75</v>
      </c>
      <c r="B283" s="2">
        <v>1</v>
      </c>
      <c r="C283" s="2">
        <v>0.96006248195966082</v>
      </c>
      <c r="D283" s="2">
        <v>0.73347494771829236</v>
      </c>
      <c r="E283" s="2">
        <v>6.2050818465650082E-2</v>
      </c>
      <c r="F283" s="288">
        <v>46246.75</v>
      </c>
      <c r="G283" s="2">
        <v>2.9934419944082014</v>
      </c>
      <c r="H283" s="2">
        <v>112.39172248840332</v>
      </c>
      <c r="I283" s="2">
        <v>28.858670156463802</v>
      </c>
      <c r="J283" s="2">
        <v>4.9111653703962048</v>
      </c>
    </row>
    <row r="284" spans="1:10" ht="15.75" customHeight="1" x14ac:dyDescent="0.25">
      <c r="A284" s="284">
        <v>46246.791666666664</v>
      </c>
      <c r="B284" s="2">
        <v>1</v>
      </c>
      <c r="C284" s="2">
        <v>0.93885058446654257</v>
      </c>
      <c r="D284" s="2">
        <v>0.76584023349134345</v>
      </c>
      <c r="E284" s="2">
        <v>1.000000045813705E-18</v>
      </c>
      <c r="F284" s="288">
        <v>46246.791666666664</v>
      </c>
      <c r="G284" s="2">
        <v>2.992644019973921</v>
      </c>
      <c r="H284" s="2">
        <v>103.30460827691215</v>
      </c>
      <c r="I284" s="2">
        <v>29.82174002982882</v>
      </c>
      <c r="J284" s="2">
        <v>0</v>
      </c>
    </row>
    <row r="285" spans="1:10" ht="15.75" customHeight="1" x14ac:dyDescent="0.25">
      <c r="A285" s="284">
        <v>46246.833333333336</v>
      </c>
      <c r="B285" s="2">
        <v>1</v>
      </c>
      <c r="C285" s="2">
        <v>0.8917685667673747</v>
      </c>
      <c r="D285" s="2">
        <v>0.74452721760442619</v>
      </c>
      <c r="E285" s="2">
        <v>1.000000045813705E-18</v>
      </c>
      <c r="F285" s="288">
        <v>46246.833333333336</v>
      </c>
      <c r="G285" s="2">
        <v>2.9790132789039037</v>
      </c>
      <c r="H285" s="2">
        <v>83.450082906087246</v>
      </c>
      <c r="I285" s="2">
        <v>30.641169572536182</v>
      </c>
      <c r="J285" s="2">
        <v>0</v>
      </c>
    </row>
    <row r="286" spans="1:10" ht="15.75" customHeight="1" x14ac:dyDescent="0.25">
      <c r="A286" s="284">
        <v>46246.875</v>
      </c>
      <c r="B286" s="2">
        <v>1</v>
      </c>
      <c r="C286" s="2">
        <v>0.82153332034746795</v>
      </c>
      <c r="D286" s="2">
        <v>0.7197252811179331</v>
      </c>
      <c r="E286" s="2">
        <v>1.000000045813705E-18</v>
      </c>
      <c r="F286" s="288">
        <v>46246.875</v>
      </c>
      <c r="G286" s="2">
        <v>2.9576902458708707</v>
      </c>
      <c r="H286" s="2">
        <v>65.833084360758463</v>
      </c>
      <c r="I286" s="2">
        <v>28.875080577940807</v>
      </c>
      <c r="J286" s="2">
        <v>0</v>
      </c>
    </row>
    <row r="287" spans="1:10" ht="15.75" customHeight="1" x14ac:dyDescent="0.25">
      <c r="A287" s="284">
        <v>46246.916666666664</v>
      </c>
      <c r="B287" s="2">
        <v>1</v>
      </c>
      <c r="C287" s="2">
        <v>0.8215843121210733</v>
      </c>
      <c r="D287" s="2">
        <v>0.79556840440265741</v>
      </c>
      <c r="E287" s="2">
        <v>1.000000045813705E-18</v>
      </c>
      <c r="F287" s="288">
        <v>46246.916666666664</v>
      </c>
      <c r="G287" s="2">
        <v>2.9187233001422475</v>
      </c>
      <c r="H287" s="2">
        <v>56.978259849548344</v>
      </c>
      <c r="I287" s="2">
        <v>35.775263515856899</v>
      </c>
      <c r="J287" s="2">
        <v>0</v>
      </c>
    </row>
    <row r="288" spans="1:10" ht="15.75" customHeight="1" x14ac:dyDescent="0.25">
      <c r="A288" s="284">
        <v>46246.958333333336</v>
      </c>
      <c r="B288" s="2">
        <v>1</v>
      </c>
      <c r="C288" s="2">
        <v>0.78678399125734966</v>
      </c>
      <c r="D288" s="2">
        <v>0.84437508292113361</v>
      </c>
      <c r="E288" s="2">
        <v>1.000000045813705E-18</v>
      </c>
      <c r="F288" s="288">
        <v>46246.958333333336</v>
      </c>
      <c r="G288" s="2">
        <v>2.94279485745614</v>
      </c>
      <c r="H288" s="2">
        <v>56.543631744384768</v>
      </c>
      <c r="I288" s="2">
        <v>40.276355037576124</v>
      </c>
      <c r="J288" s="2">
        <v>0</v>
      </c>
    </row>
    <row r="289" spans="1:10" ht="15.75" customHeight="1" x14ac:dyDescent="0.25">
      <c r="A289" s="284">
        <v>46247</v>
      </c>
      <c r="B289" s="2">
        <v>1</v>
      </c>
      <c r="C289" s="2">
        <v>0.77320785721143093</v>
      </c>
      <c r="D289" s="2">
        <v>0.78525632419605018</v>
      </c>
      <c r="E289" s="2">
        <v>1.000000045813705E-18</v>
      </c>
      <c r="F289" s="288">
        <v>46247</v>
      </c>
      <c r="G289" s="2">
        <v>2.9309777428085977</v>
      </c>
      <c r="H289" s="2">
        <v>55.389120610555011</v>
      </c>
      <c r="I289" s="2">
        <v>32.531930506936177</v>
      </c>
      <c r="J289" s="2">
        <v>0</v>
      </c>
    </row>
    <row r="290" spans="1:10" ht="15.75" customHeight="1" x14ac:dyDescent="0.25">
      <c r="A290" s="284">
        <v>46247.041666666664</v>
      </c>
      <c r="B290" s="2">
        <v>1</v>
      </c>
      <c r="C290" s="2">
        <v>0.75621603727340692</v>
      </c>
      <c r="D290" s="2">
        <v>0.7825635262864381</v>
      </c>
      <c r="E290" s="2">
        <v>1.000000045813705E-18</v>
      </c>
      <c r="F290" s="288">
        <v>46247.041666666664</v>
      </c>
      <c r="G290" s="2">
        <v>2.9970075192861483</v>
      </c>
      <c r="H290" s="2">
        <v>54.840393892923991</v>
      </c>
      <c r="I290" s="2">
        <v>34.587582072721645</v>
      </c>
      <c r="J290" s="2">
        <v>0</v>
      </c>
    </row>
    <row r="291" spans="1:10" ht="15.75" customHeight="1" x14ac:dyDescent="0.25">
      <c r="A291" s="284">
        <v>46247.083333333336</v>
      </c>
      <c r="B291" s="2">
        <v>1</v>
      </c>
      <c r="C291" s="2">
        <v>0.75848663647969561</v>
      </c>
      <c r="D291" s="2">
        <v>0.86160988175115094</v>
      </c>
      <c r="E291" s="2">
        <v>1.000000045813705E-18</v>
      </c>
      <c r="F291" s="288">
        <v>46247.083333333336</v>
      </c>
      <c r="G291" s="2">
        <v>2.9252225265998755</v>
      </c>
      <c r="H291" s="2">
        <v>55.053923288981125</v>
      </c>
      <c r="I291" s="2">
        <v>40.521267604450934</v>
      </c>
      <c r="J291" s="2">
        <v>0</v>
      </c>
    </row>
    <row r="292" spans="1:10" ht="15.75" customHeight="1" x14ac:dyDescent="0.25">
      <c r="A292" s="284">
        <v>46247.125</v>
      </c>
      <c r="B292" s="2">
        <v>1</v>
      </c>
      <c r="C292" s="2">
        <v>0.75769083897272749</v>
      </c>
      <c r="D292" s="2">
        <v>0.83695190532405384</v>
      </c>
      <c r="E292" s="2">
        <v>1.000000045813705E-18</v>
      </c>
      <c r="F292" s="288">
        <v>46247.125</v>
      </c>
      <c r="G292" s="2">
        <v>2.8895764301801803</v>
      </c>
      <c r="H292" s="2">
        <v>54.464210891723638</v>
      </c>
      <c r="I292" s="2">
        <v>39.982768019197486</v>
      </c>
      <c r="J292" s="2">
        <v>0</v>
      </c>
    </row>
    <row r="293" spans="1:10" ht="15.75" customHeight="1" x14ac:dyDescent="0.25">
      <c r="A293" s="284">
        <v>46247.166666666664</v>
      </c>
      <c r="B293" s="2">
        <v>0</v>
      </c>
      <c r="C293" s="2">
        <v>0.74619666934013362</v>
      </c>
      <c r="D293" s="2">
        <v>0.8237849728392046</v>
      </c>
      <c r="E293" s="2">
        <v>1.000000045813705E-18</v>
      </c>
      <c r="F293" s="288">
        <v>46247.166666666664</v>
      </c>
      <c r="G293" s="2">
        <v>2.9447348221906111</v>
      </c>
      <c r="H293" s="2">
        <v>53.213028335571288</v>
      </c>
      <c r="I293" s="2">
        <v>38.469517964148238</v>
      </c>
      <c r="J293" s="2">
        <v>0</v>
      </c>
    </row>
    <row r="294" spans="1:10" ht="15.75" customHeight="1" x14ac:dyDescent="0.25">
      <c r="A294" s="284">
        <v>46247.208333333336</v>
      </c>
      <c r="B294" s="2">
        <v>1</v>
      </c>
      <c r="C294" s="2">
        <v>0.75576199094454444</v>
      </c>
      <c r="D294" s="2">
        <v>0.78892209902111254</v>
      </c>
      <c r="E294" s="2">
        <v>1.000000045813705E-18</v>
      </c>
      <c r="F294" s="288">
        <v>46247.208333333336</v>
      </c>
      <c r="G294" s="2">
        <v>2.967794976732371</v>
      </c>
      <c r="H294" s="2">
        <v>51.936022504170737</v>
      </c>
      <c r="I294" s="2">
        <v>33.41497355581744</v>
      </c>
      <c r="J294" s="2">
        <v>0</v>
      </c>
    </row>
    <row r="295" spans="1:10" ht="15.75" customHeight="1" x14ac:dyDescent="0.25">
      <c r="A295" s="284">
        <v>46247.25</v>
      </c>
      <c r="B295" s="2">
        <v>0</v>
      </c>
      <c r="C295" s="2">
        <v>0.87168266375859582</v>
      </c>
      <c r="D295" s="2">
        <v>0.72712587791940442</v>
      </c>
      <c r="E295" s="2">
        <v>0.26733467568244251</v>
      </c>
      <c r="F295" s="288">
        <v>46247.25</v>
      </c>
      <c r="G295" s="2">
        <v>2.8320695518379342</v>
      </c>
      <c r="H295" s="2">
        <v>78.507613499959319</v>
      </c>
      <c r="I295" s="2">
        <v>30.101777538480494</v>
      </c>
      <c r="J295" s="2">
        <v>4.6085967341831751</v>
      </c>
    </row>
    <row r="296" spans="1:10" ht="15.75" customHeight="1" x14ac:dyDescent="0.25">
      <c r="A296" s="284">
        <v>46247.291666666664</v>
      </c>
      <c r="B296" s="2">
        <v>1</v>
      </c>
      <c r="C296" s="2">
        <v>0.92724865078926089</v>
      </c>
      <c r="D296" s="2">
        <v>0.56918405579484022</v>
      </c>
      <c r="E296" s="2">
        <v>0.96173067044998917</v>
      </c>
      <c r="F296" s="288">
        <v>46247.291666666664</v>
      </c>
      <c r="G296" s="2">
        <v>2.9334064313655759</v>
      </c>
      <c r="H296" s="2">
        <v>91.935607401529936</v>
      </c>
      <c r="I296" s="2">
        <v>25.443211736415215</v>
      </c>
      <c r="J296" s="2">
        <v>17.932158264160158</v>
      </c>
    </row>
    <row r="297" spans="1:10" ht="15.75" customHeight="1" x14ac:dyDescent="0.25">
      <c r="A297" s="284">
        <v>46247.333333333336</v>
      </c>
      <c r="B297" s="2">
        <v>1</v>
      </c>
      <c r="C297" s="2">
        <v>0.94154433693204609</v>
      </c>
      <c r="D297" s="2">
        <v>0.41284658374051331</v>
      </c>
      <c r="E297" s="2">
        <v>0.99539088723914959</v>
      </c>
      <c r="F297" s="288">
        <v>46247.333333333336</v>
      </c>
      <c r="G297" s="2">
        <v>2.9281887029792952</v>
      </c>
      <c r="H297" s="2">
        <v>105.96663228897822</v>
      </c>
      <c r="I297" s="2">
        <v>25.008678257229771</v>
      </c>
      <c r="J297" s="2">
        <v>41.822220964704243</v>
      </c>
    </row>
    <row r="298" spans="1:10" ht="15.75" customHeight="1" x14ac:dyDescent="0.25">
      <c r="A298" s="284">
        <v>46247.375</v>
      </c>
      <c r="B298" s="2">
        <v>1</v>
      </c>
      <c r="C298" s="2">
        <v>0.95823723276456196</v>
      </c>
      <c r="D298" s="2">
        <v>0.45249361465335364</v>
      </c>
      <c r="E298" s="2">
        <v>0.99795251073581825</v>
      </c>
      <c r="F298" s="288">
        <v>46247.375</v>
      </c>
      <c r="G298" s="2">
        <v>2.9838524466571834</v>
      </c>
      <c r="H298" s="2">
        <v>121.55296732584635</v>
      </c>
      <c r="I298" s="2">
        <v>25.910697342378818</v>
      </c>
      <c r="J298" s="2">
        <v>65.353678519112719</v>
      </c>
    </row>
    <row r="299" spans="1:10" ht="15.75" customHeight="1" x14ac:dyDescent="0.25">
      <c r="A299" s="284">
        <v>46247.416666666664</v>
      </c>
      <c r="B299" s="2">
        <v>1</v>
      </c>
      <c r="C299" s="2">
        <v>0.95690107941627511</v>
      </c>
      <c r="D299" s="2">
        <v>0.35528229253565374</v>
      </c>
      <c r="E299" s="2">
        <v>0.99837214473102776</v>
      </c>
      <c r="F299" s="288">
        <v>46247.416666666664</v>
      </c>
      <c r="G299" s="2">
        <v>2.9796840094041412</v>
      </c>
      <c r="H299" s="2">
        <v>127.04002876281737</v>
      </c>
      <c r="I299" s="2">
        <v>23.69126617955596</v>
      </c>
      <c r="J299" s="2">
        <v>78.120109497070302</v>
      </c>
    </row>
    <row r="300" spans="1:10" ht="15.75" customHeight="1" x14ac:dyDescent="0.25">
      <c r="A300" s="284">
        <v>46247.458333333336</v>
      </c>
      <c r="B300" s="2">
        <v>1</v>
      </c>
      <c r="C300" s="2">
        <v>0.95896468758583076</v>
      </c>
      <c r="D300" s="2">
        <v>0.48020715416655713</v>
      </c>
      <c r="E300" s="2">
        <v>0.99880946507411339</v>
      </c>
      <c r="F300" s="288">
        <v>46247.458333333336</v>
      </c>
      <c r="G300" s="2">
        <v>2.9328847016371213</v>
      </c>
      <c r="H300" s="2">
        <v>128.06529261271157</v>
      </c>
      <c r="I300" s="2">
        <v>25.165870760740496</v>
      </c>
      <c r="J300" s="2">
        <v>92.903893432617181</v>
      </c>
    </row>
    <row r="301" spans="1:10" ht="15.75" customHeight="1" x14ac:dyDescent="0.25">
      <c r="A301" s="284">
        <v>46247.5</v>
      </c>
      <c r="B301" s="2">
        <v>1</v>
      </c>
      <c r="C301" s="2">
        <v>0.96493037343025212</v>
      </c>
      <c r="D301" s="2">
        <v>0.48366840024710644</v>
      </c>
      <c r="E301" s="2">
        <v>0.9986008049121925</v>
      </c>
      <c r="F301" s="288">
        <v>46247.5</v>
      </c>
      <c r="G301" s="2">
        <v>2.8681217077147996</v>
      </c>
      <c r="H301" s="2">
        <v>131.74943695068359</v>
      </c>
      <c r="I301" s="2">
        <v>26.530324607969742</v>
      </c>
      <c r="J301" s="2">
        <v>108.63491001674106</v>
      </c>
    </row>
    <row r="302" spans="1:10" ht="15.75" customHeight="1" x14ac:dyDescent="0.25">
      <c r="A302" s="284">
        <v>46247.541666666664</v>
      </c>
      <c r="B302" s="2">
        <v>1</v>
      </c>
      <c r="C302" s="2">
        <v>0.96424313386281335</v>
      </c>
      <c r="D302" s="2">
        <v>0.44295894636136746</v>
      </c>
      <c r="E302" s="2">
        <v>0.98773373610207016</v>
      </c>
      <c r="F302" s="288">
        <v>46247.541666666664</v>
      </c>
      <c r="G302" s="2">
        <v>2.9577721336138776</v>
      </c>
      <c r="H302" s="2">
        <v>123.28540547688803</v>
      </c>
      <c r="I302" s="2">
        <v>21.096589478579435</v>
      </c>
      <c r="J302" s="2">
        <v>114.72528672572544</v>
      </c>
    </row>
    <row r="303" spans="1:10" ht="15.75" customHeight="1" x14ac:dyDescent="0.25">
      <c r="A303" s="284">
        <v>46247.583333333336</v>
      </c>
      <c r="B303" s="2">
        <v>1</v>
      </c>
      <c r="C303" s="2">
        <v>0.96765103340148917</v>
      </c>
      <c r="D303" s="2">
        <v>0.53954141728962834</v>
      </c>
      <c r="E303" s="2">
        <v>0.94690204983843218</v>
      </c>
      <c r="F303" s="288">
        <v>46247.583333333336</v>
      </c>
      <c r="G303" s="2">
        <v>2.8862558302710601</v>
      </c>
      <c r="H303" s="2">
        <v>130.35743815104166</v>
      </c>
      <c r="I303" s="2">
        <v>26.189532263948042</v>
      </c>
      <c r="J303" s="2">
        <v>81.215241167340963</v>
      </c>
    </row>
    <row r="304" spans="1:10" ht="15.75" customHeight="1" x14ac:dyDescent="0.25">
      <c r="A304" s="284">
        <v>46247.625</v>
      </c>
      <c r="B304" s="2">
        <v>1</v>
      </c>
      <c r="C304" s="2">
        <v>0.96323698815845304</v>
      </c>
      <c r="D304" s="2">
        <v>0.58508896474310534</v>
      </c>
      <c r="E304" s="2">
        <v>0.97742552815803463</v>
      </c>
      <c r="F304" s="288">
        <v>46247.625</v>
      </c>
      <c r="G304" s="2">
        <v>2.9187835835354585</v>
      </c>
      <c r="H304" s="2">
        <v>127.86139320191882</v>
      </c>
      <c r="I304" s="2">
        <v>28.28706022684753</v>
      </c>
      <c r="J304" s="2">
        <v>73.622681605747772</v>
      </c>
    </row>
    <row r="305" spans="1:10" ht="15.75" customHeight="1" x14ac:dyDescent="0.25">
      <c r="A305" s="284">
        <v>46247.666666666664</v>
      </c>
      <c r="B305" s="2">
        <v>1</v>
      </c>
      <c r="C305" s="2">
        <v>0.960914769626799</v>
      </c>
      <c r="D305" s="2">
        <v>0.54817484544985218</v>
      </c>
      <c r="E305" s="2">
        <v>0.9932786353996822</v>
      </c>
      <c r="F305" s="288">
        <v>46247.666666666664</v>
      </c>
      <c r="G305" s="2">
        <v>2.9673844932432427</v>
      </c>
      <c r="H305" s="2">
        <v>129.03756598518007</v>
      </c>
      <c r="I305" s="2">
        <v>14.17958336578303</v>
      </c>
      <c r="J305" s="2">
        <v>35.281770926339284</v>
      </c>
    </row>
    <row r="306" spans="1:10" ht="15.75" customHeight="1" x14ac:dyDescent="0.25">
      <c r="A306" s="284">
        <v>46247.708333333336</v>
      </c>
      <c r="B306" s="2">
        <v>1</v>
      </c>
      <c r="C306" s="2">
        <v>0.94845856825510655</v>
      </c>
      <c r="D306" s="2">
        <v>0</v>
      </c>
      <c r="E306" s="2">
        <v>0.82250986461128517</v>
      </c>
      <c r="F306" s="288">
        <v>46247.708333333336</v>
      </c>
      <c r="G306" s="2">
        <v>2.9716584444642011</v>
      </c>
      <c r="H306" s="2">
        <v>108.99977392469134</v>
      </c>
      <c r="I306" s="2">
        <v>0</v>
      </c>
      <c r="J306" s="2">
        <v>29.292069074358256</v>
      </c>
    </row>
    <row r="307" spans="1:10" ht="15.75" customHeight="1" x14ac:dyDescent="0.25">
      <c r="A307" s="284">
        <v>46247.75</v>
      </c>
      <c r="B307" s="2">
        <v>1</v>
      </c>
      <c r="C307" s="2">
        <v>0.93297684788703927</v>
      </c>
      <c r="D307" s="2">
        <v>0</v>
      </c>
      <c r="E307" s="2">
        <v>3.4641123243740628E-2</v>
      </c>
      <c r="F307" s="288">
        <v>46247.75</v>
      </c>
      <c r="G307" s="2">
        <v>2.9982502770752042</v>
      </c>
      <c r="H307" s="2">
        <v>97.003998057047525</v>
      </c>
      <c r="I307" s="2">
        <v>0</v>
      </c>
      <c r="J307" s="2">
        <v>5.1333287702287951</v>
      </c>
    </row>
    <row r="308" spans="1:10" ht="15.75" customHeight="1" x14ac:dyDescent="0.25">
      <c r="A308" s="284">
        <v>46247.791666666664</v>
      </c>
      <c r="B308" s="2">
        <v>1</v>
      </c>
      <c r="C308" s="2">
        <v>0.90716782978602817</v>
      </c>
      <c r="D308" s="2">
        <v>0</v>
      </c>
      <c r="E308" s="2">
        <v>1.000000045813705E-18</v>
      </c>
      <c r="F308" s="288">
        <v>46247.791666666664</v>
      </c>
      <c r="G308" s="2">
        <v>3.0253389260312948</v>
      </c>
      <c r="H308" s="2">
        <v>85.509823354085285</v>
      </c>
      <c r="I308" s="2">
        <v>0</v>
      </c>
      <c r="J308" s="2">
        <v>0</v>
      </c>
    </row>
    <row r="309" spans="1:10" ht="15.75" customHeight="1" x14ac:dyDescent="0.25">
      <c r="A309" s="284">
        <v>46247.833333333336</v>
      </c>
      <c r="B309" s="2">
        <v>1</v>
      </c>
      <c r="C309" s="2">
        <v>0.88155464132626848</v>
      </c>
      <c r="D309" s="2">
        <v>0</v>
      </c>
      <c r="E309" s="2">
        <v>1.000000045813705E-18</v>
      </c>
      <c r="F309" s="288">
        <v>46247.833333333336</v>
      </c>
      <c r="G309" s="2">
        <v>3.0090111077524893</v>
      </c>
      <c r="H309" s="2">
        <v>73.226410166422525</v>
      </c>
      <c r="I309" s="2">
        <v>0</v>
      </c>
      <c r="J309" s="2">
        <v>0</v>
      </c>
    </row>
    <row r="310" spans="1:10" ht="15.75" customHeight="1" x14ac:dyDescent="0.25">
      <c r="A310" s="284">
        <v>46247.875</v>
      </c>
      <c r="B310" s="2">
        <v>1</v>
      </c>
      <c r="C310" s="2">
        <v>0.82202973564465842</v>
      </c>
      <c r="D310" s="2">
        <v>0</v>
      </c>
      <c r="E310" s="2">
        <v>1.000000045813705E-18</v>
      </c>
      <c r="F310" s="288">
        <v>46247.875</v>
      </c>
      <c r="G310" s="2">
        <v>2.9387000281531526</v>
      </c>
      <c r="H310" s="2">
        <v>63.06636803944906</v>
      </c>
      <c r="I310" s="2">
        <v>0</v>
      </c>
      <c r="J310" s="2">
        <v>0</v>
      </c>
    </row>
    <row r="311" spans="1:10" ht="15.75" customHeight="1" x14ac:dyDescent="0.25">
      <c r="A311" s="284">
        <v>46247.916666666664</v>
      </c>
      <c r="B311" s="2">
        <v>1</v>
      </c>
      <c r="C311" s="2">
        <v>0.79597004453341169</v>
      </c>
      <c r="D311" s="2">
        <v>0</v>
      </c>
      <c r="E311" s="2">
        <v>1.000000045813705E-18</v>
      </c>
      <c r="F311" s="288">
        <v>46247.916666666664</v>
      </c>
      <c r="G311" s="2">
        <v>2.9071868082226966</v>
      </c>
      <c r="H311" s="2">
        <v>56.870182673136391</v>
      </c>
      <c r="I311" s="2">
        <v>0</v>
      </c>
      <c r="J311" s="2">
        <v>0</v>
      </c>
    </row>
    <row r="312" spans="1:10" ht="15.75" customHeight="1" x14ac:dyDescent="0.25">
      <c r="A312" s="284">
        <v>46247.958333333336</v>
      </c>
      <c r="B312" s="2">
        <v>1</v>
      </c>
      <c r="C312" s="2">
        <v>0.77709326744079588</v>
      </c>
      <c r="D312" s="2">
        <v>0.77063383832242005</v>
      </c>
      <c r="E312" s="2">
        <v>1.000000045813705E-18</v>
      </c>
      <c r="F312" s="288">
        <v>46247.958333333336</v>
      </c>
      <c r="G312" s="2">
        <v>3.0007546051502629</v>
      </c>
      <c r="H312" s="2">
        <v>57.263603591918944</v>
      </c>
      <c r="I312" s="2">
        <v>24.648739571044523</v>
      </c>
      <c r="J312" s="2">
        <v>0</v>
      </c>
    </row>
    <row r="313" spans="1:10" ht="15.75" customHeight="1" x14ac:dyDescent="0.25">
      <c r="A313" s="284">
        <v>46248</v>
      </c>
      <c r="B313" s="2">
        <v>1</v>
      </c>
      <c r="C313" s="2">
        <v>0.76440195441246039</v>
      </c>
      <c r="D313" s="2">
        <v>0.82569330907150684</v>
      </c>
      <c r="E313" s="2">
        <v>1.000000045813705E-18</v>
      </c>
      <c r="F313" s="288">
        <v>46248</v>
      </c>
      <c r="G313" s="2">
        <v>2.8752787608470101</v>
      </c>
      <c r="H313" s="2">
        <v>55.502029482523596</v>
      </c>
      <c r="I313" s="2">
        <v>39.54664212064781</v>
      </c>
      <c r="J313" s="2">
        <v>0</v>
      </c>
    </row>
    <row r="314" spans="1:10" ht="15.75" customHeight="1" x14ac:dyDescent="0.25">
      <c r="A314" s="284">
        <v>46248.041666666664</v>
      </c>
      <c r="B314" s="2">
        <v>1</v>
      </c>
      <c r="C314" s="2">
        <v>0.75327125589052835</v>
      </c>
      <c r="D314" s="2">
        <v>0.82436433717196156</v>
      </c>
      <c r="E314" s="2">
        <v>1.000000045813705E-18</v>
      </c>
      <c r="F314" s="288">
        <v>46248.041666666664</v>
      </c>
      <c r="G314" s="2">
        <v>2.9634367098348346</v>
      </c>
      <c r="H314" s="2">
        <v>55.082623163859054</v>
      </c>
      <c r="I314" s="2">
        <v>41.437988937136694</v>
      </c>
      <c r="J314" s="2">
        <v>0</v>
      </c>
    </row>
    <row r="315" spans="1:10" ht="15.75" customHeight="1" x14ac:dyDescent="0.25">
      <c r="A315" s="284">
        <v>46248.083333333336</v>
      </c>
      <c r="B315" s="2">
        <v>1</v>
      </c>
      <c r="C315" s="2">
        <v>0.76532157659530642</v>
      </c>
      <c r="D315" s="2">
        <v>0.75351139961125013</v>
      </c>
      <c r="E315" s="2">
        <v>1.000000045813705E-18</v>
      </c>
      <c r="F315" s="288">
        <v>46248.083333333336</v>
      </c>
      <c r="G315" s="2">
        <v>2.9577606323099417</v>
      </c>
      <c r="H315" s="2">
        <v>56.237809308369954</v>
      </c>
      <c r="I315" s="2">
        <v>32.160470398989588</v>
      </c>
      <c r="J315" s="2">
        <v>0</v>
      </c>
    </row>
    <row r="316" spans="1:10" ht="15.75" customHeight="1" x14ac:dyDescent="0.25">
      <c r="A316" s="284">
        <v>46248.125</v>
      </c>
      <c r="B316" s="2">
        <v>1</v>
      </c>
      <c r="C316" s="2">
        <v>0.7196560382843018</v>
      </c>
      <c r="D316" s="2">
        <v>0.82647388843679614</v>
      </c>
      <c r="E316" s="2">
        <v>1.000000045813705E-18</v>
      </c>
      <c r="F316" s="288">
        <v>46248.125</v>
      </c>
      <c r="G316" s="2">
        <v>2.8837760629050102</v>
      </c>
      <c r="H316" s="2">
        <v>54.990948740641272</v>
      </c>
      <c r="I316" s="2">
        <v>41.245992583248459</v>
      </c>
      <c r="J316" s="2">
        <v>0</v>
      </c>
    </row>
    <row r="317" spans="1:10" ht="15.75" customHeight="1" x14ac:dyDescent="0.25">
      <c r="A317" s="284">
        <v>46248.166666666664</v>
      </c>
      <c r="B317" s="2">
        <v>1</v>
      </c>
      <c r="C317" s="2">
        <v>0.76787723501523342</v>
      </c>
      <c r="D317" s="2">
        <v>0.88405021908967341</v>
      </c>
      <c r="E317" s="2">
        <v>1.000000045813705E-18</v>
      </c>
      <c r="F317" s="288">
        <v>46248.166666666664</v>
      </c>
      <c r="G317" s="2">
        <v>2.9458450062233288</v>
      </c>
      <c r="H317" s="2">
        <v>54.712421989440919</v>
      </c>
      <c r="I317" s="2">
        <v>49.015617333718573</v>
      </c>
      <c r="J317" s="2">
        <v>0</v>
      </c>
    </row>
    <row r="318" spans="1:10" ht="15.75" customHeight="1" x14ac:dyDescent="0.25">
      <c r="A318" s="284">
        <v>46248.208333333336</v>
      </c>
      <c r="B318" s="2">
        <v>1</v>
      </c>
      <c r="C318" s="2">
        <v>0.76820297042528785</v>
      </c>
      <c r="D318" s="2">
        <v>0.84722041824589611</v>
      </c>
      <c r="E318" s="2">
        <v>1.000000045813705E-18</v>
      </c>
      <c r="F318" s="288">
        <v>46248.208333333336</v>
      </c>
      <c r="G318" s="2">
        <v>2.927698362573099</v>
      </c>
      <c r="H318" s="2">
        <v>54.677597300211588</v>
      </c>
      <c r="I318" s="2">
        <v>40.473647598221362</v>
      </c>
      <c r="J318" s="2">
        <v>0</v>
      </c>
    </row>
    <row r="319" spans="1:10" ht="15.75" customHeight="1" x14ac:dyDescent="0.25">
      <c r="A319" s="284">
        <v>46248.25</v>
      </c>
      <c r="B319" s="2">
        <v>1</v>
      </c>
      <c r="C319" s="2">
        <v>0.89156946738560994</v>
      </c>
      <c r="D319" s="2">
        <v>0.59082608396121161</v>
      </c>
      <c r="E319" s="2">
        <v>0.23330421785690955</v>
      </c>
      <c r="F319" s="288">
        <v>46248.25</v>
      </c>
      <c r="G319" s="2">
        <v>2.8154553815789471</v>
      </c>
      <c r="H319" s="2">
        <v>82.739637756347662</v>
      </c>
      <c r="I319" s="2">
        <v>23.801919721331991</v>
      </c>
      <c r="J319" s="2">
        <v>4.5967016906738287</v>
      </c>
    </row>
    <row r="320" spans="1:10" ht="15.75" customHeight="1" x14ac:dyDescent="0.25">
      <c r="A320" s="284">
        <v>46248.291666666664</v>
      </c>
      <c r="B320" s="2">
        <v>1</v>
      </c>
      <c r="C320" s="2">
        <v>0.93757649106638785</v>
      </c>
      <c r="D320" s="2">
        <v>0.50118731845744513</v>
      </c>
      <c r="E320" s="2">
        <v>0.95180714183620041</v>
      </c>
      <c r="F320" s="288">
        <v>46248.291666666664</v>
      </c>
      <c r="G320" s="2">
        <v>2.8636658019203414</v>
      </c>
      <c r="H320" s="2">
        <v>97.728807249523328</v>
      </c>
      <c r="I320" s="2">
        <v>23.677509677268766</v>
      </c>
      <c r="J320" s="2">
        <v>19.278516200474332</v>
      </c>
    </row>
    <row r="321" spans="1:10" ht="15.75" customHeight="1" x14ac:dyDescent="0.25">
      <c r="A321" s="284">
        <v>46248.333333333336</v>
      </c>
      <c r="B321" s="2">
        <v>1</v>
      </c>
      <c r="C321" s="2">
        <v>0.94728132088979089</v>
      </c>
      <c r="D321" s="2">
        <v>0.36727361734441144</v>
      </c>
      <c r="E321" s="2">
        <v>0.9896074413721051</v>
      </c>
      <c r="F321" s="288">
        <v>46248.333333333336</v>
      </c>
      <c r="G321" s="2">
        <v>2.8928499235419629</v>
      </c>
      <c r="H321" s="2">
        <v>109.88724034627279</v>
      </c>
      <c r="I321" s="2">
        <v>24.953518229510944</v>
      </c>
      <c r="J321" s="2">
        <v>32.565267534528459</v>
      </c>
    </row>
    <row r="322" spans="1:10" ht="15.75" customHeight="1" x14ac:dyDescent="0.25">
      <c r="A322" s="284">
        <v>46248.375</v>
      </c>
      <c r="B322" s="2">
        <v>1</v>
      </c>
      <c r="C322" s="2">
        <v>0.96446645259857178</v>
      </c>
      <c r="D322" s="2">
        <v>0.40159565976014722</v>
      </c>
      <c r="E322" s="2">
        <v>0.99754422716796398</v>
      </c>
      <c r="F322" s="288">
        <v>46248.375</v>
      </c>
      <c r="G322" s="2">
        <v>2.9159947716137191</v>
      </c>
      <c r="H322" s="2">
        <v>126.50637448628743</v>
      </c>
      <c r="I322" s="2">
        <v>25.427321702595282</v>
      </c>
      <c r="J322" s="2">
        <v>66.70458408028739</v>
      </c>
    </row>
    <row r="323" spans="1:10" ht="15.75" customHeight="1" x14ac:dyDescent="0.25">
      <c r="A323" s="284">
        <v>46248.416666666664</v>
      </c>
      <c r="B323" s="2">
        <v>1</v>
      </c>
      <c r="C323" s="2">
        <v>0.9642075697580974</v>
      </c>
      <c r="D323" s="2">
        <v>0.37026125740392402</v>
      </c>
      <c r="E323" s="2">
        <v>0.99868187707449707</v>
      </c>
      <c r="F323" s="288">
        <v>46248.416666666664</v>
      </c>
      <c r="G323" s="2">
        <v>2.7555447691441444</v>
      </c>
      <c r="H323" s="2">
        <v>129.03091138203939</v>
      </c>
      <c r="I323" s="2">
        <v>23.668765811580911</v>
      </c>
      <c r="J323" s="2">
        <v>86.064040841238835</v>
      </c>
    </row>
    <row r="324" spans="1:10" ht="15.75" customHeight="1" x14ac:dyDescent="0.25">
      <c r="A324" s="284">
        <v>46248.458333333336</v>
      </c>
      <c r="B324" s="2">
        <v>1</v>
      </c>
      <c r="C324" s="2">
        <v>0.9667560398578644</v>
      </c>
      <c r="D324" s="2">
        <v>0.46382296648421306</v>
      </c>
      <c r="E324" s="2">
        <v>0.99829671638352535</v>
      </c>
      <c r="F324" s="288">
        <v>46248.458333333336</v>
      </c>
      <c r="G324" s="2">
        <v>2.8927114423076921</v>
      </c>
      <c r="H324" s="2">
        <v>133.90465749104817</v>
      </c>
      <c r="I324" s="2">
        <v>20.420592764526489</v>
      </c>
      <c r="J324" s="2">
        <v>87.075293212890614</v>
      </c>
    </row>
    <row r="325" spans="1:10" ht="15.75" customHeight="1" x14ac:dyDescent="0.25">
      <c r="A325" s="284">
        <v>46248.5</v>
      </c>
      <c r="B325" s="2">
        <v>1</v>
      </c>
      <c r="C325" s="2">
        <v>0.96297796368598931</v>
      </c>
      <c r="D325" s="2">
        <v>0.43493693260100519</v>
      </c>
      <c r="E325" s="2">
        <v>0.99897872151008671</v>
      </c>
      <c r="F325" s="288">
        <v>46248.5</v>
      </c>
      <c r="G325" s="2">
        <v>2.8817263335704126</v>
      </c>
      <c r="H325" s="2">
        <v>120.80358378092448</v>
      </c>
      <c r="I325" s="2">
        <v>24.880084802981891</v>
      </c>
      <c r="J325" s="2">
        <v>87.089237513950891</v>
      </c>
    </row>
    <row r="326" spans="1:10" ht="15.75" customHeight="1" x14ac:dyDescent="0.25">
      <c r="A326" s="284">
        <v>46248.541666666664</v>
      </c>
      <c r="B326" s="2">
        <v>1</v>
      </c>
      <c r="C326" s="2">
        <v>0.96639046669006357</v>
      </c>
      <c r="D326" s="2">
        <v>0.47967644872165949</v>
      </c>
      <c r="E326" s="2">
        <v>0.99091263700808796</v>
      </c>
      <c r="F326" s="288">
        <v>46248.541666666664</v>
      </c>
      <c r="G326" s="2">
        <v>2.909487982258574</v>
      </c>
      <c r="H326" s="2">
        <v>116.95806477864583</v>
      </c>
      <c r="I326" s="2">
        <v>25.231308930476192</v>
      </c>
      <c r="J326" s="2">
        <v>104.71403327287945</v>
      </c>
    </row>
    <row r="327" spans="1:10" ht="15.75" customHeight="1" x14ac:dyDescent="0.25">
      <c r="A327" s="284">
        <v>46248.583333333336</v>
      </c>
      <c r="B327" s="2">
        <v>1</v>
      </c>
      <c r="C327" s="2">
        <v>0.96826018861361918</v>
      </c>
      <c r="D327" s="2">
        <v>0.63357260899817047</v>
      </c>
      <c r="E327" s="2">
        <v>0.99854872269289841</v>
      </c>
      <c r="F327" s="288">
        <v>46248.583333333336</v>
      </c>
      <c r="G327" s="2">
        <v>2.7248915921842887</v>
      </c>
      <c r="H327" s="2">
        <v>123.88913463410876</v>
      </c>
      <c r="I327" s="2">
        <v>31.058688664153628</v>
      </c>
      <c r="J327" s="2">
        <v>76.175207746233255</v>
      </c>
    </row>
    <row r="328" spans="1:10" ht="15.75" customHeight="1" x14ac:dyDescent="0.25">
      <c r="A328" s="284">
        <v>46248.625</v>
      </c>
      <c r="B328" s="2">
        <v>1</v>
      </c>
      <c r="C328" s="2">
        <v>0.96571178237597144</v>
      </c>
      <c r="D328" s="2">
        <v>0.62905032084628998</v>
      </c>
      <c r="E328" s="2">
        <v>0.98668817138033249</v>
      </c>
      <c r="F328" s="288">
        <v>46248.625</v>
      </c>
      <c r="G328" s="2">
        <v>2.8283636963608343</v>
      </c>
      <c r="H328" s="2">
        <v>128.29073333740234</v>
      </c>
      <c r="I328" s="2">
        <v>29.381854445566773</v>
      </c>
      <c r="J328" s="2">
        <v>53.456189505440854</v>
      </c>
    </row>
    <row r="329" spans="1:10" ht="15.75" customHeight="1" x14ac:dyDescent="0.25">
      <c r="A329" s="284">
        <v>46248.666666666664</v>
      </c>
      <c r="B329" s="2">
        <v>0</v>
      </c>
      <c r="C329" s="2">
        <v>0.96019482612609863</v>
      </c>
      <c r="D329" s="2">
        <v>0.63386841006429773</v>
      </c>
      <c r="E329" s="2">
        <v>0.99473371463162563</v>
      </c>
      <c r="F329" s="288">
        <v>46248.666666666664</v>
      </c>
      <c r="G329" s="2">
        <v>2.7209695218528416</v>
      </c>
      <c r="H329" s="2">
        <v>119.14627888997396</v>
      </c>
      <c r="I329" s="2">
        <v>30.988357580697585</v>
      </c>
      <c r="J329" s="2">
        <v>36.41434413364955</v>
      </c>
    </row>
    <row r="330" spans="1:10" ht="15.75" customHeight="1" x14ac:dyDescent="0.25">
      <c r="A330" s="284">
        <v>46248.708333333336</v>
      </c>
      <c r="B330" s="2">
        <v>1</v>
      </c>
      <c r="C330" s="2">
        <v>0.96076850075097309</v>
      </c>
      <c r="D330" s="2">
        <v>0.66368292843400256</v>
      </c>
      <c r="E330" s="2">
        <v>0.92932013023112503</v>
      </c>
      <c r="F330" s="288">
        <v>46248.708333333336</v>
      </c>
      <c r="G330" s="2">
        <v>2.7383625933499287</v>
      </c>
      <c r="H330" s="2">
        <v>108.93251827784947</v>
      </c>
      <c r="I330" s="2">
        <v>26.496732796604924</v>
      </c>
      <c r="J330" s="2">
        <v>17.771807048252651</v>
      </c>
    </row>
    <row r="331" spans="1:10" ht="15.75" customHeight="1" x14ac:dyDescent="0.25">
      <c r="A331" s="284">
        <v>46248.75</v>
      </c>
      <c r="B331" s="2">
        <v>0</v>
      </c>
      <c r="C331" s="2">
        <v>0.93269793391227718</v>
      </c>
      <c r="D331" s="2">
        <v>0.65790023581076984</v>
      </c>
      <c r="E331" s="2">
        <v>9.1623376522745409E-2</v>
      </c>
      <c r="F331" s="288">
        <v>46248.75</v>
      </c>
      <c r="G331" s="2">
        <v>2.7300045270270275</v>
      </c>
      <c r="H331" s="2">
        <v>95.01111297607423</v>
      </c>
      <c r="I331" s="2">
        <v>25.245540468117937</v>
      </c>
      <c r="J331" s="2">
        <v>5.441532847813197</v>
      </c>
    </row>
    <row r="332" spans="1:10" ht="15.75" customHeight="1" x14ac:dyDescent="0.25">
      <c r="A332" s="284">
        <v>46248.791666666664</v>
      </c>
      <c r="B332" s="2">
        <v>0</v>
      </c>
      <c r="C332" s="2">
        <v>0.90271991888682046</v>
      </c>
      <c r="D332" s="2">
        <v>0.67380979333234869</v>
      </c>
      <c r="E332" s="2">
        <v>1.000000045813705E-18</v>
      </c>
      <c r="F332" s="288">
        <v>46248.791666666664</v>
      </c>
      <c r="G332" s="2">
        <v>2.7258881756756761</v>
      </c>
      <c r="H332" s="2">
        <v>83.728801981608058</v>
      </c>
      <c r="I332" s="2">
        <v>27.066954182070706</v>
      </c>
      <c r="J332" s="2">
        <v>0</v>
      </c>
    </row>
    <row r="333" spans="1:10" ht="15.75" customHeight="1" x14ac:dyDescent="0.25">
      <c r="A333" s="284">
        <v>46248.833333333336</v>
      </c>
      <c r="B333" s="2">
        <v>0</v>
      </c>
      <c r="C333" s="2">
        <v>0.87475390632947292</v>
      </c>
      <c r="D333" s="2">
        <v>0.7659837677191369</v>
      </c>
      <c r="E333" s="2">
        <v>1.000000045813705E-18</v>
      </c>
      <c r="F333" s="288">
        <v>46248.833333333336</v>
      </c>
      <c r="G333" s="2">
        <v>2.7084341591591592</v>
      </c>
      <c r="H333" s="2">
        <v>69.061602592468262</v>
      </c>
      <c r="I333" s="2">
        <v>32.914448078442</v>
      </c>
      <c r="J333" s="2">
        <v>0</v>
      </c>
    </row>
    <row r="334" spans="1:10" ht="15.75" customHeight="1" x14ac:dyDescent="0.25">
      <c r="A334" s="284">
        <v>46248.875</v>
      </c>
      <c r="B334" s="2">
        <v>0</v>
      </c>
      <c r="C334" s="2">
        <v>0.81019891699155167</v>
      </c>
      <c r="D334" s="2">
        <v>0.70708720863101027</v>
      </c>
      <c r="E334" s="2">
        <v>1.000000045813705E-18</v>
      </c>
      <c r="F334" s="288">
        <v>46248.875</v>
      </c>
      <c r="G334" s="2">
        <v>2.7651620404615143</v>
      </c>
      <c r="H334" s="2">
        <v>60.395803705851236</v>
      </c>
      <c r="I334" s="2">
        <v>28.372992407191884</v>
      </c>
      <c r="J334" s="2">
        <v>0</v>
      </c>
    </row>
    <row r="335" spans="1:10" ht="15.75" customHeight="1" x14ac:dyDescent="0.25">
      <c r="A335" s="284">
        <v>46248.916666666664</v>
      </c>
      <c r="B335" s="2">
        <v>0</v>
      </c>
      <c r="C335" s="2">
        <v>0.7960020536468142</v>
      </c>
      <c r="D335" s="2">
        <v>0.79490379724106774</v>
      </c>
      <c r="E335" s="2">
        <v>1.000000045813705E-18</v>
      </c>
      <c r="F335" s="288">
        <v>46248.916666666664</v>
      </c>
      <c r="G335" s="2">
        <v>2.805842503556188</v>
      </c>
      <c r="H335" s="2">
        <v>56.22000764211019</v>
      </c>
      <c r="I335" s="2">
        <v>36.976754949969269</v>
      </c>
      <c r="J335" s="2">
        <v>0</v>
      </c>
    </row>
    <row r="336" spans="1:10" ht="15.75" customHeight="1" x14ac:dyDescent="0.25">
      <c r="A336" s="284">
        <v>46248.958333333336</v>
      </c>
      <c r="B336" s="2">
        <v>1</v>
      </c>
      <c r="C336" s="2">
        <v>0.79597702622413635</v>
      </c>
      <c r="D336" s="2">
        <v>0.80668357650753064</v>
      </c>
      <c r="E336" s="2">
        <v>1.000000045813705E-18</v>
      </c>
      <c r="F336" s="288">
        <v>46248.958333333336</v>
      </c>
      <c r="G336" s="2">
        <v>2.871373573672356</v>
      </c>
      <c r="H336" s="2">
        <v>55.565228271484372</v>
      </c>
      <c r="I336" s="2">
        <v>35.5879334640126</v>
      </c>
      <c r="J336" s="2">
        <v>0</v>
      </c>
    </row>
    <row r="337" spans="1:10" ht="15.75" customHeight="1" x14ac:dyDescent="0.25">
      <c r="A337" s="284">
        <v>46249</v>
      </c>
      <c r="B337" s="2">
        <v>1</v>
      </c>
      <c r="C337" s="2">
        <v>0.76754206816355386</v>
      </c>
      <c r="D337" s="2">
        <v>0.76577703330827807</v>
      </c>
      <c r="E337" s="2">
        <v>1.000000045813705E-18</v>
      </c>
      <c r="F337" s="288">
        <v>46249</v>
      </c>
      <c r="G337" s="2">
        <v>2.8970917115141459</v>
      </c>
      <c r="H337" s="2">
        <v>53.922075525919595</v>
      </c>
      <c r="I337" s="2">
        <v>33.431915234200098</v>
      </c>
      <c r="J337" s="2">
        <v>0</v>
      </c>
    </row>
    <row r="338" spans="1:10" ht="15.75" customHeight="1" x14ac:dyDescent="0.25">
      <c r="A338" s="284">
        <v>46249.041666666664</v>
      </c>
      <c r="B338" s="2">
        <v>1</v>
      </c>
      <c r="C338" s="2">
        <v>0.76357495188713065</v>
      </c>
      <c r="D338" s="2">
        <v>0.7541710822714176</v>
      </c>
      <c r="E338" s="2">
        <v>1.000000045813705E-18</v>
      </c>
      <c r="F338" s="288">
        <v>46249.041666666664</v>
      </c>
      <c r="G338" s="2">
        <v>2.9419417437174014</v>
      </c>
      <c r="H338" s="2">
        <v>53.819385019938153</v>
      </c>
      <c r="I338" s="2">
        <v>32.610407376949027</v>
      </c>
      <c r="J338" s="2">
        <v>0</v>
      </c>
    </row>
    <row r="339" spans="1:10" ht="15.75" customHeight="1" x14ac:dyDescent="0.25">
      <c r="A339" s="284">
        <v>46249.083333333336</v>
      </c>
      <c r="B339" s="2">
        <v>0</v>
      </c>
      <c r="C339" s="2">
        <v>0.75841716130574544</v>
      </c>
      <c r="D339" s="2">
        <v>0.6558670539394198</v>
      </c>
      <c r="E339" s="2">
        <v>1.000000045813705E-18</v>
      </c>
      <c r="F339" s="288">
        <v>46249.083333333336</v>
      </c>
      <c r="G339" s="2">
        <v>2.8551148635609289</v>
      </c>
      <c r="H339" s="2">
        <v>53.793191782633464</v>
      </c>
      <c r="I339" s="2">
        <v>28.403756150143892</v>
      </c>
      <c r="J339" s="2">
        <v>0</v>
      </c>
    </row>
    <row r="340" spans="1:10" ht="15.75" customHeight="1" x14ac:dyDescent="0.25">
      <c r="A340" s="284">
        <v>46249.125</v>
      </c>
      <c r="B340" s="2">
        <v>0</v>
      </c>
      <c r="C340" s="2">
        <v>0.75300946235656741</v>
      </c>
      <c r="D340" s="2">
        <v>0.80867943868571124</v>
      </c>
      <c r="E340" s="2">
        <v>1.000000045813705E-18</v>
      </c>
      <c r="F340" s="288">
        <v>46249.125</v>
      </c>
      <c r="G340" s="2">
        <v>2.881019345562668</v>
      </c>
      <c r="H340" s="2">
        <v>54.812890625000001</v>
      </c>
      <c r="I340" s="2">
        <v>38.831551226702601</v>
      </c>
      <c r="J340" s="2">
        <v>0</v>
      </c>
    </row>
    <row r="341" spans="1:10" ht="15.75" customHeight="1" x14ac:dyDescent="0.25">
      <c r="A341" s="284">
        <v>46249.166666666664</v>
      </c>
      <c r="B341" s="2">
        <v>1</v>
      </c>
      <c r="C341" s="2">
        <v>0.74634486436843872</v>
      </c>
      <c r="D341" s="2">
        <v>0.81434181203012879</v>
      </c>
      <c r="E341" s="2">
        <v>1.000000045813705E-18</v>
      </c>
      <c r="F341" s="288">
        <v>46249.166666666664</v>
      </c>
      <c r="G341" s="2">
        <v>2.9180888767385804</v>
      </c>
      <c r="H341" s="2">
        <v>53.886281903584802</v>
      </c>
      <c r="I341" s="2">
        <v>38.263859853442952</v>
      </c>
      <c r="J341" s="2">
        <v>0</v>
      </c>
    </row>
    <row r="342" spans="1:10" ht="15.75" customHeight="1" x14ac:dyDescent="0.25">
      <c r="A342" s="284">
        <v>46249.208333333336</v>
      </c>
      <c r="B342" s="2">
        <v>1</v>
      </c>
      <c r="C342" s="2">
        <v>0.76805809140205383</v>
      </c>
      <c r="D342" s="2">
        <v>0.60491074804260792</v>
      </c>
      <c r="E342" s="2">
        <v>1.000000045813705E-18</v>
      </c>
      <c r="F342" s="288">
        <v>46249.208333333336</v>
      </c>
      <c r="G342" s="2">
        <v>2.8688802635530264</v>
      </c>
      <c r="H342" s="2">
        <v>53.097621726989743</v>
      </c>
      <c r="I342" s="2">
        <v>27.575099412631612</v>
      </c>
      <c r="J342" s="2">
        <v>0</v>
      </c>
    </row>
    <row r="343" spans="1:10" ht="15.75" customHeight="1" x14ac:dyDescent="0.25">
      <c r="A343" s="284">
        <v>46249.25</v>
      </c>
      <c r="B343" s="2">
        <v>1</v>
      </c>
      <c r="C343" s="2">
        <v>0.77069311738014235</v>
      </c>
      <c r="D343" s="2">
        <v>0.17784182974707938</v>
      </c>
      <c r="E343" s="2">
        <v>0.11592801740126951</v>
      </c>
      <c r="F343" s="288">
        <v>46249.25</v>
      </c>
      <c r="G343" s="2">
        <v>2.820318696581197</v>
      </c>
      <c r="H343" s="2">
        <v>54.013907623291018</v>
      </c>
      <c r="I343" s="2">
        <v>23.338590648334488</v>
      </c>
      <c r="J343" s="2">
        <v>4.9474075644356867</v>
      </c>
    </row>
    <row r="344" spans="1:10" ht="15.75" customHeight="1" x14ac:dyDescent="0.25">
      <c r="A344" s="284">
        <v>46249.291666666664</v>
      </c>
      <c r="B344" s="2">
        <v>1</v>
      </c>
      <c r="C344" s="2">
        <v>0.87619030078252158</v>
      </c>
      <c r="D344" s="2">
        <v>0.13116449453378382</v>
      </c>
      <c r="E344" s="2">
        <v>0.8901477362960577</v>
      </c>
      <c r="F344" s="288">
        <v>46249.291666666664</v>
      </c>
      <c r="G344" s="2">
        <v>2.7988592627627629</v>
      </c>
      <c r="H344" s="2">
        <v>68.457201321919754</v>
      </c>
      <c r="I344" s="2">
        <v>22.989051113957942</v>
      </c>
      <c r="J344" s="2">
        <v>16.8526199558803</v>
      </c>
    </row>
    <row r="345" spans="1:10" ht="15.75" customHeight="1" x14ac:dyDescent="0.25">
      <c r="A345" s="284">
        <v>46249.333333333336</v>
      </c>
      <c r="B345" s="2">
        <v>1</v>
      </c>
      <c r="C345" s="2">
        <v>0.82648150722185776</v>
      </c>
      <c r="D345" s="2">
        <v>0.11015575888599802</v>
      </c>
      <c r="E345" s="2">
        <v>0.99038656614720821</v>
      </c>
      <c r="F345" s="288">
        <v>46249.333333333336</v>
      </c>
      <c r="G345" s="2">
        <v>2.8092890074360799</v>
      </c>
      <c r="H345" s="2">
        <v>60.48417148590088</v>
      </c>
      <c r="I345" s="2">
        <v>22.510568738454886</v>
      </c>
      <c r="J345" s="2">
        <v>37.196609165736604</v>
      </c>
    </row>
    <row r="346" spans="1:10" ht="15.75" customHeight="1" x14ac:dyDescent="0.25">
      <c r="A346" s="284">
        <v>46249.375</v>
      </c>
      <c r="B346" s="2">
        <v>1</v>
      </c>
      <c r="C346" s="2">
        <v>0.81003908912340805</v>
      </c>
      <c r="D346" s="2">
        <v>0.11912175111855443</v>
      </c>
      <c r="E346" s="2">
        <v>0.99687788688710754</v>
      </c>
      <c r="F346" s="288">
        <v>46249.375</v>
      </c>
      <c r="G346" s="2">
        <v>2.7570191081871345</v>
      </c>
      <c r="H346" s="2">
        <v>58.465445264180502</v>
      </c>
      <c r="I346" s="2">
        <v>22.686787365924701</v>
      </c>
      <c r="J346" s="2">
        <v>54.095225708007817</v>
      </c>
    </row>
    <row r="347" spans="1:10" ht="15.75" customHeight="1" x14ac:dyDescent="0.25">
      <c r="A347" s="284">
        <v>46249.416666666664</v>
      </c>
      <c r="B347" s="2">
        <v>1</v>
      </c>
      <c r="C347" s="2">
        <v>0.76403965353965764</v>
      </c>
      <c r="D347" s="2">
        <v>0.13490818258330756</v>
      </c>
      <c r="E347" s="2">
        <v>0.99913984058158745</v>
      </c>
      <c r="F347" s="288">
        <v>46249.416666666664</v>
      </c>
      <c r="G347" s="2">
        <v>2.8004118874466566</v>
      </c>
      <c r="H347" s="2">
        <v>53.392798423767083</v>
      </c>
      <c r="I347" s="2">
        <v>22.522106216830228</v>
      </c>
      <c r="J347" s="2">
        <v>85.376503714425226</v>
      </c>
    </row>
    <row r="348" spans="1:10" ht="15.75" customHeight="1" x14ac:dyDescent="0.25">
      <c r="A348" s="284">
        <v>46249.458333333336</v>
      </c>
      <c r="B348" s="2">
        <v>1</v>
      </c>
      <c r="C348" s="2">
        <v>0.76934346499897188</v>
      </c>
      <c r="D348" s="2">
        <v>0.14855354600273102</v>
      </c>
      <c r="E348" s="2">
        <v>0.99911808462015217</v>
      </c>
      <c r="F348" s="288">
        <v>46249.458333333336</v>
      </c>
      <c r="G348" s="2">
        <v>2.6978610543168875</v>
      </c>
      <c r="H348" s="2">
        <v>54.890109093983966</v>
      </c>
      <c r="I348" s="2">
        <v>22.378114321486283</v>
      </c>
      <c r="J348" s="2">
        <v>94.570872593470995</v>
      </c>
    </row>
    <row r="349" spans="1:10" ht="15.75" customHeight="1" x14ac:dyDescent="0.25">
      <c r="A349" s="284">
        <v>46249.5</v>
      </c>
      <c r="B349" s="2">
        <v>1</v>
      </c>
      <c r="C349" s="2">
        <v>0.78866483469804127</v>
      </c>
      <c r="D349" s="2">
        <v>0.14986438236453317</v>
      </c>
      <c r="E349" s="2">
        <v>0.99868724282298771</v>
      </c>
      <c r="F349" s="288">
        <v>46249.5</v>
      </c>
      <c r="G349" s="2">
        <v>2.8259684274735264</v>
      </c>
      <c r="H349" s="2">
        <v>56.248162101563956</v>
      </c>
      <c r="I349" s="2">
        <v>22.72145525363123</v>
      </c>
      <c r="J349" s="2">
        <v>88.454751307896203</v>
      </c>
    </row>
    <row r="350" spans="1:10" ht="15.75" customHeight="1" x14ac:dyDescent="0.25">
      <c r="A350" s="284">
        <v>46249.541666666664</v>
      </c>
      <c r="B350" s="2">
        <v>1</v>
      </c>
      <c r="C350" s="2">
        <v>0.73119634787241616</v>
      </c>
      <c r="D350" s="2">
        <v>0.15360541694720273</v>
      </c>
      <c r="E350" s="2">
        <v>0.998358104377985</v>
      </c>
      <c r="F350" s="288">
        <v>46249.541666666664</v>
      </c>
      <c r="G350" s="2">
        <v>2.8743435435971687</v>
      </c>
      <c r="H350" s="2">
        <v>52.504018465677895</v>
      </c>
      <c r="I350" s="2">
        <v>22.455173388771389</v>
      </c>
      <c r="J350" s="2">
        <v>92.451632411411836</v>
      </c>
    </row>
    <row r="351" spans="1:10" ht="15.75" customHeight="1" x14ac:dyDescent="0.25">
      <c r="A351" s="284">
        <v>46249.583333333336</v>
      </c>
      <c r="B351" s="2">
        <v>1</v>
      </c>
      <c r="C351" s="2">
        <v>0.72499965826670332</v>
      </c>
      <c r="D351" s="2">
        <v>0.17180340492678253</v>
      </c>
      <c r="E351" s="2">
        <v>0.97654183395206928</v>
      </c>
      <c r="F351" s="288">
        <v>46249.583333333336</v>
      </c>
      <c r="G351" s="2">
        <v>2.72680496514936</v>
      </c>
      <c r="H351" s="2">
        <v>51.260911369323729</v>
      </c>
      <c r="I351" s="2">
        <v>22.62663073596276</v>
      </c>
      <c r="J351" s="2">
        <v>85.879406633649552</v>
      </c>
    </row>
    <row r="352" spans="1:10" ht="15.75" customHeight="1" x14ac:dyDescent="0.25">
      <c r="A352" s="284">
        <v>46249.625</v>
      </c>
      <c r="B352" s="2">
        <v>1</v>
      </c>
      <c r="C352" s="2">
        <v>0.73516756097475688</v>
      </c>
      <c r="D352" s="2">
        <v>0.17428622592108051</v>
      </c>
      <c r="E352" s="2">
        <v>0.99609772568302501</v>
      </c>
      <c r="F352" s="288">
        <v>46249.625</v>
      </c>
      <c r="G352" s="2">
        <v>2.860553548387097</v>
      </c>
      <c r="H352" s="2">
        <v>52.18201363881429</v>
      </c>
      <c r="I352" s="2">
        <v>22.573682155533739</v>
      </c>
      <c r="J352" s="2">
        <v>50.223421962193086</v>
      </c>
    </row>
    <row r="353" spans="1:10" ht="15.75" customHeight="1" x14ac:dyDescent="0.25">
      <c r="A353" s="284">
        <v>46249.666666666664</v>
      </c>
      <c r="B353" s="2">
        <v>1</v>
      </c>
      <c r="C353" s="2">
        <v>0.76232897639274588</v>
      </c>
      <c r="D353" s="2">
        <v>0.16596597062033627</v>
      </c>
      <c r="E353" s="2">
        <v>0.93691598590729497</v>
      </c>
      <c r="F353" s="288">
        <v>46249.666666666664</v>
      </c>
      <c r="G353" s="2">
        <v>2.9913314954386951</v>
      </c>
      <c r="H353" s="2">
        <v>53.168843078613278</v>
      </c>
      <c r="I353" s="2">
        <v>22.469894873766091</v>
      </c>
      <c r="J353" s="2">
        <v>41.426312125069757</v>
      </c>
    </row>
    <row r="354" spans="1:10" ht="15.75" customHeight="1" x14ac:dyDescent="0.25">
      <c r="A354" s="284">
        <v>46249.708333333336</v>
      </c>
      <c r="B354" s="2">
        <v>1</v>
      </c>
      <c r="C354" s="2">
        <v>0.78878865440686552</v>
      </c>
      <c r="D354" s="2">
        <v>0.14833252502995517</v>
      </c>
      <c r="E354" s="2">
        <v>0.94152335450053215</v>
      </c>
      <c r="F354" s="288">
        <v>46249.708333333336</v>
      </c>
      <c r="G354" s="2">
        <v>2.9595282492690056</v>
      </c>
      <c r="H354" s="2">
        <v>53.939390818278</v>
      </c>
      <c r="I354" s="2">
        <v>22.606122234593265</v>
      </c>
      <c r="J354" s="2">
        <v>15.497088479178291</v>
      </c>
    </row>
    <row r="355" spans="1:10" ht="15.75" customHeight="1" x14ac:dyDescent="0.25">
      <c r="A355" s="284">
        <v>46249.75</v>
      </c>
      <c r="B355" s="2">
        <v>1</v>
      </c>
      <c r="C355" s="2">
        <v>0.79165697495142617</v>
      </c>
      <c r="D355" s="2">
        <v>0.18004673725295917</v>
      </c>
      <c r="E355" s="2">
        <v>0.25891268120280331</v>
      </c>
      <c r="F355" s="288">
        <v>46249.75</v>
      </c>
      <c r="G355" s="2">
        <v>2.9896769068699243</v>
      </c>
      <c r="H355" s="2">
        <v>54.281073824564615</v>
      </c>
      <c r="I355" s="2">
        <v>22.85516186288223</v>
      </c>
      <c r="J355" s="2">
        <v>5.5840834524972101</v>
      </c>
    </row>
    <row r="356" spans="1:10" ht="15.75" customHeight="1" x14ac:dyDescent="0.25">
      <c r="A356" s="284">
        <v>46249.791666666664</v>
      </c>
      <c r="B356" s="2">
        <v>1</v>
      </c>
      <c r="C356" s="2">
        <v>0.80014997919400532</v>
      </c>
      <c r="D356" s="2">
        <v>0.23821571433968225</v>
      </c>
      <c r="E356" s="2">
        <v>1.000000045813705E-18</v>
      </c>
      <c r="F356" s="288">
        <v>46249.791666666664</v>
      </c>
      <c r="G356" s="2">
        <v>2.9401413949433306</v>
      </c>
      <c r="H356" s="2">
        <v>57.693449211120601</v>
      </c>
      <c r="I356" s="2">
        <v>23.457330691484593</v>
      </c>
      <c r="J356" s="2">
        <v>0</v>
      </c>
    </row>
    <row r="357" spans="1:10" ht="15.75" customHeight="1" x14ac:dyDescent="0.25">
      <c r="A357" s="284">
        <v>46249.833333333336</v>
      </c>
      <c r="B357" s="2">
        <v>1</v>
      </c>
      <c r="C357" s="2">
        <v>0.83882336020469661</v>
      </c>
      <c r="D357" s="2">
        <v>0.244514102992333</v>
      </c>
      <c r="E357" s="2">
        <v>1.000000045813705E-18</v>
      </c>
      <c r="F357" s="288">
        <v>46249.833333333336</v>
      </c>
      <c r="G357" s="2">
        <v>2.9103929569701275</v>
      </c>
      <c r="H357" s="2">
        <v>63.31601155598959</v>
      </c>
      <c r="I357" s="2">
        <v>23.510860850217313</v>
      </c>
      <c r="J357" s="2">
        <v>0</v>
      </c>
    </row>
    <row r="358" spans="1:10" ht="15.75" customHeight="1" x14ac:dyDescent="0.25">
      <c r="A358" s="284">
        <v>46249.875</v>
      </c>
      <c r="B358" s="2">
        <v>1</v>
      </c>
      <c r="C358" s="2">
        <v>0.82673302491505951</v>
      </c>
      <c r="D358" s="2">
        <v>0.2169792193904696</v>
      </c>
      <c r="E358" s="2">
        <v>1.000000045813705E-18</v>
      </c>
      <c r="F358" s="288">
        <v>46249.875</v>
      </c>
      <c r="G358" s="2">
        <v>2.8915466480954635</v>
      </c>
      <c r="H358" s="2">
        <v>59.762872060139976</v>
      </c>
      <c r="I358" s="2">
        <v>23.648066899522021</v>
      </c>
      <c r="J358" s="2">
        <v>0</v>
      </c>
    </row>
    <row r="359" spans="1:10" ht="15.75" customHeight="1" x14ac:dyDescent="0.25">
      <c r="A359" s="284">
        <v>46249.916666666664</v>
      </c>
      <c r="B359" s="2">
        <v>0</v>
      </c>
      <c r="C359" s="2">
        <v>0.801433751696632</v>
      </c>
      <c r="D359" s="2">
        <v>0.22052127134658603</v>
      </c>
      <c r="E359" s="2">
        <v>1.000000045813705E-18</v>
      </c>
      <c r="F359" s="288">
        <v>46249.916666666664</v>
      </c>
      <c r="G359" s="2">
        <v>2.779578012387387</v>
      </c>
      <c r="H359" s="2">
        <v>57.282860774085634</v>
      </c>
      <c r="I359" s="2">
        <v>23.570852889373839</v>
      </c>
      <c r="J359" s="2">
        <v>0</v>
      </c>
    </row>
    <row r="360" spans="1:10" ht="15.75" customHeight="1" x14ac:dyDescent="0.25">
      <c r="A360" s="284">
        <v>46249.958333333336</v>
      </c>
      <c r="B360" s="2">
        <v>1</v>
      </c>
      <c r="C360" s="2">
        <v>0.77965985536575322</v>
      </c>
      <c r="D360" s="2">
        <v>0.22082115497749313</v>
      </c>
      <c r="E360" s="2">
        <v>1.000000045813705E-18</v>
      </c>
      <c r="F360" s="288">
        <v>46249.958333333336</v>
      </c>
      <c r="G360" s="2">
        <v>2.8139619444444444</v>
      </c>
      <c r="H360" s="2">
        <v>58.216132672627765</v>
      </c>
      <c r="I360" s="2">
        <v>23.588109845700469</v>
      </c>
      <c r="J360" s="2">
        <v>0</v>
      </c>
    </row>
    <row r="361" spans="1:10" ht="15.75" customHeight="1" x14ac:dyDescent="0.25">
      <c r="A361" s="284">
        <v>46250</v>
      </c>
      <c r="B361" s="2">
        <v>0</v>
      </c>
      <c r="C361" s="2">
        <v>0.76070089936256402</v>
      </c>
      <c r="D361" s="2">
        <v>0.21792616916032648</v>
      </c>
      <c r="E361" s="2">
        <v>1.000000045813705E-18</v>
      </c>
      <c r="F361" s="288">
        <v>46250</v>
      </c>
      <c r="G361" s="2">
        <v>2.7763859842935048</v>
      </c>
      <c r="H361" s="2">
        <v>56.183274332682288</v>
      </c>
      <c r="I361" s="2">
        <v>23.649866067373704</v>
      </c>
      <c r="J361" s="2">
        <v>0</v>
      </c>
    </row>
    <row r="362" spans="1:10" ht="15.75" customHeight="1" x14ac:dyDescent="0.25">
      <c r="A362" s="284">
        <v>46250.041666666664</v>
      </c>
      <c r="B362" s="2">
        <v>0</v>
      </c>
      <c r="C362" s="2">
        <v>0.74083566268285117</v>
      </c>
      <c r="D362" s="2">
        <v>0.20569822333546967</v>
      </c>
      <c r="E362" s="2">
        <v>1.000000045813705E-18</v>
      </c>
      <c r="F362" s="288">
        <v>46250.041666666664</v>
      </c>
      <c r="G362" s="2">
        <v>2.8353365144420737</v>
      </c>
      <c r="H362" s="2">
        <v>55.29072430928548</v>
      </c>
      <c r="I362" s="2">
        <v>23.87337419732286</v>
      </c>
      <c r="J362" s="2">
        <v>0</v>
      </c>
    </row>
    <row r="363" spans="1:10" ht="15.75" customHeight="1" x14ac:dyDescent="0.25">
      <c r="A363" s="284">
        <v>46250.083333333336</v>
      </c>
      <c r="B363" s="2">
        <v>0</v>
      </c>
      <c r="C363" s="2">
        <v>0.7372867186864217</v>
      </c>
      <c r="D363" s="2">
        <v>0.19298772231156647</v>
      </c>
      <c r="E363" s="2">
        <v>1.000000045813705E-18</v>
      </c>
      <c r="F363" s="288">
        <v>46250.083333333336</v>
      </c>
      <c r="G363" s="2">
        <v>2.7794761244468154</v>
      </c>
      <c r="H363" s="2">
        <v>54.662075678507492</v>
      </c>
      <c r="I363" s="2">
        <v>23.914750874749284</v>
      </c>
      <c r="J363" s="2">
        <v>0</v>
      </c>
    </row>
    <row r="364" spans="1:10" ht="15.75" customHeight="1" x14ac:dyDescent="0.25">
      <c r="A364" s="284">
        <v>46250.125</v>
      </c>
      <c r="B364" s="2">
        <v>0</v>
      </c>
      <c r="C364" s="2">
        <v>0.74672199487686164</v>
      </c>
      <c r="D364" s="2">
        <v>0.19237204973876712</v>
      </c>
      <c r="E364" s="2">
        <v>1.000000045813705E-18</v>
      </c>
      <c r="F364" s="288">
        <v>46250.125</v>
      </c>
      <c r="G364" s="2">
        <v>2.7368491909672832</v>
      </c>
      <c r="H364" s="2">
        <v>55.463309224446618</v>
      </c>
      <c r="I364" s="2">
        <v>23.539714555024158</v>
      </c>
      <c r="J364" s="2">
        <v>0</v>
      </c>
    </row>
    <row r="365" spans="1:10" ht="15.75" customHeight="1" x14ac:dyDescent="0.25">
      <c r="A365" s="284">
        <v>46250.166666666664</v>
      </c>
      <c r="B365" s="2">
        <v>0</v>
      </c>
      <c r="C365" s="2">
        <v>0.78488054871559143</v>
      </c>
      <c r="D365" s="2">
        <v>0.19401584777671826</v>
      </c>
      <c r="E365" s="2">
        <v>1.000000045813705E-18</v>
      </c>
      <c r="F365" s="288">
        <v>46250.166666666664</v>
      </c>
      <c r="G365" s="2">
        <v>2.772039416988417</v>
      </c>
      <c r="H365" s="2">
        <v>55.009906069437662</v>
      </c>
      <c r="I365" s="2">
        <v>23.419161379101716</v>
      </c>
      <c r="J365" s="2">
        <v>0</v>
      </c>
    </row>
    <row r="366" spans="1:10" ht="15.75" customHeight="1" x14ac:dyDescent="0.25">
      <c r="A366" s="284">
        <v>46250.208333333336</v>
      </c>
      <c r="B366" s="2">
        <v>0</v>
      </c>
      <c r="C366" s="2">
        <v>0.78931208848953249</v>
      </c>
      <c r="D366" s="2">
        <v>0.18622760339216754</v>
      </c>
      <c r="E366" s="2">
        <v>1.000000045813705E-18</v>
      </c>
      <c r="F366" s="288">
        <v>46250.208333333336</v>
      </c>
      <c r="G366" s="2">
        <v>2.7529276305120911</v>
      </c>
      <c r="H366" s="2">
        <v>53.742931111653647</v>
      </c>
      <c r="I366" s="2">
        <v>23.266876713560507</v>
      </c>
      <c r="J366" s="2">
        <v>0</v>
      </c>
    </row>
    <row r="367" spans="1:10" ht="15.75" customHeight="1" x14ac:dyDescent="0.25">
      <c r="A367" s="284">
        <v>46250.25</v>
      </c>
      <c r="B367" s="2">
        <v>0</v>
      </c>
      <c r="C367" s="2">
        <v>0.79717084169387809</v>
      </c>
      <c r="D367" s="2">
        <v>0.50820903798101447</v>
      </c>
      <c r="E367" s="2">
        <v>0.31643850063639029</v>
      </c>
      <c r="F367" s="288">
        <v>46250.25</v>
      </c>
      <c r="G367" s="2">
        <v>2.7278343205705706</v>
      </c>
      <c r="H367" s="2">
        <v>52.113733228047693</v>
      </c>
      <c r="I367" s="2">
        <v>22.986590169635214</v>
      </c>
      <c r="J367" s="2">
        <v>5.4713868299211779</v>
      </c>
    </row>
    <row r="368" spans="1:10" ht="15.75" customHeight="1" x14ac:dyDescent="0.25">
      <c r="A368" s="284">
        <v>46250.291666666664</v>
      </c>
      <c r="B368" s="2">
        <v>0</v>
      </c>
      <c r="C368" s="2">
        <v>0.74861237208048503</v>
      </c>
      <c r="D368" s="2">
        <v>0.2799601067196239</v>
      </c>
      <c r="E368" s="2">
        <v>0.96198518281536438</v>
      </c>
      <c r="F368" s="288">
        <v>46250.291666666664</v>
      </c>
      <c r="G368" s="2">
        <v>2.6760374466571832</v>
      </c>
      <c r="H368" s="2">
        <v>50.65081443786621</v>
      </c>
      <c r="I368" s="2">
        <v>22.908309021486122</v>
      </c>
      <c r="J368" s="2">
        <v>20.141145211356026</v>
      </c>
    </row>
    <row r="369" spans="1:10" ht="15.75" customHeight="1" x14ac:dyDescent="0.25">
      <c r="A369" s="284">
        <v>46250.333333333336</v>
      </c>
      <c r="B369" s="2">
        <v>1</v>
      </c>
      <c r="C369" s="2">
        <v>0.73057261109352112</v>
      </c>
      <c r="D369" s="2">
        <v>0.21941959657687915</v>
      </c>
      <c r="E369" s="2">
        <v>0.99246699176728725</v>
      </c>
      <c r="F369" s="288">
        <v>46250.333333333336</v>
      </c>
      <c r="G369" s="2">
        <v>2.7088061184210526</v>
      </c>
      <c r="H369" s="2">
        <v>49.377203941345215</v>
      </c>
      <c r="I369" s="2">
        <v>22.70002366431617</v>
      </c>
      <c r="J369" s="2">
        <v>44.278474103655128</v>
      </c>
    </row>
    <row r="370" spans="1:10" ht="15.75" customHeight="1" x14ac:dyDescent="0.25">
      <c r="A370" s="284">
        <v>46250.375</v>
      </c>
      <c r="B370" s="2">
        <v>1</v>
      </c>
      <c r="C370" s="2">
        <v>0.73598452011744186</v>
      </c>
      <c r="D370" s="2">
        <v>0.22212873393367877</v>
      </c>
      <c r="E370" s="2">
        <v>0.99712894644056049</v>
      </c>
      <c r="F370" s="288">
        <v>46250.375</v>
      </c>
      <c r="G370" s="2">
        <v>2.8323057684329065</v>
      </c>
      <c r="H370" s="2">
        <v>49.500596872965495</v>
      </c>
      <c r="I370" s="2">
        <v>23.475609976312388</v>
      </c>
      <c r="J370" s="2">
        <v>70.683934823172436</v>
      </c>
    </row>
    <row r="371" spans="1:10" ht="15.75" customHeight="1" x14ac:dyDescent="0.25">
      <c r="A371" s="284">
        <v>46250.416666666664</v>
      </c>
      <c r="B371" s="2">
        <v>1</v>
      </c>
      <c r="C371" s="2">
        <v>0.70372210741043095</v>
      </c>
      <c r="D371" s="2">
        <v>0.34965993275519885</v>
      </c>
      <c r="E371" s="2">
        <v>0.9979898032865353</v>
      </c>
      <c r="F371" s="288">
        <v>46250.416666666664</v>
      </c>
      <c r="G371" s="2">
        <v>2.7238017501382958</v>
      </c>
      <c r="H371" s="2">
        <v>49.30987497965495</v>
      </c>
      <c r="I371" s="2">
        <v>23.163120530810751</v>
      </c>
      <c r="J371" s="2">
        <v>91.343656494140632</v>
      </c>
    </row>
    <row r="372" spans="1:10" ht="15.75" customHeight="1" x14ac:dyDescent="0.25">
      <c r="A372" s="284">
        <v>46250.458333333336</v>
      </c>
      <c r="B372" s="2">
        <v>1</v>
      </c>
      <c r="C372" s="2">
        <v>0.68504868703229094</v>
      </c>
      <c r="D372" s="2">
        <v>0.41490609576175741</v>
      </c>
      <c r="E372" s="2">
        <v>0.99881865403481895</v>
      </c>
      <c r="F372" s="288">
        <v>46250.458333333336</v>
      </c>
      <c r="G372" s="2">
        <v>2.6935934570096411</v>
      </c>
      <c r="H372" s="2">
        <v>49.976377191997713</v>
      </c>
      <c r="I372" s="2">
        <v>18.430929416185851</v>
      </c>
      <c r="J372" s="2">
        <v>118.91512756347657</v>
      </c>
    </row>
    <row r="373" spans="1:10" ht="15.75" customHeight="1" x14ac:dyDescent="0.25">
      <c r="A373" s="284">
        <v>46250.5</v>
      </c>
      <c r="B373" s="2">
        <v>1</v>
      </c>
      <c r="C373" s="2">
        <v>0.67376468181610116</v>
      </c>
      <c r="D373" s="2">
        <v>0</v>
      </c>
      <c r="E373" s="2">
        <v>0.99915589152702255</v>
      </c>
      <c r="F373" s="288">
        <v>46250.5</v>
      </c>
      <c r="G373" s="2">
        <v>2.7235005867709812</v>
      </c>
      <c r="H373" s="2">
        <v>50.078736305236816</v>
      </c>
      <c r="I373" s="2">
        <v>0</v>
      </c>
      <c r="J373" s="2">
        <v>117.9719827357701</v>
      </c>
    </row>
    <row r="374" spans="1:10" ht="15.75" customHeight="1" x14ac:dyDescent="0.25">
      <c r="A374" s="284">
        <v>46250.541666666664</v>
      </c>
      <c r="B374" s="2">
        <v>1</v>
      </c>
      <c r="C374" s="2">
        <v>0.72594906886418664</v>
      </c>
      <c r="D374" s="2">
        <v>0</v>
      </c>
      <c r="E374" s="2">
        <v>0.99181277251669342</v>
      </c>
      <c r="F374" s="288">
        <v>46250.541666666664</v>
      </c>
      <c r="G374" s="2">
        <v>2.8018422807017545</v>
      </c>
      <c r="H374" s="2">
        <v>52.753046544392902</v>
      </c>
      <c r="I374" s="2">
        <v>0</v>
      </c>
      <c r="J374" s="2">
        <v>108.38754343959263</v>
      </c>
    </row>
    <row r="375" spans="1:10" ht="15.75" customHeight="1" x14ac:dyDescent="0.25">
      <c r="A375" s="284">
        <v>46250.583333333336</v>
      </c>
      <c r="B375" s="2">
        <v>1</v>
      </c>
      <c r="C375" s="2">
        <v>0.75803535779317222</v>
      </c>
      <c r="D375" s="2">
        <v>0</v>
      </c>
      <c r="E375" s="2">
        <v>0.93564390976514134</v>
      </c>
      <c r="F375" s="288">
        <v>46250.583333333336</v>
      </c>
      <c r="G375" s="2">
        <v>2.8509770651420654</v>
      </c>
      <c r="H375" s="2">
        <v>52.898034731547035</v>
      </c>
      <c r="I375" s="2">
        <v>0</v>
      </c>
      <c r="J375" s="2">
        <v>91.525355730329238</v>
      </c>
    </row>
    <row r="376" spans="1:10" ht="15.75" customHeight="1" x14ac:dyDescent="0.25">
      <c r="A376" s="284">
        <v>46250.625</v>
      </c>
      <c r="B376" s="2">
        <v>1</v>
      </c>
      <c r="C376" s="2">
        <v>0.79162052472432454</v>
      </c>
      <c r="D376" s="2">
        <v>0</v>
      </c>
      <c r="E376" s="2">
        <v>0.95606813100831856</v>
      </c>
      <c r="F376" s="288">
        <v>46250.625</v>
      </c>
      <c r="G376" s="2">
        <v>2.9595209850640112</v>
      </c>
      <c r="H376" s="2">
        <v>55.693703142801922</v>
      </c>
      <c r="I376" s="2">
        <v>0</v>
      </c>
      <c r="J376" s="2">
        <v>62.577040701729921</v>
      </c>
    </row>
    <row r="377" spans="1:10" ht="15.75" customHeight="1" x14ac:dyDescent="0.25">
      <c r="A377" s="284">
        <v>46250.666666666664</v>
      </c>
      <c r="B377" s="2">
        <v>1</v>
      </c>
      <c r="C377" s="2">
        <v>0.79325160980224607</v>
      </c>
      <c r="D377" s="2">
        <v>0.20879772076239952</v>
      </c>
      <c r="E377" s="2">
        <v>0.92650699442518614</v>
      </c>
      <c r="F377" s="288">
        <v>46250.666666666664</v>
      </c>
      <c r="G377" s="2">
        <v>2.9470591629626979</v>
      </c>
      <c r="H377" s="2">
        <v>55.612163607279463</v>
      </c>
      <c r="I377" s="2">
        <v>3.735205128079369</v>
      </c>
      <c r="J377" s="2">
        <v>43.173500139508931</v>
      </c>
    </row>
    <row r="378" spans="1:10" ht="15.75" customHeight="1" x14ac:dyDescent="0.25">
      <c r="A378" s="284">
        <v>46250.708333333336</v>
      </c>
      <c r="B378" s="2">
        <v>1</v>
      </c>
      <c r="C378" s="2">
        <v>0.80167989929517114</v>
      </c>
      <c r="D378" s="2">
        <v>0.43198722360110042</v>
      </c>
      <c r="E378" s="2">
        <v>0.88441235505576654</v>
      </c>
      <c r="F378" s="288">
        <v>46250.708333333336</v>
      </c>
      <c r="G378" s="2">
        <v>3.0121751727714559</v>
      </c>
      <c r="H378" s="2">
        <v>55.976056734720864</v>
      </c>
      <c r="I378" s="2">
        <v>24.070515077396365</v>
      </c>
      <c r="J378" s="2">
        <v>42.492040919712608</v>
      </c>
    </row>
    <row r="379" spans="1:10" ht="15.75" customHeight="1" x14ac:dyDescent="0.25">
      <c r="A379" s="284">
        <v>46250.75</v>
      </c>
      <c r="B379" s="2">
        <v>1</v>
      </c>
      <c r="C379" s="2">
        <v>0.79459910591443383</v>
      </c>
      <c r="D379" s="2">
        <v>0.48058523311101037</v>
      </c>
      <c r="E379" s="2">
        <v>0.28192333744040554</v>
      </c>
      <c r="F379" s="288">
        <v>46250.75</v>
      </c>
      <c r="G379" s="2">
        <v>3.037146842963653</v>
      </c>
      <c r="H379" s="2">
        <v>56.353093783060714</v>
      </c>
      <c r="I379" s="2">
        <v>24.026277391995364</v>
      </c>
      <c r="J379" s="2">
        <v>5.8731184082031254</v>
      </c>
    </row>
    <row r="380" spans="1:10" ht="15.75" customHeight="1" x14ac:dyDescent="0.25">
      <c r="A380" s="284">
        <v>46250.791666666664</v>
      </c>
      <c r="B380" s="2">
        <v>1</v>
      </c>
      <c r="C380" s="2">
        <v>0.82006465593973799</v>
      </c>
      <c r="D380" s="2">
        <v>0.59088005408232391</v>
      </c>
      <c r="E380" s="2">
        <v>1.000000045813705E-18</v>
      </c>
      <c r="F380" s="288">
        <v>46250.791666666664</v>
      </c>
      <c r="G380" s="2">
        <v>2.9026452002809258</v>
      </c>
      <c r="H380" s="2">
        <v>60.091320419311522</v>
      </c>
      <c r="I380" s="2">
        <v>28.402178229079418</v>
      </c>
      <c r="J380" s="2">
        <v>0</v>
      </c>
    </row>
    <row r="381" spans="1:10" ht="15.75" customHeight="1" x14ac:dyDescent="0.25">
      <c r="A381" s="284">
        <v>46250.833333333336</v>
      </c>
      <c r="B381" s="2">
        <v>1</v>
      </c>
      <c r="C381" s="2">
        <v>0.80297459165255225</v>
      </c>
      <c r="D381" s="2">
        <v>0.57289013466816185</v>
      </c>
      <c r="E381" s="2">
        <v>1.000000045813705E-18</v>
      </c>
      <c r="F381" s="288">
        <v>46250.833333333336</v>
      </c>
      <c r="G381" s="2">
        <v>2.9557404162482919</v>
      </c>
      <c r="H381" s="2">
        <v>58.557120577494302</v>
      </c>
      <c r="I381" s="2">
        <v>28.693708584713839</v>
      </c>
      <c r="J381" s="2">
        <v>0</v>
      </c>
    </row>
    <row r="382" spans="1:10" ht="15.75" customHeight="1" x14ac:dyDescent="0.25">
      <c r="A382" s="284">
        <v>46250.875</v>
      </c>
      <c r="B382" s="2">
        <v>1</v>
      </c>
      <c r="C382" s="2">
        <v>0.79663122693697619</v>
      </c>
      <c r="D382" s="2">
        <v>0.38986963634434429</v>
      </c>
      <c r="E382" s="2">
        <v>1.000000045813705E-18</v>
      </c>
      <c r="F382" s="288">
        <v>46250.875</v>
      </c>
      <c r="G382" s="2">
        <v>2.9175323363165799</v>
      </c>
      <c r="H382" s="2">
        <v>57.98725045522054</v>
      </c>
      <c r="I382" s="2">
        <v>24.897583887039911</v>
      </c>
      <c r="J382" s="2">
        <v>0</v>
      </c>
    </row>
    <row r="383" spans="1:10" ht="15.75" customHeight="1" x14ac:dyDescent="0.25">
      <c r="A383" s="284">
        <v>46250.916666666664</v>
      </c>
      <c r="B383" s="2">
        <v>1</v>
      </c>
      <c r="C383" s="2">
        <v>0.78302367329597478</v>
      </c>
      <c r="D383" s="2">
        <v>0.2096988694234328</v>
      </c>
      <c r="E383" s="2">
        <v>1.000000045813705E-18</v>
      </c>
      <c r="F383" s="288">
        <v>46250.916666666664</v>
      </c>
      <c r="G383" s="2">
        <v>2.978944711356093</v>
      </c>
      <c r="H383" s="2">
        <v>57.61965662638346</v>
      </c>
      <c r="I383" s="2">
        <v>23.67747751149264</v>
      </c>
      <c r="J383" s="2">
        <v>0</v>
      </c>
    </row>
    <row r="384" spans="1:10" ht="15.75" customHeight="1" x14ac:dyDescent="0.25">
      <c r="A384" s="284">
        <v>46250.958333333336</v>
      </c>
      <c r="B384" s="2">
        <v>1</v>
      </c>
      <c r="C384" s="2">
        <v>0.78705999851226804</v>
      </c>
      <c r="D384" s="2">
        <v>0.21449324264827926</v>
      </c>
      <c r="E384" s="2">
        <v>1.000000045813705E-18</v>
      </c>
      <c r="F384" s="288">
        <v>46250.958333333336</v>
      </c>
      <c r="G384" s="2">
        <v>2.9594948761261262</v>
      </c>
      <c r="H384" s="2">
        <v>58.119261042277017</v>
      </c>
      <c r="I384" s="2">
        <v>23.45153665636839</v>
      </c>
      <c r="J384" s="2">
        <v>0</v>
      </c>
    </row>
    <row r="385" spans="1:10" ht="15.75" customHeight="1" x14ac:dyDescent="0.25">
      <c r="A385" s="284">
        <v>46251</v>
      </c>
      <c r="B385" s="2">
        <v>1</v>
      </c>
      <c r="C385" s="2">
        <v>0.77698456247647607</v>
      </c>
      <c r="D385" s="2">
        <v>0.2118210996917114</v>
      </c>
      <c r="E385" s="2">
        <v>1.000000045813705E-18</v>
      </c>
      <c r="F385" s="288">
        <v>46251</v>
      </c>
      <c r="G385" s="2">
        <v>2.8950105048798793</v>
      </c>
      <c r="H385" s="2">
        <v>56.766481590270999</v>
      </c>
      <c r="I385" s="2">
        <v>23.558553210360259</v>
      </c>
      <c r="J385" s="2">
        <v>0</v>
      </c>
    </row>
    <row r="386" spans="1:10" ht="15.75" customHeight="1" x14ac:dyDescent="0.25">
      <c r="A386" s="284">
        <v>46251.041666666664</v>
      </c>
      <c r="B386" s="2">
        <v>1</v>
      </c>
      <c r="C386" s="2">
        <v>0.74906608547483167</v>
      </c>
      <c r="D386" s="2">
        <v>0.22263049843754223</v>
      </c>
      <c r="E386" s="2">
        <v>1.000000045813705E-18</v>
      </c>
      <c r="F386" s="288">
        <v>46251.041666666664</v>
      </c>
      <c r="G386" s="2">
        <v>2.8787198876837365</v>
      </c>
      <c r="H386" s="2">
        <v>55.418242917742049</v>
      </c>
      <c r="I386" s="2">
        <v>23.632272753319722</v>
      </c>
      <c r="J386" s="2">
        <v>0</v>
      </c>
    </row>
    <row r="387" spans="1:10" ht="15.75" customHeight="1" x14ac:dyDescent="0.25">
      <c r="A387" s="284">
        <v>46251.083333333336</v>
      </c>
      <c r="B387" s="2">
        <v>1</v>
      </c>
      <c r="C387" s="2">
        <v>0.74392474889755245</v>
      </c>
      <c r="D387" s="2">
        <v>0.19849239802172064</v>
      </c>
      <c r="E387" s="2">
        <v>1.000000045813705E-18</v>
      </c>
      <c r="F387" s="288">
        <v>46251.083333333336</v>
      </c>
      <c r="G387" s="2">
        <v>2.8907406787379482</v>
      </c>
      <c r="H387" s="2">
        <v>55.606905492146808</v>
      </c>
      <c r="I387" s="2">
        <v>23.949671215690643</v>
      </c>
      <c r="J387" s="2">
        <v>0</v>
      </c>
    </row>
    <row r="388" spans="1:10" ht="15.75" customHeight="1" x14ac:dyDescent="0.25">
      <c r="A388" s="284">
        <v>46251.125</v>
      </c>
      <c r="B388" s="2">
        <v>0</v>
      </c>
      <c r="C388" s="2">
        <v>0.758700289328893</v>
      </c>
      <c r="D388" s="2">
        <v>0.19151313920972846</v>
      </c>
      <c r="E388" s="2">
        <v>1.000000045813705E-18</v>
      </c>
      <c r="F388" s="288">
        <v>46251.125</v>
      </c>
      <c r="G388" s="2">
        <v>2.8284808600427347</v>
      </c>
      <c r="H388" s="2">
        <v>56.20122826894125</v>
      </c>
      <c r="I388" s="2">
        <v>23.751074986966703</v>
      </c>
      <c r="J388" s="2">
        <v>0</v>
      </c>
    </row>
    <row r="389" spans="1:10" ht="15.75" customHeight="1" x14ac:dyDescent="0.25">
      <c r="A389" s="284">
        <v>46251.166666666664</v>
      </c>
      <c r="B389" s="2">
        <v>0</v>
      </c>
      <c r="C389" s="2">
        <v>0.7472568412621815</v>
      </c>
      <c r="D389" s="2">
        <v>0.18730150358845488</v>
      </c>
      <c r="E389" s="2">
        <v>1.000000045813705E-18</v>
      </c>
      <c r="F389" s="288">
        <v>46251.166666666664</v>
      </c>
      <c r="G389" s="2">
        <v>2.7600789384779514</v>
      </c>
      <c r="H389" s="2">
        <v>55.056954956054682</v>
      </c>
      <c r="I389" s="2">
        <v>23.469348127535756</v>
      </c>
      <c r="J389" s="2">
        <v>0</v>
      </c>
    </row>
    <row r="390" spans="1:10" ht="15.75" customHeight="1" x14ac:dyDescent="0.25">
      <c r="A390" s="284">
        <v>46251.208333333336</v>
      </c>
      <c r="B390" s="2">
        <v>0</v>
      </c>
      <c r="C390" s="2">
        <v>0.78407818873723345</v>
      </c>
      <c r="D390" s="2">
        <v>0.2540762784616924</v>
      </c>
      <c r="E390" s="2">
        <v>1.000000045813705E-18</v>
      </c>
      <c r="F390" s="288">
        <v>46251.208333333336</v>
      </c>
      <c r="G390" s="2">
        <v>2.7646476975546972</v>
      </c>
      <c r="H390" s="2">
        <v>55.666408983866376</v>
      </c>
      <c r="I390" s="2">
        <v>23.386911329496161</v>
      </c>
      <c r="J390" s="2">
        <v>0</v>
      </c>
    </row>
    <row r="391" spans="1:10" ht="15.75" customHeight="1" x14ac:dyDescent="0.25">
      <c r="A391" s="284">
        <v>46251.25</v>
      </c>
      <c r="B391" s="2">
        <v>0</v>
      </c>
      <c r="C391" s="2">
        <v>0.8828187882900238</v>
      </c>
      <c r="D391" s="2">
        <v>0.48716712551625824</v>
      </c>
      <c r="E391" s="2">
        <v>0.26737412570842678</v>
      </c>
      <c r="F391" s="288">
        <v>46251.25</v>
      </c>
      <c r="G391" s="2">
        <v>2.8381289834242143</v>
      </c>
      <c r="H391" s="2">
        <v>77.85431728363038</v>
      </c>
      <c r="I391" s="2">
        <v>23.062302282205209</v>
      </c>
      <c r="J391" s="2">
        <v>5.3025121656145364</v>
      </c>
    </row>
    <row r="392" spans="1:10" ht="15.75" customHeight="1" x14ac:dyDescent="0.25">
      <c r="A392" s="284">
        <v>46251.291666666664</v>
      </c>
      <c r="B392" s="2">
        <v>1</v>
      </c>
      <c r="C392" s="2">
        <v>0.9126318673292797</v>
      </c>
      <c r="D392" s="2">
        <v>0.52785206500720605</v>
      </c>
      <c r="E392" s="2">
        <v>0.95424199077699867</v>
      </c>
      <c r="F392" s="288">
        <v>46251.291666666664</v>
      </c>
      <c r="G392" s="2">
        <v>2.8472249504109373</v>
      </c>
      <c r="H392" s="2">
        <v>87.355957285563164</v>
      </c>
      <c r="I392" s="2">
        <v>25.812943261602651</v>
      </c>
      <c r="J392" s="2">
        <v>18.303185294015066</v>
      </c>
    </row>
    <row r="393" spans="1:10" ht="15.75" customHeight="1" x14ac:dyDescent="0.25">
      <c r="A393" s="284">
        <v>46251.333333333336</v>
      </c>
      <c r="B393" s="2">
        <v>1</v>
      </c>
      <c r="C393" s="2">
        <v>0.93518513838450112</v>
      </c>
      <c r="D393" s="2">
        <v>0.40955540961898829</v>
      </c>
      <c r="E393" s="2">
        <v>0.9968880577278989</v>
      </c>
      <c r="F393" s="288">
        <v>46251.333333333336</v>
      </c>
      <c r="G393" s="2">
        <v>2.8127615289236605</v>
      </c>
      <c r="H393" s="2">
        <v>92.7612917582194</v>
      </c>
      <c r="I393" s="2">
        <v>24.624638846740421</v>
      </c>
      <c r="J393" s="2">
        <v>49.73466162109375</v>
      </c>
    </row>
    <row r="394" spans="1:10" ht="15.75" customHeight="1" x14ac:dyDescent="0.25">
      <c r="A394" s="284">
        <v>46251.375</v>
      </c>
      <c r="B394" s="2">
        <v>1</v>
      </c>
      <c r="C394" s="2">
        <v>0.96014410058657329</v>
      </c>
      <c r="D394" s="2">
        <v>0.64929946061415156</v>
      </c>
      <c r="E394" s="2">
        <v>0.9995337639536177</v>
      </c>
      <c r="F394" s="288">
        <v>46251.375</v>
      </c>
      <c r="G394" s="2">
        <v>2.7144854926307884</v>
      </c>
      <c r="H394" s="2">
        <v>124.99241689046224</v>
      </c>
      <c r="I394" s="2">
        <v>33.727771541346669</v>
      </c>
      <c r="J394" s="2">
        <v>79.118801967075882</v>
      </c>
    </row>
    <row r="395" spans="1:10" ht="15.75" customHeight="1" x14ac:dyDescent="0.25">
      <c r="A395" s="284">
        <v>46251.416666666664</v>
      </c>
      <c r="B395" s="2">
        <v>1</v>
      </c>
      <c r="C395" s="2">
        <v>0.95321024656295783</v>
      </c>
      <c r="D395" s="2">
        <v>0.70889202543633734</v>
      </c>
      <c r="E395" s="2">
        <v>0.99917752535215443</v>
      </c>
      <c r="F395" s="288">
        <v>46251.416666666664</v>
      </c>
      <c r="G395" s="2">
        <v>2.6995077767052771</v>
      </c>
      <c r="H395" s="2">
        <v>122.30608660380045</v>
      </c>
      <c r="I395" s="2">
        <v>32.472868970260322</v>
      </c>
      <c r="J395" s="2">
        <v>92.697582641601571</v>
      </c>
    </row>
    <row r="396" spans="1:10" ht="15.75" customHeight="1" x14ac:dyDescent="0.25">
      <c r="A396" s="284">
        <v>46251.458333333336</v>
      </c>
      <c r="B396" s="2">
        <v>1</v>
      </c>
      <c r="C396" s="2">
        <v>0.95601266423861186</v>
      </c>
      <c r="D396" s="2">
        <v>0.52997299946343945</v>
      </c>
      <c r="E396" s="2">
        <v>0.9989102022456271</v>
      </c>
      <c r="F396" s="288">
        <v>46251.458333333336</v>
      </c>
      <c r="G396" s="2">
        <v>2.7798851618065434</v>
      </c>
      <c r="H396" s="2">
        <v>124.92526028951008</v>
      </c>
      <c r="I396" s="2">
        <v>27.138342982695509</v>
      </c>
      <c r="J396" s="2">
        <v>85.761650285993312</v>
      </c>
    </row>
    <row r="397" spans="1:10" ht="15.75" customHeight="1" x14ac:dyDescent="0.25">
      <c r="A397" s="284">
        <v>46251.5</v>
      </c>
      <c r="B397" s="2">
        <v>1</v>
      </c>
      <c r="C397" s="2">
        <v>0.95753801606950306</v>
      </c>
      <c r="D397" s="2">
        <v>0.49751393114154052</v>
      </c>
      <c r="E397" s="2">
        <v>0.99763854672866215</v>
      </c>
      <c r="F397" s="288">
        <v>46251.5</v>
      </c>
      <c r="G397" s="2">
        <v>2.7740688817387307</v>
      </c>
      <c r="H397" s="2">
        <v>125.46830447968981</v>
      </c>
      <c r="I397" s="2">
        <v>26.416974272181395</v>
      </c>
      <c r="J397" s="2">
        <v>82.027849644252228</v>
      </c>
    </row>
    <row r="398" spans="1:10" ht="15.75" customHeight="1" x14ac:dyDescent="0.25">
      <c r="A398" s="284">
        <v>46251.541666666664</v>
      </c>
      <c r="B398" s="2">
        <v>1</v>
      </c>
      <c r="C398" s="2">
        <v>0.96387325797603407</v>
      </c>
      <c r="D398" s="2">
        <v>0.45846599346328626</v>
      </c>
      <c r="E398" s="2">
        <v>0.96337421291640823</v>
      </c>
      <c r="F398" s="288">
        <v>46251.541666666664</v>
      </c>
      <c r="G398" s="2">
        <v>2.7151254427592222</v>
      </c>
      <c r="H398" s="2">
        <v>116.21842966324243</v>
      </c>
      <c r="I398" s="2">
        <v>24.63994535344392</v>
      </c>
      <c r="J398" s="2">
        <v>108.33186167689732</v>
      </c>
    </row>
    <row r="399" spans="1:10" ht="15.75" customHeight="1" x14ac:dyDescent="0.25">
      <c r="A399" s="284">
        <v>46251.583333333336</v>
      </c>
      <c r="B399" s="2">
        <v>1</v>
      </c>
      <c r="C399" s="2">
        <v>0.9688129541201469</v>
      </c>
      <c r="D399" s="2">
        <v>0.49576404278457403</v>
      </c>
      <c r="E399" s="2">
        <v>0.87445746255772461</v>
      </c>
      <c r="F399" s="288">
        <v>46251.583333333336</v>
      </c>
      <c r="G399" s="2">
        <v>2.7056771883173489</v>
      </c>
      <c r="H399" s="2">
        <v>119.35993513100314</v>
      </c>
      <c r="I399" s="2">
        <v>25.42058967978587</v>
      </c>
      <c r="J399" s="2">
        <v>116.79669199916296</v>
      </c>
    </row>
    <row r="400" spans="1:10" ht="15.75" customHeight="1" x14ac:dyDescent="0.25">
      <c r="A400" s="284">
        <v>46251.625</v>
      </c>
      <c r="B400" s="2">
        <v>1</v>
      </c>
      <c r="C400" s="2">
        <v>0.95946812218143829</v>
      </c>
      <c r="D400" s="2">
        <v>0.53035288713430695</v>
      </c>
      <c r="E400" s="2">
        <v>0.9159556112385222</v>
      </c>
      <c r="F400" s="288">
        <v>46251.625</v>
      </c>
      <c r="G400" s="2">
        <v>2.8916490460526312</v>
      </c>
      <c r="H400" s="2">
        <v>117.57608551752</v>
      </c>
      <c r="I400" s="2">
        <v>26.343665978654101</v>
      </c>
      <c r="J400" s="2">
        <v>76.608615164620545</v>
      </c>
    </row>
    <row r="401" spans="1:10" ht="15.75" customHeight="1" x14ac:dyDescent="0.25">
      <c r="A401" s="284">
        <v>46251.666666666664</v>
      </c>
      <c r="B401" s="2">
        <v>1</v>
      </c>
      <c r="C401" s="2">
        <v>0.95211906291189641</v>
      </c>
      <c r="D401" s="2">
        <v>0.68990709352870239</v>
      </c>
      <c r="E401" s="2">
        <v>0.96647193442497936</v>
      </c>
      <c r="F401" s="288">
        <v>46251.666666666664</v>
      </c>
      <c r="G401" s="2">
        <v>2.9203408036984353</v>
      </c>
      <c r="H401" s="2">
        <v>118.96429330280849</v>
      </c>
      <c r="I401" s="2">
        <v>31.340143248968914</v>
      </c>
      <c r="J401" s="2">
        <v>34.348322788783484</v>
      </c>
    </row>
    <row r="402" spans="1:10" ht="15.75" customHeight="1" x14ac:dyDescent="0.25">
      <c r="A402" s="284">
        <v>46251.708333333336</v>
      </c>
      <c r="B402" s="2">
        <v>1</v>
      </c>
      <c r="C402" s="2">
        <v>0.93480886220932002</v>
      </c>
      <c r="D402" s="2">
        <v>0.81157296348230634</v>
      </c>
      <c r="E402" s="2">
        <v>0.94447500258684158</v>
      </c>
      <c r="F402" s="288">
        <v>46251.708333333336</v>
      </c>
      <c r="G402" s="2">
        <v>2.912639384973676</v>
      </c>
      <c r="H402" s="2">
        <v>107.68786844412486</v>
      </c>
      <c r="I402" s="2">
        <v>38.807945473863207</v>
      </c>
      <c r="J402" s="2">
        <v>18.497576904296874</v>
      </c>
    </row>
    <row r="403" spans="1:10" ht="15.75" customHeight="1" x14ac:dyDescent="0.25">
      <c r="A403" s="284">
        <v>46251.75</v>
      </c>
      <c r="B403" s="2">
        <v>1</v>
      </c>
      <c r="C403" s="2">
        <v>0.93310136738277627</v>
      </c>
      <c r="D403" s="2">
        <v>0.83727627427210449</v>
      </c>
      <c r="E403" s="2">
        <v>0.12291676551103592</v>
      </c>
      <c r="F403" s="288">
        <v>46251.75</v>
      </c>
      <c r="G403" s="2">
        <v>2.9729668830014231</v>
      </c>
      <c r="H403" s="2">
        <v>102.78393396650043</v>
      </c>
      <c r="I403" s="2">
        <v>33.73389452719406</v>
      </c>
      <c r="J403" s="2">
        <v>5.536984056745256</v>
      </c>
    </row>
    <row r="404" spans="1:10" ht="15.75" customHeight="1" x14ac:dyDescent="0.25">
      <c r="A404" s="284">
        <v>46251.791666666664</v>
      </c>
      <c r="B404" s="2">
        <v>1</v>
      </c>
      <c r="C404" s="2">
        <v>0.89492774605751035</v>
      </c>
      <c r="D404" s="2">
        <v>0.81255170432004054</v>
      </c>
      <c r="E404" s="2">
        <v>1.000000045813705E-18</v>
      </c>
      <c r="F404" s="288">
        <v>46251.791666666664</v>
      </c>
      <c r="G404" s="2">
        <v>2.9600379569701278</v>
      </c>
      <c r="H404" s="2">
        <v>79.874490737915039</v>
      </c>
      <c r="I404" s="2">
        <v>35.016758031053513</v>
      </c>
      <c r="J404" s="2">
        <v>0</v>
      </c>
    </row>
    <row r="405" spans="1:10" ht="15.75" customHeight="1" x14ac:dyDescent="0.25">
      <c r="A405" s="284">
        <v>46251.833333333336</v>
      </c>
      <c r="B405" s="2">
        <v>1</v>
      </c>
      <c r="C405" s="2">
        <v>0.8289403557777405</v>
      </c>
      <c r="D405" s="2">
        <v>0.88505996333751757</v>
      </c>
      <c r="E405" s="2">
        <v>1.000000045813705E-18</v>
      </c>
      <c r="F405" s="288">
        <v>46251.833333333336</v>
      </c>
      <c r="G405" s="2">
        <v>2.8822160143037774</v>
      </c>
      <c r="H405" s="2">
        <v>63.878257179260252</v>
      </c>
      <c r="I405" s="2">
        <v>47.371320117603652</v>
      </c>
      <c r="J405" s="2">
        <v>0</v>
      </c>
    </row>
    <row r="406" spans="1:10" ht="15.75" customHeight="1" x14ac:dyDescent="0.25">
      <c r="A406" s="284">
        <v>46251.875</v>
      </c>
      <c r="B406" s="2">
        <v>0</v>
      </c>
      <c r="C406" s="2">
        <v>0.7880104998747508</v>
      </c>
      <c r="D406" s="2">
        <v>0.72026589601171809</v>
      </c>
      <c r="E406" s="2">
        <v>1.000000045813705E-18</v>
      </c>
      <c r="F406" s="288">
        <v>46251.875</v>
      </c>
      <c r="G406" s="2">
        <v>2.930343138559683</v>
      </c>
      <c r="H406" s="2">
        <v>57.58379395802816</v>
      </c>
      <c r="I406" s="2">
        <v>31.909297596324574</v>
      </c>
      <c r="J406" s="2">
        <v>0</v>
      </c>
    </row>
    <row r="407" spans="1:10" ht="15.75" customHeight="1" x14ac:dyDescent="0.25">
      <c r="A407" s="284">
        <v>46251.916666666664</v>
      </c>
      <c r="B407" s="2">
        <v>0</v>
      </c>
      <c r="C407" s="2">
        <v>0.78208569089571633</v>
      </c>
      <c r="D407" s="2">
        <v>0.66599618081047607</v>
      </c>
      <c r="E407" s="2">
        <v>1.000000045813705E-18</v>
      </c>
      <c r="F407" s="288">
        <v>46251.916666666664</v>
      </c>
      <c r="G407" s="2">
        <v>2.8172407751501503</v>
      </c>
      <c r="H407" s="2">
        <v>56.854113515218096</v>
      </c>
      <c r="I407" s="2">
        <v>26.644302921332862</v>
      </c>
      <c r="J407" s="2">
        <v>0</v>
      </c>
    </row>
    <row r="408" spans="1:10" ht="15.75" customHeight="1" x14ac:dyDescent="0.25">
      <c r="A408" s="284">
        <v>46251.958333333336</v>
      </c>
      <c r="B408" s="2">
        <v>1</v>
      </c>
      <c r="C408" s="2">
        <v>0.77705606619517009</v>
      </c>
      <c r="D408" s="2">
        <v>0.68133382075153315</v>
      </c>
      <c r="E408" s="2">
        <v>1.000000045813705E-18</v>
      </c>
      <c r="F408" s="288">
        <v>46251.958333333336</v>
      </c>
      <c r="G408" s="2">
        <v>2.9705821502004399</v>
      </c>
      <c r="H408" s="2">
        <v>56.90659364064534</v>
      </c>
      <c r="I408" s="2">
        <v>27.694964994083751</v>
      </c>
      <c r="J408" s="2">
        <v>0</v>
      </c>
    </row>
    <row r="409" spans="1:10" ht="15.75" customHeight="1" x14ac:dyDescent="0.25">
      <c r="A409" s="284">
        <v>46252</v>
      </c>
      <c r="B409" s="2">
        <v>1</v>
      </c>
      <c r="C409" s="2">
        <v>0.77602240443229675</v>
      </c>
      <c r="D409" s="2">
        <v>0.62758652942453919</v>
      </c>
      <c r="E409" s="2">
        <v>1.000000045813705E-18</v>
      </c>
      <c r="F409" s="288">
        <v>46252</v>
      </c>
      <c r="G409" s="2">
        <v>2.892806844495174</v>
      </c>
      <c r="H409" s="2">
        <v>56.946665128072105</v>
      </c>
      <c r="I409" s="2">
        <v>25.836303432939552</v>
      </c>
      <c r="J409" s="2">
        <v>0</v>
      </c>
    </row>
    <row r="410" spans="1:10" ht="15.75" customHeight="1" x14ac:dyDescent="0.25">
      <c r="A410" s="284">
        <v>46252.041666666664</v>
      </c>
      <c r="B410" s="2">
        <v>1</v>
      </c>
      <c r="C410" s="2">
        <v>0.74273735086123149</v>
      </c>
      <c r="D410" s="2">
        <v>0.63809309134134662</v>
      </c>
      <c r="E410" s="2">
        <v>1.000000045813705E-18</v>
      </c>
      <c r="F410" s="288">
        <v>46252.041666666664</v>
      </c>
      <c r="G410" s="2">
        <v>2.8970076444320263</v>
      </c>
      <c r="H410" s="2">
        <v>55.477460670471189</v>
      </c>
      <c r="I410" s="2">
        <v>27.489532836341105</v>
      </c>
      <c r="J410" s="2">
        <v>0</v>
      </c>
    </row>
    <row r="411" spans="1:10" ht="15.75" customHeight="1" x14ac:dyDescent="0.25">
      <c r="A411" s="284">
        <v>46252.083333333336</v>
      </c>
      <c r="B411" s="2">
        <v>1</v>
      </c>
      <c r="C411" s="2">
        <v>0.73028717239697771</v>
      </c>
      <c r="D411" s="2">
        <v>0.72584639707572851</v>
      </c>
      <c r="E411" s="2">
        <v>1.000000045813705E-18</v>
      </c>
      <c r="F411" s="288">
        <v>46252.083333333336</v>
      </c>
      <c r="G411" s="2">
        <v>2.9036983840090094</v>
      </c>
      <c r="H411" s="2">
        <v>54.576590029398602</v>
      </c>
      <c r="I411" s="2">
        <v>32.06428533015044</v>
      </c>
      <c r="J411" s="2">
        <v>0</v>
      </c>
    </row>
    <row r="412" spans="1:10" ht="15.75" customHeight="1" x14ac:dyDescent="0.25">
      <c r="A412" s="284">
        <v>46252.125</v>
      </c>
      <c r="B412" s="2">
        <v>1</v>
      </c>
      <c r="C412" s="2">
        <v>0.7414685666561126</v>
      </c>
      <c r="D412" s="2">
        <v>0.86363161375871289</v>
      </c>
      <c r="E412" s="2">
        <v>1.000000045813705E-18</v>
      </c>
      <c r="F412" s="288">
        <v>46252.125</v>
      </c>
      <c r="G412" s="2">
        <v>2.890902290184922</v>
      </c>
      <c r="H412" s="2">
        <v>55.881048393249507</v>
      </c>
      <c r="I412" s="2">
        <v>43.031494112354025</v>
      </c>
      <c r="J412" s="2">
        <v>0</v>
      </c>
    </row>
    <row r="413" spans="1:10" ht="15.75" customHeight="1" x14ac:dyDescent="0.25">
      <c r="A413" s="284">
        <v>46252.166666666664</v>
      </c>
      <c r="B413" s="2">
        <v>1</v>
      </c>
      <c r="C413" s="2">
        <v>0.73107079664866126</v>
      </c>
      <c r="D413" s="2">
        <v>0.67860080743495654</v>
      </c>
      <c r="E413" s="2">
        <v>1.000000045813705E-18</v>
      </c>
      <c r="F413" s="288">
        <v>46252.166666666664</v>
      </c>
      <c r="G413" s="2">
        <v>2.8930911239557227</v>
      </c>
      <c r="H413" s="2">
        <v>54.413338851928707</v>
      </c>
      <c r="I413" s="2">
        <v>29.843401680821959</v>
      </c>
      <c r="J413" s="2">
        <v>0</v>
      </c>
    </row>
    <row r="414" spans="1:10" ht="15.75" customHeight="1" x14ac:dyDescent="0.25">
      <c r="A414" s="284">
        <v>46252.208333333336</v>
      </c>
      <c r="B414" s="2">
        <v>0</v>
      </c>
      <c r="C414" s="2">
        <v>0.75154597361882525</v>
      </c>
      <c r="D414" s="2">
        <v>0.78385884565091413</v>
      </c>
      <c r="E414" s="2">
        <v>1.000000045813705E-18</v>
      </c>
      <c r="F414" s="288">
        <v>46252.208333333336</v>
      </c>
      <c r="G414" s="2">
        <v>2.8482422620317687</v>
      </c>
      <c r="H414" s="2">
        <v>53.377280998229985</v>
      </c>
      <c r="I414" s="2">
        <v>35.172099764639214</v>
      </c>
      <c r="J414" s="2">
        <v>0</v>
      </c>
    </row>
    <row r="415" spans="1:10" ht="15.75" customHeight="1" x14ac:dyDescent="0.25">
      <c r="B415" s="2"/>
      <c r="C415" s="2"/>
      <c r="D415" s="2"/>
      <c r="E415" s="2"/>
      <c r="F415" s="2"/>
      <c r="G415" s="2"/>
      <c r="H415" s="2"/>
      <c r="I415" s="2"/>
      <c r="J415" s="2"/>
    </row>
    <row r="416" spans="1:10" ht="15.75" customHeight="1" x14ac:dyDescent="0.25">
      <c r="B416" s="2"/>
      <c r="C416" s="2"/>
      <c r="D416" s="2"/>
      <c r="E416" s="2"/>
      <c r="F416" s="2"/>
      <c r="G416" s="2"/>
      <c r="H416" s="2"/>
      <c r="I416" s="2"/>
      <c r="J416" s="2"/>
    </row>
    <row r="417" spans="2:10" ht="15.75" customHeight="1" x14ac:dyDescent="0.25">
      <c r="B417" s="2"/>
      <c r="C417" s="2"/>
      <c r="D417" s="2"/>
      <c r="E417" s="2"/>
      <c r="F417" s="2"/>
      <c r="G417" s="2"/>
      <c r="H417" s="2"/>
      <c r="I417" s="2"/>
      <c r="J417" s="2"/>
    </row>
    <row r="418" spans="2:10" ht="15.75" customHeight="1" x14ac:dyDescent="0.25">
      <c r="B418" s="2"/>
      <c r="C418" s="2"/>
      <c r="D418" s="2"/>
      <c r="E418" s="2"/>
      <c r="F418" s="2"/>
      <c r="G418" s="2"/>
      <c r="H418" s="2"/>
      <c r="I418" s="2"/>
      <c r="J418" s="2"/>
    </row>
    <row r="419" spans="2:10" ht="15.75" customHeight="1" x14ac:dyDescent="0.25">
      <c r="B419" s="2"/>
      <c r="C419" s="2"/>
      <c r="D419" s="2"/>
      <c r="E419" s="2"/>
      <c r="F419" s="2"/>
      <c r="G419" s="2"/>
      <c r="H419" s="2"/>
      <c r="I419" s="2"/>
      <c r="J419" s="2"/>
    </row>
    <row r="420" spans="2:10" ht="15.75" customHeight="1" x14ac:dyDescent="0.25">
      <c r="B420" s="2"/>
      <c r="C420" s="2"/>
      <c r="D420" s="2"/>
      <c r="E420" s="2"/>
      <c r="F420" s="2"/>
      <c r="G420" s="2"/>
      <c r="H420" s="2"/>
      <c r="I420" s="2"/>
      <c r="J420" s="2"/>
    </row>
    <row r="421" spans="2:10" ht="15.75" customHeight="1" x14ac:dyDescent="0.25">
      <c r="B421" s="2"/>
      <c r="C421" s="2"/>
      <c r="D421" s="2"/>
      <c r="E421" s="2"/>
      <c r="F421" s="2"/>
      <c r="G421" s="2"/>
      <c r="H421" s="2"/>
      <c r="I421" s="2"/>
      <c r="J421" s="2"/>
    </row>
    <row r="422" spans="2:10" ht="15.75" customHeight="1" x14ac:dyDescent="0.25">
      <c r="B422" s="2"/>
      <c r="C422" s="2"/>
      <c r="D422" s="2"/>
      <c r="E422" s="2"/>
      <c r="F422" s="2"/>
      <c r="G422" s="2"/>
      <c r="H422" s="2"/>
      <c r="I422" s="2"/>
      <c r="J422" s="2"/>
    </row>
    <row r="423" spans="2:10" ht="15.75" customHeight="1" x14ac:dyDescent="0.25">
      <c r="B423" s="2"/>
      <c r="C423" s="2"/>
      <c r="D423" s="2"/>
      <c r="E423" s="2"/>
      <c r="F423" s="2"/>
      <c r="G423" s="2"/>
      <c r="H423" s="2"/>
      <c r="I423" s="2"/>
      <c r="J423" s="2"/>
    </row>
    <row r="424" spans="2:10" ht="15.75" customHeight="1" x14ac:dyDescent="0.25">
      <c r="B424" s="2"/>
      <c r="C424" s="2"/>
      <c r="D424" s="2"/>
      <c r="E424" s="2"/>
      <c r="F424" s="2"/>
      <c r="G424" s="2"/>
      <c r="H424" s="2"/>
      <c r="I424" s="2"/>
      <c r="J424" s="2"/>
    </row>
    <row r="425" spans="2:10" ht="15.75" customHeight="1" x14ac:dyDescent="0.25">
      <c r="B425" s="2"/>
      <c r="C425" s="2"/>
      <c r="D425" s="2"/>
      <c r="E425" s="2"/>
      <c r="F425" s="2"/>
      <c r="G425" s="2"/>
      <c r="H425" s="2"/>
      <c r="I425" s="2"/>
      <c r="J425" s="2"/>
    </row>
    <row r="426" spans="2:10" ht="15.75" customHeight="1" x14ac:dyDescent="0.25">
      <c r="B426" s="2"/>
      <c r="C426" s="2"/>
      <c r="D426" s="2"/>
      <c r="E426" s="2"/>
      <c r="F426" s="2"/>
      <c r="G426" s="2"/>
      <c r="H426" s="2"/>
      <c r="I426" s="2"/>
      <c r="J426" s="2"/>
    </row>
    <row r="427" spans="2:10" ht="15.75" customHeight="1" x14ac:dyDescent="0.25">
      <c r="B427" s="2"/>
      <c r="C427" s="2"/>
      <c r="D427" s="2"/>
      <c r="E427" s="2"/>
      <c r="F427" s="2"/>
      <c r="G427" s="2"/>
      <c r="H427" s="2"/>
      <c r="I427" s="2"/>
      <c r="J427" s="2"/>
    </row>
    <row r="428" spans="2:10" ht="15.75" customHeight="1" x14ac:dyDescent="0.25">
      <c r="B428" s="2"/>
      <c r="C428" s="2"/>
      <c r="D428" s="2"/>
      <c r="E428" s="2"/>
      <c r="F428" s="2"/>
      <c r="G428" s="2"/>
      <c r="H428" s="2"/>
      <c r="I428" s="2"/>
      <c r="J428" s="2"/>
    </row>
    <row r="429" spans="2:10" ht="15.75" customHeight="1" x14ac:dyDescent="0.25">
      <c r="B429" s="2"/>
      <c r="C429" s="2"/>
      <c r="D429" s="2"/>
      <c r="E429" s="2"/>
      <c r="F429" s="2"/>
      <c r="G429" s="2"/>
      <c r="H429" s="2"/>
      <c r="I429" s="2"/>
      <c r="J429" s="2"/>
    </row>
    <row r="430" spans="2:10" ht="15.75" customHeight="1" x14ac:dyDescent="0.25">
      <c r="B430" s="2"/>
      <c r="C430" s="2"/>
      <c r="D430" s="2"/>
      <c r="E430" s="2"/>
      <c r="F430" s="2"/>
      <c r="G430" s="2"/>
      <c r="H430" s="2"/>
      <c r="I430" s="2"/>
      <c r="J430" s="2"/>
    </row>
    <row r="431" spans="2:10" ht="15.75" customHeight="1" x14ac:dyDescent="0.25">
      <c r="B431" s="2"/>
      <c r="C431" s="2"/>
      <c r="D431" s="2"/>
      <c r="E431" s="2"/>
      <c r="F431" s="2"/>
      <c r="G431" s="2"/>
      <c r="H431" s="2"/>
      <c r="I431" s="2"/>
      <c r="J431" s="2"/>
    </row>
    <row r="432" spans="2:10" ht="15.75" customHeight="1" x14ac:dyDescent="0.25">
      <c r="B432" s="2"/>
      <c r="C432" s="2"/>
      <c r="D432" s="2"/>
      <c r="E432" s="2"/>
      <c r="F432" s="2"/>
      <c r="G432" s="2"/>
      <c r="H432" s="2"/>
      <c r="I432" s="2"/>
      <c r="J432" s="2"/>
    </row>
    <row r="433" spans="2:10" ht="15.75" customHeight="1" x14ac:dyDescent="0.25">
      <c r="B433" s="2"/>
      <c r="C433" s="2"/>
      <c r="D433" s="2"/>
      <c r="E433" s="2"/>
      <c r="F433" s="2"/>
      <c r="G433" s="2"/>
      <c r="H433" s="2"/>
      <c r="I433" s="2"/>
      <c r="J433" s="2"/>
    </row>
    <row r="434" spans="2:10" ht="15.75" customHeight="1" x14ac:dyDescent="0.25">
      <c r="B434" s="2"/>
      <c r="C434" s="2"/>
      <c r="D434" s="2"/>
      <c r="E434" s="2"/>
      <c r="F434" s="2"/>
      <c r="G434" s="2"/>
      <c r="H434" s="2"/>
      <c r="I434" s="2"/>
      <c r="J434" s="2"/>
    </row>
    <row r="435" spans="2:10" ht="15.75" customHeight="1" x14ac:dyDescent="0.25">
      <c r="B435" s="2"/>
      <c r="C435" s="2"/>
      <c r="D435" s="2"/>
      <c r="E435" s="2"/>
      <c r="F435" s="2"/>
      <c r="G435" s="2"/>
      <c r="H435" s="2"/>
      <c r="I435" s="2"/>
      <c r="J435" s="2"/>
    </row>
    <row r="436" spans="2:10" ht="15.75" customHeight="1" x14ac:dyDescent="0.25">
      <c r="B436" s="2"/>
      <c r="C436" s="2"/>
      <c r="D436" s="2"/>
      <c r="E436" s="2"/>
      <c r="F436" s="2"/>
      <c r="G436" s="2"/>
      <c r="H436" s="2"/>
      <c r="I436" s="2"/>
      <c r="J436" s="2"/>
    </row>
    <row r="437" spans="2:10" ht="15.75" customHeight="1" x14ac:dyDescent="0.25">
      <c r="B437" s="2"/>
      <c r="C437" s="2"/>
      <c r="D437" s="2"/>
      <c r="E437" s="2"/>
      <c r="F437" s="2"/>
      <c r="G437" s="2"/>
      <c r="H437" s="2"/>
      <c r="I437" s="2"/>
      <c r="J437" s="2"/>
    </row>
    <row r="438" spans="2:10" ht="15.75" customHeight="1" x14ac:dyDescent="0.25">
      <c r="B438" s="2"/>
      <c r="C438" s="2"/>
      <c r="D438" s="2"/>
      <c r="E438" s="2"/>
      <c r="F438" s="2"/>
      <c r="G438" s="2"/>
      <c r="H438" s="2"/>
      <c r="I438" s="2"/>
      <c r="J438" s="2"/>
    </row>
    <row r="439" spans="2:10" ht="15.75" customHeight="1" x14ac:dyDescent="0.25">
      <c r="B439" s="2"/>
      <c r="C439" s="2"/>
      <c r="D439" s="2"/>
      <c r="E439" s="2"/>
      <c r="F439" s="2"/>
      <c r="G439" s="2"/>
      <c r="H439" s="2"/>
      <c r="I439" s="2"/>
      <c r="J439" s="2"/>
    </row>
    <row r="440" spans="2:10" ht="15.75" customHeight="1" x14ac:dyDescent="0.25">
      <c r="B440" s="2"/>
      <c r="C440" s="2"/>
      <c r="D440" s="2"/>
      <c r="E440" s="2"/>
      <c r="F440" s="2"/>
      <c r="G440" s="2"/>
      <c r="H440" s="2"/>
      <c r="I440" s="2"/>
      <c r="J440" s="2"/>
    </row>
    <row r="441" spans="2:10" ht="15.75" customHeight="1" x14ac:dyDescent="0.25">
      <c r="B441" s="2"/>
      <c r="C441" s="2"/>
      <c r="D441" s="2"/>
      <c r="E441" s="2"/>
      <c r="F441" s="2"/>
      <c r="G441" s="2"/>
      <c r="H441" s="2"/>
      <c r="I441" s="2"/>
      <c r="J441" s="2"/>
    </row>
    <row r="442" spans="2:10" ht="15.75" customHeight="1" x14ac:dyDescent="0.25">
      <c r="B442" s="2"/>
      <c r="C442" s="2"/>
      <c r="D442" s="2"/>
      <c r="E442" s="2"/>
      <c r="F442" s="2"/>
      <c r="G442" s="2"/>
      <c r="H442" s="2"/>
      <c r="I442" s="2"/>
      <c r="J442" s="2"/>
    </row>
    <row r="443" spans="2:10" ht="15.75" customHeight="1" x14ac:dyDescent="0.25">
      <c r="B443" s="2"/>
      <c r="C443" s="2"/>
      <c r="D443" s="2"/>
      <c r="E443" s="2"/>
      <c r="F443" s="2"/>
      <c r="G443" s="2"/>
      <c r="H443" s="2"/>
      <c r="I443" s="2"/>
      <c r="J443" s="2"/>
    </row>
    <row r="444" spans="2:10" ht="15.75" customHeight="1" x14ac:dyDescent="0.25">
      <c r="B444" s="2"/>
      <c r="C444" s="2"/>
      <c r="D444" s="2"/>
      <c r="E444" s="2"/>
      <c r="F444" s="2"/>
      <c r="G444" s="2"/>
      <c r="H444" s="2"/>
      <c r="I444" s="2"/>
      <c r="J444" s="2"/>
    </row>
    <row r="445" spans="2:10" ht="15.75" customHeight="1" x14ac:dyDescent="0.25">
      <c r="B445" s="2"/>
      <c r="C445" s="2"/>
      <c r="D445" s="2"/>
      <c r="E445" s="2"/>
      <c r="F445" s="2"/>
      <c r="G445" s="2"/>
      <c r="H445" s="2"/>
      <c r="I445" s="2"/>
      <c r="J445" s="2"/>
    </row>
    <row r="446" spans="2:10" ht="15.75" customHeight="1" x14ac:dyDescent="0.25">
      <c r="B446" s="2"/>
      <c r="C446" s="2"/>
      <c r="D446" s="2"/>
      <c r="E446" s="2"/>
      <c r="F446" s="2"/>
      <c r="G446" s="2"/>
      <c r="H446" s="2"/>
      <c r="I446" s="2"/>
      <c r="J446" s="2"/>
    </row>
    <row r="447" spans="2:10" ht="15.75" customHeight="1" x14ac:dyDescent="0.25">
      <c r="B447" s="2"/>
      <c r="C447" s="2"/>
      <c r="D447" s="2"/>
      <c r="E447" s="2"/>
      <c r="F447" s="2"/>
      <c r="G447" s="2"/>
      <c r="H447" s="2"/>
      <c r="I447" s="2"/>
      <c r="J447" s="2"/>
    </row>
    <row r="448" spans="2:10" ht="15.75" customHeight="1" x14ac:dyDescent="0.25">
      <c r="B448" s="2"/>
      <c r="C448" s="2"/>
      <c r="D448" s="2"/>
      <c r="E448" s="2"/>
      <c r="F448" s="2"/>
      <c r="G448" s="2"/>
      <c r="H448" s="2"/>
      <c r="I448" s="2"/>
      <c r="J448" s="2"/>
    </row>
    <row r="449" spans="2:10" ht="15.75" customHeight="1" x14ac:dyDescent="0.25">
      <c r="B449" s="2"/>
      <c r="C449" s="2"/>
      <c r="D449" s="2"/>
      <c r="E449" s="2"/>
      <c r="F449" s="2"/>
      <c r="G449" s="2"/>
      <c r="H449" s="2"/>
      <c r="I449" s="2"/>
      <c r="J449" s="2"/>
    </row>
    <row r="450" spans="2:10" ht="15.75" customHeight="1" x14ac:dyDescent="0.25">
      <c r="B450" s="2"/>
      <c r="C450" s="2"/>
      <c r="D450" s="2"/>
      <c r="E450" s="2"/>
      <c r="F450" s="2"/>
      <c r="G450" s="2"/>
      <c r="H450" s="2"/>
      <c r="I450" s="2"/>
      <c r="J450" s="2"/>
    </row>
    <row r="451" spans="2:10" ht="15.75" customHeight="1" x14ac:dyDescent="0.25">
      <c r="B451" s="2"/>
      <c r="C451" s="2"/>
      <c r="D451" s="2"/>
      <c r="E451" s="2"/>
      <c r="F451" s="2"/>
      <c r="G451" s="2"/>
      <c r="H451" s="2"/>
      <c r="I451" s="2"/>
      <c r="J451" s="2"/>
    </row>
    <row r="452" spans="2:10" ht="15.75" customHeight="1" x14ac:dyDescent="0.25">
      <c r="B452" s="2"/>
      <c r="C452" s="2"/>
      <c r="D452" s="2"/>
      <c r="E452" s="2"/>
      <c r="F452" s="2"/>
      <c r="G452" s="2"/>
      <c r="H452" s="2"/>
      <c r="I452" s="2"/>
      <c r="J452" s="2"/>
    </row>
    <row r="453" spans="2:10" ht="15.75" customHeight="1" x14ac:dyDescent="0.25">
      <c r="B453" s="2"/>
      <c r="C453" s="2"/>
      <c r="D453" s="2"/>
      <c r="E453" s="2"/>
      <c r="F453" s="2"/>
      <c r="G453" s="2"/>
      <c r="H453" s="2"/>
      <c r="I453" s="2"/>
      <c r="J453" s="2"/>
    </row>
    <row r="454" spans="2:10" ht="15.75" customHeight="1" x14ac:dyDescent="0.25">
      <c r="B454" s="2"/>
      <c r="C454" s="2"/>
      <c r="D454" s="2"/>
      <c r="E454" s="2"/>
      <c r="F454" s="2"/>
      <c r="G454" s="2"/>
      <c r="H454" s="2"/>
      <c r="I454" s="2"/>
      <c r="J454" s="2"/>
    </row>
    <row r="455" spans="2:10" ht="15.75" customHeight="1" x14ac:dyDescent="0.25">
      <c r="B455" s="2"/>
      <c r="C455" s="2"/>
      <c r="D455" s="2"/>
      <c r="E455" s="2"/>
      <c r="F455" s="2"/>
      <c r="G455" s="2"/>
      <c r="H455" s="2"/>
      <c r="I455" s="2"/>
      <c r="J455" s="2"/>
    </row>
    <row r="456" spans="2:10" ht="15.75" customHeight="1" x14ac:dyDescent="0.25">
      <c r="B456" s="2"/>
      <c r="C456" s="2"/>
      <c r="D456" s="2"/>
      <c r="E456" s="2"/>
      <c r="F456" s="2"/>
      <c r="G456" s="2"/>
      <c r="H456" s="2"/>
      <c r="I456" s="2"/>
      <c r="J456" s="2"/>
    </row>
    <row r="457" spans="2:10" ht="15.75" customHeight="1" x14ac:dyDescent="0.25">
      <c r="B457" s="2"/>
      <c r="C457" s="2"/>
      <c r="D457" s="2"/>
      <c r="E457" s="2"/>
      <c r="F457" s="2"/>
      <c r="G457" s="2"/>
      <c r="H457" s="2"/>
      <c r="I457" s="2"/>
      <c r="J457" s="2"/>
    </row>
    <row r="458" spans="2:10" ht="15.75" customHeight="1" x14ac:dyDescent="0.25">
      <c r="B458" s="2"/>
      <c r="C458" s="2"/>
      <c r="D458" s="2"/>
      <c r="E458" s="2"/>
      <c r="F458" s="2"/>
      <c r="G458" s="2"/>
      <c r="H458" s="2"/>
      <c r="I458" s="2"/>
      <c r="J458" s="2"/>
    </row>
    <row r="459" spans="2:10" ht="15.75" customHeight="1" x14ac:dyDescent="0.25">
      <c r="B459" s="2"/>
      <c r="C459" s="2"/>
      <c r="D459" s="2"/>
      <c r="E459" s="2"/>
      <c r="F459" s="2"/>
      <c r="G459" s="2"/>
      <c r="H459" s="2"/>
      <c r="I459" s="2"/>
      <c r="J459" s="2"/>
    </row>
    <row r="460" spans="2:10" ht="15.75" customHeight="1" x14ac:dyDescent="0.25">
      <c r="B460" s="2"/>
      <c r="C460" s="2"/>
      <c r="D460" s="2"/>
      <c r="E460" s="2"/>
      <c r="F460" s="2"/>
      <c r="G460" s="2"/>
      <c r="H460" s="2"/>
      <c r="I460" s="2"/>
      <c r="J460" s="2"/>
    </row>
    <row r="461" spans="2:10" ht="15.75" customHeight="1" x14ac:dyDescent="0.25">
      <c r="B461" s="2"/>
      <c r="C461" s="2"/>
      <c r="D461" s="2"/>
      <c r="E461" s="2"/>
      <c r="F461" s="2"/>
      <c r="G461" s="2"/>
      <c r="H461" s="2"/>
      <c r="I461" s="2"/>
      <c r="J461" s="2"/>
    </row>
    <row r="462" spans="2:10" ht="15.75" customHeight="1" x14ac:dyDescent="0.25">
      <c r="B462" s="2"/>
      <c r="C462" s="2"/>
      <c r="D462" s="2"/>
      <c r="E462" s="2"/>
      <c r="F462" s="2"/>
      <c r="G462" s="2"/>
      <c r="H462" s="2"/>
      <c r="I462" s="2"/>
      <c r="J462" s="2"/>
    </row>
    <row r="463" spans="2:10" ht="15.75" customHeight="1" x14ac:dyDescent="0.25">
      <c r="B463" s="2"/>
      <c r="C463" s="2"/>
      <c r="D463" s="2"/>
      <c r="E463" s="2"/>
      <c r="F463" s="2"/>
      <c r="G463" s="2"/>
      <c r="H463" s="2"/>
      <c r="I463" s="2"/>
      <c r="J463" s="2"/>
    </row>
    <row r="464" spans="2:10" ht="15.75" customHeight="1" x14ac:dyDescent="0.25">
      <c r="B464" s="2"/>
      <c r="C464" s="2"/>
      <c r="D464" s="2"/>
      <c r="E464" s="2"/>
      <c r="F464" s="2"/>
      <c r="G464" s="2"/>
      <c r="H464" s="2"/>
      <c r="I464" s="2"/>
      <c r="J464" s="2"/>
    </row>
    <row r="465" spans="2:10" ht="15.75" customHeight="1" x14ac:dyDescent="0.25">
      <c r="B465" s="2"/>
      <c r="C465" s="2"/>
      <c r="D465" s="2"/>
      <c r="E465" s="2"/>
      <c r="F465" s="2"/>
      <c r="G465" s="2"/>
      <c r="H465" s="2"/>
      <c r="I465" s="2"/>
      <c r="J465" s="2"/>
    </row>
    <row r="466" spans="2:10" ht="15.75" customHeight="1" x14ac:dyDescent="0.25">
      <c r="B466" s="2"/>
      <c r="C466" s="2"/>
      <c r="D466" s="2"/>
      <c r="E466" s="2"/>
      <c r="F466" s="2"/>
      <c r="G466" s="2"/>
      <c r="H466" s="2"/>
      <c r="I466" s="2"/>
      <c r="J466" s="2"/>
    </row>
    <row r="467" spans="2:10" ht="15.75" customHeight="1" x14ac:dyDescent="0.25">
      <c r="B467" s="2"/>
      <c r="C467" s="2"/>
      <c r="D467" s="2"/>
      <c r="E467" s="2"/>
      <c r="F467" s="2"/>
      <c r="G467" s="2"/>
      <c r="H467" s="2"/>
      <c r="I467" s="2"/>
      <c r="J467" s="2"/>
    </row>
    <row r="468" spans="2:10" ht="15.75" customHeight="1" x14ac:dyDescent="0.25">
      <c r="B468" s="2"/>
      <c r="C468" s="2"/>
      <c r="D468" s="2"/>
      <c r="E468" s="2"/>
      <c r="F468" s="2"/>
      <c r="G468" s="2"/>
      <c r="H468" s="2"/>
      <c r="I468" s="2"/>
      <c r="J468" s="2"/>
    </row>
    <row r="469" spans="2:10" ht="15.75" customHeight="1" x14ac:dyDescent="0.25">
      <c r="B469" s="2"/>
      <c r="C469" s="2"/>
      <c r="D469" s="2"/>
      <c r="E469" s="2"/>
      <c r="F469" s="2"/>
      <c r="G469" s="2"/>
      <c r="H469" s="2"/>
      <c r="I469" s="2"/>
      <c r="J469" s="2"/>
    </row>
    <row r="470" spans="2:10" ht="15.75" customHeight="1" x14ac:dyDescent="0.25">
      <c r="B470" s="2"/>
      <c r="C470" s="2"/>
      <c r="D470" s="2"/>
      <c r="E470" s="2"/>
      <c r="F470" s="2"/>
      <c r="G470" s="2"/>
      <c r="H470" s="2"/>
      <c r="I470" s="2"/>
      <c r="J470" s="2"/>
    </row>
    <row r="471" spans="2:10" ht="15.75" customHeight="1" x14ac:dyDescent="0.25">
      <c r="B471" s="2"/>
      <c r="C471" s="2"/>
      <c r="D471" s="2"/>
      <c r="E471" s="2"/>
      <c r="F471" s="2"/>
      <c r="G471" s="2"/>
      <c r="H471" s="2"/>
      <c r="I471" s="2"/>
      <c r="J471" s="2"/>
    </row>
    <row r="472" spans="2:10" ht="15.75" customHeight="1" x14ac:dyDescent="0.25">
      <c r="B472" s="2"/>
      <c r="C472" s="2"/>
      <c r="D472" s="2"/>
      <c r="E472" s="2"/>
      <c r="F472" s="2"/>
      <c r="G472" s="2"/>
      <c r="H472" s="2"/>
      <c r="I472" s="2"/>
      <c r="J472" s="2"/>
    </row>
    <row r="473" spans="2:10" ht="15.75" customHeight="1" x14ac:dyDescent="0.25">
      <c r="B473" s="2"/>
      <c r="C473" s="2"/>
      <c r="D473" s="2"/>
      <c r="E473" s="2"/>
      <c r="F473" s="2"/>
      <c r="G473" s="2"/>
      <c r="H473" s="2"/>
      <c r="I473" s="2"/>
      <c r="J473" s="2"/>
    </row>
    <row r="474" spans="2:10" ht="15.75" customHeight="1" x14ac:dyDescent="0.25">
      <c r="B474" s="2"/>
      <c r="C474" s="2"/>
      <c r="D474" s="2"/>
      <c r="E474" s="2"/>
      <c r="F474" s="2"/>
      <c r="G474" s="2"/>
      <c r="H474" s="2"/>
      <c r="I474" s="2"/>
      <c r="J474" s="2"/>
    </row>
    <row r="475" spans="2:10" ht="15.75" customHeight="1" x14ac:dyDescent="0.25">
      <c r="B475" s="2"/>
      <c r="C475" s="2"/>
      <c r="D475" s="2"/>
      <c r="E475" s="2"/>
      <c r="F475" s="2"/>
      <c r="G475" s="2"/>
      <c r="H475" s="2"/>
      <c r="I475" s="2"/>
      <c r="J475" s="2"/>
    </row>
    <row r="476" spans="2:10" ht="15.75" customHeight="1" x14ac:dyDescent="0.25">
      <c r="B476" s="2"/>
      <c r="C476" s="2"/>
      <c r="D476" s="2"/>
      <c r="E476" s="2"/>
      <c r="F476" s="2"/>
      <c r="G476" s="2"/>
      <c r="H476" s="2"/>
      <c r="I476" s="2"/>
      <c r="J476" s="2"/>
    </row>
    <row r="477" spans="2:10" ht="15.75" customHeight="1" x14ac:dyDescent="0.25">
      <c r="B477" s="2"/>
      <c r="C477" s="2"/>
      <c r="D477" s="2"/>
      <c r="E477" s="2"/>
      <c r="F477" s="2"/>
      <c r="G477" s="2"/>
      <c r="H477" s="2"/>
      <c r="I477" s="2"/>
      <c r="J477" s="2"/>
    </row>
    <row r="478" spans="2:10" ht="15.75" customHeight="1" x14ac:dyDescent="0.25">
      <c r="B478" s="2"/>
      <c r="C478" s="2"/>
      <c r="D478" s="2"/>
      <c r="E478" s="2"/>
      <c r="F478" s="2"/>
      <c r="G478" s="2"/>
      <c r="H478" s="2"/>
      <c r="I478" s="2"/>
      <c r="J478" s="2"/>
    </row>
    <row r="479" spans="2:10" ht="15.75" customHeight="1" x14ac:dyDescent="0.25">
      <c r="B479" s="2"/>
      <c r="C479" s="2"/>
      <c r="D479" s="2"/>
      <c r="E479" s="2"/>
      <c r="F479" s="2"/>
      <c r="G479" s="2"/>
      <c r="H479" s="2"/>
      <c r="I479" s="2"/>
      <c r="J479" s="2"/>
    </row>
    <row r="480" spans="2:10" ht="15.75" customHeight="1" x14ac:dyDescent="0.25">
      <c r="B480" s="2"/>
      <c r="C480" s="2"/>
      <c r="D480" s="2"/>
      <c r="E480" s="2"/>
      <c r="F480" s="2"/>
      <c r="G480" s="2"/>
      <c r="H480" s="2"/>
      <c r="I480" s="2"/>
      <c r="J480" s="2"/>
    </row>
    <row r="481" spans="2:10" ht="15.75" customHeight="1" x14ac:dyDescent="0.25">
      <c r="B481" s="2"/>
      <c r="C481" s="2"/>
      <c r="D481" s="2"/>
      <c r="E481" s="2"/>
      <c r="F481" s="2"/>
      <c r="G481" s="2"/>
      <c r="H481" s="2"/>
      <c r="I481" s="2"/>
      <c r="J481" s="2"/>
    </row>
    <row r="482" spans="2:10" ht="15.75" customHeight="1" x14ac:dyDescent="0.25">
      <c r="B482" s="2"/>
      <c r="C482" s="2"/>
      <c r="D482" s="2"/>
      <c r="E482" s="2"/>
      <c r="F482" s="2"/>
      <c r="G482" s="2"/>
      <c r="H482" s="2"/>
      <c r="I482" s="2"/>
      <c r="J482" s="2"/>
    </row>
    <row r="483" spans="2:10" ht="15.75" customHeight="1" x14ac:dyDescent="0.25">
      <c r="B483" s="2"/>
      <c r="C483" s="2"/>
      <c r="D483" s="2"/>
      <c r="E483" s="2"/>
      <c r="F483" s="2"/>
      <c r="G483" s="2"/>
      <c r="H483" s="2"/>
      <c r="I483" s="2"/>
      <c r="J483" s="2"/>
    </row>
    <row r="484" spans="2:10" ht="15.75" customHeight="1" x14ac:dyDescent="0.25">
      <c r="B484" s="2"/>
      <c r="C484" s="2"/>
      <c r="D484" s="2"/>
      <c r="E484" s="2"/>
      <c r="F484" s="2"/>
      <c r="G484" s="2"/>
      <c r="H484" s="2"/>
      <c r="I484" s="2"/>
      <c r="J484" s="2"/>
    </row>
    <row r="485" spans="2:10" ht="15.75" customHeight="1" x14ac:dyDescent="0.25">
      <c r="B485" s="2"/>
      <c r="C485" s="2"/>
      <c r="D485" s="2"/>
      <c r="E485" s="2"/>
      <c r="F485" s="2"/>
      <c r="G485" s="2"/>
      <c r="H485" s="2"/>
      <c r="I485" s="2"/>
      <c r="J485" s="2"/>
    </row>
    <row r="486" spans="2:10" ht="15.75" customHeight="1" x14ac:dyDescent="0.25">
      <c r="B486" s="2"/>
      <c r="C486" s="2"/>
      <c r="D486" s="2"/>
      <c r="E486" s="2"/>
      <c r="F486" s="2"/>
      <c r="G486" s="2"/>
      <c r="H486" s="2"/>
      <c r="I486" s="2"/>
      <c r="J486" s="2"/>
    </row>
    <row r="487" spans="2:10" ht="15.75" customHeight="1" x14ac:dyDescent="0.25">
      <c r="B487" s="2"/>
      <c r="C487" s="2"/>
      <c r="D487" s="2"/>
      <c r="E487" s="2"/>
      <c r="F487" s="2"/>
      <c r="G487" s="2"/>
      <c r="H487" s="2"/>
      <c r="I487" s="2"/>
      <c r="J487" s="2"/>
    </row>
    <row r="488" spans="2:10" ht="15.75" customHeight="1" x14ac:dyDescent="0.25">
      <c r="B488" s="2"/>
      <c r="C488" s="2"/>
      <c r="D488" s="2"/>
      <c r="E488" s="2"/>
      <c r="F488" s="2"/>
      <c r="G488" s="2"/>
      <c r="H488" s="2"/>
      <c r="I488" s="2"/>
      <c r="J488" s="2"/>
    </row>
    <row r="489" spans="2:10" ht="15.75" customHeight="1" x14ac:dyDescent="0.25">
      <c r="B489" s="2"/>
      <c r="C489" s="2"/>
      <c r="D489" s="2"/>
      <c r="E489" s="2"/>
      <c r="F489" s="2"/>
      <c r="G489" s="2"/>
      <c r="H489" s="2"/>
      <c r="I489" s="2"/>
      <c r="J489" s="2"/>
    </row>
    <row r="490" spans="2:10" ht="15.75" customHeight="1" x14ac:dyDescent="0.25">
      <c r="B490" s="2"/>
      <c r="C490" s="2"/>
      <c r="D490" s="2"/>
      <c r="E490" s="2"/>
      <c r="F490" s="2"/>
      <c r="G490" s="2"/>
      <c r="H490" s="2"/>
      <c r="I490" s="2"/>
      <c r="J490" s="2"/>
    </row>
    <row r="491" spans="2:10" ht="15.75" customHeight="1" x14ac:dyDescent="0.25">
      <c r="B491" s="2"/>
      <c r="C491" s="2"/>
      <c r="D491" s="2"/>
      <c r="E491" s="2"/>
      <c r="F491" s="2"/>
      <c r="G491" s="2"/>
      <c r="H491" s="2"/>
      <c r="I491" s="2"/>
      <c r="J491" s="2"/>
    </row>
    <row r="492" spans="2:10" ht="15.75" customHeight="1" x14ac:dyDescent="0.25">
      <c r="B492" s="2"/>
      <c r="C492" s="2"/>
      <c r="D492" s="2"/>
      <c r="E492" s="2"/>
      <c r="F492" s="2"/>
      <c r="G492" s="2"/>
      <c r="H492" s="2"/>
      <c r="I492" s="2"/>
      <c r="J492" s="2"/>
    </row>
    <row r="493" spans="2:10" ht="15.75" customHeight="1" x14ac:dyDescent="0.25">
      <c r="B493" s="2"/>
      <c r="C493" s="2"/>
      <c r="D493" s="2"/>
      <c r="E493" s="2"/>
      <c r="F493" s="2"/>
      <c r="G493" s="2"/>
      <c r="H493" s="2"/>
      <c r="I493" s="2"/>
      <c r="J493" s="2"/>
    </row>
    <row r="494" spans="2:10" ht="15.75" customHeight="1" x14ac:dyDescent="0.25">
      <c r="B494" s="2"/>
      <c r="C494" s="2"/>
      <c r="D494" s="2"/>
      <c r="E494" s="2"/>
      <c r="F494" s="2"/>
      <c r="G494" s="2"/>
      <c r="H494" s="2"/>
      <c r="I494" s="2"/>
      <c r="J494" s="2"/>
    </row>
    <row r="495" spans="2:10" ht="15.75" customHeight="1" x14ac:dyDescent="0.25">
      <c r="B495" s="2"/>
      <c r="C495" s="2"/>
      <c r="D495" s="2"/>
      <c r="E495" s="2"/>
      <c r="F495" s="2"/>
      <c r="G495" s="2"/>
      <c r="H495" s="2"/>
      <c r="I495" s="2"/>
      <c r="J495" s="2"/>
    </row>
    <row r="496" spans="2:10" ht="15.75" customHeight="1" x14ac:dyDescent="0.25">
      <c r="B496" s="2"/>
      <c r="C496" s="2"/>
      <c r="D496" s="2"/>
      <c r="E496" s="2"/>
      <c r="F496" s="2"/>
      <c r="G496" s="2"/>
      <c r="H496" s="2"/>
      <c r="I496" s="2"/>
      <c r="J496" s="2"/>
    </row>
    <row r="497" spans="2:10" ht="15.75" customHeight="1" x14ac:dyDescent="0.25">
      <c r="B497" s="2"/>
      <c r="C497" s="2"/>
      <c r="D497" s="2"/>
      <c r="E497" s="2"/>
      <c r="F497" s="2"/>
      <c r="G497" s="2"/>
      <c r="H497" s="2"/>
      <c r="I497" s="2"/>
      <c r="J497" s="2"/>
    </row>
    <row r="498" spans="2:10" ht="15.75" customHeight="1" x14ac:dyDescent="0.25">
      <c r="B498" s="2"/>
      <c r="C498" s="2"/>
      <c r="D498" s="2"/>
      <c r="E498" s="2"/>
      <c r="F498" s="2"/>
      <c r="G498" s="2"/>
      <c r="H498" s="2"/>
      <c r="I498" s="2"/>
      <c r="J498" s="2"/>
    </row>
    <row r="499" spans="2:10" ht="15.75" customHeight="1" x14ac:dyDescent="0.25">
      <c r="B499" s="2"/>
      <c r="C499" s="2"/>
      <c r="D499" s="2"/>
      <c r="E499" s="2"/>
      <c r="F499" s="2"/>
      <c r="G499" s="2"/>
      <c r="H499" s="2"/>
      <c r="I499" s="2"/>
      <c r="J499" s="2"/>
    </row>
    <row r="500" spans="2:10" ht="15.75" customHeight="1" x14ac:dyDescent="0.25">
      <c r="B500" s="2"/>
      <c r="C500" s="2"/>
      <c r="D500" s="2"/>
      <c r="E500" s="2"/>
      <c r="F500" s="2"/>
      <c r="G500" s="2"/>
      <c r="H500" s="2"/>
      <c r="I500" s="2"/>
      <c r="J500" s="2"/>
    </row>
    <row r="501" spans="2:10" ht="15.75" customHeight="1" x14ac:dyDescent="0.25">
      <c r="B501" s="2"/>
      <c r="C501" s="2"/>
      <c r="D501" s="2"/>
      <c r="E501" s="2"/>
      <c r="F501" s="2"/>
      <c r="G501" s="2"/>
      <c r="H501" s="2"/>
      <c r="I501" s="2"/>
      <c r="J501" s="2"/>
    </row>
    <row r="502" spans="2:10" ht="15.75" customHeight="1" x14ac:dyDescent="0.25">
      <c r="B502" s="2"/>
      <c r="C502" s="2"/>
      <c r="D502" s="2"/>
      <c r="E502" s="2"/>
      <c r="F502" s="2"/>
      <c r="G502" s="2"/>
      <c r="H502" s="2"/>
      <c r="I502" s="2"/>
      <c r="J502" s="2"/>
    </row>
    <row r="503" spans="2:10" ht="15.75" customHeight="1" x14ac:dyDescent="0.25">
      <c r="B503" s="2"/>
      <c r="C503" s="2"/>
      <c r="D503" s="2"/>
      <c r="E503" s="2"/>
      <c r="F503" s="2"/>
      <c r="G503" s="2"/>
      <c r="H503" s="2"/>
      <c r="I503" s="2"/>
      <c r="J503" s="2"/>
    </row>
    <row r="504" spans="2:10" ht="15.75" customHeight="1" x14ac:dyDescent="0.25">
      <c r="B504" s="2"/>
      <c r="C504" s="2"/>
      <c r="D504" s="2"/>
      <c r="E504" s="2"/>
      <c r="F504" s="2"/>
      <c r="G504" s="2"/>
      <c r="H504" s="2"/>
      <c r="I504" s="2"/>
      <c r="J504" s="2"/>
    </row>
    <row r="505" spans="2:10" ht="15.75" customHeight="1" x14ac:dyDescent="0.25">
      <c r="B505" s="2"/>
      <c r="C505" s="2"/>
      <c r="D505" s="2"/>
      <c r="E505" s="2"/>
      <c r="F505" s="2"/>
      <c r="G505" s="2"/>
      <c r="H505" s="2"/>
      <c r="I505" s="2"/>
      <c r="J505" s="2"/>
    </row>
    <row r="506" spans="2:10" ht="15.75" customHeight="1" x14ac:dyDescent="0.25">
      <c r="B506" s="2"/>
      <c r="C506" s="2"/>
      <c r="D506" s="2"/>
      <c r="E506" s="2"/>
      <c r="F506" s="2"/>
      <c r="G506" s="2"/>
      <c r="H506" s="2"/>
      <c r="I506" s="2"/>
      <c r="J506" s="2"/>
    </row>
    <row r="507" spans="2:10" ht="15.75" customHeight="1" x14ac:dyDescent="0.25">
      <c r="B507" s="2"/>
      <c r="C507" s="2"/>
      <c r="D507" s="2"/>
      <c r="E507" s="2"/>
      <c r="F507" s="2"/>
      <c r="G507" s="2"/>
      <c r="H507" s="2"/>
      <c r="I507" s="2"/>
      <c r="J507" s="2"/>
    </row>
    <row r="508" spans="2:10" ht="15.75" customHeight="1" x14ac:dyDescent="0.25">
      <c r="B508" s="2"/>
      <c r="C508" s="2"/>
      <c r="D508" s="2"/>
      <c r="E508" s="2"/>
      <c r="F508" s="2"/>
      <c r="G508" s="2"/>
      <c r="H508" s="2"/>
      <c r="I508" s="2"/>
      <c r="J508" s="2"/>
    </row>
    <row r="509" spans="2:10" ht="15.75" customHeight="1" x14ac:dyDescent="0.25">
      <c r="B509" s="2"/>
      <c r="C509" s="2"/>
      <c r="D509" s="2"/>
      <c r="E509" s="2"/>
      <c r="F509" s="2"/>
      <c r="G509" s="2"/>
      <c r="H509" s="2"/>
      <c r="I509" s="2"/>
      <c r="J509" s="2"/>
    </row>
    <row r="510" spans="2:10" ht="15.75" customHeight="1" x14ac:dyDescent="0.25">
      <c r="B510" s="2"/>
      <c r="C510" s="2"/>
      <c r="D510" s="2"/>
      <c r="E510" s="2"/>
      <c r="F510" s="2"/>
      <c r="G510" s="2"/>
      <c r="H510" s="2"/>
      <c r="I510" s="2"/>
      <c r="J510" s="2"/>
    </row>
    <row r="511" spans="2:10" ht="15.75" customHeight="1" x14ac:dyDescent="0.25">
      <c r="B511" s="2"/>
      <c r="C511" s="2"/>
      <c r="D511" s="2"/>
      <c r="E511" s="2"/>
      <c r="F511" s="2"/>
      <c r="G511" s="2"/>
      <c r="H511" s="2"/>
      <c r="I511" s="2"/>
      <c r="J511" s="2"/>
    </row>
    <row r="512" spans="2:10" ht="15.75" customHeight="1" x14ac:dyDescent="0.25">
      <c r="B512" s="2"/>
      <c r="C512" s="2"/>
      <c r="D512" s="2"/>
      <c r="E512" s="2"/>
      <c r="F512" s="2"/>
      <c r="G512" s="2"/>
      <c r="H512" s="2"/>
      <c r="I512" s="2"/>
      <c r="J512" s="2"/>
    </row>
    <row r="513" spans="2:10" ht="15.75" customHeight="1" x14ac:dyDescent="0.25">
      <c r="B513" s="2"/>
      <c r="C513" s="2"/>
      <c r="D513" s="2"/>
      <c r="E513" s="2"/>
      <c r="F513" s="2"/>
      <c r="G513" s="2"/>
      <c r="H513" s="2"/>
      <c r="I513" s="2"/>
      <c r="J513" s="2"/>
    </row>
    <row r="514" spans="2:10" ht="15.75" customHeight="1" x14ac:dyDescent="0.25">
      <c r="B514" s="2"/>
      <c r="C514" s="2"/>
      <c r="D514" s="2"/>
      <c r="E514" s="2"/>
      <c r="F514" s="2"/>
      <c r="G514" s="2"/>
      <c r="H514" s="2"/>
      <c r="I514" s="2"/>
      <c r="J514" s="2"/>
    </row>
    <row r="515" spans="2:10" ht="15.75" customHeight="1" x14ac:dyDescent="0.25">
      <c r="B515" s="2"/>
      <c r="C515" s="2"/>
      <c r="D515" s="2"/>
      <c r="E515" s="2"/>
      <c r="F515" s="2"/>
      <c r="G515" s="2"/>
      <c r="H515" s="2"/>
      <c r="I515" s="2"/>
      <c r="J515" s="2"/>
    </row>
    <row r="516" spans="2:10" ht="15.75" customHeight="1" x14ac:dyDescent="0.25">
      <c r="B516" s="2"/>
      <c r="C516" s="2"/>
      <c r="D516" s="2"/>
      <c r="E516" s="2"/>
      <c r="F516" s="2"/>
      <c r="G516" s="2"/>
      <c r="H516" s="2"/>
      <c r="I516" s="2"/>
      <c r="J516" s="2"/>
    </row>
    <row r="517" spans="2:10" ht="15.75" customHeight="1" x14ac:dyDescent="0.25">
      <c r="B517" s="2"/>
      <c r="C517" s="2"/>
      <c r="D517" s="2"/>
      <c r="E517" s="2"/>
      <c r="F517" s="2"/>
      <c r="G517" s="2"/>
      <c r="H517" s="2"/>
      <c r="I517" s="2"/>
      <c r="J517" s="2"/>
    </row>
    <row r="518" spans="2:10" ht="15.75" customHeight="1" x14ac:dyDescent="0.25">
      <c r="B518" s="2"/>
      <c r="C518" s="2"/>
      <c r="D518" s="2"/>
      <c r="E518" s="2"/>
      <c r="F518" s="2"/>
      <c r="G518" s="2"/>
      <c r="H518" s="2"/>
      <c r="I518" s="2"/>
      <c r="J518" s="2"/>
    </row>
    <row r="519" spans="2:10" ht="15.75" customHeight="1" x14ac:dyDescent="0.25">
      <c r="B519" s="2"/>
      <c r="C519" s="2"/>
      <c r="D519" s="2"/>
      <c r="E519" s="2"/>
      <c r="F519" s="2"/>
      <c r="G519" s="2"/>
      <c r="H519" s="2"/>
      <c r="I519" s="2"/>
      <c r="J519" s="2"/>
    </row>
    <row r="520" spans="2:10" ht="15.75" customHeight="1" x14ac:dyDescent="0.25">
      <c r="B520" s="2"/>
      <c r="C520" s="2"/>
      <c r="D520" s="2"/>
      <c r="E520" s="2"/>
      <c r="F520" s="2"/>
      <c r="G520" s="2"/>
      <c r="H520" s="2"/>
      <c r="I520" s="2"/>
      <c r="J520" s="2"/>
    </row>
    <row r="521" spans="2:10" ht="15.75" customHeight="1" x14ac:dyDescent="0.25">
      <c r="B521" s="2"/>
      <c r="C521" s="2"/>
      <c r="D521" s="2"/>
      <c r="E521" s="2"/>
      <c r="F521" s="2"/>
      <c r="G521" s="2"/>
      <c r="H521" s="2"/>
      <c r="I521" s="2"/>
      <c r="J521" s="2"/>
    </row>
    <row r="522" spans="2:10" ht="15.75" customHeight="1" x14ac:dyDescent="0.25">
      <c r="B522" s="2"/>
      <c r="C522" s="2"/>
      <c r="D522" s="2"/>
      <c r="E522" s="2"/>
      <c r="F522" s="2"/>
      <c r="G522" s="2"/>
      <c r="H522" s="2"/>
      <c r="I522" s="2"/>
      <c r="J522" s="2"/>
    </row>
    <row r="523" spans="2:10" ht="15.75" customHeight="1" x14ac:dyDescent="0.25">
      <c r="B523" s="2"/>
      <c r="C523" s="2"/>
      <c r="D523" s="2"/>
      <c r="E523" s="2"/>
      <c r="F523" s="2"/>
      <c r="G523" s="2"/>
      <c r="H523" s="2"/>
      <c r="I523" s="2"/>
      <c r="J523" s="2"/>
    </row>
    <row r="524" spans="2:10" ht="15.75" customHeight="1" x14ac:dyDescent="0.25">
      <c r="B524" s="2"/>
      <c r="C524" s="2"/>
      <c r="D524" s="2"/>
      <c r="E524" s="2"/>
      <c r="F524" s="2"/>
      <c r="G524" s="2"/>
      <c r="H524" s="2"/>
      <c r="I524" s="2"/>
      <c r="J524" s="2"/>
    </row>
    <row r="525" spans="2:10" ht="15.75" customHeight="1" x14ac:dyDescent="0.25">
      <c r="B525" s="2"/>
      <c r="C525" s="2"/>
      <c r="D525" s="2"/>
      <c r="E525" s="2"/>
      <c r="F525" s="2"/>
      <c r="G525" s="2"/>
      <c r="H525" s="2"/>
      <c r="I525" s="2"/>
      <c r="J525" s="2"/>
    </row>
    <row r="526" spans="2:10" ht="15.75" customHeight="1" x14ac:dyDescent="0.25">
      <c r="B526" s="2"/>
      <c r="C526" s="2"/>
      <c r="D526" s="2"/>
      <c r="E526" s="2"/>
      <c r="F526" s="2"/>
      <c r="G526" s="2"/>
      <c r="H526" s="2"/>
      <c r="I526" s="2"/>
      <c r="J526" s="2"/>
    </row>
    <row r="527" spans="2:10" ht="15.75" customHeight="1" x14ac:dyDescent="0.25">
      <c r="B527" s="2"/>
      <c r="C527" s="2"/>
      <c r="D527" s="2"/>
      <c r="E527" s="2"/>
      <c r="F527" s="2"/>
      <c r="G527" s="2"/>
      <c r="H527" s="2"/>
      <c r="I527" s="2"/>
      <c r="J527" s="2"/>
    </row>
    <row r="528" spans="2:10" ht="15.75" customHeight="1" x14ac:dyDescent="0.25">
      <c r="B528" s="2"/>
      <c r="C528" s="2"/>
      <c r="D528" s="2"/>
      <c r="E528" s="2"/>
      <c r="F528" s="2"/>
      <c r="G528" s="2"/>
      <c r="H528" s="2"/>
      <c r="I528" s="2"/>
      <c r="J528" s="2"/>
    </row>
    <row r="529" spans="2:10" ht="15.75" customHeight="1" x14ac:dyDescent="0.25">
      <c r="B529" s="2"/>
      <c r="C529" s="2"/>
      <c r="D529" s="2"/>
      <c r="E529" s="2"/>
      <c r="F529" s="2"/>
      <c r="G529" s="2"/>
      <c r="H529" s="2"/>
      <c r="I529" s="2"/>
      <c r="J529" s="2"/>
    </row>
    <row r="530" spans="2:10" ht="15.75" customHeight="1" x14ac:dyDescent="0.25">
      <c r="B530" s="2"/>
      <c r="C530" s="2"/>
      <c r="D530" s="2"/>
      <c r="E530" s="2"/>
      <c r="F530" s="2"/>
      <c r="G530" s="2"/>
      <c r="H530" s="2"/>
      <c r="I530" s="2"/>
      <c r="J530" s="2"/>
    </row>
    <row r="531" spans="2:10" ht="15.75" customHeight="1" x14ac:dyDescent="0.25">
      <c r="B531" s="2"/>
      <c r="C531" s="2"/>
      <c r="D531" s="2"/>
      <c r="E531" s="2"/>
      <c r="F531" s="2"/>
      <c r="G531" s="2"/>
      <c r="H531" s="2"/>
      <c r="I531" s="2"/>
      <c r="J531" s="2"/>
    </row>
    <row r="532" spans="2:10" ht="15.75" customHeight="1" x14ac:dyDescent="0.25">
      <c r="B532" s="2"/>
      <c r="C532" s="2"/>
      <c r="D532" s="2"/>
      <c r="E532" s="2"/>
      <c r="F532" s="2"/>
      <c r="G532" s="2"/>
      <c r="H532" s="2"/>
      <c r="I532" s="2"/>
      <c r="J532" s="2"/>
    </row>
    <row r="533" spans="2:10" ht="15.75" customHeight="1" x14ac:dyDescent="0.25">
      <c r="B533" s="2"/>
      <c r="C533" s="2"/>
      <c r="D533" s="2"/>
      <c r="E533" s="2"/>
      <c r="F533" s="2"/>
      <c r="G533" s="2"/>
      <c r="H533" s="2"/>
      <c r="I533" s="2"/>
      <c r="J533" s="2"/>
    </row>
    <row r="534" spans="2:10" ht="15.75" customHeight="1" x14ac:dyDescent="0.25">
      <c r="B534" s="2"/>
      <c r="C534" s="2"/>
      <c r="D534" s="2"/>
      <c r="E534" s="2"/>
      <c r="F534" s="2"/>
      <c r="G534" s="2"/>
      <c r="H534" s="2"/>
      <c r="I534" s="2"/>
      <c r="J534" s="2"/>
    </row>
    <row r="535" spans="2:10" ht="15.75" customHeight="1" x14ac:dyDescent="0.25">
      <c r="B535" s="2"/>
      <c r="C535" s="2"/>
      <c r="D535" s="2"/>
      <c r="E535" s="2"/>
      <c r="F535" s="2"/>
      <c r="G535" s="2"/>
      <c r="H535" s="2"/>
      <c r="I535" s="2"/>
      <c r="J535" s="2"/>
    </row>
    <row r="536" spans="2:10" ht="15.75" customHeight="1" x14ac:dyDescent="0.25">
      <c r="B536" s="2"/>
      <c r="C536" s="2"/>
      <c r="D536" s="2"/>
      <c r="E536" s="2"/>
      <c r="F536" s="2"/>
      <c r="G536" s="2"/>
      <c r="H536" s="2"/>
      <c r="I536" s="2"/>
      <c r="J536" s="2"/>
    </row>
    <row r="537" spans="2:10" ht="15.75" customHeight="1" x14ac:dyDescent="0.25">
      <c r="B537" s="2"/>
      <c r="C537" s="2"/>
      <c r="D537" s="2"/>
      <c r="E537" s="2"/>
      <c r="F537" s="2"/>
      <c r="G537" s="2"/>
      <c r="H537" s="2"/>
      <c r="I537" s="2"/>
      <c r="J537" s="2"/>
    </row>
    <row r="538" spans="2:10" ht="15.75" customHeight="1" x14ac:dyDescent="0.25">
      <c r="B538" s="2"/>
      <c r="C538" s="2"/>
      <c r="D538" s="2"/>
      <c r="E538" s="2"/>
      <c r="F538" s="2"/>
      <c r="G538" s="2"/>
      <c r="H538" s="2"/>
      <c r="I538" s="2"/>
      <c r="J538" s="2"/>
    </row>
    <row r="539" spans="2:10" ht="15.75" customHeight="1" x14ac:dyDescent="0.25">
      <c r="B539" s="2"/>
      <c r="C539" s="2"/>
      <c r="D539" s="2"/>
      <c r="E539" s="2"/>
      <c r="F539" s="2"/>
      <c r="G539" s="2"/>
      <c r="H539" s="2"/>
      <c r="I539" s="2"/>
      <c r="J539" s="2"/>
    </row>
    <row r="540" spans="2:10" ht="15.75" customHeight="1" x14ac:dyDescent="0.25">
      <c r="B540" s="2"/>
      <c r="C540" s="2"/>
      <c r="D540" s="2"/>
      <c r="E540" s="2"/>
      <c r="F540" s="2"/>
      <c r="G540" s="2"/>
      <c r="H540" s="2"/>
      <c r="I540" s="2"/>
      <c r="J540" s="2"/>
    </row>
    <row r="541" spans="2:10" ht="15.75" customHeight="1" x14ac:dyDescent="0.25">
      <c r="B541" s="2"/>
      <c r="C541" s="2"/>
      <c r="D541" s="2"/>
      <c r="E541" s="2"/>
      <c r="F541" s="2"/>
      <c r="G541" s="2"/>
      <c r="H541" s="2"/>
      <c r="I541" s="2"/>
      <c r="J541" s="2"/>
    </row>
    <row r="542" spans="2:10" ht="15.75" customHeight="1" x14ac:dyDescent="0.25">
      <c r="B542" s="2"/>
      <c r="C542" s="2"/>
      <c r="D542" s="2"/>
      <c r="E542" s="2"/>
      <c r="F542" s="2"/>
      <c r="G542" s="2"/>
      <c r="H542" s="2"/>
      <c r="I542" s="2"/>
      <c r="J542" s="2"/>
    </row>
    <row r="543" spans="2:10" ht="15.75" customHeight="1" x14ac:dyDescent="0.25">
      <c r="B543" s="2"/>
      <c r="C543" s="2"/>
      <c r="D543" s="2"/>
      <c r="E543" s="2"/>
      <c r="F543" s="2"/>
      <c r="G543" s="2"/>
      <c r="H543" s="2"/>
      <c r="I543" s="2"/>
      <c r="J543" s="2"/>
    </row>
    <row r="544" spans="2:10" ht="15.75" customHeight="1" x14ac:dyDescent="0.25">
      <c r="B544" s="2"/>
      <c r="C544" s="2"/>
      <c r="D544" s="2"/>
      <c r="E544" s="2"/>
      <c r="F544" s="2"/>
      <c r="G544" s="2"/>
      <c r="H544" s="2"/>
      <c r="I544" s="2"/>
      <c r="J544" s="2"/>
    </row>
    <row r="545" spans="2:10" ht="15.75" customHeight="1" x14ac:dyDescent="0.25">
      <c r="B545" s="2"/>
      <c r="C545" s="2"/>
      <c r="D545" s="2"/>
      <c r="E545" s="2"/>
      <c r="F545" s="2"/>
      <c r="G545" s="2"/>
      <c r="H545" s="2"/>
      <c r="I545" s="2"/>
      <c r="J545" s="2"/>
    </row>
    <row r="546" spans="2:10" ht="15.75" customHeight="1" x14ac:dyDescent="0.25">
      <c r="B546" s="2"/>
      <c r="C546" s="2"/>
      <c r="D546" s="2"/>
      <c r="E546" s="2"/>
      <c r="F546" s="2"/>
      <c r="G546" s="2"/>
      <c r="H546" s="2"/>
      <c r="I546" s="2"/>
      <c r="J546" s="2"/>
    </row>
    <row r="547" spans="2:10" ht="15.75" customHeight="1" x14ac:dyDescent="0.25">
      <c r="B547" s="2"/>
      <c r="C547" s="2"/>
      <c r="D547" s="2"/>
      <c r="E547" s="2"/>
      <c r="F547" s="2"/>
      <c r="G547" s="2"/>
      <c r="H547" s="2"/>
      <c r="I547" s="2"/>
      <c r="J547" s="2"/>
    </row>
    <row r="548" spans="2:10" ht="15.75" customHeight="1" x14ac:dyDescent="0.25">
      <c r="B548" s="2"/>
      <c r="C548" s="2"/>
      <c r="D548" s="2"/>
      <c r="E548" s="2"/>
      <c r="F548" s="2"/>
      <c r="G548" s="2"/>
      <c r="H548" s="2"/>
      <c r="I548" s="2"/>
      <c r="J548" s="2"/>
    </row>
    <row r="549" spans="2:10" ht="15.75" customHeight="1" x14ac:dyDescent="0.25">
      <c r="B549" s="2"/>
      <c r="C549" s="2"/>
      <c r="D549" s="2"/>
      <c r="E549" s="2"/>
      <c r="F549" s="2"/>
      <c r="G549" s="2"/>
      <c r="H549" s="2"/>
      <c r="I549" s="2"/>
      <c r="J549" s="2"/>
    </row>
    <row r="550" spans="2:10" ht="15.75" customHeight="1" x14ac:dyDescent="0.25">
      <c r="B550" s="2"/>
      <c r="C550" s="2"/>
      <c r="D550" s="2"/>
      <c r="E550" s="2"/>
      <c r="F550" s="2"/>
      <c r="G550" s="2"/>
      <c r="H550" s="2"/>
      <c r="I550" s="2"/>
      <c r="J550" s="2"/>
    </row>
    <row r="551" spans="2:10" ht="15.75" customHeight="1" x14ac:dyDescent="0.25">
      <c r="B551" s="2"/>
      <c r="C551" s="2"/>
      <c r="D551" s="2"/>
      <c r="E551" s="2"/>
      <c r="F551" s="2"/>
      <c r="G551" s="2"/>
      <c r="H551" s="2"/>
      <c r="I551" s="2"/>
      <c r="J551" s="2"/>
    </row>
    <row r="552" spans="2:10" ht="15.75" customHeight="1" x14ac:dyDescent="0.25">
      <c r="B552" s="2"/>
      <c r="C552" s="2"/>
      <c r="D552" s="2"/>
      <c r="E552" s="2"/>
      <c r="F552" s="2"/>
      <c r="G552" s="2"/>
      <c r="H552" s="2"/>
      <c r="I552" s="2"/>
      <c r="J552" s="2"/>
    </row>
    <row r="553" spans="2:10" ht="15.75" customHeight="1" x14ac:dyDescent="0.25">
      <c r="B553" s="2"/>
      <c r="C553" s="2"/>
      <c r="D553" s="2"/>
      <c r="E553" s="2"/>
      <c r="F553" s="2"/>
      <c r="G553" s="2"/>
      <c r="H553" s="2"/>
      <c r="I553" s="2"/>
      <c r="J553" s="2"/>
    </row>
    <row r="554" spans="2:10" ht="15.75" customHeight="1" x14ac:dyDescent="0.25">
      <c r="B554" s="2"/>
      <c r="C554" s="2"/>
      <c r="D554" s="2"/>
      <c r="E554" s="2"/>
      <c r="F554" s="2"/>
      <c r="G554" s="2"/>
      <c r="H554" s="2"/>
      <c r="I554" s="2"/>
      <c r="J554" s="2"/>
    </row>
    <row r="555" spans="2:10" ht="15.75" customHeight="1" x14ac:dyDescent="0.25">
      <c r="B555" s="2"/>
      <c r="C555" s="2"/>
      <c r="D555" s="2"/>
      <c r="E555" s="2"/>
      <c r="F555" s="2"/>
      <c r="G555" s="2"/>
      <c r="H555" s="2"/>
      <c r="I555" s="2"/>
      <c r="J555" s="2"/>
    </row>
    <row r="556" spans="2:10" ht="15.75" customHeight="1" x14ac:dyDescent="0.25">
      <c r="B556" s="2"/>
      <c r="C556" s="2"/>
      <c r="D556" s="2"/>
      <c r="E556" s="2"/>
      <c r="F556" s="2"/>
      <c r="G556" s="2"/>
      <c r="H556" s="2"/>
      <c r="I556" s="2"/>
      <c r="J556" s="2"/>
    </row>
    <row r="557" spans="2:10" ht="15.75" customHeight="1" x14ac:dyDescent="0.25">
      <c r="B557" s="2"/>
      <c r="C557" s="2"/>
      <c r="D557" s="2"/>
      <c r="E557" s="2"/>
      <c r="F557" s="2"/>
      <c r="G557" s="2"/>
      <c r="H557" s="2"/>
      <c r="I557" s="2"/>
      <c r="J557" s="2"/>
    </row>
    <row r="558" spans="2:10" ht="15.75" customHeight="1" x14ac:dyDescent="0.25">
      <c r="B558" s="2"/>
      <c r="C558" s="2"/>
      <c r="D558" s="2"/>
      <c r="E558" s="2"/>
      <c r="F558" s="2"/>
      <c r="G558" s="2"/>
      <c r="H558" s="2"/>
      <c r="I558" s="2"/>
      <c r="J558" s="2"/>
    </row>
    <row r="559" spans="2:10" ht="15.75" customHeight="1" x14ac:dyDescent="0.25">
      <c r="B559" s="2"/>
      <c r="C559" s="2"/>
      <c r="D559" s="2"/>
      <c r="E559" s="2"/>
      <c r="F559" s="2"/>
      <c r="G559" s="2"/>
      <c r="H559" s="2"/>
      <c r="I559" s="2"/>
      <c r="J559" s="2"/>
    </row>
    <row r="560" spans="2:10" ht="15.75" customHeight="1" x14ac:dyDescent="0.25">
      <c r="B560" s="2"/>
      <c r="C560" s="2"/>
      <c r="D560" s="2"/>
      <c r="E560" s="2"/>
      <c r="F560" s="2"/>
      <c r="G560" s="2"/>
      <c r="H560" s="2"/>
      <c r="I560" s="2"/>
      <c r="J560" s="2"/>
    </row>
    <row r="561" spans="2:10" ht="15.75" customHeight="1" x14ac:dyDescent="0.25">
      <c r="B561" s="2"/>
      <c r="C561" s="2"/>
      <c r="D561" s="2"/>
      <c r="E561" s="2"/>
      <c r="F561" s="2"/>
      <c r="G561" s="2"/>
      <c r="H561" s="2"/>
      <c r="I561" s="2"/>
      <c r="J561" s="2"/>
    </row>
    <row r="562" spans="2:10" ht="15.75" customHeight="1" x14ac:dyDescent="0.25">
      <c r="B562" s="2"/>
      <c r="C562" s="2"/>
      <c r="D562" s="2"/>
      <c r="E562" s="2"/>
      <c r="F562" s="2"/>
      <c r="G562" s="2"/>
      <c r="H562" s="2"/>
      <c r="I562" s="2"/>
      <c r="J562" s="2"/>
    </row>
    <row r="563" spans="2:10" ht="15.75" customHeight="1" x14ac:dyDescent="0.25">
      <c r="B563" s="2"/>
      <c r="C563" s="2"/>
      <c r="D563" s="2"/>
      <c r="E563" s="2"/>
      <c r="F563" s="2"/>
      <c r="G563" s="2"/>
      <c r="H563" s="2"/>
      <c r="I563" s="2"/>
      <c r="J563" s="2"/>
    </row>
    <row r="564" spans="2:10" ht="15.75" customHeight="1" x14ac:dyDescent="0.25">
      <c r="B564" s="2"/>
      <c r="C564" s="2"/>
      <c r="D564" s="2"/>
      <c r="E564" s="2"/>
      <c r="F564" s="2"/>
      <c r="G564" s="2"/>
      <c r="H564" s="2"/>
      <c r="I564" s="2"/>
      <c r="J564" s="2"/>
    </row>
    <row r="565" spans="2:10" ht="15.75" customHeight="1" x14ac:dyDescent="0.25">
      <c r="B565" s="2"/>
      <c r="C565" s="2"/>
      <c r="D565" s="2"/>
      <c r="E565" s="2"/>
      <c r="F565" s="2"/>
      <c r="G565" s="2"/>
      <c r="H565" s="2"/>
      <c r="I565" s="2"/>
      <c r="J565" s="2"/>
    </row>
    <row r="566" spans="2:10" ht="15.75" customHeight="1" x14ac:dyDescent="0.25">
      <c r="B566" s="2"/>
      <c r="C566" s="2"/>
      <c r="D566" s="2"/>
      <c r="E566" s="2"/>
      <c r="F566" s="2"/>
      <c r="G566" s="2"/>
      <c r="H566" s="2"/>
      <c r="I566" s="2"/>
      <c r="J566" s="2"/>
    </row>
    <row r="567" spans="2:10" ht="15.75" customHeight="1" x14ac:dyDescent="0.25">
      <c r="B567" s="2"/>
      <c r="C567" s="2"/>
      <c r="D567" s="2"/>
      <c r="E567" s="2"/>
      <c r="F567" s="2"/>
      <c r="G567" s="2"/>
      <c r="H567" s="2"/>
      <c r="I567" s="2"/>
      <c r="J567" s="2"/>
    </row>
    <row r="568" spans="2:10" ht="15.75" customHeight="1" x14ac:dyDescent="0.25">
      <c r="B568" s="2"/>
      <c r="C568" s="2"/>
      <c r="D568" s="2"/>
      <c r="E568" s="2"/>
      <c r="F568" s="2"/>
      <c r="G568" s="2"/>
      <c r="H568" s="2"/>
      <c r="I568" s="2"/>
      <c r="J568" s="2"/>
    </row>
    <row r="569" spans="2:10" ht="15.75" customHeight="1" x14ac:dyDescent="0.25">
      <c r="B569" s="2"/>
      <c r="C569" s="2"/>
      <c r="D569" s="2"/>
      <c r="E569" s="2"/>
      <c r="F569" s="2"/>
      <c r="G569" s="2"/>
      <c r="H569" s="2"/>
      <c r="I569" s="2"/>
      <c r="J569" s="2"/>
    </row>
    <row r="570" spans="2:10" ht="15.75" customHeight="1" x14ac:dyDescent="0.25">
      <c r="B570" s="2"/>
      <c r="C570" s="2"/>
      <c r="D570" s="2"/>
      <c r="E570" s="2"/>
      <c r="F570" s="2"/>
      <c r="G570" s="2"/>
      <c r="H570" s="2"/>
      <c r="I570" s="2"/>
      <c r="J570" s="2"/>
    </row>
    <row r="571" spans="2:10" ht="15.75" customHeight="1" x14ac:dyDescent="0.25">
      <c r="B571" s="2"/>
      <c r="C571" s="2"/>
      <c r="D571" s="2"/>
      <c r="E571" s="2"/>
      <c r="F571" s="2"/>
      <c r="G571" s="2"/>
      <c r="H571" s="2"/>
      <c r="I571" s="2"/>
      <c r="J571" s="2"/>
    </row>
    <row r="572" spans="2:10" ht="15.75" customHeight="1" x14ac:dyDescent="0.25">
      <c r="B572" s="2"/>
      <c r="C572" s="2"/>
      <c r="D572" s="2"/>
      <c r="E572" s="2"/>
      <c r="F572" s="2"/>
      <c r="G572" s="2"/>
      <c r="H572" s="2"/>
      <c r="I572" s="2"/>
      <c r="J572" s="2"/>
    </row>
    <row r="573" spans="2:10" ht="15.75" customHeight="1" x14ac:dyDescent="0.25">
      <c r="B573" s="2"/>
      <c r="C573" s="2"/>
      <c r="D573" s="2"/>
      <c r="E573" s="2"/>
      <c r="F573" s="2"/>
      <c r="G573" s="2"/>
      <c r="H573" s="2"/>
      <c r="I573" s="2"/>
      <c r="J573" s="2"/>
    </row>
    <row r="574" spans="2:10" ht="15.75" customHeight="1" x14ac:dyDescent="0.25">
      <c r="B574" s="2"/>
      <c r="C574" s="2"/>
      <c r="D574" s="2"/>
      <c r="E574" s="2"/>
      <c r="F574" s="2"/>
      <c r="G574" s="2"/>
      <c r="H574" s="2"/>
      <c r="I574" s="2"/>
      <c r="J574" s="2"/>
    </row>
    <row r="575" spans="2:10" ht="15.75" customHeight="1" x14ac:dyDescent="0.25">
      <c r="B575" s="2"/>
      <c r="C575" s="2"/>
      <c r="D575" s="2"/>
      <c r="E575" s="2"/>
      <c r="F575" s="2"/>
      <c r="G575" s="2"/>
      <c r="H575" s="2"/>
      <c r="I575" s="2"/>
      <c r="J575" s="2"/>
    </row>
    <row r="576" spans="2:10" ht="15.75" customHeight="1" x14ac:dyDescent="0.25">
      <c r="B576" s="2"/>
      <c r="C576" s="2"/>
      <c r="D576" s="2"/>
      <c r="E576" s="2"/>
      <c r="F576" s="2"/>
      <c r="G576" s="2"/>
      <c r="H576" s="2"/>
      <c r="I576" s="2"/>
      <c r="J576" s="2"/>
    </row>
    <row r="577" spans="2:10" ht="15.75" customHeight="1" x14ac:dyDescent="0.25">
      <c r="B577" s="2"/>
      <c r="C577" s="2"/>
      <c r="D577" s="2"/>
      <c r="E577" s="2"/>
      <c r="F577" s="2"/>
      <c r="G577" s="2"/>
      <c r="H577" s="2"/>
      <c r="I577" s="2"/>
      <c r="J577" s="2"/>
    </row>
    <row r="578" spans="2:10" ht="15.75" customHeight="1" x14ac:dyDescent="0.25">
      <c r="B578" s="2"/>
      <c r="C578" s="2"/>
      <c r="D578" s="2"/>
      <c r="E578" s="2"/>
      <c r="F578" s="2"/>
      <c r="G578" s="2"/>
      <c r="H578" s="2"/>
      <c r="I578" s="2"/>
      <c r="J578" s="2"/>
    </row>
    <row r="579" spans="2:10" ht="15.75" customHeight="1" x14ac:dyDescent="0.25">
      <c r="B579" s="2"/>
      <c r="C579" s="2"/>
      <c r="D579" s="2"/>
      <c r="E579" s="2"/>
      <c r="F579" s="2"/>
      <c r="G579" s="2"/>
      <c r="H579" s="2"/>
      <c r="I579" s="2"/>
      <c r="J579" s="2"/>
    </row>
    <row r="580" spans="2:10" ht="15.75" customHeight="1" x14ac:dyDescent="0.25">
      <c r="B580" s="2"/>
      <c r="C580" s="2"/>
      <c r="D580" s="2"/>
      <c r="E580" s="2"/>
      <c r="F580" s="2"/>
      <c r="G580" s="2"/>
      <c r="H580" s="2"/>
      <c r="I580" s="2"/>
      <c r="J580" s="2"/>
    </row>
    <row r="581" spans="2:10" ht="15.75" customHeight="1" x14ac:dyDescent="0.25">
      <c r="B581" s="2"/>
      <c r="C581" s="2"/>
      <c r="D581" s="2"/>
      <c r="E581" s="2"/>
      <c r="F581" s="2"/>
      <c r="G581" s="2"/>
      <c r="H581" s="2"/>
      <c r="I581" s="2"/>
      <c r="J581" s="2"/>
    </row>
    <row r="582" spans="2:10" ht="15.75" customHeight="1" x14ac:dyDescent="0.25">
      <c r="B582" s="2"/>
      <c r="C582" s="2"/>
      <c r="D582" s="2"/>
      <c r="E582" s="2"/>
      <c r="F582" s="2"/>
      <c r="G582" s="2"/>
      <c r="H582" s="2"/>
      <c r="I582" s="2"/>
      <c r="J582" s="2"/>
    </row>
    <row r="583" spans="2:10" ht="15.75" customHeight="1" x14ac:dyDescent="0.25">
      <c r="B583" s="2"/>
      <c r="C583" s="2"/>
      <c r="D583" s="2"/>
      <c r="E583" s="2"/>
      <c r="F583" s="2"/>
      <c r="G583" s="2"/>
      <c r="H583" s="2"/>
      <c r="I583" s="2"/>
      <c r="J583" s="2"/>
    </row>
    <row r="584" spans="2:10" ht="15.75" customHeight="1" x14ac:dyDescent="0.25">
      <c r="B584" s="2"/>
      <c r="C584" s="2"/>
      <c r="D584" s="2"/>
      <c r="E584" s="2"/>
      <c r="F584" s="2"/>
      <c r="G584" s="2"/>
      <c r="H584" s="2"/>
      <c r="I584" s="2"/>
      <c r="J584" s="2"/>
    </row>
    <row r="585" spans="2:10" ht="15.75" customHeight="1" x14ac:dyDescent="0.25">
      <c r="B585" s="2"/>
      <c r="C585" s="2"/>
      <c r="D585" s="2"/>
      <c r="E585" s="2"/>
      <c r="F585" s="2"/>
      <c r="G585" s="2"/>
      <c r="H585" s="2"/>
      <c r="I585" s="2"/>
      <c r="J585" s="2"/>
    </row>
    <row r="586" spans="2:10" ht="15.75" customHeight="1" x14ac:dyDescent="0.25">
      <c r="B586" s="2"/>
      <c r="C586" s="2"/>
      <c r="D586" s="2"/>
      <c r="E586" s="2"/>
      <c r="F586" s="2"/>
      <c r="G586" s="2"/>
      <c r="H586" s="2"/>
      <c r="I586" s="2"/>
      <c r="J586" s="2"/>
    </row>
    <row r="587" spans="2:10" ht="15.75" customHeight="1" x14ac:dyDescent="0.25">
      <c r="B587" s="2"/>
      <c r="C587" s="2"/>
      <c r="D587" s="2"/>
      <c r="E587" s="2"/>
      <c r="F587" s="2"/>
      <c r="G587" s="2"/>
      <c r="H587" s="2"/>
      <c r="I587" s="2"/>
      <c r="J587" s="2"/>
    </row>
    <row r="588" spans="2:10" ht="15.75" customHeight="1" x14ac:dyDescent="0.25">
      <c r="B588" s="2"/>
      <c r="C588" s="2"/>
      <c r="D588" s="2"/>
      <c r="E588" s="2"/>
      <c r="F588" s="2"/>
      <c r="G588" s="2"/>
      <c r="H588" s="2"/>
      <c r="I588" s="2"/>
      <c r="J588" s="2"/>
    </row>
    <row r="589" spans="2:10" ht="15.75" customHeight="1" x14ac:dyDescent="0.25">
      <c r="B589" s="2"/>
      <c r="C589" s="2"/>
      <c r="D589" s="2"/>
      <c r="E589" s="2"/>
      <c r="F589" s="2"/>
      <c r="G589" s="2"/>
      <c r="H589" s="2"/>
      <c r="I589" s="2"/>
      <c r="J589" s="2"/>
    </row>
    <row r="590" spans="2:10" ht="15.75" customHeight="1" x14ac:dyDescent="0.25">
      <c r="B590" s="2"/>
      <c r="C590" s="2"/>
      <c r="D590" s="2"/>
      <c r="E590" s="2"/>
      <c r="F590" s="2"/>
      <c r="G590" s="2"/>
      <c r="H590" s="2"/>
      <c r="I590" s="2"/>
      <c r="J590" s="2"/>
    </row>
    <row r="591" spans="2:10" ht="15.75" customHeight="1" x14ac:dyDescent="0.25">
      <c r="B591" s="2"/>
      <c r="C591" s="2"/>
      <c r="D591" s="2"/>
      <c r="E591" s="2"/>
      <c r="F591" s="2"/>
      <c r="G591" s="2"/>
      <c r="H591" s="2"/>
      <c r="I591" s="2"/>
      <c r="J591" s="2"/>
    </row>
    <row r="592" spans="2:10" ht="15.75" customHeight="1" x14ac:dyDescent="0.25">
      <c r="B592" s="2"/>
      <c r="C592" s="2"/>
      <c r="D592" s="2"/>
      <c r="E592" s="2"/>
      <c r="F592" s="2"/>
      <c r="G592" s="2"/>
      <c r="H592" s="2"/>
      <c r="I592" s="2"/>
      <c r="J592" s="2"/>
    </row>
    <row r="593" spans="2:10" ht="15.75" customHeight="1" x14ac:dyDescent="0.25">
      <c r="B593" s="2"/>
      <c r="C593" s="2"/>
      <c r="D593" s="2"/>
      <c r="E593" s="2"/>
      <c r="F593" s="2"/>
      <c r="G593" s="2"/>
      <c r="H593" s="2"/>
      <c r="I593" s="2"/>
      <c r="J593" s="2"/>
    </row>
    <row r="594" spans="2:10" ht="15.75" customHeight="1" x14ac:dyDescent="0.25">
      <c r="B594" s="2"/>
      <c r="C594" s="2"/>
      <c r="D594" s="2"/>
      <c r="E594" s="2"/>
      <c r="F594" s="2"/>
      <c r="G594" s="2"/>
      <c r="H594" s="2"/>
      <c r="I594" s="2"/>
      <c r="J594" s="2"/>
    </row>
    <row r="595" spans="2:10" ht="15.75" customHeight="1" x14ac:dyDescent="0.25">
      <c r="B595" s="2"/>
      <c r="C595" s="2"/>
      <c r="D595" s="2"/>
      <c r="E595" s="2"/>
      <c r="F595" s="2"/>
      <c r="G595" s="2"/>
      <c r="H595" s="2"/>
      <c r="I595" s="2"/>
      <c r="J595" s="2"/>
    </row>
    <row r="596" spans="2:10" ht="15.75" customHeight="1" x14ac:dyDescent="0.25">
      <c r="B596" s="2"/>
      <c r="C596" s="2"/>
      <c r="D596" s="2"/>
      <c r="E596" s="2"/>
      <c r="F596" s="2"/>
      <c r="G596" s="2"/>
      <c r="H596" s="2"/>
      <c r="I596" s="2"/>
      <c r="J596" s="2"/>
    </row>
    <row r="597" spans="2:10" ht="15.75" customHeight="1" x14ac:dyDescent="0.25">
      <c r="B597" s="2"/>
      <c r="C597" s="2"/>
      <c r="D597" s="2"/>
      <c r="E597" s="2"/>
      <c r="F597" s="2"/>
      <c r="G597" s="2"/>
      <c r="H597" s="2"/>
      <c r="I597" s="2"/>
      <c r="J597" s="2"/>
    </row>
    <row r="598" spans="2:10" ht="15.75" customHeight="1" x14ac:dyDescent="0.25">
      <c r="B598" s="2"/>
      <c r="C598" s="2"/>
      <c r="D598" s="2"/>
      <c r="E598" s="2"/>
      <c r="F598" s="2"/>
      <c r="G598" s="2"/>
      <c r="H598" s="2"/>
      <c r="I598" s="2"/>
      <c r="J598" s="2"/>
    </row>
    <row r="599" spans="2:10" ht="15.75" customHeight="1" x14ac:dyDescent="0.25">
      <c r="B599" s="2"/>
      <c r="C599" s="2"/>
      <c r="D599" s="2"/>
      <c r="E599" s="2"/>
      <c r="F599" s="2"/>
      <c r="G599" s="2"/>
      <c r="H599" s="2"/>
      <c r="I599" s="2"/>
      <c r="J599" s="2"/>
    </row>
    <row r="600" spans="2:10" ht="15.75" customHeight="1" x14ac:dyDescent="0.25">
      <c r="B600" s="2"/>
      <c r="C600" s="2"/>
      <c r="D600" s="2"/>
      <c r="E600" s="2"/>
      <c r="F600" s="2"/>
      <c r="G600" s="2"/>
      <c r="H600" s="2"/>
      <c r="I600" s="2"/>
      <c r="J600" s="2"/>
    </row>
    <row r="601" spans="2:10" ht="15.75" customHeight="1" x14ac:dyDescent="0.25">
      <c r="B601" s="2"/>
      <c r="C601" s="2"/>
      <c r="D601" s="2"/>
      <c r="E601" s="2"/>
      <c r="F601" s="2"/>
      <c r="G601" s="2"/>
      <c r="H601" s="2"/>
      <c r="I601" s="2"/>
      <c r="J601" s="2"/>
    </row>
    <row r="602" spans="2:10" ht="15.75" customHeight="1" x14ac:dyDescent="0.25">
      <c r="B602" s="2"/>
      <c r="C602" s="2"/>
      <c r="D602" s="2"/>
      <c r="E602" s="2"/>
      <c r="F602" s="2"/>
      <c r="G602" s="2"/>
      <c r="H602" s="2"/>
      <c r="I602" s="2"/>
      <c r="J602" s="2"/>
    </row>
    <row r="603" spans="2:10" ht="15.75" customHeight="1" x14ac:dyDescent="0.25">
      <c r="B603" s="2"/>
      <c r="C603" s="2"/>
      <c r="D603" s="2"/>
      <c r="E603" s="2"/>
      <c r="F603" s="2"/>
      <c r="G603" s="2"/>
      <c r="H603" s="2"/>
      <c r="I603" s="2"/>
      <c r="J603" s="2"/>
    </row>
    <row r="604" spans="2:10" ht="15.75" customHeight="1" x14ac:dyDescent="0.25">
      <c r="B604" s="2"/>
      <c r="C604" s="2"/>
      <c r="D604" s="2"/>
      <c r="E604" s="2"/>
      <c r="F604" s="2"/>
      <c r="G604" s="2"/>
      <c r="H604" s="2"/>
      <c r="I604" s="2"/>
      <c r="J604" s="2"/>
    </row>
    <row r="605" spans="2:10" ht="15.75" customHeight="1" x14ac:dyDescent="0.25">
      <c r="B605" s="2"/>
      <c r="C605" s="2"/>
      <c r="D605" s="2"/>
      <c r="E605" s="2"/>
      <c r="F605" s="2"/>
      <c r="G605" s="2"/>
      <c r="H605" s="2"/>
      <c r="I605" s="2"/>
      <c r="J605" s="2"/>
    </row>
    <row r="606" spans="2:10" ht="15.75" customHeight="1" x14ac:dyDescent="0.25">
      <c r="B606" s="2"/>
      <c r="C606" s="2"/>
      <c r="D606" s="2"/>
      <c r="E606" s="2"/>
      <c r="F606" s="2"/>
      <c r="G606" s="2"/>
      <c r="H606" s="2"/>
      <c r="I606" s="2"/>
      <c r="J606" s="2"/>
    </row>
    <row r="607" spans="2:10" ht="15.75" customHeight="1" x14ac:dyDescent="0.25">
      <c r="B607" s="2"/>
      <c r="C607" s="2"/>
      <c r="D607" s="2"/>
      <c r="E607" s="2"/>
      <c r="F607" s="2"/>
      <c r="G607" s="2"/>
      <c r="H607" s="2"/>
      <c r="I607" s="2"/>
      <c r="J607" s="2"/>
    </row>
    <row r="608" spans="2:10" ht="15.75" customHeight="1" x14ac:dyDescent="0.25">
      <c r="B608" s="2"/>
      <c r="C608" s="2"/>
      <c r="D608" s="2"/>
      <c r="E608" s="2"/>
      <c r="F608" s="2"/>
      <c r="G608" s="2"/>
      <c r="H608" s="2"/>
      <c r="I608" s="2"/>
      <c r="J608" s="2"/>
    </row>
    <row r="609" spans="2:10" ht="15.75" customHeight="1" x14ac:dyDescent="0.25">
      <c r="B609" s="2"/>
      <c r="C609" s="2"/>
      <c r="D609" s="2"/>
      <c r="E609" s="2"/>
      <c r="F609" s="2"/>
      <c r="G609" s="2"/>
      <c r="H609" s="2"/>
      <c r="I609" s="2"/>
      <c r="J609" s="2"/>
    </row>
    <row r="610" spans="2:10" ht="15.75" customHeight="1" x14ac:dyDescent="0.25">
      <c r="B610" s="2"/>
      <c r="C610" s="2"/>
      <c r="D610" s="2"/>
      <c r="E610" s="2"/>
      <c r="F610" s="2"/>
      <c r="G610" s="2"/>
      <c r="H610" s="2"/>
      <c r="I610" s="2"/>
      <c r="J610" s="2"/>
    </row>
    <row r="611" spans="2:10" ht="15.75" customHeight="1" x14ac:dyDescent="0.25">
      <c r="B611" s="2"/>
      <c r="C611" s="2"/>
      <c r="D611" s="2"/>
      <c r="E611" s="2"/>
      <c r="F611" s="2"/>
      <c r="G611" s="2"/>
      <c r="H611" s="2"/>
      <c r="I611" s="2"/>
      <c r="J611" s="2"/>
    </row>
    <row r="612" spans="2:10" ht="15.75" customHeight="1" x14ac:dyDescent="0.25">
      <c r="B612" s="2"/>
      <c r="C612" s="2"/>
      <c r="D612" s="2"/>
      <c r="E612" s="2"/>
      <c r="F612" s="2"/>
      <c r="G612" s="2"/>
      <c r="H612" s="2"/>
      <c r="I612" s="2"/>
      <c r="J612" s="2"/>
    </row>
    <row r="613" spans="2:10" ht="15.75" customHeight="1" x14ac:dyDescent="0.25">
      <c r="B613" s="2"/>
      <c r="C613" s="2"/>
      <c r="D613" s="2"/>
      <c r="E613" s="2"/>
      <c r="F613" s="2"/>
      <c r="G613" s="2"/>
      <c r="H613" s="2"/>
      <c r="I613" s="2"/>
      <c r="J613" s="2"/>
    </row>
    <row r="614" spans="2:10" ht="15.75" customHeight="1" x14ac:dyDescent="0.25">
      <c r="B614" s="2"/>
      <c r="C614" s="2"/>
      <c r="D614" s="2"/>
      <c r="E614" s="2"/>
      <c r="F614" s="2"/>
      <c r="G614" s="2"/>
      <c r="H614" s="2"/>
      <c r="I614" s="2"/>
      <c r="J614" s="2"/>
    </row>
    <row r="615" spans="2:10" ht="15.75" customHeight="1" x14ac:dyDescent="0.2"/>
    <row r="616" spans="2:10" ht="15.75" customHeight="1" x14ac:dyDescent="0.2"/>
    <row r="617" spans="2:10" ht="15.75" customHeight="1" x14ac:dyDescent="0.2"/>
    <row r="618" spans="2:10" ht="15.75" customHeight="1" x14ac:dyDescent="0.2"/>
    <row r="619" spans="2:10" ht="15.75" customHeight="1" x14ac:dyDescent="0.2"/>
    <row r="620" spans="2:10" ht="15.75" customHeight="1" x14ac:dyDescent="0.2"/>
    <row r="621" spans="2:10" ht="15.75" customHeight="1" x14ac:dyDescent="0.2"/>
    <row r="622" spans="2:10" ht="15.75" customHeight="1" x14ac:dyDescent="0.2"/>
    <row r="623" spans="2:10" ht="15.75" customHeight="1" x14ac:dyDescent="0.2"/>
    <row r="624" spans="2:10"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B4:D4"/>
    <mergeCell ref="G4:I4"/>
    <mergeCell ref="L5:N5"/>
    <mergeCell ref="P5:R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W1000"/>
  <sheetViews>
    <sheetView showGridLines="0" workbookViewId="0"/>
  </sheetViews>
  <sheetFormatPr defaultColWidth="12.5703125" defaultRowHeight="15" customHeight="1" x14ac:dyDescent="0.2"/>
  <cols>
    <col min="1" max="1" width="6.42578125" customWidth="1"/>
    <col min="2" max="2" width="10" customWidth="1"/>
    <col min="3" max="3" width="16.5703125" customWidth="1"/>
    <col min="4" max="5" width="10.42578125" customWidth="1"/>
    <col min="6" max="6" width="7.7109375" customWidth="1"/>
    <col min="7" max="7" width="9" customWidth="1"/>
    <col min="8" max="8" width="16.5703125" customWidth="1"/>
    <col min="9" max="9" width="11.42578125" customWidth="1"/>
    <col min="10" max="23" width="7.7109375" customWidth="1"/>
  </cols>
  <sheetData>
    <row r="1" spans="1:23" ht="15.75" customHeight="1" x14ac:dyDescent="0.25">
      <c r="A1" s="289"/>
      <c r="B1" s="290">
        <v>12744</v>
      </c>
      <c r="C1" s="291"/>
      <c r="D1" s="2"/>
      <c r="E1" s="2"/>
      <c r="F1" s="2"/>
      <c r="G1" s="2"/>
      <c r="H1" s="2"/>
      <c r="I1" s="2"/>
    </row>
    <row r="2" spans="1:23" ht="54.75" customHeight="1" x14ac:dyDescent="0.25">
      <c r="A2" s="2"/>
      <c r="B2" s="292"/>
      <c r="C2" s="293"/>
      <c r="D2" s="470"/>
      <c r="E2" s="416"/>
      <c r="F2" s="416"/>
      <c r="G2" s="416"/>
      <c r="H2" s="293"/>
      <c r="I2" s="294"/>
      <c r="J2" s="295"/>
      <c r="K2" s="295"/>
      <c r="L2" s="295"/>
      <c r="M2" s="295"/>
      <c r="N2" s="295"/>
      <c r="O2" s="295"/>
      <c r="P2" s="295"/>
      <c r="Q2" s="295"/>
      <c r="R2" s="295"/>
      <c r="S2" s="295"/>
    </row>
    <row r="3" spans="1:23" ht="15" customHeight="1" x14ac:dyDescent="0.25">
      <c r="A3" s="2"/>
      <c r="B3" s="296" t="s">
        <v>0</v>
      </c>
      <c r="C3" s="297">
        <f ca="1">meta_sheet!A4-1+meta_sheet!A1</f>
        <v>46251.25</v>
      </c>
      <c r="D3" s="471" t="s">
        <v>441</v>
      </c>
      <c r="E3" s="440"/>
      <c r="F3" s="440"/>
      <c r="G3" s="298" t="s">
        <v>1</v>
      </c>
      <c r="H3" s="297">
        <f ca="1">meta_sheet!A4+meta_sheet!A1</f>
        <v>46252.25</v>
      </c>
      <c r="I3" s="299">
        <f ca="1">meta_sheet!A2</f>
        <v>60</v>
      </c>
      <c r="J3" s="2"/>
      <c r="K3" s="2"/>
      <c r="L3" s="2"/>
      <c r="M3" s="2"/>
      <c r="N3" s="2"/>
      <c r="O3" s="2"/>
      <c r="P3" s="2"/>
      <c r="Q3" s="2"/>
      <c r="R3" s="2"/>
      <c r="S3" s="2"/>
    </row>
    <row r="4" spans="1:23" ht="15" customHeight="1" x14ac:dyDescent="0.2">
      <c r="A4" s="300"/>
      <c r="B4" s="301" t="s">
        <v>442</v>
      </c>
      <c r="C4" s="302" t="s">
        <v>443</v>
      </c>
      <c r="D4" s="303" t="s">
        <v>139</v>
      </c>
      <c r="E4" s="303" t="s">
        <v>444</v>
      </c>
      <c r="F4" s="303" t="s">
        <v>445</v>
      </c>
      <c r="G4" s="303" t="s">
        <v>446</v>
      </c>
      <c r="H4" s="303" t="s">
        <v>447</v>
      </c>
      <c r="I4" s="304" t="s">
        <v>448</v>
      </c>
      <c r="J4" s="300"/>
      <c r="K4" s="300"/>
      <c r="L4" s="300"/>
      <c r="M4" s="300"/>
      <c r="N4" s="300"/>
      <c r="O4" s="300"/>
      <c r="P4" s="300"/>
      <c r="Q4" s="300"/>
      <c r="R4" s="300"/>
      <c r="S4" s="300"/>
      <c r="T4" s="300"/>
      <c r="U4" s="300"/>
      <c r="V4" s="300"/>
      <c r="W4" s="300"/>
    </row>
    <row r="5" spans="1:23" ht="15" customHeight="1" x14ac:dyDescent="0.25">
      <c r="A5" s="2"/>
      <c r="B5" s="305" t="s">
        <v>449</v>
      </c>
      <c r="C5" s="306" t="s">
        <v>450</v>
      </c>
      <c r="D5" s="307">
        <f t="shared" ref="D5:I5" si="0">MAX(D9:D104)</f>
        <v>2979.2760579884052</v>
      </c>
      <c r="E5" s="307">
        <f t="shared" si="0"/>
        <v>2993.0481159687042</v>
      </c>
      <c r="F5" s="307">
        <f t="shared" si="0"/>
        <v>2.9514328733997157</v>
      </c>
      <c r="G5" s="307">
        <f t="shared" si="0"/>
        <v>2.9729668830014231</v>
      </c>
      <c r="H5" s="307">
        <f t="shared" si="0"/>
        <v>26.400874822190609</v>
      </c>
      <c r="I5" s="308">
        <f t="shared" si="0"/>
        <v>1</v>
      </c>
      <c r="J5" s="2"/>
      <c r="K5" s="2"/>
      <c r="L5" s="2"/>
      <c r="M5" s="2"/>
      <c r="N5" s="2"/>
      <c r="O5" s="2"/>
      <c r="P5" s="2"/>
      <c r="Q5" s="2"/>
      <c r="R5" s="2"/>
      <c r="S5" s="2"/>
    </row>
    <row r="6" spans="1:23" ht="15" customHeight="1" x14ac:dyDescent="0.25">
      <c r="A6" s="2"/>
      <c r="B6" s="305" t="s">
        <v>451</v>
      </c>
      <c r="C6" s="306" t="s">
        <v>450</v>
      </c>
      <c r="D6" s="307">
        <f t="shared" ref="D6:I6" si="1">MIN(D9:D104)</f>
        <v>2682.8799999654293</v>
      </c>
      <c r="E6" s="307">
        <f t="shared" si="1"/>
        <v>2689.7066666483879</v>
      </c>
      <c r="F6" s="307">
        <f t="shared" si="1"/>
        <v>2.6767529184447603</v>
      </c>
      <c r="G6" s="307">
        <f t="shared" si="1"/>
        <v>2.6995077767052771</v>
      </c>
      <c r="H6" s="307">
        <f t="shared" si="1"/>
        <v>23.919228544333805</v>
      </c>
      <c r="I6" s="308">
        <f t="shared" si="1"/>
        <v>0</v>
      </c>
      <c r="J6" s="2"/>
      <c r="K6" s="2"/>
      <c r="L6" s="2"/>
      <c r="M6" s="2"/>
      <c r="N6" s="2"/>
      <c r="O6" s="2"/>
      <c r="P6" s="2"/>
      <c r="Q6" s="2"/>
      <c r="R6" s="2"/>
      <c r="S6" s="2"/>
    </row>
    <row r="7" spans="1:23" ht="15" customHeight="1" x14ac:dyDescent="0.25">
      <c r="A7" s="2"/>
      <c r="B7" s="305" t="s">
        <v>452</v>
      </c>
      <c r="C7" s="306" t="s">
        <v>450</v>
      </c>
      <c r="D7" s="307">
        <f t="shared" ref="D7:I7" si="2">IFERROR(AVERAGE(D9:D104),0)</f>
        <v>2830.3928888899586</v>
      </c>
      <c r="E7" s="307">
        <f t="shared" si="2"/>
        <v>2853.6035555563867</v>
      </c>
      <c r="F7" s="307">
        <f t="shared" si="2"/>
        <v>2.8292276347180909</v>
      </c>
      <c r="G7" s="307">
        <f t="shared" si="2"/>
        <v>2.8529429211973212</v>
      </c>
      <c r="H7" s="307">
        <f t="shared" si="2"/>
        <v>25.33457339122927</v>
      </c>
      <c r="I7" s="308">
        <f t="shared" si="2"/>
        <v>0.83333333333333337</v>
      </c>
      <c r="J7" s="2"/>
      <c r="K7" s="2"/>
      <c r="L7" s="2"/>
      <c r="M7" s="2"/>
      <c r="N7" s="2"/>
      <c r="O7" s="2"/>
      <c r="P7" s="2"/>
      <c r="Q7" s="2"/>
      <c r="R7" s="2"/>
      <c r="S7" s="2"/>
    </row>
    <row r="8" spans="1:23" ht="15" customHeight="1" x14ac:dyDescent="0.25">
      <c r="A8" s="2"/>
      <c r="B8" s="305" t="s">
        <v>35</v>
      </c>
      <c r="C8" s="306" t="s">
        <v>450</v>
      </c>
      <c r="D8" s="307">
        <f t="shared" ref="D8:E8" si="3">SUM(D9:D104)</f>
        <v>67929.429333359003</v>
      </c>
      <c r="E8" s="307">
        <f t="shared" si="3"/>
        <v>68486.485333353281</v>
      </c>
      <c r="F8" s="307" t="s">
        <v>450</v>
      </c>
      <c r="G8" s="307" t="s">
        <v>450</v>
      </c>
      <c r="H8" s="307" t="s">
        <v>450</v>
      </c>
      <c r="I8" s="308" t="s">
        <v>450</v>
      </c>
      <c r="J8" s="2"/>
      <c r="K8" s="2"/>
      <c r="L8" s="2"/>
      <c r="M8" s="2"/>
      <c r="N8" s="2"/>
      <c r="O8" s="2"/>
      <c r="P8" s="2"/>
      <c r="Q8" s="2"/>
      <c r="R8" s="2"/>
      <c r="S8" s="2"/>
    </row>
    <row r="9" spans="1:23" ht="15" customHeight="1" x14ac:dyDescent="0.2">
      <c r="B9" s="309"/>
      <c r="C9" s="310">
        <v>46251.25</v>
      </c>
      <c r="D9" s="311">
        <v>2807.8080000281334</v>
      </c>
      <c r="E9" s="312">
        <v>2824.1919999718666</v>
      </c>
      <c r="F9" s="312">
        <v>2.8101938827643429</v>
      </c>
      <c r="G9" s="312">
        <v>2.8381289834242143</v>
      </c>
      <c r="H9" s="312">
        <v>25.274401375059277</v>
      </c>
      <c r="I9" s="313">
        <v>0</v>
      </c>
    </row>
    <row r="10" spans="1:23" ht="15" customHeight="1" x14ac:dyDescent="0.2">
      <c r="B10" s="309"/>
      <c r="C10" s="310">
        <v>46251.291666666664</v>
      </c>
      <c r="D10" s="312">
        <v>2823.5093333125114</v>
      </c>
      <c r="E10" s="312">
        <v>2856.2773333787918</v>
      </c>
      <c r="F10" s="312">
        <v>2.8211090564248456</v>
      </c>
      <c r="G10" s="312">
        <v>2.8472249504109373</v>
      </c>
      <c r="H10" s="312">
        <v>25.51184259917812</v>
      </c>
      <c r="I10" s="313">
        <v>1</v>
      </c>
    </row>
    <row r="11" spans="1:23" ht="15" customHeight="1" x14ac:dyDescent="0.2">
      <c r="B11" s="309"/>
      <c r="C11" s="310">
        <v>46251.333333333336</v>
      </c>
      <c r="D11" s="312">
        <v>2779.99675360322</v>
      </c>
      <c r="E11" s="312">
        <v>2810.627710133791</v>
      </c>
      <c r="F11" s="312">
        <v>2.7918258552631574</v>
      </c>
      <c r="G11" s="312">
        <v>2.8127615289236605</v>
      </c>
      <c r="H11" s="312">
        <v>25.448152678994781</v>
      </c>
      <c r="I11" s="313">
        <v>1</v>
      </c>
    </row>
    <row r="12" spans="1:23" ht="15" customHeight="1" x14ac:dyDescent="0.2">
      <c r="B12" s="309"/>
      <c r="C12" s="310">
        <v>46251.375</v>
      </c>
      <c r="D12" s="312">
        <v>2690.8939130604267</v>
      </c>
      <c r="E12" s="312">
        <v>2709.414956510067</v>
      </c>
      <c r="F12" s="312">
        <v>2.6937374119843525</v>
      </c>
      <c r="G12" s="312">
        <v>2.7144854926307884</v>
      </c>
      <c r="H12" s="312">
        <v>24.417479749486329</v>
      </c>
      <c r="I12" s="313">
        <v>1</v>
      </c>
    </row>
    <row r="13" spans="1:23" ht="15" customHeight="1" x14ac:dyDescent="0.2">
      <c r="B13" s="309"/>
      <c r="C13" s="310">
        <v>46251.416666666664</v>
      </c>
      <c r="D13" s="312">
        <v>2725.0866086781025</v>
      </c>
      <c r="E13" s="312">
        <v>2741.4706086814404</v>
      </c>
      <c r="F13" s="312">
        <v>2.6767529184447603</v>
      </c>
      <c r="G13" s="312">
        <v>2.6995077767052771</v>
      </c>
      <c r="H13" s="312">
        <v>23.919228544333805</v>
      </c>
      <c r="I13" s="313">
        <v>1</v>
      </c>
    </row>
    <row r="14" spans="1:23" ht="15" customHeight="1" x14ac:dyDescent="0.2">
      <c r="B14" s="309"/>
      <c r="C14" s="310">
        <v>46251.458333333336</v>
      </c>
      <c r="D14" s="312">
        <v>2758.2107826471329</v>
      </c>
      <c r="E14" s="312">
        <v>2774.5947826206684</v>
      </c>
      <c r="F14" s="312">
        <v>2.7602161255334283</v>
      </c>
      <c r="G14" s="312">
        <v>2.7798851618065434</v>
      </c>
      <c r="H14" s="312">
        <v>25.0599359886202</v>
      </c>
      <c r="I14" s="313">
        <v>1</v>
      </c>
    </row>
    <row r="15" spans="1:23" ht="15" customHeight="1" x14ac:dyDescent="0.2">
      <c r="B15" s="309"/>
      <c r="C15" s="310">
        <v>46251.5</v>
      </c>
      <c r="D15" s="312">
        <v>2760.5852753520012</v>
      </c>
      <c r="E15" s="312">
        <v>2776.9692753553391</v>
      </c>
      <c r="F15" s="312">
        <v>2.7557207493600497</v>
      </c>
      <c r="G15" s="312">
        <v>2.7740688817387307</v>
      </c>
      <c r="H15" s="312">
        <v>24.725813068252585</v>
      </c>
      <c r="I15" s="313">
        <v>1</v>
      </c>
    </row>
    <row r="16" spans="1:23" ht="15" customHeight="1" x14ac:dyDescent="0.2">
      <c r="B16" s="309"/>
      <c r="C16" s="310">
        <v>46251.541666666664</v>
      </c>
      <c r="D16" s="312">
        <v>2682.8799999654293</v>
      </c>
      <c r="E16" s="312">
        <v>2715.6480000317097</v>
      </c>
      <c r="F16" s="312">
        <v>2.692730870035775</v>
      </c>
      <c r="G16" s="312">
        <v>2.7151254427592222</v>
      </c>
      <c r="H16" s="312">
        <v>24.127842723145839</v>
      </c>
      <c r="I16" s="313">
        <v>1</v>
      </c>
    </row>
    <row r="17" spans="2:9" ht="15" customHeight="1" x14ac:dyDescent="0.2">
      <c r="B17" s="309"/>
      <c r="C17" s="310">
        <v>46251.583333333336</v>
      </c>
      <c r="D17" s="312">
        <v>2684.9280000329018</v>
      </c>
      <c r="E17" s="312">
        <v>2689.7066666483879</v>
      </c>
      <c r="F17" s="312">
        <v>2.6838075806451611</v>
      </c>
      <c r="G17" s="312">
        <v>2.7056771883173489</v>
      </c>
      <c r="H17" s="312">
        <v>23.999411508282478</v>
      </c>
      <c r="I17" s="313">
        <v>1</v>
      </c>
    </row>
    <row r="18" spans="2:9" ht="15" customHeight="1" x14ac:dyDescent="0.2">
      <c r="B18" s="309"/>
      <c r="C18" s="310">
        <v>46251.625</v>
      </c>
      <c r="D18" s="312">
        <v>2872.661333322525</v>
      </c>
      <c r="E18" s="312">
        <v>2900.6506666839123</v>
      </c>
      <c r="F18" s="312">
        <v>2.8736216374269001</v>
      </c>
      <c r="G18" s="312">
        <v>2.8916490460526312</v>
      </c>
      <c r="H18" s="312">
        <v>25.766374269005848</v>
      </c>
      <c r="I18" s="313">
        <v>1</v>
      </c>
    </row>
    <row r="19" spans="2:9" ht="15" customHeight="1" x14ac:dyDescent="0.2">
      <c r="B19" s="309"/>
      <c r="C19" s="310">
        <v>46251.666666666664</v>
      </c>
      <c r="D19" s="312">
        <v>2906.1119999885559</v>
      </c>
      <c r="E19" s="312">
        <v>2922.4959999918938</v>
      </c>
      <c r="F19" s="312">
        <v>2.9013670643669993</v>
      </c>
      <c r="G19" s="312">
        <v>2.9203408036984353</v>
      </c>
      <c r="H19" s="312">
        <v>25.724903982930297</v>
      </c>
      <c r="I19" s="313">
        <v>1</v>
      </c>
    </row>
    <row r="20" spans="2:9" ht="15" customHeight="1" x14ac:dyDescent="0.2">
      <c r="B20" s="309"/>
      <c r="C20" s="310">
        <v>46251.708333333336</v>
      </c>
      <c r="D20" s="312">
        <v>2902.8173913359642</v>
      </c>
      <c r="E20" s="312">
        <v>2919.2013913094997</v>
      </c>
      <c r="F20" s="312">
        <v>2.8898144723284998</v>
      </c>
      <c r="G20" s="312">
        <v>2.912639384973676</v>
      </c>
      <c r="H20" s="312">
        <v>25.820632217971145</v>
      </c>
      <c r="I20" s="313">
        <v>1</v>
      </c>
    </row>
    <row r="21" spans="2:9" ht="15" customHeight="1" x14ac:dyDescent="0.2">
      <c r="B21" s="309"/>
      <c r="C21" s="310">
        <v>46251.75</v>
      </c>
      <c r="D21" s="312">
        <v>2938.7612753510475</v>
      </c>
      <c r="E21" s="312">
        <v>2971.5292753279209</v>
      </c>
      <c r="F21" s="312">
        <v>2.9514328733997157</v>
      </c>
      <c r="G21" s="312">
        <v>2.9729668830014231</v>
      </c>
      <c r="H21" s="312">
        <v>26.400874822190609</v>
      </c>
      <c r="I21" s="313">
        <v>1</v>
      </c>
    </row>
    <row r="22" spans="2:9" ht="15" customHeight="1" x14ac:dyDescent="0.2">
      <c r="B22" s="309"/>
      <c r="C22" s="310">
        <v>46251.791666666664</v>
      </c>
      <c r="D22" s="312">
        <v>2938.8206376731396</v>
      </c>
      <c r="E22" s="312">
        <v>2955.2046377062798</v>
      </c>
      <c r="F22" s="312">
        <v>2.9361841109530582</v>
      </c>
      <c r="G22" s="312">
        <v>2.9600379569701278</v>
      </c>
      <c r="H22" s="312">
        <v>26.124294096728306</v>
      </c>
      <c r="I22" s="313">
        <v>1</v>
      </c>
    </row>
    <row r="23" spans="2:9" ht="15" customHeight="1" x14ac:dyDescent="0.2">
      <c r="B23" s="309"/>
      <c r="C23" s="310">
        <v>46251.833333333336</v>
      </c>
      <c r="D23" s="312">
        <v>2856.3366956412792</v>
      </c>
      <c r="E23" s="312">
        <v>2889.1046956479549</v>
      </c>
      <c r="F23" s="312">
        <v>2.85444297682551</v>
      </c>
      <c r="G23" s="312">
        <v>2.8822160143037774</v>
      </c>
      <c r="H23" s="312">
        <v>25.576137091038408</v>
      </c>
      <c r="I23" s="313">
        <v>1</v>
      </c>
    </row>
    <row r="24" spans="2:9" ht="15" customHeight="1" x14ac:dyDescent="0.2">
      <c r="B24" s="309"/>
      <c r="C24" s="310">
        <v>46251.875</v>
      </c>
      <c r="D24" s="312">
        <v>2903.7078261077404</v>
      </c>
      <c r="E24" s="312">
        <v>2920.0918260812759</v>
      </c>
      <c r="F24" s="312">
        <v>2.9056241283763709</v>
      </c>
      <c r="G24" s="312">
        <v>2.930343138559683</v>
      </c>
      <c r="H24" s="312">
        <v>26.160254452313271</v>
      </c>
      <c r="I24" s="313">
        <v>0</v>
      </c>
    </row>
    <row r="25" spans="2:9" ht="15" customHeight="1" x14ac:dyDescent="0.2">
      <c r="B25" s="309"/>
      <c r="C25" s="310">
        <v>46251.916666666664</v>
      </c>
      <c r="D25" s="312">
        <v>2774.5947825908661</v>
      </c>
      <c r="E25" s="312">
        <v>2820.8973912894726</v>
      </c>
      <c r="F25" s="312">
        <v>2.7870230574324322</v>
      </c>
      <c r="G25" s="312">
        <v>2.8172407751501503</v>
      </c>
      <c r="H25" s="312">
        <v>24.980803303303304</v>
      </c>
      <c r="I25" s="313">
        <v>0</v>
      </c>
    </row>
    <row r="26" spans="2:9" ht="15" customHeight="1" x14ac:dyDescent="0.2">
      <c r="B26" s="309"/>
      <c r="C26" s="310">
        <v>46251.958333333336</v>
      </c>
      <c r="D26" s="312">
        <v>2979.2760579884052</v>
      </c>
      <c r="E26" s="312">
        <v>2993.0481159687042</v>
      </c>
      <c r="F26" s="312">
        <v>2.9475268474934269</v>
      </c>
      <c r="G26" s="312">
        <v>2.9705821502004399</v>
      </c>
      <c r="H26" s="312">
        <v>26.287212433725593</v>
      </c>
      <c r="I26" s="313">
        <v>1</v>
      </c>
    </row>
    <row r="27" spans="2:9" ht="15" customHeight="1" x14ac:dyDescent="0.2">
      <c r="B27" s="309"/>
      <c r="C27" s="310">
        <v>46252</v>
      </c>
      <c r="D27" s="312">
        <v>2859.6906666457653</v>
      </c>
      <c r="E27" s="312">
        <v>2884.9493333399296</v>
      </c>
      <c r="F27" s="312">
        <v>2.86900767570308</v>
      </c>
      <c r="G27" s="312">
        <v>2.892806844495174</v>
      </c>
      <c r="H27" s="312">
        <v>25.729621256443203</v>
      </c>
      <c r="I27" s="313">
        <v>1</v>
      </c>
    </row>
    <row r="28" spans="2:9" ht="15" customHeight="1" x14ac:dyDescent="0.2">
      <c r="B28" s="309"/>
      <c r="C28" s="310">
        <v>46252.041666666664</v>
      </c>
      <c r="D28" s="312">
        <v>2873.0471884310246</v>
      </c>
      <c r="E28" s="312">
        <v>2895.2783767879009</v>
      </c>
      <c r="F28" s="312">
        <v>2.8722787907437515</v>
      </c>
      <c r="G28" s="312">
        <v>2.8970076444320263</v>
      </c>
      <c r="H28" s="312">
        <v>25.508039016460067</v>
      </c>
      <c r="I28" s="313">
        <v>1</v>
      </c>
    </row>
    <row r="29" spans="2:9" ht="15" customHeight="1" x14ac:dyDescent="0.2">
      <c r="B29" s="309"/>
      <c r="C29" s="310">
        <v>46252.083333333336</v>
      </c>
      <c r="D29" s="312">
        <v>2872.958144903183</v>
      </c>
      <c r="E29" s="312">
        <v>2896.4656231999397</v>
      </c>
      <c r="F29" s="312">
        <v>2.8775533652402405</v>
      </c>
      <c r="G29" s="312">
        <v>2.9036983840090094</v>
      </c>
      <c r="H29" s="312">
        <v>25.497462462462458</v>
      </c>
      <c r="I29" s="313">
        <v>1</v>
      </c>
    </row>
    <row r="30" spans="2:9" ht="15" customHeight="1" x14ac:dyDescent="0.2">
      <c r="B30" s="309"/>
      <c r="C30" s="310">
        <v>46252.125</v>
      </c>
      <c r="D30" s="312">
        <v>2856.4554202854633</v>
      </c>
      <c r="E30" s="312">
        <v>2889.2234202921391</v>
      </c>
      <c r="F30" s="312">
        <v>2.8661604464003476</v>
      </c>
      <c r="G30" s="312">
        <v>2.890902290184922</v>
      </c>
      <c r="H30" s="312">
        <v>25.319797791212267</v>
      </c>
      <c r="I30" s="313">
        <v>1</v>
      </c>
    </row>
    <row r="31" spans="2:9" ht="15" customHeight="1" x14ac:dyDescent="0.2">
      <c r="B31" s="309"/>
      <c r="C31" s="310">
        <v>46252.166666666664</v>
      </c>
      <c r="D31" s="312">
        <v>2856.5147826373577</v>
      </c>
      <c r="E31" s="312">
        <v>2889.2827826142311</v>
      </c>
      <c r="F31" s="312">
        <v>2.8657796006683371</v>
      </c>
      <c r="G31" s="312">
        <v>2.8930911239557227</v>
      </c>
      <c r="H31" s="312">
        <v>25.489204469507101</v>
      </c>
      <c r="I31" s="313">
        <v>1</v>
      </c>
    </row>
    <row r="32" spans="2:9" ht="15" customHeight="1" x14ac:dyDescent="0.2">
      <c r="B32" s="309"/>
      <c r="C32" s="310">
        <v>46252.208333333336</v>
      </c>
      <c r="D32" s="312">
        <v>2823.7764637768269</v>
      </c>
      <c r="E32" s="312">
        <v>2840.1604637801647</v>
      </c>
      <c r="F32" s="312">
        <v>2.81755173541963</v>
      </c>
      <c r="G32" s="312">
        <v>2.8482422620317687</v>
      </c>
      <c r="H32" s="312">
        <v>25.160041488857278</v>
      </c>
      <c r="I32" s="313">
        <v>0</v>
      </c>
    </row>
    <row r="33" spans="2:9" ht="15.75" customHeight="1" x14ac:dyDescent="0.2">
      <c r="B33" s="309"/>
      <c r="C33" s="310"/>
      <c r="D33" s="314"/>
      <c r="E33" s="314"/>
      <c r="F33" s="314"/>
      <c r="G33" s="314"/>
      <c r="H33" s="314"/>
      <c r="I33" s="315"/>
    </row>
    <row r="34" spans="2:9" ht="15.75" customHeight="1" x14ac:dyDescent="0.2">
      <c r="B34" s="309"/>
      <c r="C34" s="310"/>
      <c r="D34" s="314"/>
      <c r="E34" s="314"/>
      <c r="F34" s="314"/>
      <c r="G34" s="314"/>
      <c r="H34" s="314"/>
      <c r="I34" s="315"/>
    </row>
    <row r="35" spans="2:9" ht="15" customHeight="1" x14ac:dyDescent="0.2">
      <c r="B35" s="309"/>
      <c r="C35" s="310"/>
      <c r="D35" s="314"/>
      <c r="E35" s="314"/>
      <c r="F35" s="314"/>
      <c r="G35" s="314"/>
      <c r="H35" s="314"/>
      <c r="I35" s="315"/>
    </row>
    <row r="36" spans="2:9" ht="15" customHeight="1" x14ac:dyDescent="0.2">
      <c r="B36" s="309"/>
      <c r="C36" s="310"/>
      <c r="D36" s="314"/>
      <c r="E36" s="314"/>
      <c r="F36" s="314"/>
      <c r="G36" s="314"/>
      <c r="H36" s="314"/>
      <c r="I36" s="315"/>
    </row>
    <row r="37" spans="2:9" ht="15.75" customHeight="1" x14ac:dyDescent="0.2">
      <c r="B37" s="309"/>
      <c r="C37" s="310"/>
      <c r="D37" s="314"/>
      <c r="E37" s="314"/>
      <c r="F37" s="314"/>
      <c r="G37" s="314"/>
      <c r="H37" s="314"/>
      <c r="I37" s="315"/>
    </row>
    <row r="38" spans="2:9" ht="15.75" customHeight="1" x14ac:dyDescent="0.2">
      <c r="B38" s="309"/>
      <c r="C38" s="310"/>
      <c r="D38" s="314"/>
      <c r="E38" s="314"/>
      <c r="F38" s="314"/>
      <c r="G38" s="314"/>
      <c r="H38" s="314"/>
      <c r="I38" s="315"/>
    </row>
    <row r="39" spans="2:9" ht="15.75" customHeight="1" x14ac:dyDescent="0.2">
      <c r="B39" s="309"/>
      <c r="C39" s="310"/>
      <c r="D39" s="314"/>
      <c r="E39" s="314"/>
      <c r="F39" s="314"/>
      <c r="G39" s="314"/>
      <c r="H39" s="314"/>
      <c r="I39" s="315"/>
    </row>
    <row r="40" spans="2:9" ht="15.75" customHeight="1" x14ac:dyDescent="0.2">
      <c r="B40" s="309"/>
      <c r="C40" s="310"/>
      <c r="D40" s="314"/>
      <c r="E40" s="314"/>
      <c r="F40" s="314"/>
      <c r="G40" s="314"/>
      <c r="H40" s="314"/>
      <c r="I40" s="315"/>
    </row>
    <row r="41" spans="2:9" ht="15.75" customHeight="1" x14ac:dyDescent="0.2">
      <c r="B41" s="309"/>
      <c r="C41" s="310"/>
      <c r="D41" s="314"/>
      <c r="E41" s="314"/>
      <c r="F41" s="314"/>
      <c r="G41" s="314"/>
      <c r="H41" s="314"/>
      <c r="I41" s="315"/>
    </row>
    <row r="42" spans="2:9" ht="15.75" customHeight="1" x14ac:dyDescent="0.2">
      <c r="B42" s="309"/>
      <c r="C42" s="310"/>
      <c r="D42" s="314"/>
      <c r="E42" s="314"/>
      <c r="F42" s="314"/>
      <c r="G42" s="314"/>
      <c r="H42" s="314"/>
      <c r="I42" s="315"/>
    </row>
    <row r="43" spans="2:9" ht="15.75" customHeight="1" x14ac:dyDescent="0.2">
      <c r="B43" s="309"/>
      <c r="C43" s="310"/>
      <c r="D43" s="314"/>
      <c r="E43" s="314"/>
      <c r="F43" s="314"/>
      <c r="G43" s="314"/>
      <c r="H43" s="314"/>
      <c r="I43" s="315"/>
    </row>
    <row r="44" spans="2:9" ht="15.75" customHeight="1" x14ac:dyDescent="0.2">
      <c r="B44" s="309"/>
      <c r="C44" s="310"/>
      <c r="D44" s="314"/>
      <c r="E44" s="314"/>
      <c r="F44" s="314"/>
      <c r="G44" s="314"/>
      <c r="H44" s="314"/>
      <c r="I44" s="315"/>
    </row>
    <row r="45" spans="2:9" ht="15.75" customHeight="1" x14ac:dyDescent="0.2">
      <c r="B45" s="309"/>
      <c r="C45" s="310"/>
      <c r="D45" s="314"/>
      <c r="E45" s="314"/>
      <c r="F45" s="314"/>
      <c r="G45" s="314"/>
      <c r="H45" s="314"/>
      <c r="I45" s="315"/>
    </row>
    <row r="46" spans="2:9" ht="15.75" customHeight="1" x14ac:dyDescent="0.2">
      <c r="B46" s="309"/>
      <c r="C46" s="310"/>
      <c r="D46" s="314"/>
      <c r="E46" s="314"/>
      <c r="F46" s="314"/>
      <c r="G46" s="314"/>
      <c r="H46" s="314"/>
      <c r="I46" s="315"/>
    </row>
    <row r="47" spans="2:9" ht="15.75" customHeight="1" x14ac:dyDescent="0.2">
      <c r="B47" s="309"/>
      <c r="C47" s="310"/>
      <c r="D47" s="314"/>
      <c r="E47" s="314"/>
      <c r="F47" s="314"/>
      <c r="G47" s="314"/>
      <c r="H47" s="314"/>
      <c r="I47" s="315"/>
    </row>
    <row r="48" spans="2:9" ht="15.75" customHeight="1" x14ac:dyDescent="0.2">
      <c r="B48" s="309"/>
      <c r="C48" s="310"/>
      <c r="D48" s="314"/>
      <c r="E48" s="314"/>
      <c r="F48" s="314"/>
      <c r="G48" s="314"/>
      <c r="H48" s="314"/>
      <c r="I48" s="315"/>
    </row>
    <row r="49" spans="2:9" ht="15.75" customHeight="1" x14ac:dyDescent="0.2">
      <c r="B49" s="309"/>
      <c r="C49" s="310"/>
      <c r="D49" s="314"/>
      <c r="E49" s="314"/>
      <c r="F49" s="314"/>
      <c r="G49" s="314"/>
      <c r="H49" s="314"/>
      <c r="I49" s="315"/>
    </row>
    <row r="50" spans="2:9" ht="15.75" customHeight="1" x14ac:dyDescent="0.2">
      <c r="B50" s="309"/>
      <c r="C50" s="310"/>
      <c r="D50" s="314"/>
      <c r="E50" s="314"/>
      <c r="F50" s="314"/>
      <c r="G50" s="314"/>
      <c r="H50" s="314"/>
      <c r="I50" s="315"/>
    </row>
    <row r="51" spans="2:9" ht="15.75" customHeight="1" x14ac:dyDescent="0.2">
      <c r="B51" s="309"/>
      <c r="C51" s="310"/>
      <c r="D51" s="314"/>
      <c r="E51" s="314"/>
      <c r="F51" s="314"/>
      <c r="G51" s="314"/>
      <c r="H51" s="314"/>
      <c r="I51" s="315"/>
    </row>
    <row r="52" spans="2:9" ht="15.75" customHeight="1" x14ac:dyDescent="0.2">
      <c r="B52" s="309"/>
      <c r="C52" s="310"/>
      <c r="D52" s="314"/>
      <c r="E52" s="314"/>
      <c r="F52" s="314"/>
      <c r="G52" s="314"/>
      <c r="H52" s="314"/>
      <c r="I52" s="315"/>
    </row>
    <row r="53" spans="2:9" ht="15.75" customHeight="1" x14ac:dyDescent="0.2">
      <c r="B53" s="309"/>
      <c r="C53" s="310"/>
      <c r="D53" s="314"/>
      <c r="E53" s="314"/>
      <c r="F53" s="314"/>
      <c r="G53" s="314"/>
      <c r="H53" s="314"/>
      <c r="I53" s="315"/>
    </row>
    <row r="54" spans="2:9" ht="15.75" customHeight="1" x14ac:dyDescent="0.2">
      <c r="B54" s="309"/>
      <c r="C54" s="310"/>
      <c r="D54" s="314"/>
      <c r="E54" s="314"/>
      <c r="F54" s="314"/>
      <c r="G54" s="314"/>
      <c r="H54" s="314"/>
      <c r="I54" s="315"/>
    </row>
    <row r="55" spans="2:9" ht="15.75" customHeight="1" x14ac:dyDescent="0.2">
      <c r="B55" s="309"/>
      <c r="C55" s="310"/>
      <c r="D55" s="314"/>
      <c r="E55" s="314"/>
      <c r="F55" s="314"/>
      <c r="G55" s="314"/>
      <c r="H55" s="314"/>
      <c r="I55" s="315"/>
    </row>
    <row r="56" spans="2:9" ht="15.75" customHeight="1" x14ac:dyDescent="0.2">
      <c r="B56" s="309"/>
      <c r="C56" s="310"/>
      <c r="D56" s="314"/>
      <c r="E56" s="314"/>
      <c r="F56" s="314"/>
      <c r="G56" s="314"/>
      <c r="H56" s="314"/>
      <c r="I56" s="315"/>
    </row>
    <row r="57" spans="2:9" ht="15.75" customHeight="1" x14ac:dyDescent="0.2">
      <c r="B57" s="309"/>
      <c r="C57" s="310"/>
      <c r="D57" s="314"/>
      <c r="E57" s="314"/>
      <c r="F57" s="314"/>
      <c r="G57" s="314"/>
      <c r="H57" s="314"/>
      <c r="I57" s="315"/>
    </row>
    <row r="58" spans="2:9" ht="15.75" customHeight="1" x14ac:dyDescent="0.2">
      <c r="B58" s="309"/>
      <c r="C58" s="310"/>
      <c r="D58" s="314"/>
      <c r="E58" s="314"/>
      <c r="F58" s="314"/>
      <c r="G58" s="314"/>
      <c r="H58" s="314"/>
      <c r="I58" s="315"/>
    </row>
    <row r="59" spans="2:9" ht="15.75" customHeight="1" x14ac:dyDescent="0.2">
      <c r="B59" s="309"/>
      <c r="C59" s="310"/>
      <c r="D59" s="314"/>
      <c r="E59" s="314"/>
      <c r="F59" s="314"/>
      <c r="G59" s="314"/>
      <c r="H59" s="314"/>
      <c r="I59" s="315"/>
    </row>
    <row r="60" spans="2:9" ht="15.75" customHeight="1" x14ac:dyDescent="0.2">
      <c r="B60" s="309"/>
      <c r="C60" s="310"/>
      <c r="D60" s="314"/>
      <c r="E60" s="314"/>
      <c r="F60" s="314"/>
      <c r="G60" s="314"/>
      <c r="H60" s="314"/>
      <c r="I60" s="315"/>
    </row>
    <row r="61" spans="2:9" ht="15.75" customHeight="1" x14ac:dyDescent="0.2">
      <c r="B61" s="309"/>
      <c r="C61" s="310"/>
      <c r="D61" s="314"/>
      <c r="E61" s="314"/>
      <c r="F61" s="314"/>
      <c r="G61" s="314"/>
      <c r="H61" s="314"/>
      <c r="I61" s="315"/>
    </row>
    <row r="62" spans="2:9" ht="15.75" customHeight="1" x14ac:dyDescent="0.2">
      <c r="B62" s="309"/>
      <c r="C62" s="310"/>
      <c r="D62" s="314"/>
      <c r="E62" s="314"/>
      <c r="F62" s="314"/>
      <c r="G62" s="314"/>
      <c r="H62" s="314"/>
      <c r="I62" s="315"/>
    </row>
    <row r="63" spans="2:9" ht="15.75" customHeight="1" x14ac:dyDescent="0.2">
      <c r="B63" s="309"/>
      <c r="C63" s="310"/>
      <c r="D63" s="314"/>
      <c r="E63" s="314"/>
      <c r="F63" s="314"/>
      <c r="G63" s="314"/>
      <c r="H63" s="314"/>
      <c r="I63" s="315"/>
    </row>
    <row r="64" spans="2:9" ht="15.75" customHeight="1" x14ac:dyDescent="0.2">
      <c r="B64" s="309"/>
      <c r="C64" s="310"/>
      <c r="D64" s="314"/>
      <c r="E64" s="314"/>
      <c r="F64" s="314"/>
      <c r="G64" s="314"/>
      <c r="H64" s="314"/>
      <c r="I64" s="315"/>
    </row>
    <row r="65" spans="2:9" ht="15.75" customHeight="1" x14ac:dyDescent="0.2">
      <c r="B65" s="309"/>
      <c r="C65" s="310"/>
      <c r="D65" s="314"/>
      <c r="E65" s="314"/>
      <c r="F65" s="314"/>
      <c r="G65" s="314"/>
      <c r="H65" s="314"/>
      <c r="I65" s="315"/>
    </row>
    <row r="66" spans="2:9" ht="15.75" customHeight="1" x14ac:dyDescent="0.2">
      <c r="B66" s="309"/>
      <c r="C66" s="310"/>
      <c r="D66" s="314"/>
      <c r="E66" s="314"/>
      <c r="F66" s="314"/>
      <c r="G66" s="314"/>
      <c r="H66" s="314"/>
      <c r="I66" s="315"/>
    </row>
    <row r="67" spans="2:9" ht="15.75" customHeight="1" x14ac:dyDescent="0.2">
      <c r="B67" s="309"/>
      <c r="C67" s="310"/>
      <c r="D67" s="314"/>
      <c r="E67" s="314"/>
      <c r="F67" s="314"/>
      <c r="G67" s="314"/>
      <c r="H67" s="314"/>
      <c r="I67" s="315"/>
    </row>
    <row r="68" spans="2:9" ht="15.75" customHeight="1" x14ac:dyDescent="0.2">
      <c r="B68" s="309"/>
      <c r="C68" s="310"/>
      <c r="D68" s="314"/>
      <c r="E68" s="314"/>
      <c r="F68" s="314"/>
      <c r="G68" s="314"/>
      <c r="H68" s="314"/>
      <c r="I68" s="315"/>
    </row>
    <row r="69" spans="2:9" ht="15.75" customHeight="1" x14ac:dyDescent="0.2">
      <c r="B69" s="309"/>
      <c r="C69" s="310"/>
      <c r="D69" s="314"/>
      <c r="E69" s="314"/>
      <c r="F69" s="314"/>
      <c r="G69" s="314"/>
      <c r="H69" s="314"/>
      <c r="I69" s="315"/>
    </row>
    <row r="70" spans="2:9" ht="15.75" customHeight="1" x14ac:dyDescent="0.2">
      <c r="B70" s="309"/>
      <c r="C70" s="310"/>
      <c r="D70" s="314"/>
      <c r="E70" s="314"/>
      <c r="F70" s="314"/>
      <c r="G70" s="314"/>
      <c r="H70" s="314"/>
      <c r="I70" s="315"/>
    </row>
    <row r="71" spans="2:9" ht="15.75" customHeight="1" x14ac:dyDescent="0.2">
      <c r="B71" s="309"/>
      <c r="C71" s="310"/>
      <c r="D71" s="314"/>
      <c r="E71" s="314"/>
      <c r="F71" s="314"/>
      <c r="G71" s="314"/>
      <c r="H71" s="314"/>
      <c r="I71" s="315"/>
    </row>
    <row r="72" spans="2:9" ht="15.75" customHeight="1" x14ac:dyDescent="0.2">
      <c r="B72" s="309"/>
      <c r="C72" s="310"/>
      <c r="D72" s="314"/>
      <c r="E72" s="314"/>
      <c r="F72" s="314"/>
      <c r="G72" s="314"/>
      <c r="H72" s="314"/>
      <c r="I72" s="315"/>
    </row>
    <row r="73" spans="2:9" ht="15.75" customHeight="1" x14ac:dyDescent="0.2">
      <c r="B73" s="309"/>
      <c r="C73" s="310"/>
      <c r="D73" s="314"/>
      <c r="E73" s="314"/>
      <c r="F73" s="314"/>
      <c r="G73" s="314"/>
      <c r="H73" s="314"/>
      <c r="I73" s="315"/>
    </row>
    <row r="74" spans="2:9" ht="15.75" customHeight="1" x14ac:dyDescent="0.2">
      <c r="B74" s="309"/>
      <c r="C74" s="310"/>
      <c r="D74" s="314"/>
      <c r="E74" s="314"/>
      <c r="F74" s="314"/>
      <c r="G74" s="314"/>
      <c r="H74" s="314"/>
      <c r="I74" s="315"/>
    </row>
    <row r="75" spans="2:9" ht="15.75" customHeight="1" x14ac:dyDescent="0.2">
      <c r="B75" s="309"/>
      <c r="C75" s="310"/>
      <c r="D75" s="314"/>
      <c r="E75" s="314"/>
      <c r="F75" s="314"/>
      <c r="G75" s="314"/>
      <c r="H75" s="314"/>
      <c r="I75" s="315"/>
    </row>
    <row r="76" spans="2:9" ht="15.75" customHeight="1" x14ac:dyDescent="0.2">
      <c r="B76" s="309"/>
      <c r="C76" s="310"/>
      <c r="D76" s="314"/>
      <c r="E76" s="314"/>
      <c r="F76" s="314"/>
      <c r="G76" s="314"/>
      <c r="H76" s="314"/>
      <c r="I76" s="315"/>
    </row>
    <row r="77" spans="2:9" ht="15.75" customHeight="1" x14ac:dyDescent="0.2">
      <c r="B77" s="309"/>
      <c r="C77" s="310"/>
      <c r="D77" s="314"/>
      <c r="E77" s="314"/>
      <c r="F77" s="314"/>
      <c r="G77" s="314"/>
      <c r="H77" s="314"/>
      <c r="I77" s="315"/>
    </row>
    <row r="78" spans="2:9" ht="15.75" customHeight="1" x14ac:dyDescent="0.2">
      <c r="B78" s="309"/>
      <c r="C78" s="310"/>
      <c r="D78" s="314"/>
      <c r="E78" s="314"/>
      <c r="F78" s="314"/>
      <c r="G78" s="314"/>
      <c r="H78" s="314"/>
      <c r="I78" s="315"/>
    </row>
    <row r="79" spans="2:9" ht="15.75" customHeight="1" x14ac:dyDescent="0.2">
      <c r="B79" s="309"/>
      <c r="C79" s="310"/>
      <c r="D79" s="314"/>
      <c r="E79" s="314"/>
      <c r="F79" s="314"/>
      <c r="G79" s="314"/>
      <c r="H79" s="314"/>
      <c r="I79" s="315"/>
    </row>
    <row r="80" spans="2:9" ht="15.75" customHeight="1" x14ac:dyDescent="0.2">
      <c r="B80" s="309"/>
      <c r="C80" s="310"/>
      <c r="D80" s="314"/>
      <c r="E80" s="314"/>
      <c r="F80" s="314"/>
      <c r="G80" s="314"/>
      <c r="H80" s="314"/>
      <c r="I80" s="315"/>
    </row>
    <row r="81" spans="2:9" ht="15.75" customHeight="1" x14ac:dyDescent="0.2">
      <c r="B81" s="309"/>
      <c r="C81" s="310"/>
      <c r="D81" s="314"/>
      <c r="E81" s="314"/>
      <c r="F81" s="314"/>
      <c r="G81" s="314"/>
      <c r="H81" s="314"/>
      <c r="I81" s="315"/>
    </row>
    <row r="82" spans="2:9" ht="15.75" customHeight="1" x14ac:dyDescent="0.2">
      <c r="B82" s="309"/>
      <c r="C82" s="310"/>
      <c r="D82" s="314"/>
      <c r="E82" s="314"/>
      <c r="F82" s="314"/>
      <c r="G82" s="314"/>
      <c r="H82" s="314"/>
      <c r="I82" s="315"/>
    </row>
    <row r="83" spans="2:9" ht="15.75" customHeight="1" x14ac:dyDescent="0.2">
      <c r="B83" s="309"/>
      <c r="C83" s="310"/>
      <c r="D83" s="314"/>
      <c r="E83" s="314"/>
      <c r="F83" s="314"/>
      <c r="G83" s="314"/>
      <c r="H83" s="314"/>
      <c r="I83" s="315"/>
    </row>
    <row r="84" spans="2:9" ht="15.75" customHeight="1" x14ac:dyDescent="0.2">
      <c r="B84" s="309"/>
      <c r="C84" s="310"/>
      <c r="D84" s="314"/>
      <c r="E84" s="314"/>
      <c r="F84" s="314"/>
      <c r="G84" s="314"/>
      <c r="H84" s="314"/>
      <c r="I84" s="315"/>
    </row>
    <row r="85" spans="2:9" ht="15.75" customHeight="1" x14ac:dyDescent="0.2">
      <c r="B85" s="309"/>
      <c r="C85" s="310"/>
      <c r="D85" s="314"/>
      <c r="E85" s="314"/>
      <c r="F85" s="314"/>
      <c r="G85" s="314"/>
      <c r="H85" s="314"/>
      <c r="I85" s="315"/>
    </row>
    <row r="86" spans="2:9" ht="15.75" customHeight="1" x14ac:dyDescent="0.2">
      <c r="B86" s="309"/>
      <c r="C86" s="310"/>
      <c r="D86" s="314"/>
      <c r="E86" s="314"/>
      <c r="F86" s="314"/>
      <c r="G86" s="314"/>
      <c r="H86" s="314"/>
      <c r="I86" s="315"/>
    </row>
    <row r="87" spans="2:9" ht="15.75" customHeight="1" x14ac:dyDescent="0.2">
      <c r="B87" s="309"/>
      <c r="C87" s="310"/>
      <c r="D87" s="314"/>
      <c r="E87" s="314"/>
      <c r="F87" s="314"/>
      <c r="G87" s="314"/>
      <c r="H87" s="314"/>
      <c r="I87" s="315"/>
    </row>
    <row r="88" spans="2:9" ht="15.75" customHeight="1" x14ac:dyDescent="0.2">
      <c r="B88" s="309"/>
      <c r="C88" s="310"/>
      <c r="D88" s="314"/>
      <c r="E88" s="314"/>
      <c r="F88" s="314"/>
      <c r="G88" s="314"/>
      <c r="H88" s="314"/>
      <c r="I88" s="315"/>
    </row>
    <row r="89" spans="2:9" ht="15.75" customHeight="1" x14ac:dyDescent="0.2">
      <c r="B89" s="309"/>
      <c r="C89" s="310"/>
      <c r="D89" s="314"/>
      <c r="E89" s="314"/>
      <c r="F89" s="314"/>
      <c r="G89" s="314"/>
      <c r="H89" s="314"/>
      <c r="I89" s="315"/>
    </row>
    <row r="90" spans="2:9" ht="15.75" customHeight="1" x14ac:dyDescent="0.2">
      <c r="B90" s="309"/>
      <c r="C90" s="310"/>
      <c r="D90" s="314"/>
      <c r="E90" s="314"/>
      <c r="F90" s="314"/>
      <c r="G90" s="314"/>
      <c r="H90" s="314"/>
      <c r="I90" s="315"/>
    </row>
    <row r="91" spans="2:9" ht="15.75" customHeight="1" x14ac:dyDescent="0.2">
      <c r="B91" s="309"/>
      <c r="C91" s="310"/>
      <c r="D91" s="314"/>
      <c r="E91" s="314"/>
      <c r="F91" s="314"/>
      <c r="G91" s="314"/>
      <c r="H91" s="314"/>
      <c r="I91" s="315"/>
    </row>
    <row r="92" spans="2:9" ht="15.75" customHeight="1" x14ac:dyDescent="0.2">
      <c r="B92" s="309"/>
      <c r="C92" s="310"/>
      <c r="D92" s="314"/>
      <c r="E92" s="314"/>
      <c r="F92" s="314"/>
      <c r="G92" s="314"/>
      <c r="H92" s="314"/>
      <c r="I92" s="315"/>
    </row>
    <row r="93" spans="2:9" ht="15.75" customHeight="1" x14ac:dyDescent="0.2">
      <c r="B93" s="309"/>
      <c r="C93" s="310"/>
      <c r="D93" s="314"/>
      <c r="E93" s="314"/>
      <c r="F93" s="314"/>
      <c r="G93" s="314"/>
      <c r="H93" s="314"/>
      <c r="I93" s="315"/>
    </row>
    <row r="94" spans="2:9" ht="15.75" customHeight="1" x14ac:dyDescent="0.2">
      <c r="B94" s="309"/>
      <c r="C94" s="310"/>
      <c r="D94" s="314"/>
      <c r="E94" s="314"/>
      <c r="F94" s="314"/>
      <c r="G94" s="314"/>
      <c r="H94" s="314"/>
      <c r="I94" s="315"/>
    </row>
    <row r="95" spans="2:9" ht="15.75" customHeight="1" x14ac:dyDescent="0.2">
      <c r="B95" s="309"/>
      <c r="C95" s="310"/>
      <c r="D95" s="314"/>
      <c r="E95" s="314"/>
      <c r="F95" s="314"/>
      <c r="G95" s="314"/>
      <c r="H95" s="314"/>
      <c r="I95" s="315"/>
    </row>
    <row r="96" spans="2:9" ht="15.75" customHeight="1" x14ac:dyDescent="0.2">
      <c r="B96" s="309"/>
      <c r="C96" s="310"/>
      <c r="D96" s="314"/>
      <c r="E96" s="314"/>
      <c r="F96" s="314"/>
      <c r="G96" s="314"/>
      <c r="H96" s="314"/>
      <c r="I96" s="315"/>
    </row>
    <row r="97" spans="2:9" ht="15.75" customHeight="1" x14ac:dyDescent="0.2">
      <c r="B97" s="309"/>
      <c r="C97" s="310"/>
      <c r="D97" s="314"/>
      <c r="E97" s="314"/>
      <c r="F97" s="314"/>
      <c r="G97" s="314"/>
      <c r="H97" s="314"/>
      <c r="I97" s="315"/>
    </row>
    <row r="98" spans="2:9" ht="15.75" customHeight="1" x14ac:dyDescent="0.2">
      <c r="B98" s="309"/>
      <c r="C98" s="310"/>
      <c r="D98" s="314"/>
      <c r="E98" s="314"/>
      <c r="F98" s="314"/>
      <c r="G98" s="314"/>
      <c r="H98" s="314"/>
      <c r="I98" s="315"/>
    </row>
    <row r="99" spans="2:9" ht="15.75" customHeight="1" x14ac:dyDescent="0.2">
      <c r="B99" s="309"/>
      <c r="C99" s="310"/>
      <c r="D99" s="314"/>
      <c r="E99" s="314"/>
      <c r="F99" s="314"/>
      <c r="G99" s="314"/>
      <c r="H99" s="314"/>
      <c r="I99" s="315"/>
    </row>
    <row r="100" spans="2:9" ht="15.75" customHeight="1" x14ac:dyDescent="0.2">
      <c r="B100" s="309"/>
      <c r="C100" s="310"/>
      <c r="D100" s="314"/>
      <c r="E100" s="314"/>
      <c r="F100" s="314"/>
      <c r="G100" s="314"/>
      <c r="H100" s="314"/>
      <c r="I100" s="315"/>
    </row>
    <row r="101" spans="2:9" ht="15.75" customHeight="1" x14ac:dyDescent="0.2">
      <c r="B101" s="309"/>
      <c r="C101" s="310"/>
      <c r="D101" s="314"/>
      <c r="E101" s="314"/>
      <c r="F101" s="314"/>
      <c r="G101" s="314"/>
      <c r="H101" s="314"/>
      <c r="I101" s="315"/>
    </row>
    <row r="102" spans="2:9" ht="15.75" customHeight="1" x14ac:dyDescent="0.2">
      <c r="B102" s="309"/>
      <c r="C102" s="310"/>
      <c r="D102" s="314"/>
      <c r="E102" s="314"/>
      <c r="F102" s="314"/>
      <c r="G102" s="314"/>
      <c r="H102" s="314"/>
      <c r="I102" s="315"/>
    </row>
    <row r="103" spans="2:9" ht="15.75" customHeight="1" x14ac:dyDescent="0.2">
      <c r="B103" s="309"/>
      <c r="C103" s="310"/>
      <c r="D103" s="314"/>
      <c r="E103" s="314"/>
      <c r="F103" s="314"/>
      <c r="G103" s="314"/>
      <c r="H103" s="314"/>
      <c r="I103" s="315"/>
    </row>
    <row r="104" spans="2:9" ht="15.75" customHeight="1" x14ac:dyDescent="0.2">
      <c r="B104" s="309"/>
      <c r="C104" s="310"/>
      <c r="D104" s="314"/>
      <c r="E104" s="314"/>
      <c r="F104" s="314"/>
      <c r="G104" s="314"/>
      <c r="H104" s="314"/>
      <c r="I104" s="315"/>
    </row>
    <row r="105" spans="2:9" ht="15.75" customHeight="1" x14ac:dyDescent="0.2">
      <c r="B105" s="309"/>
      <c r="C105" s="310"/>
      <c r="D105" s="314"/>
      <c r="E105" s="314"/>
      <c r="F105" s="314"/>
      <c r="G105" s="314"/>
      <c r="H105" s="314"/>
      <c r="I105" s="315"/>
    </row>
    <row r="106" spans="2:9" ht="15.75" customHeight="1" x14ac:dyDescent="0.2">
      <c r="B106" s="309"/>
      <c r="C106" s="310"/>
      <c r="D106" s="314"/>
      <c r="E106" s="314"/>
      <c r="F106" s="314"/>
      <c r="G106" s="314"/>
      <c r="H106" s="314"/>
      <c r="I106" s="315"/>
    </row>
    <row r="107" spans="2:9" ht="15.75" customHeight="1" x14ac:dyDescent="0.2">
      <c r="B107" s="309"/>
      <c r="C107" s="310"/>
      <c r="D107" s="314"/>
      <c r="E107" s="314"/>
      <c r="F107" s="314"/>
      <c r="G107" s="314"/>
      <c r="H107" s="314"/>
      <c r="I107" s="315"/>
    </row>
    <row r="108" spans="2:9" ht="15.75" customHeight="1" x14ac:dyDescent="0.2">
      <c r="B108" s="309"/>
      <c r="C108" s="310"/>
      <c r="D108" s="314"/>
      <c r="E108" s="314"/>
      <c r="F108" s="314"/>
      <c r="G108" s="314"/>
      <c r="H108" s="314"/>
      <c r="I108" s="315"/>
    </row>
    <row r="109" spans="2:9" ht="15.75" customHeight="1" x14ac:dyDescent="0.2">
      <c r="B109" s="309"/>
      <c r="C109" s="310"/>
      <c r="D109" s="314"/>
      <c r="E109" s="314"/>
      <c r="F109" s="314"/>
      <c r="G109" s="314"/>
      <c r="H109" s="314"/>
      <c r="I109" s="315"/>
    </row>
    <row r="110" spans="2:9" ht="15.75" customHeight="1" x14ac:dyDescent="0.2">
      <c r="B110" s="309"/>
      <c r="C110" s="310"/>
      <c r="D110" s="314"/>
      <c r="E110" s="314"/>
      <c r="F110" s="314"/>
      <c r="G110" s="314"/>
      <c r="H110" s="314"/>
      <c r="I110" s="315"/>
    </row>
    <row r="111" spans="2:9" ht="15.75" customHeight="1" x14ac:dyDescent="0.2">
      <c r="B111" s="309"/>
      <c r="C111" s="310"/>
      <c r="D111" s="314"/>
      <c r="E111" s="314"/>
      <c r="F111" s="314"/>
      <c r="G111" s="314"/>
      <c r="H111" s="314"/>
      <c r="I111" s="315"/>
    </row>
    <row r="112" spans="2:9" ht="15.75" customHeight="1" x14ac:dyDescent="0.2">
      <c r="B112" s="309"/>
      <c r="C112" s="310"/>
      <c r="D112" s="314"/>
      <c r="E112" s="314"/>
      <c r="F112" s="314"/>
      <c r="G112" s="314"/>
      <c r="H112" s="314"/>
      <c r="I112" s="315"/>
    </row>
    <row r="113" spans="2:9" ht="15.75" customHeight="1" x14ac:dyDescent="0.2">
      <c r="B113" s="309"/>
      <c r="C113" s="310"/>
      <c r="D113" s="314"/>
      <c r="E113" s="314"/>
      <c r="F113" s="314"/>
      <c r="G113" s="314"/>
      <c r="H113" s="314"/>
      <c r="I113" s="315"/>
    </row>
    <row r="114" spans="2:9" ht="15.75" customHeight="1" x14ac:dyDescent="0.2">
      <c r="B114" s="309"/>
      <c r="C114" s="310"/>
      <c r="D114" s="314"/>
      <c r="E114" s="314"/>
      <c r="F114" s="314"/>
      <c r="G114" s="314"/>
      <c r="H114" s="314"/>
      <c r="I114" s="315"/>
    </row>
    <row r="115" spans="2:9" ht="15.75" customHeight="1" x14ac:dyDescent="0.2">
      <c r="B115" s="309"/>
      <c r="C115" s="310"/>
      <c r="D115" s="314"/>
      <c r="E115" s="314"/>
      <c r="F115" s="314"/>
      <c r="G115" s="314"/>
      <c r="H115" s="314"/>
      <c r="I115" s="315"/>
    </row>
    <row r="116" spans="2:9" ht="15.75" customHeight="1" x14ac:dyDescent="0.2">
      <c r="B116" s="309"/>
      <c r="C116" s="310"/>
      <c r="D116" s="314"/>
      <c r="E116" s="314"/>
      <c r="F116" s="314"/>
      <c r="G116" s="314"/>
      <c r="H116" s="314"/>
      <c r="I116" s="315"/>
    </row>
    <row r="117" spans="2:9" ht="15.75" customHeight="1" x14ac:dyDescent="0.2">
      <c r="B117" s="309"/>
      <c r="C117" s="310"/>
      <c r="D117" s="314"/>
      <c r="E117" s="314"/>
      <c r="F117" s="314"/>
      <c r="G117" s="314"/>
      <c r="H117" s="314"/>
      <c r="I117" s="315"/>
    </row>
    <row r="118" spans="2:9" ht="15.75" customHeight="1" x14ac:dyDescent="0.2">
      <c r="B118" s="309"/>
      <c r="C118" s="310"/>
      <c r="D118" s="314"/>
      <c r="E118" s="314"/>
      <c r="F118" s="314"/>
      <c r="G118" s="314"/>
      <c r="H118" s="314"/>
      <c r="I118" s="315"/>
    </row>
    <row r="119" spans="2:9" ht="15.75" customHeight="1" x14ac:dyDescent="0.2">
      <c r="B119" s="309"/>
      <c r="C119" s="310"/>
      <c r="D119" s="314"/>
      <c r="E119" s="314"/>
      <c r="F119" s="314"/>
      <c r="G119" s="314"/>
      <c r="H119" s="314"/>
      <c r="I119" s="315"/>
    </row>
    <row r="120" spans="2:9" ht="15.75" customHeight="1" x14ac:dyDescent="0.2">
      <c r="B120" s="309"/>
      <c r="C120" s="310"/>
      <c r="D120" s="314"/>
      <c r="E120" s="314"/>
      <c r="F120" s="314"/>
      <c r="G120" s="314"/>
      <c r="H120" s="314"/>
      <c r="I120" s="315"/>
    </row>
    <row r="121" spans="2:9" ht="15.75" customHeight="1" x14ac:dyDescent="0.2">
      <c r="B121" s="309"/>
      <c r="C121" s="310"/>
      <c r="D121" s="314"/>
      <c r="E121" s="314"/>
      <c r="F121" s="314"/>
      <c r="G121" s="314"/>
      <c r="H121" s="314"/>
      <c r="I121" s="315"/>
    </row>
    <row r="122" spans="2:9" ht="15.75" customHeight="1" x14ac:dyDescent="0.2">
      <c r="B122" s="309"/>
      <c r="C122" s="310"/>
      <c r="D122" s="314"/>
      <c r="E122" s="314"/>
      <c r="F122" s="314"/>
      <c r="G122" s="314"/>
      <c r="H122" s="314"/>
      <c r="I122" s="315"/>
    </row>
    <row r="123" spans="2:9" ht="15.75" customHeight="1" x14ac:dyDescent="0.2">
      <c r="B123" s="309"/>
      <c r="C123" s="310"/>
      <c r="D123" s="314"/>
      <c r="E123" s="314"/>
      <c r="F123" s="314"/>
      <c r="G123" s="314"/>
      <c r="H123" s="314"/>
      <c r="I123" s="315"/>
    </row>
    <row r="124" spans="2:9" ht="15.75" customHeight="1" x14ac:dyDescent="0.2">
      <c r="B124" s="309"/>
      <c r="C124" s="310"/>
      <c r="D124" s="314"/>
      <c r="E124" s="314"/>
      <c r="F124" s="314"/>
      <c r="G124" s="314"/>
      <c r="H124" s="314"/>
      <c r="I124" s="315"/>
    </row>
    <row r="125" spans="2:9" ht="15.75" customHeight="1" x14ac:dyDescent="0.2">
      <c r="B125" s="309"/>
      <c r="C125" s="310"/>
      <c r="D125" s="314"/>
      <c r="E125" s="314"/>
      <c r="F125" s="314"/>
      <c r="G125" s="314"/>
      <c r="H125" s="314"/>
      <c r="I125" s="315"/>
    </row>
    <row r="126" spans="2:9" ht="15.75" customHeight="1" x14ac:dyDescent="0.2">
      <c r="B126" s="309"/>
      <c r="C126" s="310"/>
      <c r="D126" s="314"/>
      <c r="E126" s="314"/>
      <c r="F126" s="314"/>
      <c r="G126" s="314"/>
      <c r="H126" s="314"/>
      <c r="I126" s="315"/>
    </row>
    <row r="127" spans="2:9" ht="15.75" customHeight="1" x14ac:dyDescent="0.2">
      <c r="B127" s="309"/>
      <c r="C127" s="310"/>
      <c r="D127" s="314"/>
      <c r="E127" s="314"/>
      <c r="F127" s="314"/>
      <c r="G127" s="314"/>
      <c r="H127" s="314"/>
      <c r="I127" s="315"/>
    </row>
    <row r="128" spans="2:9" ht="15.75" customHeight="1" x14ac:dyDescent="0.2">
      <c r="B128" s="309"/>
      <c r="C128" s="310"/>
      <c r="D128" s="314"/>
      <c r="E128" s="314"/>
      <c r="F128" s="314"/>
      <c r="G128" s="314"/>
      <c r="H128" s="314"/>
      <c r="I128" s="315"/>
    </row>
    <row r="129" spans="2:9" ht="15.75" customHeight="1" x14ac:dyDescent="0.2">
      <c r="B129" s="309"/>
      <c r="C129" s="310"/>
      <c r="D129" s="314"/>
      <c r="E129" s="314"/>
      <c r="F129" s="314"/>
      <c r="G129" s="314"/>
      <c r="H129" s="314"/>
      <c r="I129" s="315"/>
    </row>
    <row r="130" spans="2:9" ht="15.75" customHeight="1" x14ac:dyDescent="0.2">
      <c r="B130" s="309"/>
      <c r="C130" s="310"/>
      <c r="D130" s="314"/>
      <c r="E130" s="314"/>
      <c r="F130" s="314"/>
      <c r="G130" s="314"/>
      <c r="H130" s="314"/>
      <c r="I130" s="315"/>
    </row>
    <row r="131" spans="2:9" ht="15.75" customHeight="1" x14ac:dyDescent="0.2">
      <c r="B131" s="309"/>
      <c r="C131" s="310"/>
      <c r="D131" s="314"/>
      <c r="E131" s="314"/>
      <c r="F131" s="314"/>
      <c r="G131" s="314"/>
      <c r="H131" s="314"/>
      <c r="I131" s="315"/>
    </row>
    <row r="132" spans="2:9" ht="15.75" customHeight="1" x14ac:dyDescent="0.2">
      <c r="B132" s="309"/>
      <c r="C132" s="310"/>
      <c r="D132" s="314"/>
      <c r="E132" s="314"/>
      <c r="F132" s="314"/>
      <c r="G132" s="314"/>
      <c r="H132" s="314"/>
      <c r="I132" s="315"/>
    </row>
    <row r="133" spans="2:9" ht="15.75" customHeight="1" x14ac:dyDescent="0.2">
      <c r="B133" s="309"/>
      <c r="C133" s="310"/>
      <c r="D133" s="314"/>
      <c r="E133" s="314"/>
      <c r="F133" s="314"/>
      <c r="G133" s="314"/>
      <c r="H133" s="314"/>
      <c r="I133" s="315"/>
    </row>
    <row r="134" spans="2:9" ht="15.75" customHeight="1" x14ac:dyDescent="0.2">
      <c r="B134" s="309"/>
      <c r="C134" s="310"/>
      <c r="D134" s="314"/>
      <c r="E134" s="314"/>
      <c r="F134" s="314"/>
      <c r="G134" s="314"/>
      <c r="H134" s="314"/>
      <c r="I134" s="315"/>
    </row>
    <row r="135" spans="2:9" ht="15.75" customHeight="1" x14ac:dyDescent="0.2">
      <c r="B135" s="309"/>
      <c r="C135" s="310"/>
      <c r="D135" s="314"/>
      <c r="E135" s="314"/>
      <c r="F135" s="314"/>
      <c r="G135" s="314"/>
      <c r="H135" s="314"/>
      <c r="I135" s="315"/>
    </row>
    <row r="136" spans="2:9" ht="15.75" customHeight="1" x14ac:dyDescent="0.2">
      <c r="B136" s="309"/>
      <c r="C136" s="310"/>
      <c r="D136" s="314"/>
      <c r="E136" s="314"/>
      <c r="F136" s="314"/>
      <c r="G136" s="314"/>
      <c r="H136" s="314"/>
      <c r="I136" s="315"/>
    </row>
    <row r="137" spans="2:9" ht="15.75" customHeight="1" x14ac:dyDescent="0.2">
      <c r="B137" s="309"/>
      <c r="C137" s="310"/>
      <c r="D137" s="314"/>
      <c r="E137" s="314"/>
      <c r="F137" s="314"/>
      <c r="G137" s="314"/>
      <c r="H137" s="314"/>
      <c r="I137" s="315"/>
    </row>
    <row r="138" spans="2:9" ht="15.75" customHeight="1" x14ac:dyDescent="0.2">
      <c r="B138" s="309"/>
      <c r="C138" s="310"/>
      <c r="D138" s="314"/>
      <c r="E138" s="314"/>
      <c r="F138" s="314"/>
      <c r="G138" s="314"/>
      <c r="H138" s="314"/>
      <c r="I138" s="315"/>
    </row>
    <row r="139" spans="2:9" ht="15.75" customHeight="1" x14ac:dyDescent="0.2">
      <c r="B139" s="309"/>
      <c r="C139" s="310"/>
      <c r="D139" s="314"/>
      <c r="E139" s="314"/>
      <c r="F139" s="314"/>
      <c r="G139" s="314"/>
      <c r="H139" s="314"/>
      <c r="I139" s="315"/>
    </row>
    <row r="140" spans="2:9" ht="15.75" customHeight="1" x14ac:dyDescent="0.2">
      <c r="B140" s="309"/>
      <c r="C140" s="310"/>
      <c r="D140" s="314"/>
      <c r="E140" s="314"/>
      <c r="F140" s="314"/>
      <c r="G140" s="314"/>
      <c r="H140" s="314"/>
      <c r="I140" s="315"/>
    </row>
    <row r="141" spans="2:9" ht="15.75" customHeight="1" x14ac:dyDescent="0.2">
      <c r="B141" s="309"/>
      <c r="C141" s="310"/>
      <c r="D141" s="314"/>
      <c r="E141" s="314"/>
      <c r="F141" s="314"/>
      <c r="G141" s="314"/>
      <c r="H141" s="314"/>
      <c r="I141" s="315"/>
    </row>
    <row r="142" spans="2:9" ht="15.75" customHeight="1" x14ac:dyDescent="0.2">
      <c r="B142" s="309"/>
      <c r="C142" s="310"/>
      <c r="D142" s="314"/>
      <c r="E142" s="314"/>
      <c r="F142" s="314"/>
      <c r="G142" s="314"/>
      <c r="H142" s="314"/>
      <c r="I142" s="315"/>
    </row>
    <row r="143" spans="2:9" ht="15.75" customHeight="1" x14ac:dyDescent="0.2">
      <c r="B143" s="309"/>
      <c r="C143" s="310"/>
      <c r="D143" s="314"/>
      <c r="E143" s="314"/>
      <c r="F143" s="314"/>
      <c r="G143" s="314"/>
      <c r="H143" s="314"/>
      <c r="I143" s="315"/>
    </row>
    <row r="144" spans="2:9" ht="15.75" customHeight="1" x14ac:dyDescent="0.2">
      <c r="B144" s="309"/>
      <c r="C144" s="310"/>
      <c r="D144" s="314"/>
      <c r="E144" s="314"/>
      <c r="F144" s="314"/>
      <c r="G144" s="314"/>
      <c r="H144" s="314"/>
      <c r="I144" s="315"/>
    </row>
    <row r="145" spans="2:9" ht="15.75" customHeight="1" x14ac:dyDescent="0.2">
      <c r="B145" s="309"/>
      <c r="C145" s="310"/>
      <c r="D145" s="314"/>
      <c r="E145" s="314"/>
      <c r="F145" s="314"/>
      <c r="G145" s="314"/>
      <c r="H145" s="314"/>
      <c r="I145" s="315"/>
    </row>
    <row r="146" spans="2:9" ht="15.75" customHeight="1" x14ac:dyDescent="0.2">
      <c r="B146" s="309"/>
      <c r="C146" s="310"/>
      <c r="D146" s="314"/>
      <c r="E146" s="314"/>
      <c r="F146" s="314"/>
      <c r="G146" s="314"/>
      <c r="H146" s="314"/>
      <c r="I146" s="315"/>
    </row>
    <row r="147" spans="2:9" ht="15.75" customHeight="1" x14ac:dyDescent="0.2">
      <c r="B147" s="309"/>
      <c r="C147" s="310"/>
      <c r="D147" s="314"/>
      <c r="E147" s="314"/>
      <c r="F147" s="314"/>
      <c r="G147" s="314"/>
      <c r="H147" s="314"/>
      <c r="I147" s="315"/>
    </row>
    <row r="148" spans="2:9" ht="15.75" customHeight="1" x14ac:dyDescent="0.2">
      <c r="B148" s="309"/>
      <c r="C148" s="310"/>
      <c r="D148" s="314"/>
      <c r="E148" s="314"/>
      <c r="F148" s="314"/>
      <c r="G148" s="314"/>
      <c r="H148" s="314"/>
      <c r="I148" s="315"/>
    </row>
    <row r="149" spans="2:9" ht="15.75" customHeight="1" x14ac:dyDescent="0.2">
      <c r="B149" s="309"/>
      <c r="C149" s="310"/>
      <c r="D149" s="314"/>
      <c r="E149" s="314"/>
      <c r="F149" s="314"/>
      <c r="G149" s="314"/>
      <c r="H149" s="314"/>
      <c r="I149" s="315"/>
    </row>
    <row r="150" spans="2:9" ht="15.75" customHeight="1" x14ac:dyDescent="0.2">
      <c r="B150" s="309"/>
      <c r="C150" s="310"/>
      <c r="D150" s="314"/>
      <c r="E150" s="314"/>
      <c r="F150" s="314"/>
      <c r="G150" s="314"/>
      <c r="H150" s="314"/>
      <c r="I150" s="315"/>
    </row>
    <row r="151" spans="2:9" ht="15.75" customHeight="1" x14ac:dyDescent="0.2">
      <c r="B151" s="309"/>
      <c r="C151" s="310"/>
      <c r="D151" s="314"/>
      <c r="E151" s="314"/>
      <c r="F151" s="314"/>
      <c r="G151" s="314"/>
      <c r="H151" s="314"/>
      <c r="I151" s="315"/>
    </row>
    <row r="152" spans="2:9" ht="15.75" customHeight="1" x14ac:dyDescent="0.2">
      <c r="B152" s="309"/>
      <c r="C152" s="310"/>
      <c r="D152" s="314"/>
      <c r="E152" s="314"/>
      <c r="F152" s="314"/>
      <c r="G152" s="314"/>
      <c r="H152" s="314"/>
      <c r="I152" s="315"/>
    </row>
    <row r="153" spans="2:9" ht="15.75" customHeight="1" x14ac:dyDescent="0.2">
      <c r="B153" s="309"/>
      <c r="C153" s="310"/>
      <c r="D153" s="314"/>
      <c r="E153" s="314"/>
      <c r="F153" s="314"/>
      <c r="G153" s="314"/>
      <c r="H153" s="314"/>
      <c r="I153" s="315"/>
    </row>
    <row r="154" spans="2:9" ht="15.75" customHeight="1" x14ac:dyDescent="0.2">
      <c r="B154" s="309"/>
      <c r="C154" s="310"/>
      <c r="D154" s="314"/>
      <c r="E154" s="314"/>
      <c r="F154" s="314"/>
      <c r="G154" s="314"/>
      <c r="H154" s="314"/>
      <c r="I154" s="315"/>
    </row>
    <row r="155" spans="2:9" ht="15.75" customHeight="1" x14ac:dyDescent="0.2">
      <c r="B155" s="309"/>
      <c r="C155" s="310"/>
      <c r="D155" s="314"/>
      <c r="E155" s="314"/>
      <c r="F155" s="314"/>
      <c r="G155" s="314"/>
      <c r="H155" s="314"/>
      <c r="I155" s="315"/>
    </row>
    <row r="156" spans="2:9" ht="15.75" customHeight="1" x14ac:dyDescent="0.2">
      <c r="B156" s="309"/>
      <c r="C156" s="310"/>
      <c r="D156" s="314"/>
      <c r="E156" s="314"/>
      <c r="F156" s="314"/>
      <c r="G156" s="314"/>
      <c r="H156" s="314"/>
      <c r="I156" s="315"/>
    </row>
    <row r="157" spans="2:9" ht="15.75" customHeight="1" x14ac:dyDescent="0.2">
      <c r="B157" s="309"/>
      <c r="C157" s="310"/>
      <c r="D157" s="314"/>
      <c r="E157" s="314"/>
      <c r="F157" s="314"/>
      <c r="G157" s="314"/>
      <c r="H157" s="314"/>
      <c r="I157" s="315"/>
    </row>
    <row r="158" spans="2:9" ht="15.75" customHeight="1" x14ac:dyDescent="0.2">
      <c r="B158" s="309"/>
      <c r="C158" s="310"/>
      <c r="D158" s="314"/>
      <c r="E158" s="314"/>
      <c r="F158" s="314"/>
      <c r="G158" s="314"/>
      <c r="H158" s="314"/>
      <c r="I158" s="315"/>
    </row>
    <row r="159" spans="2:9" ht="15.75" customHeight="1" x14ac:dyDescent="0.2">
      <c r="B159" s="309"/>
      <c r="C159" s="310"/>
      <c r="D159" s="314"/>
      <c r="E159" s="314"/>
      <c r="F159" s="314"/>
      <c r="G159" s="314"/>
      <c r="H159" s="314"/>
      <c r="I159" s="315"/>
    </row>
    <row r="160" spans="2:9" ht="15.75" customHeight="1" x14ac:dyDescent="0.2">
      <c r="B160" s="309"/>
      <c r="C160" s="310"/>
      <c r="D160" s="314"/>
      <c r="E160" s="314"/>
      <c r="F160" s="314"/>
      <c r="G160" s="314"/>
      <c r="H160" s="314"/>
      <c r="I160" s="315"/>
    </row>
    <row r="161" spans="2:9" ht="15.75" customHeight="1" x14ac:dyDescent="0.2">
      <c r="B161" s="309"/>
      <c r="C161" s="310"/>
      <c r="D161" s="314"/>
      <c r="E161" s="314"/>
      <c r="F161" s="314"/>
      <c r="G161" s="314"/>
      <c r="H161" s="314"/>
      <c r="I161" s="315"/>
    </row>
    <row r="162" spans="2:9" ht="15.75" customHeight="1" x14ac:dyDescent="0.2">
      <c r="B162" s="309"/>
      <c r="C162" s="310"/>
      <c r="D162" s="314"/>
      <c r="E162" s="314"/>
      <c r="F162" s="314"/>
      <c r="G162" s="314"/>
      <c r="H162" s="314"/>
      <c r="I162" s="315"/>
    </row>
    <row r="163" spans="2:9" ht="15.75" customHeight="1" x14ac:dyDescent="0.2">
      <c r="B163" s="309"/>
      <c r="C163" s="310"/>
      <c r="D163" s="314"/>
      <c r="E163" s="314"/>
      <c r="F163" s="314"/>
      <c r="G163" s="314"/>
      <c r="H163" s="314"/>
      <c r="I163" s="315"/>
    </row>
    <row r="164" spans="2:9" ht="15.75" customHeight="1" x14ac:dyDescent="0.2">
      <c r="B164" s="309"/>
      <c r="C164" s="310"/>
      <c r="D164" s="314"/>
      <c r="E164" s="314"/>
      <c r="F164" s="314"/>
      <c r="G164" s="314"/>
      <c r="H164" s="314"/>
      <c r="I164" s="315"/>
    </row>
    <row r="165" spans="2:9" ht="15.75" customHeight="1" x14ac:dyDescent="0.2">
      <c r="B165" s="309"/>
      <c r="C165" s="310"/>
      <c r="D165" s="314"/>
      <c r="E165" s="314"/>
      <c r="F165" s="314"/>
      <c r="G165" s="314"/>
      <c r="H165" s="314"/>
      <c r="I165" s="315"/>
    </row>
    <row r="166" spans="2:9" ht="15.75" customHeight="1" x14ac:dyDescent="0.2">
      <c r="B166" s="309"/>
      <c r="C166" s="310"/>
      <c r="D166" s="314"/>
      <c r="E166" s="314"/>
      <c r="F166" s="314"/>
      <c r="G166" s="314"/>
      <c r="H166" s="314"/>
      <c r="I166" s="315"/>
    </row>
    <row r="167" spans="2:9" ht="15.75" customHeight="1" x14ac:dyDescent="0.2">
      <c r="B167" s="309"/>
      <c r="C167" s="310"/>
      <c r="D167" s="314"/>
      <c r="E167" s="314"/>
      <c r="F167" s="314"/>
      <c r="G167" s="314"/>
      <c r="H167" s="314"/>
      <c r="I167" s="315"/>
    </row>
    <row r="168" spans="2:9" ht="15.75" customHeight="1" x14ac:dyDescent="0.2">
      <c r="B168" s="309"/>
      <c r="C168" s="310"/>
      <c r="D168" s="314"/>
      <c r="E168" s="314"/>
      <c r="F168" s="314"/>
      <c r="G168" s="314"/>
      <c r="H168" s="314"/>
      <c r="I168" s="315"/>
    </row>
    <row r="169" spans="2:9" ht="15.75" customHeight="1" x14ac:dyDescent="0.2">
      <c r="B169" s="309"/>
      <c r="C169" s="310"/>
      <c r="D169" s="314"/>
      <c r="E169" s="314"/>
      <c r="F169" s="314"/>
      <c r="G169" s="314"/>
      <c r="H169" s="314"/>
      <c r="I169" s="315"/>
    </row>
    <row r="170" spans="2:9" ht="15.75" customHeight="1" x14ac:dyDescent="0.2">
      <c r="B170" s="309"/>
      <c r="C170" s="310"/>
      <c r="D170" s="314"/>
      <c r="E170" s="314"/>
      <c r="F170" s="314"/>
      <c r="G170" s="314"/>
      <c r="H170" s="314"/>
      <c r="I170" s="315"/>
    </row>
    <row r="171" spans="2:9" ht="15.75" customHeight="1" x14ac:dyDescent="0.2">
      <c r="B171" s="309"/>
      <c r="C171" s="310"/>
      <c r="D171" s="314"/>
      <c r="E171" s="314"/>
      <c r="F171" s="314"/>
      <c r="G171" s="314"/>
      <c r="H171" s="314"/>
      <c r="I171" s="315"/>
    </row>
    <row r="172" spans="2:9" ht="15.75" customHeight="1" x14ac:dyDescent="0.2">
      <c r="B172" s="309"/>
      <c r="C172" s="310"/>
      <c r="D172" s="314"/>
      <c r="E172" s="314"/>
      <c r="F172" s="314"/>
      <c r="G172" s="314"/>
      <c r="H172" s="314"/>
      <c r="I172" s="315"/>
    </row>
    <row r="173" spans="2:9" ht="15.75" customHeight="1" x14ac:dyDescent="0.2">
      <c r="B173" s="309"/>
      <c r="C173" s="310"/>
      <c r="D173" s="314"/>
      <c r="E173" s="314"/>
      <c r="F173" s="314"/>
      <c r="G173" s="314"/>
      <c r="H173" s="314"/>
      <c r="I173" s="315"/>
    </row>
    <row r="174" spans="2:9" ht="15.75" customHeight="1" x14ac:dyDescent="0.2">
      <c r="B174" s="309"/>
      <c r="C174" s="310"/>
      <c r="D174" s="314"/>
      <c r="E174" s="314"/>
      <c r="F174" s="314"/>
      <c r="G174" s="314"/>
      <c r="H174" s="314"/>
      <c r="I174" s="315"/>
    </row>
    <row r="175" spans="2:9" ht="15.75" customHeight="1" x14ac:dyDescent="0.2">
      <c r="B175" s="309"/>
      <c r="C175" s="310"/>
      <c r="D175" s="314"/>
      <c r="E175" s="314"/>
      <c r="F175" s="314"/>
      <c r="G175" s="314"/>
      <c r="H175" s="314"/>
      <c r="I175" s="315"/>
    </row>
    <row r="176" spans="2:9" ht="15.75" customHeight="1" x14ac:dyDescent="0.2">
      <c r="B176" s="309"/>
      <c r="C176" s="310"/>
      <c r="D176" s="314"/>
      <c r="E176" s="314"/>
      <c r="F176" s="314"/>
      <c r="G176" s="314"/>
      <c r="H176" s="314"/>
      <c r="I176" s="315"/>
    </row>
    <row r="177" spans="2:9" ht="15.75" customHeight="1" x14ac:dyDescent="0.2">
      <c r="B177" s="309"/>
      <c r="C177" s="310"/>
      <c r="D177" s="314"/>
      <c r="E177" s="314"/>
      <c r="F177" s="314"/>
      <c r="G177" s="314"/>
      <c r="H177" s="314"/>
      <c r="I177" s="315"/>
    </row>
    <row r="178" spans="2:9" ht="15.75" customHeight="1" x14ac:dyDescent="0.2">
      <c r="B178" s="309"/>
      <c r="C178" s="310"/>
      <c r="D178" s="314"/>
      <c r="E178" s="314"/>
      <c r="F178" s="314"/>
      <c r="G178" s="314"/>
      <c r="H178" s="314"/>
      <c r="I178" s="315"/>
    </row>
    <row r="179" spans="2:9" ht="15.75" customHeight="1" x14ac:dyDescent="0.2">
      <c r="B179" s="309"/>
      <c r="C179" s="310"/>
      <c r="D179" s="314"/>
      <c r="E179" s="314"/>
      <c r="F179" s="314"/>
      <c r="G179" s="314"/>
      <c r="H179" s="314"/>
      <c r="I179" s="315"/>
    </row>
    <row r="180" spans="2:9" ht="15.75" customHeight="1" x14ac:dyDescent="0.2">
      <c r="B180" s="309"/>
      <c r="C180" s="310"/>
      <c r="D180" s="314"/>
      <c r="E180" s="314"/>
      <c r="F180" s="314"/>
      <c r="G180" s="314"/>
      <c r="H180" s="314"/>
      <c r="I180" s="315"/>
    </row>
    <row r="181" spans="2:9" ht="15.75" customHeight="1" x14ac:dyDescent="0.2">
      <c r="B181" s="309"/>
      <c r="C181" s="310"/>
      <c r="D181" s="314"/>
      <c r="E181" s="314"/>
      <c r="F181" s="314"/>
      <c r="G181" s="314"/>
      <c r="H181" s="314"/>
      <c r="I181" s="315"/>
    </row>
    <row r="182" spans="2:9" ht="15.75" customHeight="1" x14ac:dyDescent="0.2">
      <c r="B182" s="309"/>
      <c r="C182" s="310"/>
      <c r="D182" s="314"/>
      <c r="E182" s="314"/>
      <c r="F182" s="314"/>
      <c r="G182" s="314"/>
      <c r="H182" s="314"/>
      <c r="I182" s="315"/>
    </row>
    <row r="183" spans="2:9" ht="15.75" customHeight="1" x14ac:dyDescent="0.2">
      <c r="B183" s="309"/>
      <c r="C183" s="310"/>
      <c r="D183" s="314"/>
      <c r="E183" s="314"/>
      <c r="F183" s="314"/>
      <c r="G183" s="314"/>
      <c r="H183" s="314"/>
      <c r="I183" s="315"/>
    </row>
    <row r="184" spans="2:9" ht="15.75" customHeight="1" x14ac:dyDescent="0.2">
      <c r="B184" s="309"/>
      <c r="C184" s="310"/>
      <c r="D184" s="314"/>
      <c r="E184" s="314"/>
      <c r="F184" s="314"/>
      <c r="G184" s="314"/>
      <c r="H184" s="314"/>
      <c r="I184" s="315"/>
    </row>
    <row r="185" spans="2:9" ht="15.75" customHeight="1" x14ac:dyDescent="0.2">
      <c r="B185" s="309"/>
      <c r="C185" s="310"/>
      <c r="D185" s="314"/>
      <c r="E185" s="314"/>
      <c r="F185" s="314"/>
      <c r="G185" s="314"/>
      <c r="H185" s="314"/>
      <c r="I185" s="315"/>
    </row>
    <row r="186" spans="2:9" ht="15.75" customHeight="1" x14ac:dyDescent="0.2">
      <c r="B186" s="309"/>
      <c r="C186" s="310"/>
      <c r="D186" s="314"/>
      <c r="E186" s="314"/>
      <c r="F186" s="314"/>
      <c r="G186" s="314"/>
      <c r="H186" s="314"/>
      <c r="I186" s="315"/>
    </row>
    <row r="187" spans="2:9" ht="15.75" customHeight="1" x14ac:dyDescent="0.2">
      <c r="B187" s="309"/>
      <c r="C187" s="310"/>
      <c r="D187" s="314"/>
      <c r="E187" s="314"/>
      <c r="F187" s="314"/>
      <c r="G187" s="314"/>
      <c r="H187" s="314"/>
      <c r="I187" s="315"/>
    </row>
    <row r="188" spans="2:9" ht="15.75" customHeight="1" x14ac:dyDescent="0.2">
      <c r="B188" s="309"/>
      <c r="C188" s="310"/>
      <c r="D188" s="314"/>
      <c r="E188" s="314"/>
      <c r="F188" s="314"/>
      <c r="G188" s="314"/>
      <c r="H188" s="314"/>
      <c r="I188" s="315"/>
    </row>
    <row r="189" spans="2:9" ht="15.75" customHeight="1" x14ac:dyDescent="0.2">
      <c r="B189" s="309"/>
      <c r="C189" s="310"/>
      <c r="D189" s="314"/>
      <c r="E189" s="314"/>
      <c r="F189" s="314"/>
      <c r="G189" s="314"/>
      <c r="H189" s="314"/>
      <c r="I189" s="315"/>
    </row>
    <row r="190" spans="2:9" ht="15.75" customHeight="1" x14ac:dyDescent="0.2">
      <c r="B190" s="309"/>
      <c r="C190" s="310"/>
      <c r="D190" s="314"/>
      <c r="E190" s="314"/>
      <c r="F190" s="314"/>
      <c r="G190" s="314"/>
      <c r="H190" s="314"/>
      <c r="I190" s="315"/>
    </row>
    <row r="191" spans="2:9" ht="15.75" customHeight="1" x14ac:dyDescent="0.2">
      <c r="B191" s="309"/>
      <c r="C191" s="310"/>
      <c r="D191" s="314"/>
      <c r="E191" s="314"/>
      <c r="F191" s="314"/>
      <c r="G191" s="314"/>
      <c r="H191" s="314"/>
      <c r="I191" s="315"/>
    </row>
    <row r="192" spans="2:9" ht="15.75" customHeight="1" x14ac:dyDescent="0.2">
      <c r="B192" s="309"/>
      <c r="C192" s="310"/>
      <c r="D192" s="314"/>
      <c r="E192" s="314"/>
      <c r="F192" s="314"/>
      <c r="G192" s="314"/>
      <c r="H192" s="314"/>
      <c r="I192" s="315"/>
    </row>
    <row r="193" spans="2:9" ht="15.75" customHeight="1" x14ac:dyDescent="0.2">
      <c r="B193" s="309"/>
      <c r="C193" s="310"/>
      <c r="D193" s="314"/>
      <c r="E193" s="314"/>
      <c r="F193" s="314"/>
      <c r="G193" s="314"/>
      <c r="H193" s="314"/>
      <c r="I193" s="315"/>
    </row>
    <row r="194" spans="2:9" ht="15.75" customHeight="1" x14ac:dyDescent="0.2">
      <c r="B194" s="309"/>
      <c r="C194" s="310"/>
      <c r="D194" s="314"/>
      <c r="E194" s="314"/>
      <c r="F194" s="314"/>
      <c r="G194" s="314"/>
      <c r="H194" s="314"/>
      <c r="I194" s="315"/>
    </row>
    <row r="195" spans="2:9" ht="15.75" customHeight="1" x14ac:dyDescent="0.2">
      <c r="B195" s="309"/>
      <c r="C195" s="310"/>
      <c r="D195" s="314"/>
      <c r="E195" s="314"/>
      <c r="F195" s="314"/>
      <c r="G195" s="314"/>
      <c r="H195" s="314"/>
      <c r="I195" s="315"/>
    </row>
    <row r="196" spans="2:9" ht="15.75" customHeight="1" x14ac:dyDescent="0.2">
      <c r="B196" s="309"/>
      <c r="C196" s="310"/>
      <c r="D196" s="314"/>
      <c r="E196" s="314"/>
      <c r="F196" s="314"/>
      <c r="G196" s="314"/>
      <c r="H196" s="314"/>
      <c r="I196" s="315"/>
    </row>
    <row r="197" spans="2:9" ht="15.75" customHeight="1" x14ac:dyDescent="0.2">
      <c r="B197" s="309"/>
      <c r="C197" s="310"/>
      <c r="D197" s="314"/>
      <c r="E197" s="314"/>
      <c r="F197" s="314"/>
      <c r="G197" s="314"/>
      <c r="H197" s="314"/>
      <c r="I197" s="315"/>
    </row>
    <row r="198" spans="2:9" ht="15.75" customHeight="1" x14ac:dyDescent="0.2">
      <c r="B198" s="309"/>
      <c r="C198" s="310"/>
      <c r="D198" s="314"/>
      <c r="E198" s="314"/>
      <c r="F198" s="314"/>
      <c r="G198" s="314"/>
      <c r="H198" s="314"/>
      <c r="I198" s="315"/>
    </row>
    <row r="199" spans="2:9" ht="15.75" customHeight="1" x14ac:dyDescent="0.2">
      <c r="B199" s="309"/>
      <c r="C199" s="310"/>
      <c r="D199" s="314"/>
      <c r="E199" s="314"/>
      <c r="F199" s="314"/>
      <c r="G199" s="314"/>
      <c r="H199" s="314"/>
      <c r="I199" s="315"/>
    </row>
    <row r="200" spans="2:9" ht="15.75" customHeight="1" x14ac:dyDescent="0.2">
      <c r="B200" s="316"/>
      <c r="C200" s="317"/>
      <c r="D200" s="318"/>
      <c r="E200" s="318"/>
      <c r="F200" s="318"/>
      <c r="G200" s="318"/>
      <c r="H200" s="318"/>
      <c r="I200" s="319"/>
    </row>
    <row r="201" spans="2:9" ht="15.75" customHeight="1" x14ac:dyDescent="0.2"/>
    <row r="202" spans="2:9" ht="15.75" customHeight="1" x14ac:dyDescent="0.2"/>
    <row r="203" spans="2:9" ht="15.75" customHeight="1" x14ac:dyDescent="0.2"/>
    <row r="204" spans="2:9" ht="15.75" customHeight="1" x14ac:dyDescent="0.2"/>
    <row r="205" spans="2:9" ht="15.75" customHeight="1" x14ac:dyDescent="0.2"/>
    <row r="206" spans="2:9" ht="15.75" customHeight="1" x14ac:dyDescent="0.2"/>
    <row r="207" spans="2:9" ht="15.75" customHeight="1" x14ac:dyDescent="0.2"/>
    <row r="208" spans="2:9"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D2:G2"/>
    <mergeCell ref="D3:F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R1000"/>
  <sheetViews>
    <sheetView workbookViewId="0">
      <selection sqref="A1:BR1000"/>
    </sheetView>
  </sheetViews>
  <sheetFormatPr defaultColWidth="12.5703125" defaultRowHeight="15" customHeight="1" x14ac:dyDescent="0.2"/>
  <cols>
    <col min="1" max="1" width="12.7109375" customWidth="1"/>
    <col min="2" max="2" width="16.42578125" customWidth="1"/>
    <col min="3" max="6" width="12.5703125" customWidth="1"/>
  </cols>
  <sheetData>
    <row r="1" spans="1:70" ht="15.75" customHeight="1" x14ac:dyDescent="0.2"/>
    <row r="2" spans="1:70" ht="15.75" customHeight="1" x14ac:dyDescent="0.2"/>
    <row r="3" spans="1:70" ht="15.75" customHeight="1" x14ac:dyDescent="0.2">
      <c r="B3" s="472" t="s">
        <v>453</v>
      </c>
      <c r="C3" s="25" t="s">
        <v>723</v>
      </c>
      <c r="D3" s="25" t="s">
        <v>161</v>
      </c>
      <c r="E3" s="25" t="s">
        <v>166</v>
      </c>
      <c r="F3" s="25" t="s">
        <v>171</v>
      </c>
      <c r="G3" s="25" t="s">
        <v>175</v>
      </c>
      <c r="H3" s="25" t="s">
        <v>179</v>
      </c>
      <c r="I3" s="25" t="s">
        <v>183</v>
      </c>
      <c r="J3" s="25" t="s">
        <v>187</v>
      </c>
      <c r="K3" s="25" t="s">
        <v>191</v>
      </c>
      <c r="L3" s="25" t="s">
        <v>724</v>
      </c>
      <c r="M3" s="25" t="s">
        <v>725</v>
      </c>
      <c r="N3" s="25" t="s">
        <v>726</v>
      </c>
      <c r="O3" s="25" t="s">
        <v>208</v>
      </c>
      <c r="P3" s="25" t="s">
        <v>212</v>
      </c>
      <c r="Q3" s="25" t="s">
        <v>216</v>
      </c>
      <c r="R3" s="25" t="s">
        <v>220</v>
      </c>
      <c r="S3" s="25" t="s">
        <v>224</v>
      </c>
      <c r="T3" s="25" t="s">
        <v>228</v>
      </c>
      <c r="U3" s="25" t="s">
        <v>232</v>
      </c>
      <c r="V3" s="25" t="s">
        <v>236</v>
      </c>
      <c r="W3" s="25" t="s">
        <v>240</v>
      </c>
      <c r="X3" s="25" t="s">
        <v>244</v>
      </c>
      <c r="Y3" s="25" t="s">
        <v>727</v>
      </c>
      <c r="Z3" s="25" t="s">
        <v>252</v>
      </c>
      <c r="AA3" s="25" t="s">
        <v>256</v>
      </c>
      <c r="AB3" s="25" t="s">
        <v>260</v>
      </c>
      <c r="AC3" s="25" t="s">
        <v>728</v>
      </c>
      <c r="AD3" s="25" t="s">
        <v>268</v>
      </c>
      <c r="AE3" s="25" t="s">
        <v>273</v>
      </c>
      <c r="AF3" s="25" t="s">
        <v>277</v>
      </c>
      <c r="AG3" s="25" t="s">
        <v>281</v>
      </c>
      <c r="AH3" s="25" t="s">
        <v>286</v>
      </c>
      <c r="AI3" s="25" t="s">
        <v>291</v>
      </c>
      <c r="AJ3" s="25" t="s">
        <v>296</v>
      </c>
      <c r="AK3" s="25" t="s">
        <v>301</v>
      </c>
      <c r="AL3" s="25" t="s">
        <v>305</v>
      </c>
      <c r="AM3" s="25" t="s">
        <v>309</v>
      </c>
      <c r="AN3" s="25" t="s">
        <v>313</v>
      </c>
      <c r="AO3" s="25" t="s">
        <v>318</v>
      </c>
      <c r="AP3" s="25" t="s">
        <v>322</v>
      </c>
      <c r="AQ3" s="25" t="s">
        <v>327</v>
      </c>
      <c r="AR3" s="25" t="s">
        <v>331</v>
      </c>
      <c r="AS3" s="25" t="s">
        <v>336</v>
      </c>
      <c r="AT3" s="25" t="s">
        <v>340</v>
      </c>
      <c r="AU3" s="25" t="s">
        <v>344</v>
      </c>
      <c r="AV3" s="25" t="s">
        <v>348</v>
      </c>
      <c r="AW3" s="25" t="s">
        <v>729</v>
      </c>
      <c r="AX3" s="25" t="s">
        <v>358</v>
      </c>
      <c r="AY3" s="25" t="s">
        <v>362</v>
      </c>
      <c r="AZ3" s="25" t="s">
        <v>366</v>
      </c>
      <c r="BA3" s="25" t="s">
        <v>370</v>
      </c>
      <c r="BB3" s="25" t="s">
        <v>374</v>
      </c>
      <c r="BC3" s="25" t="s">
        <v>378</v>
      </c>
      <c r="BD3" s="25" t="s">
        <v>383</v>
      </c>
      <c r="BE3" s="25" t="s">
        <v>730</v>
      </c>
      <c r="BF3" s="25" t="s">
        <v>731</v>
      </c>
      <c r="BG3" s="25" t="s">
        <v>732</v>
      </c>
      <c r="BH3" s="25" t="s">
        <v>391</v>
      </c>
      <c r="BI3" s="25" t="s">
        <v>733</v>
      </c>
      <c r="BJ3" s="25" t="s">
        <v>400</v>
      </c>
      <c r="BK3" s="25" t="s">
        <v>404</v>
      </c>
      <c r="BL3" s="25" t="s">
        <v>408</v>
      </c>
      <c r="BM3" s="25" t="s">
        <v>412</v>
      </c>
      <c r="BN3" s="25" t="s">
        <v>416</v>
      </c>
      <c r="BO3" s="25" t="s">
        <v>420</v>
      </c>
      <c r="BP3" s="25" t="s">
        <v>734</v>
      </c>
      <c r="BQ3" s="25" t="s">
        <v>128</v>
      </c>
      <c r="BR3" s="25" t="s">
        <v>433</v>
      </c>
    </row>
    <row r="4" spans="1:70" ht="15.75" customHeight="1" x14ac:dyDescent="0.25">
      <c r="A4" s="320"/>
      <c r="B4" s="440"/>
      <c r="C4" s="267" t="s">
        <v>157</v>
      </c>
      <c r="D4" s="267" t="s">
        <v>157</v>
      </c>
      <c r="E4" s="267" t="s">
        <v>157</v>
      </c>
      <c r="F4" s="267" t="s">
        <v>157</v>
      </c>
      <c r="G4" s="267" t="s">
        <v>157</v>
      </c>
      <c r="H4" s="267" t="s">
        <v>157</v>
      </c>
      <c r="I4" s="267" t="s">
        <v>157</v>
      </c>
      <c r="J4" s="267" t="s">
        <v>157</v>
      </c>
      <c r="K4" s="267" t="s">
        <v>157</v>
      </c>
      <c r="L4" s="267" t="s">
        <v>157</v>
      </c>
      <c r="M4" s="267" t="s">
        <v>157</v>
      </c>
      <c r="N4" s="267" t="s">
        <v>157</v>
      </c>
      <c r="O4" s="267" t="s">
        <v>157</v>
      </c>
      <c r="P4" s="267" t="s">
        <v>157</v>
      </c>
      <c r="Q4" s="267" t="s">
        <v>157</v>
      </c>
      <c r="R4" s="267" t="s">
        <v>157</v>
      </c>
      <c r="S4" s="267" t="s">
        <v>157</v>
      </c>
      <c r="T4" s="267" t="s">
        <v>157</v>
      </c>
      <c r="U4" s="267" t="s">
        <v>157</v>
      </c>
      <c r="V4" s="267" t="s">
        <v>157</v>
      </c>
      <c r="W4" s="267" t="s">
        <v>157</v>
      </c>
      <c r="X4" s="267" t="s">
        <v>157</v>
      </c>
      <c r="Y4" s="267" t="s">
        <v>157</v>
      </c>
      <c r="Z4" s="267" t="s">
        <v>157</v>
      </c>
      <c r="AA4" s="267" t="s">
        <v>157</v>
      </c>
      <c r="AB4" s="267" t="s">
        <v>157</v>
      </c>
      <c r="AC4" s="267" t="s">
        <v>157</v>
      </c>
      <c r="AD4" s="267" t="s">
        <v>157</v>
      </c>
      <c r="AE4" s="267" t="s">
        <v>157</v>
      </c>
      <c r="AF4" s="267" t="s">
        <v>157</v>
      </c>
      <c r="AG4" s="267" t="s">
        <v>157</v>
      </c>
      <c r="AH4" s="267" t="s">
        <v>157</v>
      </c>
      <c r="AI4" s="267" t="s">
        <v>157</v>
      </c>
      <c r="AJ4" s="267" t="s">
        <v>157</v>
      </c>
      <c r="AK4" s="267" t="s">
        <v>157</v>
      </c>
      <c r="AL4" s="267" t="s">
        <v>157</v>
      </c>
      <c r="AM4" s="267" t="s">
        <v>157</v>
      </c>
      <c r="AN4" s="267" t="s">
        <v>157</v>
      </c>
      <c r="AO4" s="267" t="s">
        <v>157</v>
      </c>
      <c r="AP4" s="267" t="s">
        <v>157</v>
      </c>
      <c r="AQ4" s="267" t="s">
        <v>157</v>
      </c>
      <c r="AR4" s="267" t="s">
        <v>157</v>
      </c>
      <c r="AS4" s="267" t="s">
        <v>157</v>
      </c>
      <c r="AT4" s="267" t="s">
        <v>157</v>
      </c>
      <c r="AU4" s="267" t="s">
        <v>157</v>
      </c>
      <c r="AV4" s="267" t="s">
        <v>157</v>
      </c>
      <c r="AW4" s="267" t="s">
        <v>157</v>
      </c>
      <c r="AX4" s="267" t="s">
        <v>157</v>
      </c>
      <c r="AY4" s="267" t="s">
        <v>157</v>
      </c>
      <c r="AZ4" s="267" t="s">
        <v>157</v>
      </c>
      <c r="BA4" s="267" t="s">
        <v>157</v>
      </c>
      <c r="BB4" s="267" t="s">
        <v>157</v>
      </c>
      <c r="BC4" s="267" t="s">
        <v>157</v>
      </c>
      <c r="BD4" s="267" t="s">
        <v>157</v>
      </c>
      <c r="BE4" s="267" t="s">
        <v>157</v>
      </c>
      <c r="BF4" s="267" t="s">
        <v>157</v>
      </c>
      <c r="BG4" s="267" t="s">
        <v>157</v>
      </c>
      <c r="BH4" s="267" t="s">
        <v>157</v>
      </c>
      <c r="BI4" s="267" t="s">
        <v>157</v>
      </c>
      <c r="BJ4" s="267" t="s">
        <v>157</v>
      </c>
      <c r="BK4" s="267" t="s">
        <v>157</v>
      </c>
      <c r="BL4" s="267" t="s">
        <v>157</v>
      </c>
      <c r="BM4" s="267" t="s">
        <v>157</v>
      </c>
      <c r="BN4" s="267" t="s">
        <v>157</v>
      </c>
      <c r="BO4" s="267" t="s">
        <v>157</v>
      </c>
      <c r="BP4" s="267" t="s">
        <v>157</v>
      </c>
      <c r="BQ4" s="267" t="s">
        <v>157</v>
      </c>
      <c r="BR4" s="267" t="s">
        <v>157</v>
      </c>
    </row>
    <row r="5" spans="1:70" ht="15.75" customHeight="1" x14ac:dyDescent="0.25">
      <c r="C5" s="321" t="s">
        <v>5</v>
      </c>
      <c r="D5" s="321" t="s">
        <v>75</v>
      </c>
      <c r="E5" s="321" t="s">
        <v>165</v>
      </c>
      <c r="F5" s="321" t="s">
        <v>170</v>
      </c>
      <c r="G5" s="321" t="s">
        <v>8</v>
      </c>
      <c r="H5" s="321" t="s">
        <v>9</v>
      </c>
      <c r="I5" s="321" t="s">
        <v>10</v>
      </c>
      <c r="J5" s="321" t="s">
        <v>11</v>
      </c>
      <c r="K5" s="321" t="s">
        <v>12</v>
      </c>
      <c r="L5" s="321" t="s">
        <v>454</v>
      </c>
      <c r="M5" s="321" t="s">
        <v>455</v>
      </c>
      <c r="N5" s="321" t="s">
        <v>456</v>
      </c>
      <c r="O5" s="321" t="s">
        <v>84</v>
      </c>
      <c r="P5" s="321" t="s">
        <v>85</v>
      </c>
      <c r="Q5" s="321" t="s">
        <v>86</v>
      </c>
      <c r="R5" s="321" t="s">
        <v>87</v>
      </c>
      <c r="S5" s="321" t="s">
        <v>88</v>
      </c>
      <c r="T5" s="321" t="s">
        <v>89</v>
      </c>
      <c r="U5" s="321" t="s">
        <v>90</v>
      </c>
      <c r="V5" s="321" t="s">
        <v>91</v>
      </c>
      <c r="W5" s="321" t="s">
        <v>92</v>
      </c>
      <c r="X5" s="321" t="s">
        <v>93</v>
      </c>
      <c r="Y5" s="321" t="s">
        <v>457</v>
      </c>
      <c r="Z5" s="321" t="s">
        <v>94</v>
      </c>
      <c r="AA5" s="321" t="s">
        <v>95</v>
      </c>
      <c r="AB5" s="321" t="s">
        <v>96</v>
      </c>
      <c r="AC5" s="321" t="s">
        <v>458</v>
      </c>
      <c r="AD5" s="321" t="s">
        <v>98</v>
      </c>
      <c r="AE5" s="321" t="s">
        <v>272</v>
      </c>
      <c r="AF5" s="321" t="s">
        <v>100</v>
      </c>
      <c r="AG5" s="321" t="s">
        <v>101</v>
      </c>
      <c r="AH5" s="321" t="s">
        <v>285</v>
      </c>
      <c r="AI5" s="321" t="s">
        <v>290</v>
      </c>
      <c r="AJ5" s="321" t="s">
        <v>295</v>
      </c>
      <c r="AK5" s="321" t="s">
        <v>300</v>
      </c>
      <c r="AL5" s="321" t="s">
        <v>14</v>
      </c>
      <c r="AM5" s="321" t="s">
        <v>16</v>
      </c>
      <c r="AN5" s="321" t="s">
        <v>15</v>
      </c>
      <c r="AO5" s="321" t="s">
        <v>317</v>
      </c>
      <c r="AP5" s="321" t="s">
        <v>107</v>
      </c>
      <c r="AQ5" s="321" t="s">
        <v>326</v>
      </c>
      <c r="AR5" s="321" t="s">
        <v>53</v>
      </c>
      <c r="AS5" s="321" t="s">
        <v>335</v>
      </c>
      <c r="AT5" s="321" t="s">
        <v>110</v>
      </c>
      <c r="AU5" s="321" t="s">
        <v>111</v>
      </c>
      <c r="AV5" s="321" t="s">
        <v>112</v>
      </c>
      <c r="AW5" s="321" t="s">
        <v>459</v>
      </c>
      <c r="AX5" s="321" t="s">
        <v>357</v>
      </c>
      <c r="AY5" s="321" t="s">
        <v>115</v>
      </c>
      <c r="AZ5" s="321" t="s">
        <v>116</v>
      </c>
      <c r="BA5" s="321" t="s">
        <v>117</v>
      </c>
      <c r="BB5" s="321" t="s">
        <v>118</v>
      </c>
      <c r="BC5" s="321" t="s">
        <v>119</v>
      </c>
      <c r="BD5" s="321" t="s">
        <v>382</v>
      </c>
      <c r="BE5" s="321" t="s">
        <v>460</v>
      </c>
      <c r="BF5" s="321" t="s">
        <v>461</v>
      </c>
      <c r="BG5" s="321" t="s">
        <v>25</v>
      </c>
      <c r="BH5" s="321" t="s">
        <v>120</v>
      </c>
      <c r="BI5" s="321" t="s">
        <v>395</v>
      </c>
      <c r="BJ5" s="321" t="s">
        <v>21</v>
      </c>
      <c r="BK5" s="321" t="s">
        <v>22</v>
      </c>
      <c r="BL5" s="321" t="s">
        <v>123</v>
      </c>
      <c r="BM5" s="321" t="s">
        <v>42</v>
      </c>
      <c r="BN5" s="322" t="s">
        <v>48</v>
      </c>
      <c r="BO5" s="322" t="s">
        <v>145</v>
      </c>
      <c r="BP5" s="322" t="s">
        <v>127</v>
      </c>
      <c r="BQ5" s="322" t="s">
        <v>128</v>
      </c>
      <c r="BR5" s="322" t="s">
        <v>433</v>
      </c>
    </row>
    <row r="6" spans="1:70" ht="15.75" customHeight="1" x14ac:dyDescent="0.25">
      <c r="A6" s="323"/>
      <c r="B6" s="324">
        <v>46235</v>
      </c>
      <c r="C6" s="311">
        <v>11489.280000001192</v>
      </c>
      <c r="D6" s="311">
        <v>11473.07408696413</v>
      </c>
      <c r="E6" s="311">
        <v>7395.2844255268574</v>
      </c>
      <c r="F6" s="311">
        <v>4147.1564255207777</v>
      </c>
      <c r="G6" s="311">
        <v>758.45423728972673</v>
      </c>
      <c r="H6" s="311">
        <v>2018.5296271182597</v>
      </c>
      <c r="I6" s="311">
        <v>1470.9427843391895</v>
      </c>
      <c r="J6" s="311">
        <v>1331.8710960522294</v>
      </c>
      <c r="K6" s="311">
        <v>1809.3212203383446</v>
      </c>
      <c r="L6" s="311">
        <v>0</v>
      </c>
      <c r="M6" s="311">
        <v>0</v>
      </c>
      <c r="N6" s="311">
        <v>0</v>
      </c>
      <c r="O6" s="311">
        <v>70.066086957231164</v>
      </c>
      <c r="P6" s="311">
        <v>0</v>
      </c>
      <c r="Q6" s="25">
        <v>382.13572553824633</v>
      </c>
      <c r="R6" s="311">
        <v>262.28646956570446</v>
      </c>
      <c r="S6" s="311">
        <v>0</v>
      </c>
      <c r="T6" s="311">
        <v>0</v>
      </c>
      <c r="U6" s="311">
        <v>0</v>
      </c>
      <c r="V6" s="311">
        <v>697.19875776395202</v>
      </c>
      <c r="W6" s="311">
        <v>369.73227872699499</v>
      </c>
      <c r="X6" s="25">
        <v>0</v>
      </c>
      <c r="Y6" s="311">
        <v>43.033984375011642</v>
      </c>
      <c r="Z6" s="311">
        <v>417.77674689423293</v>
      </c>
      <c r="AA6" s="311">
        <v>114.65683229826391</v>
      </c>
      <c r="AB6" s="311">
        <v>421.23654244374484</v>
      </c>
      <c r="AC6" s="311">
        <v>0</v>
      </c>
      <c r="AD6" s="311">
        <v>0</v>
      </c>
      <c r="AE6" s="311">
        <v>0.66901075269197463</v>
      </c>
      <c r="AF6" s="311">
        <v>4.4186039036958391E-2</v>
      </c>
      <c r="AG6" s="311">
        <v>588.3932328177616</v>
      </c>
      <c r="AH6" s="311">
        <v>1303.5763809522614</v>
      </c>
      <c r="AI6" s="311">
        <v>1052.1087999995798</v>
      </c>
      <c r="AJ6" s="311">
        <v>0</v>
      </c>
      <c r="AK6" s="311">
        <v>0</v>
      </c>
      <c r="AL6" s="311">
        <v>0</v>
      </c>
      <c r="AM6" s="311">
        <v>0</v>
      </c>
      <c r="AN6" s="311">
        <v>0</v>
      </c>
      <c r="AO6" s="311">
        <v>0</v>
      </c>
      <c r="AP6" s="311">
        <v>0</v>
      </c>
      <c r="AQ6" s="311">
        <v>0</v>
      </c>
      <c r="AR6" s="311">
        <v>0</v>
      </c>
      <c r="AS6" s="311">
        <v>0</v>
      </c>
      <c r="AT6" s="311">
        <v>0</v>
      </c>
      <c r="AU6" s="311">
        <v>0</v>
      </c>
      <c r="AV6" s="311">
        <v>0</v>
      </c>
      <c r="AW6" s="311">
        <v>1021.0624000001699</v>
      </c>
      <c r="AX6" s="311">
        <v>606.53515625</v>
      </c>
      <c r="AY6" s="311">
        <v>259.13600000180304</v>
      </c>
      <c r="AZ6" s="311">
        <v>0</v>
      </c>
      <c r="BA6" s="311">
        <v>0</v>
      </c>
      <c r="BB6" s="311">
        <v>0</v>
      </c>
      <c r="BC6" s="311">
        <v>0</v>
      </c>
      <c r="BD6" s="311">
        <v>0</v>
      </c>
      <c r="BE6" s="311">
        <v>0</v>
      </c>
      <c r="BF6" s="311">
        <v>0</v>
      </c>
      <c r="BG6" s="311">
        <v>0</v>
      </c>
      <c r="BH6" s="311">
        <v>0</v>
      </c>
      <c r="BI6" s="311">
        <v>0</v>
      </c>
      <c r="BJ6" s="311">
        <v>0</v>
      </c>
      <c r="BK6" s="311">
        <v>0</v>
      </c>
      <c r="BL6" s="311">
        <v>0</v>
      </c>
      <c r="BM6" s="311">
        <v>0</v>
      </c>
      <c r="BN6" s="25">
        <v>66.438244047574699</v>
      </c>
      <c r="BO6" s="311">
        <v>0</v>
      </c>
      <c r="BP6" s="311">
        <v>0</v>
      </c>
      <c r="BQ6" s="325">
        <v>92.194987500000025</v>
      </c>
      <c r="BR6" s="325">
        <v>69.732816666666622</v>
      </c>
    </row>
    <row r="7" spans="1:70" ht="15.75" customHeight="1" x14ac:dyDescent="0.2">
      <c r="B7" s="324">
        <v>46236</v>
      </c>
      <c r="C7" s="311">
        <v>11131.562666654587</v>
      </c>
      <c r="D7" s="311">
        <v>11129.841159433126</v>
      </c>
      <c r="E7" s="311">
        <v>7215.5788985490799</v>
      </c>
      <c r="F7" s="311">
        <v>3976.5333333462477</v>
      </c>
      <c r="G7" s="311">
        <v>1200.544542375952</v>
      </c>
      <c r="H7" s="311">
        <v>1235.39525423944</v>
      </c>
      <c r="I7" s="311">
        <v>1518.0043996423483</v>
      </c>
      <c r="J7" s="311">
        <v>1340.5027796626091</v>
      </c>
      <c r="K7" s="311">
        <v>1903.2527223862708</v>
      </c>
      <c r="L7" s="311">
        <v>0</v>
      </c>
      <c r="M7" s="311">
        <v>0</v>
      </c>
      <c r="N7" s="311">
        <v>0</v>
      </c>
      <c r="O7" s="311">
        <v>109.35652173869312</v>
      </c>
      <c r="P7" s="311">
        <v>0</v>
      </c>
      <c r="Q7" s="311">
        <v>382.93828019313514</v>
      </c>
      <c r="R7" s="311">
        <v>221.2062608692795</v>
      </c>
      <c r="S7" s="311">
        <v>0</v>
      </c>
      <c r="T7" s="311">
        <v>0</v>
      </c>
      <c r="U7" s="311">
        <v>448.69008695613593</v>
      </c>
      <c r="V7" s="311">
        <v>0</v>
      </c>
      <c r="W7" s="311">
        <v>372.43652173876762</v>
      </c>
      <c r="X7" s="311">
        <v>0.40380859375</v>
      </c>
      <c r="Y7" s="311">
        <v>34.714798850589432</v>
      </c>
      <c r="Z7" s="311">
        <v>380.4388888888061</v>
      </c>
      <c r="AA7" s="311">
        <v>112.62382904021069</v>
      </c>
      <c r="AB7" s="311">
        <v>375.39556609094143</v>
      </c>
      <c r="AC7" s="311">
        <v>0</v>
      </c>
      <c r="AD7" s="311">
        <v>0</v>
      </c>
      <c r="AE7" s="311">
        <v>0.6649677419445652</v>
      </c>
      <c r="AF7" s="311">
        <v>4.4060483870907774E-2</v>
      </c>
      <c r="AG7" s="311">
        <v>599.34946236480027</v>
      </c>
      <c r="AH7" s="311">
        <v>1316.579530778341</v>
      </c>
      <c r="AI7" s="311">
        <v>1062.0800000010058</v>
      </c>
      <c r="AJ7" s="311">
        <v>0</v>
      </c>
      <c r="AK7" s="311">
        <v>0</v>
      </c>
      <c r="AL7" s="311">
        <v>0</v>
      </c>
      <c r="AM7" s="311">
        <v>0</v>
      </c>
      <c r="AN7" s="311">
        <v>0</v>
      </c>
      <c r="AO7" s="311">
        <v>0</v>
      </c>
      <c r="AP7" s="311">
        <v>0</v>
      </c>
      <c r="AQ7" s="311">
        <v>0</v>
      </c>
      <c r="AR7" s="311">
        <v>0</v>
      </c>
      <c r="AS7" s="311">
        <v>0</v>
      </c>
      <c r="AT7" s="311">
        <v>0</v>
      </c>
      <c r="AU7" s="311">
        <v>0</v>
      </c>
      <c r="AV7" s="311">
        <v>0</v>
      </c>
      <c r="AW7" s="311">
        <v>1053.8623999999836</v>
      </c>
      <c r="AX7" s="311">
        <v>609.44453125004657</v>
      </c>
      <c r="AY7" s="311">
        <v>265.93279999867082</v>
      </c>
      <c r="AZ7" s="311">
        <v>0</v>
      </c>
      <c r="BA7" s="311">
        <v>0</v>
      </c>
      <c r="BB7" s="311">
        <v>0</v>
      </c>
      <c r="BC7" s="311">
        <v>0</v>
      </c>
      <c r="BD7" s="311">
        <v>0</v>
      </c>
      <c r="BE7" s="311">
        <v>0</v>
      </c>
      <c r="BF7" s="311">
        <v>0</v>
      </c>
      <c r="BG7" s="311">
        <v>0</v>
      </c>
      <c r="BH7" s="311">
        <v>0</v>
      </c>
      <c r="BI7" s="311">
        <v>0</v>
      </c>
      <c r="BJ7" s="311">
        <v>0</v>
      </c>
      <c r="BK7" s="311">
        <v>0</v>
      </c>
      <c r="BL7" s="311">
        <v>0</v>
      </c>
      <c r="BM7" s="311">
        <v>0</v>
      </c>
      <c r="BN7" s="311">
        <v>11.5</v>
      </c>
      <c r="BO7" s="311">
        <v>0</v>
      </c>
      <c r="BP7" s="311">
        <v>0</v>
      </c>
      <c r="BQ7" s="325">
        <v>73.623249999999643</v>
      </c>
      <c r="BR7" s="325">
        <v>55.777733333332435</v>
      </c>
    </row>
    <row r="8" spans="1:70" ht="15.75" customHeight="1" x14ac:dyDescent="0.2">
      <c r="B8" s="324">
        <v>46237</v>
      </c>
      <c r="C8" s="311">
        <v>11360.735319137573</v>
      </c>
      <c r="D8" s="311">
        <v>11344.376579731703</v>
      </c>
      <c r="E8" s="311">
        <v>7387.8186666667461</v>
      </c>
      <c r="F8" s="311">
        <v>4031.8293333351612</v>
      </c>
      <c r="G8" s="311">
        <v>1241.2268474549055</v>
      </c>
      <c r="H8" s="311">
        <v>1249.7312542386353</v>
      </c>
      <c r="I8" s="311">
        <v>1562.2421694919467</v>
      </c>
      <c r="J8" s="311">
        <v>1348.2088135629892</v>
      </c>
      <c r="K8" s="311">
        <v>1968.1974237300456</v>
      </c>
      <c r="L8" s="311">
        <v>0</v>
      </c>
      <c r="M8" s="311">
        <v>0</v>
      </c>
      <c r="N8" s="311">
        <v>0.12800000002607703</v>
      </c>
      <c r="O8" s="311">
        <v>116.72462222259492</v>
      </c>
      <c r="P8" s="311">
        <v>0</v>
      </c>
      <c r="Q8" s="311">
        <v>383.5881739128381</v>
      </c>
      <c r="R8" s="311">
        <v>192.35617391299456</v>
      </c>
      <c r="S8" s="311">
        <v>0</v>
      </c>
      <c r="T8" s="311">
        <v>0</v>
      </c>
      <c r="U8" s="311">
        <v>504.68730434868485</v>
      </c>
      <c r="V8" s="311">
        <v>0</v>
      </c>
      <c r="W8" s="311">
        <v>374.73611111147329</v>
      </c>
      <c r="X8" s="311">
        <v>0</v>
      </c>
      <c r="Y8" s="311">
        <v>49.905861801235005</v>
      </c>
      <c r="Z8" s="311">
        <v>399.45690993778408</v>
      </c>
      <c r="AA8" s="311">
        <v>112.73900462966412</v>
      </c>
      <c r="AB8" s="311">
        <v>372.42102192807943</v>
      </c>
      <c r="AC8" s="311">
        <v>0</v>
      </c>
      <c r="AD8" s="311">
        <v>0</v>
      </c>
      <c r="AE8" s="311">
        <v>0.67096774194578757</v>
      </c>
      <c r="AF8" s="311">
        <v>4.4185483870705866E-2</v>
      </c>
      <c r="AG8" s="311">
        <v>598.6344086015597</v>
      </c>
      <c r="AH8" s="311">
        <v>1312.8279414633289</v>
      </c>
      <c r="AI8" s="311">
        <v>1059.0773894740269</v>
      </c>
      <c r="AJ8" s="311">
        <v>0</v>
      </c>
      <c r="AK8" s="311">
        <v>0</v>
      </c>
      <c r="AL8" s="311">
        <v>0.80000000004656613</v>
      </c>
      <c r="AM8" s="311">
        <v>0.83199999993667006</v>
      </c>
      <c r="AN8" s="311">
        <v>0.48000000003958121</v>
      </c>
      <c r="AO8" s="311">
        <v>0</v>
      </c>
      <c r="AP8" s="311">
        <v>0</v>
      </c>
      <c r="AQ8" s="311">
        <v>0</v>
      </c>
      <c r="AR8" s="311">
        <v>0</v>
      </c>
      <c r="AS8" s="311">
        <v>0</v>
      </c>
      <c r="AT8" s="311">
        <v>0</v>
      </c>
      <c r="AU8" s="311">
        <v>0</v>
      </c>
      <c r="AV8" s="311">
        <v>0</v>
      </c>
      <c r="AW8" s="311">
        <v>1013.3344000000507</v>
      </c>
      <c r="AX8" s="311">
        <v>588.16484375006985</v>
      </c>
      <c r="AY8" s="311">
        <v>241.79839999973774</v>
      </c>
      <c r="AZ8" s="311">
        <v>0</v>
      </c>
      <c r="BA8" s="311">
        <v>0</v>
      </c>
      <c r="BB8" s="311">
        <v>0</v>
      </c>
      <c r="BC8" s="311">
        <v>0</v>
      </c>
      <c r="BD8" s="311">
        <v>0</v>
      </c>
      <c r="BE8" s="311">
        <v>0</v>
      </c>
      <c r="BF8" s="311">
        <v>0</v>
      </c>
      <c r="BG8" s="311">
        <v>0</v>
      </c>
      <c r="BH8" s="311">
        <v>0</v>
      </c>
      <c r="BI8" s="311">
        <v>0</v>
      </c>
      <c r="BJ8" s="311">
        <v>0</v>
      </c>
      <c r="BK8" s="311">
        <v>0</v>
      </c>
      <c r="BL8" s="311">
        <v>0</v>
      </c>
      <c r="BM8" s="311">
        <v>0</v>
      </c>
      <c r="BN8" s="311">
        <v>58.021874999976717</v>
      </c>
      <c r="BO8" s="311">
        <v>0</v>
      </c>
      <c r="BP8" s="311">
        <v>0</v>
      </c>
      <c r="BQ8" s="325">
        <v>105.27480000000105</v>
      </c>
      <c r="BR8" s="325">
        <v>77.951066666664701</v>
      </c>
    </row>
    <row r="9" spans="1:70" ht="15.75" customHeight="1" x14ac:dyDescent="0.2">
      <c r="B9" s="324">
        <v>46238</v>
      </c>
      <c r="C9" s="311">
        <v>11552.767999976873</v>
      </c>
      <c r="D9" s="311">
        <v>11536.383999973536</v>
      </c>
      <c r="E9" s="311">
        <v>7390.7274203002453</v>
      </c>
      <c r="F9" s="311">
        <v>4214.7839999943972</v>
      </c>
      <c r="G9" s="311">
        <v>1240.1507796607912</v>
      </c>
      <c r="H9" s="311">
        <v>1291.4905171655118</v>
      </c>
      <c r="I9" s="311">
        <v>1491.4785627052188</v>
      </c>
      <c r="J9" s="311">
        <v>1254.2090847492218</v>
      </c>
      <c r="K9" s="311">
        <v>2033.3061885051429</v>
      </c>
      <c r="L9" s="311">
        <v>0</v>
      </c>
      <c r="M9" s="311">
        <v>0</v>
      </c>
      <c r="N9" s="311">
        <v>0</v>
      </c>
      <c r="O9" s="311">
        <v>93.450676548294723</v>
      </c>
      <c r="P9" s="311">
        <v>0</v>
      </c>
      <c r="Q9" s="311">
        <v>383.62849446292967</v>
      </c>
      <c r="R9" s="311">
        <v>280.50742413382977</v>
      </c>
      <c r="S9" s="311">
        <v>0</v>
      </c>
      <c r="T9" s="311">
        <v>0</v>
      </c>
      <c r="U9" s="311">
        <v>440.07362632174045</v>
      </c>
      <c r="V9" s="311">
        <v>0</v>
      </c>
      <c r="W9" s="311">
        <v>373.73022774327546</v>
      </c>
      <c r="X9" s="311">
        <v>0</v>
      </c>
      <c r="Y9" s="311">
        <v>34.061835106404033</v>
      </c>
      <c r="Z9" s="311">
        <v>376.40110862301663</v>
      </c>
      <c r="AA9" s="311">
        <v>112.21262293355539</v>
      </c>
      <c r="AB9" s="311">
        <v>432.685999664478</v>
      </c>
      <c r="AC9" s="311">
        <v>0</v>
      </c>
      <c r="AD9" s="311">
        <v>0</v>
      </c>
      <c r="AE9" s="311">
        <v>0.66700000000128057</v>
      </c>
      <c r="AF9" s="311">
        <v>4.3935951379125981E-2</v>
      </c>
      <c r="AG9" s="311">
        <v>512.85811126604676</v>
      </c>
      <c r="AH9" s="311">
        <v>1235.6000000000931</v>
      </c>
      <c r="AI9" s="311">
        <v>991.16110769193619</v>
      </c>
      <c r="AJ9" s="311">
        <v>0</v>
      </c>
      <c r="AK9" s="311">
        <v>0</v>
      </c>
      <c r="AL9" s="311">
        <v>0</v>
      </c>
      <c r="AM9" s="311">
        <v>0</v>
      </c>
      <c r="AN9" s="311">
        <v>0</v>
      </c>
      <c r="AO9" s="311">
        <v>0</v>
      </c>
      <c r="AP9" s="311">
        <v>0</v>
      </c>
      <c r="AQ9" s="311">
        <v>0</v>
      </c>
      <c r="AR9" s="311">
        <v>0</v>
      </c>
      <c r="AS9" s="311">
        <v>0</v>
      </c>
      <c r="AT9" s="311">
        <v>0</v>
      </c>
      <c r="AU9" s="311">
        <v>0</v>
      </c>
      <c r="AV9" s="311">
        <v>0</v>
      </c>
      <c r="AW9" s="311">
        <v>1057.6096000000834</v>
      </c>
      <c r="AX9" s="311">
        <v>584.8203125</v>
      </c>
      <c r="AY9" s="311">
        <v>263.66080000065267</v>
      </c>
      <c r="AZ9" s="311">
        <v>0</v>
      </c>
      <c r="BA9" s="311">
        <v>0</v>
      </c>
      <c r="BB9" s="311">
        <v>0</v>
      </c>
      <c r="BC9" s="311">
        <v>0</v>
      </c>
      <c r="BD9" s="311">
        <v>0</v>
      </c>
      <c r="BE9" s="311">
        <v>0</v>
      </c>
      <c r="BF9" s="311">
        <v>0</v>
      </c>
      <c r="BG9" s="311">
        <v>0</v>
      </c>
      <c r="BH9" s="311">
        <v>0</v>
      </c>
      <c r="BI9" s="311">
        <v>0</v>
      </c>
      <c r="BJ9" s="311">
        <v>0</v>
      </c>
      <c r="BK9" s="311">
        <v>0</v>
      </c>
      <c r="BL9" s="311">
        <v>0</v>
      </c>
      <c r="BM9" s="311">
        <v>0</v>
      </c>
      <c r="BN9" s="311">
        <v>54.890625</v>
      </c>
      <c r="BO9" s="311">
        <v>0</v>
      </c>
      <c r="BP9" s="311">
        <v>0</v>
      </c>
      <c r="BQ9" s="325">
        <v>70.924825000000055</v>
      </c>
      <c r="BR9" s="325">
        <v>52.880850000001374</v>
      </c>
    </row>
    <row r="10" spans="1:70" ht="15.75" customHeight="1" x14ac:dyDescent="0.2">
      <c r="B10" s="324">
        <v>46239</v>
      </c>
      <c r="C10" s="311">
        <v>11324.768903940916</v>
      </c>
      <c r="D10" s="311">
        <v>11308.381932526827</v>
      </c>
      <c r="E10" s="311">
        <v>7266.7858823537827</v>
      </c>
      <c r="F10" s="311">
        <v>4117.5461872667074</v>
      </c>
      <c r="G10" s="311">
        <v>1094.5692203380167</v>
      </c>
      <c r="H10" s="311">
        <v>1338.2758800536394</v>
      </c>
      <c r="I10" s="311">
        <v>1481.6412203460932</v>
      </c>
      <c r="J10" s="311">
        <v>1320.5087457671762</v>
      </c>
      <c r="K10" s="311">
        <v>1991.0031186453998</v>
      </c>
      <c r="L10" s="311">
        <v>0</v>
      </c>
      <c r="M10" s="311">
        <v>0</v>
      </c>
      <c r="N10" s="311">
        <v>0</v>
      </c>
      <c r="O10" s="311">
        <v>71.947130435146391</v>
      </c>
      <c r="P10" s="311">
        <v>0</v>
      </c>
      <c r="Q10" s="311">
        <v>382.92034782562405</v>
      </c>
      <c r="R10" s="311">
        <v>177.01843478251249</v>
      </c>
      <c r="S10" s="311">
        <v>0</v>
      </c>
      <c r="T10" s="311">
        <v>0</v>
      </c>
      <c r="U10" s="311">
        <v>409.25495652109385</v>
      </c>
      <c r="V10" s="311">
        <v>0</v>
      </c>
      <c r="W10" s="311">
        <v>371.19166864315048</v>
      </c>
      <c r="X10" s="311">
        <v>0</v>
      </c>
      <c r="Y10" s="311">
        <v>49.368750000023283</v>
      </c>
      <c r="Z10" s="311">
        <v>448.75082001555711</v>
      </c>
      <c r="AA10" s="311">
        <v>109.81251791631803</v>
      </c>
      <c r="AB10" s="311">
        <v>426.28697401843965</v>
      </c>
      <c r="AC10" s="311">
        <v>0</v>
      </c>
      <c r="AD10" s="311">
        <v>0</v>
      </c>
      <c r="AE10" s="311">
        <v>0.66297054698952707</v>
      </c>
      <c r="AF10" s="311">
        <v>4.5275596072997359E-2</v>
      </c>
      <c r="AG10" s="311">
        <v>576.44623656012118</v>
      </c>
      <c r="AH10" s="311">
        <v>1288.4594871795271</v>
      </c>
      <c r="AI10" s="311">
        <v>1038.2079999996349</v>
      </c>
      <c r="AJ10" s="311">
        <v>0</v>
      </c>
      <c r="AK10" s="311">
        <v>0</v>
      </c>
      <c r="AL10" s="311">
        <v>0</v>
      </c>
      <c r="AM10" s="311">
        <v>0</v>
      </c>
      <c r="AN10" s="311">
        <v>0</v>
      </c>
      <c r="AO10" s="311">
        <v>0</v>
      </c>
      <c r="AP10" s="311">
        <v>0</v>
      </c>
      <c r="AQ10" s="311">
        <v>0</v>
      </c>
      <c r="AR10" s="311">
        <v>0</v>
      </c>
      <c r="AS10" s="311">
        <v>0</v>
      </c>
      <c r="AT10" s="311">
        <v>0</v>
      </c>
      <c r="AU10" s="311">
        <v>0</v>
      </c>
      <c r="AV10" s="311">
        <v>0</v>
      </c>
      <c r="AW10" s="311">
        <v>1065.9136000000872</v>
      </c>
      <c r="AX10" s="311">
        <v>579.62109375</v>
      </c>
      <c r="AY10" s="311">
        <v>249.81760000064969</v>
      </c>
      <c r="AZ10" s="311">
        <v>0</v>
      </c>
      <c r="BA10" s="311">
        <v>0</v>
      </c>
      <c r="BB10" s="311">
        <v>0</v>
      </c>
      <c r="BC10" s="311">
        <v>0</v>
      </c>
      <c r="BD10" s="311">
        <v>0</v>
      </c>
      <c r="BE10" s="311">
        <v>0</v>
      </c>
      <c r="BF10" s="311">
        <v>0</v>
      </c>
      <c r="BG10" s="311">
        <v>0</v>
      </c>
      <c r="BH10" s="311">
        <v>0</v>
      </c>
      <c r="BI10" s="311">
        <v>0</v>
      </c>
      <c r="BJ10" s="311">
        <v>0</v>
      </c>
      <c r="BK10" s="311">
        <v>0</v>
      </c>
      <c r="BL10" s="311">
        <v>0</v>
      </c>
      <c r="BM10" s="311">
        <v>0</v>
      </c>
      <c r="BN10" s="311">
        <v>52.309374999953434</v>
      </c>
      <c r="BO10" s="311">
        <v>0</v>
      </c>
      <c r="BP10" s="311">
        <v>0</v>
      </c>
      <c r="BQ10" s="325">
        <v>117.2295882352937</v>
      </c>
      <c r="BR10" s="325">
        <v>87.614716666663298</v>
      </c>
    </row>
    <row r="11" spans="1:70" ht="15.75" customHeight="1" x14ac:dyDescent="0.2">
      <c r="B11" s="324">
        <v>46240</v>
      </c>
      <c r="C11" s="311">
        <v>10109.194231033325</v>
      </c>
      <c r="D11" s="311">
        <v>10093.501105517149</v>
      </c>
      <c r="E11" s="311">
        <v>6354.9674057066441</v>
      </c>
      <c r="F11" s="311">
        <v>3817.4378216862679</v>
      </c>
      <c r="G11" s="311">
        <v>1087.7840717844665</v>
      </c>
      <c r="H11" s="311">
        <v>1149.6201174817979</v>
      </c>
      <c r="I11" s="311">
        <v>1274.6161008253694</v>
      </c>
      <c r="J11" s="311">
        <v>1289.7404683455825</v>
      </c>
      <c r="K11" s="311">
        <v>1529.0002770796418</v>
      </c>
      <c r="L11" s="311">
        <v>0</v>
      </c>
      <c r="M11" s="311">
        <v>6.4000000013038516E-2</v>
      </c>
      <c r="N11" s="311">
        <v>0.19200000003911555</v>
      </c>
      <c r="O11" s="311">
        <v>0</v>
      </c>
      <c r="P11" s="311">
        <v>104.11408695671707</v>
      </c>
      <c r="Q11" s="311">
        <v>389.10330434795469</v>
      </c>
      <c r="R11" s="311">
        <v>160.48476595710963</v>
      </c>
      <c r="S11" s="311">
        <v>0</v>
      </c>
      <c r="T11" s="311">
        <v>0</v>
      </c>
      <c r="U11" s="311">
        <v>386.89391304273158</v>
      </c>
      <c r="V11" s="311">
        <v>0</v>
      </c>
      <c r="W11" s="311">
        <v>380.26708074519411</v>
      </c>
      <c r="X11" s="311">
        <v>0</v>
      </c>
      <c r="Y11" s="311">
        <v>53.002523291914258</v>
      </c>
      <c r="Z11" s="311">
        <v>275.15704113943502</v>
      </c>
      <c r="AA11" s="311">
        <v>109.7734375</v>
      </c>
      <c r="AB11" s="311">
        <v>396.84930763486773</v>
      </c>
      <c r="AC11" s="311">
        <v>0.25</v>
      </c>
      <c r="AD11" s="311">
        <v>0</v>
      </c>
      <c r="AE11" s="311">
        <v>0.65496774193888996</v>
      </c>
      <c r="AF11" s="311">
        <v>4.6061185133339677E-2</v>
      </c>
      <c r="AG11" s="311">
        <v>554.39130434766412</v>
      </c>
      <c r="AH11" s="311">
        <v>1215.571610256331</v>
      </c>
      <c r="AI11" s="311">
        <v>972.28799999970943</v>
      </c>
      <c r="AJ11" s="311">
        <v>0</v>
      </c>
      <c r="AK11" s="311">
        <v>0</v>
      </c>
      <c r="AL11" s="311">
        <v>0</v>
      </c>
      <c r="AM11" s="311">
        <v>0</v>
      </c>
      <c r="AN11" s="311">
        <v>0</v>
      </c>
      <c r="AO11" s="311">
        <v>0</v>
      </c>
      <c r="AP11" s="311">
        <v>0</v>
      </c>
      <c r="AQ11" s="311">
        <v>0</v>
      </c>
      <c r="AR11" s="311">
        <v>0</v>
      </c>
      <c r="AS11" s="311">
        <v>0</v>
      </c>
      <c r="AT11" s="311">
        <v>0</v>
      </c>
      <c r="AU11" s="311">
        <v>0</v>
      </c>
      <c r="AV11" s="311">
        <v>0</v>
      </c>
      <c r="AW11" s="311">
        <v>727.11039999965578</v>
      </c>
      <c r="AX11" s="311">
        <v>547.86640625004657</v>
      </c>
      <c r="AY11" s="311">
        <v>256.10240000113845</v>
      </c>
      <c r="AZ11" s="311">
        <v>0</v>
      </c>
      <c r="BA11" s="311">
        <v>0</v>
      </c>
      <c r="BB11" s="311">
        <v>0</v>
      </c>
      <c r="BC11" s="311">
        <v>0</v>
      </c>
      <c r="BD11" s="311">
        <v>0</v>
      </c>
      <c r="BE11" s="311">
        <v>0</v>
      </c>
      <c r="BF11" s="311">
        <v>0</v>
      </c>
      <c r="BG11" s="311">
        <v>0</v>
      </c>
      <c r="BH11" s="311">
        <v>0</v>
      </c>
      <c r="BI11" s="311">
        <v>0</v>
      </c>
      <c r="BJ11" s="311">
        <v>0</v>
      </c>
      <c r="BK11" s="311">
        <v>0</v>
      </c>
      <c r="BL11" s="311">
        <v>0</v>
      </c>
      <c r="BM11" s="311">
        <v>0</v>
      </c>
      <c r="BN11" s="311">
        <v>51.429725609836169</v>
      </c>
      <c r="BO11" s="311">
        <v>0</v>
      </c>
      <c r="BP11" s="311">
        <v>0</v>
      </c>
      <c r="BQ11" s="325">
        <v>110.45220833333406</v>
      </c>
      <c r="BR11" s="325">
        <v>81.360666666667385</v>
      </c>
    </row>
    <row r="12" spans="1:70" ht="15.75" customHeight="1" x14ac:dyDescent="0.2">
      <c r="B12" s="324">
        <v>46241</v>
      </c>
      <c r="C12" s="311">
        <v>10939.110028982162</v>
      </c>
      <c r="D12" s="311">
        <v>10923.230608671904</v>
      </c>
      <c r="E12" s="311">
        <v>7160.8319999873638</v>
      </c>
      <c r="F12" s="311">
        <v>3847.6280579715967</v>
      </c>
      <c r="G12" s="311">
        <v>1194.2616949155927</v>
      </c>
      <c r="H12" s="311">
        <v>865.57983868941665</v>
      </c>
      <c r="I12" s="311">
        <v>1524.8922033831477</v>
      </c>
      <c r="J12" s="311">
        <v>1334.8926241919398</v>
      </c>
      <c r="K12" s="311">
        <v>2214.1656949147582</v>
      </c>
      <c r="L12" s="311">
        <v>0</v>
      </c>
      <c r="M12" s="311">
        <v>0</v>
      </c>
      <c r="N12" s="311">
        <v>0</v>
      </c>
      <c r="O12" s="311">
        <v>57.344000000506639</v>
      </c>
      <c r="P12" s="311">
        <v>175.50902415439487</v>
      </c>
      <c r="Q12" s="311">
        <v>387.03304347814992</v>
      </c>
      <c r="R12" s="311">
        <v>149.81565217394382</v>
      </c>
      <c r="S12" s="311">
        <v>0</v>
      </c>
      <c r="T12" s="311">
        <v>0</v>
      </c>
      <c r="U12" s="311">
        <v>381.45150144957006</v>
      </c>
      <c r="V12" s="311">
        <v>0</v>
      </c>
      <c r="W12" s="311">
        <v>375.99487577658147</v>
      </c>
      <c r="X12" s="311">
        <v>1.624590084884403E-2</v>
      </c>
      <c r="Y12" s="311">
        <v>55.523097826051526</v>
      </c>
      <c r="Z12" s="311">
        <v>0</v>
      </c>
      <c r="AA12" s="311">
        <v>111.66689671063796</v>
      </c>
      <c r="AB12" s="311">
        <v>404.79813664592803</v>
      </c>
      <c r="AC12" s="311">
        <v>0</v>
      </c>
      <c r="AD12" s="311">
        <v>0</v>
      </c>
      <c r="AE12" s="311">
        <v>0.66896633940632455</v>
      </c>
      <c r="AF12" s="311">
        <v>4.5550768466455338E-2</v>
      </c>
      <c r="AG12" s="311">
        <v>587.02238195389509</v>
      </c>
      <c r="AH12" s="311">
        <v>1312.4224000000395</v>
      </c>
      <c r="AI12" s="311">
        <v>1059.1232000002638</v>
      </c>
      <c r="AJ12" s="311">
        <v>0</v>
      </c>
      <c r="AK12" s="311">
        <v>0</v>
      </c>
      <c r="AL12" s="311">
        <v>0</v>
      </c>
      <c r="AM12" s="311">
        <v>0</v>
      </c>
      <c r="AN12" s="311">
        <v>0</v>
      </c>
      <c r="AO12" s="311">
        <v>0</v>
      </c>
      <c r="AP12" s="311">
        <v>0</v>
      </c>
      <c r="AQ12" s="311">
        <v>0</v>
      </c>
      <c r="AR12" s="311">
        <v>0</v>
      </c>
      <c r="AS12" s="311">
        <v>0</v>
      </c>
      <c r="AT12" s="311">
        <v>0</v>
      </c>
      <c r="AU12" s="311">
        <v>0</v>
      </c>
      <c r="AV12" s="311">
        <v>0</v>
      </c>
      <c r="AW12" s="311">
        <v>1026.9440000001341</v>
      </c>
      <c r="AX12" s="311">
        <v>512.19609374995343</v>
      </c>
      <c r="AY12" s="311">
        <v>262.2079999987036</v>
      </c>
      <c r="AZ12" s="311">
        <v>0</v>
      </c>
      <c r="BA12" s="311">
        <v>0</v>
      </c>
      <c r="BB12" s="311">
        <v>0</v>
      </c>
      <c r="BC12" s="311">
        <v>0</v>
      </c>
      <c r="BD12" s="311">
        <v>0</v>
      </c>
      <c r="BE12" s="311">
        <v>0</v>
      </c>
      <c r="BF12" s="311">
        <v>0</v>
      </c>
      <c r="BG12" s="311">
        <v>0</v>
      </c>
      <c r="BH12" s="311">
        <v>0</v>
      </c>
      <c r="BI12" s="311">
        <v>0</v>
      </c>
      <c r="BJ12" s="311">
        <v>0</v>
      </c>
      <c r="BK12" s="311">
        <v>0</v>
      </c>
      <c r="BL12" s="311">
        <v>0</v>
      </c>
      <c r="BM12" s="311">
        <v>0</v>
      </c>
      <c r="BN12" s="311">
        <v>57.461649550707079</v>
      </c>
      <c r="BO12" s="311">
        <v>0</v>
      </c>
      <c r="BP12" s="311">
        <v>0</v>
      </c>
      <c r="BQ12" s="325">
        <v>121.66683333333458</v>
      </c>
      <c r="BR12" s="325">
        <v>91.279333333335671</v>
      </c>
    </row>
    <row r="13" spans="1:70" ht="15.75" customHeight="1" x14ac:dyDescent="0.2">
      <c r="B13" s="324">
        <v>46242</v>
      </c>
      <c r="C13" s="311">
        <v>11119.95733332634</v>
      </c>
      <c r="D13" s="311">
        <v>11070.419478237629</v>
      </c>
      <c r="E13" s="311">
        <v>7269.717333316803</v>
      </c>
      <c r="F13" s="311">
        <v>3888.8106666654348</v>
      </c>
      <c r="G13" s="311">
        <v>1489.0001355931163</v>
      </c>
      <c r="H13" s="311">
        <v>1357.2422770299017</v>
      </c>
      <c r="I13" s="311">
        <v>1503.0931525453925</v>
      </c>
      <c r="J13" s="311">
        <v>1334.671186439693</v>
      </c>
      <c r="K13" s="311">
        <v>1561.7909152545035</v>
      </c>
      <c r="L13" s="311">
        <v>0</v>
      </c>
      <c r="M13" s="311">
        <v>0</v>
      </c>
      <c r="N13" s="311">
        <v>0</v>
      </c>
      <c r="O13" s="311">
        <v>45.567999999970198</v>
      </c>
      <c r="P13" s="311">
        <v>401.69257814344019</v>
      </c>
      <c r="Q13" s="311">
        <v>387.67712463764474</v>
      </c>
      <c r="R13" s="311">
        <v>146.47904864884913</v>
      </c>
      <c r="S13" s="311">
        <v>0</v>
      </c>
      <c r="T13" s="311">
        <v>0</v>
      </c>
      <c r="U13" s="311">
        <v>444.42291891947389</v>
      </c>
      <c r="V13" s="311">
        <v>0</v>
      </c>
      <c r="W13" s="311">
        <v>379.27327586198226</v>
      </c>
      <c r="X13" s="311">
        <v>0</v>
      </c>
      <c r="Y13" s="311">
        <v>58.029309006233234</v>
      </c>
      <c r="Z13" s="311">
        <v>412.74534161482006</v>
      </c>
      <c r="AA13" s="311">
        <v>107.53416149085388</v>
      </c>
      <c r="AB13" s="311">
        <v>483.0728395069018</v>
      </c>
      <c r="AC13" s="311">
        <v>0</v>
      </c>
      <c r="AD13" s="311">
        <v>0</v>
      </c>
      <c r="AE13" s="311">
        <v>0.66096774194011232</v>
      </c>
      <c r="AF13" s="311">
        <v>4.4810483870833195E-2</v>
      </c>
      <c r="AG13" s="311">
        <v>593.33870967756957</v>
      </c>
      <c r="AH13" s="311">
        <v>1303.3952000001445</v>
      </c>
      <c r="AI13" s="311">
        <v>1051.9295999994501</v>
      </c>
      <c r="AJ13" s="311">
        <v>0</v>
      </c>
      <c r="AK13" s="311">
        <v>0</v>
      </c>
      <c r="AL13" s="311">
        <v>0</v>
      </c>
      <c r="AM13" s="311">
        <v>0</v>
      </c>
      <c r="AN13" s="311">
        <v>0</v>
      </c>
      <c r="AO13" s="311">
        <v>0</v>
      </c>
      <c r="AP13" s="311">
        <v>0</v>
      </c>
      <c r="AQ13" s="311">
        <v>0</v>
      </c>
      <c r="AR13" s="311">
        <v>0</v>
      </c>
      <c r="AS13" s="311">
        <v>0</v>
      </c>
      <c r="AT13" s="311">
        <v>0</v>
      </c>
      <c r="AU13" s="311">
        <v>0</v>
      </c>
      <c r="AV13" s="311">
        <v>0</v>
      </c>
      <c r="AW13" s="311">
        <v>1069.7632000003941</v>
      </c>
      <c r="AX13" s="311">
        <v>554.4729456017958</v>
      </c>
      <c r="AY13" s="311">
        <v>241.05599999986589</v>
      </c>
      <c r="AZ13" s="311">
        <v>0</v>
      </c>
      <c r="BA13" s="311">
        <v>0</v>
      </c>
      <c r="BB13" s="311">
        <v>0</v>
      </c>
      <c r="BC13" s="311">
        <v>0</v>
      </c>
      <c r="BD13" s="311">
        <v>0</v>
      </c>
      <c r="BE13" s="311">
        <v>0</v>
      </c>
      <c r="BF13" s="311">
        <v>0</v>
      </c>
      <c r="BG13" s="311">
        <v>0</v>
      </c>
      <c r="BH13" s="311">
        <v>0</v>
      </c>
      <c r="BI13" s="311">
        <v>0</v>
      </c>
      <c r="BJ13" s="311">
        <v>0</v>
      </c>
      <c r="BK13" s="311">
        <v>0</v>
      </c>
      <c r="BL13" s="311">
        <v>0</v>
      </c>
      <c r="BM13" s="311">
        <v>0</v>
      </c>
      <c r="BN13" s="311">
        <v>51.573437500046566</v>
      </c>
      <c r="BO13" s="311">
        <v>0</v>
      </c>
      <c r="BP13" s="311">
        <v>0</v>
      </c>
      <c r="BQ13" s="325">
        <v>123.20360504201744</v>
      </c>
      <c r="BR13" s="325">
        <v>92.006336134450976</v>
      </c>
    </row>
    <row r="14" spans="1:70" ht="15.75" customHeight="1" x14ac:dyDescent="0.2">
      <c r="B14" s="324">
        <v>46243</v>
      </c>
      <c r="C14" s="311">
        <v>10652.924289852381</v>
      </c>
      <c r="D14" s="311">
        <v>10620.334376782179</v>
      </c>
      <c r="E14" s="311">
        <v>6900.958608686924</v>
      </c>
      <c r="F14" s="311">
        <v>3781.6319999992847</v>
      </c>
      <c r="G14" s="311">
        <v>1425.2344406805933</v>
      </c>
      <c r="H14" s="311">
        <v>1275.8449898324907</v>
      </c>
      <c r="I14" s="311">
        <v>1442.6945084780455</v>
      </c>
      <c r="J14" s="311">
        <v>1350.0832542330027</v>
      </c>
      <c r="K14" s="311">
        <v>1388.4883413203061</v>
      </c>
      <c r="L14" s="311">
        <v>0</v>
      </c>
      <c r="M14" s="311">
        <v>0</v>
      </c>
      <c r="N14" s="311">
        <v>0</v>
      </c>
      <c r="O14" s="311">
        <v>21.503999999724329</v>
      </c>
      <c r="P14" s="311">
        <v>398.09669565223157</v>
      </c>
      <c r="Q14" s="311">
        <v>387.60626086965203</v>
      </c>
      <c r="R14" s="311">
        <v>171.75893333274871</v>
      </c>
      <c r="S14" s="311">
        <v>0</v>
      </c>
      <c r="T14" s="311">
        <v>0</v>
      </c>
      <c r="U14" s="311">
        <v>389.98817391227931</v>
      </c>
      <c r="V14" s="311">
        <v>0</v>
      </c>
      <c r="W14" s="311">
        <v>379.68727294029668</v>
      </c>
      <c r="X14" s="311">
        <v>0.52783203125</v>
      </c>
      <c r="Y14" s="311">
        <v>42.160326086974237</v>
      </c>
      <c r="Z14" s="311">
        <v>373.45962732937187</v>
      </c>
      <c r="AA14" s="311">
        <v>107.50465838517994</v>
      </c>
      <c r="AB14" s="311">
        <v>425.89873417746276</v>
      </c>
      <c r="AC14" s="311">
        <v>0</v>
      </c>
      <c r="AD14" s="311">
        <v>0</v>
      </c>
      <c r="AE14" s="311">
        <v>0.65878868629442877</v>
      </c>
      <c r="AF14" s="311">
        <v>4.5300666198954787E-2</v>
      </c>
      <c r="AG14" s="311">
        <v>615.04301075264812</v>
      </c>
      <c r="AH14" s="311">
        <v>1277.1871999998111</v>
      </c>
      <c r="AI14" s="311">
        <v>1027.5200000004843</v>
      </c>
      <c r="AJ14" s="311">
        <v>0</v>
      </c>
      <c r="AK14" s="311">
        <v>0</v>
      </c>
      <c r="AL14" s="311">
        <v>0</v>
      </c>
      <c r="AM14" s="311">
        <v>0</v>
      </c>
      <c r="AN14" s="311">
        <v>0</v>
      </c>
      <c r="AO14" s="311">
        <v>0</v>
      </c>
      <c r="AP14" s="311">
        <v>0</v>
      </c>
      <c r="AQ14" s="311">
        <v>0</v>
      </c>
      <c r="AR14" s="311">
        <v>0</v>
      </c>
      <c r="AS14" s="311">
        <v>0</v>
      </c>
      <c r="AT14" s="311">
        <v>0</v>
      </c>
      <c r="AU14" s="311">
        <v>0</v>
      </c>
      <c r="AV14" s="311">
        <v>0</v>
      </c>
      <c r="AW14" s="311">
        <v>1081.1776000000536</v>
      </c>
      <c r="AX14" s="311">
        <v>566.61250000004657</v>
      </c>
      <c r="AY14" s="311">
        <v>252.67199999839067</v>
      </c>
      <c r="AZ14" s="311">
        <v>0</v>
      </c>
      <c r="BA14" s="311">
        <v>0</v>
      </c>
      <c r="BB14" s="311">
        <v>0</v>
      </c>
      <c r="BC14" s="311">
        <v>0</v>
      </c>
      <c r="BD14" s="311">
        <v>0</v>
      </c>
      <c r="BE14" s="311">
        <v>0</v>
      </c>
      <c r="BF14" s="311">
        <v>0</v>
      </c>
      <c r="BG14" s="311">
        <v>0</v>
      </c>
      <c r="BH14" s="311">
        <v>0</v>
      </c>
      <c r="BI14" s="311">
        <v>0</v>
      </c>
      <c r="BJ14" s="311">
        <v>0</v>
      </c>
      <c r="BK14" s="311">
        <v>0</v>
      </c>
      <c r="BL14" s="311">
        <v>0</v>
      </c>
      <c r="BM14" s="311">
        <v>0</v>
      </c>
      <c r="BN14" s="311">
        <v>9.6875</v>
      </c>
      <c r="BO14" s="311">
        <v>0</v>
      </c>
      <c r="BP14" s="311">
        <v>0</v>
      </c>
      <c r="BQ14" s="325">
        <v>92.451649999999063</v>
      </c>
      <c r="BR14" s="325">
        <v>68.897378151261364</v>
      </c>
    </row>
    <row r="15" spans="1:70" ht="15.75" customHeight="1" x14ac:dyDescent="0.2">
      <c r="B15" s="324">
        <v>46244</v>
      </c>
      <c r="C15" s="311">
        <v>10934.954666674137</v>
      </c>
      <c r="D15" s="311">
        <v>10890.670376837254</v>
      </c>
      <c r="E15" s="311">
        <v>6993.1489213705063</v>
      </c>
      <c r="F15" s="311">
        <v>3965.6106666624546</v>
      </c>
      <c r="G15" s="311">
        <v>1453.212203387171</v>
      </c>
      <c r="H15" s="311">
        <v>1300.2717288136482</v>
      </c>
      <c r="I15" s="311">
        <v>1406.5546697825193</v>
      </c>
      <c r="J15" s="311">
        <v>1205.8805938065052</v>
      </c>
      <c r="K15" s="311">
        <v>1587.6153454110026</v>
      </c>
      <c r="L15" s="311">
        <v>0</v>
      </c>
      <c r="M15" s="311">
        <v>0</v>
      </c>
      <c r="N15" s="311">
        <v>0.19199999992270023</v>
      </c>
      <c r="O15" s="311">
        <v>62.975999999791384</v>
      </c>
      <c r="P15" s="311">
        <v>398.12637681188062</v>
      </c>
      <c r="Q15" s="311">
        <v>387.89008695678785</v>
      </c>
      <c r="R15" s="311">
        <v>151.87478260882199</v>
      </c>
      <c r="S15" s="311">
        <v>0</v>
      </c>
      <c r="T15" s="311">
        <v>0</v>
      </c>
      <c r="U15" s="311">
        <v>408.94330434687436</v>
      </c>
      <c r="V15" s="311">
        <v>0</v>
      </c>
      <c r="W15" s="311">
        <v>379.68216728838161</v>
      </c>
      <c r="X15" s="311">
        <v>0</v>
      </c>
      <c r="Y15" s="311">
        <v>56.46083860762883</v>
      </c>
      <c r="Z15" s="311">
        <v>407.41736111138016</v>
      </c>
      <c r="AA15" s="311">
        <v>107.6166628729552</v>
      </c>
      <c r="AB15" s="311">
        <v>420.41171804908663</v>
      </c>
      <c r="AC15" s="311">
        <v>0</v>
      </c>
      <c r="AD15" s="311">
        <v>0</v>
      </c>
      <c r="AE15" s="311">
        <v>0.66496774193365127</v>
      </c>
      <c r="AF15" s="311">
        <v>4.4739247312008956E-2</v>
      </c>
      <c r="AG15" s="311">
        <v>465.12365591339767</v>
      </c>
      <c r="AH15" s="311">
        <v>1187.0256390245631</v>
      </c>
      <c r="AI15" s="311">
        <v>948.16000000014901</v>
      </c>
      <c r="AJ15" s="311">
        <v>0</v>
      </c>
      <c r="AK15" s="311">
        <v>0</v>
      </c>
      <c r="AL15" s="311">
        <v>0.67199999996228144</v>
      </c>
      <c r="AM15" s="311">
        <v>0.64000000001396984</v>
      </c>
      <c r="AN15" s="311">
        <v>0</v>
      </c>
      <c r="AO15" s="311">
        <v>0</v>
      </c>
      <c r="AP15" s="311">
        <v>0</v>
      </c>
      <c r="AQ15" s="311">
        <v>0</v>
      </c>
      <c r="AR15" s="311">
        <v>0</v>
      </c>
      <c r="AS15" s="311">
        <v>0</v>
      </c>
      <c r="AT15" s="311">
        <v>0</v>
      </c>
      <c r="AU15" s="311">
        <v>0</v>
      </c>
      <c r="AV15" s="311">
        <v>0</v>
      </c>
      <c r="AW15" s="311">
        <v>1122.0992000000551</v>
      </c>
      <c r="AX15" s="311">
        <v>575.0546875</v>
      </c>
      <c r="AY15" s="311">
        <v>214.50239999964833</v>
      </c>
      <c r="AZ15" s="311">
        <v>0</v>
      </c>
      <c r="BA15" s="311">
        <v>0</v>
      </c>
      <c r="BB15" s="311">
        <v>0</v>
      </c>
      <c r="BC15" s="311">
        <v>0</v>
      </c>
      <c r="BD15" s="311">
        <v>0</v>
      </c>
      <c r="BE15" s="311">
        <v>0</v>
      </c>
      <c r="BF15" s="311">
        <v>0</v>
      </c>
      <c r="BG15" s="311">
        <v>0</v>
      </c>
      <c r="BH15" s="311">
        <v>0</v>
      </c>
      <c r="BI15" s="311">
        <v>0</v>
      </c>
      <c r="BJ15" s="311">
        <v>0</v>
      </c>
      <c r="BK15" s="311">
        <v>0</v>
      </c>
      <c r="BL15" s="311">
        <v>0</v>
      </c>
      <c r="BM15" s="311">
        <v>0</v>
      </c>
      <c r="BN15" s="311">
        <v>44.096875000046566</v>
      </c>
      <c r="BO15" s="311">
        <v>0</v>
      </c>
      <c r="BP15" s="311">
        <v>0</v>
      </c>
      <c r="BQ15" s="325">
        <v>126.33301666666739</v>
      </c>
      <c r="BR15" s="325">
        <v>88.632500000003347</v>
      </c>
    </row>
    <row r="16" spans="1:70" ht="15.75" customHeight="1" x14ac:dyDescent="0.2">
      <c r="B16" s="324">
        <v>46245</v>
      </c>
      <c r="C16" s="311">
        <v>11493.375999987125</v>
      </c>
      <c r="D16" s="311">
        <v>11450.991304367781</v>
      </c>
      <c r="E16" s="311">
        <v>7533.9093333482742</v>
      </c>
      <c r="F16" s="311">
        <v>4012.7146666646004</v>
      </c>
      <c r="G16" s="311">
        <v>1599.4066066630185</v>
      </c>
      <c r="H16" s="311">
        <v>1331.6859661005437</v>
      </c>
      <c r="I16" s="311">
        <v>1541.9465014636517</v>
      </c>
      <c r="J16" s="311">
        <v>1318.981423728168</v>
      </c>
      <c r="K16" s="311">
        <v>1719.2439322061837</v>
      </c>
      <c r="L16" s="311">
        <v>0</v>
      </c>
      <c r="M16" s="311">
        <v>0</v>
      </c>
      <c r="N16" s="311">
        <v>0</v>
      </c>
      <c r="O16" s="311">
        <v>80.780724356882274</v>
      </c>
      <c r="P16" s="311">
        <v>397.26808982342482</v>
      </c>
      <c r="Q16" s="311">
        <v>386.37988932803273</v>
      </c>
      <c r="R16" s="311">
        <v>181.84586335439235</v>
      </c>
      <c r="S16" s="311">
        <v>0</v>
      </c>
      <c r="T16" s="311">
        <v>0</v>
      </c>
      <c r="U16" s="311">
        <v>495.18859130423516</v>
      </c>
      <c r="V16" s="311">
        <v>0</v>
      </c>
      <c r="W16" s="311">
        <v>370.08850931655616</v>
      </c>
      <c r="X16" s="311">
        <v>0</v>
      </c>
      <c r="Y16" s="311">
        <v>40.859860248456243</v>
      </c>
      <c r="Z16" s="311">
        <v>426.29673913028091</v>
      </c>
      <c r="AA16" s="311">
        <v>107.97643969021738</v>
      </c>
      <c r="AB16" s="311">
        <v>436.91925465874374</v>
      </c>
      <c r="AC16" s="311">
        <v>0</v>
      </c>
      <c r="AD16" s="311">
        <v>0</v>
      </c>
      <c r="AE16" s="311">
        <v>0.66095932679309044</v>
      </c>
      <c r="AF16" s="311">
        <v>4.4779949743087855E-2</v>
      </c>
      <c r="AG16" s="311">
        <v>578.69565217383206</v>
      </c>
      <c r="AH16" s="311">
        <v>1308.4095999998972</v>
      </c>
      <c r="AI16" s="311">
        <v>1057.7535999994725</v>
      </c>
      <c r="AJ16" s="311">
        <v>0</v>
      </c>
      <c r="AK16" s="311">
        <v>0</v>
      </c>
      <c r="AL16" s="311">
        <v>0</v>
      </c>
      <c r="AM16" s="311">
        <v>0</v>
      </c>
      <c r="AN16" s="311">
        <v>0</v>
      </c>
      <c r="AO16" s="311">
        <v>0</v>
      </c>
      <c r="AP16" s="311">
        <v>0</v>
      </c>
      <c r="AQ16" s="311">
        <v>0</v>
      </c>
      <c r="AR16" s="311">
        <v>0</v>
      </c>
      <c r="AS16" s="311">
        <v>0</v>
      </c>
      <c r="AT16" s="311">
        <v>0</v>
      </c>
      <c r="AU16" s="311">
        <v>0</v>
      </c>
      <c r="AV16" s="311">
        <v>0</v>
      </c>
      <c r="AW16" s="311">
        <v>1123.6288000000641</v>
      </c>
      <c r="AX16" s="311">
        <v>652.97343750006985</v>
      </c>
      <c r="AY16" s="311">
        <v>258.66880000010133</v>
      </c>
      <c r="AZ16" s="311">
        <v>0</v>
      </c>
      <c r="BA16" s="311">
        <v>0</v>
      </c>
      <c r="BB16" s="311">
        <v>0</v>
      </c>
      <c r="BC16" s="311">
        <v>0</v>
      </c>
      <c r="BD16" s="311">
        <v>0</v>
      </c>
      <c r="BE16" s="311">
        <v>0</v>
      </c>
      <c r="BF16" s="311">
        <v>0</v>
      </c>
      <c r="BG16" s="311">
        <v>0</v>
      </c>
      <c r="BH16" s="311">
        <v>0</v>
      </c>
      <c r="BI16" s="311">
        <v>0</v>
      </c>
      <c r="BJ16" s="311">
        <v>0</v>
      </c>
      <c r="BK16" s="311">
        <v>0</v>
      </c>
      <c r="BL16" s="311">
        <v>0</v>
      </c>
      <c r="BM16" s="311">
        <v>0</v>
      </c>
      <c r="BN16" s="311">
        <v>48.695884146378376</v>
      </c>
      <c r="BO16" s="311">
        <v>0</v>
      </c>
      <c r="BP16" s="311">
        <v>0</v>
      </c>
      <c r="BQ16" s="325">
        <v>87.045000000000073</v>
      </c>
      <c r="BR16" s="325">
        <v>64.85399999999936</v>
      </c>
    </row>
    <row r="17" spans="2:70" ht="15.75" customHeight="1" x14ac:dyDescent="0.2">
      <c r="B17" s="324">
        <v>46246</v>
      </c>
      <c r="C17" s="311">
        <v>11330.901333361864</v>
      </c>
      <c r="D17" s="311">
        <v>11277.178434789181</v>
      </c>
      <c r="E17" s="311">
        <v>7154.3466666638851</v>
      </c>
      <c r="F17" s="311">
        <v>4201.472000002861</v>
      </c>
      <c r="G17" s="311">
        <v>1489.295784920454</v>
      </c>
      <c r="H17" s="311">
        <v>1324.7783050872386</v>
      </c>
      <c r="I17" s="311">
        <v>1473.6574915274978</v>
      </c>
      <c r="J17" s="311">
        <v>1271.5650169551373</v>
      </c>
      <c r="K17" s="311">
        <v>1584.0065084733069</v>
      </c>
      <c r="L17" s="311">
        <v>0</v>
      </c>
      <c r="M17" s="311">
        <v>0</v>
      </c>
      <c r="N17" s="311">
        <v>0</v>
      </c>
      <c r="O17" s="311">
        <v>55.296000000089407</v>
      </c>
      <c r="P17" s="311">
        <v>399.04711111076176</v>
      </c>
      <c r="Q17" s="311">
        <v>387.20556521741673</v>
      </c>
      <c r="R17" s="311">
        <v>147.94573913048953</v>
      </c>
      <c r="S17" s="311">
        <v>0</v>
      </c>
      <c r="T17" s="311">
        <v>0</v>
      </c>
      <c r="U17" s="311">
        <v>463.11684280913323</v>
      </c>
      <c r="V17" s="311">
        <v>0</v>
      </c>
      <c r="W17" s="311">
        <v>378.86335403751582</v>
      </c>
      <c r="X17" s="311">
        <v>1.07861328125</v>
      </c>
      <c r="Y17" s="311">
        <v>61.50310559006175</v>
      </c>
      <c r="Z17" s="311">
        <v>402.63101708097383</v>
      </c>
      <c r="AA17" s="311">
        <v>108.8419411177747</v>
      </c>
      <c r="AB17" s="311">
        <v>461.36682242993265</v>
      </c>
      <c r="AC17" s="311">
        <v>0</v>
      </c>
      <c r="AD17" s="311">
        <v>0</v>
      </c>
      <c r="AE17" s="311">
        <v>0.66294623656358453</v>
      </c>
      <c r="AF17" s="311">
        <v>4.5059256661943436E-2</v>
      </c>
      <c r="AG17" s="311">
        <v>530.02524544205517</v>
      </c>
      <c r="AH17" s="311">
        <v>1282.4895999999717</v>
      </c>
      <c r="AI17" s="311">
        <v>1033.0666666673496</v>
      </c>
      <c r="AJ17" s="311">
        <v>0</v>
      </c>
      <c r="AK17" s="311">
        <v>0</v>
      </c>
      <c r="AL17" s="311">
        <v>0</v>
      </c>
      <c r="AM17" s="311">
        <v>0</v>
      </c>
      <c r="AN17" s="311">
        <v>0</v>
      </c>
      <c r="AO17" s="311">
        <v>0</v>
      </c>
      <c r="AP17" s="311">
        <v>0</v>
      </c>
      <c r="AQ17" s="311">
        <v>0</v>
      </c>
      <c r="AR17" s="311">
        <v>0</v>
      </c>
      <c r="AS17" s="311">
        <v>0</v>
      </c>
      <c r="AT17" s="311">
        <v>0</v>
      </c>
      <c r="AU17" s="311">
        <v>0</v>
      </c>
      <c r="AV17" s="311">
        <v>0</v>
      </c>
      <c r="AW17" s="311">
        <v>1119.5967999999411</v>
      </c>
      <c r="AX17" s="311">
        <v>599.17812499997672</v>
      </c>
      <c r="AY17" s="311">
        <v>244.88319999910891</v>
      </c>
      <c r="AZ17" s="311">
        <v>0</v>
      </c>
      <c r="BA17" s="311">
        <v>0</v>
      </c>
      <c r="BB17" s="311">
        <v>0</v>
      </c>
      <c r="BC17" s="311">
        <v>0</v>
      </c>
      <c r="BD17" s="311">
        <v>0</v>
      </c>
      <c r="BE17" s="311">
        <v>0</v>
      </c>
      <c r="BF17" s="311">
        <v>0</v>
      </c>
      <c r="BG17" s="311">
        <v>0</v>
      </c>
      <c r="BH17" s="311">
        <v>0</v>
      </c>
      <c r="BI17" s="311">
        <v>0</v>
      </c>
      <c r="BJ17" s="311">
        <v>0</v>
      </c>
      <c r="BK17" s="311">
        <v>0</v>
      </c>
      <c r="BL17" s="311">
        <v>0</v>
      </c>
      <c r="BM17" s="311">
        <v>0</v>
      </c>
      <c r="BN17" s="311">
        <v>46.190625000046566</v>
      </c>
      <c r="BO17" s="311">
        <v>0</v>
      </c>
      <c r="BP17" s="311">
        <v>0</v>
      </c>
      <c r="BQ17" s="325">
        <v>135.68922499999826</v>
      </c>
      <c r="BR17" s="325">
        <v>99.443781512603891</v>
      </c>
    </row>
    <row r="18" spans="2:70" ht="15.75" customHeight="1" x14ac:dyDescent="0.2">
      <c r="B18" s="324">
        <v>46247</v>
      </c>
      <c r="C18" s="311">
        <v>11574.61333334446</v>
      </c>
      <c r="D18" s="311">
        <v>11525.995594233274</v>
      </c>
      <c r="E18" s="311">
        <v>7331.4838261008263</v>
      </c>
      <c r="F18" s="311">
        <v>4271.8460289984941</v>
      </c>
      <c r="G18" s="311">
        <v>1578.1988544687629</v>
      </c>
      <c r="H18" s="311">
        <v>1287.2894915230572</v>
      </c>
      <c r="I18" s="311">
        <v>1494.5085493847728</v>
      </c>
      <c r="J18" s="311">
        <v>1332.7273220345378</v>
      </c>
      <c r="K18" s="311">
        <v>1619.0654915235937</v>
      </c>
      <c r="L18" s="311">
        <v>0</v>
      </c>
      <c r="M18" s="311">
        <v>6.4000000013038516E-2</v>
      </c>
      <c r="N18" s="311">
        <v>0.12800000002607703</v>
      </c>
      <c r="O18" s="311">
        <v>88.064000000245869</v>
      </c>
      <c r="P18" s="311">
        <v>398.19686956517398</v>
      </c>
      <c r="Q18" s="311">
        <v>386.42086956556886</v>
      </c>
      <c r="R18" s="311">
        <v>156.31582608725876</v>
      </c>
      <c r="S18" s="311">
        <v>0</v>
      </c>
      <c r="T18" s="311">
        <v>0</v>
      </c>
      <c r="U18" s="311">
        <v>505.04347826167941</v>
      </c>
      <c r="V18" s="311">
        <v>0</v>
      </c>
      <c r="W18" s="311">
        <v>375.18149262433872</v>
      </c>
      <c r="X18" s="311">
        <v>0.529296875</v>
      </c>
      <c r="Y18" s="311">
        <v>55.9345703125</v>
      </c>
      <c r="Z18" s="311">
        <v>430.94195165066049</v>
      </c>
      <c r="AA18" s="311">
        <v>114.23355007776991</v>
      </c>
      <c r="AB18" s="311">
        <v>380.37888198718429</v>
      </c>
      <c r="AC18" s="311">
        <v>0</v>
      </c>
      <c r="AD18" s="311">
        <v>0</v>
      </c>
      <c r="AE18" s="311">
        <v>0.66899719495631871</v>
      </c>
      <c r="AF18" s="311">
        <v>4.440581171093072E-2</v>
      </c>
      <c r="AG18" s="311">
        <v>586.77956989128143</v>
      </c>
      <c r="AH18" s="311">
        <v>1284.7711999998428</v>
      </c>
      <c r="AI18" s="311">
        <v>1036.0988989546895</v>
      </c>
      <c r="AJ18" s="311">
        <v>0</v>
      </c>
      <c r="AK18" s="311">
        <v>0</v>
      </c>
      <c r="AL18" s="311">
        <v>0</v>
      </c>
      <c r="AM18" s="311">
        <v>0</v>
      </c>
      <c r="AN18" s="311">
        <v>0</v>
      </c>
      <c r="AO18" s="311">
        <v>0</v>
      </c>
      <c r="AP18" s="311">
        <v>0</v>
      </c>
      <c r="AQ18" s="311">
        <v>0</v>
      </c>
      <c r="AR18" s="311">
        <v>0</v>
      </c>
      <c r="AS18" s="311">
        <v>0</v>
      </c>
      <c r="AT18" s="311">
        <v>0</v>
      </c>
      <c r="AU18" s="311">
        <v>0</v>
      </c>
      <c r="AV18" s="311">
        <v>0</v>
      </c>
      <c r="AW18" s="311">
        <v>1115.9712000004947</v>
      </c>
      <c r="AX18" s="311">
        <v>635.1796875</v>
      </c>
      <c r="AY18" s="311">
        <v>234.78148861043155</v>
      </c>
      <c r="AZ18" s="311">
        <v>0</v>
      </c>
      <c r="BA18" s="311">
        <v>0</v>
      </c>
      <c r="BB18" s="311">
        <v>0</v>
      </c>
      <c r="BC18" s="311">
        <v>0</v>
      </c>
      <c r="BD18" s="311">
        <v>0</v>
      </c>
      <c r="BE18" s="311">
        <v>0</v>
      </c>
      <c r="BF18" s="311">
        <v>0</v>
      </c>
      <c r="BG18" s="311">
        <v>0</v>
      </c>
      <c r="BH18" s="311">
        <v>0</v>
      </c>
      <c r="BI18" s="311">
        <v>0</v>
      </c>
      <c r="BJ18" s="311">
        <v>0</v>
      </c>
      <c r="BK18" s="311">
        <v>0</v>
      </c>
      <c r="BL18" s="311">
        <v>0</v>
      </c>
      <c r="BM18" s="311">
        <v>0</v>
      </c>
      <c r="BN18" s="311">
        <v>58.690625000046566</v>
      </c>
      <c r="BO18" s="311">
        <v>0</v>
      </c>
      <c r="BP18" s="311">
        <v>0</v>
      </c>
      <c r="BQ18" s="325">
        <v>124.33699999999953</v>
      </c>
      <c r="BR18" s="325">
        <v>92.995599999998376</v>
      </c>
    </row>
    <row r="19" spans="2:70" ht="15.75" customHeight="1" x14ac:dyDescent="0.2">
      <c r="B19" s="324">
        <v>46248</v>
      </c>
      <c r="C19" s="311">
        <v>11378.089324712753</v>
      </c>
      <c r="D19" s="311">
        <v>11339.063652187586</v>
      </c>
      <c r="E19" s="311">
        <v>7256.0639999806881</v>
      </c>
      <c r="F19" s="311">
        <v>4170.2177391350269</v>
      </c>
      <c r="G19" s="311">
        <v>1213.3532203398645</v>
      </c>
      <c r="H19" s="311">
        <v>1261.7415593229234</v>
      </c>
      <c r="I19" s="311">
        <v>1463.3277194574475</v>
      </c>
      <c r="J19" s="311">
        <v>1301.417220339179</v>
      </c>
      <c r="K19" s="311">
        <v>1995.2379661016166</v>
      </c>
      <c r="L19" s="311">
        <v>0</v>
      </c>
      <c r="M19" s="311">
        <v>0</v>
      </c>
      <c r="N19" s="311">
        <v>0</v>
      </c>
      <c r="O19" s="311">
        <v>78.358840867877007</v>
      </c>
      <c r="P19" s="311">
        <v>400.40853660879657</v>
      </c>
      <c r="Q19" s="311">
        <v>0</v>
      </c>
      <c r="R19" s="311">
        <v>146.73532496020198</v>
      </c>
      <c r="S19" s="311">
        <v>0</v>
      </c>
      <c r="T19" s="311">
        <v>0</v>
      </c>
      <c r="U19" s="311">
        <v>557.6621368099004</v>
      </c>
      <c r="V19" s="311">
        <v>0</v>
      </c>
      <c r="W19" s="311">
        <v>379.18586956523359</v>
      </c>
      <c r="X19" s="311">
        <v>0.55078125</v>
      </c>
      <c r="Y19" s="311">
        <v>51.917895962717012</v>
      </c>
      <c r="Z19" s="311">
        <v>391.44565217383206</v>
      </c>
      <c r="AA19" s="311">
        <v>111.35403726715595</v>
      </c>
      <c r="AB19" s="311">
        <v>397.88198757730424</v>
      </c>
      <c r="AC19" s="311">
        <v>0</v>
      </c>
      <c r="AD19" s="311">
        <v>0</v>
      </c>
      <c r="AE19" s="311">
        <v>0.66215217391436454</v>
      </c>
      <c r="AF19" s="311">
        <v>4.5559782608734167E-2</v>
      </c>
      <c r="AG19" s="311">
        <v>563.95652173925191</v>
      </c>
      <c r="AH19" s="311">
        <v>1266.2975159476046</v>
      </c>
      <c r="AI19" s="311">
        <v>1020.6720000002533</v>
      </c>
      <c r="AJ19" s="311">
        <v>0</v>
      </c>
      <c r="AK19" s="311">
        <v>0</v>
      </c>
      <c r="AL19" s="311">
        <v>0</v>
      </c>
      <c r="AM19" s="311">
        <v>0</v>
      </c>
      <c r="AN19" s="311">
        <v>0</v>
      </c>
      <c r="AO19" s="311">
        <v>0</v>
      </c>
      <c r="AP19" s="311">
        <v>0</v>
      </c>
      <c r="AQ19" s="311">
        <v>0</v>
      </c>
      <c r="AR19" s="311">
        <v>0</v>
      </c>
      <c r="AS19" s="311">
        <v>0</v>
      </c>
      <c r="AT19" s="311">
        <v>0</v>
      </c>
      <c r="AU19" s="311">
        <v>0</v>
      </c>
      <c r="AV19" s="311">
        <v>0</v>
      </c>
      <c r="AW19" s="311">
        <v>1095.0368000003509</v>
      </c>
      <c r="AX19" s="311">
        <v>616.3828125</v>
      </c>
      <c r="AY19" s="311">
        <v>252.81919999793172</v>
      </c>
      <c r="AZ19" s="311">
        <v>0</v>
      </c>
      <c r="BA19" s="311">
        <v>0</v>
      </c>
      <c r="BB19" s="311">
        <v>0</v>
      </c>
      <c r="BC19" s="311">
        <v>0</v>
      </c>
      <c r="BD19" s="311">
        <v>0</v>
      </c>
      <c r="BE19" s="311">
        <v>0</v>
      </c>
      <c r="BF19" s="311">
        <v>0</v>
      </c>
      <c r="BG19" s="311">
        <v>0</v>
      </c>
      <c r="BH19" s="311">
        <v>0</v>
      </c>
      <c r="BI19" s="311">
        <v>0</v>
      </c>
      <c r="BJ19" s="311">
        <v>0</v>
      </c>
      <c r="BK19" s="311">
        <v>0</v>
      </c>
      <c r="BL19" s="311">
        <v>0</v>
      </c>
      <c r="BM19" s="311">
        <v>0</v>
      </c>
      <c r="BN19" s="311">
        <v>45.292187499930151</v>
      </c>
      <c r="BO19" s="311">
        <v>0</v>
      </c>
      <c r="BP19" s="311">
        <v>0</v>
      </c>
      <c r="BQ19" s="325">
        <v>116.47063333333244</v>
      </c>
      <c r="BR19" s="325">
        <v>86.861733333334996</v>
      </c>
    </row>
    <row r="20" spans="2:70" ht="15.75" customHeight="1" x14ac:dyDescent="0.2">
      <c r="B20" s="324">
        <v>46249</v>
      </c>
      <c r="C20" s="311">
        <v>11131.556351542473</v>
      </c>
      <c r="D20" s="311">
        <v>11105.294840604067</v>
      </c>
      <c r="E20" s="311">
        <v>6963.9123478233814</v>
      </c>
      <c r="F20" s="311">
        <v>4208.9813333302736</v>
      </c>
      <c r="G20" s="311">
        <v>1188.6383728794754</v>
      </c>
      <c r="H20" s="311">
        <v>1305.3743728771806</v>
      </c>
      <c r="I20" s="311">
        <v>1363.8985762745142</v>
      </c>
      <c r="J20" s="311">
        <v>1245.6005423739552</v>
      </c>
      <c r="K20" s="311">
        <v>1803.4549152515829</v>
      </c>
      <c r="L20" s="311">
        <v>0</v>
      </c>
      <c r="M20" s="311">
        <v>0</v>
      </c>
      <c r="N20" s="311">
        <v>0</v>
      </c>
      <c r="O20" s="311">
        <v>55.296000000089407</v>
      </c>
      <c r="P20" s="311">
        <v>401.86051603686064</v>
      </c>
      <c r="Q20" s="311">
        <v>0</v>
      </c>
      <c r="R20" s="311">
        <v>147.93941116891801</v>
      </c>
      <c r="S20" s="311">
        <v>0</v>
      </c>
      <c r="T20" s="311">
        <v>0</v>
      </c>
      <c r="U20" s="311">
        <v>540.42458795011044</v>
      </c>
      <c r="V20" s="311">
        <v>0</v>
      </c>
      <c r="W20" s="311">
        <v>377.61956521729007</v>
      </c>
      <c r="X20" s="311">
        <v>1.0888671875</v>
      </c>
      <c r="Y20" s="311">
        <v>51.395833333313931</v>
      </c>
      <c r="Z20" s="311">
        <v>408.30312500009313</v>
      </c>
      <c r="AA20" s="311">
        <v>110.78763204207644</v>
      </c>
      <c r="AB20" s="311">
        <v>426.5617621652782</v>
      </c>
      <c r="AC20" s="311">
        <v>0</v>
      </c>
      <c r="AD20" s="311">
        <v>0</v>
      </c>
      <c r="AE20" s="311">
        <v>0.66417812061990844</v>
      </c>
      <c r="AF20" s="311">
        <v>4.4685980598387687E-2</v>
      </c>
      <c r="AG20" s="311">
        <v>507.09169004112482</v>
      </c>
      <c r="AH20" s="311">
        <v>1197.3349743590225</v>
      </c>
      <c r="AI20" s="311">
        <v>958.31040000077337</v>
      </c>
      <c r="AJ20" s="311">
        <v>0</v>
      </c>
      <c r="AK20" s="311">
        <v>0</v>
      </c>
      <c r="AL20" s="311">
        <v>0</v>
      </c>
      <c r="AM20" s="311">
        <v>0</v>
      </c>
      <c r="AN20" s="311">
        <v>0</v>
      </c>
      <c r="AO20" s="311">
        <v>0</v>
      </c>
      <c r="AP20" s="311">
        <v>0</v>
      </c>
      <c r="AQ20" s="311">
        <v>0</v>
      </c>
      <c r="AR20" s="311">
        <v>0</v>
      </c>
      <c r="AS20" s="311">
        <v>0</v>
      </c>
      <c r="AT20" s="311">
        <v>0</v>
      </c>
      <c r="AU20" s="311">
        <v>0</v>
      </c>
      <c r="AV20" s="311">
        <v>0</v>
      </c>
      <c r="AW20" s="311">
        <v>1086.652799999807</v>
      </c>
      <c r="AX20" s="311">
        <v>603.46944444451947</v>
      </c>
      <c r="AY20" s="311">
        <v>253.90719999931753</v>
      </c>
      <c r="AZ20" s="311">
        <v>0</v>
      </c>
      <c r="BA20" s="311">
        <v>0</v>
      </c>
      <c r="BB20" s="311">
        <v>0</v>
      </c>
      <c r="BC20" s="311">
        <v>0</v>
      </c>
      <c r="BD20" s="311">
        <v>0</v>
      </c>
      <c r="BE20" s="311">
        <v>0</v>
      </c>
      <c r="BF20" s="311">
        <v>0</v>
      </c>
      <c r="BG20" s="311">
        <v>0</v>
      </c>
      <c r="BH20" s="311">
        <v>0</v>
      </c>
      <c r="BI20" s="311">
        <v>0</v>
      </c>
      <c r="BJ20" s="311">
        <v>0</v>
      </c>
      <c r="BK20" s="311">
        <v>0</v>
      </c>
      <c r="BL20" s="311">
        <v>0</v>
      </c>
      <c r="BM20" s="311">
        <v>0</v>
      </c>
      <c r="BN20" s="311">
        <v>12.350609756074846</v>
      </c>
      <c r="BO20" s="311">
        <v>0</v>
      </c>
      <c r="BP20" s="311">
        <v>0</v>
      </c>
      <c r="BQ20" s="325">
        <v>108.22464705882339</v>
      </c>
      <c r="BR20" s="325">
        <v>81.02694999999585</v>
      </c>
    </row>
    <row r="21" spans="2:70" ht="15.75" customHeight="1" x14ac:dyDescent="0.2">
      <c r="B21" s="324">
        <v>46250</v>
      </c>
      <c r="C21" s="311">
        <v>10809.403362303972</v>
      </c>
      <c r="D21" s="311">
        <v>10787.528347820044</v>
      </c>
      <c r="E21" s="311">
        <v>7019.7426086962223</v>
      </c>
      <c r="F21" s="311">
        <v>3845.7581449300051</v>
      </c>
      <c r="G21" s="311">
        <v>1066.5066064037383</v>
      </c>
      <c r="H21" s="311">
        <v>1236.7897680290043</v>
      </c>
      <c r="I21" s="311">
        <v>1472.5204875394702</v>
      </c>
      <c r="J21" s="311">
        <v>1342.0799443721771</v>
      </c>
      <c r="K21" s="311">
        <v>1878.6215509176254</v>
      </c>
      <c r="L21" s="311">
        <v>0</v>
      </c>
      <c r="M21" s="311">
        <v>0</v>
      </c>
      <c r="N21" s="311">
        <v>0</v>
      </c>
      <c r="O21" s="311">
        <v>63.677217391319573</v>
      </c>
      <c r="P21" s="311">
        <v>398.98713043471798</v>
      </c>
      <c r="Q21" s="311">
        <v>0</v>
      </c>
      <c r="R21" s="311">
        <v>150.07288888841867</v>
      </c>
      <c r="S21" s="311">
        <v>0</v>
      </c>
      <c r="T21" s="311">
        <v>0</v>
      </c>
      <c r="U21" s="311">
        <v>436.53270036634058</v>
      </c>
      <c r="V21" s="311">
        <v>0</v>
      </c>
      <c r="W21" s="311">
        <v>376.45468749990687</v>
      </c>
      <c r="X21" s="311">
        <v>0.97998046875</v>
      </c>
      <c r="Y21" s="311">
        <v>55.522709627344739</v>
      </c>
      <c r="Z21" s="311">
        <v>380.37812499981374</v>
      </c>
      <c r="AA21" s="311">
        <v>112.8708753879182</v>
      </c>
      <c r="AB21" s="311">
        <v>389.97961956541985</v>
      </c>
      <c r="AC21" s="311">
        <v>0</v>
      </c>
      <c r="AD21" s="311">
        <v>0</v>
      </c>
      <c r="AE21" s="311">
        <v>0.66499625992582878</v>
      </c>
      <c r="AF21" s="311">
        <v>4.4313858695886665E-2</v>
      </c>
      <c r="AG21" s="311">
        <v>599.56586021464318</v>
      </c>
      <c r="AH21" s="311">
        <v>1312.7007999999914</v>
      </c>
      <c r="AI21" s="311">
        <v>1060.4287999998778</v>
      </c>
      <c r="AJ21" s="311">
        <v>0</v>
      </c>
      <c r="AK21" s="311">
        <v>0</v>
      </c>
      <c r="AL21" s="311">
        <v>0</v>
      </c>
      <c r="AM21" s="311">
        <v>0</v>
      </c>
      <c r="AN21" s="311">
        <v>0</v>
      </c>
      <c r="AO21" s="311">
        <v>0</v>
      </c>
      <c r="AP21" s="311">
        <v>0</v>
      </c>
      <c r="AQ21" s="311">
        <v>0</v>
      </c>
      <c r="AR21" s="311">
        <v>0</v>
      </c>
      <c r="AS21" s="311">
        <v>0</v>
      </c>
      <c r="AT21" s="311">
        <v>0</v>
      </c>
      <c r="AU21" s="311">
        <v>0</v>
      </c>
      <c r="AV21" s="311">
        <v>0</v>
      </c>
      <c r="AW21" s="311">
        <v>1053.9172345679253</v>
      </c>
      <c r="AX21" s="311">
        <v>494.60468750004657</v>
      </c>
      <c r="AY21" s="311">
        <v>245.81119999848306</v>
      </c>
      <c r="AZ21" s="311">
        <v>0</v>
      </c>
      <c r="BA21" s="311">
        <v>0</v>
      </c>
      <c r="BB21" s="311">
        <v>0</v>
      </c>
      <c r="BC21" s="311">
        <v>0</v>
      </c>
      <c r="BD21" s="311">
        <v>0</v>
      </c>
      <c r="BE21" s="311">
        <v>0</v>
      </c>
      <c r="BF21" s="311">
        <v>0</v>
      </c>
      <c r="BG21" s="311">
        <v>0</v>
      </c>
      <c r="BH21" s="311">
        <v>0</v>
      </c>
      <c r="BI21" s="311">
        <v>0</v>
      </c>
      <c r="BJ21" s="311">
        <v>0</v>
      </c>
      <c r="BK21" s="311">
        <v>0</v>
      </c>
      <c r="BL21" s="311">
        <v>0</v>
      </c>
      <c r="BM21" s="311">
        <v>0</v>
      </c>
      <c r="BN21" s="311">
        <v>28.350818452425301</v>
      </c>
      <c r="BO21" s="311">
        <v>0</v>
      </c>
      <c r="BP21" s="311">
        <v>0</v>
      </c>
      <c r="BQ21" s="325">
        <v>140.66194999999971</v>
      </c>
      <c r="BR21" s="325">
        <v>104.5396499999988</v>
      </c>
    </row>
    <row r="22" spans="2:70" ht="15.75" customHeight="1" x14ac:dyDescent="0.2">
      <c r="B22" s="324">
        <v>46251</v>
      </c>
      <c r="C22" s="311">
        <v>11102.208000004292</v>
      </c>
      <c r="D22" s="311">
        <v>11085.289739102125</v>
      </c>
      <c r="E22" s="311">
        <v>7071.744000017643</v>
      </c>
      <c r="F22" s="311">
        <v>4084.6469565182924</v>
      </c>
      <c r="G22" s="311">
        <v>1123.5536271221936</v>
      </c>
      <c r="H22" s="311">
        <v>1266.0482244305313</v>
      </c>
      <c r="I22" s="311">
        <v>1443.8747118636966</v>
      </c>
      <c r="J22" s="311">
        <v>1296.3014096990228</v>
      </c>
      <c r="K22" s="311">
        <v>1929.9102372862399</v>
      </c>
      <c r="L22" s="311">
        <v>0</v>
      </c>
      <c r="M22" s="311">
        <v>6.4000000013038516E-2</v>
      </c>
      <c r="N22" s="311">
        <v>0.19200000003911555</v>
      </c>
      <c r="O22" s="311">
        <v>125.65930625796318</v>
      </c>
      <c r="P22" s="311">
        <v>402.18713043443859</v>
      </c>
      <c r="Q22" s="311">
        <v>0</v>
      </c>
      <c r="R22" s="311">
        <v>137.19324444420636</v>
      </c>
      <c r="S22" s="311">
        <v>0</v>
      </c>
      <c r="T22" s="311">
        <v>0</v>
      </c>
      <c r="U22" s="311">
        <v>427.20092753693461</v>
      </c>
      <c r="V22" s="311">
        <v>0</v>
      </c>
      <c r="W22" s="311">
        <v>377.09941770182922</v>
      </c>
      <c r="X22" s="311">
        <v>0.494140625</v>
      </c>
      <c r="Y22" s="311">
        <v>71.063281250011642</v>
      </c>
      <c r="Z22" s="311">
        <v>376.9414984472096</v>
      </c>
      <c r="AA22" s="311">
        <v>114.14751552790403</v>
      </c>
      <c r="AB22" s="311">
        <v>424.10248447209597</v>
      </c>
      <c r="AC22" s="311">
        <v>0</v>
      </c>
      <c r="AD22" s="311">
        <v>0</v>
      </c>
      <c r="AE22" s="311">
        <v>0.66497615707703517</v>
      </c>
      <c r="AF22" s="311">
        <v>4.4249298737668141E-2</v>
      </c>
      <c r="AG22" s="311">
        <v>551.62120149563998</v>
      </c>
      <c r="AH22" s="311">
        <v>1232.3967999999877</v>
      </c>
      <c r="AI22" s="311">
        <v>989.82399999909103</v>
      </c>
      <c r="AJ22" s="311">
        <v>0</v>
      </c>
      <c r="AK22" s="311">
        <v>0</v>
      </c>
      <c r="AL22" s="311">
        <v>1.9200000000419095</v>
      </c>
      <c r="AM22" s="311">
        <v>1.984000000054948</v>
      </c>
      <c r="AN22" s="311">
        <v>0</v>
      </c>
      <c r="AO22" s="311">
        <v>0</v>
      </c>
      <c r="AP22" s="311">
        <v>0</v>
      </c>
      <c r="AQ22" s="311">
        <v>0</v>
      </c>
      <c r="AR22" s="311">
        <v>0</v>
      </c>
      <c r="AS22" s="311">
        <v>0</v>
      </c>
      <c r="AT22" s="311">
        <v>0</v>
      </c>
      <c r="AU22" s="311">
        <v>0</v>
      </c>
      <c r="AV22" s="311">
        <v>0</v>
      </c>
      <c r="AW22" s="311">
        <v>1118.4063999997452</v>
      </c>
      <c r="AX22" s="311">
        <v>512.18996913579758</v>
      </c>
      <c r="AY22" s="311">
        <v>244.5375999994576</v>
      </c>
      <c r="AZ22" s="311">
        <v>0</v>
      </c>
      <c r="BA22" s="311">
        <v>0</v>
      </c>
      <c r="BB22" s="311">
        <v>0</v>
      </c>
      <c r="BC22" s="311">
        <v>0</v>
      </c>
      <c r="BD22" s="311">
        <v>0</v>
      </c>
      <c r="BE22" s="311">
        <v>0</v>
      </c>
      <c r="BF22" s="311">
        <v>0</v>
      </c>
      <c r="BG22" s="311">
        <v>0</v>
      </c>
      <c r="BH22" s="311">
        <v>0</v>
      </c>
      <c r="BI22" s="311">
        <v>0</v>
      </c>
      <c r="BJ22" s="311">
        <v>0</v>
      </c>
      <c r="BK22" s="311">
        <v>0</v>
      </c>
      <c r="BL22" s="311">
        <v>0</v>
      </c>
      <c r="BM22" s="311">
        <v>0</v>
      </c>
      <c r="BN22" s="311">
        <v>58.067427884670906</v>
      </c>
      <c r="BO22" s="311">
        <v>0</v>
      </c>
      <c r="BP22" s="311">
        <v>0</v>
      </c>
      <c r="BQ22" s="325">
        <v>148.88281666666808</v>
      </c>
      <c r="BR22" s="325">
        <v>107.72909243697359</v>
      </c>
    </row>
    <row r="23" spans="2:70" ht="15.75" customHeight="1" x14ac:dyDescent="0.2">
      <c r="B23" s="324">
        <v>46252</v>
      </c>
      <c r="C23" s="311">
        <v>0</v>
      </c>
      <c r="D23" s="311">
        <v>0</v>
      </c>
      <c r="E23" s="311">
        <v>0</v>
      </c>
      <c r="F23" s="311">
        <v>0</v>
      </c>
      <c r="G23" s="311">
        <v>0</v>
      </c>
      <c r="H23" s="311">
        <v>0</v>
      </c>
      <c r="I23" s="311">
        <v>0</v>
      </c>
      <c r="J23" s="311">
        <v>0</v>
      </c>
      <c r="K23" s="311">
        <v>0</v>
      </c>
      <c r="L23" s="311">
        <v>0</v>
      </c>
      <c r="M23" s="311">
        <v>0</v>
      </c>
      <c r="N23" s="311">
        <v>0</v>
      </c>
      <c r="O23" s="311">
        <v>0</v>
      </c>
      <c r="P23" s="311">
        <v>0</v>
      </c>
      <c r="Q23" s="311">
        <v>0</v>
      </c>
      <c r="R23" s="311">
        <v>0</v>
      </c>
      <c r="S23" s="311">
        <v>0</v>
      </c>
      <c r="T23" s="311">
        <v>0</v>
      </c>
      <c r="U23" s="311">
        <v>0</v>
      </c>
      <c r="V23" s="311">
        <v>0</v>
      </c>
      <c r="W23" s="311">
        <v>0</v>
      </c>
      <c r="X23" s="311">
        <v>0</v>
      </c>
      <c r="Y23" s="311">
        <v>0</v>
      </c>
      <c r="Z23" s="311">
        <v>0</v>
      </c>
      <c r="AA23" s="311">
        <v>0</v>
      </c>
      <c r="AB23" s="311">
        <v>0</v>
      </c>
      <c r="AC23" s="311">
        <v>0</v>
      </c>
      <c r="AD23" s="311">
        <v>0</v>
      </c>
      <c r="AE23" s="311">
        <v>0</v>
      </c>
      <c r="AF23" s="311">
        <v>0</v>
      </c>
      <c r="AG23" s="311">
        <v>0</v>
      </c>
      <c r="AH23" s="311">
        <v>0</v>
      </c>
      <c r="AI23" s="311">
        <v>0</v>
      </c>
      <c r="AJ23" s="311">
        <v>0</v>
      </c>
      <c r="AK23" s="311">
        <v>0</v>
      </c>
      <c r="AL23" s="311">
        <v>0</v>
      </c>
      <c r="AM23" s="311">
        <v>0</v>
      </c>
      <c r="AN23" s="311">
        <v>0</v>
      </c>
      <c r="AO23" s="311">
        <v>0</v>
      </c>
      <c r="AP23" s="311">
        <v>0</v>
      </c>
      <c r="AQ23" s="311">
        <v>0</v>
      </c>
      <c r="AR23" s="311">
        <v>0</v>
      </c>
      <c r="AS23" s="311">
        <v>0</v>
      </c>
      <c r="AT23" s="311">
        <v>0</v>
      </c>
      <c r="AU23" s="311">
        <v>0</v>
      </c>
      <c r="AV23" s="311">
        <v>0</v>
      </c>
      <c r="AW23" s="311">
        <v>0</v>
      </c>
      <c r="AX23" s="311">
        <v>0</v>
      </c>
      <c r="AY23" s="311">
        <v>0</v>
      </c>
      <c r="AZ23" s="311">
        <v>0</v>
      </c>
      <c r="BA23" s="311">
        <v>0</v>
      </c>
      <c r="BB23" s="311">
        <v>0</v>
      </c>
      <c r="BC23" s="311">
        <v>0</v>
      </c>
      <c r="BD23" s="311">
        <v>0</v>
      </c>
      <c r="BE23" s="311">
        <v>0</v>
      </c>
      <c r="BF23" s="311">
        <v>0</v>
      </c>
      <c r="BG23" s="311">
        <v>0</v>
      </c>
      <c r="BH23" s="311">
        <v>0</v>
      </c>
      <c r="BI23" s="311">
        <v>0</v>
      </c>
      <c r="BJ23" s="311">
        <v>0</v>
      </c>
      <c r="BK23" s="311">
        <v>0</v>
      </c>
      <c r="BL23" s="311">
        <v>0</v>
      </c>
      <c r="BM23" s="311">
        <v>0</v>
      </c>
      <c r="BN23" s="311">
        <v>0</v>
      </c>
      <c r="BO23" s="311">
        <v>0</v>
      </c>
      <c r="BP23" s="311">
        <v>0</v>
      </c>
      <c r="BQ23" s="325">
        <v>0</v>
      </c>
      <c r="BR23" s="325">
        <v>0</v>
      </c>
    </row>
    <row r="24" spans="2:70" ht="15.75" customHeight="1" x14ac:dyDescent="0.2">
      <c r="B24" s="324">
        <v>46253</v>
      </c>
      <c r="C24" s="311">
        <v>0</v>
      </c>
      <c r="D24" s="311">
        <v>0</v>
      </c>
      <c r="E24" s="311">
        <v>0</v>
      </c>
      <c r="F24" s="311">
        <v>0</v>
      </c>
      <c r="G24" s="311">
        <v>0</v>
      </c>
      <c r="H24" s="311">
        <v>0</v>
      </c>
      <c r="I24" s="311">
        <v>0</v>
      </c>
      <c r="J24" s="311">
        <v>0</v>
      </c>
      <c r="K24" s="311">
        <v>0</v>
      </c>
      <c r="L24" s="311">
        <v>0</v>
      </c>
      <c r="M24" s="311">
        <v>0</v>
      </c>
      <c r="N24" s="311">
        <v>0</v>
      </c>
      <c r="O24" s="311">
        <v>0</v>
      </c>
      <c r="P24" s="311">
        <v>0</v>
      </c>
      <c r="Q24" s="311">
        <v>0</v>
      </c>
      <c r="R24" s="311">
        <v>0</v>
      </c>
      <c r="S24" s="311">
        <v>0</v>
      </c>
      <c r="T24" s="311">
        <v>0</v>
      </c>
      <c r="U24" s="311">
        <v>0</v>
      </c>
      <c r="V24" s="311">
        <v>0</v>
      </c>
      <c r="W24" s="311">
        <v>0</v>
      </c>
      <c r="X24" s="311">
        <v>0</v>
      </c>
      <c r="Y24" s="311">
        <v>0</v>
      </c>
      <c r="Z24" s="311">
        <v>0</v>
      </c>
      <c r="AA24" s="311">
        <v>0</v>
      </c>
      <c r="AB24" s="311">
        <v>0</v>
      </c>
      <c r="AC24" s="311">
        <v>0</v>
      </c>
      <c r="AD24" s="311">
        <v>0</v>
      </c>
      <c r="AE24" s="311">
        <v>0</v>
      </c>
      <c r="AF24" s="311">
        <v>0</v>
      </c>
      <c r="AG24" s="311">
        <v>0</v>
      </c>
      <c r="AH24" s="311">
        <v>0</v>
      </c>
      <c r="AI24" s="311">
        <v>0</v>
      </c>
      <c r="AJ24" s="311">
        <v>0</v>
      </c>
      <c r="AK24" s="311">
        <v>0</v>
      </c>
      <c r="AL24" s="311">
        <v>0</v>
      </c>
      <c r="AM24" s="311">
        <v>0</v>
      </c>
      <c r="AN24" s="311">
        <v>0</v>
      </c>
      <c r="AO24" s="311">
        <v>0</v>
      </c>
      <c r="AP24" s="311">
        <v>0</v>
      </c>
      <c r="AQ24" s="311">
        <v>0</v>
      </c>
      <c r="AR24" s="311">
        <v>0</v>
      </c>
      <c r="AS24" s="311">
        <v>0</v>
      </c>
      <c r="AT24" s="311">
        <v>0</v>
      </c>
      <c r="AU24" s="311">
        <v>0</v>
      </c>
      <c r="AV24" s="311">
        <v>0</v>
      </c>
      <c r="AW24" s="311">
        <v>0</v>
      </c>
      <c r="AX24" s="311">
        <v>0</v>
      </c>
      <c r="AY24" s="311">
        <v>0</v>
      </c>
      <c r="AZ24" s="311">
        <v>0</v>
      </c>
      <c r="BA24" s="311">
        <v>0</v>
      </c>
      <c r="BB24" s="311">
        <v>0</v>
      </c>
      <c r="BC24" s="311">
        <v>0</v>
      </c>
      <c r="BD24" s="311">
        <v>0</v>
      </c>
      <c r="BE24" s="311">
        <v>0</v>
      </c>
      <c r="BF24" s="311">
        <v>0</v>
      </c>
      <c r="BG24" s="311">
        <v>0</v>
      </c>
      <c r="BH24" s="311">
        <v>0</v>
      </c>
      <c r="BI24" s="311">
        <v>0</v>
      </c>
      <c r="BJ24" s="311">
        <v>0</v>
      </c>
      <c r="BK24" s="311">
        <v>0</v>
      </c>
      <c r="BL24" s="311">
        <v>0</v>
      </c>
      <c r="BM24" s="311">
        <v>0</v>
      </c>
      <c r="BN24" s="311">
        <v>0</v>
      </c>
      <c r="BO24" s="311">
        <v>0</v>
      </c>
      <c r="BP24" s="311">
        <v>0</v>
      </c>
      <c r="BQ24" s="325">
        <v>0</v>
      </c>
      <c r="BR24" s="325">
        <v>0</v>
      </c>
    </row>
    <row r="25" spans="2:70" ht="15.75" customHeight="1" x14ac:dyDescent="0.2">
      <c r="B25" s="324">
        <v>46254</v>
      </c>
      <c r="C25" s="311">
        <v>0</v>
      </c>
      <c r="D25" s="311">
        <v>0</v>
      </c>
      <c r="E25" s="311">
        <v>0</v>
      </c>
      <c r="F25" s="311">
        <v>0</v>
      </c>
      <c r="G25" s="311">
        <v>0</v>
      </c>
      <c r="H25" s="311">
        <v>0</v>
      </c>
      <c r="I25" s="311">
        <v>0</v>
      </c>
      <c r="J25" s="311">
        <v>0</v>
      </c>
      <c r="K25" s="311">
        <v>0</v>
      </c>
      <c r="L25" s="311">
        <v>0</v>
      </c>
      <c r="M25" s="311">
        <v>0</v>
      </c>
      <c r="N25" s="311">
        <v>0</v>
      </c>
      <c r="O25" s="311">
        <v>0</v>
      </c>
      <c r="P25" s="311">
        <v>0</v>
      </c>
      <c r="Q25" s="311">
        <v>0</v>
      </c>
      <c r="R25" s="311">
        <v>0</v>
      </c>
      <c r="S25" s="311">
        <v>0</v>
      </c>
      <c r="T25" s="311">
        <v>0</v>
      </c>
      <c r="U25" s="311">
        <v>0</v>
      </c>
      <c r="V25" s="311">
        <v>0</v>
      </c>
      <c r="W25" s="311">
        <v>0</v>
      </c>
      <c r="X25" s="311">
        <v>0</v>
      </c>
      <c r="Y25" s="311">
        <v>0</v>
      </c>
      <c r="Z25" s="311">
        <v>0</v>
      </c>
      <c r="AA25" s="311">
        <v>0</v>
      </c>
      <c r="AB25" s="311">
        <v>0</v>
      </c>
      <c r="AC25" s="311">
        <v>0</v>
      </c>
      <c r="AD25" s="311">
        <v>0</v>
      </c>
      <c r="AE25" s="311">
        <v>0</v>
      </c>
      <c r="AF25" s="311">
        <v>0</v>
      </c>
      <c r="AG25" s="311">
        <v>0</v>
      </c>
      <c r="AH25" s="311">
        <v>0</v>
      </c>
      <c r="AI25" s="311">
        <v>0</v>
      </c>
      <c r="AJ25" s="311">
        <v>0</v>
      </c>
      <c r="AK25" s="311">
        <v>0</v>
      </c>
      <c r="AL25" s="311">
        <v>0</v>
      </c>
      <c r="AM25" s="311">
        <v>0</v>
      </c>
      <c r="AN25" s="311">
        <v>0</v>
      </c>
      <c r="AO25" s="311">
        <v>0</v>
      </c>
      <c r="AP25" s="311">
        <v>0</v>
      </c>
      <c r="AQ25" s="311">
        <v>0</v>
      </c>
      <c r="AR25" s="311">
        <v>0</v>
      </c>
      <c r="AS25" s="311">
        <v>0</v>
      </c>
      <c r="AT25" s="311">
        <v>0</v>
      </c>
      <c r="AU25" s="311">
        <v>0</v>
      </c>
      <c r="AV25" s="311">
        <v>0</v>
      </c>
      <c r="AW25" s="311">
        <v>0</v>
      </c>
      <c r="AX25" s="311">
        <v>0</v>
      </c>
      <c r="AY25" s="311">
        <v>0</v>
      </c>
      <c r="AZ25" s="311">
        <v>0</v>
      </c>
      <c r="BA25" s="311">
        <v>0</v>
      </c>
      <c r="BB25" s="311">
        <v>0</v>
      </c>
      <c r="BC25" s="311">
        <v>0</v>
      </c>
      <c r="BD25" s="311">
        <v>0</v>
      </c>
      <c r="BE25" s="311">
        <v>0</v>
      </c>
      <c r="BF25" s="311">
        <v>0</v>
      </c>
      <c r="BG25" s="311">
        <v>0</v>
      </c>
      <c r="BH25" s="311">
        <v>0</v>
      </c>
      <c r="BI25" s="311">
        <v>0</v>
      </c>
      <c r="BJ25" s="311">
        <v>0</v>
      </c>
      <c r="BK25" s="311">
        <v>0</v>
      </c>
      <c r="BL25" s="311">
        <v>0</v>
      </c>
      <c r="BM25" s="311">
        <v>0</v>
      </c>
      <c r="BN25" s="311">
        <v>0</v>
      </c>
      <c r="BO25" s="311">
        <v>0</v>
      </c>
      <c r="BP25" s="311">
        <v>0</v>
      </c>
      <c r="BQ25" s="325">
        <v>0</v>
      </c>
      <c r="BR25" s="325">
        <v>0</v>
      </c>
    </row>
    <row r="26" spans="2:70" ht="15.75" customHeight="1" x14ac:dyDescent="0.2">
      <c r="B26" s="324">
        <v>46255</v>
      </c>
      <c r="C26" s="311">
        <v>0</v>
      </c>
      <c r="D26" s="311">
        <v>0</v>
      </c>
      <c r="E26" s="311">
        <v>0</v>
      </c>
      <c r="F26" s="311">
        <v>0</v>
      </c>
      <c r="G26" s="311">
        <v>0</v>
      </c>
      <c r="H26" s="311">
        <v>0</v>
      </c>
      <c r="I26" s="311">
        <v>0</v>
      </c>
      <c r="J26" s="311">
        <v>0</v>
      </c>
      <c r="K26" s="311">
        <v>0</v>
      </c>
      <c r="L26" s="311">
        <v>0</v>
      </c>
      <c r="M26" s="311">
        <v>0</v>
      </c>
      <c r="N26" s="311">
        <v>0</v>
      </c>
      <c r="O26" s="311">
        <v>0</v>
      </c>
      <c r="P26" s="311">
        <v>0</v>
      </c>
      <c r="Q26" s="311">
        <v>0</v>
      </c>
      <c r="R26" s="311">
        <v>0</v>
      </c>
      <c r="S26" s="311">
        <v>0</v>
      </c>
      <c r="T26" s="311">
        <v>0</v>
      </c>
      <c r="U26" s="311">
        <v>0</v>
      </c>
      <c r="V26" s="311">
        <v>0</v>
      </c>
      <c r="W26" s="311">
        <v>0</v>
      </c>
      <c r="X26" s="311">
        <v>0</v>
      </c>
      <c r="Y26" s="311">
        <v>0</v>
      </c>
      <c r="Z26" s="311">
        <v>0</v>
      </c>
      <c r="AA26" s="311">
        <v>0</v>
      </c>
      <c r="AB26" s="311">
        <v>0</v>
      </c>
      <c r="AC26" s="311">
        <v>0</v>
      </c>
      <c r="AD26" s="311">
        <v>0</v>
      </c>
      <c r="AE26" s="311">
        <v>0</v>
      </c>
      <c r="AF26" s="311">
        <v>0</v>
      </c>
      <c r="AG26" s="311">
        <v>0</v>
      </c>
      <c r="AH26" s="311">
        <v>0</v>
      </c>
      <c r="AI26" s="311">
        <v>0</v>
      </c>
      <c r="AJ26" s="311">
        <v>0</v>
      </c>
      <c r="AK26" s="311">
        <v>0</v>
      </c>
      <c r="AL26" s="311">
        <v>0</v>
      </c>
      <c r="AM26" s="311">
        <v>0</v>
      </c>
      <c r="AN26" s="311">
        <v>0</v>
      </c>
      <c r="AO26" s="311">
        <v>0</v>
      </c>
      <c r="AP26" s="311">
        <v>0</v>
      </c>
      <c r="AQ26" s="311">
        <v>0</v>
      </c>
      <c r="AR26" s="311">
        <v>0</v>
      </c>
      <c r="AS26" s="311">
        <v>0</v>
      </c>
      <c r="AT26" s="311">
        <v>0</v>
      </c>
      <c r="AU26" s="311">
        <v>0</v>
      </c>
      <c r="AV26" s="311">
        <v>0</v>
      </c>
      <c r="AW26" s="311">
        <v>0</v>
      </c>
      <c r="AX26" s="311">
        <v>0</v>
      </c>
      <c r="AY26" s="311">
        <v>0</v>
      </c>
      <c r="AZ26" s="311">
        <v>0</v>
      </c>
      <c r="BA26" s="311">
        <v>0</v>
      </c>
      <c r="BB26" s="311">
        <v>0</v>
      </c>
      <c r="BC26" s="311">
        <v>0</v>
      </c>
      <c r="BD26" s="311">
        <v>0</v>
      </c>
      <c r="BE26" s="311">
        <v>0</v>
      </c>
      <c r="BF26" s="311">
        <v>0</v>
      </c>
      <c r="BG26" s="311">
        <v>0</v>
      </c>
      <c r="BH26" s="311">
        <v>0</v>
      </c>
      <c r="BI26" s="311">
        <v>0</v>
      </c>
      <c r="BJ26" s="311">
        <v>0</v>
      </c>
      <c r="BK26" s="311">
        <v>0</v>
      </c>
      <c r="BL26" s="311">
        <v>0</v>
      </c>
      <c r="BM26" s="311">
        <v>0</v>
      </c>
      <c r="BN26" s="311">
        <v>0</v>
      </c>
      <c r="BO26" s="311">
        <v>0</v>
      </c>
      <c r="BP26" s="311">
        <v>0</v>
      </c>
      <c r="BQ26" s="325">
        <v>0</v>
      </c>
      <c r="BR26" s="325">
        <v>0</v>
      </c>
    </row>
    <row r="27" spans="2:70" ht="15.75" customHeight="1" x14ac:dyDescent="0.2">
      <c r="B27" s="324">
        <v>46256</v>
      </c>
      <c r="C27" s="311">
        <v>0</v>
      </c>
      <c r="D27" s="311">
        <v>0</v>
      </c>
      <c r="E27" s="311">
        <v>0</v>
      </c>
      <c r="F27" s="311">
        <v>0</v>
      </c>
      <c r="G27" s="311">
        <v>0</v>
      </c>
      <c r="H27" s="311">
        <v>0</v>
      </c>
      <c r="I27" s="311">
        <v>0</v>
      </c>
      <c r="J27" s="311">
        <v>0</v>
      </c>
      <c r="K27" s="311">
        <v>0</v>
      </c>
      <c r="L27" s="311">
        <v>0</v>
      </c>
      <c r="M27" s="311">
        <v>0</v>
      </c>
      <c r="N27" s="311">
        <v>0</v>
      </c>
      <c r="O27" s="311">
        <v>0</v>
      </c>
      <c r="P27" s="311">
        <v>0</v>
      </c>
      <c r="Q27" s="311">
        <v>0</v>
      </c>
      <c r="R27" s="311">
        <v>0</v>
      </c>
      <c r="S27" s="311">
        <v>0</v>
      </c>
      <c r="T27" s="311">
        <v>0</v>
      </c>
      <c r="U27" s="311">
        <v>0</v>
      </c>
      <c r="V27" s="311">
        <v>0</v>
      </c>
      <c r="W27" s="311">
        <v>0</v>
      </c>
      <c r="X27" s="311">
        <v>0</v>
      </c>
      <c r="Y27" s="311">
        <v>0</v>
      </c>
      <c r="Z27" s="311">
        <v>0</v>
      </c>
      <c r="AA27" s="311">
        <v>0</v>
      </c>
      <c r="AB27" s="311">
        <v>0</v>
      </c>
      <c r="AC27" s="311">
        <v>0</v>
      </c>
      <c r="AD27" s="311">
        <v>0</v>
      </c>
      <c r="AE27" s="311">
        <v>0</v>
      </c>
      <c r="AF27" s="311">
        <v>0</v>
      </c>
      <c r="AG27" s="311">
        <v>0</v>
      </c>
      <c r="AH27" s="311">
        <v>0</v>
      </c>
      <c r="AI27" s="311">
        <v>0</v>
      </c>
      <c r="AJ27" s="311">
        <v>0</v>
      </c>
      <c r="AK27" s="311">
        <v>0</v>
      </c>
      <c r="AL27" s="311">
        <v>0</v>
      </c>
      <c r="AM27" s="311">
        <v>0</v>
      </c>
      <c r="AN27" s="311">
        <v>0</v>
      </c>
      <c r="AO27" s="311">
        <v>0</v>
      </c>
      <c r="AP27" s="311">
        <v>0</v>
      </c>
      <c r="AQ27" s="311">
        <v>0</v>
      </c>
      <c r="AR27" s="311">
        <v>0</v>
      </c>
      <c r="AS27" s="311">
        <v>0</v>
      </c>
      <c r="AT27" s="311">
        <v>0</v>
      </c>
      <c r="AU27" s="311">
        <v>0</v>
      </c>
      <c r="AV27" s="311">
        <v>0</v>
      </c>
      <c r="AW27" s="311">
        <v>0</v>
      </c>
      <c r="AX27" s="311">
        <v>0</v>
      </c>
      <c r="AY27" s="311">
        <v>0</v>
      </c>
      <c r="AZ27" s="311">
        <v>0</v>
      </c>
      <c r="BA27" s="311">
        <v>0</v>
      </c>
      <c r="BB27" s="311">
        <v>0</v>
      </c>
      <c r="BC27" s="311">
        <v>0</v>
      </c>
      <c r="BD27" s="311">
        <v>0</v>
      </c>
      <c r="BE27" s="311">
        <v>0</v>
      </c>
      <c r="BF27" s="311">
        <v>0</v>
      </c>
      <c r="BG27" s="311">
        <v>0</v>
      </c>
      <c r="BH27" s="311">
        <v>0</v>
      </c>
      <c r="BI27" s="311">
        <v>0</v>
      </c>
      <c r="BJ27" s="311">
        <v>0</v>
      </c>
      <c r="BK27" s="311">
        <v>0</v>
      </c>
      <c r="BL27" s="311">
        <v>0</v>
      </c>
      <c r="BM27" s="311">
        <v>0</v>
      </c>
      <c r="BN27" s="311">
        <v>0</v>
      </c>
      <c r="BO27" s="311">
        <v>0</v>
      </c>
      <c r="BP27" s="311">
        <v>0</v>
      </c>
      <c r="BQ27" s="325">
        <v>0</v>
      </c>
      <c r="BR27" s="325">
        <v>0</v>
      </c>
    </row>
    <row r="28" spans="2:70" ht="15.75" customHeight="1" x14ac:dyDescent="0.2">
      <c r="B28" s="324">
        <v>46257</v>
      </c>
      <c r="C28" s="311">
        <v>0</v>
      </c>
      <c r="D28" s="311">
        <v>0</v>
      </c>
      <c r="E28" s="311">
        <v>0</v>
      </c>
      <c r="F28" s="311">
        <v>0</v>
      </c>
      <c r="G28" s="311">
        <v>0</v>
      </c>
      <c r="H28" s="311">
        <v>0</v>
      </c>
      <c r="I28" s="311">
        <v>0</v>
      </c>
      <c r="J28" s="311">
        <v>0</v>
      </c>
      <c r="K28" s="311">
        <v>0</v>
      </c>
      <c r="L28" s="311">
        <v>0</v>
      </c>
      <c r="M28" s="311">
        <v>0</v>
      </c>
      <c r="N28" s="311">
        <v>0</v>
      </c>
      <c r="O28" s="311">
        <v>0</v>
      </c>
      <c r="P28" s="311">
        <v>0</v>
      </c>
      <c r="Q28" s="311">
        <v>0</v>
      </c>
      <c r="R28" s="311">
        <v>0</v>
      </c>
      <c r="S28" s="311">
        <v>0</v>
      </c>
      <c r="T28" s="311">
        <v>0</v>
      </c>
      <c r="U28" s="311">
        <v>0</v>
      </c>
      <c r="V28" s="311">
        <v>0</v>
      </c>
      <c r="W28" s="311">
        <v>0</v>
      </c>
      <c r="X28" s="311">
        <v>0</v>
      </c>
      <c r="Y28" s="311">
        <v>0</v>
      </c>
      <c r="Z28" s="311">
        <v>0</v>
      </c>
      <c r="AA28" s="311">
        <v>0</v>
      </c>
      <c r="AB28" s="311">
        <v>0</v>
      </c>
      <c r="AC28" s="311">
        <v>0</v>
      </c>
      <c r="AD28" s="311">
        <v>0</v>
      </c>
      <c r="AE28" s="311">
        <v>0</v>
      </c>
      <c r="AF28" s="311">
        <v>0</v>
      </c>
      <c r="AG28" s="311">
        <v>0</v>
      </c>
      <c r="AH28" s="311">
        <v>0</v>
      </c>
      <c r="AI28" s="311">
        <v>0</v>
      </c>
      <c r="AJ28" s="311">
        <v>0</v>
      </c>
      <c r="AK28" s="311">
        <v>0</v>
      </c>
      <c r="AL28" s="311">
        <v>0</v>
      </c>
      <c r="AM28" s="311">
        <v>0</v>
      </c>
      <c r="AN28" s="311">
        <v>0</v>
      </c>
      <c r="AO28" s="311">
        <v>0</v>
      </c>
      <c r="AP28" s="311">
        <v>0</v>
      </c>
      <c r="AQ28" s="311">
        <v>0</v>
      </c>
      <c r="AR28" s="311">
        <v>0</v>
      </c>
      <c r="AS28" s="311">
        <v>0</v>
      </c>
      <c r="AT28" s="311">
        <v>0</v>
      </c>
      <c r="AU28" s="311">
        <v>0</v>
      </c>
      <c r="AV28" s="311">
        <v>0</v>
      </c>
      <c r="AW28" s="311">
        <v>0</v>
      </c>
      <c r="AX28" s="311">
        <v>0</v>
      </c>
      <c r="AY28" s="311">
        <v>0</v>
      </c>
      <c r="AZ28" s="311">
        <v>0</v>
      </c>
      <c r="BA28" s="311">
        <v>0</v>
      </c>
      <c r="BB28" s="311">
        <v>0</v>
      </c>
      <c r="BC28" s="311">
        <v>0</v>
      </c>
      <c r="BD28" s="311">
        <v>0</v>
      </c>
      <c r="BE28" s="311">
        <v>0</v>
      </c>
      <c r="BF28" s="311">
        <v>0</v>
      </c>
      <c r="BG28" s="311">
        <v>0</v>
      </c>
      <c r="BH28" s="311">
        <v>0</v>
      </c>
      <c r="BI28" s="311">
        <v>0</v>
      </c>
      <c r="BJ28" s="311">
        <v>0</v>
      </c>
      <c r="BK28" s="311">
        <v>0</v>
      </c>
      <c r="BL28" s="311">
        <v>0</v>
      </c>
      <c r="BM28" s="311">
        <v>0</v>
      </c>
      <c r="BN28" s="311">
        <v>0</v>
      </c>
      <c r="BO28" s="311">
        <v>0</v>
      </c>
      <c r="BP28" s="311">
        <v>0</v>
      </c>
      <c r="BQ28" s="325">
        <v>0</v>
      </c>
      <c r="BR28" s="325">
        <v>0</v>
      </c>
    </row>
    <row r="29" spans="2:70" ht="15.75" customHeight="1" x14ac:dyDescent="0.2">
      <c r="B29" s="324">
        <v>46258</v>
      </c>
      <c r="C29" s="311">
        <v>0</v>
      </c>
      <c r="D29" s="311">
        <v>0</v>
      </c>
      <c r="E29" s="311">
        <v>0</v>
      </c>
      <c r="F29" s="311">
        <v>0</v>
      </c>
      <c r="G29" s="311">
        <v>0</v>
      </c>
      <c r="H29" s="311">
        <v>0</v>
      </c>
      <c r="I29" s="311">
        <v>0</v>
      </c>
      <c r="J29" s="311">
        <v>0</v>
      </c>
      <c r="K29" s="311">
        <v>0</v>
      </c>
      <c r="L29" s="311">
        <v>0</v>
      </c>
      <c r="M29" s="311">
        <v>0</v>
      </c>
      <c r="N29" s="311">
        <v>0</v>
      </c>
      <c r="O29" s="311">
        <v>0</v>
      </c>
      <c r="P29" s="311">
        <v>0</v>
      </c>
      <c r="Q29" s="311">
        <v>0</v>
      </c>
      <c r="R29" s="311">
        <v>0</v>
      </c>
      <c r="S29" s="311">
        <v>0</v>
      </c>
      <c r="T29" s="311">
        <v>0</v>
      </c>
      <c r="U29" s="311">
        <v>0</v>
      </c>
      <c r="V29" s="311">
        <v>0</v>
      </c>
      <c r="W29" s="311">
        <v>0</v>
      </c>
      <c r="X29" s="311">
        <v>0</v>
      </c>
      <c r="Y29" s="311">
        <v>0</v>
      </c>
      <c r="Z29" s="311">
        <v>0</v>
      </c>
      <c r="AA29" s="311">
        <v>0</v>
      </c>
      <c r="AB29" s="311">
        <v>0</v>
      </c>
      <c r="AC29" s="311">
        <v>0</v>
      </c>
      <c r="AD29" s="311">
        <v>0</v>
      </c>
      <c r="AE29" s="311">
        <v>0</v>
      </c>
      <c r="AF29" s="311">
        <v>0</v>
      </c>
      <c r="AG29" s="311">
        <v>0</v>
      </c>
      <c r="AH29" s="311">
        <v>0</v>
      </c>
      <c r="AI29" s="311">
        <v>0</v>
      </c>
      <c r="AJ29" s="311">
        <v>0</v>
      </c>
      <c r="AK29" s="311">
        <v>0</v>
      </c>
      <c r="AL29" s="311">
        <v>0</v>
      </c>
      <c r="AM29" s="311">
        <v>0</v>
      </c>
      <c r="AN29" s="311">
        <v>0</v>
      </c>
      <c r="AO29" s="311">
        <v>0</v>
      </c>
      <c r="AP29" s="311">
        <v>0</v>
      </c>
      <c r="AQ29" s="311">
        <v>0</v>
      </c>
      <c r="AR29" s="311">
        <v>0</v>
      </c>
      <c r="AS29" s="311">
        <v>0</v>
      </c>
      <c r="AT29" s="311">
        <v>0</v>
      </c>
      <c r="AU29" s="311">
        <v>0</v>
      </c>
      <c r="AV29" s="311">
        <v>0</v>
      </c>
      <c r="AW29" s="311">
        <v>0</v>
      </c>
      <c r="AX29" s="311">
        <v>0</v>
      </c>
      <c r="AY29" s="311">
        <v>0</v>
      </c>
      <c r="AZ29" s="311">
        <v>0</v>
      </c>
      <c r="BA29" s="311">
        <v>0</v>
      </c>
      <c r="BB29" s="311">
        <v>0</v>
      </c>
      <c r="BC29" s="311">
        <v>0</v>
      </c>
      <c r="BD29" s="311">
        <v>0</v>
      </c>
      <c r="BE29" s="311">
        <v>0</v>
      </c>
      <c r="BF29" s="311">
        <v>0</v>
      </c>
      <c r="BG29" s="311">
        <v>0</v>
      </c>
      <c r="BH29" s="311">
        <v>0</v>
      </c>
      <c r="BI29" s="311">
        <v>0</v>
      </c>
      <c r="BJ29" s="311">
        <v>0</v>
      </c>
      <c r="BK29" s="311">
        <v>0</v>
      </c>
      <c r="BL29" s="311">
        <v>0</v>
      </c>
      <c r="BM29" s="311">
        <v>0</v>
      </c>
      <c r="BN29" s="311">
        <v>0</v>
      </c>
      <c r="BO29" s="311">
        <v>0</v>
      </c>
      <c r="BP29" s="311">
        <v>0</v>
      </c>
      <c r="BQ29" s="325">
        <v>0</v>
      </c>
      <c r="BR29" s="325">
        <v>0</v>
      </c>
    </row>
    <row r="30" spans="2:70" ht="15.75" customHeight="1" x14ac:dyDescent="0.2">
      <c r="B30" s="324">
        <v>46259</v>
      </c>
      <c r="C30" s="311">
        <v>0</v>
      </c>
      <c r="D30" s="311">
        <v>0</v>
      </c>
      <c r="E30" s="311">
        <v>0</v>
      </c>
      <c r="F30" s="311">
        <v>0</v>
      </c>
      <c r="G30" s="311">
        <v>0</v>
      </c>
      <c r="H30" s="311">
        <v>0</v>
      </c>
      <c r="I30" s="311">
        <v>0</v>
      </c>
      <c r="J30" s="311">
        <v>0</v>
      </c>
      <c r="K30" s="311">
        <v>0</v>
      </c>
      <c r="L30" s="311">
        <v>0</v>
      </c>
      <c r="M30" s="311">
        <v>0</v>
      </c>
      <c r="N30" s="311">
        <v>0</v>
      </c>
      <c r="O30" s="311">
        <v>0</v>
      </c>
      <c r="P30" s="311">
        <v>0</v>
      </c>
      <c r="Q30" s="311">
        <v>0</v>
      </c>
      <c r="R30" s="311">
        <v>0</v>
      </c>
      <c r="S30" s="311">
        <v>0</v>
      </c>
      <c r="T30" s="311">
        <v>0</v>
      </c>
      <c r="U30" s="311">
        <v>0</v>
      </c>
      <c r="V30" s="311">
        <v>0</v>
      </c>
      <c r="W30" s="311">
        <v>0</v>
      </c>
      <c r="X30" s="311">
        <v>0</v>
      </c>
      <c r="Y30" s="311">
        <v>0</v>
      </c>
      <c r="Z30" s="311">
        <v>0</v>
      </c>
      <c r="AA30" s="311">
        <v>0</v>
      </c>
      <c r="AB30" s="311">
        <v>0</v>
      </c>
      <c r="AC30" s="311">
        <v>0</v>
      </c>
      <c r="AD30" s="311">
        <v>0</v>
      </c>
      <c r="AE30" s="311">
        <v>0</v>
      </c>
      <c r="AF30" s="311">
        <v>0</v>
      </c>
      <c r="AG30" s="311">
        <v>0</v>
      </c>
      <c r="AH30" s="311">
        <v>0</v>
      </c>
      <c r="AI30" s="311">
        <v>0</v>
      </c>
      <c r="AJ30" s="311">
        <v>0</v>
      </c>
      <c r="AK30" s="311">
        <v>0</v>
      </c>
      <c r="AL30" s="311">
        <v>0</v>
      </c>
      <c r="AM30" s="311">
        <v>0</v>
      </c>
      <c r="AN30" s="311">
        <v>0</v>
      </c>
      <c r="AO30" s="311">
        <v>0</v>
      </c>
      <c r="AP30" s="311">
        <v>0</v>
      </c>
      <c r="AQ30" s="311">
        <v>0</v>
      </c>
      <c r="AR30" s="311">
        <v>0</v>
      </c>
      <c r="AS30" s="311">
        <v>0</v>
      </c>
      <c r="AT30" s="311">
        <v>0</v>
      </c>
      <c r="AU30" s="311">
        <v>0</v>
      </c>
      <c r="AV30" s="311">
        <v>0</v>
      </c>
      <c r="AW30" s="311">
        <v>0</v>
      </c>
      <c r="AX30" s="311">
        <v>0</v>
      </c>
      <c r="AY30" s="311">
        <v>0</v>
      </c>
      <c r="AZ30" s="311">
        <v>0</v>
      </c>
      <c r="BA30" s="311">
        <v>0</v>
      </c>
      <c r="BB30" s="311">
        <v>0</v>
      </c>
      <c r="BC30" s="311">
        <v>0</v>
      </c>
      <c r="BD30" s="311">
        <v>0</v>
      </c>
      <c r="BE30" s="311">
        <v>0</v>
      </c>
      <c r="BF30" s="311">
        <v>0</v>
      </c>
      <c r="BG30" s="311">
        <v>0</v>
      </c>
      <c r="BH30" s="311">
        <v>0</v>
      </c>
      <c r="BI30" s="311">
        <v>0</v>
      </c>
      <c r="BJ30" s="311">
        <v>0</v>
      </c>
      <c r="BK30" s="311">
        <v>0</v>
      </c>
      <c r="BL30" s="311">
        <v>0</v>
      </c>
      <c r="BM30" s="311">
        <v>0</v>
      </c>
      <c r="BN30" s="311">
        <v>0</v>
      </c>
      <c r="BO30" s="311">
        <v>0</v>
      </c>
      <c r="BP30" s="311">
        <v>0</v>
      </c>
      <c r="BQ30" s="325">
        <v>0</v>
      </c>
      <c r="BR30" s="325">
        <v>0</v>
      </c>
    </row>
    <row r="31" spans="2:70" ht="15.75" customHeight="1" x14ac:dyDescent="0.2">
      <c r="B31" s="324">
        <v>46260</v>
      </c>
      <c r="C31" s="311">
        <v>0</v>
      </c>
      <c r="D31" s="311">
        <v>0</v>
      </c>
      <c r="E31" s="311">
        <v>0</v>
      </c>
      <c r="F31" s="311">
        <v>0</v>
      </c>
      <c r="G31" s="311">
        <v>0</v>
      </c>
      <c r="H31" s="311">
        <v>0</v>
      </c>
      <c r="I31" s="311">
        <v>0</v>
      </c>
      <c r="J31" s="311">
        <v>0</v>
      </c>
      <c r="K31" s="311">
        <v>0</v>
      </c>
      <c r="L31" s="311">
        <v>0</v>
      </c>
      <c r="M31" s="311">
        <v>0</v>
      </c>
      <c r="N31" s="311">
        <v>0</v>
      </c>
      <c r="O31" s="311">
        <v>0</v>
      </c>
      <c r="P31" s="311">
        <v>0</v>
      </c>
      <c r="Q31" s="311">
        <v>0</v>
      </c>
      <c r="R31" s="311">
        <v>0</v>
      </c>
      <c r="S31" s="311">
        <v>0</v>
      </c>
      <c r="T31" s="311">
        <v>0</v>
      </c>
      <c r="U31" s="311">
        <v>0</v>
      </c>
      <c r="V31" s="311">
        <v>0</v>
      </c>
      <c r="W31" s="311">
        <v>0</v>
      </c>
      <c r="X31" s="311">
        <v>0</v>
      </c>
      <c r="Y31" s="311">
        <v>0</v>
      </c>
      <c r="Z31" s="311">
        <v>0</v>
      </c>
      <c r="AA31" s="311">
        <v>0</v>
      </c>
      <c r="AB31" s="311">
        <v>0</v>
      </c>
      <c r="AC31" s="311">
        <v>0</v>
      </c>
      <c r="AD31" s="311">
        <v>0</v>
      </c>
      <c r="AE31" s="311">
        <v>0</v>
      </c>
      <c r="AF31" s="311">
        <v>0</v>
      </c>
      <c r="AG31" s="311">
        <v>0</v>
      </c>
      <c r="AH31" s="311">
        <v>0</v>
      </c>
      <c r="AI31" s="311">
        <v>0</v>
      </c>
      <c r="AJ31" s="311">
        <v>0</v>
      </c>
      <c r="AK31" s="311">
        <v>0</v>
      </c>
      <c r="AL31" s="311">
        <v>0</v>
      </c>
      <c r="AM31" s="311">
        <v>0</v>
      </c>
      <c r="AN31" s="311">
        <v>0</v>
      </c>
      <c r="AO31" s="311">
        <v>0</v>
      </c>
      <c r="AP31" s="311">
        <v>0</v>
      </c>
      <c r="AQ31" s="311">
        <v>0</v>
      </c>
      <c r="AR31" s="311">
        <v>0</v>
      </c>
      <c r="AS31" s="311">
        <v>0</v>
      </c>
      <c r="AT31" s="311">
        <v>0</v>
      </c>
      <c r="AU31" s="311">
        <v>0</v>
      </c>
      <c r="AV31" s="311">
        <v>0</v>
      </c>
      <c r="AW31" s="311">
        <v>0</v>
      </c>
      <c r="AX31" s="311">
        <v>0</v>
      </c>
      <c r="AY31" s="311">
        <v>0</v>
      </c>
      <c r="AZ31" s="311">
        <v>0</v>
      </c>
      <c r="BA31" s="311">
        <v>0</v>
      </c>
      <c r="BB31" s="311">
        <v>0</v>
      </c>
      <c r="BC31" s="311">
        <v>0</v>
      </c>
      <c r="BD31" s="311">
        <v>0</v>
      </c>
      <c r="BE31" s="311">
        <v>0</v>
      </c>
      <c r="BF31" s="311">
        <v>0</v>
      </c>
      <c r="BG31" s="311">
        <v>0</v>
      </c>
      <c r="BH31" s="311">
        <v>0</v>
      </c>
      <c r="BI31" s="311">
        <v>0</v>
      </c>
      <c r="BJ31" s="311">
        <v>0</v>
      </c>
      <c r="BK31" s="311">
        <v>0</v>
      </c>
      <c r="BL31" s="311">
        <v>0</v>
      </c>
      <c r="BM31" s="311">
        <v>0</v>
      </c>
      <c r="BN31" s="311">
        <v>0</v>
      </c>
      <c r="BO31" s="311">
        <v>0</v>
      </c>
      <c r="BP31" s="311">
        <v>0</v>
      </c>
      <c r="BQ31" s="325">
        <v>0</v>
      </c>
      <c r="BR31" s="325">
        <v>0</v>
      </c>
    </row>
    <row r="32" spans="2:70" ht="15.75" customHeight="1" x14ac:dyDescent="0.2">
      <c r="B32" s="324">
        <v>46261</v>
      </c>
      <c r="C32" s="311">
        <v>0</v>
      </c>
      <c r="D32" s="311">
        <v>0</v>
      </c>
      <c r="E32" s="311">
        <v>0</v>
      </c>
      <c r="F32" s="311">
        <v>0</v>
      </c>
      <c r="G32" s="311">
        <v>0</v>
      </c>
      <c r="H32" s="311">
        <v>0</v>
      </c>
      <c r="I32" s="311">
        <v>0</v>
      </c>
      <c r="J32" s="311">
        <v>0</v>
      </c>
      <c r="K32" s="311">
        <v>0</v>
      </c>
      <c r="L32" s="311">
        <v>0</v>
      </c>
      <c r="M32" s="311">
        <v>0</v>
      </c>
      <c r="N32" s="311">
        <v>0</v>
      </c>
      <c r="O32" s="311">
        <v>0</v>
      </c>
      <c r="P32" s="311">
        <v>0</v>
      </c>
      <c r="Q32" s="311">
        <v>0</v>
      </c>
      <c r="R32" s="311">
        <v>0</v>
      </c>
      <c r="S32" s="311">
        <v>0</v>
      </c>
      <c r="T32" s="311">
        <v>0</v>
      </c>
      <c r="U32" s="311">
        <v>0</v>
      </c>
      <c r="V32" s="311">
        <v>0</v>
      </c>
      <c r="W32" s="311">
        <v>0</v>
      </c>
      <c r="X32" s="311">
        <v>0</v>
      </c>
      <c r="Y32" s="311">
        <v>0</v>
      </c>
      <c r="Z32" s="311">
        <v>0</v>
      </c>
      <c r="AA32" s="311">
        <v>0</v>
      </c>
      <c r="AB32" s="311">
        <v>0</v>
      </c>
      <c r="AC32" s="311">
        <v>0</v>
      </c>
      <c r="AD32" s="311">
        <v>0</v>
      </c>
      <c r="AE32" s="311">
        <v>0</v>
      </c>
      <c r="AF32" s="311">
        <v>0</v>
      </c>
      <c r="AG32" s="311">
        <v>0</v>
      </c>
      <c r="AH32" s="311">
        <v>0</v>
      </c>
      <c r="AI32" s="311">
        <v>0</v>
      </c>
      <c r="AJ32" s="311">
        <v>0</v>
      </c>
      <c r="AK32" s="311">
        <v>0</v>
      </c>
      <c r="AL32" s="311">
        <v>0</v>
      </c>
      <c r="AM32" s="311">
        <v>0</v>
      </c>
      <c r="AN32" s="311">
        <v>0</v>
      </c>
      <c r="AO32" s="311">
        <v>0</v>
      </c>
      <c r="AP32" s="311">
        <v>0</v>
      </c>
      <c r="AQ32" s="311">
        <v>0</v>
      </c>
      <c r="AR32" s="311">
        <v>0</v>
      </c>
      <c r="AS32" s="311">
        <v>0</v>
      </c>
      <c r="AT32" s="311">
        <v>0</v>
      </c>
      <c r="AU32" s="311">
        <v>0</v>
      </c>
      <c r="AV32" s="311">
        <v>0</v>
      </c>
      <c r="AW32" s="311">
        <v>0</v>
      </c>
      <c r="AX32" s="311">
        <v>0</v>
      </c>
      <c r="AY32" s="311">
        <v>0</v>
      </c>
      <c r="AZ32" s="311">
        <v>0</v>
      </c>
      <c r="BA32" s="311">
        <v>0</v>
      </c>
      <c r="BB32" s="311">
        <v>0</v>
      </c>
      <c r="BC32" s="311">
        <v>0</v>
      </c>
      <c r="BD32" s="311">
        <v>0</v>
      </c>
      <c r="BE32" s="311">
        <v>0</v>
      </c>
      <c r="BF32" s="311">
        <v>0</v>
      </c>
      <c r="BG32" s="311">
        <v>0</v>
      </c>
      <c r="BH32" s="311">
        <v>0</v>
      </c>
      <c r="BI32" s="311">
        <v>0</v>
      </c>
      <c r="BJ32" s="311">
        <v>0</v>
      </c>
      <c r="BK32" s="311">
        <v>0</v>
      </c>
      <c r="BL32" s="311">
        <v>0</v>
      </c>
      <c r="BM32" s="311">
        <v>0</v>
      </c>
      <c r="BN32" s="311">
        <v>0</v>
      </c>
      <c r="BO32" s="311">
        <v>0</v>
      </c>
      <c r="BP32" s="311">
        <v>0</v>
      </c>
      <c r="BQ32" s="325">
        <v>0</v>
      </c>
      <c r="BR32" s="325">
        <v>0</v>
      </c>
    </row>
    <row r="33" spans="1:70" ht="15.75" customHeight="1" x14ac:dyDescent="0.2">
      <c r="B33" s="324">
        <v>46262</v>
      </c>
      <c r="C33" s="311">
        <v>0</v>
      </c>
      <c r="D33" s="311">
        <v>0</v>
      </c>
      <c r="E33" s="311">
        <v>0</v>
      </c>
      <c r="F33" s="311">
        <v>0</v>
      </c>
      <c r="G33" s="311">
        <v>0</v>
      </c>
      <c r="H33" s="311">
        <v>0</v>
      </c>
      <c r="I33" s="311">
        <v>0</v>
      </c>
      <c r="J33" s="311">
        <v>0</v>
      </c>
      <c r="K33" s="311">
        <v>0</v>
      </c>
      <c r="L33" s="311">
        <v>0</v>
      </c>
      <c r="M33" s="311">
        <v>0</v>
      </c>
      <c r="N33" s="311">
        <v>0</v>
      </c>
      <c r="O33" s="311">
        <v>0</v>
      </c>
      <c r="P33" s="311">
        <v>0</v>
      </c>
      <c r="Q33" s="311">
        <v>0</v>
      </c>
      <c r="R33" s="311">
        <v>0</v>
      </c>
      <c r="S33" s="311">
        <v>0</v>
      </c>
      <c r="T33" s="311">
        <v>0</v>
      </c>
      <c r="U33" s="311">
        <v>0</v>
      </c>
      <c r="V33" s="311">
        <v>0</v>
      </c>
      <c r="W33" s="311">
        <v>0</v>
      </c>
      <c r="X33" s="311">
        <v>0</v>
      </c>
      <c r="Y33" s="311">
        <v>0</v>
      </c>
      <c r="Z33" s="311">
        <v>0</v>
      </c>
      <c r="AA33" s="311">
        <v>0</v>
      </c>
      <c r="AB33" s="311">
        <v>0</v>
      </c>
      <c r="AC33" s="311">
        <v>0</v>
      </c>
      <c r="AD33" s="311">
        <v>0</v>
      </c>
      <c r="AE33" s="311">
        <v>0</v>
      </c>
      <c r="AF33" s="311">
        <v>0</v>
      </c>
      <c r="AG33" s="311">
        <v>0</v>
      </c>
      <c r="AH33" s="311">
        <v>0</v>
      </c>
      <c r="AI33" s="311">
        <v>0</v>
      </c>
      <c r="AJ33" s="311">
        <v>0</v>
      </c>
      <c r="AK33" s="311">
        <v>0</v>
      </c>
      <c r="AL33" s="311">
        <v>0</v>
      </c>
      <c r="AM33" s="311">
        <v>0</v>
      </c>
      <c r="AN33" s="311">
        <v>0</v>
      </c>
      <c r="AO33" s="311">
        <v>0</v>
      </c>
      <c r="AP33" s="311">
        <v>0</v>
      </c>
      <c r="AQ33" s="311">
        <v>0</v>
      </c>
      <c r="AR33" s="311">
        <v>0</v>
      </c>
      <c r="AS33" s="311">
        <v>0</v>
      </c>
      <c r="AT33" s="311">
        <v>0</v>
      </c>
      <c r="AU33" s="311">
        <v>0</v>
      </c>
      <c r="AV33" s="311">
        <v>0</v>
      </c>
      <c r="AW33" s="311">
        <v>0</v>
      </c>
      <c r="AX33" s="311">
        <v>0</v>
      </c>
      <c r="AY33" s="311">
        <v>0</v>
      </c>
      <c r="AZ33" s="311">
        <v>0</v>
      </c>
      <c r="BA33" s="311">
        <v>0</v>
      </c>
      <c r="BB33" s="311">
        <v>0</v>
      </c>
      <c r="BC33" s="311">
        <v>0</v>
      </c>
      <c r="BD33" s="311">
        <v>0</v>
      </c>
      <c r="BE33" s="311">
        <v>0</v>
      </c>
      <c r="BF33" s="311">
        <v>0</v>
      </c>
      <c r="BG33" s="311">
        <v>0</v>
      </c>
      <c r="BH33" s="311">
        <v>0</v>
      </c>
      <c r="BI33" s="311">
        <v>0</v>
      </c>
      <c r="BJ33" s="311">
        <v>0</v>
      </c>
      <c r="BK33" s="311">
        <v>0</v>
      </c>
      <c r="BL33" s="311">
        <v>0</v>
      </c>
      <c r="BM33" s="311">
        <v>0</v>
      </c>
      <c r="BN33" s="311">
        <v>0</v>
      </c>
      <c r="BO33" s="311">
        <v>0</v>
      </c>
      <c r="BP33" s="311">
        <v>0</v>
      </c>
      <c r="BQ33" s="325">
        <v>0</v>
      </c>
      <c r="BR33" s="325">
        <v>0</v>
      </c>
    </row>
    <row r="34" spans="1:70" ht="15.75" customHeight="1" x14ac:dyDescent="0.2">
      <c r="B34" s="324">
        <v>46263</v>
      </c>
      <c r="C34" s="311">
        <v>0</v>
      </c>
      <c r="D34" s="311">
        <v>0</v>
      </c>
      <c r="E34" s="311">
        <v>0</v>
      </c>
      <c r="F34" s="311">
        <v>0</v>
      </c>
      <c r="G34" s="311">
        <v>0</v>
      </c>
      <c r="H34" s="311">
        <v>0</v>
      </c>
      <c r="I34" s="311">
        <v>0</v>
      </c>
      <c r="J34" s="311">
        <v>0</v>
      </c>
      <c r="K34" s="311">
        <v>0</v>
      </c>
      <c r="L34" s="311">
        <v>0</v>
      </c>
      <c r="M34" s="311">
        <v>0</v>
      </c>
      <c r="N34" s="311">
        <v>0</v>
      </c>
      <c r="O34" s="311">
        <v>0</v>
      </c>
      <c r="P34" s="311">
        <v>0</v>
      </c>
      <c r="Q34" s="311">
        <v>0</v>
      </c>
      <c r="R34" s="311">
        <v>0</v>
      </c>
      <c r="S34" s="311">
        <v>0</v>
      </c>
      <c r="T34" s="311">
        <v>0</v>
      </c>
      <c r="U34" s="311">
        <v>0</v>
      </c>
      <c r="V34" s="311">
        <v>0</v>
      </c>
      <c r="W34" s="311">
        <v>0</v>
      </c>
      <c r="X34" s="311">
        <v>0</v>
      </c>
      <c r="Y34" s="311">
        <v>0</v>
      </c>
      <c r="Z34" s="311">
        <v>0</v>
      </c>
      <c r="AA34" s="311">
        <v>0</v>
      </c>
      <c r="AB34" s="311">
        <v>0</v>
      </c>
      <c r="AC34" s="311">
        <v>0</v>
      </c>
      <c r="AD34" s="311">
        <v>0</v>
      </c>
      <c r="AE34" s="311">
        <v>0</v>
      </c>
      <c r="AF34" s="311">
        <v>0</v>
      </c>
      <c r="AG34" s="311">
        <v>0</v>
      </c>
      <c r="AH34" s="311">
        <v>0</v>
      </c>
      <c r="AI34" s="311">
        <v>0</v>
      </c>
      <c r="AJ34" s="311">
        <v>0</v>
      </c>
      <c r="AK34" s="311">
        <v>0</v>
      </c>
      <c r="AL34" s="311">
        <v>0</v>
      </c>
      <c r="AM34" s="311">
        <v>0</v>
      </c>
      <c r="AN34" s="311">
        <v>0</v>
      </c>
      <c r="AO34" s="311">
        <v>0</v>
      </c>
      <c r="AP34" s="311">
        <v>0</v>
      </c>
      <c r="AQ34" s="311">
        <v>0</v>
      </c>
      <c r="AR34" s="311">
        <v>0</v>
      </c>
      <c r="AS34" s="311">
        <v>0</v>
      </c>
      <c r="AT34" s="311">
        <v>0</v>
      </c>
      <c r="AU34" s="311">
        <v>0</v>
      </c>
      <c r="AV34" s="311">
        <v>0</v>
      </c>
      <c r="AW34" s="311">
        <v>0</v>
      </c>
      <c r="AX34" s="311">
        <v>0</v>
      </c>
      <c r="AY34" s="311">
        <v>0</v>
      </c>
      <c r="AZ34" s="311">
        <v>0</v>
      </c>
      <c r="BA34" s="311">
        <v>0</v>
      </c>
      <c r="BB34" s="311">
        <v>0</v>
      </c>
      <c r="BC34" s="311">
        <v>0</v>
      </c>
      <c r="BD34" s="311">
        <v>0</v>
      </c>
      <c r="BE34" s="311">
        <v>0</v>
      </c>
      <c r="BF34" s="311">
        <v>0</v>
      </c>
      <c r="BG34" s="311">
        <v>0</v>
      </c>
      <c r="BH34" s="311">
        <v>0</v>
      </c>
      <c r="BI34" s="311">
        <v>0</v>
      </c>
      <c r="BJ34" s="311">
        <v>0</v>
      </c>
      <c r="BK34" s="311">
        <v>0</v>
      </c>
      <c r="BL34" s="311">
        <v>0</v>
      </c>
      <c r="BM34" s="311">
        <v>0</v>
      </c>
      <c r="BN34" s="311">
        <v>0</v>
      </c>
      <c r="BO34" s="311">
        <v>0</v>
      </c>
      <c r="BP34" s="311">
        <v>0</v>
      </c>
      <c r="BQ34" s="325">
        <v>0</v>
      </c>
      <c r="BR34" s="325">
        <v>0</v>
      </c>
    </row>
    <row r="35" spans="1:70" ht="15.75" customHeight="1" x14ac:dyDescent="0.2">
      <c r="B35" s="324">
        <v>46264</v>
      </c>
      <c r="C35" s="311">
        <v>0</v>
      </c>
      <c r="D35" s="311">
        <v>0</v>
      </c>
      <c r="E35" s="311">
        <v>0</v>
      </c>
      <c r="F35" s="311">
        <v>0</v>
      </c>
      <c r="G35" s="311">
        <v>0</v>
      </c>
      <c r="H35" s="311">
        <v>0</v>
      </c>
      <c r="I35" s="311">
        <v>0</v>
      </c>
      <c r="J35" s="311">
        <v>0</v>
      </c>
      <c r="K35" s="311">
        <v>0</v>
      </c>
      <c r="L35" s="311">
        <v>0</v>
      </c>
      <c r="M35" s="311">
        <v>0</v>
      </c>
      <c r="N35" s="311">
        <v>0</v>
      </c>
      <c r="O35" s="311">
        <v>0</v>
      </c>
      <c r="P35" s="311">
        <v>0</v>
      </c>
      <c r="Q35" s="311">
        <v>0</v>
      </c>
      <c r="R35" s="311">
        <v>0</v>
      </c>
      <c r="S35" s="311">
        <v>0</v>
      </c>
      <c r="T35" s="311">
        <v>0</v>
      </c>
      <c r="U35" s="311">
        <v>0</v>
      </c>
      <c r="V35" s="311">
        <v>0</v>
      </c>
      <c r="W35" s="311">
        <v>0</v>
      </c>
      <c r="X35" s="311">
        <v>0</v>
      </c>
      <c r="Y35" s="311">
        <v>0</v>
      </c>
      <c r="Z35" s="311">
        <v>0</v>
      </c>
      <c r="AA35" s="311">
        <v>0</v>
      </c>
      <c r="AB35" s="311">
        <v>0</v>
      </c>
      <c r="AC35" s="311">
        <v>0</v>
      </c>
      <c r="AD35" s="311">
        <v>0</v>
      </c>
      <c r="AE35" s="311">
        <v>0</v>
      </c>
      <c r="AF35" s="311">
        <v>0</v>
      </c>
      <c r="AG35" s="311">
        <v>0</v>
      </c>
      <c r="AH35" s="311">
        <v>0</v>
      </c>
      <c r="AI35" s="311">
        <v>0</v>
      </c>
      <c r="AJ35" s="311">
        <v>0</v>
      </c>
      <c r="AK35" s="311">
        <v>0</v>
      </c>
      <c r="AL35" s="311">
        <v>0</v>
      </c>
      <c r="AM35" s="311">
        <v>0</v>
      </c>
      <c r="AN35" s="311">
        <v>0</v>
      </c>
      <c r="AO35" s="311">
        <v>0</v>
      </c>
      <c r="AP35" s="311">
        <v>0</v>
      </c>
      <c r="AQ35" s="311">
        <v>0</v>
      </c>
      <c r="AR35" s="311">
        <v>0</v>
      </c>
      <c r="AS35" s="311">
        <v>0</v>
      </c>
      <c r="AT35" s="311">
        <v>0</v>
      </c>
      <c r="AU35" s="311">
        <v>0</v>
      </c>
      <c r="AV35" s="311">
        <v>0</v>
      </c>
      <c r="AW35" s="311">
        <v>0</v>
      </c>
      <c r="AX35" s="311">
        <v>0</v>
      </c>
      <c r="AY35" s="311">
        <v>0</v>
      </c>
      <c r="AZ35" s="311">
        <v>0</v>
      </c>
      <c r="BA35" s="311">
        <v>0</v>
      </c>
      <c r="BB35" s="311">
        <v>0</v>
      </c>
      <c r="BC35" s="311">
        <v>0</v>
      </c>
      <c r="BD35" s="311">
        <v>0</v>
      </c>
      <c r="BE35" s="311">
        <v>0</v>
      </c>
      <c r="BF35" s="311">
        <v>0</v>
      </c>
      <c r="BG35" s="311">
        <v>0</v>
      </c>
      <c r="BH35" s="311">
        <v>0</v>
      </c>
      <c r="BI35" s="311">
        <v>0</v>
      </c>
      <c r="BJ35" s="311">
        <v>0</v>
      </c>
      <c r="BK35" s="311">
        <v>0</v>
      </c>
      <c r="BL35" s="311">
        <v>0</v>
      </c>
      <c r="BM35" s="311">
        <v>0</v>
      </c>
      <c r="BN35" s="311">
        <v>0</v>
      </c>
      <c r="BO35" s="311">
        <v>0</v>
      </c>
      <c r="BP35" s="311">
        <v>0</v>
      </c>
      <c r="BQ35" s="325">
        <v>0</v>
      </c>
      <c r="BR35" s="325">
        <v>0</v>
      </c>
    </row>
    <row r="36" spans="1:70" ht="15.75" customHeight="1" x14ac:dyDescent="0.2">
      <c r="B36" s="324">
        <v>46265</v>
      </c>
      <c r="C36" s="311">
        <v>0</v>
      </c>
      <c r="D36" s="311">
        <v>0</v>
      </c>
      <c r="E36" s="311">
        <v>0</v>
      </c>
      <c r="F36" s="311">
        <v>0</v>
      </c>
      <c r="G36" s="311">
        <v>0</v>
      </c>
      <c r="H36" s="311">
        <v>0</v>
      </c>
      <c r="I36" s="311">
        <v>0</v>
      </c>
      <c r="J36" s="311">
        <v>0</v>
      </c>
      <c r="K36" s="311">
        <v>0</v>
      </c>
      <c r="L36" s="311">
        <v>0</v>
      </c>
      <c r="M36" s="311">
        <v>0</v>
      </c>
      <c r="N36" s="311">
        <v>0</v>
      </c>
      <c r="O36" s="311">
        <v>0</v>
      </c>
      <c r="P36" s="311">
        <v>0</v>
      </c>
      <c r="Q36" s="311">
        <v>0</v>
      </c>
      <c r="R36" s="311">
        <v>0</v>
      </c>
      <c r="S36" s="311">
        <v>0</v>
      </c>
      <c r="T36" s="311">
        <v>0</v>
      </c>
      <c r="U36" s="311">
        <v>0</v>
      </c>
      <c r="V36" s="311">
        <v>0</v>
      </c>
      <c r="W36" s="311">
        <v>0</v>
      </c>
      <c r="X36" s="311">
        <v>0</v>
      </c>
      <c r="Y36" s="311">
        <v>0</v>
      </c>
      <c r="Z36" s="311">
        <v>0</v>
      </c>
      <c r="AA36" s="311">
        <v>0</v>
      </c>
      <c r="AB36" s="311">
        <v>0</v>
      </c>
      <c r="AC36" s="311">
        <v>0</v>
      </c>
      <c r="AD36" s="311">
        <v>0</v>
      </c>
      <c r="AE36" s="311">
        <v>0</v>
      </c>
      <c r="AF36" s="311">
        <v>0</v>
      </c>
      <c r="AG36" s="311">
        <v>0</v>
      </c>
      <c r="AH36" s="311">
        <v>0</v>
      </c>
      <c r="AI36" s="311">
        <v>0</v>
      </c>
      <c r="AJ36" s="311">
        <v>0</v>
      </c>
      <c r="AK36" s="311">
        <v>0</v>
      </c>
      <c r="AL36" s="311">
        <v>0</v>
      </c>
      <c r="AM36" s="311">
        <v>0</v>
      </c>
      <c r="AN36" s="311">
        <v>0</v>
      </c>
      <c r="AO36" s="311">
        <v>0</v>
      </c>
      <c r="AP36" s="311">
        <v>0</v>
      </c>
      <c r="AQ36" s="311">
        <v>0</v>
      </c>
      <c r="AR36" s="311">
        <v>0</v>
      </c>
      <c r="AS36" s="311">
        <v>0</v>
      </c>
      <c r="AT36" s="311">
        <v>0</v>
      </c>
      <c r="AU36" s="311">
        <v>0</v>
      </c>
      <c r="AV36" s="311">
        <v>0</v>
      </c>
      <c r="AW36" s="311">
        <v>0</v>
      </c>
      <c r="AX36" s="311">
        <v>0</v>
      </c>
      <c r="AY36" s="311">
        <v>0</v>
      </c>
      <c r="AZ36" s="311">
        <v>0</v>
      </c>
      <c r="BA36" s="311">
        <v>0</v>
      </c>
      <c r="BB36" s="311">
        <v>0</v>
      </c>
      <c r="BC36" s="311">
        <v>0</v>
      </c>
      <c r="BD36" s="311">
        <v>0</v>
      </c>
      <c r="BE36" s="311">
        <v>0</v>
      </c>
      <c r="BF36" s="311">
        <v>0</v>
      </c>
      <c r="BG36" s="311">
        <v>0</v>
      </c>
      <c r="BH36" s="311">
        <v>0</v>
      </c>
      <c r="BI36" s="311">
        <v>0</v>
      </c>
      <c r="BJ36" s="311">
        <v>0</v>
      </c>
      <c r="BK36" s="311">
        <v>0</v>
      </c>
      <c r="BL36" s="311">
        <v>0</v>
      </c>
      <c r="BM36" s="311">
        <v>0</v>
      </c>
      <c r="BN36" s="311">
        <v>0</v>
      </c>
      <c r="BO36" s="311">
        <v>0</v>
      </c>
      <c r="BP36" s="311">
        <v>0</v>
      </c>
      <c r="BQ36" s="325">
        <v>0</v>
      </c>
      <c r="BR36" s="325">
        <v>0</v>
      </c>
    </row>
    <row r="37" spans="1:70" ht="15.75" customHeight="1" x14ac:dyDescent="0.2"/>
    <row r="38" spans="1:70" ht="15.75" customHeight="1" x14ac:dyDescent="0.25">
      <c r="B38" s="472" t="s">
        <v>462</v>
      </c>
      <c r="C38" s="266" t="s">
        <v>158</v>
      </c>
      <c r="D38" s="266" t="s">
        <v>158</v>
      </c>
      <c r="E38" s="266" t="s">
        <v>158</v>
      </c>
      <c r="F38" s="266" t="s">
        <v>158</v>
      </c>
      <c r="G38" s="266" t="s">
        <v>158</v>
      </c>
      <c r="H38" s="266" t="s">
        <v>158</v>
      </c>
      <c r="I38" s="266" t="s">
        <v>158</v>
      </c>
      <c r="J38" s="266" t="s">
        <v>158</v>
      </c>
      <c r="K38" s="266" t="s">
        <v>158</v>
      </c>
      <c r="L38" s="266" t="s">
        <v>158</v>
      </c>
      <c r="M38" s="266" t="s">
        <v>158</v>
      </c>
      <c r="N38" s="266" t="s">
        <v>158</v>
      </c>
      <c r="O38" s="266" t="s">
        <v>158</v>
      </c>
      <c r="P38" s="266" t="s">
        <v>158</v>
      </c>
      <c r="Q38" s="266" t="s">
        <v>158</v>
      </c>
      <c r="R38" s="266" t="s">
        <v>158</v>
      </c>
      <c r="S38" s="266" t="s">
        <v>158</v>
      </c>
      <c r="T38" s="266" t="s">
        <v>158</v>
      </c>
      <c r="U38" s="266" t="s">
        <v>158</v>
      </c>
      <c r="V38" s="266" t="s">
        <v>158</v>
      </c>
      <c r="W38" s="266" t="s">
        <v>158</v>
      </c>
      <c r="X38" s="266" t="s">
        <v>158</v>
      </c>
      <c r="Y38" s="266" t="s">
        <v>158</v>
      </c>
      <c r="Z38" s="266" t="s">
        <v>158</v>
      </c>
      <c r="AA38" s="266" t="s">
        <v>158</v>
      </c>
      <c r="AB38" s="266" t="s">
        <v>158</v>
      </c>
      <c r="AC38" s="266" t="s">
        <v>158</v>
      </c>
      <c r="AD38" s="266" t="s">
        <v>158</v>
      </c>
      <c r="AE38" s="266" t="s">
        <v>158</v>
      </c>
      <c r="AF38" s="266" t="s">
        <v>158</v>
      </c>
      <c r="AG38" s="266" t="s">
        <v>158</v>
      </c>
      <c r="AH38" s="266" t="s">
        <v>158</v>
      </c>
      <c r="AI38" s="266" t="s">
        <v>158</v>
      </c>
      <c r="AJ38" s="266" t="s">
        <v>158</v>
      </c>
      <c r="AK38" s="266" t="s">
        <v>158</v>
      </c>
      <c r="AL38" s="266" t="s">
        <v>158</v>
      </c>
      <c r="AM38" s="266" t="s">
        <v>158</v>
      </c>
      <c r="AN38" s="266" t="s">
        <v>158</v>
      </c>
      <c r="AO38" s="266" t="s">
        <v>158</v>
      </c>
      <c r="AP38" s="266" t="s">
        <v>158</v>
      </c>
      <c r="AQ38" s="266" t="s">
        <v>158</v>
      </c>
      <c r="AR38" s="266" t="s">
        <v>158</v>
      </c>
      <c r="AS38" s="266" t="s">
        <v>158</v>
      </c>
      <c r="AT38" s="266" t="s">
        <v>158</v>
      </c>
      <c r="AU38" s="266" t="s">
        <v>158</v>
      </c>
      <c r="AV38" s="266" t="s">
        <v>158</v>
      </c>
      <c r="AW38" s="266" t="s">
        <v>158</v>
      </c>
      <c r="AX38" s="266" t="s">
        <v>158</v>
      </c>
      <c r="AY38" s="266" t="s">
        <v>158</v>
      </c>
      <c r="AZ38" s="266" t="s">
        <v>158</v>
      </c>
      <c r="BA38" s="266" t="s">
        <v>158</v>
      </c>
      <c r="BB38" s="266" t="s">
        <v>158</v>
      </c>
      <c r="BC38" s="266" t="s">
        <v>158</v>
      </c>
      <c r="BD38" s="266" t="s">
        <v>158</v>
      </c>
      <c r="BE38" s="266" t="s">
        <v>158</v>
      </c>
      <c r="BF38" s="266" t="s">
        <v>158</v>
      </c>
      <c r="BG38" s="266" t="s">
        <v>158</v>
      </c>
      <c r="BH38" s="266" t="s">
        <v>158</v>
      </c>
      <c r="BI38" s="266" t="s">
        <v>158</v>
      </c>
      <c r="BJ38" s="266" t="s">
        <v>158</v>
      </c>
      <c r="BK38" s="266" t="s">
        <v>158</v>
      </c>
      <c r="BL38" s="266" t="s">
        <v>158</v>
      </c>
      <c r="BM38" s="266" t="s">
        <v>158</v>
      </c>
      <c r="BN38" s="266" t="s">
        <v>158</v>
      </c>
      <c r="BO38" s="266" t="s">
        <v>158</v>
      </c>
      <c r="BP38" s="266" t="s">
        <v>158</v>
      </c>
      <c r="BQ38" s="266" t="s">
        <v>158</v>
      </c>
      <c r="BR38" s="267" t="s">
        <v>157</v>
      </c>
    </row>
    <row r="39" spans="1:70" ht="15.75" customHeight="1" x14ac:dyDescent="0.25">
      <c r="A39" s="320"/>
      <c r="B39" s="440"/>
      <c r="C39" s="321" t="s">
        <v>5</v>
      </c>
      <c r="D39" s="321" t="s">
        <v>75</v>
      </c>
      <c r="E39" s="321" t="s">
        <v>165</v>
      </c>
      <c r="F39" s="321" t="s">
        <v>170</v>
      </c>
      <c r="G39" s="321" t="s">
        <v>8</v>
      </c>
      <c r="H39" s="321" t="s">
        <v>9</v>
      </c>
      <c r="I39" s="321" t="s">
        <v>10</v>
      </c>
      <c r="J39" s="321" t="s">
        <v>11</v>
      </c>
      <c r="K39" s="321" t="s">
        <v>12</v>
      </c>
      <c r="L39" s="321" t="s">
        <v>454</v>
      </c>
      <c r="M39" s="321" t="s">
        <v>455</v>
      </c>
      <c r="N39" s="321" t="s">
        <v>456</v>
      </c>
      <c r="O39" s="321" t="s">
        <v>84</v>
      </c>
      <c r="P39" s="321" t="s">
        <v>85</v>
      </c>
      <c r="Q39" s="321" t="s">
        <v>86</v>
      </c>
      <c r="R39" s="321" t="s">
        <v>87</v>
      </c>
      <c r="S39" s="321" t="s">
        <v>88</v>
      </c>
      <c r="T39" s="321" t="s">
        <v>89</v>
      </c>
      <c r="U39" s="321" t="s">
        <v>90</v>
      </c>
      <c r="V39" s="321" t="s">
        <v>91</v>
      </c>
      <c r="W39" s="321" t="s">
        <v>92</v>
      </c>
      <c r="X39" s="321" t="s">
        <v>93</v>
      </c>
      <c r="Y39" s="321" t="s">
        <v>457</v>
      </c>
      <c r="Z39" s="321" t="s">
        <v>94</v>
      </c>
      <c r="AA39" s="321" t="s">
        <v>95</v>
      </c>
      <c r="AB39" s="321" t="s">
        <v>96</v>
      </c>
      <c r="AC39" s="321" t="s">
        <v>458</v>
      </c>
      <c r="AD39" s="321" t="s">
        <v>98</v>
      </c>
      <c r="AE39" s="321" t="s">
        <v>272</v>
      </c>
      <c r="AF39" s="321" t="s">
        <v>100</v>
      </c>
      <c r="AG39" s="321" t="s">
        <v>101</v>
      </c>
      <c r="AH39" s="321" t="s">
        <v>285</v>
      </c>
      <c r="AI39" s="321" t="s">
        <v>290</v>
      </c>
      <c r="AJ39" s="321" t="s">
        <v>295</v>
      </c>
      <c r="AK39" s="321" t="s">
        <v>300</v>
      </c>
      <c r="AL39" s="321" t="s">
        <v>14</v>
      </c>
      <c r="AM39" s="321" t="s">
        <v>16</v>
      </c>
      <c r="AN39" s="321" t="s">
        <v>15</v>
      </c>
      <c r="AO39" s="321" t="s">
        <v>317</v>
      </c>
      <c r="AP39" s="321" t="s">
        <v>107</v>
      </c>
      <c r="AQ39" s="321" t="s">
        <v>326</v>
      </c>
      <c r="AR39" s="321" t="s">
        <v>53</v>
      </c>
      <c r="AS39" s="321" t="s">
        <v>335</v>
      </c>
      <c r="AT39" s="321" t="s">
        <v>110</v>
      </c>
      <c r="AU39" s="321" t="s">
        <v>111</v>
      </c>
      <c r="AV39" s="321" t="s">
        <v>112</v>
      </c>
      <c r="AW39" s="321" t="s">
        <v>459</v>
      </c>
      <c r="AX39" s="321" t="s">
        <v>357</v>
      </c>
      <c r="AY39" s="321" t="s">
        <v>115</v>
      </c>
      <c r="AZ39" s="321" t="s">
        <v>116</v>
      </c>
      <c r="BA39" s="321" t="s">
        <v>117</v>
      </c>
      <c r="BB39" s="321" t="s">
        <v>118</v>
      </c>
      <c r="BC39" s="321" t="s">
        <v>119</v>
      </c>
      <c r="BD39" s="321" t="s">
        <v>382</v>
      </c>
      <c r="BE39" s="321" t="s">
        <v>460</v>
      </c>
      <c r="BF39" s="321" t="s">
        <v>461</v>
      </c>
      <c r="BG39" s="321" t="s">
        <v>25</v>
      </c>
      <c r="BH39" s="321" t="s">
        <v>120</v>
      </c>
      <c r="BI39" s="321" t="s">
        <v>395</v>
      </c>
      <c r="BJ39" s="321" t="s">
        <v>21</v>
      </c>
      <c r="BK39" s="321" t="s">
        <v>22</v>
      </c>
      <c r="BL39" s="321" t="s">
        <v>123</v>
      </c>
      <c r="BM39" s="321" t="s">
        <v>42</v>
      </c>
      <c r="BN39" s="322" t="s">
        <v>48</v>
      </c>
      <c r="BO39" s="322" t="s">
        <v>145</v>
      </c>
      <c r="BP39" s="322" t="s">
        <v>127</v>
      </c>
      <c r="BQ39" s="322" t="s">
        <v>128</v>
      </c>
      <c r="BR39" s="322" t="s">
        <v>433</v>
      </c>
    </row>
    <row r="40" spans="1:70" ht="15.75" customHeight="1" x14ac:dyDescent="0.2">
      <c r="B40" s="324">
        <v>46235</v>
      </c>
      <c r="C40" s="311">
        <v>22574.798978716135</v>
      </c>
      <c r="D40" s="311">
        <v>22530.048000007868</v>
      </c>
      <c r="E40" s="311">
        <v>14714.923574477434</v>
      </c>
      <c r="F40" s="311">
        <v>7958.5280000120401</v>
      </c>
      <c r="G40" s="311">
        <v>1383.7257079184055</v>
      </c>
      <c r="H40" s="311">
        <v>3787.4643904902041</v>
      </c>
      <c r="I40" s="311">
        <v>2997.0351836010814</v>
      </c>
      <c r="J40" s="311">
        <v>2644.3408023044467</v>
      </c>
      <c r="K40" s="311">
        <v>3825.6169357150793</v>
      </c>
      <c r="L40" s="311">
        <v>0</v>
      </c>
      <c r="M40" s="311">
        <v>0</v>
      </c>
      <c r="N40" s="311">
        <v>0</v>
      </c>
      <c r="O40" s="311">
        <v>264.2699130428955</v>
      </c>
      <c r="P40" s="311">
        <v>0</v>
      </c>
      <c r="Q40" s="311">
        <v>761.47592838853598</v>
      </c>
      <c r="R40" s="311">
        <v>229.36919806804508</v>
      </c>
      <c r="S40" s="311">
        <v>0</v>
      </c>
      <c r="T40" s="311">
        <v>0</v>
      </c>
      <c r="U40" s="311">
        <v>115.71200000029057</v>
      </c>
      <c r="V40" s="311">
        <v>1276.2047237656079</v>
      </c>
      <c r="W40" s="311">
        <v>742.18387034162879</v>
      </c>
      <c r="X40" s="311">
        <v>0</v>
      </c>
      <c r="Y40" s="311">
        <v>197.95242866844637</v>
      </c>
      <c r="Z40" s="311">
        <v>772.73567546578124</v>
      </c>
      <c r="AA40" s="311">
        <v>228.21994023164734</v>
      </c>
      <c r="AB40" s="311">
        <v>887</v>
      </c>
      <c r="AC40" s="311">
        <v>0</v>
      </c>
      <c r="AD40" s="311">
        <v>0</v>
      </c>
      <c r="AE40" s="311">
        <v>1.3199354838616273</v>
      </c>
      <c r="AF40" s="311">
        <v>8.8835466339560298E-2</v>
      </c>
      <c r="AG40" s="311">
        <v>1166.8641304355115</v>
      </c>
      <c r="AH40" s="311">
        <v>2605.6497653890401</v>
      </c>
      <c r="AI40" s="311">
        <v>2102.2378666670993</v>
      </c>
      <c r="AJ40" s="311">
        <v>0</v>
      </c>
      <c r="AK40" s="311">
        <v>0</v>
      </c>
      <c r="AL40" s="311">
        <v>0</v>
      </c>
      <c r="AM40" s="311">
        <v>0</v>
      </c>
      <c r="AN40" s="311">
        <v>0</v>
      </c>
      <c r="AO40" s="311">
        <v>0</v>
      </c>
      <c r="AP40" s="311">
        <v>0</v>
      </c>
      <c r="AQ40" s="311">
        <v>0</v>
      </c>
      <c r="AR40" s="311">
        <v>0</v>
      </c>
      <c r="AS40" s="311">
        <v>0</v>
      </c>
      <c r="AT40" s="311">
        <v>0</v>
      </c>
      <c r="AU40" s="311">
        <v>0</v>
      </c>
      <c r="AV40" s="311">
        <v>0</v>
      </c>
      <c r="AW40" s="311">
        <v>2059.974400000181</v>
      </c>
      <c r="AX40" s="311">
        <v>1163.2171874999767</v>
      </c>
      <c r="AY40" s="311">
        <v>424.33279999904335</v>
      </c>
      <c r="AZ40" s="311">
        <v>0</v>
      </c>
      <c r="BA40" s="311">
        <v>0</v>
      </c>
      <c r="BB40" s="311">
        <v>0</v>
      </c>
      <c r="BC40" s="311">
        <v>0</v>
      </c>
      <c r="BD40" s="311">
        <v>0</v>
      </c>
      <c r="BE40" s="311">
        <v>0</v>
      </c>
      <c r="BF40" s="311">
        <v>0</v>
      </c>
      <c r="BG40" s="311">
        <v>0</v>
      </c>
      <c r="BH40" s="311">
        <v>0</v>
      </c>
      <c r="BI40" s="311">
        <v>0</v>
      </c>
      <c r="BJ40" s="311">
        <v>0</v>
      </c>
      <c r="BK40" s="311">
        <v>0</v>
      </c>
      <c r="BL40" s="311">
        <v>0</v>
      </c>
      <c r="BM40" s="311">
        <v>0</v>
      </c>
      <c r="BN40" s="311">
        <v>84.739880952402018</v>
      </c>
      <c r="BO40" s="311">
        <v>0</v>
      </c>
      <c r="BP40" s="311">
        <v>0</v>
      </c>
      <c r="BQ40" s="311">
        <v>442.94652097457674</v>
      </c>
      <c r="BR40" s="311">
        <v>322.68235000000277</v>
      </c>
    </row>
    <row r="41" spans="1:70" ht="15.75" customHeight="1" x14ac:dyDescent="0.2">
      <c r="B41" s="324">
        <v>46236</v>
      </c>
      <c r="C41" s="311">
        <v>23160.71327534318</v>
      </c>
      <c r="D41" s="311">
        <v>23112.885560274124</v>
      </c>
      <c r="E41" s="311">
        <v>15165.172869563103</v>
      </c>
      <c r="F41" s="311">
        <v>8106.6815072447062</v>
      </c>
      <c r="G41" s="311">
        <v>2597.6623728834093</v>
      </c>
      <c r="H41" s="311">
        <v>2507.5503728799522</v>
      </c>
      <c r="I41" s="311">
        <v>3094.9122244268656</v>
      </c>
      <c r="J41" s="311">
        <v>2673.854915253818</v>
      </c>
      <c r="K41" s="311">
        <v>4216.0551724135876</v>
      </c>
      <c r="L41" s="311">
        <v>0</v>
      </c>
      <c r="M41" s="311">
        <v>0</v>
      </c>
      <c r="N41" s="311">
        <v>0</v>
      </c>
      <c r="O41" s="311">
        <v>364.28799999970943</v>
      </c>
      <c r="P41" s="311">
        <v>0</v>
      </c>
      <c r="Q41" s="311">
        <v>763.78032850241289</v>
      </c>
      <c r="R41" s="311">
        <v>193.69182608742267</v>
      </c>
      <c r="S41" s="311">
        <v>0</v>
      </c>
      <c r="T41" s="311">
        <v>0</v>
      </c>
      <c r="U41" s="311">
        <v>1278.3808927536011</v>
      </c>
      <c r="V41" s="311">
        <v>0</v>
      </c>
      <c r="W41" s="311">
        <v>745.13276397529989</v>
      </c>
      <c r="X41" s="311">
        <v>0</v>
      </c>
      <c r="Y41" s="311">
        <v>224.42777927441057</v>
      </c>
      <c r="Z41" s="311">
        <v>854.53125</v>
      </c>
      <c r="AA41" s="311">
        <v>231.87834821408615</v>
      </c>
      <c r="AB41" s="311">
        <v>838.59328201785684</v>
      </c>
      <c r="AC41" s="311">
        <v>0</v>
      </c>
      <c r="AD41" s="311">
        <v>0</v>
      </c>
      <c r="AE41" s="311">
        <v>1.3299354838636646</v>
      </c>
      <c r="AF41" s="311">
        <v>8.8995967741993809E-2</v>
      </c>
      <c r="AG41" s="311">
        <v>1189.9892473127693</v>
      </c>
      <c r="AH41" s="311">
        <v>2630.3381073169876</v>
      </c>
      <c r="AI41" s="311">
        <v>2124.8905365848914</v>
      </c>
      <c r="AJ41" s="311">
        <v>0</v>
      </c>
      <c r="AK41" s="311">
        <v>0</v>
      </c>
      <c r="AL41" s="311">
        <v>0</v>
      </c>
      <c r="AM41" s="311">
        <v>0</v>
      </c>
      <c r="AN41" s="311">
        <v>0</v>
      </c>
      <c r="AO41" s="311">
        <v>0</v>
      </c>
      <c r="AP41" s="311">
        <v>0</v>
      </c>
      <c r="AQ41" s="311">
        <v>0</v>
      </c>
      <c r="AR41" s="311">
        <v>0</v>
      </c>
      <c r="AS41" s="311">
        <v>0</v>
      </c>
      <c r="AT41" s="311">
        <v>0</v>
      </c>
      <c r="AU41" s="311">
        <v>0</v>
      </c>
      <c r="AV41" s="311">
        <v>0</v>
      </c>
      <c r="AW41" s="311">
        <v>2053.7760000000708</v>
      </c>
      <c r="AX41" s="311">
        <v>1159.1875</v>
      </c>
      <c r="AY41" s="311">
        <v>404.38399999961257</v>
      </c>
      <c r="AZ41" s="311">
        <v>0</v>
      </c>
      <c r="BA41" s="311">
        <v>0</v>
      </c>
      <c r="BB41" s="311">
        <v>0</v>
      </c>
      <c r="BC41" s="311">
        <v>0</v>
      </c>
      <c r="BD41" s="311">
        <v>0</v>
      </c>
      <c r="BE41" s="311">
        <v>0</v>
      </c>
      <c r="BF41" s="311">
        <v>0</v>
      </c>
      <c r="BG41" s="311">
        <v>0</v>
      </c>
      <c r="BH41" s="311">
        <v>0</v>
      </c>
      <c r="BI41" s="311">
        <v>0</v>
      </c>
      <c r="BJ41" s="311">
        <v>0</v>
      </c>
      <c r="BK41" s="311">
        <v>0</v>
      </c>
      <c r="BL41" s="311">
        <v>0</v>
      </c>
      <c r="BM41" s="311">
        <v>0</v>
      </c>
      <c r="BN41" s="311">
        <v>26.142187500023283</v>
      </c>
      <c r="BO41" s="311">
        <v>0.3515625</v>
      </c>
      <c r="BP41" s="311">
        <v>0</v>
      </c>
      <c r="BQ41" s="311">
        <v>516.84081249999872</v>
      </c>
      <c r="BR41" s="311">
        <v>366.03035000000091</v>
      </c>
    </row>
    <row r="42" spans="1:70" ht="15.75" customHeight="1" x14ac:dyDescent="0.2">
      <c r="B42" s="324">
        <v>46237</v>
      </c>
      <c r="C42" s="311">
        <v>22800.116869568825</v>
      </c>
      <c r="D42" s="311">
        <v>22778.716753602028</v>
      </c>
      <c r="E42" s="311">
        <v>14906.026666671038</v>
      </c>
      <c r="F42" s="311">
        <v>8008.021333321929</v>
      </c>
      <c r="G42" s="311">
        <v>2727.6930169500411</v>
      </c>
      <c r="H42" s="311">
        <v>2403.7966101691127</v>
      </c>
      <c r="I42" s="311">
        <v>2961.8245423734188</v>
      </c>
      <c r="J42" s="311">
        <v>2592.0737627074122</v>
      </c>
      <c r="K42" s="311">
        <v>4162.7203927524388</v>
      </c>
      <c r="L42" s="311">
        <v>0</v>
      </c>
      <c r="M42" s="311">
        <v>0</v>
      </c>
      <c r="N42" s="311">
        <v>6.4000000013038516E-2</v>
      </c>
      <c r="O42" s="311">
        <v>342.01599999982864</v>
      </c>
      <c r="P42" s="311">
        <v>0.51200000010430813</v>
      </c>
      <c r="Q42" s="311">
        <v>764.09321739152074</v>
      </c>
      <c r="R42" s="311">
        <v>288.90156521741301</v>
      </c>
      <c r="S42" s="311">
        <v>0</v>
      </c>
      <c r="T42" s="311">
        <v>0</v>
      </c>
      <c r="U42" s="311">
        <v>1251.1833043480292</v>
      </c>
      <c r="V42" s="311">
        <v>0</v>
      </c>
      <c r="W42" s="311">
        <v>743.87798742111772</v>
      </c>
      <c r="X42" s="311">
        <v>0</v>
      </c>
      <c r="Y42" s="311">
        <v>160.87577639752999</v>
      </c>
      <c r="Z42" s="311">
        <v>773.4759604325518</v>
      </c>
      <c r="AA42" s="311">
        <v>228.08155049476773</v>
      </c>
      <c r="AB42" s="311">
        <v>757.86335403751582</v>
      </c>
      <c r="AC42" s="311">
        <v>0</v>
      </c>
      <c r="AD42" s="311">
        <v>0</v>
      </c>
      <c r="AE42" s="311">
        <v>1.3232678821768786</v>
      </c>
      <c r="AF42" s="311">
        <v>9.0247604020760264E-2</v>
      </c>
      <c r="AG42" s="311">
        <v>1114.8172043012455</v>
      </c>
      <c r="AH42" s="311">
        <v>2589.057347368449</v>
      </c>
      <c r="AI42" s="311">
        <v>2088.2902593063191</v>
      </c>
      <c r="AJ42" s="311">
        <v>0</v>
      </c>
      <c r="AK42" s="311">
        <v>0</v>
      </c>
      <c r="AL42" s="311">
        <v>0</v>
      </c>
      <c r="AM42" s="311">
        <v>0</v>
      </c>
      <c r="AN42" s="311">
        <v>0</v>
      </c>
      <c r="AO42" s="311">
        <v>0</v>
      </c>
      <c r="AP42" s="311">
        <v>0</v>
      </c>
      <c r="AQ42" s="311">
        <v>0</v>
      </c>
      <c r="AR42" s="311">
        <v>0</v>
      </c>
      <c r="AS42" s="311">
        <v>0</v>
      </c>
      <c r="AT42" s="311">
        <v>0</v>
      </c>
      <c r="AU42" s="311">
        <v>0</v>
      </c>
      <c r="AV42" s="311">
        <v>0</v>
      </c>
      <c r="AW42" s="311">
        <v>2106.2815999998711</v>
      </c>
      <c r="AX42" s="311">
        <v>1157.35546875</v>
      </c>
      <c r="AY42" s="311">
        <v>464.64640000090003</v>
      </c>
      <c r="AZ42" s="311">
        <v>0</v>
      </c>
      <c r="BA42" s="311">
        <v>0</v>
      </c>
      <c r="BB42" s="311">
        <v>0</v>
      </c>
      <c r="BC42" s="311">
        <v>0</v>
      </c>
      <c r="BD42" s="311">
        <v>0</v>
      </c>
      <c r="BE42" s="311">
        <v>0</v>
      </c>
      <c r="BF42" s="311">
        <v>0</v>
      </c>
      <c r="BG42" s="311">
        <v>0</v>
      </c>
      <c r="BH42" s="311">
        <v>0</v>
      </c>
      <c r="BI42" s="311">
        <v>0</v>
      </c>
      <c r="BJ42" s="311">
        <v>0</v>
      </c>
      <c r="BK42" s="311">
        <v>0</v>
      </c>
      <c r="BL42" s="311">
        <v>0</v>
      </c>
      <c r="BM42" s="311">
        <v>0</v>
      </c>
      <c r="BN42" s="311">
        <v>88.293990384670906</v>
      </c>
      <c r="BO42" s="311">
        <v>0</v>
      </c>
      <c r="BP42" s="311">
        <v>0</v>
      </c>
      <c r="BQ42" s="311">
        <v>341.86816666666527</v>
      </c>
      <c r="BR42" s="311">
        <v>250.80403333333379</v>
      </c>
    </row>
    <row r="43" spans="1:70" ht="15.75" customHeight="1" x14ac:dyDescent="0.2">
      <c r="B43" s="324">
        <v>46238</v>
      </c>
      <c r="C43" s="311">
        <v>22636.543999999762</v>
      </c>
      <c r="D43" s="311">
        <v>22620.159999996424</v>
      </c>
      <c r="E43" s="311">
        <v>14723.071999996901</v>
      </c>
      <c r="F43" s="311">
        <v>8038.1328695565462</v>
      </c>
      <c r="G43" s="311">
        <v>2498.9071186445653</v>
      </c>
      <c r="H43" s="311">
        <v>2498.5764658823609</v>
      </c>
      <c r="I43" s="311">
        <v>2915.4494915232062</v>
      </c>
      <c r="J43" s="311">
        <v>2520.7061694934964</v>
      </c>
      <c r="K43" s="311">
        <v>4246.692582115531</v>
      </c>
      <c r="L43" s="311">
        <v>0</v>
      </c>
      <c r="M43" s="311">
        <v>0</v>
      </c>
      <c r="N43" s="311">
        <v>0</v>
      </c>
      <c r="O43" s="311">
        <v>336.03641375247389</v>
      </c>
      <c r="P43" s="311">
        <v>0</v>
      </c>
      <c r="Q43" s="311">
        <v>764.70042101573199</v>
      </c>
      <c r="R43" s="311">
        <v>247.18532525282353</v>
      </c>
      <c r="S43" s="311">
        <v>0</v>
      </c>
      <c r="T43" s="311">
        <v>0</v>
      </c>
      <c r="U43" s="311">
        <v>1110.5947826076299</v>
      </c>
      <c r="V43" s="311">
        <v>0</v>
      </c>
      <c r="W43" s="311">
        <v>743.24337474117056</v>
      </c>
      <c r="X43" s="311">
        <v>0.42919921875</v>
      </c>
      <c r="Y43" s="311">
        <v>184.74964365176857</v>
      </c>
      <c r="Z43" s="311">
        <v>748.77489098859951</v>
      </c>
      <c r="AA43" s="311">
        <v>224.9280985170044</v>
      </c>
      <c r="AB43" s="311">
        <v>902.25295608118176</v>
      </c>
      <c r="AC43" s="311">
        <v>0</v>
      </c>
      <c r="AD43" s="311">
        <v>0</v>
      </c>
      <c r="AE43" s="311">
        <v>1.3219518466576119</v>
      </c>
      <c r="AF43" s="311">
        <v>9.1746113838325982E-2</v>
      </c>
      <c r="AG43" s="311">
        <v>1038.9734104722738</v>
      </c>
      <c r="AH43" s="311">
        <v>2521.7663999998476</v>
      </c>
      <c r="AI43" s="311">
        <v>2029.6447999998927</v>
      </c>
      <c r="AJ43" s="311">
        <v>0</v>
      </c>
      <c r="AK43" s="311">
        <v>0</v>
      </c>
      <c r="AL43" s="311">
        <v>0</v>
      </c>
      <c r="AM43" s="311">
        <v>0</v>
      </c>
      <c r="AN43" s="311">
        <v>0</v>
      </c>
      <c r="AO43" s="311">
        <v>0</v>
      </c>
      <c r="AP43" s="311">
        <v>0</v>
      </c>
      <c r="AQ43" s="311">
        <v>0</v>
      </c>
      <c r="AR43" s="311">
        <v>0</v>
      </c>
      <c r="AS43" s="311">
        <v>0</v>
      </c>
      <c r="AT43" s="311">
        <v>0</v>
      </c>
      <c r="AU43" s="311">
        <v>0</v>
      </c>
      <c r="AV43" s="311">
        <v>0</v>
      </c>
      <c r="AW43" s="311">
        <v>2132.8518320987932</v>
      </c>
      <c r="AX43" s="311">
        <v>1087.4867187499767</v>
      </c>
      <c r="AY43" s="311">
        <v>440.77179259061813</v>
      </c>
      <c r="AZ43" s="311">
        <v>0</v>
      </c>
      <c r="BA43" s="311">
        <v>0</v>
      </c>
      <c r="BB43" s="311">
        <v>0</v>
      </c>
      <c r="BC43" s="311">
        <v>0</v>
      </c>
      <c r="BD43" s="311">
        <v>0</v>
      </c>
      <c r="BE43" s="311">
        <v>0</v>
      </c>
      <c r="BF43" s="311">
        <v>0</v>
      </c>
      <c r="BG43" s="311">
        <v>0</v>
      </c>
      <c r="BH43" s="311">
        <v>0</v>
      </c>
      <c r="BI43" s="311">
        <v>0</v>
      </c>
      <c r="BJ43" s="311">
        <v>0</v>
      </c>
      <c r="BK43" s="311">
        <v>0</v>
      </c>
      <c r="BL43" s="311">
        <v>0</v>
      </c>
      <c r="BM43" s="311">
        <v>0</v>
      </c>
      <c r="BN43" s="311">
        <v>100.92500000004657</v>
      </c>
      <c r="BO43" s="311">
        <v>0</v>
      </c>
      <c r="BP43" s="311">
        <v>0</v>
      </c>
      <c r="BQ43" s="311">
        <v>411.63517499999944</v>
      </c>
      <c r="BR43" s="311">
        <v>297.62131666666755</v>
      </c>
    </row>
    <row r="44" spans="1:70" ht="15.75" customHeight="1" x14ac:dyDescent="0.2">
      <c r="B44" s="324">
        <v>46239</v>
      </c>
      <c r="C44" s="311">
        <v>22329.332429379225</v>
      </c>
      <c r="D44" s="311">
        <v>22313.01076310873</v>
      </c>
      <c r="E44" s="311">
        <v>14309.517422020435</v>
      </c>
      <c r="F44" s="311">
        <v>8146.560479387641</v>
      </c>
      <c r="G44" s="311">
        <v>2876.672000002116</v>
      </c>
      <c r="H44" s="311">
        <v>2505.8726327680051</v>
      </c>
      <c r="I44" s="311">
        <v>2848.8983117491007</v>
      </c>
      <c r="J44" s="311">
        <v>2601.5426634401083</v>
      </c>
      <c r="K44" s="311">
        <v>3438.7775093056262</v>
      </c>
      <c r="L44" s="311">
        <v>0</v>
      </c>
      <c r="M44" s="311">
        <v>0</v>
      </c>
      <c r="N44" s="311">
        <v>0</v>
      </c>
      <c r="O44" s="311">
        <v>246.51686956454068</v>
      </c>
      <c r="P44" s="311">
        <v>541.71269565215334</v>
      </c>
      <c r="Q44" s="311">
        <v>769.10747826099396</v>
      </c>
      <c r="R44" s="311">
        <v>185.93564444500953</v>
      </c>
      <c r="S44" s="311">
        <v>0</v>
      </c>
      <c r="T44" s="311">
        <v>0</v>
      </c>
      <c r="U44" s="311">
        <v>1129.8504347829148</v>
      </c>
      <c r="V44" s="311">
        <v>0</v>
      </c>
      <c r="W44" s="311">
        <v>751.50747626554221</v>
      </c>
      <c r="X44" s="311">
        <v>0</v>
      </c>
      <c r="Y44" s="311">
        <v>203.93462732917396</v>
      </c>
      <c r="Z44" s="311">
        <v>810.73288091411814</v>
      </c>
      <c r="AA44" s="311">
        <v>223.25</v>
      </c>
      <c r="AB44" s="311">
        <v>859.6645962735638</v>
      </c>
      <c r="AC44" s="311">
        <v>0</v>
      </c>
      <c r="AD44" s="311">
        <v>3.2500000002073648E-3</v>
      </c>
      <c r="AE44" s="311">
        <v>1.3219756895632599</v>
      </c>
      <c r="AF44" s="311">
        <v>9.156311360447944E-2</v>
      </c>
      <c r="AG44" s="311">
        <v>1126.2903225813061</v>
      </c>
      <c r="AH44" s="311">
        <v>2474.2029128202703</v>
      </c>
      <c r="AI44" s="311">
        <v>1985.0863589746878</v>
      </c>
      <c r="AJ44" s="311">
        <v>0</v>
      </c>
      <c r="AK44" s="311">
        <v>0</v>
      </c>
      <c r="AL44" s="311">
        <v>0</v>
      </c>
      <c r="AM44" s="311">
        <v>0</v>
      </c>
      <c r="AN44" s="311">
        <v>0</v>
      </c>
      <c r="AO44" s="311">
        <v>0</v>
      </c>
      <c r="AP44" s="311">
        <v>0</v>
      </c>
      <c r="AQ44" s="311">
        <v>0</v>
      </c>
      <c r="AR44" s="311">
        <v>0</v>
      </c>
      <c r="AS44" s="311">
        <v>0</v>
      </c>
      <c r="AT44" s="311">
        <v>0</v>
      </c>
      <c r="AU44" s="311">
        <v>0</v>
      </c>
      <c r="AV44" s="311">
        <v>0</v>
      </c>
      <c r="AW44" s="311">
        <v>2192.7103999997489</v>
      </c>
      <c r="AX44" s="311">
        <v>1089.4609375</v>
      </c>
      <c r="AY44" s="311">
        <v>426.38079999946058</v>
      </c>
      <c r="AZ44" s="311">
        <v>0</v>
      </c>
      <c r="BA44" s="311">
        <v>0</v>
      </c>
      <c r="BB44" s="311">
        <v>0</v>
      </c>
      <c r="BC44" s="311">
        <v>0</v>
      </c>
      <c r="BD44" s="311">
        <v>0</v>
      </c>
      <c r="BE44" s="311">
        <v>0</v>
      </c>
      <c r="BF44" s="311">
        <v>0</v>
      </c>
      <c r="BG44" s="311">
        <v>0</v>
      </c>
      <c r="BH44" s="311">
        <v>0</v>
      </c>
      <c r="BI44" s="311">
        <v>0</v>
      </c>
      <c r="BJ44" s="311">
        <v>0</v>
      </c>
      <c r="BK44" s="311">
        <v>0</v>
      </c>
      <c r="BL44" s="311">
        <v>0</v>
      </c>
      <c r="BM44" s="311">
        <v>0</v>
      </c>
      <c r="BN44" s="311">
        <v>91.037500000093132</v>
      </c>
      <c r="BO44" s="311">
        <v>0</v>
      </c>
      <c r="BP44" s="311">
        <v>0</v>
      </c>
      <c r="BQ44" s="311">
        <v>470.3384117647056</v>
      </c>
      <c r="BR44" s="311">
        <v>342.57880000000296</v>
      </c>
    </row>
    <row r="45" spans="1:70" ht="15.75" customHeight="1" x14ac:dyDescent="0.2">
      <c r="B45" s="324">
        <v>46240</v>
      </c>
      <c r="C45" s="311">
        <v>19881.777131319046</v>
      </c>
      <c r="D45" s="311">
        <v>19831.963937938213</v>
      </c>
      <c r="E45" s="311">
        <v>13101.655898660421</v>
      </c>
      <c r="F45" s="311">
        <v>6855.6696565747261</v>
      </c>
      <c r="G45" s="311">
        <v>2883.3573519438505</v>
      </c>
      <c r="H45" s="311">
        <v>2209.1693062484264</v>
      </c>
      <c r="I45" s="311">
        <v>2746.336848333478</v>
      </c>
      <c r="J45" s="311">
        <v>2629.9232604727149</v>
      </c>
      <c r="K45" s="311">
        <v>2588.5557907186449</v>
      </c>
      <c r="L45" s="311">
        <v>0</v>
      </c>
      <c r="M45" s="311">
        <v>0</v>
      </c>
      <c r="N45" s="311">
        <v>0</v>
      </c>
      <c r="O45" s="311">
        <v>36.864000000059605</v>
      </c>
      <c r="P45" s="311">
        <v>730.05078260879964</v>
      </c>
      <c r="Q45" s="311">
        <v>776.30330434767529</v>
      </c>
      <c r="R45" s="311">
        <v>179.13321739155799</v>
      </c>
      <c r="S45" s="311">
        <v>0</v>
      </c>
      <c r="T45" s="311">
        <v>0</v>
      </c>
      <c r="U45" s="311">
        <v>1135.2375652175397</v>
      </c>
      <c r="V45" s="311">
        <v>0</v>
      </c>
      <c r="W45" s="311">
        <v>735.39179104473442</v>
      </c>
      <c r="X45" s="311">
        <v>0.46630859375</v>
      </c>
      <c r="Y45" s="311">
        <v>205.90613055421272</v>
      </c>
      <c r="Z45" s="311">
        <v>545.16602366277948</v>
      </c>
      <c r="AA45" s="311">
        <v>223.2583682006225</v>
      </c>
      <c r="AB45" s="311">
        <v>849.9482057262212</v>
      </c>
      <c r="AC45" s="311">
        <v>0.5</v>
      </c>
      <c r="AD45" s="311">
        <v>0</v>
      </c>
      <c r="AE45" s="311">
        <v>1.3099354838777799</v>
      </c>
      <c r="AF45" s="311">
        <v>9.5995880084274177E-2</v>
      </c>
      <c r="AG45" s="311">
        <v>1161.4836956523359</v>
      </c>
      <c r="AH45" s="311">
        <v>2398.9120000000112</v>
      </c>
      <c r="AI45" s="311">
        <v>1917.3504000008106</v>
      </c>
      <c r="AJ45" s="311">
        <v>0</v>
      </c>
      <c r="AK45" s="311">
        <v>0</v>
      </c>
      <c r="AL45" s="311">
        <v>0</v>
      </c>
      <c r="AM45" s="311">
        <v>0</v>
      </c>
      <c r="AN45" s="311">
        <v>0</v>
      </c>
      <c r="AO45" s="311">
        <v>0</v>
      </c>
      <c r="AP45" s="311">
        <v>0</v>
      </c>
      <c r="AQ45" s="311">
        <v>0</v>
      </c>
      <c r="AR45" s="311">
        <v>0</v>
      </c>
      <c r="AS45" s="311">
        <v>0</v>
      </c>
      <c r="AT45" s="311">
        <v>0</v>
      </c>
      <c r="AU45" s="311">
        <v>0</v>
      </c>
      <c r="AV45" s="311">
        <v>0</v>
      </c>
      <c r="AW45" s="311">
        <v>1452.659200000111</v>
      </c>
      <c r="AX45" s="311">
        <v>951.98125000006985</v>
      </c>
      <c r="AY45" s="311">
        <v>344.08959999866784</v>
      </c>
      <c r="AZ45" s="311">
        <v>0</v>
      </c>
      <c r="BA45" s="311">
        <v>0</v>
      </c>
      <c r="BB45" s="311">
        <v>0</v>
      </c>
      <c r="BC45" s="311">
        <v>0</v>
      </c>
      <c r="BD45" s="311">
        <v>0</v>
      </c>
      <c r="BE45" s="311">
        <v>0</v>
      </c>
      <c r="BF45" s="311">
        <v>0</v>
      </c>
      <c r="BG45" s="311">
        <v>0</v>
      </c>
      <c r="BH45" s="311">
        <v>0</v>
      </c>
      <c r="BI45" s="311">
        <v>0</v>
      </c>
      <c r="BJ45" s="311">
        <v>0</v>
      </c>
      <c r="BK45" s="311">
        <v>0</v>
      </c>
      <c r="BL45" s="311">
        <v>0</v>
      </c>
      <c r="BM45" s="311">
        <v>0</v>
      </c>
      <c r="BN45" s="311">
        <v>92.084374999976717</v>
      </c>
      <c r="BO45" s="311">
        <v>0</v>
      </c>
      <c r="BP45" s="311">
        <v>0</v>
      </c>
      <c r="BQ45" s="311">
        <v>437.74035098870081</v>
      </c>
      <c r="BR45" s="311">
        <v>320.51309803921322</v>
      </c>
    </row>
    <row r="46" spans="1:70" ht="15.75" customHeight="1" x14ac:dyDescent="0.2">
      <c r="B46" s="324">
        <v>46241</v>
      </c>
      <c r="C46" s="311">
        <v>22372.708173930645</v>
      </c>
      <c r="D46" s="311">
        <v>22339.702724635601</v>
      </c>
      <c r="E46" s="311">
        <v>14632.277333319187</v>
      </c>
      <c r="F46" s="311">
        <v>7843.8400000035763</v>
      </c>
      <c r="G46" s="311">
        <v>3141.1262840442359</v>
      </c>
      <c r="H46" s="311">
        <v>2381.1609154716134</v>
      </c>
      <c r="I46" s="311">
        <v>2961.3563929796219</v>
      </c>
      <c r="J46" s="311">
        <v>2678.8263724148273</v>
      </c>
      <c r="K46" s="311">
        <v>3408.3480230607092</v>
      </c>
      <c r="L46" s="311">
        <v>0</v>
      </c>
      <c r="M46" s="311">
        <v>0</v>
      </c>
      <c r="N46" s="311">
        <v>0</v>
      </c>
      <c r="O46" s="311">
        <v>218.11199999973178</v>
      </c>
      <c r="P46" s="311">
        <v>740.0848695654422</v>
      </c>
      <c r="Q46" s="311">
        <v>773.79339130455628</v>
      </c>
      <c r="R46" s="311">
        <v>315.79506382998079</v>
      </c>
      <c r="S46" s="311">
        <v>0</v>
      </c>
      <c r="T46" s="311">
        <v>0</v>
      </c>
      <c r="U46" s="311">
        <v>992.31058649439365</v>
      </c>
      <c r="V46" s="311">
        <v>0</v>
      </c>
      <c r="W46" s="311">
        <v>753.71218820847571</v>
      </c>
      <c r="X46" s="311">
        <v>0.4921875</v>
      </c>
      <c r="Y46" s="311">
        <v>114.00759612413822</v>
      </c>
      <c r="Z46" s="311">
        <v>572.76612903224304</v>
      </c>
      <c r="AA46" s="311">
        <v>223.96715769777074</v>
      </c>
      <c r="AB46" s="311">
        <v>885.4855370791629</v>
      </c>
      <c r="AC46" s="311">
        <v>0</v>
      </c>
      <c r="AD46" s="311">
        <v>0</v>
      </c>
      <c r="AE46" s="311">
        <v>1.3219368863974523</v>
      </c>
      <c r="AF46" s="311">
        <v>9.2607833684041907E-2</v>
      </c>
      <c r="AG46" s="311">
        <v>1197.4292309489101</v>
      </c>
      <c r="AH46" s="311">
        <v>2610.4416000000201</v>
      </c>
      <c r="AI46" s="311">
        <v>2105.7791999997571</v>
      </c>
      <c r="AJ46" s="311">
        <v>0</v>
      </c>
      <c r="AK46" s="311">
        <v>0</v>
      </c>
      <c r="AL46" s="311">
        <v>0</v>
      </c>
      <c r="AM46" s="311">
        <v>0</v>
      </c>
      <c r="AN46" s="311">
        <v>0</v>
      </c>
      <c r="AO46" s="311">
        <v>0</v>
      </c>
      <c r="AP46" s="311">
        <v>0</v>
      </c>
      <c r="AQ46" s="311">
        <v>0</v>
      </c>
      <c r="AR46" s="311">
        <v>0</v>
      </c>
      <c r="AS46" s="311">
        <v>0</v>
      </c>
      <c r="AT46" s="311">
        <v>0</v>
      </c>
      <c r="AU46" s="311">
        <v>0</v>
      </c>
      <c r="AV46" s="311">
        <v>0</v>
      </c>
      <c r="AW46" s="311">
        <v>2185.9648000001907</v>
      </c>
      <c r="AX46" s="311">
        <v>1140.1921875000698</v>
      </c>
      <c r="AY46" s="311">
        <v>524.99840000085533</v>
      </c>
      <c r="AZ46" s="311">
        <v>0</v>
      </c>
      <c r="BA46" s="311">
        <v>0</v>
      </c>
      <c r="BB46" s="311">
        <v>0</v>
      </c>
      <c r="BC46" s="311">
        <v>0</v>
      </c>
      <c r="BD46" s="311">
        <v>0</v>
      </c>
      <c r="BE46" s="311">
        <v>0</v>
      </c>
      <c r="BF46" s="311">
        <v>0</v>
      </c>
      <c r="BG46" s="311">
        <v>0</v>
      </c>
      <c r="BH46" s="311">
        <v>0</v>
      </c>
      <c r="BI46" s="311">
        <v>0</v>
      </c>
      <c r="BJ46" s="311">
        <v>0</v>
      </c>
      <c r="BK46" s="311">
        <v>0</v>
      </c>
      <c r="BL46" s="311">
        <v>0</v>
      </c>
      <c r="BM46" s="311">
        <v>0</v>
      </c>
      <c r="BN46" s="311">
        <v>90.810060975607485</v>
      </c>
      <c r="BO46" s="311">
        <v>0</v>
      </c>
      <c r="BP46" s="311">
        <v>0</v>
      </c>
      <c r="BQ46" s="311">
        <v>247.90758333333179</v>
      </c>
      <c r="BR46" s="311">
        <v>185.4429999999993</v>
      </c>
    </row>
    <row r="47" spans="1:70" ht="15.75" customHeight="1" x14ac:dyDescent="0.2">
      <c r="B47" s="324">
        <v>46242</v>
      </c>
      <c r="C47" s="311">
        <v>22319.786666661501</v>
      </c>
      <c r="D47" s="311">
        <v>22237.569855064154</v>
      </c>
      <c r="E47" s="311">
        <v>14749.696000039577</v>
      </c>
      <c r="F47" s="311">
        <v>7620.6822028905153</v>
      </c>
      <c r="G47" s="311">
        <v>2752.4078644067049</v>
      </c>
      <c r="H47" s="311">
        <v>2523.7261016964912</v>
      </c>
      <c r="I47" s="311">
        <v>2996.3281355947256</v>
      </c>
      <c r="J47" s="311">
        <v>2639.1430508494377</v>
      </c>
      <c r="K47" s="311">
        <v>3789.7719322033226</v>
      </c>
      <c r="L47" s="311">
        <v>0</v>
      </c>
      <c r="M47" s="311">
        <v>0</v>
      </c>
      <c r="N47" s="311">
        <v>0</v>
      </c>
      <c r="O47" s="311">
        <v>238.08000000007451</v>
      </c>
      <c r="P47" s="311">
        <v>444.13773913029581</v>
      </c>
      <c r="Q47" s="311">
        <v>771.2711111116223</v>
      </c>
      <c r="R47" s="311">
        <v>152.62052173819393</v>
      </c>
      <c r="S47" s="311">
        <v>0</v>
      </c>
      <c r="T47" s="311">
        <v>0</v>
      </c>
      <c r="U47" s="311">
        <v>1148.1377391302958</v>
      </c>
      <c r="V47" s="311">
        <v>0</v>
      </c>
      <c r="W47" s="311">
        <v>738.81632041139528</v>
      </c>
      <c r="X47" s="311">
        <v>0</v>
      </c>
      <c r="Y47" s="311">
        <v>225.13509316765703</v>
      </c>
      <c r="Z47" s="311">
        <v>856.63358920300379</v>
      </c>
      <c r="AA47" s="311">
        <v>218.48447204940021</v>
      </c>
      <c r="AB47" s="311">
        <v>872.54099378827959</v>
      </c>
      <c r="AC47" s="311">
        <v>0</v>
      </c>
      <c r="AD47" s="311">
        <v>0</v>
      </c>
      <c r="AE47" s="311">
        <v>1.3199354838652653</v>
      </c>
      <c r="AF47" s="311">
        <v>9.2495967742024732E-2</v>
      </c>
      <c r="AG47" s="311">
        <v>1163.1774193542078</v>
      </c>
      <c r="AH47" s="311">
        <v>2588.9472000000533</v>
      </c>
      <c r="AI47" s="311">
        <v>2090.0352000007406</v>
      </c>
      <c r="AJ47" s="311">
        <v>0</v>
      </c>
      <c r="AK47" s="311">
        <v>0</v>
      </c>
      <c r="AL47" s="311">
        <v>0</v>
      </c>
      <c r="AM47" s="311">
        <v>0</v>
      </c>
      <c r="AN47" s="311">
        <v>0</v>
      </c>
      <c r="AO47" s="311">
        <v>0</v>
      </c>
      <c r="AP47" s="311">
        <v>0</v>
      </c>
      <c r="AQ47" s="311">
        <v>0</v>
      </c>
      <c r="AR47" s="311">
        <v>0</v>
      </c>
      <c r="AS47" s="311">
        <v>0</v>
      </c>
      <c r="AT47" s="311">
        <v>0</v>
      </c>
      <c r="AU47" s="311">
        <v>0</v>
      </c>
      <c r="AV47" s="311">
        <v>0</v>
      </c>
      <c r="AW47" s="311">
        <v>2145.8815999999642</v>
      </c>
      <c r="AX47" s="311">
        <v>1225.0106481482508</v>
      </c>
      <c r="AY47" s="311">
        <v>420.67200000025332</v>
      </c>
      <c r="AZ47" s="311">
        <v>0</v>
      </c>
      <c r="BA47" s="311">
        <v>0</v>
      </c>
      <c r="BB47" s="311">
        <v>0</v>
      </c>
      <c r="BC47" s="311">
        <v>0</v>
      </c>
      <c r="BD47" s="311">
        <v>0</v>
      </c>
      <c r="BE47" s="311">
        <v>0</v>
      </c>
      <c r="BF47" s="311">
        <v>0</v>
      </c>
      <c r="BG47" s="311">
        <v>0</v>
      </c>
      <c r="BH47" s="311">
        <v>0</v>
      </c>
      <c r="BI47" s="311">
        <v>0</v>
      </c>
      <c r="BJ47" s="311">
        <v>0</v>
      </c>
      <c r="BK47" s="311">
        <v>0</v>
      </c>
      <c r="BL47" s="311">
        <v>0</v>
      </c>
      <c r="BM47" s="311">
        <v>0</v>
      </c>
      <c r="BN47" s="311">
        <v>79.076562499976717</v>
      </c>
      <c r="BO47" s="311">
        <v>1.76953125</v>
      </c>
      <c r="BP47" s="311">
        <v>0</v>
      </c>
      <c r="BQ47" s="311">
        <v>486.36139495798307</v>
      </c>
      <c r="BR47" s="311">
        <v>355.04826386554851</v>
      </c>
    </row>
    <row r="48" spans="1:70" ht="15.75" customHeight="1" x14ac:dyDescent="0.2">
      <c r="B48" s="324">
        <v>46243</v>
      </c>
      <c r="C48" s="311">
        <v>22891.178666651249</v>
      </c>
      <c r="D48" s="311">
        <v>22792.192000031471</v>
      </c>
      <c r="E48" s="311">
        <v>14895.22272464633</v>
      </c>
      <c r="F48" s="311">
        <v>8050.5989565253258</v>
      </c>
      <c r="G48" s="311">
        <v>3163.4310508444905</v>
      </c>
      <c r="H48" s="311">
        <v>2555.5117559321225</v>
      </c>
      <c r="I48" s="311">
        <v>3020.0710508450866</v>
      </c>
      <c r="J48" s="311">
        <v>2632.4783728867769</v>
      </c>
      <c r="K48" s="311">
        <v>3468.849471822381</v>
      </c>
      <c r="L48" s="311">
        <v>0</v>
      </c>
      <c r="M48" s="311">
        <v>0</v>
      </c>
      <c r="N48" s="311">
        <v>0</v>
      </c>
      <c r="O48" s="311">
        <v>243.33356521744281</v>
      </c>
      <c r="P48" s="311">
        <v>789.29252173937857</v>
      </c>
      <c r="Q48" s="311">
        <v>771.11652173893526</v>
      </c>
      <c r="R48" s="311">
        <v>170.39768115989864</v>
      </c>
      <c r="S48" s="311">
        <v>0</v>
      </c>
      <c r="T48" s="311">
        <v>0</v>
      </c>
      <c r="U48" s="311">
        <v>1158.6560000004247</v>
      </c>
      <c r="V48" s="311">
        <v>0</v>
      </c>
      <c r="W48" s="311">
        <v>745.52795031061396</v>
      </c>
      <c r="X48" s="311">
        <v>0</v>
      </c>
      <c r="Y48" s="311">
        <v>199.85481366456952</v>
      </c>
      <c r="Z48" s="311">
        <v>850.01086956495419</v>
      </c>
      <c r="AA48" s="311">
        <v>220.13286102470011</v>
      </c>
      <c r="AB48" s="311">
        <v>876.64501582272351</v>
      </c>
      <c r="AC48" s="311">
        <v>0</v>
      </c>
      <c r="AD48" s="311">
        <v>0</v>
      </c>
      <c r="AE48" s="311">
        <v>1.3189102384276339</v>
      </c>
      <c r="AF48" s="311">
        <v>9.1746376811670416E-2</v>
      </c>
      <c r="AG48" s="311">
        <v>1155.231182795018</v>
      </c>
      <c r="AH48" s="311">
        <v>2587.3920000002254</v>
      </c>
      <c r="AI48" s="311">
        <v>2090.1119999997318</v>
      </c>
      <c r="AJ48" s="311">
        <v>0</v>
      </c>
      <c r="AK48" s="311">
        <v>0</v>
      </c>
      <c r="AL48" s="311">
        <v>0</v>
      </c>
      <c r="AM48" s="311">
        <v>0</v>
      </c>
      <c r="AN48" s="311">
        <v>0</v>
      </c>
      <c r="AO48" s="311">
        <v>0</v>
      </c>
      <c r="AP48" s="311">
        <v>0</v>
      </c>
      <c r="AQ48" s="311">
        <v>0</v>
      </c>
      <c r="AR48" s="311">
        <v>0</v>
      </c>
      <c r="AS48" s="311">
        <v>0</v>
      </c>
      <c r="AT48" s="311">
        <v>0</v>
      </c>
      <c r="AU48" s="311">
        <v>0</v>
      </c>
      <c r="AV48" s="311">
        <v>0</v>
      </c>
      <c r="AW48" s="311">
        <v>2186.6464000004344</v>
      </c>
      <c r="AX48" s="311">
        <v>1258.484375</v>
      </c>
      <c r="AY48" s="311">
        <v>338.88640000112355</v>
      </c>
      <c r="AZ48" s="311">
        <v>0</v>
      </c>
      <c r="BA48" s="311">
        <v>0</v>
      </c>
      <c r="BB48" s="311">
        <v>0</v>
      </c>
      <c r="BC48" s="311">
        <v>0</v>
      </c>
      <c r="BD48" s="311">
        <v>0</v>
      </c>
      <c r="BE48" s="311">
        <v>0</v>
      </c>
      <c r="BF48" s="311">
        <v>0</v>
      </c>
      <c r="BG48" s="311">
        <v>0</v>
      </c>
      <c r="BH48" s="311">
        <v>0</v>
      </c>
      <c r="BI48" s="311">
        <v>0</v>
      </c>
      <c r="BJ48" s="311">
        <v>0</v>
      </c>
      <c r="BK48" s="311">
        <v>0</v>
      </c>
      <c r="BL48" s="311">
        <v>0</v>
      </c>
      <c r="BM48" s="311">
        <v>0</v>
      </c>
      <c r="BN48" s="311">
        <v>24.887195121962577</v>
      </c>
      <c r="BO48" s="311">
        <v>0</v>
      </c>
      <c r="BP48" s="311">
        <v>0</v>
      </c>
      <c r="BQ48" s="311">
        <v>465.98101666666662</v>
      </c>
      <c r="BR48" s="311">
        <v>324.97678851540695</v>
      </c>
    </row>
    <row r="49" spans="2:70" ht="15.75" customHeight="1" x14ac:dyDescent="0.2">
      <c r="B49" s="324">
        <v>46244</v>
      </c>
      <c r="C49" s="311">
        <v>22230.535420298576</v>
      </c>
      <c r="D49" s="311">
        <v>22149.030956536531</v>
      </c>
      <c r="E49" s="311">
        <v>14529.936695635319</v>
      </c>
      <c r="F49" s="311">
        <v>7761.9200000017881</v>
      </c>
      <c r="G49" s="311">
        <v>3139.7934579178691</v>
      </c>
      <c r="H49" s="311">
        <v>2518.7275932207704</v>
      </c>
      <c r="I49" s="311">
        <v>2973.6229853853583</v>
      </c>
      <c r="J49" s="311">
        <v>2534.6004909425974</v>
      </c>
      <c r="K49" s="311">
        <v>3314.2282903082669</v>
      </c>
      <c r="L49" s="311">
        <v>0</v>
      </c>
      <c r="M49" s="311">
        <v>0</v>
      </c>
      <c r="N49" s="311">
        <v>0</v>
      </c>
      <c r="O49" s="311">
        <v>231.50364444497973</v>
      </c>
      <c r="P49" s="311">
        <v>799.7143188402988</v>
      </c>
      <c r="Q49" s="311">
        <v>771.80660869553685</v>
      </c>
      <c r="R49" s="311">
        <v>195.36139130406082</v>
      </c>
      <c r="S49" s="311">
        <v>0</v>
      </c>
      <c r="T49" s="311">
        <v>0</v>
      </c>
      <c r="U49" s="311">
        <v>1213.1951304357499</v>
      </c>
      <c r="V49" s="311">
        <v>0</v>
      </c>
      <c r="W49" s="311">
        <v>754.4656249997206</v>
      </c>
      <c r="X49" s="311">
        <v>0.55615234375</v>
      </c>
      <c r="Y49" s="311">
        <v>208.35088499484118</v>
      </c>
      <c r="Z49" s="311">
        <v>817.14840838499367</v>
      </c>
      <c r="AA49" s="311">
        <v>214.39891304355115</v>
      </c>
      <c r="AB49" s="311">
        <v>876.75308641977608</v>
      </c>
      <c r="AC49" s="311">
        <v>0</v>
      </c>
      <c r="AD49" s="311">
        <v>0</v>
      </c>
      <c r="AE49" s="311">
        <v>1.3259284712585213</v>
      </c>
      <c r="AF49" s="311">
        <v>9.1370412575770388E-2</v>
      </c>
      <c r="AG49" s="311">
        <v>1052.3091397862881</v>
      </c>
      <c r="AH49" s="311">
        <v>2504.4479999998584</v>
      </c>
      <c r="AI49" s="311">
        <v>2015.488000000827</v>
      </c>
      <c r="AJ49" s="311">
        <v>0</v>
      </c>
      <c r="AK49" s="311">
        <v>0</v>
      </c>
      <c r="AL49" s="311">
        <v>0</v>
      </c>
      <c r="AM49" s="311">
        <v>6.4000000013038516E-2</v>
      </c>
      <c r="AN49" s="311">
        <v>3.1999999948311597E-2</v>
      </c>
      <c r="AO49" s="311">
        <v>0</v>
      </c>
      <c r="AP49" s="311">
        <v>0</v>
      </c>
      <c r="AQ49" s="311">
        <v>0</v>
      </c>
      <c r="AR49" s="311">
        <v>0</v>
      </c>
      <c r="AS49" s="311">
        <v>0</v>
      </c>
      <c r="AT49" s="311">
        <v>0</v>
      </c>
      <c r="AU49" s="311">
        <v>0</v>
      </c>
      <c r="AV49" s="311">
        <v>0</v>
      </c>
      <c r="AW49" s="311">
        <v>2233.9231999996118</v>
      </c>
      <c r="AX49" s="311">
        <v>1269.171875</v>
      </c>
      <c r="AY49" s="311">
        <v>408.35200000181794</v>
      </c>
      <c r="AZ49" s="311">
        <v>0</v>
      </c>
      <c r="BA49" s="311">
        <v>0</v>
      </c>
      <c r="BB49" s="311">
        <v>0</v>
      </c>
      <c r="BC49" s="311">
        <v>0</v>
      </c>
      <c r="BD49" s="311">
        <v>0</v>
      </c>
      <c r="BE49" s="311">
        <v>0</v>
      </c>
      <c r="BF49" s="311">
        <v>0</v>
      </c>
      <c r="BG49" s="311">
        <v>0</v>
      </c>
      <c r="BH49" s="311">
        <v>0</v>
      </c>
      <c r="BI49" s="311">
        <v>0</v>
      </c>
      <c r="BJ49" s="311">
        <v>0</v>
      </c>
      <c r="BK49" s="311">
        <v>0</v>
      </c>
      <c r="BL49" s="311">
        <v>0</v>
      </c>
      <c r="BM49" s="311">
        <v>0</v>
      </c>
      <c r="BN49" s="311">
        <v>104.4408717105398</v>
      </c>
      <c r="BO49" s="311">
        <v>0</v>
      </c>
      <c r="BP49" s="311">
        <v>0</v>
      </c>
      <c r="BQ49" s="311">
        <v>558.64598333333379</v>
      </c>
      <c r="BR49" s="311">
        <v>385.59407142856799</v>
      </c>
    </row>
    <row r="50" spans="2:70" ht="15.75" customHeight="1" x14ac:dyDescent="0.2">
      <c r="B50" s="324">
        <v>46245</v>
      </c>
      <c r="C50" s="311">
        <v>23054.336000025272</v>
      </c>
      <c r="D50" s="311">
        <v>22965.381565213203</v>
      </c>
      <c r="E50" s="311">
        <v>14889.494260877371</v>
      </c>
      <c r="F50" s="311">
        <v>8217.9413333386183</v>
      </c>
      <c r="G50" s="311">
        <v>2702.2959018088877</v>
      </c>
      <c r="H50" s="311">
        <v>2492.2077288143337</v>
      </c>
      <c r="I50" s="311">
        <v>2985.3137019202113</v>
      </c>
      <c r="J50" s="311">
        <v>2609.7768135592341</v>
      </c>
      <c r="K50" s="311">
        <v>4017.4135359451175</v>
      </c>
      <c r="L50" s="311">
        <v>0</v>
      </c>
      <c r="M50" s="311">
        <v>0</v>
      </c>
      <c r="N50" s="311">
        <v>0</v>
      </c>
      <c r="O50" s="311">
        <v>227.51721739117056</v>
      </c>
      <c r="P50" s="311">
        <v>243.0669294684194</v>
      </c>
      <c r="Q50" s="311">
        <v>769.774685990531</v>
      </c>
      <c r="R50" s="311">
        <v>148.99756521731615</v>
      </c>
      <c r="S50" s="311">
        <v>0</v>
      </c>
      <c r="T50" s="311">
        <v>0</v>
      </c>
      <c r="U50" s="311">
        <v>1390.2580869561061</v>
      </c>
      <c r="V50" s="311">
        <v>0</v>
      </c>
      <c r="W50" s="311">
        <v>750.39906832296401</v>
      </c>
      <c r="X50" s="311">
        <v>0.55615234375</v>
      </c>
      <c r="Y50" s="311">
        <v>241.35287267080275</v>
      </c>
      <c r="Z50" s="311">
        <v>823.00951086962596</v>
      </c>
      <c r="AA50" s="311">
        <v>215.89588411012664</v>
      </c>
      <c r="AB50" s="311">
        <v>881.26453804317862</v>
      </c>
      <c r="AC50" s="311">
        <v>0</v>
      </c>
      <c r="AD50" s="311">
        <v>0</v>
      </c>
      <c r="AE50" s="311">
        <v>1.3199130434841209</v>
      </c>
      <c r="AF50" s="311">
        <v>9.0899456521810862E-2</v>
      </c>
      <c r="AG50" s="311">
        <v>1135.9936886401847</v>
      </c>
      <c r="AH50" s="311">
        <v>2562.0511999998707</v>
      </c>
      <c r="AI50" s="311">
        <v>2067.7375999996439</v>
      </c>
      <c r="AJ50" s="311">
        <v>0</v>
      </c>
      <c r="AK50" s="311">
        <v>0</v>
      </c>
      <c r="AL50" s="311">
        <v>0</v>
      </c>
      <c r="AM50" s="311">
        <v>0</v>
      </c>
      <c r="AN50" s="311">
        <v>0</v>
      </c>
      <c r="AO50" s="311">
        <v>0</v>
      </c>
      <c r="AP50" s="311">
        <v>0</v>
      </c>
      <c r="AQ50" s="311">
        <v>0</v>
      </c>
      <c r="AR50" s="311">
        <v>0</v>
      </c>
      <c r="AS50" s="311">
        <v>0</v>
      </c>
      <c r="AT50" s="311">
        <v>0</v>
      </c>
      <c r="AU50" s="311">
        <v>0</v>
      </c>
      <c r="AV50" s="311">
        <v>0</v>
      </c>
      <c r="AW50" s="311">
        <v>2194.2911999998614</v>
      </c>
      <c r="AX50" s="311">
        <v>1288.8687500000233</v>
      </c>
      <c r="AY50" s="311">
        <v>393.60000000149012</v>
      </c>
      <c r="AZ50" s="311">
        <v>0</v>
      </c>
      <c r="BA50" s="311">
        <v>0</v>
      </c>
      <c r="BB50" s="311">
        <v>0</v>
      </c>
      <c r="BC50" s="311">
        <v>0</v>
      </c>
      <c r="BD50" s="311">
        <v>0</v>
      </c>
      <c r="BE50" s="311">
        <v>0</v>
      </c>
      <c r="BF50" s="311">
        <v>0</v>
      </c>
      <c r="BG50" s="311">
        <v>0</v>
      </c>
      <c r="BH50" s="311">
        <v>0</v>
      </c>
      <c r="BI50" s="311">
        <v>0</v>
      </c>
      <c r="BJ50" s="311">
        <v>0</v>
      </c>
      <c r="BK50" s="311">
        <v>0</v>
      </c>
      <c r="BL50" s="311">
        <v>0</v>
      </c>
      <c r="BM50" s="311">
        <v>0</v>
      </c>
      <c r="BN50" s="311">
        <v>102.5350609755842</v>
      </c>
      <c r="BO50" s="311">
        <v>0</v>
      </c>
      <c r="BP50" s="311">
        <v>0</v>
      </c>
      <c r="BQ50" s="311">
        <v>579.84823529411733</v>
      </c>
      <c r="BR50" s="311">
        <v>405.17066666666506</v>
      </c>
    </row>
    <row r="51" spans="2:70" ht="15.75" customHeight="1" x14ac:dyDescent="0.2">
      <c r="B51" s="324">
        <v>46246</v>
      </c>
      <c r="C51" s="311">
        <v>22767.630524784327</v>
      </c>
      <c r="D51" s="311">
        <v>22690.415304332972</v>
      </c>
      <c r="E51" s="311">
        <v>14557.866666644812</v>
      </c>
      <c r="F51" s="311">
        <v>8276.6506666690111</v>
      </c>
      <c r="G51" s="311">
        <v>3341.3293559327722</v>
      </c>
      <c r="H51" s="311">
        <v>2473.8503593206406</v>
      </c>
      <c r="I51" s="311">
        <v>2905.452474579215</v>
      </c>
      <c r="J51" s="311">
        <v>2433.648813560605</v>
      </c>
      <c r="K51" s="311">
        <v>3342.5442711859941</v>
      </c>
      <c r="L51" s="311">
        <v>0</v>
      </c>
      <c r="M51" s="311">
        <v>0</v>
      </c>
      <c r="N51" s="311">
        <v>0</v>
      </c>
      <c r="O51" s="311">
        <v>339.74539130367339</v>
      </c>
      <c r="P51" s="311">
        <v>798.2240772950463</v>
      </c>
      <c r="Q51" s="311">
        <v>770.64657004876062</v>
      </c>
      <c r="R51" s="311">
        <v>128.11130434740335</v>
      </c>
      <c r="S51" s="311">
        <v>0</v>
      </c>
      <c r="T51" s="311">
        <v>0</v>
      </c>
      <c r="U51" s="311">
        <v>1315.9401739137247</v>
      </c>
      <c r="V51" s="311">
        <v>0</v>
      </c>
      <c r="W51" s="311">
        <v>753.65683229779825</v>
      </c>
      <c r="X51" s="311">
        <v>0.55322265625</v>
      </c>
      <c r="Y51" s="311">
        <v>244.08087878493825</v>
      </c>
      <c r="Z51" s="311">
        <v>767.47835791902617</v>
      </c>
      <c r="AA51" s="311">
        <v>213.8143088822253</v>
      </c>
      <c r="AB51" s="311">
        <v>919.77448191773146</v>
      </c>
      <c r="AC51" s="311">
        <v>0</v>
      </c>
      <c r="AD51" s="311">
        <v>0</v>
      </c>
      <c r="AE51" s="311">
        <v>1.3239233286585659</v>
      </c>
      <c r="AF51" s="311">
        <v>9.3245091164135374E-2</v>
      </c>
      <c r="AG51" s="311">
        <v>956.76823281869292</v>
      </c>
      <c r="AH51" s="311">
        <v>2417.3759999999311</v>
      </c>
      <c r="AI51" s="311">
        <v>1936.3669333327562</v>
      </c>
      <c r="AJ51" s="311">
        <v>0</v>
      </c>
      <c r="AK51" s="311">
        <v>0</v>
      </c>
      <c r="AL51" s="311">
        <v>0</v>
      </c>
      <c r="AM51" s="311">
        <v>0</v>
      </c>
      <c r="AN51" s="311">
        <v>0</v>
      </c>
      <c r="AO51" s="311">
        <v>0</v>
      </c>
      <c r="AP51" s="311">
        <v>0</v>
      </c>
      <c r="AQ51" s="311">
        <v>0</v>
      </c>
      <c r="AR51" s="311">
        <v>0</v>
      </c>
      <c r="AS51" s="311">
        <v>0</v>
      </c>
      <c r="AT51" s="311">
        <v>0</v>
      </c>
      <c r="AU51" s="311">
        <v>0</v>
      </c>
      <c r="AV51" s="311">
        <v>0</v>
      </c>
      <c r="AW51" s="311">
        <v>2184.7008000002243</v>
      </c>
      <c r="AX51" s="311">
        <v>1287.8578124999767</v>
      </c>
      <c r="AY51" s="311">
        <v>420.72320000082254</v>
      </c>
      <c r="AZ51" s="311">
        <v>0</v>
      </c>
      <c r="BA51" s="311">
        <v>0</v>
      </c>
      <c r="BB51" s="311">
        <v>0</v>
      </c>
      <c r="BC51" s="311">
        <v>0</v>
      </c>
      <c r="BD51" s="311">
        <v>0</v>
      </c>
      <c r="BE51" s="311">
        <v>0</v>
      </c>
      <c r="BF51" s="311">
        <v>0</v>
      </c>
      <c r="BG51" s="311">
        <v>0</v>
      </c>
      <c r="BH51" s="311">
        <v>0</v>
      </c>
      <c r="BI51" s="311">
        <v>0</v>
      </c>
      <c r="BJ51" s="311">
        <v>0</v>
      </c>
      <c r="BK51" s="311">
        <v>0</v>
      </c>
      <c r="BL51" s="311">
        <v>0</v>
      </c>
      <c r="BM51" s="311">
        <v>0</v>
      </c>
      <c r="BN51" s="311">
        <v>93.309374999953434</v>
      </c>
      <c r="BO51" s="311">
        <v>0.51171875</v>
      </c>
      <c r="BP51" s="311">
        <v>0</v>
      </c>
      <c r="BQ51" s="311">
        <v>543.18107500000042</v>
      </c>
      <c r="BR51" s="311">
        <v>379.5228403361325</v>
      </c>
    </row>
    <row r="52" spans="2:70" ht="15.75" customHeight="1" x14ac:dyDescent="0.2">
      <c r="B52" s="324">
        <v>46247</v>
      </c>
      <c r="C52" s="311">
        <v>23387.833507239819</v>
      </c>
      <c r="D52" s="311">
        <v>23322.089739084244</v>
      </c>
      <c r="E52" s="311">
        <v>14901.240421831608</v>
      </c>
      <c r="F52" s="311">
        <v>8564.661797106266</v>
      </c>
      <c r="G52" s="311">
        <v>2952.1507048532367</v>
      </c>
      <c r="H52" s="311">
        <v>2553.0576271228492</v>
      </c>
      <c r="I52" s="311">
        <v>2910.2881963774562</v>
      </c>
      <c r="J52" s="311">
        <v>2562.6213442385197</v>
      </c>
      <c r="K52" s="311">
        <v>3854.1277288123965</v>
      </c>
      <c r="L52" s="311">
        <v>0</v>
      </c>
      <c r="M52" s="311">
        <v>0</v>
      </c>
      <c r="N52" s="311">
        <v>0</v>
      </c>
      <c r="O52" s="311">
        <v>326.65600000042468</v>
      </c>
      <c r="P52" s="311">
        <v>765.68177777761593</v>
      </c>
      <c r="Q52" s="311">
        <v>424.48695652140304</v>
      </c>
      <c r="R52" s="311">
        <v>147.70086956489831</v>
      </c>
      <c r="S52" s="311">
        <v>0</v>
      </c>
      <c r="T52" s="311">
        <v>0</v>
      </c>
      <c r="U52" s="311">
        <v>1371.2027826085687</v>
      </c>
      <c r="V52" s="311">
        <v>0</v>
      </c>
      <c r="W52" s="311">
        <v>749.51571234501898</v>
      </c>
      <c r="X52" s="311">
        <v>8.28369140625</v>
      </c>
      <c r="Y52" s="311">
        <v>257.13006478064926</v>
      </c>
      <c r="Z52" s="311">
        <v>820.23770380439237</v>
      </c>
      <c r="AA52" s="311">
        <v>229.55992818344384</v>
      </c>
      <c r="AB52" s="311">
        <v>940.22981366422027</v>
      </c>
      <c r="AC52" s="311">
        <v>0</v>
      </c>
      <c r="AD52" s="311">
        <v>0</v>
      </c>
      <c r="AE52" s="311">
        <v>1.32394904161265</v>
      </c>
      <c r="AF52" s="311">
        <v>9.2166768934248466E-2</v>
      </c>
      <c r="AG52" s="311">
        <v>1084.8763440866023</v>
      </c>
      <c r="AH52" s="311">
        <v>2523.6167804878205</v>
      </c>
      <c r="AI52" s="311">
        <v>2034.2334439018741</v>
      </c>
      <c r="AJ52" s="311">
        <v>0</v>
      </c>
      <c r="AK52" s="311">
        <v>0</v>
      </c>
      <c r="AL52" s="311">
        <v>0</v>
      </c>
      <c r="AM52" s="311">
        <v>0</v>
      </c>
      <c r="AN52" s="311">
        <v>0</v>
      </c>
      <c r="AO52" s="311">
        <v>0</v>
      </c>
      <c r="AP52" s="311">
        <v>0</v>
      </c>
      <c r="AQ52" s="311">
        <v>0</v>
      </c>
      <c r="AR52" s="311">
        <v>0</v>
      </c>
      <c r="AS52" s="311">
        <v>0</v>
      </c>
      <c r="AT52" s="311">
        <v>0</v>
      </c>
      <c r="AU52" s="311">
        <v>0</v>
      </c>
      <c r="AV52" s="311">
        <v>0</v>
      </c>
      <c r="AW52" s="311">
        <v>2230.7487999997102</v>
      </c>
      <c r="AX52" s="311">
        <v>1309.0625</v>
      </c>
      <c r="AY52" s="311">
        <v>407.98331139050424</v>
      </c>
      <c r="AZ52" s="311">
        <v>0</v>
      </c>
      <c r="BA52" s="311">
        <v>0</v>
      </c>
      <c r="BB52" s="311">
        <v>0</v>
      </c>
      <c r="BC52" s="311">
        <v>0</v>
      </c>
      <c r="BD52" s="311">
        <v>0</v>
      </c>
      <c r="BE52" s="311">
        <v>0</v>
      </c>
      <c r="BF52" s="311">
        <v>0</v>
      </c>
      <c r="BG52" s="311">
        <v>0</v>
      </c>
      <c r="BH52" s="311">
        <v>0</v>
      </c>
      <c r="BI52" s="311">
        <v>0</v>
      </c>
      <c r="BJ52" s="311">
        <v>0</v>
      </c>
      <c r="BK52" s="311">
        <v>0</v>
      </c>
      <c r="BL52" s="311">
        <v>0</v>
      </c>
      <c r="BM52" s="311">
        <v>0</v>
      </c>
      <c r="BN52" s="311">
        <v>81.671875</v>
      </c>
      <c r="BO52" s="311">
        <v>21.681522982973547</v>
      </c>
      <c r="BP52" s="311">
        <v>0</v>
      </c>
      <c r="BQ52" s="311">
        <v>589.35455000000002</v>
      </c>
      <c r="BR52" s="311">
        <v>411.7358000000022</v>
      </c>
    </row>
    <row r="53" spans="2:70" ht="15.75" customHeight="1" x14ac:dyDescent="0.2">
      <c r="B53" s="324">
        <v>46248</v>
      </c>
      <c r="C53" s="311">
        <v>22341.364869534969</v>
      </c>
      <c r="D53" s="311">
        <v>22251.519999980927</v>
      </c>
      <c r="E53" s="311">
        <v>14139.391999989748</v>
      </c>
      <c r="F53" s="311">
        <v>8265.7280000001192</v>
      </c>
      <c r="G53" s="311">
        <v>2570.4135593213141</v>
      </c>
      <c r="H53" s="311">
        <v>2437.8573278784752</v>
      </c>
      <c r="I53" s="311">
        <v>2668.786983050406</v>
      </c>
      <c r="J53" s="311">
        <v>2559.0974915251136</v>
      </c>
      <c r="K53" s="311">
        <v>3809.9742372855544</v>
      </c>
      <c r="L53" s="311">
        <v>0</v>
      </c>
      <c r="M53" s="311">
        <v>0</v>
      </c>
      <c r="N53" s="311">
        <v>0</v>
      </c>
      <c r="O53" s="311">
        <v>215.25089826248586</v>
      </c>
      <c r="P53" s="311">
        <v>799.28042957466096</v>
      </c>
      <c r="Q53" s="311">
        <v>0</v>
      </c>
      <c r="R53" s="311">
        <v>108.36310982238501</v>
      </c>
      <c r="S53" s="311">
        <v>0</v>
      </c>
      <c r="T53" s="311">
        <v>0</v>
      </c>
      <c r="U53" s="311">
        <v>1542.5962438667193</v>
      </c>
      <c r="V53" s="311">
        <v>0</v>
      </c>
      <c r="W53" s="311">
        <v>752.36569293448702</v>
      </c>
      <c r="X53" s="311">
        <v>1.59423828125</v>
      </c>
      <c r="Y53" s="311">
        <v>237.10791925468948</v>
      </c>
      <c r="Z53" s="311">
        <v>719.13789790403098</v>
      </c>
      <c r="AA53" s="311">
        <v>219.64788431674242</v>
      </c>
      <c r="AB53" s="311">
        <v>920.17643633577973</v>
      </c>
      <c r="AC53" s="311">
        <v>0</v>
      </c>
      <c r="AD53" s="311">
        <v>0</v>
      </c>
      <c r="AE53" s="311">
        <v>1.3199724170153786</v>
      </c>
      <c r="AF53" s="311">
        <v>9.0623392940642589E-2</v>
      </c>
      <c r="AG53" s="311">
        <v>1083.9277699869126</v>
      </c>
      <c r="AH53" s="311">
        <v>2361.0447609752882</v>
      </c>
      <c r="AI53" s="311">
        <v>1887.2724210517481</v>
      </c>
      <c r="AJ53" s="311">
        <v>0</v>
      </c>
      <c r="AK53" s="311">
        <v>0</v>
      </c>
      <c r="AL53" s="311">
        <v>0</v>
      </c>
      <c r="AM53" s="311">
        <v>0</v>
      </c>
      <c r="AN53" s="311">
        <v>0</v>
      </c>
      <c r="AO53" s="311">
        <v>0</v>
      </c>
      <c r="AP53" s="311">
        <v>0</v>
      </c>
      <c r="AQ53" s="311">
        <v>0</v>
      </c>
      <c r="AR53" s="311">
        <v>0</v>
      </c>
      <c r="AS53" s="311">
        <v>0</v>
      </c>
      <c r="AT53" s="311">
        <v>0</v>
      </c>
      <c r="AU53" s="311">
        <v>0</v>
      </c>
      <c r="AV53" s="311">
        <v>0</v>
      </c>
      <c r="AW53" s="311">
        <v>2182.2719999998808</v>
      </c>
      <c r="AX53" s="311">
        <v>1272.4382812500698</v>
      </c>
      <c r="AY53" s="311">
        <v>415.18720000237226</v>
      </c>
      <c r="AZ53" s="311">
        <v>0</v>
      </c>
      <c r="BA53" s="311">
        <v>0</v>
      </c>
      <c r="BB53" s="311">
        <v>0</v>
      </c>
      <c r="BC53" s="311">
        <v>0</v>
      </c>
      <c r="BD53" s="311">
        <v>0</v>
      </c>
      <c r="BE53" s="311">
        <v>0</v>
      </c>
      <c r="BF53" s="311">
        <v>0</v>
      </c>
      <c r="BG53" s="311">
        <v>0</v>
      </c>
      <c r="BH53" s="311">
        <v>0</v>
      </c>
      <c r="BI53" s="311">
        <v>0</v>
      </c>
      <c r="BJ53" s="311">
        <v>0</v>
      </c>
      <c r="BK53" s="311">
        <v>0</v>
      </c>
      <c r="BL53" s="311">
        <v>0</v>
      </c>
      <c r="BM53" s="311">
        <v>0</v>
      </c>
      <c r="BN53" s="311">
        <v>117.16093750006985</v>
      </c>
      <c r="BO53" s="311">
        <v>1.595703125</v>
      </c>
      <c r="BP53" s="311">
        <v>0</v>
      </c>
      <c r="BQ53" s="311">
        <v>548.14874166666777</v>
      </c>
      <c r="BR53" s="311">
        <v>386.03951666666399</v>
      </c>
    </row>
    <row r="54" spans="2:70" ht="15.75" customHeight="1" x14ac:dyDescent="0.2">
      <c r="B54" s="324">
        <v>46249</v>
      </c>
      <c r="C54" s="311">
        <v>22638.888811588287</v>
      </c>
      <c r="D54" s="311">
        <v>22562.400463730097</v>
      </c>
      <c r="E54" s="311">
        <v>14927.842318832874</v>
      </c>
      <c r="F54" s="311">
        <v>7767.0400000065565</v>
      </c>
      <c r="G54" s="311">
        <v>2093.4378305077553</v>
      </c>
      <c r="H54" s="311">
        <v>2613.9422372877598</v>
      </c>
      <c r="I54" s="311">
        <v>3017.0858305096626</v>
      </c>
      <c r="J54" s="311">
        <v>2615.316348336637</v>
      </c>
      <c r="K54" s="311">
        <v>4547.2542372867465</v>
      </c>
      <c r="L54" s="311">
        <v>0</v>
      </c>
      <c r="M54" s="311">
        <v>0</v>
      </c>
      <c r="N54" s="311">
        <v>0</v>
      </c>
      <c r="O54" s="311">
        <v>273.91999999992549</v>
      </c>
      <c r="P54" s="311">
        <v>447.60301449289545</v>
      </c>
      <c r="Q54" s="311">
        <v>0</v>
      </c>
      <c r="R54" s="311">
        <v>127.86643478274345</v>
      </c>
      <c r="S54" s="311">
        <v>0</v>
      </c>
      <c r="T54" s="311">
        <v>0</v>
      </c>
      <c r="U54" s="311">
        <v>1321.8504347829148</v>
      </c>
      <c r="V54" s="311">
        <v>0</v>
      </c>
      <c r="W54" s="311">
        <v>746.75652173953131</v>
      </c>
      <c r="X54" s="311">
        <v>1.029296875</v>
      </c>
      <c r="Y54" s="311">
        <v>218.63346354168607</v>
      </c>
      <c r="Z54" s="311">
        <v>832.76263586943969</v>
      </c>
      <c r="AA54" s="311">
        <v>218.73555424530059</v>
      </c>
      <c r="AB54" s="311">
        <v>968.35093167703599</v>
      </c>
      <c r="AC54" s="311">
        <v>0</v>
      </c>
      <c r="AD54" s="311">
        <v>0</v>
      </c>
      <c r="AE54" s="311">
        <v>1.3247741935483646</v>
      </c>
      <c r="AF54" s="311">
        <v>8.8873655913857874E-2</v>
      </c>
      <c r="AG54" s="311">
        <v>1133.4838709682226</v>
      </c>
      <c r="AH54" s="311">
        <v>2573.3205333331134</v>
      </c>
      <c r="AI54" s="311">
        <v>2076.9752615382895</v>
      </c>
      <c r="AJ54" s="311">
        <v>0</v>
      </c>
      <c r="AK54" s="311">
        <v>0</v>
      </c>
      <c r="AL54" s="311">
        <v>0</v>
      </c>
      <c r="AM54" s="311">
        <v>0</v>
      </c>
      <c r="AN54" s="311">
        <v>0</v>
      </c>
      <c r="AO54" s="311">
        <v>0</v>
      </c>
      <c r="AP54" s="311">
        <v>0</v>
      </c>
      <c r="AQ54" s="311">
        <v>0</v>
      </c>
      <c r="AR54" s="311">
        <v>0</v>
      </c>
      <c r="AS54" s="311">
        <v>0</v>
      </c>
      <c r="AT54" s="311">
        <v>0</v>
      </c>
      <c r="AU54" s="311">
        <v>0</v>
      </c>
      <c r="AV54" s="311">
        <v>0</v>
      </c>
      <c r="AW54" s="311">
        <v>2172.6175999999978</v>
      </c>
      <c r="AX54" s="311">
        <v>908.96493055555038</v>
      </c>
      <c r="AY54" s="311">
        <v>389.58720000088215</v>
      </c>
      <c r="AZ54" s="311">
        <v>0</v>
      </c>
      <c r="BA54" s="311">
        <v>0</v>
      </c>
      <c r="BB54" s="311">
        <v>0</v>
      </c>
      <c r="BC54" s="311">
        <v>0</v>
      </c>
      <c r="BD54" s="311">
        <v>0</v>
      </c>
      <c r="BE54" s="311">
        <v>0</v>
      </c>
      <c r="BF54" s="311">
        <v>0</v>
      </c>
      <c r="BG54" s="311">
        <v>0</v>
      </c>
      <c r="BH54" s="311">
        <v>0</v>
      </c>
      <c r="BI54" s="311">
        <v>0</v>
      </c>
      <c r="BJ54" s="311">
        <v>0</v>
      </c>
      <c r="BK54" s="311">
        <v>0</v>
      </c>
      <c r="BL54" s="311">
        <v>0</v>
      </c>
      <c r="BM54" s="311">
        <v>0</v>
      </c>
      <c r="BN54" s="311">
        <v>27.623475609812886</v>
      </c>
      <c r="BO54" s="311">
        <v>0</v>
      </c>
      <c r="BP54" s="311">
        <v>0</v>
      </c>
      <c r="BQ54" s="311">
        <v>535.66438627450952</v>
      </c>
      <c r="BR54" s="311">
        <v>383.68185000000085</v>
      </c>
    </row>
    <row r="55" spans="2:70" ht="15.75" customHeight="1" x14ac:dyDescent="0.2">
      <c r="B55" s="324">
        <v>46250</v>
      </c>
      <c r="C55" s="311">
        <v>22559.402666687965</v>
      </c>
      <c r="D55" s="311">
        <v>22504.076985508204</v>
      </c>
      <c r="E55" s="311">
        <v>14666.877987056971</v>
      </c>
      <c r="F55" s="311">
        <v>7989.188637688756</v>
      </c>
      <c r="G55" s="311">
        <v>2249.4310207180679</v>
      </c>
      <c r="H55" s="311">
        <v>2590.3147743456066</v>
      </c>
      <c r="I55" s="311">
        <v>3023.1866311058402</v>
      </c>
      <c r="J55" s="311">
        <v>2561.0609369874001</v>
      </c>
      <c r="K55" s="311">
        <v>4216.0864046663046</v>
      </c>
      <c r="L55" s="311">
        <v>0</v>
      </c>
      <c r="M55" s="311">
        <v>0</v>
      </c>
      <c r="N55" s="311">
        <v>0</v>
      </c>
      <c r="O55" s="311">
        <v>285.50678260810673</v>
      </c>
      <c r="P55" s="311">
        <v>795.20834782579914</v>
      </c>
      <c r="Q55" s="311">
        <v>0</v>
      </c>
      <c r="R55" s="311">
        <v>141.02260869555175</v>
      </c>
      <c r="S55" s="311">
        <v>0</v>
      </c>
      <c r="T55" s="311">
        <v>0</v>
      </c>
      <c r="U55" s="311">
        <v>1206.5320269661024</v>
      </c>
      <c r="V55" s="311">
        <v>0</v>
      </c>
      <c r="W55" s="311">
        <v>748.40781249990687</v>
      </c>
      <c r="X55" s="311">
        <v>0.9951171875</v>
      </c>
      <c r="Y55" s="311">
        <v>240.05570652172901</v>
      </c>
      <c r="Z55" s="311">
        <v>859.76380046643317</v>
      </c>
      <c r="AA55" s="311">
        <v>225.98874803492799</v>
      </c>
      <c r="AB55" s="311">
        <v>931.48621894419193</v>
      </c>
      <c r="AC55" s="311">
        <v>0</v>
      </c>
      <c r="AD55" s="311">
        <v>0</v>
      </c>
      <c r="AE55" s="311">
        <v>1.3219354838729487</v>
      </c>
      <c r="AF55" s="311">
        <v>8.8494492169047589E-2</v>
      </c>
      <c r="AG55" s="311">
        <v>1087.2204301087186</v>
      </c>
      <c r="AH55" s="311">
        <v>2556.7680000001565</v>
      </c>
      <c r="AI55" s="311">
        <v>2063.0400000000373</v>
      </c>
      <c r="AJ55" s="311">
        <v>0</v>
      </c>
      <c r="AK55" s="311">
        <v>0</v>
      </c>
      <c r="AL55" s="311">
        <v>0</v>
      </c>
      <c r="AM55" s="311">
        <v>0</v>
      </c>
      <c r="AN55" s="311">
        <v>0</v>
      </c>
      <c r="AO55" s="311">
        <v>0</v>
      </c>
      <c r="AP55" s="311">
        <v>0</v>
      </c>
      <c r="AQ55" s="311">
        <v>0</v>
      </c>
      <c r="AR55" s="311">
        <v>0</v>
      </c>
      <c r="AS55" s="311">
        <v>0</v>
      </c>
      <c r="AT55" s="311">
        <v>0</v>
      </c>
      <c r="AU55" s="311">
        <v>0</v>
      </c>
      <c r="AV55" s="311">
        <v>0</v>
      </c>
      <c r="AW55" s="311">
        <v>2131.7472000000998</v>
      </c>
      <c r="AX55" s="311">
        <v>890.17265624995343</v>
      </c>
      <c r="AY55" s="311">
        <v>362.82239999994636</v>
      </c>
      <c r="AZ55" s="311">
        <v>0</v>
      </c>
      <c r="BA55" s="311">
        <v>0</v>
      </c>
      <c r="BB55" s="311">
        <v>0</v>
      </c>
      <c r="BC55" s="311">
        <v>0</v>
      </c>
      <c r="BD55" s="311">
        <v>0</v>
      </c>
      <c r="BE55" s="311">
        <v>0</v>
      </c>
      <c r="BF55" s="311">
        <v>0</v>
      </c>
      <c r="BG55" s="311">
        <v>0</v>
      </c>
      <c r="BH55" s="311">
        <v>0</v>
      </c>
      <c r="BI55" s="311">
        <v>0</v>
      </c>
      <c r="BJ55" s="311">
        <v>0</v>
      </c>
      <c r="BK55" s="311">
        <v>0</v>
      </c>
      <c r="BL55" s="311">
        <v>0</v>
      </c>
      <c r="BM55" s="311">
        <v>0</v>
      </c>
      <c r="BN55" s="311">
        <v>26.3828125</v>
      </c>
      <c r="BO55" s="311">
        <v>28.674218749998545</v>
      </c>
      <c r="BP55" s="311">
        <v>0</v>
      </c>
      <c r="BQ55" s="311">
        <v>633.98585000000094</v>
      </c>
      <c r="BR55" s="311">
        <v>436.37774999999965</v>
      </c>
    </row>
    <row r="56" spans="2:70" ht="15.75" customHeight="1" x14ac:dyDescent="0.2">
      <c r="B56" s="324">
        <v>46251</v>
      </c>
      <c r="C56" s="311">
        <v>22293.281391322613</v>
      </c>
      <c r="D56" s="311">
        <v>22244.485565245152</v>
      </c>
      <c r="E56" s="311">
        <v>14723.754666656256</v>
      </c>
      <c r="F56" s="311">
        <v>7656.8783768117428</v>
      </c>
      <c r="G56" s="311">
        <v>2441.2507118619978</v>
      </c>
      <c r="H56" s="311">
        <v>2547.4666230268776</v>
      </c>
      <c r="I56" s="311">
        <v>2920.58684746176</v>
      </c>
      <c r="J56" s="311">
        <v>2565.9488953873515</v>
      </c>
      <c r="K56" s="311">
        <v>4173.4768813587725</v>
      </c>
      <c r="L56" s="311">
        <v>0</v>
      </c>
      <c r="M56" s="311">
        <v>0</v>
      </c>
      <c r="N56" s="311">
        <v>0</v>
      </c>
      <c r="O56" s="311">
        <v>278.45008695684373</v>
      </c>
      <c r="P56" s="311">
        <v>797.58469565259293</v>
      </c>
      <c r="Q56" s="311">
        <v>0</v>
      </c>
      <c r="R56" s="311">
        <v>132.89244444388896</v>
      </c>
      <c r="S56" s="311">
        <v>0</v>
      </c>
      <c r="T56" s="311">
        <v>0</v>
      </c>
      <c r="U56" s="311">
        <v>1279.072463767603</v>
      </c>
      <c r="V56" s="311">
        <v>0</v>
      </c>
      <c r="W56" s="311">
        <v>754.52014751546085</v>
      </c>
      <c r="X56" s="311">
        <v>0.97265625</v>
      </c>
      <c r="Y56" s="311">
        <v>247.21816284937086</v>
      </c>
      <c r="Z56" s="311">
        <v>824.05539596267045</v>
      </c>
      <c r="AA56" s="311">
        <v>229.96118012443185</v>
      </c>
      <c r="AB56" s="311">
        <v>923.8291925471276</v>
      </c>
      <c r="AC56" s="311">
        <v>0</v>
      </c>
      <c r="AD56" s="311">
        <v>0</v>
      </c>
      <c r="AE56" s="311">
        <v>1.333936886407173</v>
      </c>
      <c r="AF56" s="311">
        <v>8.9682795698990958E-2</v>
      </c>
      <c r="AG56" s="311">
        <v>1080.4623655928299</v>
      </c>
      <c r="AH56" s="311">
        <v>2466.1951999999583</v>
      </c>
      <c r="AI56" s="311">
        <v>1980.7488000001758</v>
      </c>
      <c r="AJ56" s="311">
        <v>0</v>
      </c>
      <c r="AK56" s="311">
        <v>0</v>
      </c>
      <c r="AL56" s="311">
        <v>0</v>
      </c>
      <c r="AM56" s="311">
        <v>0</v>
      </c>
      <c r="AN56" s="311">
        <v>0</v>
      </c>
      <c r="AO56" s="311">
        <v>0</v>
      </c>
      <c r="AP56" s="311">
        <v>0</v>
      </c>
      <c r="AQ56" s="311">
        <v>0</v>
      </c>
      <c r="AR56" s="311">
        <v>0</v>
      </c>
      <c r="AS56" s="311">
        <v>0</v>
      </c>
      <c r="AT56" s="311">
        <v>0</v>
      </c>
      <c r="AU56" s="311">
        <v>0</v>
      </c>
      <c r="AV56" s="311">
        <v>0</v>
      </c>
      <c r="AW56" s="311">
        <v>2161.2768000001088</v>
      </c>
      <c r="AX56" s="311">
        <v>975.05468750011642</v>
      </c>
      <c r="AY56" s="311">
        <v>397.61280000209808</v>
      </c>
      <c r="AZ56" s="311">
        <v>0</v>
      </c>
      <c r="BA56" s="311">
        <v>0</v>
      </c>
      <c r="BB56" s="311">
        <v>0</v>
      </c>
      <c r="BC56" s="311">
        <v>0</v>
      </c>
      <c r="BD56" s="311">
        <v>0</v>
      </c>
      <c r="BE56" s="311">
        <v>0</v>
      </c>
      <c r="BF56" s="311">
        <v>0</v>
      </c>
      <c r="BG56" s="311">
        <v>0</v>
      </c>
      <c r="BH56" s="311">
        <v>0</v>
      </c>
      <c r="BI56" s="311">
        <v>0</v>
      </c>
      <c r="BJ56" s="311">
        <v>0</v>
      </c>
      <c r="BK56" s="311">
        <v>0</v>
      </c>
      <c r="BL56" s="311">
        <v>0</v>
      </c>
      <c r="BM56" s="311">
        <v>0</v>
      </c>
      <c r="BN56" s="311">
        <v>143.45132211537566</v>
      </c>
      <c r="BO56" s="311">
        <v>0</v>
      </c>
      <c r="BP56" s="311">
        <v>0</v>
      </c>
      <c r="BQ56" s="311">
        <v>542.22093333333396</v>
      </c>
      <c r="BR56" s="311">
        <v>360.48350078336443</v>
      </c>
    </row>
    <row r="57" spans="2:70" ht="15.75" customHeight="1" x14ac:dyDescent="0.2">
      <c r="B57" s="324">
        <v>46252</v>
      </c>
      <c r="C57" s="311">
        <v>0</v>
      </c>
      <c r="D57" s="311">
        <v>0</v>
      </c>
      <c r="E57" s="311">
        <v>0</v>
      </c>
      <c r="F57" s="311">
        <v>0</v>
      </c>
      <c r="G57" s="311">
        <v>0</v>
      </c>
      <c r="H57" s="311">
        <v>0</v>
      </c>
      <c r="I57" s="311">
        <v>0</v>
      </c>
      <c r="J57" s="311">
        <v>0</v>
      </c>
      <c r="K57" s="311">
        <v>0</v>
      </c>
      <c r="L57" s="311">
        <v>0</v>
      </c>
      <c r="M57" s="311">
        <v>0</v>
      </c>
      <c r="N57" s="311">
        <v>0</v>
      </c>
      <c r="O57" s="311">
        <v>0</v>
      </c>
      <c r="P57" s="311">
        <v>0</v>
      </c>
      <c r="Q57" s="311">
        <v>0</v>
      </c>
      <c r="R57" s="311">
        <v>0</v>
      </c>
      <c r="S57" s="311">
        <v>0</v>
      </c>
      <c r="T57" s="311">
        <v>0</v>
      </c>
      <c r="U57" s="311">
        <v>0</v>
      </c>
      <c r="V57" s="311">
        <v>0</v>
      </c>
      <c r="W57" s="311">
        <v>0</v>
      </c>
      <c r="X57" s="311">
        <v>0</v>
      </c>
      <c r="Y57" s="311">
        <v>0</v>
      </c>
      <c r="Z57" s="311">
        <v>0</v>
      </c>
      <c r="AA57" s="311">
        <v>0</v>
      </c>
      <c r="AB57" s="311">
        <v>0</v>
      </c>
      <c r="AC57" s="311">
        <v>0</v>
      </c>
      <c r="AD57" s="311">
        <v>0</v>
      </c>
      <c r="AE57" s="311">
        <v>0</v>
      </c>
      <c r="AF57" s="311">
        <v>0</v>
      </c>
      <c r="AG57" s="311">
        <v>0</v>
      </c>
      <c r="AH57" s="311">
        <v>0</v>
      </c>
      <c r="AI57" s="311">
        <v>0</v>
      </c>
      <c r="AJ57" s="311">
        <v>0</v>
      </c>
      <c r="AK57" s="311">
        <v>0</v>
      </c>
      <c r="AL57" s="311">
        <v>0</v>
      </c>
      <c r="AM57" s="311">
        <v>0</v>
      </c>
      <c r="AN57" s="311">
        <v>0</v>
      </c>
      <c r="AO57" s="311">
        <v>0</v>
      </c>
      <c r="AP57" s="311">
        <v>0</v>
      </c>
      <c r="AQ57" s="311">
        <v>0</v>
      </c>
      <c r="AR57" s="311">
        <v>0</v>
      </c>
      <c r="AS57" s="311">
        <v>0</v>
      </c>
      <c r="AT57" s="311">
        <v>0</v>
      </c>
      <c r="AU57" s="311">
        <v>0</v>
      </c>
      <c r="AV57" s="311">
        <v>0</v>
      </c>
      <c r="AW57" s="311">
        <v>0</v>
      </c>
      <c r="AX57" s="311">
        <v>0</v>
      </c>
      <c r="AY57" s="311">
        <v>0</v>
      </c>
      <c r="AZ57" s="311">
        <v>0</v>
      </c>
      <c r="BA57" s="311">
        <v>0</v>
      </c>
      <c r="BB57" s="311">
        <v>0</v>
      </c>
      <c r="BC57" s="311">
        <v>0</v>
      </c>
      <c r="BD57" s="311">
        <v>0</v>
      </c>
      <c r="BE57" s="311">
        <v>0</v>
      </c>
      <c r="BF57" s="311">
        <v>0</v>
      </c>
      <c r="BG57" s="311">
        <v>0</v>
      </c>
      <c r="BH57" s="311">
        <v>0</v>
      </c>
      <c r="BI57" s="311">
        <v>0</v>
      </c>
      <c r="BJ57" s="311">
        <v>0</v>
      </c>
      <c r="BK57" s="311">
        <v>0</v>
      </c>
      <c r="BL57" s="311">
        <v>0</v>
      </c>
      <c r="BM57" s="311">
        <v>0</v>
      </c>
      <c r="BN57" s="311">
        <v>0</v>
      </c>
      <c r="BO57" s="311">
        <v>0</v>
      </c>
      <c r="BP57" s="311">
        <v>0</v>
      </c>
      <c r="BQ57" s="311">
        <v>0</v>
      </c>
      <c r="BR57" s="311">
        <v>0</v>
      </c>
    </row>
    <row r="58" spans="2:70" ht="15.75" customHeight="1" x14ac:dyDescent="0.2">
      <c r="B58" s="324">
        <v>46253</v>
      </c>
      <c r="C58" s="311">
        <v>0</v>
      </c>
      <c r="D58" s="311">
        <v>0</v>
      </c>
      <c r="E58" s="311">
        <v>0</v>
      </c>
      <c r="F58" s="311">
        <v>0</v>
      </c>
      <c r="G58" s="311">
        <v>0</v>
      </c>
      <c r="H58" s="311">
        <v>0</v>
      </c>
      <c r="I58" s="311">
        <v>0</v>
      </c>
      <c r="J58" s="311">
        <v>0</v>
      </c>
      <c r="K58" s="311">
        <v>0</v>
      </c>
      <c r="L58" s="311">
        <v>0</v>
      </c>
      <c r="M58" s="311">
        <v>0</v>
      </c>
      <c r="N58" s="311">
        <v>0</v>
      </c>
      <c r="O58" s="311">
        <v>0</v>
      </c>
      <c r="P58" s="311">
        <v>0</v>
      </c>
      <c r="Q58" s="311">
        <v>0</v>
      </c>
      <c r="R58" s="311">
        <v>0</v>
      </c>
      <c r="S58" s="311">
        <v>0</v>
      </c>
      <c r="T58" s="311">
        <v>0</v>
      </c>
      <c r="U58" s="311">
        <v>0</v>
      </c>
      <c r="V58" s="311">
        <v>0</v>
      </c>
      <c r="W58" s="311">
        <v>0</v>
      </c>
      <c r="X58" s="311">
        <v>0</v>
      </c>
      <c r="Y58" s="311">
        <v>0</v>
      </c>
      <c r="Z58" s="311">
        <v>0</v>
      </c>
      <c r="AA58" s="311">
        <v>0</v>
      </c>
      <c r="AB58" s="311">
        <v>0</v>
      </c>
      <c r="AC58" s="311">
        <v>0</v>
      </c>
      <c r="AD58" s="311">
        <v>0</v>
      </c>
      <c r="AE58" s="311">
        <v>0</v>
      </c>
      <c r="AF58" s="311">
        <v>0</v>
      </c>
      <c r="AG58" s="311">
        <v>0</v>
      </c>
      <c r="AH58" s="311">
        <v>0</v>
      </c>
      <c r="AI58" s="311">
        <v>0</v>
      </c>
      <c r="AJ58" s="311">
        <v>0</v>
      </c>
      <c r="AK58" s="311">
        <v>0</v>
      </c>
      <c r="AL58" s="311">
        <v>0</v>
      </c>
      <c r="AM58" s="311">
        <v>0</v>
      </c>
      <c r="AN58" s="311">
        <v>0</v>
      </c>
      <c r="AO58" s="311">
        <v>0</v>
      </c>
      <c r="AP58" s="311">
        <v>0</v>
      </c>
      <c r="AQ58" s="311">
        <v>0</v>
      </c>
      <c r="AR58" s="311">
        <v>0</v>
      </c>
      <c r="AS58" s="311">
        <v>0</v>
      </c>
      <c r="AT58" s="311">
        <v>0</v>
      </c>
      <c r="AU58" s="311">
        <v>0</v>
      </c>
      <c r="AV58" s="311">
        <v>0</v>
      </c>
      <c r="AW58" s="311">
        <v>0</v>
      </c>
      <c r="AX58" s="311">
        <v>0</v>
      </c>
      <c r="AY58" s="311">
        <v>0</v>
      </c>
      <c r="AZ58" s="311">
        <v>0</v>
      </c>
      <c r="BA58" s="311">
        <v>0</v>
      </c>
      <c r="BB58" s="311">
        <v>0</v>
      </c>
      <c r="BC58" s="311">
        <v>0</v>
      </c>
      <c r="BD58" s="311">
        <v>0</v>
      </c>
      <c r="BE58" s="311">
        <v>0</v>
      </c>
      <c r="BF58" s="311">
        <v>0</v>
      </c>
      <c r="BG58" s="311">
        <v>0</v>
      </c>
      <c r="BH58" s="311">
        <v>0</v>
      </c>
      <c r="BI58" s="311">
        <v>0</v>
      </c>
      <c r="BJ58" s="311">
        <v>0</v>
      </c>
      <c r="BK58" s="311">
        <v>0</v>
      </c>
      <c r="BL58" s="311">
        <v>0</v>
      </c>
      <c r="BM58" s="311">
        <v>0</v>
      </c>
      <c r="BN58" s="311">
        <v>0</v>
      </c>
      <c r="BO58" s="311">
        <v>0</v>
      </c>
      <c r="BP58" s="311">
        <v>0</v>
      </c>
      <c r="BQ58" s="311">
        <v>0</v>
      </c>
      <c r="BR58" s="311">
        <v>0</v>
      </c>
    </row>
    <row r="59" spans="2:70" ht="15.75" customHeight="1" x14ac:dyDescent="0.2">
      <c r="B59" s="324">
        <v>46254</v>
      </c>
      <c r="C59" s="311">
        <v>0</v>
      </c>
      <c r="D59" s="311">
        <v>0</v>
      </c>
      <c r="E59" s="311">
        <v>0</v>
      </c>
      <c r="F59" s="311">
        <v>0</v>
      </c>
      <c r="G59" s="311">
        <v>0</v>
      </c>
      <c r="H59" s="311">
        <v>0</v>
      </c>
      <c r="I59" s="311">
        <v>0</v>
      </c>
      <c r="J59" s="311">
        <v>0</v>
      </c>
      <c r="K59" s="311">
        <v>0</v>
      </c>
      <c r="L59" s="311">
        <v>0</v>
      </c>
      <c r="M59" s="311">
        <v>0</v>
      </c>
      <c r="N59" s="311">
        <v>0</v>
      </c>
      <c r="O59" s="311">
        <v>0</v>
      </c>
      <c r="P59" s="311">
        <v>0</v>
      </c>
      <c r="Q59" s="311">
        <v>0</v>
      </c>
      <c r="R59" s="311">
        <v>0</v>
      </c>
      <c r="S59" s="311">
        <v>0</v>
      </c>
      <c r="T59" s="311">
        <v>0</v>
      </c>
      <c r="U59" s="311">
        <v>0</v>
      </c>
      <c r="V59" s="311">
        <v>0</v>
      </c>
      <c r="W59" s="311">
        <v>0</v>
      </c>
      <c r="X59" s="311">
        <v>0</v>
      </c>
      <c r="Y59" s="311">
        <v>0</v>
      </c>
      <c r="Z59" s="311">
        <v>0</v>
      </c>
      <c r="AA59" s="311">
        <v>0</v>
      </c>
      <c r="AB59" s="311">
        <v>0</v>
      </c>
      <c r="AC59" s="311">
        <v>0</v>
      </c>
      <c r="AD59" s="311">
        <v>0</v>
      </c>
      <c r="AE59" s="311">
        <v>0</v>
      </c>
      <c r="AF59" s="311">
        <v>0</v>
      </c>
      <c r="AG59" s="311">
        <v>0</v>
      </c>
      <c r="AH59" s="311">
        <v>0</v>
      </c>
      <c r="AI59" s="311">
        <v>0</v>
      </c>
      <c r="AJ59" s="311">
        <v>0</v>
      </c>
      <c r="AK59" s="311">
        <v>0</v>
      </c>
      <c r="AL59" s="311">
        <v>0</v>
      </c>
      <c r="AM59" s="311">
        <v>0</v>
      </c>
      <c r="AN59" s="311">
        <v>0</v>
      </c>
      <c r="AO59" s="311">
        <v>0</v>
      </c>
      <c r="AP59" s="311">
        <v>0</v>
      </c>
      <c r="AQ59" s="311">
        <v>0</v>
      </c>
      <c r="AR59" s="311">
        <v>0</v>
      </c>
      <c r="AS59" s="311">
        <v>0</v>
      </c>
      <c r="AT59" s="311">
        <v>0</v>
      </c>
      <c r="AU59" s="311">
        <v>0</v>
      </c>
      <c r="AV59" s="311">
        <v>0</v>
      </c>
      <c r="AW59" s="311">
        <v>0</v>
      </c>
      <c r="AX59" s="311">
        <v>0</v>
      </c>
      <c r="AY59" s="311">
        <v>0</v>
      </c>
      <c r="AZ59" s="311">
        <v>0</v>
      </c>
      <c r="BA59" s="311">
        <v>0</v>
      </c>
      <c r="BB59" s="311">
        <v>0</v>
      </c>
      <c r="BC59" s="311">
        <v>0</v>
      </c>
      <c r="BD59" s="311">
        <v>0</v>
      </c>
      <c r="BE59" s="311">
        <v>0</v>
      </c>
      <c r="BF59" s="311">
        <v>0</v>
      </c>
      <c r="BG59" s="311">
        <v>0</v>
      </c>
      <c r="BH59" s="311">
        <v>0</v>
      </c>
      <c r="BI59" s="311">
        <v>0</v>
      </c>
      <c r="BJ59" s="311">
        <v>0</v>
      </c>
      <c r="BK59" s="311">
        <v>0</v>
      </c>
      <c r="BL59" s="311">
        <v>0</v>
      </c>
      <c r="BM59" s="311">
        <v>0</v>
      </c>
      <c r="BN59" s="311">
        <v>0</v>
      </c>
      <c r="BO59" s="311">
        <v>0</v>
      </c>
      <c r="BP59" s="311">
        <v>0</v>
      </c>
      <c r="BQ59" s="311">
        <v>0</v>
      </c>
      <c r="BR59" s="311">
        <v>0</v>
      </c>
    </row>
    <row r="60" spans="2:70" ht="15.75" customHeight="1" x14ac:dyDescent="0.2">
      <c r="B60" s="324">
        <v>46255</v>
      </c>
      <c r="C60" s="311">
        <v>0</v>
      </c>
      <c r="D60" s="311">
        <v>0</v>
      </c>
      <c r="E60" s="311">
        <v>0</v>
      </c>
      <c r="F60" s="311">
        <v>0</v>
      </c>
      <c r="G60" s="311">
        <v>0</v>
      </c>
      <c r="H60" s="311">
        <v>0</v>
      </c>
      <c r="I60" s="311">
        <v>0</v>
      </c>
      <c r="J60" s="311">
        <v>0</v>
      </c>
      <c r="K60" s="311">
        <v>0</v>
      </c>
      <c r="L60" s="311">
        <v>0</v>
      </c>
      <c r="M60" s="311">
        <v>0</v>
      </c>
      <c r="N60" s="311">
        <v>0</v>
      </c>
      <c r="O60" s="311">
        <v>0</v>
      </c>
      <c r="P60" s="311">
        <v>0</v>
      </c>
      <c r="Q60" s="311">
        <v>0</v>
      </c>
      <c r="R60" s="311">
        <v>0</v>
      </c>
      <c r="S60" s="311">
        <v>0</v>
      </c>
      <c r="T60" s="311">
        <v>0</v>
      </c>
      <c r="U60" s="311">
        <v>0</v>
      </c>
      <c r="V60" s="311">
        <v>0</v>
      </c>
      <c r="W60" s="311">
        <v>0</v>
      </c>
      <c r="X60" s="311">
        <v>0</v>
      </c>
      <c r="Y60" s="311">
        <v>0</v>
      </c>
      <c r="Z60" s="311">
        <v>0</v>
      </c>
      <c r="AA60" s="311">
        <v>0</v>
      </c>
      <c r="AB60" s="311">
        <v>0</v>
      </c>
      <c r="AC60" s="311">
        <v>0</v>
      </c>
      <c r="AD60" s="311">
        <v>0</v>
      </c>
      <c r="AE60" s="311">
        <v>0</v>
      </c>
      <c r="AF60" s="311">
        <v>0</v>
      </c>
      <c r="AG60" s="311">
        <v>0</v>
      </c>
      <c r="AH60" s="311">
        <v>0</v>
      </c>
      <c r="AI60" s="311">
        <v>0</v>
      </c>
      <c r="AJ60" s="311">
        <v>0</v>
      </c>
      <c r="AK60" s="311">
        <v>0</v>
      </c>
      <c r="AL60" s="311">
        <v>0</v>
      </c>
      <c r="AM60" s="311">
        <v>0</v>
      </c>
      <c r="AN60" s="311">
        <v>0</v>
      </c>
      <c r="AO60" s="311">
        <v>0</v>
      </c>
      <c r="AP60" s="311">
        <v>0</v>
      </c>
      <c r="AQ60" s="311">
        <v>0</v>
      </c>
      <c r="AR60" s="311">
        <v>0</v>
      </c>
      <c r="AS60" s="311">
        <v>0</v>
      </c>
      <c r="AT60" s="311">
        <v>0</v>
      </c>
      <c r="AU60" s="311">
        <v>0</v>
      </c>
      <c r="AV60" s="311">
        <v>0</v>
      </c>
      <c r="AW60" s="311">
        <v>0</v>
      </c>
      <c r="AX60" s="311">
        <v>0</v>
      </c>
      <c r="AY60" s="311">
        <v>0</v>
      </c>
      <c r="AZ60" s="311">
        <v>0</v>
      </c>
      <c r="BA60" s="311">
        <v>0</v>
      </c>
      <c r="BB60" s="311">
        <v>0</v>
      </c>
      <c r="BC60" s="311">
        <v>0</v>
      </c>
      <c r="BD60" s="311">
        <v>0</v>
      </c>
      <c r="BE60" s="311">
        <v>0</v>
      </c>
      <c r="BF60" s="311">
        <v>0</v>
      </c>
      <c r="BG60" s="311">
        <v>0</v>
      </c>
      <c r="BH60" s="311">
        <v>0</v>
      </c>
      <c r="BI60" s="311">
        <v>0</v>
      </c>
      <c r="BJ60" s="311">
        <v>0</v>
      </c>
      <c r="BK60" s="311">
        <v>0</v>
      </c>
      <c r="BL60" s="311">
        <v>0</v>
      </c>
      <c r="BM60" s="311">
        <v>0</v>
      </c>
      <c r="BN60" s="311">
        <v>0</v>
      </c>
      <c r="BO60" s="311">
        <v>0</v>
      </c>
      <c r="BP60" s="311">
        <v>0</v>
      </c>
      <c r="BQ60" s="311">
        <v>0</v>
      </c>
      <c r="BR60" s="311">
        <v>0</v>
      </c>
    </row>
    <row r="61" spans="2:70" ht="15.75" customHeight="1" x14ac:dyDescent="0.2">
      <c r="B61" s="324">
        <v>46256</v>
      </c>
      <c r="C61" s="311">
        <v>0</v>
      </c>
      <c r="D61" s="311">
        <v>0</v>
      </c>
      <c r="E61" s="311">
        <v>0</v>
      </c>
      <c r="F61" s="311">
        <v>0</v>
      </c>
      <c r="G61" s="311">
        <v>0</v>
      </c>
      <c r="H61" s="311">
        <v>0</v>
      </c>
      <c r="I61" s="311">
        <v>0</v>
      </c>
      <c r="J61" s="311">
        <v>0</v>
      </c>
      <c r="K61" s="311">
        <v>0</v>
      </c>
      <c r="L61" s="311">
        <v>0</v>
      </c>
      <c r="M61" s="311">
        <v>0</v>
      </c>
      <c r="N61" s="311">
        <v>0</v>
      </c>
      <c r="O61" s="311">
        <v>0</v>
      </c>
      <c r="P61" s="311">
        <v>0</v>
      </c>
      <c r="Q61" s="311">
        <v>0</v>
      </c>
      <c r="R61" s="311">
        <v>0</v>
      </c>
      <c r="S61" s="311">
        <v>0</v>
      </c>
      <c r="T61" s="311">
        <v>0</v>
      </c>
      <c r="U61" s="311">
        <v>0</v>
      </c>
      <c r="V61" s="311">
        <v>0</v>
      </c>
      <c r="W61" s="311">
        <v>0</v>
      </c>
      <c r="X61" s="311">
        <v>0</v>
      </c>
      <c r="Y61" s="311">
        <v>0</v>
      </c>
      <c r="Z61" s="311">
        <v>0</v>
      </c>
      <c r="AA61" s="311">
        <v>0</v>
      </c>
      <c r="AB61" s="311">
        <v>0</v>
      </c>
      <c r="AC61" s="311">
        <v>0</v>
      </c>
      <c r="AD61" s="311">
        <v>0</v>
      </c>
      <c r="AE61" s="311">
        <v>0</v>
      </c>
      <c r="AF61" s="311">
        <v>0</v>
      </c>
      <c r="AG61" s="311">
        <v>0</v>
      </c>
      <c r="AH61" s="311">
        <v>0</v>
      </c>
      <c r="AI61" s="311">
        <v>0</v>
      </c>
      <c r="AJ61" s="311">
        <v>0</v>
      </c>
      <c r="AK61" s="311">
        <v>0</v>
      </c>
      <c r="AL61" s="311">
        <v>0</v>
      </c>
      <c r="AM61" s="311">
        <v>0</v>
      </c>
      <c r="AN61" s="311">
        <v>0</v>
      </c>
      <c r="AO61" s="311">
        <v>0</v>
      </c>
      <c r="AP61" s="311">
        <v>0</v>
      </c>
      <c r="AQ61" s="311">
        <v>0</v>
      </c>
      <c r="AR61" s="311">
        <v>0</v>
      </c>
      <c r="AS61" s="311">
        <v>0</v>
      </c>
      <c r="AT61" s="311">
        <v>0</v>
      </c>
      <c r="AU61" s="311">
        <v>0</v>
      </c>
      <c r="AV61" s="311">
        <v>0</v>
      </c>
      <c r="AW61" s="311">
        <v>0</v>
      </c>
      <c r="AX61" s="311">
        <v>0</v>
      </c>
      <c r="AY61" s="311">
        <v>0</v>
      </c>
      <c r="AZ61" s="311">
        <v>0</v>
      </c>
      <c r="BA61" s="311">
        <v>0</v>
      </c>
      <c r="BB61" s="311">
        <v>0</v>
      </c>
      <c r="BC61" s="311">
        <v>0</v>
      </c>
      <c r="BD61" s="311">
        <v>0</v>
      </c>
      <c r="BE61" s="311">
        <v>0</v>
      </c>
      <c r="BF61" s="311">
        <v>0</v>
      </c>
      <c r="BG61" s="311">
        <v>0</v>
      </c>
      <c r="BH61" s="311">
        <v>0</v>
      </c>
      <c r="BI61" s="311">
        <v>0</v>
      </c>
      <c r="BJ61" s="311">
        <v>0</v>
      </c>
      <c r="BK61" s="311">
        <v>0</v>
      </c>
      <c r="BL61" s="311">
        <v>0</v>
      </c>
      <c r="BM61" s="311">
        <v>0</v>
      </c>
      <c r="BN61" s="311">
        <v>0</v>
      </c>
      <c r="BO61" s="311">
        <v>0</v>
      </c>
      <c r="BP61" s="311">
        <v>0</v>
      </c>
      <c r="BQ61" s="311">
        <v>0</v>
      </c>
      <c r="BR61" s="311">
        <v>0</v>
      </c>
    </row>
    <row r="62" spans="2:70" ht="15.75" customHeight="1" x14ac:dyDescent="0.2">
      <c r="B62" s="324">
        <v>46257</v>
      </c>
      <c r="C62" s="311">
        <v>0</v>
      </c>
      <c r="D62" s="311">
        <v>0</v>
      </c>
      <c r="E62" s="311">
        <v>0</v>
      </c>
      <c r="F62" s="311">
        <v>0</v>
      </c>
      <c r="G62" s="311">
        <v>0</v>
      </c>
      <c r="H62" s="311">
        <v>0</v>
      </c>
      <c r="I62" s="311">
        <v>0</v>
      </c>
      <c r="J62" s="311">
        <v>0</v>
      </c>
      <c r="K62" s="311">
        <v>0</v>
      </c>
      <c r="L62" s="311">
        <v>0</v>
      </c>
      <c r="M62" s="311">
        <v>0</v>
      </c>
      <c r="N62" s="311">
        <v>0</v>
      </c>
      <c r="O62" s="311">
        <v>0</v>
      </c>
      <c r="P62" s="311">
        <v>0</v>
      </c>
      <c r="Q62" s="311">
        <v>0</v>
      </c>
      <c r="R62" s="311">
        <v>0</v>
      </c>
      <c r="S62" s="311">
        <v>0</v>
      </c>
      <c r="T62" s="311">
        <v>0</v>
      </c>
      <c r="U62" s="311">
        <v>0</v>
      </c>
      <c r="V62" s="311">
        <v>0</v>
      </c>
      <c r="W62" s="311">
        <v>0</v>
      </c>
      <c r="X62" s="311">
        <v>0</v>
      </c>
      <c r="Y62" s="311">
        <v>0</v>
      </c>
      <c r="Z62" s="311">
        <v>0</v>
      </c>
      <c r="AA62" s="311">
        <v>0</v>
      </c>
      <c r="AB62" s="311">
        <v>0</v>
      </c>
      <c r="AC62" s="311">
        <v>0</v>
      </c>
      <c r="AD62" s="311">
        <v>0</v>
      </c>
      <c r="AE62" s="311">
        <v>0</v>
      </c>
      <c r="AF62" s="311">
        <v>0</v>
      </c>
      <c r="AG62" s="311">
        <v>0</v>
      </c>
      <c r="AH62" s="311">
        <v>0</v>
      </c>
      <c r="AI62" s="311">
        <v>0</v>
      </c>
      <c r="AJ62" s="311">
        <v>0</v>
      </c>
      <c r="AK62" s="311">
        <v>0</v>
      </c>
      <c r="AL62" s="311">
        <v>0</v>
      </c>
      <c r="AM62" s="311">
        <v>0</v>
      </c>
      <c r="AN62" s="311">
        <v>0</v>
      </c>
      <c r="AO62" s="311">
        <v>0</v>
      </c>
      <c r="AP62" s="311">
        <v>0</v>
      </c>
      <c r="AQ62" s="311">
        <v>0</v>
      </c>
      <c r="AR62" s="311">
        <v>0</v>
      </c>
      <c r="AS62" s="311">
        <v>0</v>
      </c>
      <c r="AT62" s="311">
        <v>0</v>
      </c>
      <c r="AU62" s="311">
        <v>0</v>
      </c>
      <c r="AV62" s="311">
        <v>0</v>
      </c>
      <c r="AW62" s="311">
        <v>0</v>
      </c>
      <c r="AX62" s="311">
        <v>0</v>
      </c>
      <c r="AY62" s="311">
        <v>0</v>
      </c>
      <c r="AZ62" s="311">
        <v>0</v>
      </c>
      <c r="BA62" s="311">
        <v>0</v>
      </c>
      <c r="BB62" s="311">
        <v>0</v>
      </c>
      <c r="BC62" s="311">
        <v>0</v>
      </c>
      <c r="BD62" s="311">
        <v>0</v>
      </c>
      <c r="BE62" s="311">
        <v>0</v>
      </c>
      <c r="BF62" s="311">
        <v>0</v>
      </c>
      <c r="BG62" s="311">
        <v>0</v>
      </c>
      <c r="BH62" s="311">
        <v>0</v>
      </c>
      <c r="BI62" s="311">
        <v>0</v>
      </c>
      <c r="BJ62" s="311">
        <v>0</v>
      </c>
      <c r="BK62" s="311">
        <v>0</v>
      </c>
      <c r="BL62" s="311">
        <v>0</v>
      </c>
      <c r="BM62" s="311">
        <v>0</v>
      </c>
      <c r="BN62" s="311">
        <v>0</v>
      </c>
      <c r="BO62" s="311">
        <v>0</v>
      </c>
      <c r="BP62" s="311">
        <v>0</v>
      </c>
      <c r="BQ62" s="311">
        <v>0</v>
      </c>
      <c r="BR62" s="311">
        <v>0</v>
      </c>
    </row>
    <row r="63" spans="2:70" ht="15.75" customHeight="1" x14ac:dyDescent="0.2">
      <c r="B63" s="324">
        <v>46258</v>
      </c>
      <c r="C63" s="311">
        <v>0</v>
      </c>
      <c r="D63" s="311">
        <v>0</v>
      </c>
      <c r="E63" s="311">
        <v>0</v>
      </c>
      <c r="F63" s="311">
        <v>0</v>
      </c>
      <c r="G63" s="311">
        <v>0</v>
      </c>
      <c r="H63" s="311">
        <v>0</v>
      </c>
      <c r="I63" s="311">
        <v>0</v>
      </c>
      <c r="J63" s="311">
        <v>0</v>
      </c>
      <c r="K63" s="311">
        <v>0</v>
      </c>
      <c r="L63" s="311">
        <v>0</v>
      </c>
      <c r="M63" s="311">
        <v>0</v>
      </c>
      <c r="N63" s="311">
        <v>0</v>
      </c>
      <c r="O63" s="311">
        <v>0</v>
      </c>
      <c r="P63" s="311">
        <v>0</v>
      </c>
      <c r="Q63" s="311">
        <v>0</v>
      </c>
      <c r="R63" s="311">
        <v>0</v>
      </c>
      <c r="S63" s="311">
        <v>0</v>
      </c>
      <c r="T63" s="311">
        <v>0</v>
      </c>
      <c r="U63" s="311">
        <v>0</v>
      </c>
      <c r="V63" s="311">
        <v>0</v>
      </c>
      <c r="W63" s="311">
        <v>0</v>
      </c>
      <c r="X63" s="311">
        <v>0</v>
      </c>
      <c r="Y63" s="311">
        <v>0</v>
      </c>
      <c r="Z63" s="311">
        <v>0</v>
      </c>
      <c r="AA63" s="311">
        <v>0</v>
      </c>
      <c r="AB63" s="311">
        <v>0</v>
      </c>
      <c r="AC63" s="311">
        <v>0</v>
      </c>
      <c r="AD63" s="311">
        <v>0</v>
      </c>
      <c r="AE63" s="311">
        <v>0</v>
      </c>
      <c r="AF63" s="311">
        <v>0</v>
      </c>
      <c r="AG63" s="311">
        <v>0</v>
      </c>
      <c r="AH63" s="311">
        <v>0</v>
      </c>
      <c r="AI63" s="311">
        <v>0</v>
      </c>
      <c r="AJ63" s="311">
        <v>0</v>
      </c>
      <c r="AK63" s="311">
        <v>0</v>
      </c>
      <c r="AL63" s="311">
        <v>0</v>
      </c>
      <c r="AM63" s="311">
        <v>0</v>
      </c>
      <c r="AN63" s="311">
        <v>0</v>
      </c>
      <c r="AO63" s="311">
        <v>0</v>
      </c>
      <c r="AP63" s="311">
        <v>0</v>
      </c>
      <c r="AQ63" s="311">
        <v>0</v>
      </c>
      <c r="AR63" s="311">
        <v>0</v>
      </c>
      <c r="AS63" s="311">
        <v>0</v>
      </c>
      <c r="AT63" s="311">
        <v>0</v>
      </c>
      <c r="AU63" s="311">
        <v>0</v>
      </c>
      <c r="AV63" s="311">
        <v>0</v>
      </c>
      <c r="AW63" s="311">
        <v>0</v>
      </c>
      <c r="AX63" s="311">
        <v>0</v>
      </c>
      <c r="AY63" s="311">
        <v>0</v>
      </c>
      <c r="AZ63" s="311">
        <v>0</v>
      </c>
      <c r="BA63" s="311">
        <v>0</v>
      </c>
      <c r="BB63" s="311">
        <v>0</v>
      </c>
      <c r="BC63" s="311">
        <v>0</v>
      </c>
      <c r="BD63" s="311">
        <v>0</v>
      </c>
      <c r="BE63" s="311">
        <v>0</v>
      </c>
      <c r="BF63" s="311">
        <v>0</v>
      </c>
      <c r="BG63" s="311">
        <v>0</v>
      </c>
      <c r="BH63" s="311">
        <v>0</v>
      </c>
      <c r="BI63" s="311">
        <v>0</v>
      </c>
      <c r="BJ63" s="311">
        <v>0</v>
      </c>
      <c r="BK63" s="311">
        <v>0</v>
      </c>
      <c r="BL63" s="311">
        <v>0</v>
      </c>
      <c r="BM63" s="311">
        <v>0</v>
      </c>
      <c r="BN63" s="311">
        <v>0</v>
      </c>
      <c r="BO63" s="311">
        <v>0</v>
      </c>
      <c r="BP63" s="311">
        <v>0</v>
      </c>
      <c r="BQ63" s="311">
        <v>0</v>
      </c>
      <c r="BR63" s="311">
        <v>0</v>
      </c>
    </row>
    <row r="64" spans="2:70" ht="15.75" customHeight="1" x14ac:dyDescent="0.2">
      <c r="B64" s="324">
        <v>46259</v>
      </c>
      <c r="C64" s="311">
        <v>0</v>
      </c>
      <c r="D64" s="311">
        <v>0</v>
      </c>
      <c r="E64" s="311">
        <v>0</v>
      </c>
      <c r="F64" s="311">
        <v>0</v>
      </c>
      <c r="G64" s="311">
        <v>0</v>
      </c>
      <c r="H64" s="311">
        <v>0</v>
      </c>
      <c r="I64" s="311">
        <v>0</v>
      </c>
      <c r="J64" s="311">
        <v>0</v>
      </c>
      <c r="K64" s="311">
        <v>0</v>
      </c>
      <c r="L64" s="311">
        <v>0</v>
      </c>
      <c r="M64" s="311">
        <v>0</v>
      </c>
      <c r="N64" s="311">
        <v>0</v>
      </c>
      <c r="O64" s="311">
        <v>0</v>
      </c>
      <c r="P64" s="311">
        <v>0</v>
      </c>
      <c r="Q64" s="311">
        <v>0</v>
      </c>
      <c r="R64" s="311">
        <v>0</v>
      </c>
      <c r="S64" s="311">
        <v>0</v>
      </c>
      <c r="T64" s="311">
        <v>0</v>
      </c>
      <c r="U64" s="311">
        <v>0</v>
      </c>
      <c r="V64" s="311">
        <v>0</v>
      </c>
      <c r="W64" s="311">
        <v>0</v>
      </c>
      <c r="X64" s="311">
        <v>0</v>
      </c>
      <c r="Y64" s="311">
        <v>0</v>
      </c>
      <c r="Z64" s="311">
        <v>0</v>
      </c>
      <c r="AA64" s="311">
        <v>0</v>
      </c>
      <c r="AB64" s="311">
        <v>0</v>
      </c>
      <c r="AC64" s="311">
        <v>0</v>
      </c>
      <c r="AD64" s="311">
        <v>0</v>
      </c>
      <c r="AE64" s="311">
        <v>0</v>
      </c>
      <c r="AF64" s="311">
        <v>0</v>
      </c>
      <c r="AG64" s="311">
        <v>0</v>
      </c>
      <c r="AH64" s="311">
        <v>0</v>
      </c>
      <c r="AI64" s="311">
        <v>0</v>
      </c>
      <c r="AJ64" s="311">
        <v>0</v>
      </c>
      <c r="AK64" s="311">
        <v>0</v>
      </c>
      <c r="AL64" s="311">
        <v>0</v>
      </c>
      <c r="AM64" s="311">
        <v>0</v>
      </c>
      <c r="AN64" s="311">
        <v>0</v>
      </c>
      <c r="AO64" s="311">
        <v>0</v>
      </c>
      <c r="AP64" s="311">
        <v>0</v>
      </c>
      <c r="AQ64" s="311">
        <v>0</v>
      </c>
      <c r="AR64" s="311">
        <v>0</v>
      </c>
      <c r="AS64" s="311">
        <v>0</v>
      </c>
      <c r="AT64" s="311">
        <v>0</v>
      </c>
      <c r="AU64" s="311">
        <v>0</v>
      </c>
      <c r="AV64" s="311">
        <v>0</v>
      </c>
      <c r="AW64" s="311">
        <v>0</v>
      </c>
      <c r="AX64" s="311">
        <v>0</v>
      </c>
      <c r="AY64" s="311">
        <v>0</v>
      </c>
      <c r="AZ64" s="311">
        <v>0</v>
      </c>
      <c r="BA64" s="311">
        <v>0</v>
      </c>
      <c r="BB64" s="311">
        <v>0</v>
      </c>
      <c r="BC64" s="311">
        <v>0</v>
      </c>
      <c r="BD64" s="311">
        <v>0</v>
      </c>
      <c r="BE64" s="311">
        <v>0</v>
      </c>
      <c r="BF64" s="311">
        <v>0</v>
      </c>
      <c r="BG64" s="311">
        <v>0</v>
      </c>
      <c r="BH64" s="311">
        <v>0</v>
      </c>
      <c r="BI64" s="311">
        <v>0</v>
      </c>
      <c r="BJ64" s="311">
        <v>0</v>
      </c>
      <c r="BK64" s="311">
        <v>0</v>
      </c>
      <c r="BL64" s="311">
        <v>0</v>
      </c>
      <c r="BM64" s="311">
        <v>0</v>
      </c>
      <c r="BN64" s="311">
        <v>0</v>
      </c>
      <c r="BO64" s="311">
        <v>0</v>
      </c>
      <c r="BP64" s="311">
        <v>0</v>
      </c>
      <c r="BQ64" s="311">
        <v>0</v>
      </c>
      <c r="BR64" s="311">
        <v>0</v>
      </c>
    </row>
    <row r="65" spans="2:70" ht="15.75" customHeight="1" x14ac:dyDescent="0.2">
      <c r="B65" s="324">
        <v>46260</v>
      </c>
      <c r="C65" s="311">
        <v>0</v>
      </c>
      <c r="D65" s="311">
        <v>0</v>
      </c>
      <c r="E65" s="311">
        <v>0</v>
      </c>
      <c r="F65" s="311">
        <v>0</v>
      </c>
      <c r="G65" s="311">
        <v>0</v>
      </c>
      <c r="H65" s="311">
        <v>0</v>
      </c>
      <c r="I65" s="311">
        <v>0</v>
      </c>
      <c r="J65" s="311">
        <v>0</v>
      </c>
      <c r="K65" s="311">
        <v>0</v>
      </c>
      <c r="L65" s="311">
        <v>0</v>
      </c>
      <c r="M65" s="311">
        <v>0</v>
      </c>
      <c r="N65" s="311">
        <v>0</v>
      </c>
      <c r="O65" s="311">
        <v>0</v>
      </c>
      <c r="P65" s="311">
        <v>0</v>
      </c>
      <c r="Q65" s="311">
        <v>0</v>
      </c>
      <c r="R65" s="311">
        <v>0</v>
      </c>
      <c r="S65" s="311">
        <v>0</v>
      </c>
      <c r="T65" s="311">
        <v>0</v>
      </c>
      <c r="U65" s="311">
        <v>0</v>
      </c>
      <c r="V65" s="311">
        <v>0</v>
      </c>
      <c r="W65" s="311">
        <v>0</v>
      </c>
      <c r="X65" s="311">
        <v>0</v>
      </c>
      <c r="Y65" s="311">
        <v>0</v>
      </c>
      <c r="Z65" s="311">
        <v>0</v>
      </c>
      <c r="AA65" s="311">
        <v>0</v>
      </c>
      <c r="AB65" s="311">
        <v>0</v>
      </c>
      <c r="AC65" s="311">
        <v>0</v>
      </c>
      <c r="AD65" s="311">
        <v>0</v>
      </c>
      <c r="AE65" s="311">
        <v>0</v>
      </c>
      <c r="AF65" s="311">
        <v>0</v>
      </c>
      <c r="AG65" s="311">
        <v>0</v>
      </c>
      <c r="AH65" s="311">
        <v>0</v>
      </c>
      <c r="AI65" s="311">
        <v>0</v>
      </c>
      <c r="AJ65" s="311">
        <v>0</v>
      </c>
      <c r="AK65" s="311">
        <v>0</v>
      </c>
      <c r="AL65" s="311">
        <v>0</v>
      </c>
      <c r="AM65" s="311">
        <v>0</v>
      </c>
      <c r="AN65" s="311">
        <v>0</v>
      </c>
      <c r="AO65" s="311">
        <v>0</v>
      </c>
      <c r="AP65" s="311">
        <v>0</v>
      </c>
      <c r="AQ65" s="311">
        <v>0</v>
      </c>
      <c r="AR65" s="311">
        <v>0</v>
      </c>
      <c r="AS65" s="311">
        <v>0</v>
      </c>
      <c r="AT65" s="311">
        <v>0</v>
      </c>
      <c r="AU65" s="311">
        <v>0</v>
      </c>
      <c r="AV65" s="311">
        <v>0</v>
      </c>
      <c r="AW65" s="311">
        <v>0</v>
      </c>
      <c r="AX65" s="311">
        <v>0</v>
      </c>
      <c r="AY65" s="311">
        <v>0</v>
      </c>
      <c r="AZ65" s="311">
        <v>0</v>
      </c>
      <c r="BA65" s="311">
        <v>0</v>
      </c>
      <c r="BB65" s="311">
        <v>0</v>
      </c>
      <c r="BC65" s="311">
        <v>0</v>
      </c>
      <c r="BD65" s="311">
        <v>0</v>
      </c>
      <c r="BE65" s="311">
        <v>0</v>
      </c>
      <c r="BF65" s="311">
        <v>0</v>
      </c>
      <c r="BG65" s="311">
        <v>0</v>
      </c>
      <c r="BH65" s="311">
        <v>0</v>
      </c>
      <c r="BI65" s="311">
        <v>0</v>
      </c>
      <c r="BJ65" s="311">
        <v>0</v>
      </c>
      <c r="BK65" s="311">
        <v>0</v>
      </c>
      <c r="BL65" s="311">
        <v>0</v>
      </c>
      <c r="BM65" s="311">
        <v>0</v>
      </c>
      <c r="BN65" s="311">
        <v>0</v>
      </c>
      <c r="BO65" s="311">
        <v>0</v>
      </c>
      <c r="BP65" s="311">
        <v>0</v>
      </c>
      <c r="BQ65" s="311">
        <v>0</v>
      </c>
      <c r="BR65" s="311">
        <v>0</v>
      </c>
    </row>
    <row r="66" spans="2:70" ht="15.75" customHeight="1" x14ac:dyDescent="0.2">
      <c r="B66" s="324">
        <v>46261</v>
      </c>
      <c r="C66" s="311">
        <v>0</v>
      </c>
      <c r="D66" s="311">
        <v>0</v>
      </c>
      <c r="E66" s="311">
        <v>0</v>
      </c>
      <c r="F66" s="311">
        <v>0</v>
      </c>
      <c r="G66" s="311">
        <v>0</v>
      </c>
      <c r="H66" s="311">
        <v>0</v>
      </c>
      <c r="I66" s="311">
        <v>0</v>
      </c>
      <c r="J66" s="311">
        <v>0</v>
      </c>
      <c r="K66" s="311">
        <v>0</v>
      </c>
      <c r="L66" s="311">
        <v>0</v>
      </c>
      <c r="M66" s="311">
        <v>0</v>
      </c>
      <c r="N66" s="311">
        <v>0</v>
      </c>
      <c r="O66" s="311">
        <v>0</v>
      </c>
      <c r="P66" s="311">
        <v>0</v>
      </c>
      <c r="Q66" s="311">
        <v>0</v>
      </c>
      <c r="R66" s="311">
        <v>0</v>
      </c>
      <c r="S66" s="311">
        <v>0</v>
      </c>
      <c r="T66" s="311">
        <v>0</v>
      </c>
      <c r="U66" s="311">
        <v>0</v>
      </c>
      <c r="V66" s="311">
        <v>0</v>
      </c>
      <c r="W66" s="311">
        <v>0</v>
      </c>
      <c r="X66" s="311">
        <v>0</v>
      </c>
      <c r="Y66" s="311">
        <v>0</v>
      </c>
      <c r="Z66" s="311">
        <v>0</v>
      </c>
      <c r="AA66" s="311">
        <v>0</v>
      </c>
      <c r="AB66" s="311">
        <v>0</v>
      </c>
      <c r="AC66" s="311">
        <v>0</v>
      </c>
      <c r="AD66" s="311">
        <v>0</v>
      </c>
      <c r="AE66" s="311">
        <v>0</v>
      </c>
      <c r="AF66" s="311">
        <v>0</v>
      </c>
      <c r="AG66" s="311">
        <v>0</v>
      </c>
      <c r="AH66" s="311">
        <v>0</v>
      </c>
      <c r="AI66" s="311">
        <v>0</v>
      </c>
      <c r="AJ66" s="311">
        <v>0</v>
      </c>
      <c r="AK66" s="311">
        <v>0</v>
      </c>
      <c r="AL66" s="311">
        <v>0</v>
      </c>
      <c r="AM66" s="311">
        <v>0</v>
      </c>
      <c r="AN66" s="311">
        <v>0</v>
      </c>
      <c r="AO66" s="311">
        <v>0</v>
      </c>
      <c r="AP66" s="311">
        <v>0</v>
      </c>
      <c r="AQ66" s="311">
        <v>0</v>
      </c>
      <c r="AR66" s="311">
        <v>0</v>
      </c>
      <c r="AS66" s="311">
        <v>0</v>
      </c>
      <c r="AT66" s="311">
        <v>0</v>
      </c>
      <c r="AU66" s="311">
        <v>0</v>
      </c>
      <c r="AV66" s="311">
        <v>0</v>
      </c>
      <c r="AW66" s="311">
        <v>0</v>
      </c>
      <c r="AX66" s="311">
        <v>0</v>
      </c>
      <c r="AY66" s="311">
        <v>0</v>
      </c>
      <c r="AZ66" s="311">
        <v>0</v>
      </c>
      <c r="BA66" s="311">
        <v>0</v>
      </c>
      <c r="BB66" s="311">
        <v>0</v>
      </c>
      <c r="BC66" s="311">
        <v>0</v>
      </c>
      <c r="BD66" s="311">
        <v>0</v>
      </c>
      <c r="BE66" s="311">
        <v>0</v>
      </c>
      <c r="BF66" s="311">
        <v>0</v>
      </c>
      <c r="BG66" s="311">
        <v>0</v>
      </c>
      <c r="BH66" s="311">
        <v>0</v>
      </c>
      <c r="BI66" s="311">
        <v>0</v>
      </c>
      <c r="BJ66" s="311">
        <v>0</v>
      </c>
      <c r="BK66" s="311">
        <v>0</v>
      </c>
      <c r="BL66" s="311">
        <v>0</v>
      </c>
      <c r="BM66" s="311">
        <v>0</v>
      </c>
      <c r="BN66" s="311">
        <v>0</v>
      </c>
      <c r="BO66" s="311">
        <v>0</v>
      </c>
      <c r="BP66" s="311">
        <v>0</v>
      </c>
      <c r="BQ66" s="311">
        <v>0</v>
      </c>
      <c r="BR66" s="311">
        <v>0</v>
      </c>
    </row>
    <row r="67" spans="2:70" ht="15.75" customHeight="1" x14ac:dyDescent="0.2">
      <c r="B67" s="324">
        <v>46262</v>
      </c>
      <c r="C67" s="311">
        <v>0</v>
      </c>
      <c r="D67" s="311">
        <v>0</v>
      </c>
      <c r="E67" s="311">
        <v>0</v>
      </c>
      <c r="F67" s="311">
        <v>0</v>
      </c>
      <c r="G67" s="311">
        <v>0</v>
      </c>
      <c r="H67" s="311">
        <v>0</v>
      </c>
      <c r="I67" s="311">
        <v>0</v>
      </c>
      <c r="J67" s="311">
        <v>0</v>
      </c>
      <c r="K67" s="311">
        <v>0</v>
      </c>
      <c r="L67" s="311">
        <v>0</v>
      </c>
      <c r="M67" s="311">
        <v>0</v>
      </c>
      <c r="N67" s="311">
        <v>0</v>
      </c>
      <c r="O67" s="311">
        <v>0</v>
      </c>
      <c r="P67" s="311">
        <v>0</v>
      </c>
      <c r="Q67" s="311">
        <v>0</v>
      </c>
      <c r="R67" s="311">
        <v>0</v>
      </c>
      <c r="S67" s="311">
        <v>0</v>
      </c>
      <c r="T67" s="311">
        <v>0</v>
      </c>
      <c r="U67" s="311">
        <v>0</v>
      </c>
      <c r="V67" s="311">
        <v>0</v>
      </c>
      <c r="W67" s="311">
        <v>0</v>
      </c>
      <c r="X67" s="311">
        <v>0</v>
      </c>
      <c r="Y67" s="311">
        <v>0</v>
      </c>
      <c r="Z67" s="311">
        <v>0</v>
      </c>
      <c r="AA67" s="311">
        <v>0</v>
      </c>
      <c r="AB67" s="311">
        <v>0</v>
      </c>
      <c r="AC67" s="311">
        <v>0</v>
      </c>
      <c r="AD67" s="311">
        <v>0</v>
      </c>
      <c r="AE67" s="311">
        <v>0</v>
      </c>
      <c r="AF67" s="311">
        <v>0</v>
      </c>
      <c r="AG67" s="311">
        <v>0</v>
      </c>
      <c r="AH67" s="311">
        <v>0</v>
      </c>
      <c r="AI67" s="311">
        <v>0</v>
      </c>
      <c r="AJ67" s="311">
        <v>0</v>
      </c>
      <c r="AK67" s="311">
        <v>0</v>
      </c>
      <c r="AL67" s="311">
        <v>0</v>
      </c>
      <c r="AM67" s="311">
        <v>0</v>
      </c>
      <c r="AN67" s="311">
        <v>0</v>
      </c>
      <c r="AO67" s="311">
        <v>0</v>
      </c>
      <c r="AP67" s="311">
        <v>0</v>
      </c>
      <c r="AQ67" s="311">
        <v>0</v>
      </c>
      <c r="AR67" s="311">
        <v>0</v>
      </c>
      <c r="AS67" s="311">
        <v>0</v>
      </c>
      <c r="AT67" s="311">
        <v>0</v>
      </c>
      <c r="AU67" s="311">
        <v>0</v>
      </c>
      <c r="AV67" s="311">
        <v>0</v>
      </c>
      <c r="AW67" s="311">
        <v>0</v>
      </c>
      <c r="AX67" s="311">
        <v>0</v>
      </c>
      <c r="AY67" s="311">
        <v>0</v>
      </c>
      <c r="AZ67" s="311">
        <v>0</v>
      </c>
      <c r="BA67" s="311">
        <v>0</v>
      </c>
      <c r="BB67" s="311">
        <v>0</v>
      </c>
      <c r="BC67" s="311">
        <v>0</v>
      </c>
      <c r="BD67" s="311">
        <v>0</v>
      </c>
      <c r="BE67" s="311">
        <v>0</v>
      </c>
      <c r="BF67" s="311">
        <v>0</v>
      </c>
      <c r="BG67" s="311">
        <v>0</v>
      </c>
      <c r="BH67" s="311">
        <v>0</v>
      </c>
      <c r="BI67" s="311">
        <v>0</v>
      </c>
      <c r="BJ67" s="311">
        <v>0</v>
      </c>
      <c r="BK67" s="311">
        <v>0</v>
      </c>
      <c r="BL67" s="311">
        <v>0</v>
      </c>
      <c r="BM67" s="311">
        <v>0</v>
      </c>
      <c r="BN67" s="311">
        <v>0</v>
      </c>
      <c r="BO67" s="311">
        <v>0</v>
      </c>
      <c r="BP67" s="311">
        <v>0</v>
      </c>
      <c r="BQ67" s="311">
        <v>0</v>
      </c>
      <c r="BR67" s="311">
        <v>0</v>
      </c>
    </row>
    <row r="68" spans="2:70" ht="15.75" customHeight="1" x14ac:dyDescent="0.2">
      <c r="B68" s="324">
        <v>46263</v>
      </c>
      <c r="C68" s="311">
        <v>0</v>
      </c>
      <c r="D68" s="311">
        <v>0</v>
      </c>
      <c r="E68" s="311">
        <v>0</v>
      </c>
      <c r="F68" s="311">
        <v>0</v>
      </c>
      <c r="G68" s="311">
        <v>0</v>
      </c>
      <c r="H68" s="311">
        <v>0</v>
      </c>
      <c r="I68" s="311">
        <v>0</v>
      </c>
      <c r="J68" s="311">
        <v>0</v>
      </c>
      <c r="K68" s="311">
        <v>0</v>
      </c>
      <c r="L68" s="311">
        <v>0</v>
      </c>
      <c r="M68" s="311">
        <v>0</v>
      </c>
      <c r="N68" s="311">
        <v>0</v>
      </c>
      <c r="O68" s="311">
        <v>0</v>
      </c>
      <c r="P68" s="311">
        <v>0</v>
      </c>
      <c r="Q68" s="311">
        <v>0</v>
      </c>
      <c r="R68" s="311">
        <v>0</v>
      </c>
      <c r="S68" s="311">
        <v>0</v>
      </c>
      <c r="T68" s="311">
        <v>0</v>
      </c>
      <c r="U68" s="311">
        <v>0</v>
      </c>
      <c r="V68" s="311">
        <v>0</v>
      </c>
      <c r="W68" s="311">
        <v>0</v>
      </c>
      <c r="X68" s="311">
        <v>0</v>
      </c>
      <c r="Y68" s="311">
        <v>0</v>
      </c>
      <c r="Z68" s="311">
        <v>0</v>
      </c>
      <c r="AA68" s="311">
        <v>0</v>
      </c>
      <c r="AB68" s="311">
        <v>0</v>
      </c>
      <c r="AC68" s="311">
        <v>0</v>
      </c>
      <c r="AD68" s="311">
        <v>0</v>
      </c>
      <c r="AE68" s="311">
        <v>0</v>
      </c>
      <c r="AF68" s="311">
        <v>0</v>
      </c>
      <c r="AG68" s="311">
        <v>0</v>
      </c>
      <c r="AH68" s="311">
        <v>0</v>
      </c>
      <c r="AI68" s="311">
        <v>0</v>
      </c>
      <c r="AJ68" s="311">
        <v>0</v>
      </c>
      <c r="AK68" s="311">
        <v>0</v>
      </c>
      <c r="AL68" s="311">
        <v>0</v>
      </c>
      <c r="AM68" s="311">
        <v>0</v>
      </c>
      <c r="AN68" s="311">
        <v>0</v>
      </c>
      <c r="AO68" s="311">
        <v>0</v>
      </c>
      <c r="AP68" s="311">
        <v>0</v>
      </c>
      <c r="AQ68" s="311">
        <v>0</v>
      </c>
      <c r="AR68" s="311">
        <v>0</v>
      </c>
      <c r="AS68" s="311">
        <v>0</v>
      </c>
      <c r="AT68" s="311">
        <v>0</v>
      </c>
      <c r="AU68" s="311">
        <v>0</v>
      </c>
      <c r="AV68" s="311">
        <v>0</v>
      </c>
      <c r="AW68" s="311">
        <v>0</v>
      </c>
      <c r="AX68" s="311">
        <v>0</v>
      </c>
      <c r="AY68" s="311">
        <v>0</v>
      </c>
      <c r="AZ68" s="311">
        <v>0</v>
      </c>
      <c r="BA68" s="311">
        <v>0</v>
      </c>
      <c r="BB68" s="311">
        <v>0</v>
      </c>
      <c r="BC68" s="311">
        <v>0</v>
      </c>
      <c r="BD68" s="311">
        <v>0</v>
      </c>
      <c r="BE68" s="311">
        <v>0</v>
      </c>
      <c r="BF68" s="311">
        <v>0</v>
      </c>
      <c r="BG68" s="311">
        <v>0</v>
      </c>
      <c r="BH68" s="311">
        <v>0</v>
      </c>
      <c r="BI68" s="311">
        <v>0</v>
      </c>
      <c r="BJ68" s="311">
        <v>0</v>
      </c>
      <c r="BK68" s="311">
        <v>0</v>
      </c>
      <c r="BL68" s="311">
        <v>0</v>
      </c>
      <c r="BM68" s="311">
        <v>0</v>
      </c>
      <c r="BN68" s="311">
        <v>0</v>
      </c>
      <c r="BO68" s="311">
        <v>0</v>
      </c>
      <c r="BP68" s="311">
        <v>0</v>
      </c>
      <c r="BQ68" s="311">
        <v>0</v>
      </c>
      <c r="BR68" s="311">
        <v>0</v>
      </c>
    </row>
    <row r="69" spans="2:70" ht="15.75" customHeight="1" x14ac:dyDescent="0.2">
      <c r="B69" s="324">
        <v>46264</v>
      </c>
      <c r="C69" s="311">
        <v>0</v>
      </c>
      <c r="D69" s="311">
        <v>0</v>
      </c>
      <c r="E69" s="311">
        <v>0</v>
      </c>
      <c r="F69" s="311">
        <v>0</v>
      </c>
      <c r="G69" s="311">
        <v>0</v>
      </c>
      <c r="H69" s="311">
        <v>0</v>
      </c>
      <c r="I69" s="311">
        <v>0</v>
      </c>
      <c r="J69" s="311">
        <v>0</v>
      </c>
      <c r="K69" s="311">
        <v>0</v>
      </c>
      <c r="L69" s="311">
        <v>0</v>
      </c>
      <c r="M69" s="311">
        <v>0</v>
      </c>
      <c r="N69" s="311">
        <v>0</v>
      </c>
      <c r="O69" s="311">
        <v>0</v>
      </c>
      <c r="P69" s="311">
        <v>0</v>
      </c>
      <c r="Q69" s="311">
        <v>0</v>
      </c>
      <c r="R69" s="311">
        <v>0</v>
      </c>
      <c r="S69" s="311">
        <v>0</v>
      </c>
      <c r="T69" s="311">
        <v>0</v>
      </c>
      <c r="U69" s="311">
        <v>0</v>
      </c>
      <c r="V69" s="311">
        <v>0</v>
      </c>
      <c r="W69" s="311">
        <v>0</v>
      </c>
      <c r="X69" s="311">
        <v>0</v>
      </c>
      <c r="Y69" s="311">
        <v>0</v>
      </c>
      <c r="Z69" s="311">
        <v>0</v>
      </c>
      <c r="AA69" s="311">
        <v>0</v>
      </c>
      <c r="AB69" s="311">
        <v>0</v>
      </c>
      <c r="AC69" s="311">
        <v>0</v>
      </c>
      <c r="AD69" s="311">
        <v>0</v>
      </c>
      <c r="AE69" s="311">
        <v>0</v>
      </c>
      <c r="AF69" s="311">
        <v>0</v>
      </c>
      <c r="AG69" s="311">
        <v>0</v>
      </c>
      <c r="AH69" s="311">
        <v>0</v>
      </c>
      <c r="AI69" s="311">
        <v>0</v>
      </c>
      <c r="AJ69" s="311">
        <v>0</v>
      </c>
      <c r="AK69" s="311">
        <v>0</v>
      </c>
      <c r="AL69" s="311">
        <v>0</v>
      </c>
      <c r="AM69" s="311">
        <v>0</v>
      </c>
      <c r="AN69" s="311">
        <v>0</v>
      </c>
      <c r="AO69" s="311">
        <v>0</v>
      </c>
      <c r="AP69" s="311">
        <v>0</v>
      </c>
      <c r="AQ69" s="311">
        <v>0</v>
      </c>
      <c r="AR69" s="311">
        <v>0</v>
      </c>
      <c r="AS69" s="311">
        <v>0</v>
      </c>
      <c r="AT69" s="311">
        <v>0</v>
      </c>
      <c r="AU69" s="311">
        <v>0</v>
      </c>
      <c r="AV69" s="311">
        <v>0</v>
      </c>
      <c r="AW69" s="311">
        <v>0</v>
      </c>
      <c r="AX69" s="311">
        <v>0</v>
      </c>
      <c r="AY69" s="311">
        <v>0</v>
      </c>
      <c r="AZ69" s="311">
        <v>0</v>
      </c>
      <c r="BA69" s="311">
        <v>0</v>
      </c>
      <c r="BB69" s="311">
        <v>0</v>
      </c>
      <c r="BC69" s="311">
        <v>0</v>
      </c>
      <c r="BD69" s="311">
        <v>0</v>
      </c>
      <c r="BE69" s="311">
        <v>0</v>
      </c>
      <c r="BF69" s="311">
        <v>0</v>
      </c>
      <c r="BG69" s="311">
        <v>0</v>
      </c>
      <c r="BH69" s="311">
        <v>0</v>
      </c>
      <c r="BI69" s="311">
        <v>0</v>
      </c>
      <c r="BJ69" s="311">
        <v>0</v>
      </c>
      <c r="BK69" s="311">
        <v>0</v>
      </c>
      <c r="BL69" s="311">
        <v>0</v>
      </c>
      <c r="BM69" s="311">
        <v>0</v>
      </c>
      <c r="BN69" s="311">
        <v>0</v>
      </c>
      <c r="BO69" s="311">
        <v>0</v>
      </c>
      <c r="BP69" s="311">
        <v>0</v>
      </c>
      <c r="BQ69" s="311">
        <v>0</v>
      </c>
      <c r="BR69" s="311">
        <v>0</v>
      </c>
    </row>
    <row r="70" spans="2:70" ht="15.75" customHeight="1" x14ac:dyDescent="0.2">
      <c r="B70" s="324">
        <v>46265</v>
      </c>
      <c r="C70" s="311">
        <v>0</v>
      </c>
      <c r="D70" s="311">
        <v>0</v>
      </c>
      <c r="E70" s="311">
        <v>0</v>
      </c>
      <c r="F70" s="311">
        <v>0</v>
      </c>
      <c r="G70" s="311">
        <v>0</v>
      </c>
      <c r="H70" s="311">
        <v>0</v>
      </c>
      <c r="I70" s="311">
        <v>0</v>
      </c>
      <c r="J70" s="311">
        <v>0</v>
      </c>
      <c r="K70" s="311">
        <v>0</v>
      </c>
      <c r="L70" s="311">
        <v>0</v>
      </c>
      <c r="M70" s="311">
        <v>0</v>
      </c>
      <c r="N70" s="311">
        <v>0</v>
      </c>
      <c r="O70" s="311">
        <v>0</v>
      </c>
      <c r="P70" s="311">
        <v>0</v>
      </c>
      <c r="Q70" s="311">
        <v>0</v>
      </c>
      <c r="R70" s="311">
        <v>0</v>
      </c>
      <c r="S70" s="311">
        <v>0</v>
      </c>
      <c r="T70" s="311">
        <v>0</v>
      </c>
      <c r="U70" s="311">
        <v>0</v>
      </c>
      <c r="V70" s="311">
        <v>0</v>
      </c>
      <c r="W70" s="311">
        <v>0</v>
      </c>
      <c r="X70" s="311">
        <v>0</v>
      </c>
      <c r="Y70" s="311">
        <v>0</v>
      </c>
      <c r="Z70" s="311">
        <v>0</v>
      </c>
      <c r="AA70" s="311">
        <v>0</v>
      </c>
      <c r="AB70" s="311">
        <v>0</v>
      </c>
      <c r="AC70" s="311">
        <v>0</v>
      </c>
      <c r="AD70" s="311">
        <v>0</v>
      </c>
      <c r="AE70" s="311">
        <v>0</v>
      </c>
      <c r="AF70" s="311">
        <v>0</v>
      </c>
      <c r="AG70" s="311">
        <v>0</v>
      </c>
      <c r="AH70" s="311">
        <v>0</v>
      </c>
      <c r="AI70" s="311">
        <v>0</v>
      </c>
      <c r="AJ70" s="311">
        <v>0</v>
      </c>
      <c r="AK70" s="311">
        <v>0</v>
      </c>
      <c r="AL70" s="311">
        <v>0</v>
      </c>
      <c r="AM70" s="311">
        <v>0</v>
      </c>
      <c r="AN70" s="311">
        <v>0</v>
      </c>
      <c r="AO70" s="311">
        <v>0</v>
      </c>
      <c r="AP70" s="311">
        <v>0</v>
      </c>
      <c r="AQ70" s="311">
        <v>0</v>
      </c>
      <c r="AR70" s="311">
        <v>0</v>
      </c>
      <c r="AS70" s="311">
        <v>0</v>
      </c>
      <c r="AT70" s="311">
        <v>0</v>
      </c>
      <c r="AU70" s="311">
        <v>0</v>
      </c>
      <c r="AV70" s="311">
        <v>0</v>
      </c>
      <c r="AW70" s="311">
        <v>0</v>
      </c>
      <c r="AX70" s="311">
        <v>0</v>
      </c>
      <c r="AY70" s="311">
        <v>0</v>
      </c>
      <c r="AZ70" s="311">
        <v>0</v>
      </c>
      <c r="BA70" s="311">
        <v>0</v>
      </c>
      <c r="BB70" s="311">
        <v>0</v>
      </c>
      <c r="BC70" s="311">
        <v>0</v>
      </c>
      <c r="BD70" s="311">
        <v>0</v>
      </c>
      <c r="BE70" s="311">
        <v>0</v>
      </c>
      <c r="BF70" s="311">
        <v>0</v>
      </c>
      <c r="BG70" s="311">
        <v>0</v>
      </c>
      <c r="BH70" s="311">
        <v>0</v>
      </c>
      <c r="BI70" s="311">
        <v>0</v>
      </c>
      <c r="BJ70" s="311">
        <v>0</v>
      </c>
      <c r="BK70" s="311">
        <v>0</v>
      </c>
      <c r="BL70" s="311">
        <v>0</v>
      </c>
      <c r="BM70" s="311">
        <v>0</v>
      </c>
      <c r="BN70" s="311">
        <v>0</v>
      </c>
      <c r="BO70" s="311">
        <v>0</v>
      </c>
      <c r="BP70" s="311">
        <v>0</v>
      </c>
      <c r="BQ70" s="311">
        <v>0</v>
      </c>
      <c r="BR70" s="311">
        <v>0</v>
      </c>
    </row>
    <row r="71" spans="2:70" ht="15.75" customHeight="1" x14ac:dyDescent="0.2"/>
    <row r="72" spans="2:70" ht="15.75" customHeight="1" x14ac:dyDescent="0.2"/>
    <row r="73" spans="2:70" ht="15.75" customHeight="1" x14ac:dyDescent="0.25">
      <c r="B73" s="472" t="s">
        <v>463</v>
      </c>
      <c r="C73" s="266" t="s">
        <v>159</v>
      </c>
      <c r="D73" s="266" t="s">
        <v>159</v>
      </c>
      <c r="E73" s="266" t="s">
        <v>159</v>
      </c>
      <c r="F73" s="266" t="s">
        <v>159</v>
      </c>
      <c r="G73" s="266" t="s">
        <v>159</v>
      </c>
      <c r="H73" s="266" t="s">
        <v>159</v>
      </c>
      <c r="I73" s="266" t="s">
        <v>159</v>
      </c>
      <c r="J73" s="266" t="s">
        <v>159</v>
      </c>
      <c r="K73" s="266" t="s">
        <v>159</v>
      </c>
      <c r="L73" s="266" t="s">
        <v>159</v>
      </c>
      <c r="M73" s="266" t="s">
        <v>159</v>
      </c>
      <c r="N73" s="266" t="s">
        <v>159</v>
      </c>
      <c r="O73" s="266" t="s">
        <v>159</v>
      </c>
      <c r="P73" s="266" t="s">
        <v>159</v>
      </c>
      <c r="Q73" s="266" t="s">
        <v>159</v>
      </c>
      <c r="R73" s="266" t="s">
        <v>159</v>
      </c>
      <c r="S73" s="266" t="s">
        <v>159</v>
      </c>
      <c r="T73" s="266" t="s">
        <v>159</v>
      </c>
      <c r="U73" s="266" t="s">
        <v>159</v>
      </c>
      <c r="V73" s="266" t="s">
        <v>159</v>
      </c>
      <c r="W73" s="266" t="s">
        <v>159</v>
      </c>
      <c r="X73" s="266" t="s">
        <v>159</v>
      </c>
      <c r="Y73" s="266" t="s">
        <v>159</v>
      </c>
      <c r="Z73" s="266" t="s">
        <v>159</v>
      </c>
      <c r="AA73" s="266" t="s">
        <v>159</v>
      </c>
      <c r="AB73" s="266" t="s">
        <v>159</v>
      </c>
      <c r="AC73" s="266" t="s">
        <v>159</v>
      </c>
      <c r="AD73" s="266" t="s">
        <v>159</v>
      </c>
      <c r="AE73" s="266" t="s">
        <v>159</v>
      </c>
      <c r="AF73" s="266" t="s">
        <v>159</v>
      </c>
      <c r="AG73" s="266" t="s">
        <v>159</v>
      </c>
      <c r="AH73" s="266" t="s">
        <v>159</v>
      </c>
      <c r="AI73" s="266" t="s">
        <v>159</v>
      </c>
      <c r="AJ73" s="266" t="s">
        <v>159</v>
      </c>
      <c r="AK73" s="266" t="s">
        <v>159</v>
      </c>
      <c r="AL73" s="266" t="s">
        <v>159</v>
      </c>
      <c r="AM73" s="266" t="s">
        <v>159</v>
      </c>
      <c r="AN73" s="266" t="s">
        <v>159</v>
      </c>
      <c r="AO73" s="266" t="s">
        <v>159</v>
      </c>
      <c r="AP73" s="266" t="s">
        <v>159</v>
      </c>
      <c r="AQ73" s="266" t="s">
        <v>159</v>
      </c>
      <c r="AR73" s="266" t="s">
        <v>159</v>
      </c>
      <c r="AS73" s="266" t="s">
        <v>159</v>
      </c>
      <c r="AT73" s="266" t="s">
        <v>159</v>
      </c>
      <c r="AU73" s="266" t="s">
        <v>159</v>
      </c>
      <c r="AV73" s="266" t="s">
        <v>159</v>
      </c>
      <c r="AW73" s="266" t="s">
        <v>159</v>
      </c>
      <c r="AX73" s="266" t="s">
        <v>159</v>
      </c>
      <c r="AY73" s="266" t="s">
        <v>159</v>
      </c>
      <c r="AZ73" s="266" t="s">
        <v>159</v>
      </c>
      <c r="BA73" s="266" t="s">
        <v>159</v>
      </c>
      <c r="BB73" s="266" t="s">
        <v>159</v>
      </c>
      <c r="BC73" s="266" t="s">
        <v>159</v>
      </c>
      <c r="BD73" s="266" t="s">
        <v>159</v>
      </c>
      <c r="BE73" s="266" t="s">
        <v>159</v>
      </c>
      <c r="BF73" s="266" t="s">
        <v>159</v>
      </c>
      <c r="BG73" s="266" t="s">
        <v>159</v>
      </c>
      <c r="BH73" s="266" t="s">
        <v>159</v>
      </c>
      <c r="BI73" s="266" t="s">
        <v>159</v>
      </c>
      <c r="BJ73" s="266" t="s">
        <v>159</v>
      </c>
      <c r="BK73" s="266" t="s">
        <v>159</v>
      </c>
      <c r="BL73" s="266" t="s">
        <v>159</v>
      </c>
      <c r="BM73" s="266" t="s">
        <v>159</v>
      </c>
      <c r="BN73" s="266" t="s">
        <v>159</v>
      </c>
      <c r="BO73" s="266" t="s">
        <v>159</v>
      </c>
      <c r="BP73" s="266" t="s">
        <v>159</v>
      </c>
      <c r="BQ73" s="266" t="s">
        <v>159</v>
      </c>
      <c r="BR73" s="266" t="s">
        <v>159</v>
      </c>
    </row>
    <row r="74" spans="2:70" ht="15.75" customHeight="1" x14ac:dyDescent="0.25">
      <c r="B74" s="440"/>
      <c r="C74" s="321" t="s">
        <v>5</v>
      </c>
      <c r="D74" s="321" t="s">
        <v>75</v>
      </c>
      <c r="E74" s="321" t="s">
        <v>165</v>
      </c>
      <c r="F74" s="321" t="s">
        <v>170</v>
      </c>
      <c r="G74" s="321" t="s">
        <v>8</v>
      </c>
      <c r="H74" s="321" t="s">
        <v>9</v>
      </c>
      <c r="I74" s="321" t="s">
        <v>10</v>
      </c>
      <c r="J74" s="321" t="s">
        <v>11</v>
      </c>
      <c r="K74" s="321" t="s">
        <v>12</v>
      </c>
      <c r="L74" s="321" t="s">
        <v>454</v>
      </c>
      <c r="M74" s="321" t="s">
        <v>455</v>
      </c>
      <c r="N74" s="321" t="s">
        <v>456</v>
      </c>
      <c r="O74" s="321" t="s">
        <v>84</v>
      </c>
      <c r="P74" s="321" t="s">
        <v>85</v>
      </c>
      <c r="Q74" s="321" t="s">
        <v>86</v>
      </c>
      <c r="R74" s="321" t="s">
        <v>87</v>
      </c>
      <c r="S74" s="321" t="s">
        <v>88</v>
      </c>
      <c r="T74" s="321" t="s">
        <v>89</v>
      </c>
      <c r="U74" s="321" t="s">
        <v>90</v>
      </c>
      <c r="V74" s="321" t="s">
        <v>91</v>
      </c>
      <c r="W74" s="321" t="s">
        <v>92</v>
      </c>
      <c r="X74" s="321" t="s">
        <v>93</v>
      </c>
      <c r="Y74" s="321" t="s">
        <v>457</v>
      </c>
      <c r="Z74" s="321" t="s">
        <v>94</v>
      </c>
      <c r="AA74" s="321" t="s">
        <v>95</v>
      </c>
      <c r="AB74" s="321" t="s">
        <v>96</v>
      </c>
      <c r="AC74" s="321" t="s">
        <v>458</v>
      </c>
      <c r="AD74" s="321" t="s">
        <v>98</v>
      </c>
      <c r="AE74" s="321" t="s">
        <v>272</v>
      </c>
      <c r="AF74" s="321" t="s">
        <v>100</v>
      </c>
      <c r="AG74" s="321" t="s">
        <v>101</v>
      </c>
      <c r="AH74" s="321" t="s">
        <v>285</v>
      </c>
      <c r="AI74" s="321" t="s">
        <v>290</v>
      </c>
      <c r="AJ74" s="321" t="s">
        <v>295</v>
      </c>
      <c r="AK74" s="321" t="s">
        <v>300</v>
      </c>
      <c r="AL74" s="321" t="s">
        <v>14</v>
      </c>
      <c r="AM74" s="321" t="s">
        <v>16</v>
      </c>
      <c r="AN74" s="321" t="s">
        <v>15</v>
      </c>
      <c r="AO74" s="321" t="s">
        <v>317</v>
      </c>
      <c r="AP74" s="321" t="s">
        <v>107</v>
      </c>
      <c r="AQ74" s="321" t="s">
        <v>326</v>
      </c>
      <c r="AR74" s="321" t="s">
        <v>53</v>
      </c>
      <c r="AS74" s="321" t="s">
        <v>335</v>
      </c>
      <c r="AT74" s="321" t="s">
        <v>110</v>
      </c>
      <c r="AU74" s="321" t="s">
        <v>111</v>
      </c>
      <c r="AV74" s="321" t="s">
        <v>112</v>
      </c>
      <c r="AW74" s="321" t="s">
        <v>459</v>
      </c>
      <c r="AX74" s="321" t="s">
        <v>357</v>
      </c>
      <c r="AY74" s="321" t="s">
        <v>115</v>
      </c>
      <c r="AZ74" s="321" t="s">
        <v>116</v>
      </c>
      <c r="BA74" s="321" t="s">
        <v>117</v>
      </c>
      <c r="BB74" s="321" t="s">
        <v>118</v>
      </c>
      <c r="BC74" s="321" t="s">
        <v>119</v>
      </c>
      <c r="BD74" s="321" t="s">
        <v>382</v>
      </c>
      <c r="BE74" s="321" t="s">
        <v>460</v>
      </c>
      <c r="BF74" s="321" t="s">
        <v>461</v>
      </c>
      <c r="BG74" s="321" t="s">
        <v>25</v>
      </c>
      <c r="BH74" s="321" t="s">
        <v>120</v>
      </c>
      <c r="BI74" s="321" t="s">
        <v>395</v>
      </c>
      <c r="BJ74" s="321" t="s">
        <v>21</v>
      </c>
      <c r="BK74" s="321" t="s">
        <v>22</v>
      </c>
      <c r="BL74" s="321" t="s">
        <v>123</v>
      </c>
      <c r="BM74" s="321" t="s">
        <v>42</v>
      </c>
      <c r="BN74" s="322" t="s">
        <v>48</v>
      </c>
      <c r="BO74" s="322" t="s">
        <v>145</v>
      </c>
      <c r="BP74" s="322" t="s">
        <v>127</v>
      </c>
      <c r="BQ74" s="322" t="s">
        <v>128</v>
      </c>
      <c r="BR74" s="322" t="s">
        <v>433</v>
      </c>
    </row>
    <row r="75" spans="2:70" ht="15.75" customHeight="1" x14ac:dyDescent="0.2">
      <c r="B75" s="326">
        <v>46235</v>
      </c>
      <c r="C75" s="25">
        <v>11108.657021284103</v>
      </c>
      <c r="D75" s="25">
        <v>11087.782956510782</v>
      </c>
      <c r="E75" s="25">
        <v>7137.012869566679</v>
      </c>
      <c r="F75" s="25">
        <v>4041.727999985218</v>
      </c>
      <c r="G75" s="25">
        <v>809.34115824103355</v>
      </c>
      <c r="H75" s="25">
        <v>1786.6709315478802</v>
      </c>
      <c r="I75" s="25">
        <v>1450.8114557862282</v>
      </c>
      <c r="J75" s="25">
        <v>1340.7895027771592</v>
      </c>
      <c r="K75" s="25">
        <v>1713.0775727592409</v>
      </c>
      <c r="L75" s="25">
        <v>0</v>
      </c>
      <c r="M75" s="25">
        <v>0</v>
      </c>
      <c r="N75" s="25">
        <v>0</v>
      </c>
      <c r="O75" s="25">
        <v>43.653565217740834</v>
      </c>
      <c r="P75" s="25">
        <v>0</v>
      </c>
      <c r="Q75" s="25">
        <v>382.02598465466872</v>
      </c>
      <c r="R75" s="25">
        <v>307.2122434778139</v>
      </c>
      <c r="S75" s="25">
        <v>0</v>
      </c>
      <c r="T75" s="25">
        <v>0</v>
      </c>
      <c r="U75" s="25">
        <v>0</v>
      </c>
      <c r="V75" s="25">
        <v>573.45210853265598</v>
      </c>
      <c r="W75" s="25">
        <v>371.30434782616794</v>
      </c>
      <c r="X75" s="25">
        <v>0.439453125</v>
      </c>
      <c r="Y75" s="25">
        <v>0.60733695654198527</v>
      </c>
      <c r="Z75" s="25">
        <v>306.69720496889204</v>
      </c>
      <c r="AA75" s="25">
        <v>113.19496855372563</v>
      </c>
      <c r="AB75" s="25">
        <v>385.18012422323227</v>
      </c>
      <c r="AC75" s="25">
        <v>0</v>
      </c>
      <c r="AD75" s="25">
        <v>0</v>
      </c>
      <c r="AE75" s="25">
        <v>0.66298877980443649</v>
      </c>
      <c r="AF75" s="25">
        <v>4.4405022790897419E-2</v>
      </c>
      <c r="AG75" s="25">
        <v>600.75876577757299</v>
      </c>
      <c r="AH75" s="25">
        <v>1304.1690536586102</v>
      </c>
      <c r="AI75" s="25">
        <v>1053.3692357717082</v>
      </c>
      <c r="AJ75" s="25">
        <v>0</v>
      </c>
      <c r="AK75" s="25">
        <v>0</v>
      </c>
      <c r="AL75" s="25">
        <v>0</v>
      </c>
      <c r="AM75" s="25">
        <v>0</v>
      </c>
      <c r="AN75" s="25">
        <v>0</v>
      </c>
      <c r="AO75" s="25">
        <v>0</v>
      </c>
      <c r="AP75" s="25">
        <v>0</v>
      </c>
      <c r="AQ75" s="25">
        <v>0</v>
      </c>
      <c r="AR75" s="25">
        <v>0</v>
      </c>
      <c r="AS75" s="25">
        <v>0</v>
      </c>
      <c r="AT75" s="25">
        <v>0</v>
      </c>
      <c r="AU75" s="25">
        <v>0</v>
      </c>
      <c r="AV75" s="25">
        <v>0</v>
      </c>
      <c r="AW75" s="25">
        <v>1029.4207999994978</v>
      </c>
      <c r="AX75" s="25">
        <v>692.25312500004657</v>
      </c>
      <c r="AY75" s="25">
        <v>290.95040000043809</v>
      </c>
      <c r="AZ75" s="25">
        <v>0</v>
      </c>
      <c r="BA75" s="25">
        <v>0</v>
      </c>
      <c r="BB75" s="25">
        <v>0</v>
      </c>
      <c r="BC75" s="25">
        <v>0</v>
      </c>
      <c r="BD75" s="25">
        <v>0</v>
      </c>
      <c r="BE75" s="25">
        <v>0</v>
      </c>
      <c r="BF75" s="25">
        <v>0</v>
      </c>
      <c r="BG75" s="25">
        <v>0</v>
      </c>
      <c r="BH75" s="25">
        <v>0</v>
      </c>
      <c r="BI75" s="25">
        <v>0</v>
      </c>
      <c r="BJ75" s="25">
        <v>0</v>
      </c>
      <c r="BK75" s="25">
        <v>0</v>
      </c>
      <c r="BL75" s="25">
        <v>0</v>
      </c>
      <c r="BM75" s="25">
        <v>0</v>
      </c>
      <c r="BN75" s="25">
        <v>96.237500000046566</v>
      </c>
      <c r="BO75" s="25">
        <v>0</v>
      </c>
      <c r="BP75" s="25">
        <v>0</v>
      </c>
      <c r="BQ75" s="327">
        <v>0.55949152542325464</v>
      </c>
      <c r="BR75" s="327">
        <v>0.90083333333313931</v>
      </c>
    </row>
    <row r="76" spans="2:70" ht="15.75" customHeight="1" x14ac:dyDescent="0.2">
      <c r="B76" s="326">
        <v>46236</v>
      </c>
      <c r="C76" s="25">
        <v>11512.609391331673</v>
      </c>
      <c r="D76" s="25">
        <v>11492.170439720154</v>
      </c>
      <c r="E76" s="25">
        <v>7412.6914782822132</v>
      </c>
      <c r="F76" s="25">
        <v>4157.0838260799646</v>
      </c>
      <c r="G76" s="25">
        <v>1470.1863050796092</v>
      </c>
      <c r="H76" s="25">
        <v>1226.1271864399314</v>
      </c>
      <c r="I76" s="25">
        <v>1476.6427118703723</v>
      </c>
      <c r="J76" s="25">
        <v>1320.0922033935785</v>
      </c>
      <c r="K76" s="25">
        <v>1906.1230344809592</v>
      </c>
      <c r="L76" s="25">
        <v>0</v>
      </c>
      <c r="M76" s="25">
        <v>0</v>
      </c>
      <c r="N76" s="25">
        <v>0</v>
      </c>
      <c r="O76" s="25">
        <v>156.4716521743685</v>
      </c>
      <c r="P76" s="25">
        <v>0</v>
      </c>
      <c r="Q76" s="25">
        <v>381.81843478279188</v>
      </c>
      <c r="R76" s="25">
        <v>306.37634782586247</v>
      </c>
      <c r="S76" s="25">
        <v>0</v>
      </c>
      <c r="T76" s="25">
        <v>0</v>
      </c>
      <c r="U76" s="25">
        <v>516.37945507187396</v>
      </c>
      <c r="V76" s="25">
        <v>0</v>
      </c>
      <c r="W76" s="25">
        <v>370.80822981381789</v>
      </c>
      <c r="X76" s="25">
        <v>0.787109375</v>
      </c>
      <c r="Y76" s="25">
        <v>0.357421875</v>
      </c>
      <c r="Z76" s="25">
        <v>379.98272515507415</v>
      </c>
      <c r="AA76" s="25">
        <v>116.2421875</v>
      </c>
      <c r="AB76" s="25">
        <v>326.6149068325758</v>
      </c>
      <c r="AC76" s="25">
        <v>0</v>
      </c>
      <c r="AD76" s="25">
        <v>0</v>
      </c>
      <c r="AE76" s="25">
        <v>0.67096493688586634</v>
      </c>
      <c r="AF76" s="25">
        <v>4.3935191678201591E-2</v>
      </c>
      <c r="AG76" s="25">
        <v>572.75525946635753</v>
      </c>
      <c r="AH76" s="25">
        <v>1283.2112842106726</v>
      </c>
      <c r="AI76" s="25">
        <v>1034.4273170735687</v>
      </c>
      <c r="AJ76" s="25">
        <v>0</v>
      </c>
      <c r="AK76" s="25">
        <v>0</v>
      </c>
      <c r="AL76" s="25">
        <v>0</v>
      </c>
      <c r="AM76" s="25">
        <v>0</v>
      </c>
      <c r="AN76" s="25">
        <v>0</v>
      </c>
      <c r="AO76" s="25">
        <v>0</v>
      </c>
      <c r="AP76" s="25">
        <v>0</v>
      </c>
      <c r="AQ76" s="25">
        <v>0</v>
      </c>
      <c r="AR76" s="25">
        <v>0</v>
      </c>
      <c r="AS76" s="25">
        <v>0</v>
      </c>
      <c r="AT76" s="25">
        <v>0</v>
      </c>
      <c r="AU76" s="25">
        <v>0</v>
      </c>
      <c r="AV76" s="25">
        <v>0</v>
      </c>
      <c r="AW76" s="25">
        <v>1041.0047999997623</v>
      </c>
      <c r="AX76" s="25">
        <v>719.93906250002328</v>
      </c>
      <c r="AY76" s="25">
        <v>290.26560000143945</v>
      </c>
      <c r="AZ76" s="25">
        <v>0</v>
      </c>
      <c r="BA76" s="25">
        <v>0</v>
      </c>
      <c r="BB76" s="25">
        <v>0</v>
      </c>
      <c r="BC76" s="25">
        <v>0</v>
      </c>
      <c r="BD76" s="25">
        <v>0</v>
      </c>
      <c r="BE76" s="25">
        <v>0</v>
      </c>
      <c r="BF76" s="25">
        <v>0</v>
      </c>
      <c r="BG76" s="25">
        <v>0</v>
      </c>
      <c r="BH76" s="25">
        <v>0</v>
      </c>
      <c r="BI76" s="25">
        <v>0</v>
      </c>
      <c r="BJ76" s="25">
        <v>0</v>
      </c>
      <c r="BK76" s="25">
        <v>0</v>
      </c>
      <c r="BL76" s="25">
        <v>0</v>
      </c>
      <c r="BM76" s="25">
        <v>0</v>
      </c>
      <c r="BN76" s="25">
        <v>20.03311737801414</v>
      </c>
      <c r="BO76" s="25">
        <v>0</v>
      </c>
      <c r="BP76" s="25">
        <v>0</v>
      </c>
      <c r="BQ76" s="327">
        <v>3.3437500002037268E-2</v>
      </c>
      <c r="BR76" s="327">
        <v>0.52791666666598758</v>
      </c>
    </row>
    <row r="77" spans="2:70" ht="15.75" customHeight="1" x14ac:dyDescent="0.2">
      <c r="B77" s="326">
        <v>46237</v>
      </c>
      <c r="C77" s="25">
        <v>12031.554782599211</v>
      </c>
      <c r="D77" s="25">
        <v>12019.712000012398</v>
      </c>
      <c r="E77" s="25">
        <v>7858.1759999990463</v>
      </c>
      <c r="F77" s="25">
        <v>4248.6353623270988</v>
      </c>
      <c r="G77" s="25">
        <v>1562.2768813557923</v>
      </c>
      <c r="H77" s="25">
        <v>1365.3911864385009</v>
      </c>
      <c r="I77" s="25">
        <v>1513.9232542365789</v>
      </c>
      <c r="J77" s="25">
        <v>1354.246284045279</v>
      </c>
      <c r="K77" s="25">
        <v>2038.6236072480679</v>
      </c>
      <c r="L77" s="25">
        <v>0</v>
      </c>
      <c r="M77" s="25">
        <v>0</v>
      </c>
      <c r="N77" s="25">
        <v>0</v>
      </c>
      <c r="O77" s="25">
        <v>146.62121739145368</v>
      </c>
      <c r="P77" s="25">
        <v>0</v>
      </c>
      <c r="Q77" s="25">
        <v>381.85182608664036</v>
      </c>
      <c r="R77" s="25">
        <v>360.31443478260189</v>
      </c>
      <c r="S77" s="25">
        <v>0</v>
      </c>
      <c r="T77" s="25">
        <v>0</v>
      </c>
      <c r="U77" s="25">
        <v>563.51165217347443</v>
      </c>
      <c r="V77" s="25">
        <v>0</v>
      </c>
      <c r="W77" s="25">
        <v>372.59654674027115</v>
      </c>
      <c r="X77" s="25">
        <v>0.43017578125</v>
      </c>
      <c r="Y77" s="25">
        <v>2.0308618012350053</v>
      </c>
      <c r="Z77" s="25">
        <v>411.22900851164013</v>
      </c>
      <c r="AA77" s="25">
        <v>113.44099378865212</v>
      </c>
      <c r="AB77" s="25">
        <v>437.4627329185605</v>
      </c>
      <c r="AC77" s="25">
        <v>0</v>
      </c>
      <c r="AD77" s="25">
        <v>0</v>
      </c>
      <c r="AE77" s="25">
        <v>0.6696783543775382</v>
      </c>
      <c r="AF77" s="25">
        <v>4.4061535764285509E-2</v>
      </c>
      <c r="AG77" s="25">
        <v>606.16129032336175</v>
      </c>
      <c r="AH77" s="25">
        <v>1311.6934736841358</v>
      </c>
      <c r="AI77" s="25">
        <v>1060.4659512192011</v>
      </c>
      <c r="AJ77" s="25">
        <v>0</v>
      </c>
      <c r="AK77" s="25">
        <v>0</v>
      </c>
      <c r="AL77" s="25">
        <v>0</v>
      </c>
      <c r="AM77" s="25">
        <v>0</v>
      </c>
      <c r="AN77" s="25">
        <v>0</v>
      </c>
      <c r="AO77" s="25">
        <v>0</v>
      </c>
      <c r="AP77" s="25">
        <v>0</v>
      </c>
      <c r="AQ77" s="25">
        <v>0</v>
      </c>
      <c r="AR77" s="25">
        <v>0</v>
      </c>
      <c r="AS77" s="25">
        <v>0</v>
      </c>
      <c r="AT77" s="25">
        <v>0</v>
      </c>
      <c r="AU77" s="25">
        <v>0</v>
      </c>
      <c r="AV77" s="25">
        <v>0</v>
      </c>
      <c r="AW77" s="25">
        <v>1126.0095999999903</v>
      </c>
      <c r="AX77" s="25">
        <v>691.68203124997672</v>
      </c>
      <c r="AY77" s="25">
        <v>294.02879999950528</v>
      </c>
      <c r="AZ77" s="25">
        <v>0</v>
      </c>
      <c r="BA77" s="25">
        <v>0</v>
      </c>
      <c r="BB77" s="25">
        <v>0</v>
      </c>
      <c r="BC77" s="25">
        <v>0</v>
      </c>
      <c r="BD77" s="25">
        <v>0</v>
      </c>
      <c r="BE77" s="25">
        <v>0</v>
      </c>
      <c r="BF77" s="25">
        <v>0</v>
      </c>
      <c r="BG77" s="25">
        <v>0</v>
      </c>
      <c r="BH77" s="25">
        <v>0</v>
      </c>
      <c r="BI77" s="25">
        <v>0</v>
      </c>
      <c r="BJ77" s="25">
        <v>0</v>
      </c>
      <c r="BK77" s="25">
        <v>0</v>
      </c>
      <c r="BL77" s="25">
        <v>0</v>
      </c>
      <c r="BM77" s="25">
        <v>0</v>
      </c>
      <c r="BN77" s="25">
        <v>93.27163461537566</v>
      </c>
      <c r="BO77" s="25">
        <v>0</v>
      </c>
      <c r="BP77" s="25">
        <v>0</v>
      </c>
      <c r="BQ77" s="327">
        <v>3.5560333333341987</v>
      </c>
      <c r="BR77" s="327">
        <v>2.4049000000013621</v>
      </c>
    </row>
    <row r="78" spans="2:70" ht="15.75" customHeight="1" x14ac:dyDescent="0.2">
      <c r="B78" s="326">
        <v>46238</v>
      </c>
      <c r="C78" s="25">
        <v>11786.240000009537</v>
      </c>
      <c r="D78" s="25">
        <v>11770.538666695356</v>
      </c>
      <c r="E78" s="25">
        <v>7658.0656231939793</v>
      </c>
      <c r="F78" s="25">
        <v>4197.6431304514408</v>
      </c>
      <c r="G78" s="25">
        <v>1318.4954576268792</v>
      </c>
      <c r="H78" s="25">
        <v>1324.3444067798555</v>
      </c>
      <c r="I78" s="25">
        <v>1535.44461017102</v>
      </c>
      <c r="J78" s="25">
        <v>1339.1143050789833</v>
      </c>
      <c r="K78" s="25">
        <v>2110.8978983052075</v>
      </c>
      <c r="L78" s="25">
        <v>0</v>
      </c>
      <c r="M78" s="25">
        <v>0</v>
      </c>
      <c r="N78" s="25">
        <v>0</v>
      </c>
      <c r="O78" s="25">
        <v>97.658434783108532</v>
      </c>
      <c r="P78" s="25">
        <v>0</v>
      </c>
      <c r="Q78" s="25">
        <v>383.59806763241068</v>
      </c>
      <c r="R78" s="25">
        <v>288.4395285025239</v>
      </c>
      <c r="S78" s="25">
        <v>0</v>
      </c>
      <c r="T78" s="25">
        <v>0</v>
      </c>
      <c r="U78" s="25">
        <v>446.98713043518364</v>
      </c>
      <c r="V78" s="25">
        <v>0</v>
      </c>
      <c r="W78" s="25">
        <v>374.43736547557637</v>
      </c>
      <c r="X78" s="25">
        <v>0.4267578125</v>
      </c>
      <c r="Y78" s="25">
        <v>0.28227124182740226</v>
      </c>
      <c r="Z78" s="25">
        <v>364.99506808677688</v>
      </c>
      <c r="AA78" s="25">
        <v>110.15989583311602</v>
      </c>
      <c r="AB78" s="25">
        <v>427.828125</v>
      </c>
      <c r="AC78" s="25">
        <v>0</v>
      </c>
      <c r="AD78" s="25">
        <v>0</v>
      </c>
      <c r="AE78" s="25">
        <v>0.67296119681850541</v>
      </c>
      <c r="AF78" s="25">
        <v>4.5312500000136424E-2</v>
      </c>
      <c r="AG78" s="25">
        <v>589.47820243053138</v>
      </c>
      <c r="AH78" s="25">
        <v>1285.836799999699</v>
      </c>
      <c r="AI78" s="25">
        <v>1037.2798358974978</v>
      </c>
      <c r="AJ78" s="25">
        <v>0</v>
      </c>
      <c r="AK78" s="25">
        <v>0</v>
      </c>
      <c r="AL78" s="25">
        <v>0</v>
      </c>
      <c r="AM78" s="25">
        <v>0</v>
      </c>
      <c r="AN78" s="25">
        <v>0</v>
      </c>
      <c r="AO78" s="25">
        <v>0</v>
      </c>
      <c r="AP78" s="25">
        <v>0</v>
      </c>
      <c r="AQ78" s="25">
        <v>0</v>
      </c>
      <c r="AR78" s="25">
        <v>0</v>
      </c>
      <c r="AS78" s="25">
        <v>0</v>
      </c>
      <c r="AT78" s="25">
        <v>0</v>
      </c>
      <c r="AU78" s="25">
        <v>0</v>
      </c>
      <c r="AV78" s="25">
        <v>0</v>
      </c>
      <c r="AW78" s="25">
        <v>1087.2057679011486</v>
      </c>
      <c r="AX78" s="25">
        <v>688.93984374997672</v>
      </c>
      <c r="AY78" s="25">
        <v>293.37220740877092</v>
      </c>
      <c r="AZ78" s="25">
        <v>0</v>
      </c>
      <c r="BA78" s="25">
        <v>0</v>
      </c>
      <c r="BB78" s="25">
        <v>0</v>
      </c>
      <c r="BC78" s="25">
        <v>0</v>
      </c>
      <c r="BD78" s="25">
        <v>0</v>
      </c>
      <c r="BE78" s="25">
        <v>0</v>
      </c>
      <c r="BF78" s="25">
        <v>0</v>
      </c>
      <c r="BG78" s="25">
        <v>0</v>
      </c>
      <c r="BH78" s="25">
        <v>0</v>
      </c>
      <c r="BI78" s="25">
        <v>0</v>
      </c>
      <c r="BJ78" s="25">
        <v>0</v>
      </c>
      <c r="BK78" s="25">
        <v>0</v>
      </c>
      <c r="BL78" s="25">
        <v>0</v>
      </c>
      <c r="BM78" s="25">
        <v>0</v>
      </c>
      <c r="BN78" s="25">
        <v>73.298076923121698</v>
      </c>
      <c r="BO78" s="25">
        <v>0</v>
      </c>
      <c r="BP78" s="25">
        <v>0</v>
      </c>
      <c r="BQ78" s="327">
        <v>1.4999999999417923E-2</v>
      </c>
      <c r="BR78" s="327">
        <v>0.30783333333238261</v>
      </c>
    </row>
    <row r="79" spans="2:70" ht="15.75" customHeight="1" x14ac:dyDescent="0.2">
      <c r="B79" s="326">
        <v>46239</v>
      </c>
      <c r="C79" s="25">
        <v>11670.433588653803</v>
      </c>
      <c r="D79" s="25">
        <v>11650.579125523567</v>
      </c>
      <c r="E79" s="25">
        <v>7488.9126956164837</v>
      </c>
      <c r="F79" s="25">
        <v>4244.0950922071934</v>
      </c>
      <c r="G79" s="25">
        <v>1695.8177627101541</v>
      </c>
      <c r="H79" s="25">
        <v>1316.5978757068515</v>
      </c>
      <c r="I79" s="25">
        <v>1559.3001967221498</v>
      </c>
      <c r="J79" s="25">
        <v>1341.100319609046</v>
      </c>
      <c r="K79" s="25">
        <v>1554.3506262861192</v>
      </c>
      <c r="L79" s="25">
        <v>0</v>
      </c>
      <c r="M79" s="25">
        <v>0</v>
      </c>
      <c r="N79" s="25">
        <v>0</v>
      </c>
      <c r="O79" s="25">
        <v>65.024000000208616</v>
      </c>
      <c r="P79" s="25">
        <v>401.73263768106699</v>
      </c>
      <c r="Q79" s="25">
        <v>387.92347826110199</v>
      </c>
      <c r="R79" s="25">
        <v>285.83896425087005</v>
      </c>
      <c r="S79" s="25">
        <v>0</v>
      </c>
      <c r="T79" s="25">
        <v>0</v>
      </c>
      <c r="U79" s="25">
        <v>467.03897971007973</v>
      </c>
      <c r="V79" s="25">
        <v>0</v>
      </c>
      <c r="W79" s="25">
        <v>379.07270618760958</v>
      </c>
      <c r="X79" s="25">
        <v>0.466796875</v>
      </c>
      <c r="Y79" s="25">
        <v>0.41537267080275342</v>
      </c>
      <c r="Z79" s="25">
        <v>369.12426194315776</v>
      </c>
      <c r="AA79" s="25">
        <v>109.04503105627373</v>
      </c>
      <c r="AB79" s="25">
        <v>428.59380822908133</v>
      </c>
      <c r="AC79" s="25">
        <v>0</v>
      </c>
      <c r="AD79" s="25">
        <v>0</v>
      </c>
      <c r="AE79" s="25">
        <v>0.66496774193728925</v>
      </c>
      <c r="AF79" s="25">
        <v>4.4995967741897402E-2</v>
      </c>
      <c r="AG79" s="25">
        <v>598.67741935420781</v>
      </c>
      <c r="AH79" s="25">
        <v>1293.0880000002217</v>
      </c>
      <c r="AI79" s="25">
        <v>1043.1376410257071</v>
      </c>
      <c r="AJ79" s="25">
        <v>0</v>
      </c>
      <c r="AK79" s="25">
        <v>0</v>
      </c>
      <c r="AL79" s="25">
        <v>0</v>
      </c>
      <c r="AM79" s="25">
        <v>0</v>
      </c>
      <c r="AN79" s="25">
        <v>0</v>
      </c>
      <c r="AO79" s="25">
        <v>0</v>
      </c>
      <c r="AP79" s="25">
        <v>0</v>
      </c>
      <c r="AQ79" s="25">
        <v>0</v>
      </c>
      <c r="AR79" s="25">
        <v>0</v>
      </c>
      <c r="AS79" s="25">
        <v>0</v>
      </c>
      <c r="AT79" s="25">
        <v>0</v>
      </c>
      <c r="AU79" s="25">
        <v>0</v>
      </c>
      <c r="AV79" s="25">
        <v>0</v>
      </c>
      <c r="AW79" s="25">
        <v>1088.5471999999136</v>
      </c>
      <c r="AX79" s="25">
        <v>677.83281249995343</v>
      </c>
      <c r="AY79" s="25">
        <v>295.36639999970794</v>
      </c>
      <c r="AZ79" s="25">
        <v>0</v>
      </c>
      <c r="BA79" s="25">
        <v>0</v>
      </c>
      <c r="BB79" s="25">
        <v>0</v>
      </c>
      <c r="BC79" s="25">
        <v>0</v>
      </c>
      <c r="BD79" s="25">
        <v>0</v>
      </c>
      <c r="BE79" s="25">
        <v>0</v>
      </c>
      <c r="BF79" s="25">
        <v>0</v>
      </c>
      <c r="BG79" s="25">
        <v>0</v>
      </c>
      <c r="BH79" s="25">
        <v>0</v>
      </c>
      <c r="BI79" s="25">
        <v>0</v>
      </c>
      <c r="BJ79" s="25">
        <v>0</v>
      </c>
      <c r="BK79" s="25">
        <v>0</v>
      </c>
      <c r="BL79" s="25">
        <v>0</v>
      </c>
      <c r="BM79" s="25">
        <v>0</v>
      </c>
      <c r="BN79" s="25">
        <v>83.252591463387944</v>
      </c>
      <c r="BO79" s="25">
        <v>0</v>
      </c>
      <c r="BP79" s="25">
        <v>0</v>
      </c>
      <c r="BQ79" s="327">
        <v>1.9000000000232831E-2</v>
      </c>
      <c r="BR79" s="327">
        <v>0.58048333333135815</v>
      </c>
    </row>
    <row r="80" spans="2:70" ht="15.75" customHeight="1" x14ac:dyDescent="0.2">
      <c r="B80" s="326">
        <v>46240</v>
      </c>
      <c r="C80" s="25">
        <v>10850.98666664958</v>
      </c>
      <c r="D80" s="25">
        <v>10851.194434791803</v>
      </c>
      <c r="E80" s="25">
        <v>6984.4220289587975</v>
      </c>
      <c r="F80" s="25">
        <v>3939.9958260804415</v>
      </c>
      <c r="G80" s="25">
        <v>1657.9427796602249</v>
      </c>
      <c r="H80" s="25">
        <v>1249.6965423747897</v>
      </c>
      <c r="I80" s="25">
        <v>1408.3991864323616</v>
      </c>
      <c r="J80" s="25">
        <v>1354.2833898290992</v>
      </c>
      <c r="K80" s="25">
        <v>1264.7614915259182</v>
      </c>
      <c r="L80" s="25">
        <v>0</v>
      </c>
      <c r="M80" s="25">
        <v>0</v>
      </c>
      <c r="N80" s="25">
        <v>0</v>
      </c>
      <c r="O80" s="25">
        <v>8.1919999998062849</v>
      </c>
      <c r="P80" s="25">
        <v>401.63617391325533</v>
      </c>
      <c r="Q80" s="25">
        <v>388.07930434774607</v>
      </c>
      <c r="R80" s="25">
        <v>280.60939130373299</v>
      </c>
      <c r="S80" s="25">
        <v>0</v>
      </c>
      <c r="T80" s="25">
        <v>0</v>
      </c>
      <c r="U80" s="25">
        <v>486.91200000047684</v>
      </c>
      <c r="V80" s="25">
        <v>0</v>
      </c>
      <c r="W80" s="25">
        <v>376.36758395517245</v>
      </c>
      <c r="X80" s="25">
        <v>0.48974609375</v>
      </c>
      <c r="Y80" s="25">
        <v>0.56009615387301892</v>
      </c>
      <c r="Z80" s="25">
        <v>300.58106484636664</v>
      </c>
      <c r="AA80" s="25">
        <v>110.66554484283552</v>
      </c>
      <c r="AB80" s="25">
        <v>431.66019238438457</v>
      </c>
      <c r="AC80" s="25">
        <v>0</v>
      </c>
      <c r="AD80" s="25">
        <v>0</v>
      </c>
      <c r="AE80" s="25">
        <v>0.66295698924295721</v>
      </c>
      <c r="AF80" s="25">
        <v>4.5559782608506794E-2</v>
      </c>
      <c r="AG80" s="25">
        <v>610.82608695700765</v>
      </c>
      <c r="AH80" s="25">
        <v>1249.0848000000697</v>
      </c>
      <c r="AI80" s="25">
        <v>1002.7775999996811</v>
      </c>
      <c r="AJ80" s="25">
        <v>0</v>
      </c>
      <c r="AK80" s="25">
        <v>0</v>
      </c>
      <c r="AL80" s="25">
        <v>0</v>
      </c>
      <c r="AM80" s="25">
        <v>0</v>
      </c>
      <c r="AN80" s="25">
        <v>0</v>
      </c>
      <c r="AO80" s="25">
        <v>0</v>
      </c>
      <c r="AP80" s="25">
        <v>0</v>
      </c>
      <c r="AQ80" s="25">
        <v>0</v>
      </c>
      <c r="AR80" s="25">
        <v>0</v>
      </c>
      <c r="AS80" s="25">
        <v>0</v>
      </c>
      <c r="AT80" s="25">
        <v>0</v>
      </c>
      <c r="AU80" s="25">
        <v>0</v>
      </c>
      <c r="AV80" s="25">
        <v>0</v>
      </c>
      <c r="AW80" s="25">
        <v>1078.6271999999881</v>
      </c>
      <c r="AX80" s="25">
        <v>657.84062499995343</v>
      </c>
      <c r="AY80" s="25">
        <v>308.166400000453</v>
      </c>
      <c r="AZ80" s="25">
        <v>0</v>
      </c>
      <c r="BA80" s="25">
        <v>0</v>
      </c>
      <c r="BB80" s="25">
        <v>0</v>
      </c>
      <c r="BC80" s="25">
        <v>0</v>
      </c>
      <c r="BD80" s="25">
        <v>0</v>
      </c>
      <c r="BE80" s="25">
        <v>0</v>
      </c>
      <c r="BF80" s="25">
        <v>0</v>
      </c>
      <c r="BG80" s="25">
        <v>0</v>
      </c>
      <c r="BH80" s="25">
        <v>0</v>
      </c>
      <c r="BI80" s="25">
        <v>0</v>
      </c>
      <c r="BJ80" s="25">
        <v>0</v>
      </c>
      <c r="BK80" s="25">
        <v>0</v>
      </c>
      <c r="BL80" s="25">
        <v>0</v>
      </c>
      <c r="BM80" s="25">
        <v>0</v>
      </c>
      <c r="BN80" s="25">
        <v>80.235937500023283</v>
      </c>
      <c r="BO80" s="25">
        <v>0</v>
      </c>
      <c r="BP80" s="25">
        <v>0</v>
      </c>
      <c r="BQ80" s="327">
        <v>0.69744067796636955</v>
      </c>
      <c r="BR80" s="327">
        <v>0.87023529411817435</v>
      </c>
    </row>
    <row r="81" spans="2:70" ht="15.75" customHeight="1" x14ac:dyDescent="0.2">
      <c r="B81" s="326">
        <v>46241</v>
      </c>
      <c r="C81" s="25">
        <v>11412.524521768093</v>
      </c>
      <c r="D81" s="25">
        <v>11363.66933336854</v>
      </c>
      <c r="E81" s="25">
        <v>7568.0426667034626</v>
      </c>
      <c r="F81" s="25">
        <v>3871.5510724633932</v>
      </c>
      <c r="G81" s="25">
        <v>1673.8952752761543</v>
      </c>
      <c r="H81" s="25">
        <v>1344.4335672855377</v>
      </c>
      <c r="I81" s="25">
        <v>1534.558996848762</v>
      </c>
      <c r="J81" s="25">
        <v>1352.5616813525558</v>
      </c>
      <c r="K81" s="25">
        <v>1647.1226210072637</v>
      </c>
      <c r="L81" s="25">
        <v>0</v>
      </c>
      <c r="M81" s="25">
        <v>0</v>
      </c>
      <c r="N81" s="25">
        <v>0</v>
      </c>
      <c r="O81" s="25">
        <v>68.608000000007451</v>
      </c>
      <c r="P81" s="25">
        <v>401.6306086955592</v>
      </c>
      <c r="Q81" s="25">
        <v>387.75652173906565</v>
      </c>
      <c r="R81" s="25">
        <v>276.62232747394592</v>
      </c>
      <c r="S81" s="25">
        <v>0</v>
      </c>
      <c r="T81" s="25">
        <v>0</v>
      </c>
      <c r="U81" s="25">
        <v>441.0835004625842</v>
      </c>
      <c r="V81" s="25">
        <v>0</v>
      </c>
      <c r="W81" s="25">
        <v>377.15629005199298</v>
      </c>
      <c r="X81" s="25">
        <v>0.48681640625</v>
      </c>
      <c r="Y81" s="25">
        <v>1.2818060498102568</v>
      </c>
      <c r="Z81" s="25">
        <v>373.290474741254</v>
      </c>
      <c r="AA81" s="25">
        <v>111.04245022125542</v>
      </c>
      <c r="AB81" s="25">
        <v>449.55246757995337</v>
      </c>
      <c r="AC81" s="25">
        <v>0</v>
      </c>
      <c r="AD81" s="25">
        <v>0</v>
      </c>
      <c r="AE81" s="25">
        <v>0.66896774193446618</v>
      </c>
      <c r="AF81" s="25">
        <v>4.4727150537482885E-2</v>
      </c>
      <c r="AG81" s="25">
        <v>606.97311828006059</v>
      </c>
      <c r="AH81" s="25">
        <v>1284.3433365854435</v>
      </c>
      <c r="AI81" s="25">
        <v>1034.8038243902847</v>
      </c>
      <c r="AJ81" s="25">
        <v>0</v>
      </c>
      <c r="AK81" s="25">
        <v>0</v>
      </c>
      <c r="AL81" s="25">
        <v>0</v>
      </c>
      <c r="AM81" s="25">
        <v>0</v>
      </c>
      <c r="AN81" s="25">
        <v>0</v>
      </c>
      <c r="AO81" s="25">
        <v>0</v>
      </c>
      <c r="AP81" s="25">
        <v>0</v>
      </c>
      <c r="AQ81" s="25">
        <v>0</v>
      </c>
      <c r="AR81" s="25">
        <v>0</v>
      </c>
      <c r="AS81" s="25">
        <v>0</v>
      </c>
      <c r="AT81" s="25">
        <v>0</v>
      </c>
      <c r="AU81" s="25">
        <v>0</v>
      </c>
      <c r="AV81" s="25">
        <v>0</v>
      </c>
      <c r="AW81" s="25">
        <v>1093.2959999996237</v>
      </c>
      <c r="AX81" s="25">
        <v>664.68046874995343</v>
      </c>
      <c r="AY81" s="25">
        <v>292.78720000013709</v>
      </c>
      <c r="AZ81" s="25">
        <v>0</v>
      </c>
      <c r="BA81" s="25">
        <v>0</v>
      </c>
      <c r="BB81" s="25">
        <v>0</v>
      </c>
      <c r="BC81" s="25">
        <v>0</v>
      </c>
      <c r="BD81" s="25">
        <v>0</v>
      </c>
      <c r="BE81" s="25">
        <v>0</v>
      </c>
      <c r="BF81" s="25">
        <v>0</v>
      </c>
      <c r="BG81" s="25">
        <v>0</v>
      </c>
      <c r="BH81" s="25">
        <v>0</v>
      </c>
      <c r="BI81" s="25">
        <v>0</v>
      </c>
      <c r="BJ81" s="25">
        <v>0</v>
      </c>
      <c r="BK81" s="25">
        <v>0</v>
      </c>
      <c r="BL81" s="25">
        <v>0</v>
      </c>
      <c r="BM81" s="25">
        <v>0</v>
      </c>
      <c r="BN81" s="25">
        <v>79.554268292617053</v>
      </c>
      <c r="BO81" s="25">
        <v>0</v>
      </c>
      <c r="BP81" s="25">
        <v>0</v>
      </c>
      <c r="BQ81" s="327">
        <v>2.1485833333335904</v>
      </c>
      <c r="BR81" s="327">
        <v>1.7316666666665697</v>
      </c>
    </row>
    <row r="82" spans="2:70" ht="15.75" customHeight="1" x14ac:dyDescent="0.2">
      <c r="B82" s="326">
        <v>46242</v>
      </c>
      <c r="C82" s="25">
        <v>11681.791999995708</v>
      </c>
      <c r="D82" s="25">
        <v>11632.640000015497</v>
      </c>
      <c r="E82" s="25">
        <v>7749.9584927260876</v>
      </c>
      <c r="F82" s="25">
        <v>3957.0031304359436</v>
      </c>
      <c r="G82" s="25">
        <v>1399.1658305041492</v>
      </c>
      <c r="H82" s="25">
        <v>1440.124035064131</v>
      </c>
      <c r="I82" s="25">
        <v>1511.7016949132085</v>
      </c>
      <c r="J82" s="25">
        <v>1357.4230181202292</v>
      </c>
      <c r="K82" s="25">
        <v>2003.4993898309767</v>
      </c>
      <c r="L82" s="25">
        <v>0</v>
      </c>
      <c r="M82" s="25">
        <v>0</v>
      </c>
      <c r="N82" s="25">
        <v>0</v>
      </c>
      <c r="O82" s="25">
        <v>68.095999999903142</v>
      </c>
      <c r="P82" s="25">
        <v>105.75026086950675</v>
      </c>
      <c r="Q82" s="25">
        <v>386.61688888864592</v>
      </c>
      <c r="R82" s="25">
        <v>274.32069565262645</v>
      </c>
      <c r="S82" s="25">
        <v>0</v>
      </c>
      <c r="T82" s="25">
        <v>0</v>
      </c>
      <c r="U82" s="25">
        <v>461.84626086987555</v>
      </c>
      <c r="V82" s="25">
        <v>0</v>
      </c>
      <c r="W82" s="25">
        <v>378.54550347710028</v>
      </c>
      <c r="X82" s="25">
        <v>1.03662109375</v>
      </c>
      <c r="Y82" s="25">
        <v>0.21059782610973343</v>
      </c>
      <c r="Z82" s="25">
        <v>432.56941628968343</v>
      </c>
      <c r="AA82" s="25">
        <v>106.45832142233849</v>
      </c>
      <c r="AB82" s="25">
        <v>487.05900621134788</v>
      </c>
      <c r="AC82" s="25">
        <v>0</v>
      </c>
      <c r="AD82" s="25">
        <v>0</v>
      </c>
      <c r="AE82" s="25">
        <v>0.66699579242776963</v>
      </c>
      <c r="AF82" s="25">
        <v>4.4937120149825205E-2</v>
      </c>
      <c r="AG82" s="25">
        <v>613.43127629719675</v>
      </c>
      <c r="AH82" s="25">
        <v>1293.4176000000443</v>
      </c>
      <c r="AI82" s="25">
        <v>1043.7375999996439</v>
      </c>
      <c r="AJ82" s="25">
        <v>0</v>
      </c>
      <c r="AK82" s="25">
        <v>0</v>
      </c>
      <c r="AL82" s="25">
        <v>0</v>
      </c>
      <c r="AM82" s="25">
        <v>0</v>
      </c>
      <c r="AN82" s="25">
        <v>0</v>
      </c>
      <c r="AO82" s="25">
        <v>0</v>
      </c>
      <c r="AP82" s="25">
        <v>0</v>
      </c>
      <c r="AQ82" s="25">
        <v>0</v>
      </c>
      <c r="AR82" s="25">
        <v>0</v>
      </c>
      <c r="AS82" s="25">
        <v>0</v>
      </c>
      <c r="AT82" s="25">
        <v>0</v>
      </c>
      <c r="AU82" s="25">
        <v>0</v>
      </c>
      <c r="AV82" s="25">
        <v>0</v>
      </c>
      <c r="AW82" s="25">
        <v>1107.7280000001192</v>
      </c>
      <c r="AX82" s="25">
        <v>714</v>
      </c>
      <c r="AY82" s="25">
        <v>293.2992000002414</v>
      </c>
      <c r="AZ82" s="25">
        <v>0</v>
      </c>
      <c r="BA82" s="25">
        <v>0</v>
      </c>
      <c r="BB82" s="25">
        <v>0</v>
      </c>
      <c r="BC82" s="25">
        <v>0</v>
      </c>
      <c r="BD82" s="25">
        <v>0</v>
      </c>
      <c r="BE82" s="25">
        <v>0</v>
      </c>
      <c r="BF82" s="25">
        <v>0</v>
      </c>
      <c r="BG82" s="25">
        <v>0</v>
      </c>
      <c r="BH82" s="25">
        <v>0</v>
      </c>
      <c r="BI82" s="25">
        <v>0</v>
      </c>
      <c r="BJ82" s="25">
        <v>0</v>
      </c>
      <c r="BK82" s="25">
        <v>0</v>
      </c>
      <c r="BL82" s="25">
        <v>0</v>
      </c>
      <c r="BM82" s="25">
        <v>0</v>
      </c>
      <c r="BN82" s="25">
        <v>89.1328125</v>
      </c>
      <c r="BO82" s="25">
        <v>0</v>
      </c>
      <c r="BP82" s="25">
        <v>0</v>
      </c>
      <c r="BQ82" s="327">
        <v>1.5000000001236913E-2</v>
      </c>
      <c r="BR82" s="327">
        <v>0.32939999999871361</v>
      </c>
    </row>
    <row r="83" spans="2:70" ht="15.75" customHeight="1" x14ac:dyDescent="0.2">
      <c r="B83" s="326">
        <v>46243</v>
      </c>
      <c r="C83" s="25">
        <v>11384.149333328009</v>
      </c>
      <c r="D83" s="25">
        <v>11351.41101449728</v>
      </c>
      <c r="E83" s="25">
        <v>7451.9893333315849</v>
      </c>
      <c r="F83" s="25">
        <v>3963.5033043473959</v>
      </c>
      <c r="G83" s="25">
        <v>1682.3799322023988</v>
      </c>
      <c r="H83" s="25">
        <v>1348.4140923433006</v>
      </c>
      <c r="I83" s="25">
        <v>1494.9705762714148</v>
      </c>
      <c r="J83" s="25">
        <v>1316.7191677317023</v>
      </c>
      <c r="K83" s="25">
        <v>1589.779951903969</v>
      </c>
      <c r="L83" s="25">
        <v>0</v>
      </c>
      <c r="M83" s="25">
        <v>0</v>
      </c>
      <c r="N83" s="25">
        <v>0</v>
      </c>
      <c r="O83" s="25">
        <v>48.172521740198135</v>
      </c>
      <c r="P83" s="25">
        <v>401.1464347820729</v>
      </c>
      <c r="Q83" s="25">
        <v>386.81290821265429</v>
      </c>
      <c r="R83" s="25">
        <v>280.99289661739022</v>
      </c>
      <c r="S83" s="25">
        <v>0</v>
      </c>
      <c r="T83" s="25">
        <v>0</v>
      </c>
      <c r="U83" s="25">
        <v>467.44486956484616</v>
      </c>
      <c r="V83" s="25">
        <v>0</v>
      </c>
      <c r="W83" s="25">
        <v>375.59229264641181</v>
      </c>
      <c r="X83" s="25">
        <v>0.53125</v>
      </c>
      <c r="Y83" s="25">
        <v>0.89111024845624343</v>
      </c>
      <c r="Z83" s="25">
        <v>382.88645926304162</v>
      </c>
      <c r="AA83" s="25">
        <v>105.99500549864024</v>
      </c>
      <c r="AB83" s="25">
        <v>450.65321969706565</v>
      </c>
      <c r="AC83" s="25">
        <v>0</v>
      </c>
      <c r="AD83" s="25">
        <v>0</v>
      </c>
      <c r="AE83" s="25">
        <v>0.67022019635260222</v>
      </c>
      <c r="AF83" s="25">
        <v>4.4810688405732435E-2</v>
      </c>
      <c r="AG83" s="25">
        <v>569.61430574953556</v>
      </c>
      <c r="AH83" s="25">
        <v>1294.3199999998324</v>
      </c>
      <c r="AI83" s="25">
        <v>1044.7487999992445</v>
      </c>
      <c r="AJ83" s="25">
        <v>0</v>
      </c>
      <c r="AK83" s="25">
        <v>0</v>
      </c>
      <c r="AL83" s="25">
        <v>0</v>
      </c>
      <c r="AM83" s="25">
        <v>0</v>
      </c>
      <c r="AN83" s="25">
        <v>0</v>
      </c>
      <c r="AO83" s="25">
        <v>0</v>
      </c>
      <c r="AP83" s="25">
        <v>0</v>
      </c>
      <c r="AQ83" s="25">
        <v>0</v>
      </c>
      <c r="AR83" s="25">
        <v>0</v>
      </c>
      <c r="AS83" s="25">
        <v>0</v>
      </c>
      <c r="AT83" s="25">
        <v>0</v>
      </c>
      <c r="AU83" s="25">
        <v>0</v>
      </c>
      <c r="AV83" s="25">
        <v>0</v>
      </c>
      <c r="AW83" s="25">
        <v>1065.0688000000082</v>
      </c>
      <c r="AX83" s="25">
        <v>712.02265625004657</v>
      </c>
      <c r="AY83" s="25">
        <v>248.77439999952912</v>
      </c>
      <c r="AZ83" s="25">
        <v>0</v>
      </c>
      <c r="BA83" s="25">
        <v>0</v>
      </c>
      <c r="BB83" s="25">
        <v>0</v>
      </c>
      <c r="BC83" s="25">
        <v>0</v>
      </c>
      <c r="BD83" s="25">
        <v>0</v>
      </c>
      <c r="BE83" s="25">
        <v>0</v>
      </c>
      <c r="BF83" s="25">
        <v>0</v>
      </c>
      <c r="BG83" s="25">
        <v>0</v>
      </c>
      <c r="BH83" s="25">
        <v>0</v>
      </c>
      <c r="BI83" s="25">
        <v>0</v>
      </c>
      <c r="BJ83" s="25">
        <v>0</v>
      </c>
      <c r="BK83" s="25">
        <v>0</v>
      </c>
      <c r="BL83" s="25">
        <v>0</v>
      </c>
      <c r="BM83" s="25">
        <v>0</v>
      </c>
      <c r="BN83" s="25">
        <v>19.789367377990857</v>
      </c>
      <c r="BO83" s="25">
        <v>0</v>
      </c>
      <c r="BP83" s="25">
        <v>0</v>
      </c>
      <c r="BQ83" s="327">
        <v>1.3233333333337214</v>
      </c>
      <c r="BR83" s="327">
        <v>0.63783333333049086</v>
      </c>
    </row>
    <row r="84" spans="2:70" ht="15.75" customHeight="1" x14ac:dyDescent="0.2">
      <c r="B84" s="326">
        <v>46244</v>
      </c>
      <c r="C84" s="25">
        <v>11658.284521758556</v>
      </c>
      <c r="D84" s="25">
        <v>11592.362666636705</v>
      </c>
      <c r="E84" s="25">
        <v>7709.5624347925186</v>
      </c>
      <c r="F84" s="25">
        <v>3961.1881739199162</v>
      </c>
      <c r="G84" s="25">
        <v>1858.1943386942148</v>
      </c>
      <c r="H84" s="25">
        <v>1376.7766779661179</v>
      </c>
      <c r="I84" s="25">
        <v>1493.5162688493729</v>
      </c>
      <c r="J84" s="25">
        <v>1346.7509152516723</v>
      </c>
      <c r="K84" s="25">
        <v>1621.1045910492539</v>
      </c>
      <c r="L84" s="25">
        <v>0</v>
      </c>
      <c r="M84" s="25">
        <v>0</v>
      </c>
      <c r="N84" s="25">
        <v>0</v>
      </c>
      <c r="O84" s="25">
        <v>101.56348599027842</v>
      </c>
      <c r="P84" s="25">
        <v>401.00730434758589</v>
      </c>
      <c r="Q84" s="25">
        <v>386.67130434792489</v>
      </c>
      <c r="R84" s="25">
        <v>280.17283091787249</v>
      </c>
      <c r="S84" s="25">
        <v>0</v>
      </c>
      <c r="T84" s="25">
        <v>0</v>
      </c>
      <c r="U84" s="25">
        <v>591.24894299451262</v>
      </c>
      <c r="V84" s="25">
        <v>0</v>
      </c>
      <c r="W84" s="25">
        <v>373.67107919277623</v>
      </c>
      <c r="X84" s="25">
        <v>0.5556640625</v>
      </c>
      <c r="Y84" s="25">
        <v>0.15702639752998948</v>
      </c>
      <c r="Z84" s="25">
        <v>429.87888198764995</v>
      </c>
      <c r="AA84" s="25">
        <v>106.18493788829073</v>
      </c>
      <c r="AB84" s="25">
        <v>433.57142857182771</v>
      </c>
      <c r="AC84" s="25">
        <v>0</v>
      </c>
      <c r="AD84" s="25">
        <v>0</v>
      </c>
      <c r="AE84" s="25">
        <v>0.66695652172347764</v>
      </c>
      <c r="AF84" s="25">
        <v>4.418478260890879E-2</v>
      </c>
      <c r="AG84" s="25">
        <v>603.20652173925191</v>
      </c>
      <c r="AH84" s="25">
        <v>1267.7695999999996</v>
      </c>
      <c r="AI84" s="25">
        <v>1021.9135999996215</v>
      </c>
      <c r="AJ84" s="25">
        <v>0</v>
      </c>
      <c r="AK84" s="25">
        <v>0</v>
      </c>
      <c r="AL84" s="25">
        <v>0</v>
      </c>
      <c r="AM84" s="25">
        <v>0</v>
      </c>
      <c r="AN84" s="25">
        <v>0</v>
      </c>
      <c r="AO84" s="25">
        <v>0</v>
      </c>
      <c r="AP84" s="25">
        <v>0</v>
      </c>
      <c r="AQ84" s="25">
        <v>0</v>
      </c>
      <c r="AR84" s="25">
        <v>0</v>
      </c>
      <c r="AS84" s="25">
        <v>0</v>
      </c>
      <c r="AT84" s="25">
        <v>0</v>
      </c>
      <c r="AU84" s="25">
        <v>0</v>
      </c>
      <c r="AV84" s="25">
        <v>0</v>
      </c>
      <c r="AW84" s="25">
        <v>1070.1856000004336</v>
      </c>
      <c r="AX84" s="25">
        <v>754.01484375004657</v>
      </c>
      <c r="AY84" s="25">
        <v>291.28959999978542</v>
      </c>
      <c r="AZ84" s="25">
        <v>0</v>
      </c>
      <c r="BA84" s="25">
        <v>0</v>
      </c>
      <c r="BB84" s="25">
        <v>0</v>
      </c>
      <c r="BC84" s="25">
        <v>0</v>
      </c>
      <c r="BD84" s="25">
        <v>0</v>
      </c>
      <c r="BE84" s="25">
        <v>0</v>
      </c>
      <c r="BF84" s="25">
        <v>0</v>
      </c>
      <c r="BG84" s="25">
        <v>0</v>
      </c>
      <c r="BH84" s="25">
        <v>0</v>
      </c>
      <c r="BI84" s="25">
        <v>0</v>
      </c>
      <c r="BJ84" s="25">
        <v>0</v>
      </c>
      <c r="BK84" s="25">
        <v>0</v>
      </c>
      <c r="BL84" s="25">
        <v>0</v>
      </c>
      <c r="BM84" s="25">
        <v>0</v>
      </c>
      <c r="BN84" s="25">
        <v>84.997352374717593</v>
      </c>
      <c r="BO84" s="25">
        <v>0</v>
      </c>
      <c r="BP84" s="25">
        <v>0</v>
      </c>
      <c r="BQ84" s="327">
        <v>2.9000000000451109E-2</v>
      </c>
      <c r="BR84" s="327">
        <v>0.38742857143006404</v>
      </c>
    </row>
    <row r="85" spans="2:70" ht="15.75" customHeight="1" x14ac:dyDescent="0.2">
      <c r="B85" s="326">
        <v>46245</v>
      </c>
      <c r="C85" s="25">
        <v>11659.916985481977</v>
      </c>
      <c r="D85" s="25">
        <v>11627.062468081713</v>
      </c>
      <c r="E85" s="25">
        <v>7399.5724057853222</v>
      </c>
      <c r="F85" s="25">
        <v>4300.7999999970198</v>
      </c>
      <c r="G85" s="25">
        <v>1506.5643389858305</v>
      </c>
      <c r="H85" s="25">
        <v>1296.1063050851226</v>
      </c>
      <c r="I85" s="25">
        <v>1437.4877288192511</v>
      </c>
      <c r="J85" s="25">
        <v>1314.1217627152801</v>
      </c>
      <c r="K85" s="25">
        <v>1830.8413793072104</v>
      </c>
      <c r="L85" s="25">
        <v>0</v>
      </c>
      <c r="M85" s="25">
        <v>0</v>
      </c>
      <c r="N85" s="25">
        <v>0</v>
      </c>
      <c r="O85" s="25">
        <v>45.567999999970198</v>
      </c>
      <c r="P85" s="25">
        <v>107.40500915050507</v>
      </c>
      <c r="Q85" s="25">
        <v>385.36356059135869</v>
      </c>
      <c r="R85" s="25">
        <v>281.86770199798048</v>
      </c>
      <c r="S85" s="25">
        <v>0</v>
      </c>
      <c r="T85" s="25">
        <v>0</v>
      </c>
      <c r="U85" s="25">
        <v>593.11487849615514</v>
      </c>
      <c r="V85" s="25">
        <v>0</v>
      </c>
      <c r="W85" s="25">
        <v>373.93426501052454</v>
      </c>
      <c r="X85" s="25">
        <v>1.669921875</v>
      </c>
      <c r="Y85" s="25">
        <v>2.1310170807410032</v>
      </c>
      <c r="Z85" s="25">
        <v>360.93593750009313</v>
      </c>
      <c r="AA85" s="25">
        <v>106.49119857605547</v>
      </c>
      <c r="AB85" s="25">
        <v>425.91253955662251</v>
      </c>
      <c r="AC85" s="25">
        <v>0</v>
      </c>
      <c r="AD85" s="25">
        <v>0</v>
      </c>
      <c r="AE85" s="25">
        <v>0.6629555867111776</v>
      </c>
      <c r="AF85" s="25">
        <v>4.4809782608581372E-2</v>
      </c>
      <c r="AG85" s="25">
        <v>574.15848527289927</v>
      </c>
      <c r="AH85" s="25">
        <v>1269.6448000001255</v>
      </c>
      <c r="AI85" s="25">
        <v>1025.1776000000536</v>
      </c>
      <c r="AJ85" s="25">
        <v>0</v>
      </c>
      <c r="AK85" s="25">
        <v>0</v>
      </c>
      <c r="AL85" s="25">
        <v>0</v>
      </c>
      <c r="AM85" s="25">
        <v>0</v>
      </c>
      <c r="AN85" s="25">
        <v>0</v>
      </c>
      <c r="AO85" s="25">
        <v>0</v>
      </c>
      <c r="AP85" s="25">
        <v>0</v>
      </c>
      <c r="AQ85" s="25">
        <v>0</v>
      </c>
      <c r="AR85" s="25">
        <v>0</v>
      </c>
      <c r="AS85" s="25">
        <v>0</v>
      </c>
      <c r="AT85" s="25">
        <v>0</v>
      </c>
      <c r="AU85" s="25">
        <v>0</v>
      </c>
      <c r="AV85" s="25">
        <v>0</v>
      </c>
      <c r="AW85" s="25">
        <v>1048.1663999999873</v>
      </c>
      <c r="AX85" s="25">
        <v>777.29531249997672</v>
      </c>
      <c r="AY85" s="25">
        <v>273.10079999826849</v>
      </c>
      <c r="AZ85" s="25">
        <v>0</v>
      </c>
      <c r="BA85" s="25">
        <v>0</v>
      </c>
      <c r="BB85" s="25">
        <v>0</v>
      </c>
      <c r="BC85" s="25">
        <v>0</v>
      </c>
      <c r="BD85" s="25">
        <v>0</v>
      </c>
      <c r="BE85" s="25">
        <v>0</v>
      </c>
      <c r="BF85" s="25">
        <v>0</v>
      </c>
      <c r="BG85" s="25">
        <v>0</v>
      </c>
      <c r="BH85" s="25">
        <v>0</v>
      </c>
      <c r="BI85" s="25">
        <v>0</v>
      </c>
      <c r="BJ85" s="25">
        <v>0</v>
      </c>
      <c r="BK85" s="25">
        <v>0</v>
      </c>
      <c r="BL85" s="25">
        <v>0</v>
      </c>
      <c r="BM85" s="25">
        <v>0</v>
      </c>
      <c r="BN85" s="25">
        <v>77.750304877990857</v>
      </c>
      <c r="BO85" s="25">
        <v>0</v>
      </c>
      <c r="BP85" s="25">
        <v>0</v>
      </c>
      <c r="BQ85" s="327">
        <v>3.694764705882335</v>
      </c>
      <c r="BR85" s="327">
        <v>2.6453333333338378</v>
      </c>
    </row>
    <row r="86" spans="2:70" ht="15.75" customHeight="1" x14ac:dyDescent="0.2">
      <c r="B86" s="326">
        <v>46246</v>
      </c>
      <c r="C86" s="25">
        <v>11812.166808545589</v>
      </c>
      <c r="D86" s="25">
        <v>11762.495072484016</v>
      </c>
      <c r="E86" s="25">
        <v>7633.5786666870117</v>
      </c>
      <c r="F86" s="25">
        <v>4210.0795362144709</v>
      </c>
      <c r="G86" s="25">
        <v>1939.5601355955005</v>
      </c>
      <c r="H86" s="25">
        <v>1332.4958896562457</v>
      </c>
      <c r="I86" s="25">
        <v>1487.8199322000146</v>
      </c>
      <c r="J86" s="25">
        <v>1247.824495613575</v>
      </c>
      <c r="K86" s="25">
        <v>1613.9281355962157</v>
      </c>
      <c r="L86" s="25">
        <v>0</v>
      </c>
      <c r="M86" s="25">
        <v>0</v>
      </c>
      <c r="N86" s="25">
        <v>0</v>
      </c>
      <c r="O86" s="25">
        <v>142.63652173895389</v>
      </c>
      <c r="P86" s="25">
        <v>400.36730434792116</v>
      </c>
      <c r="Q86" s="25">
        <v>386.27864734269679</v>
      </c>
      <c r="R86" s="25">
        <v>288.34259722940624</v>
      </c>
      <c r="S86" s="25">
        <v>0</v>
      </c>
      <c r="T86" s="25">
        <v>0</v>
      </c>
      <c r="U86" s="25">
        <v>619.28626086842269</v>
      </c>
      <c r="V86" s="25">
        <v>0</v>
      </c>
      <c r="W86" s="25">
        <v>377.98136645974591</v>
      </c>
      <c r="X86" s="25">
        <v>1.64599609375</v>
      </c>
      <c r="Y86" s="25">
        <v>0.603515625</v>
      </c>
      <c r="Z86" s="25">
        <v>398.74062500009313</v>
      </c>
      <c r="AA86" s="25">
        <v>113.59375</v>
      </c>
      <c r="AB86" s="25">
        <v>410.72119565214962</v>
      </c>
      <c r="AC86" s="25">
        <v>0</v>
      </c>
      <c r="AD86" s="25">
        <v>0</v>
      </c>
      <c r="AE86" s="25">
        <v>0.67095652174248244</v>
      </c>
      <c r="AF86" s="25">
        <v>4.4434782608504975E-2</v>
      </c>
      <c r="AG86" s="25">
        <v>500.53260869625956</v>
      </c>
      <c r="AH86" s="25">
        <v>1235.3353142857086</v>
      </c>
      <c r="AI86" s="25">
        <v>994.11199999973178</v>
      </c>
      <c r="AJ86" s="25">
        <v>0</v>
      </c>
      <c r="AK86" s="25">
        <v>0</v>
      </c>
      <c r="AL86" s="25">
        <v>0</v>
      </c>
      <c r="AM86" s="25">
        <v>0</v>
      </c>
      <c r="AN86" s="25">
        <v>0</v>
      </c>
      <c r="AO86" s="25">
        <v>0</v>
      </c>
      <c r="AP86" s="25">
        <v>0</v>
      </c>
      <c r="AQ86" s="25">
        <v>0</v>
      </c>
      <c r="AR86" s="25">
        <v>0</v>
      </c>
      <c r="AS86" s="25">
        <v>0</v>
      </c>
      <c r="AT86" s="25">
        <v>0</v>
      </c>
      <c r="AU86" s="25">
        <v>0</v>
      </c>
      <c r="AV86" s="25">
        <v>0</v>
      </c>
      <c r="AW86" s="25">
        <v>1069.686400000006</v>
      </c>
      <c r="AX86" s="25">
        <v>796.38203125004657</v>
      </c>
      <c r="AY86" s="25">
        <v>290.52159999869764</v>
      </c>
      <c r="AZ86" s="25">
        <v>0</v>
      </c>
      <c r="BA86" s="25">
        <v>0</v>
      </c>
      <c r="BB86" s="25">
        <v>0</v>
      </c>
      <c r="BC86" s="25">
        <v>0</v>
      </c>
      <c r="BD86" s="25">
        <v>0</v>
      </c>
      <c r="BE86" s="25">
        <v>0</v>
      </c>
      <c r="BF86" s="25">
        <v>0</v>
      </c>
      <c r="BG86" s="25">
        <v>0</v>
      </c>
      <c r="BH86" s="25">
        <v>0</v>
      </c>
      <c r="BI86" s="25">
        <v>0</v>
      </c>
      <c r="BJ86" s="25">
        <v>0</v>
      </c>
      <c r="BK86" s="25">
        <v>0</v>
      </c>
      <c r="BL86" s="25">
        <v>0</v>
      </c>
      <c r="BM86" s="25">
        <v>0</v>
      </c>
      <c r="BN86" s="25">
        <v>87.731250000069849</v>
      </c>
      <c r="BO86" s="25">
        <v>0</v>
      </c>
      <c r="BP86" s="25">
        <v>0</v>
      </c>
      <c r="BQ86" s="327">
        <v>0.44810000000143191</v>
      </c>
      <c r="BR86" s="327">
        <v>0.86937815126293572</v>
      </c>
    </row>
    <row r="87" spans="2:70" ht="15.75" customHeight="1" x14ac:dyDescent="0.2">
      <c r="B87" s="326">
        <v>46247</v>
      </c>
      <c r="C87" s="25">
        <v>11881.96173915267</v>
      </c>
      <c r="D87" s="25">
        <v>11832.661333352327</v>
      </c>
      <c r="E87" s="25">
        <v>7716.5154042541981</v>
      </c>
      <c r="F87" s="25">
        <v>4196.0848695486784</v>
      </c>
      <c r="G87" s="25">
        <v>1515.3811525404453</v>
      </c>
      <c r="H87" s="25">
        <v>1341.2616528347135</v>
      </c>
      <c r="I87" s="25">
        <v>1449.0120677947998</v>
      </c>
      <c r="J87" s="25">
        <v>1294.0750625357032</v>
      </c>
      <c r="K87" s="25">
        <v>2105.6564067825675</v>
      </c>
      <c r="L87" s="25">
        <v>0</v>
      </c>
      <c r="M87" s="25">
        <v>0</v>
      </c>
      <c r="N87" s="25">
        <v>0</v>
      </c>
      <c r="O87" s="25">
        <v>94.207999999634922</v>
      </c>
      <c r="P87" s="25">
        <v>399.73039613524452</v>
      </c>
      <c r="Q87" s="25">
        <v>0</v>
      </c>
      <c r="R87" s="25">
        <v>291.3057391308248</v>
      </c>
      <c r="S87" s="25">
        <v>0</v>
      </c>
      <c r="T87" s="25">
        <v>0</v>
      </c>
      <c r="U87" s="25">
        <v>626.13147826027125</v>
      </c>
      <c r="V87" s="25">
        <v>0</v>
      </c>
      <c r="W87" s="25">
        <v>377.19875776395202</v>
      </c>
      <c r="X87" s="25">
        <v>1.782150742430531</v>
      </c>
      <c r="Y87" s="25">
        <v>0.27911490685073659</v>
      </c>
      <c r="Z87" s="25">
        <v>408.62167119560763</v>
      </c>
      <c r="AA87" s="25">
        <v>114.01819681655616</v>
      </c>
      <c r="AB87" s="25">
        <v>408.66828416194767</v>
      </c>
      <c r="AC87" s="25">
        <v>0</v>
      </c>
      <c r="AD87" s="25">
        <v>0</v>
      </c>
      <c r="AE87" s="25">
        <v>0.66496774192637531</v>
      </c>
      <c r="AF87" s="25">
        <v>4.5294354838688378E-2</v>
      </c>
      <c r="AG87" s="25">
        <v>549.6753155682236</v>
      </c>
      <c r="AH87" s="25">
        <v>1204.5912195120472</v>
      </c>
      <c r="AI87" s="25">
        <v>966.58041904866695</v>
      </c>
      <c r="AJ87" s="25">
        <v>0</v>
      </c>
      <c r="AK87" s="25">
        <v>0</v>
      </c>
      <c r="AL87" s="25">
        <v>0</v>
      </c>
      <c r="AM87" s="25">
        <v>0</v>
      </c>
      <c r="AN87" s="25">
        <v>0</v>
      </c>
      <c r="AO87" s="25">
        <v>0</v>
      </c>
      <c r="AP87" s="25">
        <v>0</v>
      </c>
      <c r="AQ87" s="25">
        <v>0</v>
      </c>
      <c r="AR87" s="25">
        <v>0</v>
      </c>
      <c r="AS87" s="25">
        <v>0</v>
      </c>
      <c r="AT87" s="25">
        <v>0</v>
      </c>
      <c r="AU87" s="25">
        <v>0</v>
      </c>
      <c r="AV87" s="25">
        <v>0</v>
      </c>
      <c r="AW87" s="25">
        <v>1072.1631999998353</v>
      </c>
      <c r="AX87" s="25">
        <v>772.171875</v>
      </c>
      <c r="AY87" s="25">
        <v>284.64640000090003</v>
      </c>
      <c r="AZ87" s="25">
        <v>0</v>
      </c>
      <c r="BA87" s="25">
        <v>0</v>
      </c>
      <c r="BB87" s="25">
        <v>0</v>
      </c>
      <c r="BC87" s="25">
        <v>0</v>
      </c>
      <c r="BD87" s="25">
        <v>0</v>
      </c>
      <c r="BE87" s="25">
        <v>0</v>
      </c>
      <c r="BF87" s="25">
        <v>0</v>
      </c>
      <c r="BG87" s="25">
        <v>0</v>
      </c>
      <c r="BH87" s="25">
        <v>0</v>
      </c>
      <c r="BI87" s="25">
        <v>0</v>
      </c>
      <c r="BJ87" s="25">
        <v>0</v>
      </c>
      <c r="BK87" s="25">
        <v>0</v>
      </c>
      <c r="BL87" s="25">
        <v>0</v>
      </c>
      <c r="BM87" s="25">
        <v>0</v>
      </c>
      <c r="BN87" s="25">
        <v>0</v>
      </c>
      <c r="BO87" s="25">
        <v>77.195763602394436</v>
      </c>
      <c r="BP87" s="25">
        <v>0</v>
      </c>
      <c r="BQ87" s="327">
        <v>0.28344999999899301</v>
      </c>
      <c r="BR87" s="327">
        <v>0.41460000000006403</v>
      </c>
    </row>
    <row r="88" spans="2:70" ht="15.75" customHeight="1" x14ac:dyDescent="0.2">
      <c r="B88" s="326">
        <v>46248</v>
      </c>
      <c r="C88" s="25">
        <v>10804.179478257895</v>
      </c>
      <c r="D88" s="25">
        <v>10769.066666662693</v>
      </c>
      <c r="E88" s="25">
        <v>6609.5786666870117</v>
      </c>
      <c r="F88" s="25">
        <v>4214.1161739081144</v>
      </c>
      <c r="G88" s="25">
        <v>1388.5440000034869</v>
      </c>
      <c r="H88" s="25">
        <v>1196.0930449999869</v>
      </c>
      <c r="I88" s="25">
        <v>1231.6463728845119</v>
      </c>
      <c r="J88" s="25">
        <v>1299.2219941541553</v>
      </c>
      <c r="K88" s="25">
        <v>1480.7040000036359</v>
      </c>
      <c r="L88" s="25">
        <v>0</v>
      </c>
      <c r="M88" s="25">
        <v>0</v>
      </c>
      <c r="N88" s="25">
        <v>0</v>
      </c>
      <c r="O88" s="25">
        <v>0</v>
      </c>
      <c r="P88" s="25">
        <v>390.05433816416189</v>
      </c>
      <c r="Q88" s="25">
        <v>0</v>
      </c>
      <c r="R88" s="25">
        <v>263.64660869538784</v>
      </c>
      <c r="S88" s="25">
        <v>0</v>
      </c>
      <c r="T88" s="25">
        <v>0</v>
      </c>
      <c r="U88" s="25">
        <v>641.9478260865435</v>
      </c>
      <c r="V88" s="25">
        <v>0</v>
      </c>
      <c r="W88" s="25">
        <v>377.49610830750316</v>
      </c>
      <c r="X88" s="25">
        <v>1.60205078125</v>
      </c>
      <c r="Y88" s="25">
        <v>0.72418478259351104</v>
      </c>
      <c r="Z88" s="25">
        <v>288.13593749981374</v>
      </c>
      <c r="AA88" s="25">
        <v>109.97187499981374</v>
      </c>
      <c r="AB88" s="25">
        <v>391.72418478224427</v>
      </c>
      <c r="AC88" s="25">
        <v>0</v>
      </c>
      <c r="AD88" s="25">
        <v>0</v>
      </c>
      <c r="AE88" s="25">
        <v>0.66296774194415775</v>
      </c>
      <c r="AF88" s="25">
        <v>4.4477150537659327E-2</v>
      </c>
      <c r="AG88" s="25">
        <v>562.30645161122084</v>
      </c>
      <c r="AH88" s="25">
        <v>1120.18880000012</v>
      </c>
      <c r="AI88" s="25">
        <v>891.52880971692502</v>
      </c>
      <c r="AJ88" s="25">
        <v>0</v>
      </c>
      <c r="AK88" s="25">
        <v>0</v>
      </c>
      <c r="AL88" s="25">
        <v>0</v>
      </c>
      <c r="AM88" s="25">
        <v>0</v>
      </c>
      <c r="AN88" s="25">
        <v>0</v>
      </c>
      <c r="AO88" s="25">
        <v>0</v>
      </c>
      <c r="AP88" s="25">
        <v>0</v>
      </c>
      <c r="AQ88" s="25">
        <v>0</v>
      </c>
      <c r="AR88" s="25">
        <v>0</v>
      </c>
      <c r="AS88" s="25">
        <v>0</v>
      </c>
      <c r="AT88" s="25">
        <v>0</v>
      </c>
      <c r="AU88" s="25">
        <v>0</v>
      </c>
      <c r="AV88" s="25">
        <v>0</v>
      </c>
      <c r="AW88" s="25">
        <v>1008.4191999998875</v>
      </c>
      <c r="AX88" s="25">
        <v>779.76406249997672</v>
      </c>
      <c r="AY88" s="25">
        <v>293.33119999989867</v>
      </c>
      <c r="AZ88" s="25">
        <v>0</v>
      </c>
      <c r="BA88" s="25">
        <v>0</v>
      </c>
      <c r="BB88" s="25">
        <v>0</v>
      </c>
      <c r="BC88" s="25">
        <v>0</v>
      </c>
      <c r="BD88" s="25">
        <v>0</v>
      </c>
      <c r="BE88" s="25">
        <v>0</v>
      </c>
      <c r="BF88" s="25">
        <v>0</v>
      </c>
      <c r="BG88" s="25">
        <v>0</v>
      </c>
      <c r="BH88" s="25">
        <v>0</v>
      </c>
      <c r="BI88" s="25">
        <v>0</v>
      </c>
      <c r="BJ88" s="25">
        <v>0</v>
      </c>
      <c r="BK88" s="25">
        <v>0</v>
      </c>
      <c r="BL88" s="25">
        <v>0</v>
      </c>
      <c r="BM88" s="25">
        <v>0</v>
      </c>
      <c r="BN88" s="25">
        <v>80.448437500046566</v>
      </c>
      <c r="BO88" s="25">
        <v>0</v>
      </c>
      <c r="BP88" s="25">
        <v>0</v>
      </c>
      <c r="BQ88" s="327">
        <v>0.77062499999919964</v>
      </c>
      <c r="BR88" s="327">
        <v>0.8907500000022992</v>
      </c>
    </row>
    <row r="89" spans="2:70" ht="15.75" customHeight="1" x14ac:dyDescent="0.2">
      <c r="B89" s="326">
        <v>46249</v>
      </c>
      <c r="C89" s="25">
        <v>11617.918144911528</v>
      </c>
      <c r="D89" s="25">
        <v>11596.19153624773</v>
      </c>
      <c r="E89" s="25">
        <v>7745.5360000133514</v>
      </c>
      <c r="F89" s="25">
        <v>3930.1119999885559</v>
      </c>
      <c r="G89" s="25">
        <v>1150.2123389840126</v>
      </c>
      <c r="H89" s="25">
        <v>1340.1903728842735</v>
      </c>
      <c r="I89" s="25">
        <v>1531.1271724104881</v>
      </c>
      <c r="J89" s="25">
        <v>1321.3561940416694</v>
      </c>
      <c r="K89" s="25">
        <v>2381.7892881371081</v>
      </c>
      <c r="L89" s="25">
        <v>0</v>
      </c>
      <c r="M89" s="25">
        <v>0</v>
      </c>
      <c r="N89" s="25">
        <v>0</v>
      </c>
      <c r="O89" s="25">
        <v>95.743999999947846</v>
      </c>
      <c r="P89" s="25">
        <v>102.37328695692122</v>
      </c>
      <c r="Q89" s="25">
        <v>0</v>
      </c>
      <c r="R89" s="25">
        <v>278.32765217404813</v>
      </c>
      <c r="S89" s="25">
        <v>0</v>
      </c>
      <c r="T89" s="25">
        <v>0</v>
      </c>
      <c r="U89" s="25">
        <v>576.4118260871619</v>
      </c>
      <c r="V89" s="25">
        <v>0</v>
      </c>
      <c r="W89" s="25">
        <v>377.59906832268462</v>
      </c>
      <c r="X89" s="25">
        <v>1.57666015625</v>
      </c>
      <c r="Y89" s="25">
        <v>1.189453125</v>
      </c>
      <c r="Z89" s="25">
        <v>374.12955163046718</v>
      </c>
      <c r="AA89" s="25">
        <v>114.08755532279611</v>
      </c>
      <c r="AB89" s="25">
        <v>441.94099378865212</v>
      </c>
      <c r="AC89" s="25">
        <v>0</v>
      </c>
      <c r="AD89" s="25">
        <v>0</v>
      </c>
      <c r="AE89" s="25">
        <v>0.67096774193851161</v>
      </c>
      <c r="AF89" s="25">
        <v>4.4384408602354597E-2</v>
      </c>
      <c r="AG89" s="25">
        <v>575.2150537641719</v>
      </c>
      <c r="AH89" s="25">
        <v>1294.5888000000268</v>
      </c>
      <c r="AI89" s="25">
        <v>1047.0793846156448</v>
      </c>
      <c r="AJ89" s="25">
        <v>0</v>
      </c>
      <c r="AK89" s="25">
        <v>0</v>
      </c>
      <c r="AL89" s="25">
        <v>0</v>
      </c>
      <c r="AM89" s="25">
        <v>0</v>
      </c>
      <c r="AN89" s="25">
        <v>0</v>
      </c>
      <c r="AO89" s="25">
        <v>0</v>
      </c>
      <c r="AP89" s="25">
        <v>0</v>
      </c>
      <c r="AQ89" s="25">
        <v>0</v>
      </c>
      <c r="AR89" s="25">
        <v>0</v>
      </c>
      <c r="AS89" s="25">
        <v>0</v>
      </c>
      <c r="AT89" s="25">
        <v>0</v>
      </c>
      <c r="AU89" s="25">
        <v>0</v>
      </c>
      <c r="AV89" s="25">
        <v>0</v>
      </c>
      <c r="AW89" s="25">
        <v>1045.8752000001259</v>
      </c>
      <c r="AX89" s="25">
        <v>652.27031249995343</v>
      </c>
      <c r="AY89" s="25">
        <v>262.03519999980927</v>
      </c>
      <c r="AZ89" s="25">
        <v>0</v>
      </c>
      <c r="BA89" s="25">
        <v>0</v>
      </c>
      <c r="BB89" s="25">
        <v>0</v>
      </c>
      <c r="BC89" s="25">
        <v>0</v>
      </c>
      <c r="BD89" s="25">
        <v>0</v>
      </c>
      <c r="BE89" s="25">
        <v>0</v>
      </c>
      <c r="BF89" s="25">
        <v>0</v>
      </c>
      <c r="BG89" s="25">
        <v>0</v>
      </c>
      <c r="BH89" s="25">
        <v>0</v>
      </c>
      <c r="BI89" s="25">
        <v>0</v>
      </c>
      <c r="BJ89" s="25">
        <v>0</v>
      </c>
      <c r="BK89" s="25">
        <v>0</v>
      </c>
      <c r="BL89" s="25">
        <v>0</v>
      </c>
      <c r="BM89" s="25">
        <v>0</v>
      </c>
      <c r="BN89" s="25">
        <v>20.440625000046566</v>
      </c>
      <c r="BO89" s="25">
        <v>0</v>
      </c>
      <c r="BP89" s="25">
        <v>0</v>
      </c>
      <c r="BQ89" s="327">
        <v>2.0049666666673147</v>
      </c>
      <c r="BR89" s="327">
        <v>1.6352000000006228</v>
      </c>
    </row>
    <row r="90" spans="2:70" ht="15.75" customHeight="1" x14ac:dyDescent="0.2">
      <c r="B90" s="326">
        <v>46250</v>
      </c>
      <c r="C90" s="25">
        <v>11764.394666641951</v>
      </c>
      <c r="D90" s="25">
        <v>11743.469449281693</v>
      </c>
      <c r="E90" s="25">
        <v>7636.6434042751789</v>
      </c>
      <c r="F90" s="25">
        <v>4178.3206956535578</v>
      </c>
      <c r="G90" s="25">
        <v>1507.3453559279442</v>
      </c>
      <c r="H90" s="25">
        <v>1389.6811127997935</v>
      </c>
      <c r="I90" s="25">
        <v>1406.3164745718241</v>
      </c>
      <c r="J90" s="25">
        <v>1313.2192542403936</v>
      </c>
      <c r="K90" s="25">
        <v>1962.4711630605161</v>
      </c>
      <c r="L90" s="25">
        <v>0</v>
      </c>
      <c r="M90" s="25">
        <v>0</v>
      </c>
      <c r="N90" s="25">
        <v>0</v>
      </c>
      <c r="O90" s="25">
        <v>168.0250434782356</v>
      </c>
      <c r="P90" s="25">
        <v>397.27489855093881</v>
      </c>
      <c r="Q90" s="25">
        <v>0</v>
      </c>
      <c r="R90" s="25">
        <v>285.18400000035763</v>
      </c>
      <c r="S90" s="25">
        <v>0</v>
      </c>
      <c r="T90" s="25">
        <v>0</v>
      </c>
      <c r="U90" s="25">
        <v>567.61623970046639</v>
      </c>
      <c r="V90" s="25">
        <v>0</v>
      </c>
      <c r="W90" s="25">
        <v>378</v>
      </c>
      <c r="X90" s="25">
        <v>0.98974609375</v>
      </c>
      <c r="Y90" s="25">
        <v>1.4215838509262539</v>
      </c>
      <c r="Z90" s="25">
        <v>419.83543302444741</v>
      </c>
      <c r="AA90" s="25">
        <v>112.80031446507201</v>
      </c>
      <c r="AB90" s="25">
        <v>448.67391304299235</v>
      </c>
      <c r="AC90" s="25">
        <v>0</v>
      </c>
      <c r="AD90" s="25">
        <v>0</v>
      </c>
      <c r="AE90" s="25">
        <v>0.66898129966648412</v>
      </c>
      <c r="AF90" s="25">
        <v>4.4186214352748721E-2</v>
      </c>
      <c r="AG90" s="25">
        <v>569.25175315514207</v>
      </c>
      <c r="AH90" s="25">
        <v>1213.7375999998767</v>
      </c>
      <c r="AI90" s="25">
        <v>974.75840000063181</v>
      </c>
      <c r="AJ90" s="25">
        <v>0</v>
      </c>
      <c r="AK90" s="25">
        <v>0</v>
      </c>
      <c r="AL90" s="25">
        <v>0</v>
      </c>
      <c r="AM90" s="25">
        <v>0</v>
      </c>
      <c r="AN90" s="25">
        <v>0</v>
      </c>
      <c r="AO90" s="25">
        <v>0</v>
      </c>
      <c r="AP90" s="25">
        <v>0</v>
      </c>
      <c r="AQ90" s="25">
        <v>0</v>
      </c>
      <c r="AR90" s="25">
        <v>0</v>
      </c>
      <c r="AS90" s="25">
        <v>0</v>
      </c>
      <c r="AT90" s="25">
        <v>0</v>
      </c>
      <c r="AU90" s="25">
        <v>0</v>
      </c>
      <c r="AV90" s="25">
        <v>0</v>
      </c>
      <c r="AW90" s="25">
        <v>1111.9647999997251</v>
      </c>
      <c r="AX90" s="25">
        <v>630.43359375</v>
      </c>
      <c r="AY90" s="25">
        <v>291.97440000064671</v>
      </c>
      <c r="AZ90" s="25">
        <v>0</v>
      </c>
      <c r="BA90" s="25">
        <v>0</v>
      </c>
      <c r="BB90" s="25">
        <v>0</v>
      </c>
      <c r="BC90" s="25">
        <v>0</v>
      </c>
      <c r="BD90" s="25">
        <v>0</v>
      </c>
      <c r="BE90" s="25">
        <v>0</v>
      </c>
      <c r="BF90" s="25">
        <v>0</v>
      </c>
      <c r="BG90" s="25">
        <v>0</v>
      </c>
      <c r="BH90" s="25">
        <v>0</v>
      </c>
      <c r="BI90" s="25">
        <v>0</v>
      </c>
      <c r="BJ90" s="25">
        <v>0</v>
      </c>
      <c r="BK90" s="25">
        <v>0</v>
      </c>
      <c r="BL90" s="25">
        <v>0</v>
      </c>
      <c r="BM90" s="25">
        <v>0</v>
      </c>
      <c r="BN90" s="25">
        <v>55.324695121962577</v>
      </c>
      <c r="BO90" s="25">
        <v>0.22617187500145519</v>
      </c>
      <c r="BP90" s="25">
        <v>0</v>
      </c>
      <c r="BQ90" s="327">
        <v>2.3261999999995169</v>
      </c>
      <c r="BR90" s="327">
        <v>1.7906000000039057</v>
      </c>
    </row>
    <row r="91" spans="2:70" ht="15.75" customHeight="1" x14ac:dyDescent="0.2">
      <c r="B91" s="326">
        <v>46251</v>
      </c>
      <c r="C91" s="25">
        <v>11637.626434773207</v>
      </c>
      <c r="D91" s="25">
        <v>11604.710028976202</v>
      </c>
      <c r="E91" s="25">
        <v>7606.9546666741371</v>
      </c>
      <c r="F91" s="25">
        <v>4082.0053333342075</v>
      </c>
      <c r="G91" s="25">
        <v>1449.9145762734115</v>
      </c>
      <c r="H91" s="25">
        <v>1394.8615593202412</v>
      </c>
      <c r="I91" s="25">
        <v>1482.8848626464605</v>
      </c>
      <c r="J91" s="25">
        <v>1314.9548474550247</v>
      </c>
      <c r="K91" s="25">
        <v>1944.3503728806973</v>
      </c>
      <c r="L91" s="25">
        <v>0</v>
      </c>
      <c r="M91" s="25">
        <v>0</v>
      </c>
      <c r="N91" s="25">
        <v>0</v>
      </c>
      <c r="O91" s="25">
        <v>73.794782608747482</v>
      </c>
      <c r="P91" s="25">
        <v>400.10573913017288</v>
      </c>
      <c r="Q91" s="25">
        <v>3.3280000002123415</v>
      </c>
      <c r="R91" s="25">
        <v>294.47172946948558</v>
      </c>
      <c r="S91" s="25">
        <v>0</v>
      </c>
      <c r="T91" s="25">
        <v>0</v>
      </c>
      <c r="U91" s="25">
        <v>592.59473623149097</v>
      </c>
      <c r="V91" s="25">
        <v>0</v>
      </c>
      <c r="W91" s="25">
        <v>377.98942526942119</v>
      </c>
      <c r="X91" s="25">
        <v>0.94921875</v>
      </c>
      <c r="Y91" s="25">
        <v>0.71855590061750263</v>
      </c>
      <c r="Z91" s="25">
        <v>434.22670807503164</v>
      </c>
      <c r="AA91" s="25">
        <v>114.40236801235005</v>
      </c>
      <c r="AB91" s="25">
        <v>434.87670807447284</v>
      </c>
      <c r="AC91" s="25">
        <v>0</v>
      </c>
      <c r="AD91" s="25">
        <v>0</v>
      </c>
      <c r="AE91" s="25">
        <v>0.67096633941036998</v>
      </c>
      <c r="AF91" s="25">
        <v>4.4151881720381425E-2</v>
      </c>
      <c r="AG91" s="25">
        <v>567.44086021371186</v>
      </c>
      <c r="AH91" s="25">
        <v>1280.6848000001628</v>
      </c>
      <c r="AI91" s="25">
        <v>1033.9840000011027</v>
      </c>
      <c r="AJ91" s="25">
        <v>0</v>
      </c>
      <c r="AK91" s="25">
        <v>0</v>
      </c>
      <c r="AL91" s="25">
        <v>0</v>
      </c>
      <c r="AM91" s="25">
        <v>0</v>
      </c>
      <c r="AN91" s="25">
        <v>0</v>
      </c>
      <c r="AO91" s="25">
        <v>0</v>
      </c>
      <c r="AP91" s="25">
        <v>0</v>
      </c>
      <c r="AQ91" s="25">
        <v>0</v>
      </c>
      <c r="AR91" s="25">
        <v>0</v>
      </c>
      <c r="AS91" s="25">
        <v>0</v>
      </c>
      <c r="AT91" s="25">
        <v>0</v>
      </c>
      <c r="AU91" s="25">
        <v>0</v>
      </c>
      <c r="AV91" s="25">
        <v>0</v>
      </c>
      <c r="AW91" s="25">
        <v>1073.9199999999255</v>
      </c>
      <c r="AX91" s="25">
        <v>664.47187499993015</v>
      </c>
      <c r="AY91" s="25">
        <v>289.83679999783635</v>
      </c>
      <c r="AZ91" s="25">
        <v>0</v>
      </c>
      <c r="BA91" s="25">
        <v>0</v>
      </c>
      <c r="BB91" s="25">
        <v>0</v>
      </c>
      <c r="BC91" s="25">
        <v>0</v>
      </c>
      <c r="BD91" s="25">
        <v>0</v>
      </c>
      <c r="BE91" s="25">
        <v>0</v>
      </c>
      <c r="BF91" s="25">
        <v>0</v>
      </c>
      <c r="BG91" s="25">
        <v>0</v>
      </c>
      <c r="BH91" s="25">
        <v>0</v>
      </c>
      <c r="BI91" s="25">
        <v>0</v>
      </c>
      <c r="BJ91" s="25">
        <v>0</v>
      </c>
      <c r="BK91" s="25">
        <v>0</v>
      </c>
      <c r="BL91" s="25">
        <v>0</v>
      </c>
      <c r="BM91" s="25">
        <v>0</v>
      </c>
      <c r="BN91" s="25">
        <v>122.68281250004657</v>
      </c>
      <c r="BO91" s="25">
        <v>0</v>
      </c>
      <c r="BP91" s="25">
        <v>0</v>
      </c>
      <c r="BQ91" s="327">
        <v>0.99224999999933061</v>
      </c>
      <c r="BR91" s="327">
        <v>1.0134067796607269</v>
      </c>
    </row>
    <row r="92" spans="2:70" ht="15.75" customHeight="1" x14ac:dyDescent="0.2">
      <c r="B92" s="326">
        <v>46252</v>
      </c>
      <c r="C92" s="25">
        <v>0</v>
      </c>
      <c r="D92" s="25">
        <v>0</v>
      </c>
      <c r="E92" s="25">
        <v>0</v>
      </c>
      <c r="F92" s="25">
        <v>0</v>
      </c>
      <c r="G92" s="25">
        <v>0</v>
      </c>
      <c r="H92" s="25">
        <v>0</v>
      </c>
      <c r="I92" s="25">
        <v>0</v>
      </c>
      <c r="J92" s="25">
        <v>0</v>
      </c>
      <c r="K92" s="25">
        <v>0</v>
      </c>
      <c r="L92" s="25">
        <v>0</v>
      </c>
      <c r="M92" s="25">
        <v>0</v>
      </c>
      <c r="N92" s="25">
        <v>0</v>
      </c>
      <c r="O92" s="25">
        <v>0</v>
      </c>
      <c r="P92" s="25">
        <v>0</v>
      </c>
      <c r="Q92" s="25">
        <v>0</v>
      </c>
      <c r="R92" s="25">
        <v>0</v>
      </c>
      <c r="S92" s="25">
        <v>0</v>
      </c>
      <c r="T92" s="25">
        <v>0</v>
      </c>
      <c r="U92" s="25">
        <v>0</v>
      </c>
      <c r="V92" s="25">
        <v>0</v>
      </c>
      <c r="W92" s="25">
        <v>0</v>
      </c>
      <c r="X92" s="25">
        <v>0</v>
      </c>
      <c r="Y92" s="25">
        <v>0</v>
      </c>
      <c r="Z92" s="25">
        <v>0</v>
      </c>
      <c r="AA92" s="25">
        <v>0</v>
      </c>
      <c r="AB92" s="25">
        <v>0</v>
      </c>
      <c r="AC92" s="25">
        <v>0</v>
      </c>
      <c r="AD92" s="25">
        <v>0</v>
      </c>
      <c r="AE92" s="25">
        <v>0</v>
      </c>
      <c r="AF92" s="25">
        <v>0</v>
      </c>
      <c r="AG92" s="25">
        <v>0</v>
      </c>
      <c r="AH92" s="25">
        <v>0</v>
      </c>
      <c r="AI92" s="25">
        <v>0</v>
      </c>
      <c r="AJ92" s="25">
        <v>0</v>
      </c>
      <c r="AK92" s="25">
        <v>0</v>
      </c>
      <c r="AL92" s="25">
        <v>0</v>
      </c>
      <c r="AM92" s="25">
        <v>0</v>
      </c>
      <c r="AN92" s="25">
        <v>0</v>
      </c>
      <c r="AO92" s="25">
        <v>0</v>
      </c>
      <c r="AP92" s="25">
        <v>0</v>
      </c>
      <c r="AQ92" s="25">
        <v>0</v>
      </c>
      <c r="AR92" s="25">
        <v>0</v>
      </c>
      <c r="AS92" s="25">
        <v>0</v>
      </c>
      <c r="AT92" s="25">
        <v>0</v>
      </c>
      <c r="AU92" s="25">
        <v>0</v>
      </c>
      <c r="AV92" s="25">
        <v>0</v>
      </c>
      <c r="AW92" s="25">
        <v>0</v>
      </c>
      <c r="AX92" s="25">
        <v>0</v>
      </c>
      <c r="AY92" s="25">
        <v>0</v>
      </c>
      <c r="AZ92" s="25">
        <v>0</v>
      </c>
      <c r="BA92" s="25">
        <v>0</v>
      </c>
      <c r="BB92" s="25">
        <v>0</v>
      </c>
      <c r="BC92" s="25">
        <v>0</v>
      </c>
      <c r="BD92" s="25">
        <v>0</v>
      </c>
      <c r="BE92" s="25">
        <v>0</v>
      </c>
      <c r="BF92" s="25">
        <v>0</v>
      </c>
      <c r="BG92" s="25">
        <v>0</v>
      </c>
      <c r="BH92" s="25">
        <v>0</v>
      </c>
      <c r="BI92" s="25">
        <v>0</v>
      </c>
      <c r="BJ92" s="25">
        <v>0</v>
      </c>
      <c r="BK92" s="25">
        <v>0</v>
      </c>
      <c r="BL92" s="25">
        <v>0</v>
      </c>
      <c r="BM92" s="25">
        <v>0</v>
      </c>
      <c r="BN92" s="25">
        <v>0</v>
      </c>
      <c r="BO92" s="25">
        <v>0</v>
      </c>
      <c r="BP92" s="25">
        <v>0</v>
      </c>
      <c r="BQ92" s="327">
        <v>0</v>
      </c>
      <c r="BR92" s="327">
        <v>0</v>
      </c>
    </row>
    <row r="93" spans="2:70" ht="15.75" customHeight="1" x14ac:dyDescent="0.2">
      <c r="B93" s="326">
        <v>46253</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5">
        <v>0</v>
      </c>
      <c r="AH93" s="25">
        <v>0</v>
      </c>
      <c r="AI93" s="25">
        <v>0</v>
      </c>
      <c r="AJ93" s="25">
        <v>0</v>
      </c>
      <c r="AK93" s="25">
        <v>0</v>
      </c>
      <c r="AL93" s="25">
        <v>0</v>
      </c>
      <c r="AM93" s="25">
        <v>0</v>
      </c>
      <c r="AN93" s="25">
        <v>0</v>
      </c>
      <c r="AO93" s="25">
        <v>0</v>
      </c>
      <c r="AP93" s="25">
        <v>0</v>
      </c>
      <c r="AQ93" s="25">
        <v>0</v>
      </c>
      <c r="AR93" s="25">
        <v>0</v>
      </c>
      <c r="AS93" s="25">
        <v>0</v>
      </c>
      <c r="AT93" s="25">
        <v>0</v>
      </c>
      <c r="AU93" s="25">
        <v>0</v>
      </c>
      <c r="AV93" s="25">
        <v>0</v>
      </c>
      <c r="AW93" s="25">
        <v>0</v>
      </c>
      <c r="AX93" s="25">
        <v>0</v>
      </c>
      <c r="AY93" s="25">
        <v>0</v>
      </c>
      <c r="AZ93" s="25">
        <v>0</v>
      </c>
      <c r="BA93" s="25">
        <v>0</v>
      </c>
      <c r="BB93" s="25">
        <v>0</v>
      </c>
      <c r="BC93" s="25">
        <v>0</v>
      </c>
      <c r="BD93" s="25">
        <v>0</v>
      </c>
      <c r="BE93" s="25">
        <v>0</v>
      </c>
      <c r="BF93" s="25">
        <v>0</v>
      </c>
      <c r="BG93" s="25">
        <v>0</v>
      </c>
      <c r="BH93" s="25">
        <v>0</v>
      </c>
      <c r="BI93" s="25">
        <v>0</v>
      </c>
      <c r="BJ93" s="25">
        <v>0</v>
      </c>
      <c r="BK93" s="25">
        <v>0</v>
      </c>
      <c r="BL93" s="25">
        <v>0</v>
      </c>
      <c r="BM93" s="25">
        <v>0</v>
      </c>
      <c r="BN93" s="25">
        <v>0</v>
      </c>
      <c r="BO93" s="25">
        <v>0</v>
      </c>
      <c r="BP93" s="25">
        <v>0</v>
      </c>
      <c r="BQ93" s="327">
        <v>0</v>
      </c>
      <c r="BR93" s="327">
        <v>0</v>
      </c>
    </row>
    <row r="94" spans="2:70" ht="15.75" customHeight="1" x14ac:dyDescent="0.2">
      <c r="B94" s="326">
        <v>46254</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5">
        <v>0</v>
      </c>
      <c r="AH94" s="25">
        <v>0</v>
      </c>
      <c r="AI94" s="25">
        <v>0</v>
      </c>
      <c r="AJ94" s="25">
        <v>0</v>
      </c>
      <c r="AK94" s="25">
        <v>0</v>
      </c>
      <c r="AL94" s="25">
        <v>0</v>
      </c>
      <c r="AM94" s="25">
        <v>0</v>
      </c>
      <c r="AN94" s="25">
        <v>0</v>
      </c>
      <c r="AO94" s="25">
        <v>0</v>
      </c>
      <c r="AP94" s="25">
        <v>0</v>
      </c>
      <c r="AQ94" s="25">
        <v>0</v>
      </c>
      <c r="AR94" s="25">
        <v>0</v>
      </c>
      <c r="AS94" s="25">
        <v>0</v>
      </c>
      <c r="AT94" s="25">
        <v>0</v>
      </c>
      <c r="AU94" s="25">
        <v>0</v>
      </c>
      <c r="AV94" s="25">
        <v>0</v>
      </c>
      <c r="AW94" s="25">
        <v>0</v>
      </c>
      <c r="AX94" s="25">
        <v>0</v>
      </c>
      <c r="AY94" s="25">
        <v>0</v>
      </c>
      <c r="AZ94" s="25">
        <v>0</v>
      </c>
      <c r="BA94" s="25">
        <v>0</v>
      </c>
      <c r="BB94" s="25">
        <v>0</v>
      </c>
      <c r="BC94" s="25">
        <v>0</v>
      </c>
      <c r="BD94" s="25">
        <v>0</v>
      </c>
      <c r="BE94" s="25">
        <v>0</v>
      </c>
      <c r="BF94" s="25">
        <v>0</v>
      </c>
      <c r="BG94" s="25">
        <v>0</v>
      </c>
      <c r="BH94" s="25">
        <v>0</v>
      </c>
      <c r="BI94" s="25">
        <v>0</v>
      </c>
      <c r="BJ94" s="25">
        <v>0</v>
      </c>
      <c r="BK94" s="25">
        <v>0</v>
      </c>
      <c r="BL94" s="25">
        <v>0</v>
      </c>
      <c r="BM94" s="25">
        <v>0</v>
      </c>
      <c r="BN94" s="25">
        <v>0</v>
      </c>
      <c r="BO94" s="25">
        <v>0</v>
      </c>
      <c r="BP94" s="25">
        <v>0</v>
      </c>
      <c r="BQ94" s="327">
        <v>0</v>
      </c>
      <c r="BR94" s="327">
        <v>0</v>
      </c>
    </row>
    <row r="95" spans="2:70" ht="15.75" customHeight="1" x14ac:dyDescent="0.2">
      <c r="B95" s="326">
        <v>46255</v>
      </c>
      <c r="C95" s="25">
        <v>0</v>
      </c>
      <c r="D95" s="25">
        <v>0</v>
      </c>
      <c r="E95" s="25">
        <v>0</v>
      </c>
      <c r="F95" s="25">
        <v>0</v>
      </c>
      <c r="G95" s="25">
        <v>0</v>
      </c>
      <c r="H95" s="25">
        <v>0</v>
      </c>
      <c r="I95" s="25">
        <v>0</v>
      </c>
      <c r="J95" s="25">
        <v>0</v>
      </c>
      <c r="K95" s="25">
        <v>0</v>
      </c>
      <c r="L95" s="25">
        <v>0</v>
      </c>
      <c r="M95" s="25">
        <v>0</v>
      </c>
      <c r="N95" s="25">
        <v>0</v>
      </c>
      <c r="O95" s="25">
        <v>0</v>
      </c>
      <c r="P95" s="25">
        <v>0</v>
      </c>
      <c r="Q95" s="25">
        <v>0</v>
      </c>
      <c r="R95" s="25">
        <v>0</v>
      </c>
      <c r="S95" s="25">
        <v>0</v>
      </c>
      <c r="T95" s="25">
        <v>0</v>
      </c>
      <c r="U95" s="25">
        <v>0</v>
      </c>
      <c r="V95" s="25">
        <v>0</v>
      </c>
      <c r="W95" s="25">
        <v>0</v>
      </c>
      <c r="X95" s="25">
        <v>0</v>
      </c>
      <c r="Y95" s="25">
        <v>0</v>
      </c>
      <c r="Z95" s="25">
        <v>0</v>
      </c>
      <c r="AA95" s="25">
        <v>0</v>
      </c>
      <c r="AB95" s="25">
        <v>0</v>
      </c>
      <c r="AC95" s="25">
        <v>0</v>
      </c>
      <c r="AD95" s="25">
        <v>0</v>
      </c>
      <c r="AE95" s="25">
        <v>0</v>
      </c>
      <c r="AF95" s="25">
        <v>0</v>
      </c>
      <c r="AG95" s="25">
        <v>0</v>
      </c>
      <c r="AH95" s="25">
        <v>0</v>
      </c>
      <c r="AI95" s="25">
        <v>0</v>
      </c>
      <c r="AJ95" s="25">
        <v>0</v>
      </c>
      <c r="AK95" s="25">
        <v>0</v>
      </c>
      <c r="AL95" s="25">
        <v>0</v>
      </c>
      <c r="AM95" s="25">
        <v>0</v>
      </c>
      <c r="AN95" s="25">
        <v>0</v>
      </c>
      <c r="AO95" s="25">
        <v>0</v>
      </c>
      <c r="AP95" s="25">
        <v>0</v>
      </c>
      <c r="AQ95" s="25">
        <v>0</v>
      </c>
      <c r="AR95" s="25">
        <v>0</v>
      </c>
      <c r="AS95" s="25">
        <v>0</v>
      </c>
      <c r="AT95" s="25">
        <v>0</v>
      </c>
      <c r="AU95" s="25">
        <v>0</v>
      </c>
      <c r="AV95" s="25">
        <v>0</v>
      </c>
      <c r="AW95" s="25">
        <v>0</v>
      </c>
      <c r="AX95" s="25">
        <v>0</v>
      </c>
      <c r="AY95" s="25">
        <v>0</v>
      </c>
      <c r="AZ95" s="25">
        <v>0</v>
      </c>
      <c r="BA95" s="25">
        <v>0</v>
      </c>
      <c r="BB95" s="25">
        <v>0</v>
      </c>
      <c r="BC95" s="25">
        <v>0</v>
      </c>
      <c r="BD95" s="25">
        <v>0</v>
      </c>
      <c r="BE95" s="25">
        <v>0</v>
      </c>
      <c r="BF95" s="25">
        <v>0</v>
      </c>
      <c r="BG95" s="25">
        <v>0</v>
      </c>
      <c r="BH95" s="25">
        <v>0</v>
      </c>
      <c r="BI95" s="25">
        <v>0</v>
      </c>
      <c r="BJ95" s="25">
        <v>0</v>
      </c>
      <c r="BK95" s="25">
        <v>0</v>
      </c>
      <c r="BL95" s="25">
        <v>0</v>
      </c>
      <c r="BM95" s="25">
        <v>0</v>
      </c>
      <c r="BN95" s="25">
        <v>0</v>
      </c>
      <c r="BO95" s="25">
        <v>0</v>
      </c>
      <c r="BP95" s="25">
        <v>0</v>
      </c>
      <c r="BQ95" s="327">
        <v>0</v>
      </c>
      <c r="BR95" s="327">
        <v>0</v>
      </c>
    </row>
    <row r="96" spans="2:70" ht="15.75" customHeight="1" x14ac:dyDescent="0.2">
      <c r="B96" s="326">
        <v>46256</v>
      </c>
      <c r="C96" s="25">
        <v>0</v>
      </c>
      <c r="D96" s="25">
        <v>0</v>
      </c>
      <c r="E96" s="25">
        <v>0</v>
      </c>
      <c r="F96" s="25">
        <v>0</v>
      </c>
      <c r="G96" s="25">
        <v>0</v>
      </c>
      <c r="H96" s="25">
        <v>0</v>
      </c>
      <c r="I96" s="25">
        <v>0</v>
      </c>
      <c r="J96" s="25">
        <v>0</v>
      </c>
      <c r="K96" s="25">
        <v>0</v>
      </c>
      <c r="L96" s="25">
        <v>0</v>
      </c>
      <c r="M96" s="25">
        <v>0</v>
      </c>
      <c r="N96" s="25">
        <v>0</v>
      </c>
      <c r="O96" s="25">
        <v>0</v>
      </c>
      <c r="P96" s="25">
        <v>0</v>
      </c>
      <c r="Q96" s="25">
        <v>0</v>
      </c>
      <c r="R96" s="25">
        <v>0</v>
      </c>
      <c r="S96" s="25">
        <v>0</v>
      </c>
      <c r="T96" s="25">
        <v>0</v>
      </c>
      <c r="U96" s="25">
        <v>0</v>
      </c>
      <c r="V96" s="25">
        <v>0</v>
      </c>
      <c r="W96" s="25">
        <v>0</v>
      </c>
      <c r="X96" s="25">
        <v>0</v>
      </c>
      <c r="Y96" s="25">
        <v>0</v>
      </c>
      <c r="Z96" s="25">
        <v>0</v>
      </c>
      <c r="AA96" s="25">
        <v>0</v>
      </c>
      <c r="AB96" s="25">
        <v>0</v>
      </c>
      <c r="AC96" s="25">
        <v>0</v>
      </c>
      <c r="AD96" s="25">
        <v>0</v>
      </c>
      <c r="AE96" s="25">
        <v>0</v>
      </c>
      <c r="AF96" s="25">
        <v>0</v>
      </c>
      <c r="AG96" s="25">
        <v>0</v>
      </c>
      <c r="AH96" s="25">
        <v>0</v>
      </c>
      <c r="AI96" s="25">
        <v>0</v>
      </c>
      <c r="AJ96" s="25">
        <v>0</v>
      </c>
      <c r="AK96" s="25">
        <v>0</v>
      </c>
      <c r="AL96" s="25">
        <v>0</v>
      </c>
      <c r="AM96" s="25">
        <v>0</v>
      </c>
      <c r="AN96" s="25">
        <v>0</v>
      </c>
      <c r="AO96" s="25">
        <v>0</v>
      </c>
      <c r="AP96" s="25">
        <v>0</v>
      </c>
      <c r="AQ96" s="25">
        <v>0</v>
      </c>
      <c r="AR96" s="25">
        <v>0</v>
      </c>
      <c r="AS96" s="25">
        <v>0</v>
      </c>
      <c r="AT96" s="25">
        <v>0</v>
      </c>
      <c r="AU96" s="25">
        <v>0</v>
      </c>
      <c r="AV96" s="25">
        <v>0</v>
      </c>
      <c r="AW96" s="25">
        <v>0</v>
      </c>
      <c r="AX96" s="25">
        <v>0</v>
      </c>
      <c r="AY96" s="25">
        <v>0</v>
      </c>
      <c r="AZ96" s="25">
        <v>0</v>
      </c>
      <c r="BA96" s="25">
        <v>0</v>
      </c>
      <c r="BB96" s="25">
        <v>0</v>
      </c>
      <c r="BC96" s="25">
        <v>0</v>
      </c>
      <c r="BD96" s="25">
        <v>0</v>
      </c>
      <c r="BE96" s="25">
        <v>0</v>
      </c>
      <c r="BF96" s="25">
        <v>0</v>
      </c>
      <c r="BG96" s="25">
        <v>0</v>
      </c>
      <c r="BH96" s="25">
        <v>0</v>
      </c>
      <c r="BI96" s="25">
        <v>0</v>
      </c>
      <c r="BJ96" s="25">
        <v>0</v>
      </c>
      <c r="BK96" s="25">
        <v>0</v>
      </c>
      <c r="BL96" s="25">
        <v>0</v>
      </c>
      <c r="BM96" s="25">
        <v>0</v>
      </c>
      <c r="BN96" s="25">
        <v>0</v>
      </c>
      <c r="BO96" s="25">
        <v>0</v>
      </c>
      <c r="BP96" s="25">
        <v>0</v>
      </c>
      <c r="BQ96" s="327">
        <v>0</v>
      </c>
      <c r="BR96" s="327">
        <v>0</v>
      </c>
    </row>
    <row r="97" spans="2:70" ht="15.75" customHeight="1" x14ac:dyDescent="0.2">
      <c r="B97" s="326">
        <v>46257</v>
      </c>
      <c r="C97" s="25">
        <v>0</v>
      </c>
      <c r="D97" s="25">
        <v>0</v>
      </c>
      <c r="E97" s="25">
        <v>0</v>
      </c>
      <c r="F97" s="25">
        <v>0</v>
      </c>
      <c r="G97" s="25">
        <v>0</v>
      </c>
      <c r="H97" s="25">
        <v>0</v>
      </c>
      <c r="I97" s="25">
        <v>0</v>
      </c>
      <c r="J97" s="25">
        <v>0</v>
      </c>
      <c r="K97" s="25">
        <v>0</v>
      </c>
      <c r="L97" s="25">
        <v>0</v>
      </c>
      <c r="M97" s="25">
        <v>0</v>
      </c>
      <c r="N97" s="25">
        <v>0</v>
      </c>
      <c r="O97" s="25">
        <v>0</v>
      </c>
      <c r="P97" s="25">
        <v>0</v>
      </c>
      <c r="Q97" s="25">
        <v>0</v>
      </c>
      <c r="R97" s="25">
        <v>0</v>
      </c>
      <c r="S97" s="25">
        <v>0</v>
      </c>
      <c r="T97" s="25">
        <v>0</v>
      </c>
      <c r="U97" s="25">
        <v>0</v>
      </c>
      <c r="V97" s="25">
        <v>0</v>
      </c>
      <c r="W97" s="25">
        <v>0</v>
      </c>
      <c r="X97" s="25">
        <v>0</v>
      </c>
      <c r="Y97" s="25">
        <v>0</v>
      </c>
      <c r="Z97" s="25">
        <v>0</v>
      </c>
      <c r="AA97" s="25">
        <v>0</v>
      </c>
      <c r="AB97" s="25">
        <v>0</v>
      </c>
      <c r="AC97" s="25">
        <v>0</v>
      </c>
      <c r="AD97" s="25">
        <v>0</v>
      </c>
      <c r="AE97" s="25">
        <v>0</v>
      </c>
      <c r="AF97" s="25">
        <v>0</v>
      </c>
      <c r="AG97" s="25">
        <v>0</v>
      </c>
      <c r="AH97" s="25">
        <v>0</v>
      </c>
      <c r="AI97" s="25">
        <v>0</v>
      </c>
      <c r="AJ97" s="25">
        <v>0</v>
      </c>
      <c r="AK97" s="25">
        <v>0</v>
      </c>
      <c r="AL97" s="25">
        <v>0</v>
      </c>
      <c r="AM97" s="25">
        <v>0</v>
      </c>
      <c r="AN97" s="25">
        <v>0</v>
      </c>
      <c r="AO97" s="25">
        <v>0</v>
      </c>
      <c r="AP97" s="25">
        <v>0</v>
      </c>
      <c r="AQ97" s="25">
        <v>0</v>
      </c>
      <c r="AR97" s="25">
        <v>0</v>
      </c>
      <c r="AS97" s="25">
        <v>0</v>
      </c>
      <c r="AT97" s="25">
        <v>0</v>
      </c>
      <c r="AU97" s="25">
        <v>0</v>
      </c>
      <c r="AV97" s="25">
        <v>0</v>
      </c>
      <c r="AW97" s="25">
        <v>0</v>
      </c>
      <c r="AX97" s="25">
        <v>0</v>
      </c>
      <c r="AY97" s="25">
        <v>0</v>
      </c>
      <c r="AZ97" s="25">
        <v>0</v>
      </c>
      <c r="BA97" s="25">
        <v>0</v>
      </c>
      <c r="BB97" s="25">
        <v>0</v>
      </c>
      <c r="BC97" s="25">
        <v>0</v>
      </c>
      <c r="BD97" s="25">
        <v>0</v>
      </c>
      <c r="BE97" s="25">
        <v>0</v>
      </c>
      <c r="BF97" s="25">
        <v>0</v>
      </c>
      <c r="BG97" s="25">
        <v>0</v>
      </c>
      <c r="BH97" s="25">
        <v>0</v>
      </c>
      <c r="BI97" s="25">
        <v>0</v>
      </c>
      <c r="BJ97" s="25">
        <v>0</v>
      </c>
      <c r="BK97" s="25">
        <v>0</v>
      </c>
      <c r="BL97" s="25">
        <v>0</v>
      </c>
      <c r="BM97" s="25">
        <v>0</v>
      </c>
      <c r="BN97" s="25">
        <v>0</v>
      </c>
      <c r="BO97" s="25">
        <v>0</v>
      </c>
      <c r="BP97" s="25">
        <v>0</v>
      </c>
      <c r="BQ97" s="327">
        <v>0</v>
      </c>
      <c r="BR97" s="327">
        <v>0</v>
      </c>
    </row>
    <row r="98" spans="2:70" ht="15.75" customHeight="1" x14ac:dyDescent="0.2">
      <c r="B98" s="326">
        <v>46258</v>
      </c>
      <c r="C98" s="25">
        <v>0</v>
      </c>
      <c r="D98" s="25">
        <v>0</v>
      </c>
      <c r="E98" s="25">
        <v>0</v>
      </c>
      <c r="F98" s="25">
        <v>0</v>
      </c>
      <c r="G98" s="25">
        <v>0</v>
      </c>
      <c r="H98" s="25">
        <v>0</v>
      </c>
      <c r="I98" s="25">
        <v>0</v>
      </c>
      <c r="J98" s="25">
        <v>0</v>
      </c>
      <c r="K98" s="25">
        <v>0</v>
      </c>
      <c r="L98" s="25">
        <v>0</v>
      </c>
      <c r="M98" s="25">
        <v>0</v>
      </c>
      <c r="N98" s="25">
        <v>0</v>
      </c>
      <c r="O98" s="25">
        <v>0</v>
      </c>
      <c r="P98" s="25">
        <v>0</v>
      </c>
      <c r="Q98" s="25">
        <v>0</v>
      </c>
      <c r="R98" s="25">
        <v>0</v>
      </c>
      <c r="S98" s="25">
        <v>0</v>
      </c>
      <c r="T98" s="25">
        <v>0</v>
      </c>
      <c r="U98" s="25">
        <v>0</v>
      </c>
      <c r="V98" s="25">
        <v>0</v>
      </c>
      <c r="W98" s="25">
        <v>0</v>
      </c>
      <c r="X98" s="25">
        <v>0</v>
      </c>
      <c r="Y98" s="25">
        <v>0</v>
      </c>
      <c r="Z98" s="25">
        <v>0</v>
      </c>
      <c r="AA98" s="25">
        <v>0</v>
      </c>
      <c r="AB98" s="25">
        <v>0</v>
      </c>
      <c r="AC98" s="25">
        <v>0</v>
      </c>
      <c r="AD98" s="25">
        <v>0</v>
      </c>
      <c r="AE98" s="25">
        <v>0</v>
      </c>
      <c r="AF98" s="25">
        <v>0</v>
      </c>
      <c r="AG98" s="25">
        <v>0</v>
      </c>
      <c r="AH98" s="25">
        <v>0</v>
      </c>
      <c r="AI98" s="25">
        <v>0</v>
      </c>
      <c r="AJ98" s="25">
        <v>0</v>
      </c>
      <c r="AK98" s="25">
        <v>0</v>
      </c>
      <c r="AL98" s="25">
        <v>0</v>
      </c>
      <c r="AM98" s="25">
        <v>0</v>
      </c>
      <c r="AN98" s="25">
        <v>0</v>
      </c>
      <c r="AO98" s="25">
        <v>0</v>
      </c>
      <c r="AP98" s="25">
        <v>0</v>
      </c>
      <c r="AQ98" s="25">
        <v>0</v>
      </c>
      <c r="AR98" s="25">
        <v>0</v>
      </c>
      <c r="AS98" s="25">
        <v>0</v>
      </c>
      <c r="AT98" s="25">
        <v>0</v>
      </c>
      <c r="AU98" s="25">
        <v>0</v>
      </c>
      <c r="AV98" s="25">
        <v>0</v>
      </c>
      <c r="AW98" s="25">
        <v>0</v>
      </c>
      <c r="AX98" s="25">
        <v>0</v>
      </c>
      <c r="AY98" s="25">
        <v>0</v>
      </c>
      <c r="AZ98" s="25">
        <v>0</v>
      </c>
      <c r="BA98" s="25">
        <v>0</v>
      </c>
      <c r="BB98" s="25">
        <v>0</v>
      </c>
      <c r="BC98" s="25">
        <v>0</v>
      </c>
      <c r="BD98" s="25">
        <v>0</v>
      </c>
      <c r="BE98" s="25">
        <v>0</v>
      </c>
      <c r="BF98" s="25">
        <v>0</v>
      </c>
      <c r="BG98" s="25">
        <v>0</v>
      </c>
      <c r="BH98" s="25">
        <v>0</v>
      </c>
      <c r="BI98" s="25">
        <v>0</v>
      </c>
      <c r="BJ98" s="25">
        <v>0</v>
      </c>
      <c r="BK98" s="25">
        <v>0</v>
      </c>
      <c r="BL98" s="25">
        <v>0</v>
      </c>
      <c r="BM98" s="25">
        <v>0</v>
      </c>
      <c r="BN98" s="25">
        <v>0</v>
      </c>
      <c r="BO98" s="25">
        <v>0</v>
      </c>
      <c r="BP98" s="25">
        <v>0</v>
      </c>
      <c r="BQ98" s="327">
        <v>0</v>
      </c>
      <c r="BR98" s="327">
        <v>0</v>
      </c>
    </row>
    <row r="99" spans="2:70" ht="15.75" customHeight="1" x14ac:dyDescent="0.2">
      <c r="B99" s="326">
        <v>46259</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5">
        <v>0</v>
      </c>
      <c r="AH99" s="25">
        <v>0</v>
      </c>
      <c r="AI99" s="25">
        <v>0</v>
      </c>
      <c r="AJ99" s="25">
        <v>0</v>
      </c>
      <c r="AK99" s="25">
        <v>0</v>
      </c>
      <c r="AL99" s="25">
        <v>0</v>
      </c>
      <c r="AM99" s="25">
        <v>0</v>
      </c>
      <c r="AN99" s="25">
        <v>0</v>
      </c>
      <c r="AO99" s="25">
        <v>0</v>
      </c>
      <c r="AP99" s="25">
        <v>0</v>
      </c>
      <c r="AQ99" s="25">
        <v>0</v>
      </c>
      <c r="AR99" s="25">
        <v>0</v>
      </c>
      <c r="AS99" s="25">
        <v>0</v>
      </c>
      <c r="AT99" s="25">
        <v>0</v>
      </c>
      <c r="AU99" s="25">
        <v>0</v>
      </c>
      <c r="AV99" s="25">
        <v>0</v>
      </c>
      <c r="AW99" s="25">
        <v>0</v>
      </c>
      <c r="AX99" s="25">
        <v>0</v>
      </c>
      <c r="AY99" s="25">
        <v>0</v>
      </c>
      <c r="AZ99" s="25">
        <v>0</v>
      </c>
      <c r="BA99" s="25">
        <v>0</v>
      </c>
      <c r="BB99" s="25">
        <v>0</v>
      </c>
      <c r="BC99" s="25">
        <v>0</v>
      </c>
      <c r="BD99" s="25">
        <v>0</v>
      </c>
      <c r="BE99" s="25">
        <v>0</v>
      </c>
      <c r="BF99" s="25">
        <v>0</v>
      </c>
      <c r="BG99" s="25">
        <v>0</v>
      </c>
      <c r="BH99" s="25">
        <v>0</v>
      </c>
      <c r="BI99" s="25">
        <v>0</v>
      </c>
      <c r="BJ99" s="25">
        <v>0</v>
      </c>
      <c r="BK99" s="25">
        <v>0</v>
      </c>
      <c r="BL99" s="25">
        <v>0</v>
      </c>
      <c r="BM99" s="25">
        <v>0</v>
      </c>
      <c r="BN99" s="25">
        <v>0</v>
      </c>
      <c r="BO99" s="25">
        <v>0</v>
      </c>
      <c r="BP99" s="25">
        <v>0</v>
      </c>
      <c r="BQ99" s="327">
        <v>0</v>
      </c>
      <c r="BR99" s="327">
        <v>0</v>
      </c>
    </row>
    <row r="100" spans="2:70" ht="15.75" customHeight="1" x14ac:dyDescent="0.2">
      <c r="B100" s="326">
        <v>46260</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5">
        <v>0</v>
      </c>
      <c r="AH100" s="25">
        <v>0</v>
      </c>
      <c r="AI100" s="25">
        <v>0</v>
      </c>
      <c r="AJ100" s="25">
        <v>0</v>
      </c>
      <c r="AK100" s="25">
        <v>0</v>
      </c>
      <c r="AL100" s="25">
        <v>0</v>
      </c>
      <c r="AM100" s="25">
        <v>0</v>
      </c>
      <c r="AN100" s="25">
        <v>0</v>
      </c>
      <c r="AO100" s="25">
        <v>0</v>
      </c>
      <c r="AP100" s="25">
        <v>0</v>
      </c>
      <c r="AQ100" s="25">
        <v>0</v>
      </c>
      <c r="AR100" s="25">
        <v>0</v>
      </c>
      <c r="AS100" s="25">
        <v>0</v>
      </c>
      <c r="AT100" s="25">
        <v>0</v>
      </c>
      <c r="AU100" s="25">
        <v>0</v>
      </c>
      <c r="AV100" s="25">
        <v>0</v>
      </c>
      <c r="AW100" s="25">
        <v>0</v>
      </c>
      <c r="AX100" s="25">
        <v>0</v>
      </c>
      <c r="AY100" s="25">
        <v>0</v>
      </c>
      <c r="AZ100" s="25">
        <v>0</v>
      </c>
      <c r="BA100" s="25">
        <v>0</v>
      </c>
      <c r="BB100" s="25">
        <v>0</v>
      </c>
      <c r="BC100" s="25">
        <v>0</v>
      </c>
      <c r="BD100" s="25">
        <v>0</v>
      </c>
      <c r="BE100" s="25">
        <v>0</v>
      </c>
      <c r="BF100" s="25">
        <v>0</v>
      </c>
      <c r="BG100" s="25">
        <v>0</v>
      </c>
      <c r="BH100" s="25">
        <v>0</v>
      </c>
      <c r="BI100" s="25">
        <v>0</v>
      </c>
      <c r="BJ100" s="25">
        <v>0</v>
      </c>
      <c r="BK100" s="25">
        <v>0</v>
      </c>
      <c r="BL100" s="25">
        <v>0</v>
      </c>
      <c r="BM100" s="25">
        <v>0</v>
      </c>
      <c r="BN100" s="25">
        <v>0</v>
      </c>
      <c r="BO100" s="25">
        <v>0</v>
      </c>
      <c r="BP100" s="25">
        <v>0</v>
      </c>
      <c r="BQ100" s="327">
        <v>0</v>
      </c>
      <c r="BR100" s="327">
        <v>0</v>
      </c>
    </row>
    <row r="101" spans="2:70" ht="15.75" customHeight="1" x14ac:dyDescent="0.2">
      <c r="B101" s="326">
        <v>46261</v>
      </c>
      <c r="C101" s="25">
        <v>0</v>
      </c>
      <c r="D101" s="25">
        <v>0</v>
      </c>
      <c r="E101" s="25">
        <v>0</v>
      </c>
      <c r="F101" s="25">
        <v>0</v>
      </c>
      <c r="G101" s="25">
        <v>0</v>
      </c>
      <c r="H101" s="25">
        <v>0</v>
      </c>
      <c r="I101" s="25">
        <v>0</v>
      </c>
      <c r="J101" s="25">
        <v>0</v>
      </c>
      <c r="K101" s="25">
        <v>0</v>
      </c>
      <c r="L101" s="25">
        <v>0</v>
      </c>
      <c r="M101" s="25">
        <v>0</v>
      </c>
      <c r="N101" s="25">
        <v>0</v>
      </c>
      <c r="O101" s="25">
        <v>0</v>
      </c>
      <c r="P101" s="25">
        <v>0</v>
      </c>
      <c r="Q101" s="25">
        <v>0</v>
      </c>
      <c r="R101" s="25">
        <v>0</v>
      </c>
      <c r="S101" s="25">
        <v>0</v>
      </c>
      <c r="T101" s="25">
        <v>0</v>
      </c>
      <c r="U101" s="25">
        <v>0</v>
      </c>
      <c r="V101" s="25">
        <v>0</v>
      </c>
      <c r="W101" s="25">
        <v>0</v>
      </c>
      <c r="X101" s="25">
        <v>0</v>
      </c>
      <c r="Y101" s="25">
        <v>0</v>
      </c>
      <c r="Z101" s="25">
        <v>0</v>
      </c>
      <c r="AA101" s="25">
        <v>0</v>
      </c>
      <c r="AB101" s="25">
        <v>0</v>
      </c>
      <c r="AC101" s="25">
        <v>0</v>
      </c>
      <c r="AD101" s="25">
        <v>0</v>
      </c>
      <c r="AE101" s="25">
        <v>0</v>
      </c>
      <c r="AF101" s="25">
        <v>0</v>
      </c>
      <c r="AG101" s="25">
        <v>0</v>
      </c>
      <c r="AH101" s="25">
        <v>0</v>
      </c>
      <c r="AI101" s="25">
        <v>0</v>
      </c>
      <c r="AJ101" s="25">
        <v>0</v>
      </c>
      <c r="AK101" s="25">
        <v>0</v>
      </c>
      <c r="AL101" s="25">
        <v>0</v>
      </c>
      <c r="AM101" s="25">
        <v>0</v>
      </c>
      <c r="AN101" s="25">
        <v>0</v>
      </c>
      <c r="AO101" s="25">
        <v>0</v>
      </c>
      <c r="AP101" s="25">
        <v>0</v>
      </c>
      <c r="AQ101" s="25">
        <v>0</v>
      </c>
      <c r="AR101" s="25">
        <v>0</v>
      </c>
      <c r="AS101" s="25">
        <v>0</v>
      </c>
      <c r="AT101" s="25">
        <v>0</v>
      </c>
      <c r="AU101" s="25">
        <v>0</v>
      </c>
      <c r="AV101" s="25">
        <v>0</v>
      </c>
      <c r="AW101" s="25">
        <v>0</v>
      </c>
      <c r="AX101" s="25">
        <v>0</v>
      </c>
      <c r="AY101" s="25">
        <v>0</v>
      </c>
      <c r="AZ101" s="25">
        <v>0</v>
      </c>
      <c r="BA101" s="25">
        <v>0</v>
      </c>
      <c r="BB101" s="25">
        <v>0</v>
      </c>
      <c r="BC101" s="25">
        <v>0</v>
      </c>
      <c r="BD101" s="25">
        <v>0</v>
      </c>
      <c r="BE101" s="25">
        <v>0</v>
      </c>
      <c r="BF101" s="25">
        <v>0</v>
      </c>
      <c r="BG101" s="25">
        <v>0</v>
      </c>
      <c r="BH101" s="25">
        <v>0</v>
      </c>
      <c r="BI101" s="25">
        <v>0</v>
      </c>
      <c r="BJ101" s="25">
        <v>0</v>
      </c>
      <c r="BK101" s="25">
        <v>0</v>
      </c>
      <c r="BL101" s="25">
        <v>0</v>
      </c>
      <c r="BM101" s="25">
        <v>0</v>
      </c>
      <c r="BN101" s="25">
        <v>0</v>
      </c>
      <c r="BO101" s="25">
        <v>0</v>
      </c>
      <c r="BP101" s="25">
        <v>0</v>
      </c>
      <c r="BQ101" s="327">
        <v>0</v>
      </c>
      <c r="BR101" s="327">
        <v>0</v>
      </c>
    </row>
    <row r="102" spans="2:70" ht="15.75" customHeight="1" x14ac:dyDescent="0.2">
      <c r="B102" s="326">
        <v>46262</v>
      </c>
      <c r="C102" s="25">
        <v>0</v>
      </c>
      <c r="D102" s="25">
        <v>0</v>
      </c>
      <c r="E102" s="25">
        <v>0</v>
      </c>
      <c r="F102" s="25">
        <v>0</v>
      </c>
      <c r="G102" s="25">
        <v>0</v>
      </c>
      <c r="H102" s="25">
        <v>0</v>
      </c>
      <c r="I102" s="25">
        <v>0</v>
      </c>
      <c r="J102" s="25">
        <v>0</v>
      </c>
      <c r="K102" s="25">
        <v>0</v>
      </c>
      <c r="L102" s="25">
        <v>0</v>
      </c>
      <c r="M102" s="25">
        <v>0</v>
      </c>
      <c r="N102" s="25">
        <v>0</v>
      </c>
      <c r="O102" s="25">
        <v>0</v>
      </c>
      <c r="P102" s="25">
        <v>0</v>
      </c>
      <c r="Q102" s="25">
        <v>0</v>
      </c>
      <c r="R102" s="25">
        <v>0</v>
      </c>
      <c r="S102" s="25">
        <v>0</v>
      </c>
      <c r="T102" s="25">
        <v>0</v>
      </c>
      <c r="U102" s="25">
        <v>0</v>
      </c>
      <c r="V102" s="25">
        <v>0</v>
      </c>
      <c r="W102" s="25">
        <v>0</v>
      </c>
      <c r="X102" s="25">
        <v>0</v>
      </c>
      <c r="Y102" s="25">
        <v>0</v>
      </c>
      <c r="Z102" s="25">
        <v>0</v>
      </c>
      <c r="AA102" s="25">
        <v>0</v>
      </c>
      <c r="AB102" s="25">
        <v>0</v>
      </c>
      <c r="AC102" s="25">
        <v>0</v>
      </c>
      <c r="AD102" s="25">
        <v>0</v>
      </c>
      <c r="AE102" s="25">
        <v>0</v>
      </c>
      <c r="AF102" s="25">
        <v>0</v>
      </c>
      <c r="AG102" s="25">
        <v>0</v>
      </c>
      <c r="AH102" s="25">
        <v>0</v>
      </c>
      <c r="AI102" s="25">
        <v>0</v>
      </c>
      <c r="AJ102" s="25">
        <v>0</v>
      </c>
      <c r="AK102" s="25">
        <v>0</v>
      </c>
      <c r="AL102" s="25">
        <v>0</v>
      </c>
      <c r="AM102" s="25">
        <v>0</v>
      </c>
      <c r="AN102" s="25">
        <v>0</v>
      </c>
      <c r="AO102" s="25">
        <v>0</v>
      </c>
      <c r="AP102" s="25">
        <v>0</v>
      </c>
      <c r="AQ102" s="25">
        <v>0</v>
      </c>
      <c r="AR102" s="25">
        <v>0</v>
      </c>
      <c r="AS102" s="25">
        <v>0</v>
      </c>
      <c r="AT102" s="25">
        <v>0</v>
      </c>
      <c r="AU102" s="25">
        <v>0</v>
      </c>
      <c r="AV102" s="25">
        <v>0</v>
      </c>
      <c r="AW102" s="25">
        <v>0</v>
      </c>
      <c r="AX102" s="25">
        <v>0</v>
      </c>
      <c r="AY102" s="25">
        <v>0</v>
      </c>
      <c r="AZ102" s="25">
        <v>0</v>
      </c>
      <c r="BA102" s="25">
        <v>0</v>
      </c>
      <c r="BB102" s="25">
        <v>0</v>
      </c>
      <c r="BC102" s="25">
        <v>0</v>
      </c>
      <c r="BD102" s="25">
        <v>0</v>
      </c>
      <c r="BE102" s="25">
        <v>0</v>
      </c>
      <c r="BF102" s="25">
        <v>0</v>
      </c>
      <c r="BG102" s="25">
        <v>0</v>
      </c>
      <c r="BH102" s="25">
        <v>0</v>
      </c>
      <c r="BI102" s="25">
        <v>0</v>
      </c>
      <c r="BJ102" s="25">
        <v>0</v>
      </c>
      <c r="BK102" s="25">
        <v>0</v>
      </c>
      <c r="BL102" s="25">
        <v>0</v>
      </c>
      <c r="BM102" s="25">
        <v>0</v>
      </c>
      <c r="BN102" s="25">
        <v>0</v>
      </c>
      <c r="BO102" s="25">
        <v>0</v>
      </c>
      <c r="BP102" s="25">
        <v>0</v>
      </c>
      <c r="BQ102" s="327">
        <v>0</v>
      </c>
      <c r="BR102" s="327">
        <v>0</v>
      </c>
    </row>
    <row r="103" spans="2:70" ht="15.75" customHeight="1" x14ac:dyDescent="0.2">
      <c r="B103" s="326">
        <v>46263</v>
      </c>
      <c r="C103" s="25">
        <v>0</v>
      </c>
      <c r="D103" s="25">
        <v>0</v>
      </c>
      <c r="E103" s="25">
        <v>0</v>
      </c>
      <c r="F103" s="25">
        <v>0</v>
      </c>
      <c r="G103" s="25">
        <v>0</v>
      </c>
      <c r="H103" s="25">
        <v>0</v>
      </c>
      <c r="I103" s="25">
        <v>0</v>
      </c>
      <c r="J103" s="25">
        <v>0</v>
      </c>
      <c r="K103" s="25">
        <v>0</v>
      </c>
      <c r="L103" s="25">
        <v>0</v>
      </c>
      <c r="M103" s="25">
        <v>0</v>
      </c>
      <c r="N103" s="25">
        <v>0</v>
      </c>
      <c r="O103" s="25">
        <v>0</v>
      </c>
      <c r="P103" s="25">
        <v>0</v>
      </c>
      <c r="Q103" s="25">
        <v>0</v>
      </c>
      <c r="R103" s="25">
        <v>0</v>
      </c>
      <c r="S103" s="25">
        <v>0</v>
      </c>
      <c r="T103" s="25">
        <v>0</v>
      </c>
      <c r="U103" s="25">
        <v>0</v>
      </c>
      <c r="V103" s="25">
        <v>0</v>
      </c>
      <c r="W103" s="25">
        <v>0</v>
      </c>
      <c r="X103" s="25">
        <v>0</v>
      </c>
      <c r="Y103" s="25">
        <v>0</v>
      </c>
      <c r="Z103" s="25">
        <v>0</v>
      </c>
      <c r="AA103" s="25">
        <v>0</v>
      </c>
      <c r="AB103" s="25">
        <v>0</v>
      </c>
      <c r="AC103" s="25">
        <v>0</v>
      </c>
      <c r="AD103" s="25">
        <v>0</v>
      </c>
      <c r="AE103" s="25">
        <v>0</v>
      </c>
      <c r="AF103" s="25">
        <v>0</v>
      </c>
      <c r="AG103" s="25">
        <v>0</v>
      </c>
      <c r="AH103" s="25">
        <v>0</v>
      </c>
      <c r="AI103" s="25">
        <v>0</v>
      </c>
      <c r="AJ103" s="25">
        <v>0</v>
      </c>
      <c r="AK103" s="25">
        <v>0</v>
      </c>
      <c r="AL103" s="25">
        <v>0</v>
      </c>
      <c r="AM103" s="25">
        <v>0</v>
      </c>
      <c r="AN103" s="25">
        <v>0</v>
      </c>
      <c r="AO103" s="25">
        <v>0</v>
      </c>
      <c r="AP103" s="25">
        <v>0</v>
      </c>
      <c r="AQ103" s="25">
        <v>0</v>
      </c>
      <c r="AR103" s="25">
        <v>0</v>
      </c>
      <c r="AS103" s="25">
        <v>0</v>
      </c>
      <c r="AT103" s="25">
        <v>0</v>
      </c>
      <c r="AU103" s="25">
        <v>0</v>
      </c>
      <c r="AV103" s="25">
        <v>0</v>
      </c>
      <c r="AW103" s="25">
        <v>0</v>
      </c>
      <c r="AX103" s="25">
        <v>0</v>
      </c>
      <c r="AY103" s="25">
        <v>0</v>
      </c>
      <c r="AZ103" s="25">
        <v>0</v>
      </c>
      <c r="BA103" s="25">
        <v>0</v>
      </c>
      <c r="BB103" s="25">
        <v>0</v>
      </c>
      <c r="BC103" s="25">
        <v>0</v>
      </c>
      <c r="BD103" s="25">
        <v>0</v>
      </c>
      <c r="BE103" s="25">
        <v>0</v>
      </c>
      <c r="BF103" s="25">
        <v>0</v>
      </c>
      <c r="BG103" s="25">
        <v>0</v>
      </c>
      <c r="BH103" s="25">
        <v>0</v>
      </c>
      <c r="BI103" s="25">
        <v>0</v>
      </c>
      <c r="BJ103" s="25">
        <v>0</v>
      </c>
      <c r="BK103" s="25">
        <v>0</v>
      </c>
      <c r="BL103" s="25">
        <v>0</v>
      </c>
      <c r="BM103" s="25">
        <v>0</v>
      </c>
      <c r="BN103" s="25">
        <v>0</v>
      </c>
      <c r="BO103" s="25">
        <v>0</v>
      </c>
      <c r="BP103" s="25">
        <v>0</v>
      </c>
      <c r="BQ103" s="327">
        <v>0</v>
      </c>
      <c r="BR103" s="327">
        <v>0</v>
      </c>
    </row>
    <row r="104" spans="2:70" ht="15.75" customHeight="1" x14ac:dyDescent="0.2">
      <c r="B104" s="326">
        <v>46264</v>
      </c>
      <c r="C104" s="25">
        <v>0</v>
      </c>
      <c r="D104" s="25">
        <v>0</v>
      </c>
      <c r="E104" s="25">
        <v>0</v>
      </c>
      <c r="F104" s="25">
        <v>0</v>
      </c>
      <c r="G104" s="25">
        <v>0</v>
      </c>
      <c r="H104" s="25">
        <v>0</v>
      </c>
      <c r="I104" s="25">
        <v>0</v>
      </c>
      <c r="J104" s="25">
        <v>0</v>
      </c>
      <c r="K104" s="25">
        <v>0</v>
      </c>
      <c r="L104" s="25">
        <v>0</v>
      </c>
      <c r="M104" s="25">
        <v>0</v>
      </c>
      <c r="N104" s="25">
        <v>0</v>
      </c>
      <c r="O104" s="25">
        <v>0</v>
      </c>
      <c r="P104" s="25">
        <v>0</v>
      </c>
      <c r="Q104" s="25">
        <v>0</v>
      </c>
      <c r="R104" s="25">
        <v>0</v>
      </c>
      <c r="S104" s="25">
        <v>0</v>
      </c>
      <c r="T104" s="25">
        <v>0</v>
      </c>
      <c r="U104" s="25">
        <v>0</v>
      </c>
      <c r="V104" s="25">
        <v>0</v>
      </c>
      <c r="W104" s="25">
        <v>0</v>
      </c>
      <c r="X104" s="25">
        <v>0</v>
      </c>
      <c r="Y104" s="25">
        <v>0</v>
      </c>
      <c r="Z104" s="25">
        <v>0</v>
      </c>
      <c r="AA104" s="25">
        <v>0</v>
      </c>
      <c r="AB104" s="25">
        <v>0</v>
      </c>
      <c r="AC104" s="25">
        <v>0</v>
      </c>
      <c r="AD104" s="25">
        <v>0</v>
      </c>
      <c r="AE104" s="25">
        <v>0</v>
      </c>
      <c r="AF104" s="25">
        <v>0</v>
      </c>
      <c r="AG104" s="25">
        <v>0</v>
      </c>
      <c r="AH104" s="25">
        <v>0</v>
      </c>
      <c r="AI104" s="25">
        <v>0</v>
      </c>
      <c r="AJ104" s="25">
        <v>0</v>
      </c>
      <c r="AK104" s="25">
        <v>0</v>
      </c>
      <c r="AL104" s="25">
        <v>0</v>
      </c>
      <c r="AM104" s="25">
        <v>0</v>
      </c>
      <c r="AN104" s="25">
        <v>0</v>
      </c>
      <c r="AO104" s="25">
        <v>0</v>
      </c>
      <c r="AP104" s="25">
        <v>0</v>
      </c>
      <c r="AQ104" s="25">
        <v>0</v>
      </c>
      <c r="AR104" s="25">
        <v>0</v>
      </c>
      <c r="AS104" s="25">
        <v>0</v>
      </c>
      <c r="AT104" s="25">
        <v>0</v>
      </c>
      <c r="AU104" s="25">
        <v>0</v>
      </c>
      <c r="AV104" s="25">
        <v>0</v>
      </c>
      <c r="AW104" s="25">
        <v>0</v>
      </c>
      <c r="AX104" s="25">
        <v>0</v>
      </c>
      <c r="AY104" s="25">
        <v>0</v>
      </c>
      <c r="AZ104" s="25">
        <v>0</v>
      </c>
      <c r="BA104" s="25">
        <v>0</v>
      </c>
      <c r="BB104" s="25">
        <v>0</v>
      </c>
      <c r="BC104" s="25">
        <v>0</v>
      </c>
      <c r="BD104" s="25">
        <v>0</v>
      </c>
      <c r="BE104" s="25">
        <v>0</v>
      </c>
      <c r="BF104" s="25">
        <v>0</v>
      </c>
      <c r="BG104" s="25">
        <v>0</v>
      </c>
      <c r="BH104" s="25">
        <v>0</v>
      </c>
      <c r="BI104" s="25">
        <v>0</v>
      </c>
      <c r="BJ104" s="25">
        <v>0</v>
      </c>
      <c r="BK104" s="25">
        <v>0</v>
      </c>
      <c r="BL104" s="25">
        <v>0</v>
      </c>
      <c r="BM104" s="25">
        <v>0</v>
      </c>
      <c r="BN104" s="25">
        <v>0</v>
      </c>
      <c r="BO104" s="25">
        <v>0</v>
      </c>
      <c r="BP104" s="25">
        <v>0</v>
      </c>
      <c r="BQ104" s="327">
        <v>0</v>
      </c>
      <c r="BR104" s="327">
        <v>0</v>
      </c>
    </row>
    <row r="105" spans="2:70" ht="15.75" customHeight="1" x14ac:dyDescent="0.2">
      <c r="B105" s="326">
        <v>46265</v>
      </c>
      <c r="C105" s="25">
        <v>0</v>
      </c>
      <c r="D105" s="25">
        <v>0</v>
      </c>
      <c r="E105" s="25">
        <v>0</v>
      </c>
      <c r="F105" s="25">
        <v>0</v>
      </c>
      <c r="G105" s="25">
        <v>0</v>
      </c>
      <c r="H105" s="25">
        <v>0</v>
      </c>
      <c r="I105" s="25">
        <v>0</v>
      </c>
      <c r="J105" s="25">
        <v>0</v>
      </c>
      <c r="K105" s="25">
        <v>0</v>
      </c>
      <c r="L105" s="25">
        <v>0</v>
      </c>
      <c r="M105" s="25">
        <v>0</v>
      </c>
      <c r="N105" s="25">
        <v>0</v>
      </c>
      <c r="O105" s="25">
        <v>0</v>
      </c>
      <c r="P105" s="25">
        <v>0</v>
      </c>
      <c r="Q105" s="25">
        <v>0</v>
      </c>
      <c r="R105" s="25">
        <v>0</v>
      </c>
      <c r="S105" s="25">
        <v>0</v>
      </c>
      <c r="T105" s="25">
        <v>0</v>
      </c>
      <c r="U105" s="25">
        <v>0</v>
      </c>
      <c r="V105" s="25">
        <v>0</v>
      </c>
      <c r="W105" s="25">
        <v>0</v>
      </c>
      <c r="X105" s="25">
        <v>0</v>
      </c>
      <c r="Y105" s="25">
        <v>0</v>
      </c>
      <c r="Z105" s="25">
        <v>0</v>
      </c>
      <c r="AA105" s="25">
        <v>0</v>
      </c>
      <c r="AB105" s="25">
        <v>0</v>
      </c>
      <c r="AC105" s="25">
        <v>0</v>
      </c>
      <c r="AD105" s="25">
        <v>0</v>
      </c>
      <c r="AE105" s="25">
        <v>0</v>
      </c>
      <c r="AF105" s="25">
        <v>0</v>
      </c>
      <c r="AG105" s="25">
        <v>0</v>
      </c>
      <c r="AH105" s="25">
        <v>0</v>
      </c>
      <c r="AI105" s="25">
        <v>0</v>
      </c>
      <c r="AJ105" s="25">
        <v>0</v>
      </c>
      <c r="AK105" s="25">
        <v>0</v>
      </c>
      <c r="AL105" s="25">
        <v>0</v>
      </c>
      <c r="AM105" s="25">
        <v>0</v>
      </c>
      <c r="AN105" s="25">
        <v>0</v>
      </c>
      <c r="AO105" s="25">
        <v>0</v>
      </c>
      <c r="AP105" s="25">
        <v>0</v>
      </c>
      <c r="AQ105" s="25">
        <v>0</v>
      </c>
      <c r="AR105" s="25">
        <v>0</v>
      </c>
      <c r="AS105" s="25">
        <v>0</v>
      </c>
      <c r="AT105" s="25">
        <v>0</v>
      </c>
      <c r="AU105" s="25">
        <v>0</v>
      </c>
      <c r="AV105" s="25">
        <v>0</v>
      </c>
      <c r="AW105" s="25">
        <v>0</v>
      </c>
      <c r="AX105" s="25">
        <v>0</v>
      </c>
      <c r="AY105" s="25">
        <v>0</v>
      </c>
      <c r="AZ105" s="25">
        <v>0</v>
      </c>
      <c r="BA105" s="25">
        <v>0</v>
      </c>
      <c r="BB105" s="25">
        <v>0</v>
      </c>
      <c r="BC105" s="25">
        <v>0</v>
      </c>
      <c r="BD105" s="25">
        <v>0</v>
      </c>
      <c r="BE105" s="25">
        <v>0</v>
      </c>
      <c r="BF105" s="25">
        <v>0</v>
      </c>
      <c r="BG105" s="25">
        <v>0</v>
      </c>
      <c r="BH105" s="25">
        <v>0</v>
      </c>
      <c r="BI105" s="25">
        <v>0</v>
      </c>
      <c r="BJ105" s="25">
        <v>0</v>
      </c>
      <c r="BK105" s="25">
        <v>0</v>
      </c>
      <c r="BL105" s="25">
        <v>0</v>
      </c>
      <c r="BM105" s="25">
        <v>0</v>
      </c>
      <c r="BN105" s="25">
        <v>0</v>
      </c>
      <c r="BO105" s="25">
        <v>0</v>
      </c>
      <c r="BP105" s="25">
        <v>0</v>
      </c>
      <c r="BQ105" s="327">
        <v>0</v>
      </c>
      <c r="BR105" s="327">
        <v>0</v>
      </c>
    </row>
    <row r="106" spans="2:70" ht="15.75" customHeight="1" x14ac:dyDescent="0.2"/>
    <row r="107" spans="2:70" ht="15.75" customHeight="1" x14ac:dyDescent="0.25">
      <c r="B107" s="473" t="s">
        <v>464</v>
      </c>
      <c r="C107" s="266" t="s">
        <v>160</v>
      </c>
      <c r="D107" s="266" t="s">
        <v>160</v>
      </c>
      <c r="E107" s="266" t="s">
        <v>160</v>
      </c>
      <c r="F107" s="266" t="s">
        <v>160</v>
      </c>
      <c r="G107" s="266" t="s">
        <v>160</v>
      </c>
      <c r="H107" s="266" t="s">
        <v>160</v>
      </c>
      <c r="I107" s="266" t="s">
        <v>160</v>
      </c>
      <c r="J107" s="266" t="s">
        <v>160</v>
      </c>
      <c r="K107" s="266" t="s">
        <v>160</v>
      </c>
      <c r="L107" s="266" t="s">
        <v>160</v>
      </c>
      <c r="M107" s="266" t="s">
        <v>160</v>
      </c>
      <c r="N107" s="266" t="s">
        <v>160</v>
      </c>
      <c r="O107" s="266" t="s">
        <v>160</v>
      </c>
      <c r="P107" s="266" t="s">
        <v>160</v>
      </c>
      <c r="Q107" s="266" t="s">
        <v>160</v>
      </c>
      <c r="R107" s="266" t="s">
        <v>160</v>
      </c>
      <c r="S107" s="266" t="s">
        <v>160</v>
      </c>
      <c r="T107" s="266" t="s">
        <v>160</v>
      </c>
      <c r="U107" s="266" t="s">
        <v>160</v>
      </c>
      <c r="V107" s="266" t="s">
        <v>160</v>
      </c>
      <c r="W107" s="266" t="s">
        <v>160</v>
      </c>
      <c r="X107" s="266" t="s">
        <v>160</v>
      </c>
      <c r="Y107" s="266" t="s">
        <v>160</v>
      </c>
      <c r="Z107" s="266" t="s">
        <v>160</v>
      </c>
      <c r="AA107" s="266" t="s">
        <v>160</v>
      </c>
      <c r="AB107" s="266" t="s">
        <v>160</v>
      </c>
      <c r="AC107" s="266" t="s">
        <v>160</v>
      </c>
      <c r="AD107" s="266" t="s">
        <v>160</v>
      </c>
      <c r="AE107" s="266" t="s">
        <v>160</v>
      </c>
      <c r="AF107" s="266" t="s">
        <v>160</v>
      </c>
      <c r="AG107" s="266" t="s">
        <v>160</v>
      </c>
      <c r="AH107" s="266" t="s">
        <v>160</v>
      </c>
      <c r="AI107" s="266" t="s">
        <v>160</v>
      </c>
      <c r="AJ107" s="266" t="s">
        <v>160</v>
      </c>
      <c r="AK107" s="266" t="s">
        <v>160</v>
      </c>
      <c r="AL107" s="266" t="s">
        <v>160</v>
      </c>
      <c r="AM107" s="266" t="s">
        <v>160</v>
      </c>
      <c r="AN107" s="266" t="s">
        <v>160</v>
      </c>
      <c r="AO107" s="266" t="s">
        <v>160</v>
      </c>
      <c r="AP107" s="266" t="s">
        <v>160</v>
      </c>
      <c r="AQ107" s="266" t="s">
        <v>160</v>
      </c>
      <c r="AR107" s="266" t="s">
        <v>160</v>
      </c>
      <c r="AS107" s="266" t="s">
        <v>160</v>
      </c>
      <c r="AT107" s="266" t="s">
        <v>160</v>
      </c>
      <c r="AU107" s="266" t="s">
        <v>160</v>
      </c>
      <c r="AV107" s="266" t="s">
        <v>160</v>
      </c>
      <c r="AW107" s="266" t="s">
        <v>160</v>
      </c>
      <c r="AX107" s="266" t="s">
        <v>160</v>
      </c>
      <c r="AY107" s="266" t="s">
        <v>160</v>
      </c>
      <c r="AZ107" s="266" t="s">
        <v>160</v>
      </c>
      <c r="BA107" s="266" t="s">
        <v>160</v>
      </c>
      <c r="BB107" s="266" t="s">
        <v>160</v>
      </c>
      <c r="BC107" s="266" t="s">
        <v>160</v>
      </c>
      <c r="BD107" s="266" t="s">
        <v>160</v>
      </c>
      <c r="BE107" s="266" t="s">
        <v>160</v>
      </c>
      <c r="BF107" s="266" t="s">
        <v>160</v>
      </c>
      <c r="BG107" s="266" t="s">
        <v>160</v>
      </c>
      <c r="BH107" s="266" t="s">
        <v>160</v>
      </c>
      <c r="BI107" s="266" t="s">
        <v>160</v>
      </c>
      <c r="BJ107" s="266" t="s">
        <v>160</v>
      </c>
      <c r="BK107" s="266" t="s">
        <v>160</v>
      </c>
      <c r="BL107" s="266" t="s">
        <v>160</v>
      </c>
      <c r="BM107" s="266" t="s">
        <v>160</v>
      </c>
      <c r="BN107" s="266" t="s">
        <v>160</v>
      </c>
      <c r="BO107" s="266" t="s">
        <v>160</v>
      </c>
      <c r="BP107" s="266" t="s">
        <v>160</v>
      </c>
      <c r="BQ107" s="266" t="s">
        <v>160</v>
      </c>
      <c r="BR107" s="266" t="s">
        <v>160</v>
      </c>
    </row>
    <row r="108" spans="2:70" ht="15.75" customHeight="1" x14ac:dyDescent="0.25">
      <c r="B108" s="440"/>
      <c r="C108" s="321" t="s">
        <v>5</v>
      </c>
      <c r="D108" s="321" t="s">
        <v>75</v>
      </c>
      <c r="E108" s="321" t="s">
        <v>165</v>
      </c>
      <c r="F108" s="321" t="s">
        <v>170</v>
      </c>
      <c r="G108" s="321" t="s">
        <v>8</v>
      </c>
      <c r="H108" s="321" t="s">
        <v>9</v>
      </c>
      <c r="I108" s="321" t="s">
        <v>10</v>
      </c>
      <c r="J108" s="321" t="s">
        <v>11</v>
      </c>
      <c r="K108" s="321" t="s">
        <v>12</v>
      </c>
      <c r="L108" s="321" t="s">
        <v>454</v>
      </c>
      <c r="M108" s="321" t="s">
        <v>455</v>
      </c>
      <c r="N108" s="321" t="s">
        <v>456</v>
      </c>
      <c r="O108" s="321" t="s">
        <v>84</v>
      </c>
      <c r="P108" s="321" t="s">
        <v>85</v>
      </c>
      <c r="Q108" s="321" t="s">
        <v>86</v>
      </c>
      <c r="R108" s="321" t="s">
        <v>87</v>
      </c>
      <c r="S108" s="321" t="s">
        <v>88</v>
      </c>
      <c r="T108" s="321" t="s">
        <v>89</v>
      </c>
      <c r="U108" s="321" t="s">
        <v>90</v>
      </c>
      <c r="V108" s="321" t="s">
        <v>91</v>
      </c>
      <c r="W108" s="321" t="s">
        <v>92</v>
      </c>
      <c r="X108" s="321" t="s">
        <v>93</v>
      </c>
      <c r="Y108" s="321" t="s">
        <v>457</v>
      </c>
      <c r="Z108" s="321" t="s">
        <v>94</v>
      </c>
      <c r="AA108" s="321" t="s">
        <v>95</v>
      </c>
      <c r="AB108" s="321" t="s">
        <v>96</v>
      </c>
      <c r="AC108" s="321" t="s">
        <v>458</v>
      </c>
      <c r="AD108" s="321" t="s">
        <v>98</v>
      </c>
      <c r="AE108" s="321" t="s">
        <v>272</v>
      </c>
      <c r="AF108" s="321" t="s">
        <v>100</v>
      </c>
      <c r="AG108" s="321" t="s">
        <v>101</v>
      </c>
      <c r="AH108" s="321" t="s">
        <v>285</v>
      </c>
      <c r="AI108" s="321" t="s">
        <v>290</v>
      </c>
      <c r="AJ108" s="321" t="s">
        <v>295</v>
      </c>
      <c r="AK108" s="321" t="s">
        <v>300</v>
      </c>
      <c r="AL108" s="321" t="s">
        <v>14</v>
      </c>
      <c r="AM108" s="321" t="s">
        <v>16</v>
      </c>
      <c r="AN108" s="321" t="s">
        <v>15</v>
      </c>
      <c r="AO108" s="321" t="s">
        <v>317</v>
      </c>
      <c r="AP108" s="321" t="s">
        <v>107</v>
      </c>
      <c r="AQ108" s="321" t="s">
        <v>326</v>
      </c>
      <c r="AR108" s="321" t="s">
        <v>53</v>
      </c>
      <c r="AS108" s="321" t="s">
        <v>335</v>
      </c>
      <c r="AT108" s="321" t="s">
        <v>110</v>
      </c>
      <c r="AU108" s="321" t="s">
        <v>111</v>
      </c>
      <c r="AV108" s="321" t="s">
        <v>112</v>
      </c>
      <c r="AW108" s="321" t="s">
        <v>459</v>
      </c>
      <c r="AX108" s="321" t="s">
        <v>357</v>
      </c>
      <c r="AY108" s="321" t="s">
        <v>115</v>
      </c>
      <c r="AZ108" s="321" t="s">
        <v>116</v>
      </c>
      <c r="BA108" s="321" t="s">
        <v>117</v>
      </c>
      <c r="BB108" s="321" t="s">
        <v>118</v>
      </c>
      <c r="BC108" s="321" t="s">
        <v>119</v>
      </c>
      <c r="BD108" s="321" t="s">
        <v>382</v>
      </c>
      <c r="BE108" s="321" t="s">
        <v>460</v>
      </c>
      <c r="BF108" s="321" t="s">
        <v>461</v>
      </c>
      <c r="BG108" s="321" t="s">
        <v>25</v>
      </c>
      <c r="BH108" s="321" t="s">
        <v>120</v>
      </c>
      <c r="BI108" s="321" t="s">
        <v>395</v>
      </c>
      <c r="BJ108" s="321" t="s">
        <v>21</v>
      </c>
      <c r="BK108" s="321" t="s">
        <v>22</v>
      </c>
      <c r="BL108" s="321" t="s">
        <v>123</v>
      </c>
      <c r="BM108" s="321" t="s">
        <v>42</v>
      </c>
      <c r="BN108" s="322" t="s">
        <v>48</v>
      </c>
      <c r="BO108" s="322" t="s">
        <v>145</v>
      </c>
      <c r="BP108" s="322" t="s">
        <v>127</v>
      </c>
      <c r="BQ108" s="322" t="s">
        <v>128</v>
      </c>
      <c r="BR108" s="322" t="s">
        <v>433</v>
      </c>
    </row>
    <row r="109" spans="2:70" ht="15.75" customHeight="1" x14ac:dyDescent="0.2">
      <c r="B109" s="328">
        <v>46235</v>
      </c>
      <c r="C109" s="25">
        <v>22588.074666678905</v>
      </c>
      <c r="D109" s="25">
        <v>22538.685217380524</v>
      </c>
      <c r="E109" s="25">
        <v>14560.181797087193</v>
      </c>
      <c r="F109" s="25">
        <v>8123.7333333343267</v>
      </c>
      <c r="G109" s="25">
        <v>2423.2639812938869</v>
      </c>
      <c r="H109" s="25">
        <v>2789.5495593175292</v>
      </c>
      <c r="I109" s="25">
        <v>2955.5194437280297</v>
      </c>
      <c r="J109" s="25">
        <v>2714.9537627100945</v>
      </c>
      <c r="K109" s="25">
        <v>3637.5256949141622</v>
      </c>
      <c r="L109" s="25">
        <v>0</v>
      </c>
      <c r="M109" s="25">
        <v>0</v>
      </c>
      <c r="N109" s="25">
        <v>0</v>
      </c>
      <c r="O109" s="25">
        <v>196.94191304408014</v>
      </c>
      <c r="P109" s="25">
        <v>0</v>
      </c>
      <c r="Q109" s="25">
        <v>764.54956521745771</v>
      </c>
      <c r="R109" s="25">
        <v>612.65821062773466</v>
      </c>
      <c r="S109" s="25">
        <v>0</v>
      </c>
      <c r="T109" s="25">
        <v>0</v>
      </c>
      <c r="U109" s="25">
        <v>665.26608695648611</v>
      </c>
      <c r="V109" s="25">
        <v>278.96894409926608</v>
      </c>
      <c r="W109" s="25">
        <v>746.92062111804262</v>
      </c>
      <c r="X109" s="25">
        <v>0.841796875</v>
      </c>
      <c r="Y109" s="25">
        <v>0</v>
      </c>
      <c r="Z109" s="25">
        <v>729.07198067661375</v>
      </c>
      <c r="AA109" s="25">
        <v>223.51172801293433</v>
      </c>
      <c r="AB109" s="25">
        <v>746.6136363632977</v>
      </c>
      <c r="AC109" s="25">
        <v>0</v>
      </c>
      <c r="AD109" s="25">
        <v>3.4999999998035491E-3</v>
      </c>
      <c r="AE109" s="25">
        <v>1.3379144460013777</v>
      </c>
      <c r="AF109" s="25">
        <v>8.8314063230427564E-2</v>
      </c>
      <c r="AG109" s="25">
        <v>1221.9516129037365</v>
      </c>
      <c r="AH109" s="25">
        <v>2618.1415619046893</v>
      </c>
      <c r="AI109" s="25">
        <v>2112.0920975608751</v>
      </c>
      <c r="AJ109" s="25">
        <v>0</v>
      </c>
      <c r="AK109" s="25">
        <v>0</v>
      </c>
      <c r="AL109" s="25">
        <v>0</v>
      </c>
      <c r="AM109" s="25">
        <v>0</v>
      </c>
      <c r="AN109" s="25">
        <v>0</v>
      </c>
      <c r="AO109" s="25">
        <v>0</v>
      </c>
      <c r="AP109" s="25">
        <v>0</v>
      </c>
      <c r="AQ109" s="25">
        <v>0</v>
      </c>
      <c r="AR109" s="25">
        <v>0</v>
      </c>
      <c r="AS109" s="25">
        <v>0</v>
      </c>
      <c r="AT109" s="25">
        <v>0</v>
      </c>
      <c r="AU109" s="25">
        <v>0</v>
      </c>
      <c r="AV109" s="25">
        <v>0</v>
      </c>
      <c r="AW109" s="25">
        <v>2165.0368000003509</v>
      </c>
      <c r="AX109" s="25">
        <v>1347.6664062499767</v>
      </c>
      <c r="AY109" s="25">
        <v>593.58080000057817</v>
      </c>
      <c r="AZ109" s="25">
        <v>0</v>
      </c>
      <c r="BA109" s="25">
        <v>0</v>
      </c>
      <c r="BB109" s="25">
        <v>0</v>
      </c>
      <c r="BC109" s="25">
        <v>0</v>
      </c>
      <c r="BD109" s="25">
        <v>0</v>
      </c>
      <c r="BE109" s="25">
        <v>0</v>
      </c>
      <c r="BF109" s="25">
        <v>0</v>
      </c>
      <c r="BG109" s="25">
        <v>0</v>
      </c>
      <c r="BH109" s="25">
        <v>0</v>
      </c>
      <c r="BI109" s="25">
        <v>0</v>
      </c>
      <c r="BJ109" s="25">
        <v>0</v>
      </c>
      <c r="BK109" s="25">
        <v>0</v>
      </c>
      <c r="BL109" s="25">
        <v>0</v>
      </c>
      <c r="BM109" s="25">
        <v>0</v>
      </c>
      <c r="BN109" s="25">
        <v>176.09999999997672</v>
      </c>
      <c r="BO109" s="25">
        <v>0</v>
      </c>
      <c r="BP109" s="25">
        <v>0</v>
      </c>
      <c r="BQ109" s="327">
        <v>0</v>
      </c>
      <c r="BR109" s="327">
        <v>0</v>
      </c>
    </row>
    <row r="110" spans="2:70" ht="15.75" customHeight="1" x14ac:dyDescent="0.2">
      <c r="B110" s="328">
        <v>46236</v>
      </c>
      <c r="C110" s="25">
        <v>23201.312680840492</v>
      </c>
      <c r="D110" s="25">
        <v>23156.736000001431</v>
      </c>
      <c r="E110" s="25">
        <v>15013.38342025876</v>
      </c>
      <c r="F110" s="25">
        <v>8284.84266667068</v>
      </c>
      <c r="G110" s="25">
        <v>2802.1152542419732</v>
      </c>
      <c r="H110" s="25">
        <v>2571.0383728817105</v>
      </c>
      <c r="I110" s="25">
        <v>3018.2660338953137</v>
      </c>
      <c r="J110" s="25">
        <v>2680.4501694887877</v>
      </c>
      <c r="K110" s="25">
        <v>3895.5605283454061</v>
      </c>
      <c r="L110" s="25">
        <v>0</v>
      </c>
      <c r="M110" s="25">
        <v>0</v>
      </c>
      <c r="N110" s="25">
        <v>0</v>
      </c>
      <c r="O110" s="25">
        <v>221.9077256033197</v>
      </c>
      <c r="P110" s="25">
        <v>0</v>
      </c>
      <c r="Q110" s="25">
        <v>764.59408695669845</v>
      </c>
      <c r="R110" s="25">
        <v>613.62086956575513</v>
      </c>
      <c r="S110" s="25">
        <v>0</v>
      </c>
      <c r="T110" s="25">
        <v>0</v>
      </c>
      <c r="U110" s="25">
        <v>1000.8375652171671</v>
      </c>
      <c r="V110" s="25">
        <v>0</v>
      </c>
      <c r="W110" s="25">
        <v>745.18065907480195</v>
      </c>
      <c r="X110" s="25">
        <v>0.81298828125</v>
      </c>
      <c r="Y110" s="25">
        <v>0</v>
      </c>
      <c r="Z110" s="25">
        <v>768.92352484492585</v>
      </c>
      <c r="AA110" s="25">
        <v>225.609375</v>
      </c>
      <c r="AB110" s="25">
        <v>767.22183521464467</v>
      </c>
      <c r="AC110" s="25">
        <v>0</v>
      </c>
      <c r="AD110" s="25">
        <v>3.4999999998035491E-3</v>
      </c>
      <c r="AE110" s="25">
        <v>1.3519382889207918</v>
      </c>
      <c r="AF110" s="25">
        <v>8.8621259934825503E-2</v>
      </c>
      <c r="AG110" s="25">
        <v>1173.427536232397</v>
      </c>
      <c r="AH110" s="25">
        <v>2575.1639743261039</v>
      </c>
      <c r="AI110" s="25">
        <v>2074.3205463411286</v>
      </c>
      <c r="AJ110" s="25">
        <v>0</v>
      </c>
      <c r="AK110" s="25">
        <v>0</v>
      </c>
      <c r="AL110" s="25">
        <v>0</v>
      </c>
      <c r="AM110" s="25">
        <v>0</v>
      </c>
      <c r="AN110" s="25">
        <v>0</v>
      </c>
      <c r="AO110" s="25">
        <v>0</v>
      </c>
      <c r="AP110" s="25">
        <v>0</v>
      </c>
      <c r="AQ110" s="25">
        <v>0</v>
      </c>
      <c r="AR110" s="25">
        <v>0</v>
      </c>
      <c r="AS110" s="25">
        <v>0</v>
      </c>
      <c r="AT110" s="25">
        <v>0</v>
      </c>
      <c r="AU110" s="25">
        <v>0</v>
      </c>
      <c r="AV110" s="25">
        <v>0</v>
      </c>
      <c r="AW110" s="25">
        <v>2179.6768000000156</v>
      </c>
      <c r="AX110" s="25">
        <v>1397.1773437499069</v>
      </c>
      <c r="AY110" s="25">
        <v>592.2879999987781</v>
      </c>
      <c r="AZ110" s="25">
        <v>0</v>
      </c>
      <c r="BA110" s="25">
        <v>0</v>
      </c>
      <c r="BB110" s="25">
        <v>0</v>
      </c>
      <c r="BC110" s="25">
        <v>0</v>
      </c>
      <c r="BD110" s="25">
        <v>0</v>
      </c>
      <c r="BE110" s="25">
        <v>0</v>
      </c>
      <c r="BF110" s="25">
        <v>0</v>
      </c>
      <c r="BG110" s="25">
        <v>0</v>
      </c>
      <c r="BH110" s="25">
        <v>0</v>
      </c>
      <c r="BI110" s="25">
        <v>0</v>
      </c>
      <c r="BJ110" s="25">
        <v>0</v>
      </c>
      <c r="BK110" s="25">
        <v>0</v>
      </c>
      <c r="BL110" s="25">
        <v>0</v>
      </c>
      <c r="BM110" s="25">
        <v>0</v>
      </c>
      <c r="BN110" s="25">
        <v>41.330945121939294</v>
      </c>
      <c r="BO110" s="25">
        <v>0</v>
      </c>
      <c r="BP110" s="25">
        <v>0</v>
      </c>
      <c r="BQ110" s="327">
        <v>0</v>
      </c>
      <c r="BR110" s="327">
        <v>0</v>
      </c>
    </row>
    <row r="111" spans="2:70" ht="15.75" customHeight="1" x14ac:dyDescent="0.2">
      <c r="B111" s="328">
        <v>46237</v>
      </c>
      <c r="C111" s="25">
        <v>22991.560347855091</v>
      </c>
      <c r="D111" s="25">
        <v>22958.762666672468</v>
      </c>
      <c r="E111" s="25">
        <v>14963.875246375799</v>
      </c>
      <c r="F111" s="25">
        <v>8145.5193043500185</v>
      </c>
      <c r="G111" s="25">
        <v>2748.4160000011325</v>
      </c>
      <c r="H111" s="25">
        <v>2609.2908474616706</v>
      </c>
      <c r="I111" s="25">
        <v>2988.5735050886869</v>
      </c>
      <c r="J111" s="25">
        <v>2669.0670718848705</v>
      </c>
      <c r="K111" s="25">
        <v>3920.6726870052516</v>
      </c>
      <c r="L111" s="25">
        <v>0</v>
      </c>
      <c r="M111" s="25">
        <v>0</v>
      </c>
      <c r="N111" s="25">
        <v>0</v>
      </c>
      <c r="O111" s="25">
        <v>194.07325752452016</v>
      </c>
      <c r="P111" s="25">
        <v>0</v>
      </c>
      <c r="Q111" s="25">
        <v>765.44917147839442</v>
      </c>
      <c r="R111" s="25">
        <v>727.4809395018965</v>
      </c>
      <c r="S111" s="25">
        <v>0</v>
      </c>
      <c r="T111" s="25">
        <v>0</v>
      </c>
      <c r="U111" s="25">
        <v>880.41889541782439</v>
      </c>
      <c r="V111" s="25">
        <v>0</v>
      </c>
      <c r="W111" s="25">
        <v>745.82142857136205</v>
      </c>
      <c r="X111" s="25">
        <v>0.86279296875</v>
      </c>
      <c r="Y111" s="25">
        <v>0</v>
      </c>
      <c r="Z111" s="25">
        <v>750.31055900640786</v>
      </c>
      <c r="AA111" s="25">
        <v>225.85554213635623</v>
      </c>
      <c r="AB111" s="25">
        <v>823.54658385086805</v>
      </c>
      <c r="AC111" s="25">
        <v>0</v>
      </c>
      <c r="AD111" s="25">
        <v>6.7500000000109139E-3</v>
      </c>
      <c r="AE111" s="25">
        <v>1.3458868630150391</v>
      </c>
      <c r="AF111" s="25">
        <v>8.7242812061731456E-2</v>
      </c>
      <c r="AG111" s="25">
        <v>1170.9160822816193</v>
      </c>
      <c r="AH111" s="25">
        <v>2575.8283789474517</v>
      </c>
      <c r="AI111" s="25">
        <v>2074.8356923079118</v>
      </c>
      <c r="AJ111" s="25">
        <v>0</v>
      </c>
      <c r="AK111" s="25">
        <v>0</v>
      </c>
      <c r="AL111" s="25">
        <v>0</v>
      </c>
      <c r="AM111" s="25">
        <v>0</v>
      </c>
      <c r="AN111" s="25">
        <v>0</v>
      </c>
      <c r="AO111" s="25">
        <v>0</v>
      </c>
      <c r="AP111" s="25">
        <v>0</v>
      </c>
      <c r="AQ111" s="25">
        <v>0</v>
      </c>
      <c r="AR111" s="25">
        <v>0</v>
      </c>
      <c r="AS111" s="25">
        <v>0</v>
      </c>
      <c r="AT111" s="25">
        <v>0</v>
      </c>
      <c r="AU111" s="25">
        <v>0</v>
      </c>
      <c r="AV111" s="25">
        <v>0</v>
      </c>
      <c r="AW111" s="25">
        <v>2195.7088000001386</v>
      </c>
      <c r="AX111" s="25">
        <v>1298.4859375000233</v>
      </c>
      <c r="AY111" s="25">
        <v>594.66880000010133</v>
      </c>
      <c r="AZ111" s="25">
        <v>0</v>
      </c>
      <c r="BA111" s="25">
        <v>0</v>
      </c>
      <c r="BB111" s="25">
        <v>0</v>
      </c>
      <c r="BC111" s="25">
        <v>0</v>
      </c>
      <c r="BD111" s="25">
        <v>0</v>
      </c>
      <c r="BE111" s="25">
        <v>0</v>
      </c>
      <c r="BF111" s="25">
        <v>0</v>
      </c>
      <c r="BG111" s="25">
        <v>0</v>
      </c>
      <c r="BH111" s="25">
        <v>0</v>
      </c>
      <c r="BI111" s="25">
        <v>0</v>
      </c>
      <c r="BJ111" s="25">
        <v>0</v>
      </c>
      <c r="BK111" s="25">
        <v>0</v>
      </c>
      <c r="BL111" s="25">
        <v>0</v>
      </c>
      <c r="BM111" s="25">
        <v>0</v>
      </c>
      <c r="BN111" s="25">
        <v>159.46562499995343</v>
      </c>
      <c r="BO111" s="25">
        <v>0</v>
      </c>
      <c r="BP111" s="25">
        <v>0</v>
      </c>
      <c r="BQ111" s="327">
        <v>0</v>
      </c>
      <c r="BR111" s="327">
        <v>0</v>
      </c>
    </row>
    <row r="112" spans="2:70" ht="15.75" customHeight="1" x14ac:dyDescent="0.2">
      <c r="B112" s="328">
        <v>46238</v>
      </c>
      <c r="C112" s="25">
        <v>23149.909333348274</v>
      </c>
      <c r="D112" s="25">
        <v>23116.488347828388</v>
      </c>
      <c r="E112" s="25">
        <v>15059.033043473959</v>
      </c>
      <c r="F112" s="25">
        <v>8191.6586666703224</v>
      </c>
      <c r="G112" s="25">
        <v>2627.931118644774</v>
      </c>
      <c r="H112" s="25">
        <v>2569.4122555404902</v>
      </c>
      <c r="I112" s="25">
        <v>3070.2644067779183</v>
      </c>
      <c r="J112" s="25">
        <v>2710.7189152538776</v>
      </c>
      <c r="K112" s="25">
        <v>4046.8827118650079</v>
      </c>
      <c r="L112" s="25">
        <v>0</v>
      </c>
      <c r="M112" s="25">
        <v>0</v>
      </c>
      <c r="N112" s="25">
        <v>0</v>
      </c>
      <c r="O112" s="25">
        <v>261.12000000011176</v>
      </c>
      <c r="P112" s="25">
        <v>0</v>
      </c>
      <c r="Q112" s="25">
        <v>765.83080193260685</v>
      </c>
      <c r="R112" s="25">
        <v>576.71234782598913</v>
      </c>
      <c r="S112" s="25">
        <v>0</v>
      </c>
      <c r="T112" s="25">
        <v>0</v>
      </c>
      <c r="U112" s="25">
        <v>847.94991304446012</v>
      </c>
      <c r="V112" s="25">
        <v>0</v>
      </c>
      <c r="W112" s="25">
        <v>745.59202566416934</v>
      </c>
      <c r="X112" s="25">
        <v>0.89013671875</v>
      </c>
      <c r="Y112" s="25">
        <v>0</v>
      </c>
      <c r="Z112" s="25">
        <v>805.44146632310003</v>
      </c>
      <c r="AA112" s="25">
        <v>218.81858974415809</v>
      </c>
      <c r="AB112" s="25">
        <v>737.05774647835642</v>
      </c>
      <c r="AC112" s="25">
        <v>0</v>
      </c>
      <c r="AD112" s="25">
        <v>0</v>
      </c>
      <c r="AE112" s="25">
        <v>1.335899018238706</v>
      </c>
      <c r="AF112" s="25">
        <v>9.0403751753001416E-2</v>
      </c>
      <c r="AG112" s="25">
        <v>1218.9408602146432</v>
      </c>
      <c r="AH112" s="25">
        <v>2648.0640000002459</v>
      </c>
      <c r="AI112" s="25">
        <v>2137.3505641026422</v>
      </c>
      <c r="AJ112" s="25">
        <v>0</v>
      </c>
      <c r="AK112" s="25">
        <v>0</v>
      </c>
      <c r="AL112" s="25">
        <v>0</v>
      </c>
      <c r="AM112" s="25">
        <v>0</v>
      </c>
      <c r="AN112" s="25">
        <v>0</v>
      </c>
      <c r="AO112" s="25">
        <v>0</v>
      </c>
      <c r="AP112" s="25">
        <v>0</v>
      </c>
      <c r="AQ112" s="25">
        <v>0</v>
      </c>
      <c r="AR112" s="25">
        <v>0</v>
      </c>
      <c r="AS112" s="25">
        <v>0</v>
      </c>
      <c r="AT112" s="25">
        <v>0</v>
      </c>
      <c r="AU112" s="25">
        <v>0</v>
      </c>
      <c r="AV112" s="25">
        <v>0</v>
      </c>
      <c r="AW112" s="25">
        <v>2146.2784000001848</v>
      </c>
      <c r="AX112" s="25">
        <v>1304.2398437500233</v>
      </c>
      <c r="AY112" s="25">
        <v>585.08799999952316</v>
      </c>
      <c r="AZ112" s="25">
        <v>0</v>
      </c>
      <c r="BA112" s="25">
        <v>0</v>
      </c>
      <c r="BB112" s="25">
        <v>0</v>
      </c>
      <c r="BC112" s="25">
        <v>0</v>
      </c>
      <c r="BD112" s="25">
        <v>0</v>
      </c>
      <c r="BE112" s="25">
        <v>0</v>
      </c>
      <c r="BF112" s="25">
        <v>0</v>
      </c>
      <c r="BG112" s="25">
        <v>0</v>
      </c>
      <c r="BH112" s="25">
        <v>0</v>
      </c>
      <c r="BI112" s="25">
        <v>0</v>
      </c>
      <c r="BJ112" s="25">
        <v>0</v>
      </c>
      <c r="BK112" s="25">
        <v>0</v>
      </c>
      <c r="BL112" s="25">
        <v>0</v>
      </c>
      <c r="BM112" s="25">
        <v>0</v>
      </c>
      <c r="BN112" s="25">
        <v>185.2487980768783</v>
      </c>
      <c r="BO112" s="25">
        <v>0</v>
      </c>
      <c r="BP112" s="25">
        <v>0</v>
      </c>
      <c r="BQ112" s="327">
        <v>0</v>
      </c>
      <c r="BR112" s="327">
        <v>0</v>
      </c>
    </row>
    <row r="113" spans="2:70" ht="15.75" customHeight="1" x14ac:dyDescent="0.2">
      <c r="B113" s="328">
        <v>46239</v>
      </c>
      <c r="C113" s="25">
        <v>22465.571049004793</v>
      </c>
      <c r="D113" s="25">
        <v>22452.627831012011</v>
      </c>
      <c r="E113" s="25">
        <v>14276.608000010252</v>
      </c>
      <c r="F113" s="25">
        <v>8309.8480962067842</v>
      </c>
      <c r="G113" s="25">
        <v>2670.8696949146688</v>
      </c>
      <c r="H113" s="25">
        <v>2681.3179660998285</v>
      </c>
      <c r="I113" s="25">
        <v>2579.2997966110706</v>
      </c>
      <c r="J113" s="25">
        <v>2599.7797966077924</v>
      </c>
      <c r="K113" s="25">
        <v>3669.3911864422262</v>
      </c>
      <c r="L113" s="25">
        <v>0</v>
      </c>
      <c r="M113" s="25">
        <v>0</v>
      </c>
      <c r="N113" s="25">
        <v>0</v>
      </c>
      <c r="O113" s="25">
        <v>72.703999999910593</v>
      </c>
      <c r="P113" s="25">
        <v>253.23223188379779</v>
      </c>
      <c r="Q113" s="25">
        <v>774.7116521736607</v>
      </c>
      <c r="R113" s="25">
        <v>558.14062534738332</v>
      </c>
      <c r="S113" s="25">
        <v>0</v>
      </c>
      <c r="T113" s="25">
        <v>0</v>
      </c>
      <c r="U113" s="25">
        <v>832.63962898589671</v>
      </c>
      <c r="V113" s="25">
        <v>0</v>
      </c>
      <c r="W113" s="25">
        <v>751.56211180146784</v>
      </c>
      <c r="X113" s="25">
        <v>0.93701171875</v>
      </c>
      <c r="Y113" s="25">
        <v>0</v>
      </c>
      <c r="Z113" s="25">
        <v>672.18127407785505</v>
      </c>
      <c r="AA113" s="25">
        <v>218.99209045013413</v>
      </c>
      <c r="AB113" s="25">
        <v>971.20625000074506</v>
      </c>
      <c r="AC113" s="25">
        <v>0</v>
      </c>
      <c r="AD113" s="25">
        <v>5.9999999998581188E-3</v>
      </c>
      <c r="AE113" s="25">
        <v>1.3279354838705331</v>
      </c>
      <c r="AF113" s="25">
        <v>8.9745266479440033E-2</v>
      </c>
      <c r="AG113" s="25">
        <v>1114.9223936414346</v>
      </c>
      <c r="AH113" s="25">
        <v>2454.6971897436306</v>
      </c>
      <c r="AI113" s="25">
        <v>1967.8080000001937</v>
      </c>
      <c r="AJ113" s="25">
        <v>0</v>
      </c>
      <c r="AK113" s="25">
        <v>0</v>
      </c>
      <c r="AL113" s="25">
        <v>0</v>
      </c>
      <c r="AM113" s="25">
        <v>0</v>
      </c>
      <c r="AN113" s="25">
        <v>0</v>
      </c>
      <c r="AO113" s="25">
        <v>0</v>
      </c>
      <c r="AP113" s="25">
        <v>0</v>
      </c>
      <c r="AQ113" s="25">
        <v>0</v>
      </c>
      <c r="AR113" s="25">
        <v>0</v>
      </c>
      <c r="AS113" s="25">
        <v>0</v>
      </c>
      <c r="AT113" s="25">
        <v>0</v>
      </c>
      <c r="AU113" s="25">
        <v>0</v>
      </c>
      <c r="AV113" s="25">
        <v>0</v>
      </c>
      <c r="AW113" s="25">
        <v>2061.2447999999858</v>
      </c>
      <c r="AX113" s="25">
        <v>1284.41796875</v>
      </c>
      <c r="AY113" s="25">
        <v>574.82880000025034</v>
      </c>
      <c r="AZ113" s="25">
        <v>0</v>
      </c>
      <c r="BA113" s="25">
        <v>0</v>
      </c>
      <c r="BB113" s="25">
        <v>0</v>
      </c>
      <c r="BC113" s="25">
        <v>0</v>
      </c>
      <c r="BD113" s="25">
        <v>0</v>
      </c>
      <c r="BE113" s="25">
        <v>0</v>
      </c>
      <c r="BF113" s="25">
        <v>0</v>
      </c>
      <c r="BG113" s="25">
        <v>0</v>
      </c>
      <c r="BH113" s="25">
        <v>0</v>
      </c>
      <c r="BI113" s="25">
        <v>0</v>
      </c>
      <c r="BJ113" s="25">
        <v>0</v>
      </c>
      <c r="BK113" s="25">
        <v>0</v>
      </c>
      <c r="BL113" s="25">
        <v>0</v>
      </c>
      <c r="BM113" s="25">
        <v>0</v>
      </c>
      <c r="BN113" s="25">
        <v>160.1676829267526</v>
      </c>
      <c r="BO113" s="25">
        <v>0</v>
      </c>
      <c r="BP113" s="25">
        <v>0</v>
      </c>
      <c r="BQ113" s="327">
        <v>0</v>
      </c>
      <c r="BR113" s="327">
        <v>0</v>
      </c>
    </row>
    <row r="114" spans="2:70" ht="15.75" customHeight="1" x14ac:dyDescent="0.2">
      <c r="B114" s="328">
        <v>46240</v>
      </c>
      <c r="C114" s="25">
        <v>21769.557333320379</v>
      </c>
      <c r="D114" s="25">
        <v>21720.10852175951</v>
      </c>
      <c r="E114" s="25">
        <v>14151.338666677475</v>
      </c>
      <c r="F114" s="25">
        <v>7697.9867826104164</v>
      </c>
      <c r="G114" s="25">
        <v>3129.6911186464131</v>
      </c>
      <c r="H114" s="25">
        <v>2506.3701694905758</v>
      </c>
      <c r="I114" s="25">
        <v>3020.3487457707524</v>
      </c>
      <c r="J114" s="25">
        <v>2693.5712542384863</v>
      </c>
      <c r="K114" s="25">
        <v>2758.1353220306337</v>
      </c>
      <c r="L114" s="25">
        <v>0</v>
      </c>
      <c r="M114" s="25">
        <v>0</v>
      </c>
      <c r="N114" s="25">
        <v>0</v>
      </c>
      <c r="O114" s="25">
        <v>0</v>
      </c>
      <c r="P114" s="25">
        <v>803.41828019311652</v>
      </c>
      <c r="Q114" s="25">
        <v>776.03060869593173</v>
      </c>
      <c r="R114" s="25">
        <v>551.6577391307801</v>
      </c>
      <c r="S114" s="25">
        <v>0</v>
      </c>
      <c r="T114" s="25">
        <v>0</v>
      </c>
      <c r="U114" s="25">
        <v>818.05875941924751</v>
      </c>
      <c r="V114" s="25">
        <v>0</v>
      </c>
      <c r="W114" s="25">
        <v>755.92074922379106</v>
      </c>
      <c r="X114" s="25">
        <v>0.95885175540115597</v>
      </c>
      <c r="Y114" s="25">
        <v>0</v>
      </c>
      <c r="Z114" s="25">
        <v>636.03416149085388</v>
      </c>
      <c r="AA114" s="25">
        <v>222.69645732687786</v>
      </c>
      <c r="AB114" s="25">
        <v>829.51552794966847</v>
      </c>
      <c r="AC114" s="25">
        <v>0</v>
      </c>
      <c r="AD114" s="25">
        <v>3.5000000002582965E-3</v>
      </c>
      <c r="AE114" s="25">
        <v>1.3419032258025254</v>
      </c>
      <c r="AF114" s="25">
        <v>9.1369068490166683E-2</v>
      </c>
      <c r="AG114" s="25">
        <v>1198.0754441330209</v>
      </c>
      <c r="AH114" s="25">
        <v>2617.4591999999247</v>
      </c>
      <c r="AI114" s="25">
        <v>2111.1808000002056</v>
      </c>
      <c r="AJ114" s="25">
        <v>0</v>
      </c>
      <c r="AK114" s="25">
        <v>0</v>
      </c>
      <c r="AL114" s="25">
        <v>0</v>
      </c>
      <c r="AM114" s="25">
        <v>0</v>
      </c>
      <c r="AN114" s="25">
        <v>0</v>
      </c>
      <c r="AO114" s="25">
        <v>0</v>
      </c>
      <c r="AP114" s="25">
        <v>0</v>
      </c>
      <c r="AQ114" s="25">
        <v>0</v>
      </c>
      <c r="AR114" s="25">
        <v>0</v>
      </c>
      <c r="AS114" s="25">
        <v>0</v>
      </c>
      <c r="AT114" s="25">
        <v>0</v>
      </c>
      <c r="AU114" s="25">
        <v>0</v>
      </c>
      <c r="AV114" s="25">
        <v>0</v>
      </c>
      <c r="AW114" s="25">
        <v>2094.9536000001244</v>
      </c>
      <c r="AX114" s="25">
        <v>1261.10546875</v>
      </c>
      <c r="AY114" s="25">
        <v>612.17920000106096</v>
      </c>
      <c r="AZ114" s="25">
        <v>0</v>
      </c>
      <c r="BA114" s="25">
        <v>0</v>
      </c>
      <c r="BB114" s="25">
        <v>0</v>
      </c>
      <c r="BC114" s="25">
        <v>0</v>
      </c>
      <c r="BD114" s="25">
        <v>0</v>
      </c>
      <c r="BE114" s="25">
        <v>0</v>
      </c>
      <c r="BF114" s="25">
        <v>0</v>
      </c>
      <c r="BG114" s="25">
        <v>0</v>
      </c>
      <c r="BH114" s="25">
        <v>0</v>
      </c>
      <c r="BI114" s="25">
        <v>0</v>
      </c>
      <c r="BJ114" s="25">
        <v>0</v>
      </c>
      <c r="BK114" s="25">
        <v>0</v>
      </c>
      <c r="BL114" s="25">
        <v>0</v>
      </c>
      <c r="BM114" s="25">
        <v>0</v>
      </c>
      <c r="BN114" s="25">
        <v>163.18922697368544</v>
      </c>
      <c r="BO114" s="25">
        <v>0</v>
      </c>
      <c r="BP114" s="25">
        <v>0</v>
      </c>
      <c r="BQ114" s="327">
        <v>0</v>
      </c>
      <c r="BR114" s="327">
        <v>0</v>
      </c>
    </row>
    <row r="115" spans="2:70" ht="15.75" customHeight="1" x14ac:dyDescent="0.2">
      <c r="B115" s="328">
        <v>46241</v>
      </c>
      <c r="C115" s="25">
        <v>22377.694608688354</v>
      </c>
      <c r="D115" s="25">
        <v>22312.277333319187</v>
      </c>
      <c r="E115" s="25">
        <v>14835.711999982595</v>
      </c>
      <c r="F115" s="25">
        <v>7608.8542608767748</v>
      </c>
      <c r="G115" s="25">
        <v>3318.1765423752367</v>
      </c>
      <c r="H115" s="25">
        <v>2749.4046896584332</v>
      </c>
      <c r="I115" s="25">
        <v>3038.086508475244</v>
      </c>
      <c r="J115" s="25">
        <v>2696.1399322077632</v>
      </c>
      <c r="K115" s="25">
        <v>2981.1937627121806</v>
      </c>
      <c r="L115" s="25">
        <v>0</v>
      </c>
      <c r="M115" s="25">
        <v>0</v>
      </c>
      <c r="N115" s="25">
        <v>0</v>
      </c>
      <c r="O115" s="25">
        <v>146.94400000013411</v>
      </c>
      <c r="P115" s="25">
        <v>801.51298707397655</v>
      </c>
      <c r="Q115" s="25">
        <v>775.89852753607556</v>
      </c>
      <c r="R115" s="25">
        <v>546.22356004733592</v>
      </c>
      <c r="S115" s="25">
        <v>0</v>
      </c>
      <c r="T115" s="25">
        <v>0</v>
      </c>
      <c r="U115" s="25">
        <v>869.58055934123695</v>
      </c>
      <c r="V115" s="25">
        <v>0</v>
      </c>
      <c r="W115" s="25">
        <v>756.03152173943818</v>
      </c>
      <c r="X115" s="25">
        <v>0.51025390625</v>
      </c>
      <c r="Y115" s="25">
        <v>0</v>
      </c>
      <c r="Z115" s="25">
        <v>758.19339622650295</v>
      </c>
      <c r="AA115" s="25">
        <v>218.70001940988004</v>
      </c>
      <c r="AB115" s="25">
        <v>952.2084104930982</v>
      </c>
      <c r="AC115" s="25">
        <v>0</v>
      </c>
      <c r="AD115" s="25">
        <v>3.4999999998035491E-3</v>
      </c>
      <c r="AE115" s="25">
        <v>1.3379354838725703</v>
      </c>
      <c r="AF115" s="25">
        <v>8.9477150537732086E-2</v>
      </c>
      <c r="AG115" s="25">
        <v>1202.6774193551391</v>
      </c>
      <c r="AH115" s="25">
        <v>2622.3830634143669</v>
      </c>
      <c r="AI115" s="25">
        <v>2114.7641756096855</v>
      </c>
      <c r="AJ115" s="25">
        <v>0</v>
      </c>
      <c r="AK115" s="25">
        <v>0</v>
      </c>
      <c r="AL115" s="25">
        <v>0</v>
      </c>
      <c r="AM115" s="25">
        <v>0</v>
      </c>
      <c r="AN115" s="25">
        <v>0</v>
      </c>
      <c r="AO115" s="25">
        <v>0</v>
      </c>
      <c r="AP115" s="25">
        <v>0</v>
      </c>
      <c r="AQ115" s="25">
        <v>0</v>
      </c>
      <c r="AR115" s="25">
        <v>0</v>
      </c>
      <c r="AS115" s="25">
        <v>0</v>
      </c>
      <c r="AT115" s="25">
        <v>0</v>
      </c>
      <c r="AU115" s="25">
        <v>0</v>
      </c>
      <c r="AV115" s="25">
        <v>0</v>
      </c>
      <c r="AW115" s="25">
        <v>2195.2223999998532</v>
      </c>
      <c r="AX115" s="25">
        <v>1273.7734375</v>
      </c>
      <c r="AY115" s="25">
        <v>571.41119999997318</v>
      </c>
      <c r="AZ115" s="25">
        <v>0</v>
      </c>
      <c r="BA115" s="25">
        <v>0</v>
      </c>
      <c r="BB115" s="25">
        <v>0</v>
      </c>
      <c r="BC115" s="25">
        <v>0</v>
      </c>
      <c r="BD115" s="25">
        <v>0</v>
      </c>
      <c r="BE115" s="25">
        <v>0</v>
      </c>
      <c r="BF115" s="25">
        <v>0</v>
      </c>
      <c r="BG115" s="25">
        <v>0</v>
      </c>
      <c r="BH115" s="25">
        <v>0</v>
      </c>
      <c r="BI115" s="25">
        <v>0</v>
      </c>
      <c r="BJ115" s="25">
        <v>0</v>
      </c>
      <c r="BK115" s="25">
        <v>0</v>
      </c>
      <c r="BL115" s="25">
        <v>0</v>
      </c>
      <c r="BM115" s="25">
        <v>0</v>
      </c>
      <c r="BN115" s="25">
        <v>168.88791920733638</v>
      </c>
      <c r="BO115" s="25">
        <v>0</v>
      </c>
      <c r="BP115" s="25">
        <v>0</v>
      </c>
      <c r="BQ115" s="327">
        <v>0</v>
      </c>
      <c r="BR115" s="327">
        <v>0</v>
      </c>
    </row>
    <row r="116" spans="2:70" ht="15.75" customHeight="1" x14ac:dyDescent="0.2">
      <c r="B116" s="328">
        <v>46242</v>
      </c>
      <c r="C116" s="25">
        <v>22169.689043492079</v>
      </c>
      <c r="D116" s="25">
        <v>22071.889623194933</v>
      </c>
      <c r="E116" s="25">
        <v>14453.092173933983</v>
      </c>
      <c r="F116" s="25">
        <v>7767.0399999916553</v>
      </c>
      <c r="G116" s="25">
        <v>3235.4234576299787</v>
      </c>
      <c r="H116" s="25">
        <v>2577.9825412034988</v>
      </c>
      <c r="I116" s="25">
        <v>2964.2543728798628</v>
      </c>
      <c r="J116" s="25">
        <v>2662.0720327273011</v>
      </c>
      <c r="K116" s="25">
        <v>2951.5013535954058</v>
      </c>
      <c r="L116" s="25">
        <v>0</v>
      </c>
      <c r="M116" s="25">
        <v>0</v>
      </c>
      <c r="N116" s="25">
        <v>0</v>
      </c>
      <c r="O116" s="25">
        <v>72.191999999806285</v>
      </c>
      <c r="P116" s="25">
        <v>803.89565217401832</v>
      </c>
      <c r="Q116" s="25">
        <v>775.98608695622534</v>
      </c>
      <c r="R116" s="25">
        <v>546.30251594260335</v>
      </c>
      <c r="S116" s="25">
        <v>0</v>
      </c>
      <c r="T116" s="25">
        <v>0</v>
      </c>
      <c r="U116" s="25">
        <v>858.66852173954248</v>
      </c>
      <c r="V116" s="25">
        <v>0</v>
      </c>
      <c r="W116" s="25">
        <v>756.21442855102941</v>
      </c>
      <c r="X116" s="25">
        <v>0.50927734375</v>
      </c>
      <c r="Y116" s="25">
        <v>0</v>
      </c>
      <c r="Z116" s="25">
        <v>707.52680817199871</v>
      </c>
      <c r="AA116" s="25">
        <v>214.02925621764734</v>
      </c>
      <c r="AB116" s="25">
        <v>836.5</v>
      </c>
      <c r="AC116" s="25">
        <v>0</v>
      </c>
      <c r="AD116" s="25">
        <v>1.0000000002037268E-3</v>
      </c>
      <c r="AE116" s="25">
        <v>1.3279504441416066</v>
      </c>
      <c r="AF116" s="25">
        <v>8.9509116409544731E-2</v>
      </c>
      <c r="AG116" s="25">
        <v>1178.1332398327067</v>
      </c>
      <c r="AH116" s="25">
        <v>2589.2800000000279</v>
      </c>
      <c r="AI116" s="25">
        <v>2085.6704000001773</v>
      </c>
      <c r="AJ116" s="25">
        <v>0</v>
      </c>
      <c r="AK116" s="25">
        <v>0</v>
      </c>
      <c r="AL116" s="25">
        <v>0</v>
      </c>
      <c r="AM116" s="25">
        <v>0</v>
      </c>
      <c r="AN116" s="25">
        <v>0</v>
      </c>
      <c r="AO116" s="25">
        <v>0</v>
      </c>
      <c r="AP116" s="25">
        <v>0</v>
      </c>
      <c r="AQ116" s="25">
        <v>0</v>
      </c>
      <c r="AR116" s="25">
        <v>0</v>
      </c>
      <c r="AS116" s="25">
        <v>0</v>
      </c>
      <c r="AT116" s="25">
        <v>0</v>
      </c>
      <c r="AU116" s="25">
        <v>0</v>
      </c>
      <c r="AV116" s="25">
        <v>0</v>
      </c>
      <c r="AW116" s="25">
        <v>2177.2479999996722</v>
      </c>
      <c r="AX116" s="25">
        <v>1374.4781249999069</v>
      </c>
      <c r="AY116" s="25">
        <v>591.28959999978542</v>
      </c>
      <c r="AZ116" s="25">
        <v>0</v>
      </c>
      <c r="BA116" s="25">
        <v>0</v>
      </c>
      <c r="BB116" s="25">
        <v>0</v>
      </c>
      <c r="BC116" s="25">
        <v>0</v>
      </c>
      <c r="BD116" s="25">
        <v>0</v>
      </c>
      <c r="BE116" s="25">
        <v>0</v>
      </c>
      <c r="BF116" s="25">
        <v>0</v>
      </c>
      <c r="BG116" s="25">
        <v>0</v>
      </c>
      <c r="BH116" s="25">
        <v>0</v>
      </c>
      <c r="BI116" s="25">
        <v>0</v>
      </c>
      <c r="BJ116" s="25">
        <v>0</v>
      </c>
      <c r="BK116" s="25">
        <v>0</v>
      </c>
      <c r="BL116" s="25">
        <v>0</v>
      </c>
      <c r="BM116" s="25">
        <v>0</v>
      </c>
      <c r="BN116" s="25">
        <v>163.1875</v>
      </c>
      <c r="BO116" s="25">
        <v>0</v>
      </c>
      <c r="BP116" s="25">
        <v>0</v>
      </c>
      <c r="BQ116" s="327">
        <v>0</v>
      </c>
      <c r="BR116" s="327">
        <v>0</v>
      </c>
    </row>
    <row r="117" spans="2:70" ht="15.75" customHeight="1" x14ac:dyDescent="0.2">
      <c r="B117" s="328">
        <v>46243</v>
      </c>
      <c r="C117" s="25">
        <v>22407.850666671991</v>
      </c>
      <c r="D117" s="25">
        <v>22321.122318804264</v>
      </c>
      <c r="E117" s="25">
        <v>14799.559716314077</v>
      </c>
      <c r="F117" s="25">
        <v>7670.5910724699497</v>
      </c>
      <c r="G117" s="25">
        <v>3283.777084749192</v>
      </c>
      <c r="H117" s="25">
        <v>2706.3135008774698</v>
      </c>
      <c r="I117" s="25">
        <v>2996.2982115745544</v>
      </c>
      <c r="J117" s="25">
        <v>2699.4435441270471</v>
      </c>
      <c r="K117" s="25">
        <v>3052.3889935724437</v>
      </c>
      <c r="L117" s="25">
        <v>0</v>
      </c>
      <c r="M117" s="25">
        <v>0</v>
      </c>
      <c r="N117" s="25">
        <v>0</v>
      </c>
      <c r="O117" s="25">
        <v>117.06991304270923</v>
      </c>
      <c r="P117" s="25">
        <v>803.34469565236941</v>
      </c>
      <c r="Q117" s="25">
        <v>774.92622222239152</v>
      </c>
      <c r="R117" s="25">
        <v>547.02797294780612</v>
      </c>
      <c r="S117" s="25">
        <v>0</v>
      </c>
      <c r="T117" s="25">
        <v>0</v>
      </c>
      <c r="U117" s="25">
        <v>865.91443478316069</v>
      </c>
      <c r="V117" s="25">
        <v>0</v>
      </c>
      <c r="W117" s="25">
        <v>758.32641351269558</v>
      </c>
      <c r="X117" s="25">
        <v>1.07275390625</v>
      </c>
      <c r="Y117" s="25">
        <v>0</v>
      </c>
      <c r="Z117" s="25">
        <v>850.10677745193243</v>
      </c>
      <c r="AA117" s="25">
        <v>211.82379358494654</v>
      </c>
      <c r="AB117" s="25">
        <v>821.63822583388537</v>
      </c>
      <c r="AC117" s="25">
        <v>0</v>
      </c>
      <c r="AD117" s="25">
        <v>4.9999999964711606E-4</v>
      </c>
      <c r="AE117" s="25">
        <v>1.3419733520386217</v>
      </c>
      <c r="AF117" s="25">
        <v>9.006968793823944E-2</v>
      </c>
      <c r="AG117" s="25">
        <v>1205.1867695190012</v>
      </c>
      <c r="AH117" s="25">
        <v>2585.732760975603</v>
      </c>
      <c r="AI117" s="25">
        <v>2089.3311999998987</v>
      </c>
      <c r="AJ117" s="25">
        <v>0</v>
      </c>
      <c r="AK117" s="25">
        <v>0</v>
      </c>
      <c r="AL117" s="25">
        <v>0</v>
      </c>
      <c r="AM117" s="25">
        <v>0</v>
      </c>
      <c r="AN117" s="25">
        <v>0</v>
      </c>
      <c r="AO117" s="25">
        <v>0</v>
      </c>
      <c r="AP117" s="25">
        <v>0</v>
      </c>
      <c r="AQ117" s="25">
        <v>0</v>
      </c>
      <c r="AR117" s="25">
        <v>0</v>
      </c>
      <c r="AS117" s="25">
        <v>0</v>
      </c>
      <c r="AT117" s="25">
        <v>0</v>
      </c>
      <c r="AU117" s="25">
        <v>0</v>
      </c>
      <c r="AV117" s="25">
        <v>0</v>
      </c>
      <c r="AW117" s="25">
        <v>2142.153599999845</v>
      </c>
      <c r="AX117" s="25">
        <v>1354.2039062499534</v>
      </c>
      <c r="AY117" s="25">
        <v>505.74080000072718</v>
      </c>
      <c r="AZ117" s="25">
        <v>0</v>
      </c>
      <c r="BA117" s="25">
        <v>0</v>
      </c>
      <c r="BB117" s="25">
        <v>0</v>
      </c>
      <c r="BC117" s="25">
        <v>0</v>
      </c>
      <c r="BD117" s="25">
        <v>0</v>
      </c>
      <c r="BE117" s="25">
        <v>0</v>
      </c>
      <c r="BF117" s="25">
        <v>0</v>
      </c>
      <c r="BG117" s="25">
        <v>0</v>
      </c>
      <c r="BH117" s="25">
        <v>0</v>
      </c>
      <c r="BI117" s="25">
        <v>0</v>
      </c>
      <c r="BJ117" s="25">
        <v>0</v>
      </c>
      <c r="BK117" s="25">
        <v>0</v>
      </c>
      <c r="BL117" s="25">
        <v>0</v>
      </c>
      <c r="BM117" s="25">
        <v>0</v>
      </c>
      <c r="BN117" s="25">
        <v>37.196875000023283</v>
      </c>
      <c r="BO117" s="25">
        <v>0</v>
      </c>
      <c r="BP117" s="25">
        <v>0</v>
      </c>
      <c r="BQ117" s="327">
        <v>0</v>
      </c>
      <c r="BR117" s="327">
        <v>0</v>
      </c>
    </row>
    <row r="118" spans="2:70" ht="15.75" customHeight="1" x14ac:dyDescent="0.2">
      <c r="B118" s="328">
        <v>46244</v>
      </c>
      <c r="C118" s="25">
        <v>23066.060057938099</v>
      </c>
      <c r="D118" s="25">
        <v>22984.288463771343</v>
      </c>
      <c r="E118" s="25">
        <v>15316.784231871367</v>
      </c>
      <c r="F118" s="25">
        <v>7798.427826076746</v>
      </c>
      <c r="G118" s="25">
        <v>3461.7448135577142</v>
      </c>
      <c r="H118" s="25">
        <v>2847.3101016953588</v>
      </c>
      <c r="I118" s="25">
        <v>3103.2406779676676</v>
      </c>
      <c r="J118" s="25">
        <v>2681.8386440724134</v>
      </c>
      <c r="K118" s="25">
        <v>3184.3623050823808</v>
      </c>
      <c r="L118" s="25">
        <v>0</v>
      </c>
      <c r="M118" s="25">
        <v>0</v>
      </c>
      <c r="N118" s="25">
        <v>0</v>
      </c>
      <c r="O118" s="25">
        <v>92.33092781715095</v>
      </c>
      <c r="P118" s="25">
        <v>800.5447797421366</v>
      </c>
      <c r="Q118" s="25">
        <v>774.31298023695126</v>
      </c>
      <c r="R118" s="25">
        <v>566.94547964073718</v>
      </c>
      <c r="S118" s="25">
        <v>0</v>
      </c>
      <c r="T118" s="25">
        <v>0</v>
      </c>
      <c r="U118" s="25">
        <v>1034.9454222228378</v>
      </c>
      <c r="V118" s="25">
        <v>0</v>
      </c>
      <c r="W118" s="25">
        <v>757.53416149085388</v>
      </c>
      <c r="X118" s="25">
        <v>1.1220703125</v>
      </c>
      <c r="Y118" s="25">
        <v>0</v>
      </c>
      <c r="Z118" s="25">
        <v>842.09145962726325</v>
      </c>
      <c r="AA118" s="25">
        <v>212.54685223521665</v>
      </c>
      <c r="AB118" s="25">
        <v>965.3354037264362</v>
      </c>
      <c r="AC118" s="25">
        <v>0</v>
      </c>
      <c r="AD118" s="25">
        <v>1.2500000002546585E-3</v>
      </c>
      <c r="AE118" s="25">
        <v>1.3359537166907103</v>
      </c>
      <c r="AF118" s="25">
        <v>8.8497224169941546E-2</v>
      </c>
      <c r="AG118" s="25">
        <v>1194.4347826074809</v>
      </c>
      <c r="AH118" s="25">
        <v>2603.2032000001054</v>
      </c>
      <c r="AI118" s="25">
        <v>2102.4384000003338</v>
      </c>
      <c r="AJ118" s="25">
        <v>0</v>
      </c>
      <c r="AK118" s="25">
        <v>0</v>
      </c>
      <c r="AL118" s="25">
        <v>0</v>
      </c>
      <c r="AM118" s="25">
        <v>0</v>
      </c>
      <c r="AN118" s="25">
        <v>0</v>
      </c>
      <c r="AO118" s="25">
        <v>0</v>
      </c>
      <c r="AP118" s="25">
        <v>0</v>
      </c>
      <c r="AQ118" s="25">
        <v>0</v>
      </c>
      <c r="AR118" s="25">
        <v>0</v>
      </c>
      <c r="AS118" s="25">
        <v>0</v>
      </c>
      <c r="AT118" s="25">
        <v>0</v>
      </c>
      <c r="AU118" s="25">
        <v>0</v>
      </c>
      <c r="AV118" s="25">
        <v>0</v>
      </c>
      <c r="AW118" s="25">
        <v>2136.524799999781</v>
      </c>
      <c r="AX118" s="25">
        <v>1465.2632812499069</v>
      </c>
      <c r="AY118" s="25">
        <v>571.23839999735355</v>
      </c>
      <c r="AZ118" s="25">
        <v>0</v>
      </c>
      <c r="BA118" s="25">
        <v>0</v>
      </c>
      <c r="BB118" s="25">
        <v>0</v>
      </c>
      <c r="BC118" s="25">
        <v>0</v>
      </c>
      <c r="BD118" s="25">
        <v>0</v>
      </c>
      <c r="BE118" s="25">
        <v>0</v>
      </c>
      <c r="BF118" s="25">
        <v>0</v>
      </c>
      <c r="BG118" s="25">
        <v>0</v>
      </c>
      <c r="BH118" s="25">
        <v>0</v>
      </c>
      <c r="BI118" s="25">
        <v>0</v>
      </c>
      <c r="BJ118" s="25">
        <v>0</v>
      </c>
      <c r="BK118" s="25">
        <v>0</v>
      </c>
      <c r="BL118" s="25">
        <v>0</v>
      </c>
      <c r="BM118" s="25">
        <v>0</v>
      </c>
      <c r="BN118" s="25">
        <v>188.93521341471933</v>
      </c>
      <c r="BO118" s="25">
        <v>0</v>
      </c>
      <c r="BP118" s="25">
        <v>0</v>
      </c>
      <c r="BQ118" s="327">
        <v>0</v>
      </c>
      <c r="BR118" s="327">
        <v>0</v>
      </c>
    </row>
    <row r="119" spans="2:70" ht="15.75" customHeight="1" x14ac:dyDescent="0.2">
      <c r="B119" s="328">
        <v>46245</v>
      </c>
      <c r="C119" s="25">
        <v>22951.965681165457</v>
      </c>
      <c r="D119" s="25">
        <v>22870.518053650856</v>
      </c>
      <c r="E119" s="25">
        <v>14711.466666668653</v>
      </c>
      <c r="F119" s="25">
        <v>8307.370666667819</v>
      </c>
      <c r="G119" s="25">
        <v>3368.3866557553411</v>
      </c>
      <c r="H119" s="25">
        <v>2605.8890847414732</v>
      </c>
      <c r="I119" s="25">
        <v>2987.8584406748414</v>
      </c>
      <c r="J119" s="25">
        <v>2681.2138305008411</v>
      </c>
      <c r="K119" s="25">
        <v>2990.1494237296283</v>
      </c>
      <c r="L119" s="25">
        <v>0</v>
      </c>
      <c r="M119" s="25">
        <v>0</v>
      </c>
      <c r="N119" s="25">
        <v>0</v>
      </c>
      <c r="O119" s="25">
        <v>64</v>
      </c>
      <c r="P119" s="25">
        <v>802.73756862757728</v>
      </c>
      <c r="Q119" s="25">
        <v>774.26697080908343</v>
      </c>
      <c r="R119" s="25">
        <v>570.58447191491723</v>
      </c>
      <c r="S119" s="25">
        <v>0</v>
      </c>
      <c r="T119" s="25">
        <v>0</v>
      </c>
      <c r="U119" s="25">
        <v>951.47610478196293</v>
      </c>
      <c r="V119" s="25">
        <v>0</v>
      </c>
      <c r="W119" s="25">
        <v>757.91045548627153</v>
      </c>
      <c r="X119" s="25">
        <v>2.25927734375</v>
      </c>
      <c r="Y119" s="25">
        <v>0</v>
      </c>
      <c r="Z119" s="25">
        <v>754.43906249990687</v>
      </c>
      <c r="AA119" s="25">
        <v>209.8671875</v>
      </c>
      <c r="AB119" s="25">
        <v>817.24683544319123</v>
      </c>
      <c r="AC119" s="25">
        <v>0</v>
      </c>
      <c r="AD119" s="25">
        <v>0</v>
      </c>
      <c r="AE119" s="25">
        <v>1.3399139784960425</v>
      </c>
      <c r="AF119" s="25">
        <v>9.1119565217468335E-2</v>
      </c>
      <c r="AG119" s="25">
        <v>1184.9130434785038</v>
      </c>
      <c r="AH119" s="25">
        <v>2571.187200000044</v>
      </c>
      <c r="AI119" s="25">
        <v>2072.1792000001296</v>
      </c>
      <c r="AJ119" s="25">
        <v>0</v>
      </c>
      <c r="AK119" s="25">
        <v>0</v>
      </c>
      <c r="AL119" s="25">
        <v>0</v>
      </c>
      <c r="AM119" s="25">
        <v>0</v>
      </c>
      <c r="AN119" s="25">
        <v>0</v>
      </c>
      <c r="AO119" s="25">
        <v>0</v>
      </c>
      <c r="AP119" s="25">
        <v>0</v>
      </c>
      <c r="AQ119" s="25">
        <v>0</v>
      </c>
      <c r="AR119" s="25">
        <v>0</v>
      </c>
      <c r="AS119" s="25">
        <v>0</v>
      </c>
      <c r="AT119" s="25">
        <v>0</v>
      </c>
      <c r="AU119" s="25">
        <v>0</v>
      </c>
      <c r="AV119" s="25">
        <v>0</v>
      </c>
      <c r="AW119" s="25">
        <v>2121.6959999999963</v>
      </c>
      <c r="AX119" s="25">
        <v>1424.9937500000233</v>
      </c>
      <c r="AY119" s="25">
        <v>526.07360000163317</v>
      </c>
      <c r="AZ119" s="25">
        <v>0</v>
      </c>
      <c r="BA119" s="25">
        <v>0</v>
      </c>
      <c r="BB119" s="25">
        <v>0</v>
      </c>
      <c r="BC119" s="25">
        <v>0</v>
      </c>
      <c r="BD119" s="25">
        <v>0</v>
      </c>
      <c r="BE119" s="25">
        <v>0</v>
      </c>
      <c r="BF119" s="25">
        <v>0</v>
      </c>
      <c r="BG119" s="25">
        <v>0</v>
      </c>
      <c r="BH119" s="25">
        <v>0</v>
      </c>
      <c r="BI119" s="25">
        <v>0</v>
      </c>
      <c r="BJ119" s="25">
        <v>0</v>
      </c>
      <c r="BK119" s="25">
        <v>0</v>
      </c>
      <c r="BL119" s="25">
        <v>0</v>
      </c>
      <c r="BM119" s="25">
        <v>0</v>
      </c>
      <c r="BN119" s="25">
        <v>197.21250000002328</v>
      </c>
      <c r="BO119" s="25">
        <v>0</v>
      </c>
      <c r="BP119" s="25">
        <v>0</v>
      </c>
      <c r="BQ119" s="327">
        <v>0</v>
      </c>
      <c r="BR119" s="327">
        <v>0</v>
      </c>
    </row>
    <row r="120" spans="2:70" ht="15.75" customHeight="1" x14ac:dyDescent="0.2">
      <c r="B120" s="328">
        <v>46246</v>
      </c>
      <c r="C120" s="25">
        <v>23340.37333330512</v>
      </c>
      <c r="D120" s="25">
        <v>23258.453333318233</v>
      </c>
      <c r="E120" s="25">
        <v>15181.171014487743</v>
      </c>
      <c r="F120" s="25">
        <v>8221.5624347925186</v>
      </c>
      <c r="G120" s="25">
        <v>3548.8715932220221</v>
      </c>
      <c r="H120" s="25">
        <v>2720.3520561084151</v>
      </c>
      <c r="I120" s="25">
        <v>3015.5585084781051</v>
      </c>
      <c r="J120" s="25">
        <v>2628.4494026899338</v>
      </c>
      <c r="K120" s="25">
        <v>3205.3976949155331</v>
      </c>
      <c r="L120" s="25">
        <v>0</v>
      </c>
      <c r="M120" s="25">
        <v>0</v>
      </c>
      <c r="N120" s="25">
        <v>0</v>
      </c>
      <c r="O120" s="25">
        <v>201.13808695692569</v>
      </c>
      <c r="P120" s="25">
        <v>803.31130434758961</v>
      </c>
      <c r="Q120" s="25">
        <v>774.63930434780195</v>
      </c>
      <c r="R120" s="25">
        <v>571.97322885785252</v>
      </c>
      <c r="S120" s="25">
        <v>0</v>
      </c>
      <c r="T120" s="25">
        <v>0</v>
      </c>
      <c r="U120" s="25">
        <v>1018.8688695654273</v>
      </c>
      <c r="V120" s="25">
        <v>0</v>
      </c>
      <c r="W120" s="25">
        <v>758.54347826074809</v>
      </c>
      <c r="X120" s="25">
        <v>2.169921875</v>
      </c>
      <c r="Y120" s="25">
        <v>0</v>
      </c>
      <c r="Z120" s="25">
        <v>827.53148584906012</v>
      </c>
      <c r="AA120" s="25">
        <v>224.68051242223009</v>
      </c>
      <c r="AB120" s="25">
        <v>842.20427018683404</v>
      </c>
      <c r="AC120" s="25">
        <v>0</v>
      </c>
      <c r="AD120" s="25">
        <v>0</v>
      </c>
      <c r="AE120" s="25">
        <v>1.3419158485194203</v>
      </c>
      <c r="AF120" s="25">
        <v>8.8356416549913774E-2</v>
      </c>
      <c r="AG120" s="25">
        <v>1132.994857409969</v>
      </c>
      <c r="AH120" s="25">
        <v>2556.5270857145078</v>
      </c>
      <c r="AI120" s="25">
        <v>2059.997257143259</v>
      </c>
      <c r="AJ120" s="25">
        <v>0</v>
      </c>
      <c r="AK120" s="25">
        <v>0</v>
      </c>
      <c r="AL120" s="25">
        <v>0</v>
      </c>
      <c r="AM120" s="25">
        <v>0</v>
      </c>
      <c r="AN120" s="25">
        <v>0</v>
      </c>
      <c r="AO120" s="25">
        <v>0</v>
      </c>
      <c r="AP120" s="25">
        <v>0</v>
      </c>
      <c r="AQ120" s="25">
        <v>0</v>
      </c>
      <c r="AR120" s="25">
        <v>0</v>
      </c>
      <c r="AS120" s="25">
        <v>0</v>
      </c>
      <c r="AT120" s="25">
        <v>0</v>
      </c>
      <c r="AU120" s="25">
        <v>0</v>
      </c>
      <c r="AV120" s="25">
        <v>0</v>
      </c>
      <c r="AW120" s="25">
        <v>2120.179199999664</v>
      </c>
      <c r="AX120" s="25">
        <v>1477.15234375</v>
      </c>
      <c r="AY120" s="25">
        <v>591.75679999962449</v>
      </c>
      <c r="AZ120" s="25">
        <v>0</v>
      </c>
      <c r="BA120" s="25">
        <v>0</v>
      </c>
      <c r="BB120" s="25">
        <v>0</v>
      </c>
      <c r="BC120" s="25">
        <v>0</v>
      </c>
      <c r="BD120" s="25">
        <v>0</v>
      </c>
      <c r="BE120" s="25">
        <v>0</v>
      </c>
      <c r="BF120" s="25">
        <v>0</v>
      </c>
      <c r="BG120" s="25">
        <v>0</v>
      </c>
      <c r="BH120" s="25">
        <v>0</v>
      </c>
      <c r="BI120" s="25">
        <v>0</v>
      </c>
      <c r="BJ120" s="25">
        <v>0</v>
      </c>
      <c r="BK120" s="25">
        <v>0</v>
      </c>
      <c r="BL120" s="25">
        <v>0</v>
      </c>
      <c r="BM120" s="25">
        <v>0</v>
      </c>
      <c r="BN120" s="25">
        <v>243.18124999990687</v>
      </c>
      <c r="BO120" s="25">
        <v>0</v>
      </c>
      <c r="BP120" s="25">
        <v>0</v>
      </c>
      <c r="BQ120" s="327">
        <v>0</v>
      </c>
      <c r="BR120" s="327">
        <v>0</v>
      </c>
    </row>
    <row r="121" spans="2:70" ht="15.75" customHeight="1" x14ac:dyDescent="0.2">
      <c r="B121" s="328">
        <v>46247</v>
      </c>
      <c r="C121" s="25">
        <v>23242.015023112297</v>
      </c>
      <c r="D121" s="25">
        <v>23160.179014503956</v>
      </c>
      <c r="E121" s="25">
        <v>15056.895999997854</v>
      </c>
      <c r="F121" s="25">
        <v>8237.5902608782053</v>
      </c>
      <c r="G121" s="25">
        <v>2703.2211525402963</v>
      </c>
      <c r="H121" s="25">
        <v>2680.6979403831065</v>
      </c>
      <c r="I121" s="25">
        <v>2957.9918737635016</v>
      </c>
      <c r="J121" s="25">
        <v>2670.5225762724876</v>
      </c>
      <c r="K121" s="25">
        <v>4012.6568135581911</v>
      </c>
      <c r="L121" s="25">
        <v>0</v>
      </c>
      <c r="M121" s="25">
        <v>0</v>
      </c>
      <c r="N121" s="25">
        <v>0</v>
      </c>
      <c r="O121" s="25">
        <v>195.86226086970419</v>
      </c>
      <c r="P121" s="25">
        <v>801.2633043481037</v>
      </c>
      <c r="Q121" s="25">
        <v>0</v>
      </c>
      <c r="R121" s="25">
        <v>567.24034782592207</v>
      </c>
      <c r="S121" s="25">
        <v>0</v>
      </c>
      <c r="T121" s="25">
        <v>0</v>
      </c>
      <c r="U121" s="25">
        <v>966.41014106292278</v>
      </c>
      <c r="V121" s="25">
        <v>0</v>
      </c>
      <c r="W121" s="25">
        <v>756.3902173913084</v>
      </c>
      <c r="X121" s="25">
        <v>3.044997695069469</v>
      </c>
      <c r="Y121" s="25">
        <v>0</v>
      </c>
      <c r="Z121" s="25">
        <v>810.27894992241636</v>
      </c>
      <c r="AA121" s="25">
        <v>227.8777659162879</v>
      </c>
      <c r="AB121" s="25">
        <v>818.75407608691603</v>
      </c>
      <c r="AC121" s="25">
        <v>0</v>
      </c>
      <c r="AD121" s="25">
        <v>0</v>
      </c>
      <c r="AE121" s="25">
        <v>1.3407571294992522</v>
      </c>
      <c r="AF121" s="25">
        <v>9.0263061009636658E-2</v>
      </c>
      <c r="AG121" s="25">
        <v>1172.9565217392519</v>
      </c>
      <c r="AH121" s="25">
        <v>2550.0049230770674</v>
      </c>
      <c r="AI121" s="25">
        <v>2056.9843809520826</v>
      </c>
      <c r="AJ121" s="25">
        <v>0</v>
      </c>
      <c r="AK121" s="25">
        <v>0</v>
      </c>
      <c r="AL121" s="25">
        <v>0</v>
      </c>
      <c r="AM121" s="25">
        <v>0</v>
      </c>
      <c r="AN121" s="25">
        <v>0</v>
      </c>
      <c r="AO121" s="25">
        <v>0</v>
      </c>
      <c r="AP121" s="25">
        <v>0</v>
      </c>
      <c r="AQ121" s="25">
        <v>0</v>
      </c>
      <c r="AR121" s="25">
        <v>0</v>
      </c>
      <c r="AS121" s="25">
        <v>0</v>
      </c>
      <c r="AT121" s="25">
        <v>0</v>
      </c>
      <c r="AU121" s="25">
        <v>0</v>
      </c>
      <c r="AV121" s="25">
        <v>0</v>
      </c>
      <c r="AW121" s="25">
        <v>2139.0975999999791</v>
      </c>
      <c r="AX121" s="25">
        <v>1453.7867187499069</v>
      </c>
      <c r="AY121" s="25">
        <v>583.17439999990165</v>
      </c>
      <c r="AZ121" s="25">
        <v>0</v>
      </c>
      <c r="BA121" s="25">
        <v>0</v>
      </c>
      <c r="BB121" s="25">
        <v>0</v>
      </c>
      <c r="BC121" s="25">
        <v>0</v>
      </c>
      <c r="BD121" s="25">
        <v>0</v>
      </c>
      <c r="BE121" s="25">
        <v>0</v>
      </c>
      <c r="BF121" s="25">
        <v>0</v>
      </c>
      <c r="BG121" s="25">
        <v>0</v>
      </c>
      <c r="BH121" s="25">
        <v>0</v>
      </c>
      <c r="BI121" s="25">
        <v>0</v>
      </c>
      <c r="BJ121" s="25">
        <v>0</v>
      </c>
      <c r="BK121" s="25">
        <v>0</v>
      </c>
      <c r="BL121" s="25">
        <v>0</v>
      </c>
      <c r="BM121" s="25">
        <v>0</v>
      </c>
      <c r="BN121" s="25">
        <v>222.3046875</v>
      </c>
      <c r="BO121" s="25">
        <v>29.577791539632017</v>
      </c>
      <c r="BP121" s="25">
        <v>0</v>
      </c>
      <c r="BQ121" s="327">
        <v>0</v>
      </c>
      <c r="BR121" s="327">
        <v>0</v>
      </c>
    </row>
    <row r="122" spans="2:70" ht="15.75" customHeight="1" x14ac:dyDescent="0.2">
      <c r="B122" s="328">
        <v>46248</v>
      </c>
      <c r="C122" s="25">
        <v>22795.433561533689</v>
      </c>
      <c r="D122" s="25">
        <v>22707.185159415007</v>
      </c>
      <c r="E122" s="25">
        <v>14675.2853333354</v>
      </c>
      <c r="F122" s="25">
        <v>8191.6438260823488</v>
      </c>
      <c r="G122" s="25">
        <v>2626.1261016950011</v>
      </c>
      <c r="H122" s="25">
        <v>2554.5849491581321</v>
      </c>
      <c r="I122" s="25">
        <v>3011.0459660962224</v>
      </c>
      <c r="J122" s="25">
        <v>2686.1860058456659</v>
      </c>
      <c r="K122" s="25">
        <v>3759.5378983058035</v>
      </c>
      <c r="L122" s="25">
        <v>0</v>
      </c>
      <c r="M122" s="25">
        <v>0</v>
      </c>
      <c r="N122" s="25">
        <v>0</v>
      </c>
      <c r="O122" s="25">
        <v>55.808000000193715</v>
      </c>
      <c r="P122" s="25">
        <v>802.81426657177508</v>
      </c>
      <c r="Q122" s="25">
        <v>0</v>
      </c>
      <c r="R122" s="25">
        <v>527.64458883181214</v>
      </c>
      <c r="S122" s="25">
        <v>0</v>
      </c>
      <c r="T122" s="25">
        <v>0</v>
      </c>
      <c r="U122" s="25">
        <v>1073.6999337887391</v>
      </c>
      <c r="V122" s="25">
        <v>0</v>
      </c>
      <c r="W122" s="25">
        <v>757.55124223604798</v>
      </c>
      <c r="X122" s="25">
        <v>2.673828125</v>
      </c>
      <c r="Y122" s="25">
        <v>0</v>
      </c>
      <c r="Z122" s="25">
        <v>719.07500000018626</v>
      </c>
      <c r="AA122" s="25">
        <v>219.88424295792356</v>
      </c>
      <c r="AB122" s="25">
        <v>794.0251943571493</v>
      </c>
      <c r="AC122" s="25">
        <v>0</v>
      </c>
      <c r="AD122" s="25">
        <v>0</v>
      </c>
      <c r="AE122" s="25">
        <v>1.3379294062542613</v>
      </c>
      <c r="AF122" s="25">
        <v>8.8328804347838741E-2</v>
      </c>
      <c r="AG122" s="25">
        <v>1194.0212131850421</v>
      </c>
      <c r="AH122" s="25">
        <v>2583.8756923077162</v>
      </c>
      <c r="AI122" s="25">
        <v>2086.1715692300349</v>
      </c>
      <c r="AJ122" s="25">
        <v>0</v>
      </c>
      <c r="AK122" s="25">
        <v>0</v>
      </c>
      <c r="AL122" s="25">
        <v>0</v>
      </c>
      <c r="AM122" s="25">
        <v>0</v>
      </c>
      <c r="AN122" s="25">
        <v>0</v>
      </c>
      <c r="AO122" s="25">
        <v>0</v>
      </c>
      <c r="AP122" s="25">
        <v>0</v>
      </c>
      <c r="AQ122" s="25">
        <v>0</v>
      </c>
      <c r="AR122" s="25">
        <v>0</v>
      </c>
      <c r="AS122" s="25">
        <v>0</v>
      </c>
      <c r="AT122" s="25">
        <v>0</v>
      </c>
      <c r="AU122" s="25">
        <v>0</v>
      </c>
      <c r="AV122" s="25">
        <v>0</v>
      </c>
      <c r="AW122" s="25">
        <v>2171.3696000003256</v>
      </c>
      <c r="AX122" s="25">
        <v>1409.2562499999767</v>
      </c>
      <c r="AY122" s="25">
        <v>588.73599999956787</v>
      </c>
      <c r="AZ122" s="25">
        <v>0</v>
      </c>
      <c r="BA122" s="25">
        <v>0</v>
      </c>
      <c r="BB122" s="25">
        <v>0</v>
      </c>
      <c r="BC122" s="25">
        <v>0</v>
      </c>
      <c r="BD122" s="25">
        <v>0</v>
      </c>
      <c r="BE122" s="25">
        <v>0</v>
      </c>
      <c r="BF122" s="25">
        <v>0</v>
      </c>
      <c r="BG122" s="25">
        <v>0</v>
      </c>
      <c r="BH122" s="25">
        <v>0</v>
      </c>
      <c r="BI122" s="25">
        <v>0</v>
      </c>
      <c r="BJ122" s="25">
        <v>0</v>
      </c>
      <c r="BK122" s="25">
        <v>0</v>
      </c>
      <c r="BL122" s="25">
        <v>0</v>
      </c>
      <c r="BM122" s="25">
        <v>0</v>
      </c>
      <c r="BN122" s="25">
        <v>208.3196646340657</v>
      </c>
      <c r="BO122" s="25">
        <v>0</v>
      </c>
      <c r="BP122" s="25">
        <v>0</v>
      </c>
      <c r="BQ122" s="327">
        <v>0</v>
      </c>
      <c r="BR122" s="327">
        <v>0</v>
      </c>
    </row>
    <row r="123" spans="2:70" ht="15.75" customHeight="1" x14ac:dyDescent="0.2">
      <c r="B123" s="328">
        <v>46249</v>
      </c>
      <c r="C123" s="25">
        <v>22044.315826117992</v>
      </c>
      <c r="D123" s="25">
        <v>21994.837333351374</v>
      </c>
      <c r="E123" s="25">
        <v>14523.733333319426</v>
      </c>
      <c r="F123" s="25">
        <v>7605.9751884043217</v>
      </c>
      <c r="G123" s="25">
        <v>2564.68610169366</v>
      </c>
      <c r="H123" s="25">
        <v>2545.1606779620051</v>
      </c>
      <c r="I123" s="25">
        <v>3049.6240140274167</v>
      </c>
      <c r="J123" s="25">
        <v>2717.2447457537055</v>
      </c>
      <c r="K123" s="25">
        <v>3588.40840677917</v>
      </c>
      <c r="L123" s="25">
        <v>0</v>
      </c>
      <c r="M123" s="25">
        <v>0</v>
      </c>
      <c r="N123" s="25">
        <v>0</v>
      </c>
      <c r="O123" s="25">
        <v>95.743999999947846</v>
      </c>
      <c r="P123" s="25">
        <v>793.28908985480666</v>
      </c>
      <c r="Q123" s="25">
        <v>0</v>
      </c>
      <c r="R123" s="25">
        <v>565.01302415411919</v>
      </c>
      <c r="S123" s="25">
        <v>0</v>
      </c>
      <c r="T123" s="25">
        <v>0</v>
      </c>
      <c r="U123" s="25">
        <v>935.6035547060892</v>
      </c>
      <c r="V123" s="25">
        <v>0</v>
      </c>
      <c r="W123" s="25">
        <v>759.23843167722225</v>
      </c>
      <c r="X123" s="25">
        <v>2.53515625</v>
      </c>
      <c r="Y123" s="25">
        <v>0</v>
      </c>
      <c r="Z123" s="25">
        <v>661.04218749981374</v>
      </c>
      <c r="AA123" s="25">
        <v>226.3138275439851</v>
      </c>
      <c r="AB123" s="25">
        <v>836.22981366422027</v>
      </c>
      <c r="AC123" s="25">
        <v>0</v>
      </c>
      <c r="AD123" s="25">
        <v>0</v>
      </c>
      <c r="AE123" s="25">
        <v>1.3439929873857182</v>
      </c>
      <c r="AF123" s="25">
        <v>8.8550520102671726E-2</v>
      </c>
      <c r="AG123" s="25">
        <v>1217.6115591386333</v>
      </c>
      <c r="AH123" s="25">
        <v>2646.8512000001501</v>
      </c>
      <c r="AI123" s="25">
        <v>2143.145353846252</v>
      </c>
      <c r="AJ123" s="25">
        <v>0</v>
      </c>
      <c r="AK123" s="25">
        <v>0</v>
      </c>
      <c r="AL123" s="25">
        <v>0</v>
      </c>
      <c r="AM123" s="25">
        <v>0</v>
      </c>
      <c r="AN123" s="25">
        <v>0</v>
      </c>
      <c r="AO123" s="25">
        <v>0</v>
      </c>
      <c r="AP123" s="25">
        <v>0</v>
      </c>
      <c r="AQ123" s="25">
        <v>0</v>
      </c>
      <c r="AR123" s="25">
        <v>0</v>
      </c>
      <c r="AS123" s="25">
        <v>0</v>
      </c>
      <c r="AT123" s="25">
        <v>0</v>
      </c>
      <c r="AU123" s="25">
        <v>0</v>
      </c>
      <c r="AV123" s="25">
        <v>0</v>
      </c>
      <c r="AW123" s="25">
        <v>2084.405965432059</v>
      </c>
      <c r="AX123" s="25">
        <v>1244.7890625</v>
      </c>
      <c r="AY123" s="25">
        <v>590.79040000028908</v>
      </c>
      <c r="AZ123" s="25">
        <v>0</v>
      </c>
      <c r="BA123" s="25">
        <v>0</v>
      </c>
      <c r="BB123" s="25">
        <v>0</v>
      </c>
      <c r="BC123" s="25">
        <v>0</v>
      </c>
      <c r="BD123" s="25">
        <v>0</v>
      </c>
      <c r="BE123" s="25">
        <v>0</v>
      </c>
      <c r="BF123" s="25">
        <v>0</v>
      </c>
      <c r="BG123" s="25">
        <v>0</v>
      </c>
      <c r="BH123" s="25">
        <v>0</v>
      </c>
      <c r="BI123" s="25">
        <v>0</v>
      </c>
      <c r="BJ123" s="25">
        <v>0</v>
      </c>
      <c r="BK123" s="25">
        <v>0</v>
      </c>
      <c r="BL123" s="25">
        <v>0</v>
      </c>
      <c r="BM123" s="25">
        <v>0</v>
      </c>
      <c r="BN123" s="25">
        <v>38.325744047528133</v>
      </c>
      <c r="BO123" s="25">
        <v>0</v>
      </c>
      <c r="BP123" s="25">
        <v>0</v>
      </c>
      <c r="BQ123" s="327">
        <v>0</v>
      </c>
      <c r="BR123" s="327">
        <v>0</v>
      </c>
    </row>
    <row r="124" spans="2:70" ht="15.75" customHeight="1" x14ac:dyDescent="0.2">
      <c r="B124" s="328">
        <v>46250</v>
      </c>
      <c r="C124" s="25">
        <v>22712.319999992847</v>
      </c>
      <c r="D124" s="25">
        <v>22663.613217383623</v>
      </c>
      <c r="E124" s="25">
        <v>14962.68799996376</v>
      </c>
      <c r="F124" s="25">
        <v>7841.7919999957085</v>
      </c>
      <c r="G124" s="25">
        <v>2689.4405423738062</v>
      </c>
      <c r="H124" s="25">
        <v>2699.5153617784381</v>
      </c>
      <c r="I124" s="25">
        <v>2969.8776949197054</v>
      </c>
      <c r="J124" s="25">
        <v>2656.3601355925202</v>
      </c>
      <c r="K124" s="25">
        <v>3912.2353898324072</v>
      </c>
      <c r="L124" s="25">
        <v>0</v>
      </c>
      <c r="M124" s="25">
        <v>0</v>
      </c>
      <c r="N124" s="25">
        <v>0</v>
      </c>
      <c r="O124" s="25">
        <v>237.27078069839627</v>
      </c>
      <c r="P124" s="25">
        <v>801.55640579713508</v>
      </c>
      <c r="Q124" s="25">
        <v>0</v>
      </c>
      <c r="R124" s="25">
        <v>571.70414686016738</v>
      </c>
      <c r="S124" s="25">
        <v>0</v>
      </c>
      <c r="T124" s="25">
        <v>0</v>
      </c>
      <c r="U124" s="25">
        <v>909.80173913016915</v>
      </c>
      <c r="V124" s="25">
        <v>0</v>
      </c>
      <c r="W124" s="25">
        <v>756.40683229826391</v>
      </c>
      <c r="X124" s="25">
        <v>2.38427734375</v>
      </c>
      <c r="Y124" s="25">
        <v>0</v>
      </c>
      <c r="Z124" s="25">
        <v>811.26239306200296</v>
      </c>
      <c r="AA124" s="25">
        <v>225.27018633531407</v>
      </c>
      <c r="AB124" s="25">
        <v>842.46273291949183</v>
      </c>
      <c r="AC124" s="25">
        <v>0</v>
      </c>
      <c r="AD124" s="25">
        <v>0</v>
      </c>
      <c r="AE124" s="25">
        <v>1.3399565217441705</v>
      </c>
      <c r="AF124" s="25">
        <v>8.8372282608588648E-2</v>
      </c>
      <c r="AG124" s="25">
        <v>1164.3152173915878</v>
      </c>
      <c r="AH124" s="25">
        <v>2506.4255999999586</v>
      </c>
      <c r="AI124" s="25">
        <v>2019.2255999995396</v>
      </c>
      <c r="AJ124" s="25">
        <v>0</v>
      </c>
      <c r="AK124" s="25">
        <v>0</v>
      </c>
      <c r="AL124" s="25">
        <v>0</v>
      </c>
      <c r="AM124" s="25">
        <v>0</v>
      </c>
      <c r="AN124" s="25">
        <v>0</v>
      </c>
      <c r="AO124" s="25">
        <v>0</v>
      </c>
      <c r="AP124" s="25">
        <v>0</v>
      </c>
      <c r="AQ124" s="25">
        <v>0</v>
      </c>
      <c r="AR124" s="25">
        <v>0</v>
      </c>
      <c r="AS124" s="25">
        <v>0</v>
      </c>
      <c r="AT124" s="25">
        <v>0</v>
      </c>
      <c r="AU124" s="25">
        <v>0</v>
      </c>
      <c r="AV124" s="25">
        <v>0</v>
      </c>
      <c r="AW124" s="25">
        <v>2148.0320000001229</v>
      </c>
      <c r="AX124" s="25">
        <v>1295.7678433641559</v>
      </c>
      <c r="AY124" s="25">
        <v>581.45920000039041</v>
      </c>
      <c r="AZ124" s="25">
        <v>0</v>
      </c>
      <c r="BA124" s="25">
        <v>0</v>
      </c>
      <c r="BB124" s="25">
        <v>0</v>
      </c>
      <c r="BC124" s="25">
        <v>0</v>
      </c>
      <c r="BD124" s="25">
        <v>0</v>
      </c>
      <c r="BE124" s="25">
        <v>0</v>
      </c>
      <c r="BF124" s="25">
        <v>0</v>
      </c>
      <c r="BG124" s="25">
        <v>0</v>
      </c>
      <c r="BH124" s="25">
        <v>0</v>
      </c>
      <c r="BI124" s="25">
        <v>0</v>
      </c>
      <c r="BJ124" s="25">
        <v>0</v>
      </c>
      <c r="BK124" s="25">
        <v>0</v>
      </c>
      <c r="BL124" s="25">
        <v>0</v>
      </c>
      <c r="BM124" s="25">
        <v>0</v>
      </c>
      <c r="BN124" s="25">
        <v>39.679992377990857</v>
      </c>
      <c r="BO124" s="25">
        <v>0</v>
      </c>
      <c r="BP124" s="25">
        <v>0</v>
      </c>
      <c r="BQ124" s="327">
        <v>0</v>
      </c>
      <c r="BR124" s="327">
        <v>0</v>
      </c>
    </row>
    <row r="125" spans="2:70" ht="15.75" customHeight="1" x14ac:dyDescent="0.2">
      <c r="B125" s="328">
        <v>46251</v>
      </c>
      <c r="C125" s="25">
        <v>22896.313507258892</v>
      </c>
      <c r="D125" s="25">
        <v>22846.805333346128</v>
      </c>
      <c r="E125" s="25">
        <v>15015.747177302837</v>
      </c>
      <c r="F125" s="25">
        <v>7983.1040000021458</v>
      </c>
      <c r="G125" s="25">
        <v>2669.3423728793859</v>
      </c>
      <c r="H125" s="25">
        <v>2678.1496107541025</v>
      </c>
      <c r="I125" s="25">
        <v>2968.3563576862216</v>
      </c>
      <c r="J125" s="25">
        <v>2661.1850847452879</v>
      </c>
      <c r="K125" s="25">
        <v>3974.1960677951574</v>
      </c>
      <c r="L125" s="25">
        <v>0</v>
      </c>
      <c r="M125" s="25">
        <v>0</v>
      </c>
      <c r="N125" s="25">
        <v>0</v>
      </c>
      <c r="O125" s="25">
        <v>144.38400000054389</v>
      </c>
      <c r="P125" s="25">
        <v>802.71891787461936</v>
      </c>
      <c r="Q125" s="25">
        <v>0</v>
      </c>
      <c r="R125" s="25">
        <v>578.47095652110875</v>
      </c>
      <c r="S125" s="25">
        <v>0</v>
      </c>
      <c r="T125" s="25">
        <v>0</v>
      </c>
      <c r="U125" s="25">
        <v>968.05917681194842</v>
      </c>
      <c r="V125" s="25">
        <v>0</v>
      </c>
      <c r="W125" s="25">
        <v>756.85917721502483</v>
      </c>
      <c r="X125" s="25">
        <v>2.31884765625</v>
      </c>
      <c r="Y125" s="25">
        <v>0</v>
      </c>
      <c r="Z125" s="25">
        <v>793.91789596248418</v>
      </c>
      <c r="AA125" s="25">
        <v>226.21875</v>
      </c>
      <c r="AB125" s="25">
        <v>835.34999999962747</v>
      </c>
      <c r="AC125" s="25">
        <v>0</v>
      </c>
      <c r="AD125" s="25">
        <v>0</v>
      </c>
      <c r="AE125" s="25">
        <v>1.3419467040548625</v>
      </c>
      <c r="AF125" s="25">
        <v>8.8404569892645668E-2</v>
      </c>
      <c r="AG125" s="25">
        <v>1167.0215053753927</v>
      </c>
      <c r="AH125" s="25">
        <v>2583.583999999566</v>
      </c>
      <c r="AI125" s="25">
        <v>2085.4271999988705</v>
      </c>
      <c r="AJ125" s="25">
        <v>0</v>
      </c>
      <c r="AK125" s="25">
        <v>0</v>
      </c>
      <c r="AL125" s="25">
        <v>0</v>
      </c>
      <c r="AM125" s="25">
        <v>0</v>
      </c>
      <c r="AN125" s="25">
        <v>0</v>
      </c>
      <c r="AO125" s="25">
        <v>0</v>
      </c>
      <c r="AP125" s="25">
        <v>0</v>
      </c>
      <c r="AQ125" s="25">
        <v>0</v>
      </c>
      <c r="AR125" s="25">
        <v>0</v>
      </c>
      <c r="AS125" s="25">
        <v>0</v>
      </c>
      <c r="AT125" s="25">
        <v>0</v>
      </c>
      <c r="AU125" s="25">
        <v>0</v>
      </c>
      <c r="AV125" s="25">
        <v>0</v>
      </c>
      <c r="AW125" s="25">
        <v>2189.0656000003219</v>
      </c>
      <c r="AX125" s="25">
        <v>1247.1484375</v>
      </c>
      <c r="AY125" s="25">
        <v>578.49600000120699</v>
      </c>
      <c r="AZ125" s="25">
        <v>0</v>
      </c>
      <c r="BA125" s="25">
        <v>0</v>
      </c>
      <c r="BB125" s="25">
        <v>0</v>
      </c>
      <c r="BC125" s="25">
        <v>0</v>
      </c>
      <c r="BD125" s="25">
        <v>0</v>
      </c>
      <c r="BE125" s="25">
        <v>0</v>
      </c>
      <c r="BF125" s="25">
        <v>0</v>
      </c>
      <c r="BG125" s="25">
        <v>0</v>
      </c>
      <c r="BH125" s="25">
        <v>0</v>
      </c>
      <c r="BI125" s="25">
        <v>0</v>
      </c>
      <c r="BJ125" s="25">
        <v>0</v>
      </c>
      <c r="BK125" s="25">
        <v>0</v>
      </c>
      <c r="BL125" s="25">
        <v>0</v>
      </c>
      <c r="BM125" s="25">
        <v>0</v>
      </c>
      <c r="BN125" s="25">
        <v>179.69687499990687</v>
      </c>
      <c r="BO125" s="25">
        <v>0</v>
      </c>
      <c r="BP125" s="25">
        <v>0</v>
      </c>
      <c r="BQ125" s="327">
        <v>0</v>
      </c>
      <c r="BR125" s="327">
        <v>0</v>
      </c>
    </row>
    <row r="126" spans="2:70" ht="15.75" customHeight="1" x14ac:dyDescent="0.2">
      <c r="B126" s="328">
        <v>46252</v>
      </c>
      <c r="C126" s="25">
        <v>0</v>
      </c>
      <c r="D126" s="25">
        <v>0</v>
      </c>
      <c r="E126" s="25">
        <v>0</v>
      </c>
      <c r="F126" s="25">
        <v>0</v>
      </c>
      <c r="G126" s="25">
        <v>0</v>
      </c>
      <c r="H126" s="25">
        <v>0</v>
      </c>
      <c r="I126" s="25">
        <v>0</v>
      </c>
      <c r="J126" s="25">
        <v>0</v>
      </c>
      <c r="K126" s="25">
        <v>0</v>
      </c>
      <c r="L126" s="25">
        <v>0</v>
      </c>
      <c r="M126" s="25">
        <v>0</v>
      </c>
      <c r="N126" s="25">
        <v>0</v>
      </c>
      <c r="O126" s="25">
        <v>0</v>
      </c>
      <c r="P126" s="25">
        <v>0</v>
      </c>
      <c r="Q126" s="25">
        <v>0</v>
      </c>
      <c r="R126" s="25">
        <v>0</v>
      </c>
      <c r="S126" s="25">
        <v>0</v>
      </c>
      <c r="T126" s="25">
        <v>0</v>
      </c>
      <c r="U126" s="25">
        <v>0</v>
      </c>
      <c r="V126" s="25">
        <v>0</v>
      </c>
      <c r="W126" s="25">
        <v>0</v>
      </c>
      <c r="X126" s="25">
        <v>0</v>
      </c>
      <c r="Y126" s="25">
        <v>0</v>
      </c>
      <c r="Z126" s="25">
        <v>0</v>
      </c>
      <c r="AA126" s="25">
        <v>0</v>
      </c>
      <c r="AB126" s="25">
        <v>0</v>
      </c>
      <c r="AC126" s="25">
        <v>0</v>
      </c>
      <c r="AD126" s="25">
        <v>0</v>
      </c>
      <c r="AE126" s="25">
        <v>0</v>
      </c>
      <c r="AF126" s="25">
        <v>0</v>
      </c>
      <c r="AG126" s="25">
        <v>0</v>
      </c>
      <c r="AH126" s="25">
        <v>0</v>
      </c>
      <c r="AI126" s="25">
        <v>0</v>
      </c>
      <c r="AJ126" s="25">
        <v>0</v>
      </c>
      <c r="AK126" s="25">
        <v>0</v>
      </c>
      <c r="AL126" s="25">
        <v>0</v>
      </c>
      <c r="AM126" s="25">
        <v>0</v>
      </c>
      <c r="AN126" s="25">
        <v>0</v>
      </c>
      <c r="AO126" s="25">
        <v>0</v>
      </c>
      <c r="AP126" s="25">
        <v>0</v>
      </c>
      <c r="AQ126" s="25">
        <v>0</v>
      </c>
      <c r="AR126" s="25">
        <v>0</v>
      </c>
      <c r="AS126" s="25">
        <v>0</v>
      </c>
      <c r="AT126" s="25">
        <v>0</v>
      </c>
      <c r="AU126" s="25">
        <v>0</v>
      </c>
      <c r="AV126" s="25">
        <v>0</v>
      </c>
      <c r="AW126" s="25">
        <v>0</v>
      </c>
      <c r="AX126" s="25">
        <v>0</v>
      </c>
      <c r="AY126" s="25">
        <v>0</v>
      </c>
      <c r="AZ126" s="25">
        <v>0</v>
      </c>
      <c r="BA126" s="25">
        <v>0</v>
      </c>
      <c r="BB126" s="25">
        <v>0</v>
      </c>
      <c r="BC126" s="25">
        <v>0</v>
      </c>
      <c r="BD126" s="25">
        <v>0</v>
      </c>
      <c r="BE126" s="25">
        <v>0</v>
      </c>
      <c r="BF126" s="25">
        <v>0</v>
      </c>
      <c r="BG126" s="25">
        <v>0</v>
      </c>
      <c r="BH126" s="25">
        <v>0</v>
      </c>
      <c r="BI126" s="25">
        <v>0</v>
      </c>
      <c r="BJ126" s="25">
        <v>0</v>
      </c>
      <c r="BK126" s="25">
        <v>0</v>
      </c>
      <c r="BL126" s="25">
        <v>0</v>
      </c>
      <c r="BM126" s="25">
        <v>0</v>
      </c>
      <c r="BN126" s="25">
        <v>0</v>
      </c>
      <c r="BO126" s="25">
        <v>0</v>
      </c>
      <c r="BP126" s="25">
        <v>0</v>
      </c>
      <c r="BQ126" s="327">
        <v>0</v>
      </c>
      <c r="BR126" s="327">
        <v>0</v>
      </c>
    </row>
    <row r="127" spans="2:70" ht="15.75" customHeight="1" x14ac:dyDescent="0.2">
      <c r="B127" s="328">
        <v>46253</v>
      </c>
      <c r="C127" s="25">
        <v>0</v>
      </c>
      <c r="D127" s="25">
        <v>0</v>
      </c>
      <c r="E127" s="25">
        <v>0</v>
      </c>
      <c r="F127" s="25">
        <v>0</v>
      </c>
      <c r="G127" s="25">
        <v>0</v>
      </c>
      <c r="H127" s="25">
        <v>0</v>
      </c>
      <c r="I127" s="25">
        <v>0</v>
      </c>
      <c r="J127" s="25">
        <v>0</v>
      </c>
      <c r="K127" s="25">
        <v>0</v>
      </c>
      <c r="L127" s="25">
        <v>0</v>
      </c>
      <c r="M127" s="25">
        <v>0</v>
      </c>
      <c r="N127" s="25">
        <v>0</v>
      </c>
      <c r="O127" s="25">
        <v>0</v>
      </c>
      <c r="P127" s="25">
        <v>0</v>
      </c>
      <c r="Q127" s="25">
        <v>0</v>
      </c>
      <c r="R127" s="25">
        <v>0</v>
      </c>
      <c r="S127" s="25">
        <v>0</v>
      </c>
      <c r="T127" s="25">
        <v>0</v>
      </c>
      <c r="U127" s="25">
        <v>0</v>
      </c>
      <c r="V127" s="25">
        <v>0</v>
      </c>
      <c r="W127" s="25">
        <v>0</v>
      </c>
      <c r="X127" s="25">
        <v>0</v>
      </c>
      <c r="Y127" s="25">
        <v>0</v>
      </c>
      <c r="Z127" s="25">
        <v>0</v>
      </c>
      <c r="AA127" s="25">
        <v>0</v>
      </c>
      <c r="AB127" s="25">
        <v>0</v>
      </c>
      <c r="AC127" s="25">
        <v>0</v>
      </c>
      <c r="AD127" s="25">
        <v>0</v>
      </c>
      <c r="AE127" s="25">
        <v>0</v>
      </c>
      <c r="AF127" s="25">
        <v>0</v>
      </c>
      <c r="AG127" s="25">
        <v>0</v>
      </c>
      <c r="AH127" s="25">
        <v>0</v>
      </c>
      <c r="AI127" s="25">
        <v>0</v>
      </c>
      <c r="AJ127" s="25">
        <v>0</v>
      </c>
      <c r="AK127" s="25">
        <v>0</v>
      </c>
      <c r="AL127" s="25">
        <v>0</v>
      </c>
      <c r="AM127" s="25">
        <v>0</v>
      </c>
      <c r="AN127" s="25">
        <v>0</v>
      </c>
      <c r="AO127" s="25">
        <v>0</v>
      </c>
      <c r="AP127" s="25">
        <v>0</v>
      </c>
      <c r="AQ127" s="25">
        <v>0</v>
      </c>
      <c r="AR127" s="25">
        <v>0</v>
      </c>
      <c r="AS127" s="25">
        <v>0</v>
      </c>
      <c r="AT127" s="25">
        <v>0</v>
      </c>
      <c r="AU127" s="25">
        <v>0</v>
      </c>
      <c r="AV127" s="25">
        <v>0</v>
      </c>
      <c r="AW127" s="25">
        <v>0</v>
      </c>
      <c r="AX127" s="25">
        <v>0</v>
      </c>
      <c r="AY127" s="25">
        <v>0</v>
      </c>
      <c r="AZ127" s="25">
        <v>0</v>
      </c>
      <c r="BA127" s="25">
        <v>0</v>
      </c>
      <c r="BB127" s="25">
        <v>0</v>
      </c>
      <c r="BC127" s="25">
        <v>0</v>
      </c>
      <c r="BD127" s="25">
        <v>0</v>
      </c>
      <c r="BE127" s="25">
        <v>0</v>
      </c>
      <c r="BF127" s="25">
        <v>0</v>
      </c>
      <c r="BG127" s="25">
        <v>0</v>
      </c>
      <c r="BH127" s="25">
        <v>0</v>
      </c>
      <c r="BI127" s="25">
        <v>0</v>
      </c>
      <c r="BJ127" s="25">
        <v>0</v>
      </c>
      <c r="BK127" s="25">
        <v>0</v>
      </c>
      <c r="BL127" s="25">
        <v>0</v>
      </c>
      <c r="BM127" s="25">
        <v>0</v>
      </c>
      <c r="BN127" s="25">
        <v>0</v>
      </c>
      <c r="BO127" s="25">
        <v>0</v>
      </c>
      <c r="BP127" s="25">
        <v>0</v>
      </c>
      <c r="BQ127" s="327">
        <v>0</v>
      </c>
      <c r="BR127" s="327">
        <v>0</v>
      </c>
    </row>
    <row r="128" spans="2:70" ht="15.75" customHeight="1" x14ac:dyDescent="0.2">
      <c r="B128" s="328">
        <v>46254</v>
      </c>
      <c r="C128" s="25">
        <v>0</v>
      </c>
      <c r="D128" s="25">
        <v>0</v>
      </c>
      <c r="E128" s="25">
        <v>0</v>
      </c>
      <c r="F128" s="25">
        <v>0</v>
      </c>
      <c r="G128" s="25">
        <v>0</v>
      </c>
      <c r="H128" s="25">
        <v>0</v>
      </c>
      <c r="I128" s="25">
        <v>0</v>
      </c>
      <c r="J128" s="25">
        <v>0</v>
      </c>
      <c r="K128" s="25">
        <v>0</v>
      </c>
      <c r="L128" s="25">
        <v>0</v>
      </c>
      <c r="M128" s="25">
        <v>0</v>
      </c>
      <c r="N128" s="25">
        <v>0</v>
      </c>
      <c r="O128" s="25">
        <v>0</v>
      </c>
      <c r="P128" s="25">
        <v>0</v>
      </c>
      <c r="Q128" s="25">
        <v>0</v>
      </c>
      <c r="R128" s="25">
        <v>0</v>
      </c>
      <c r="S128" s="25">
        <v>0</v>
      </c>
      <c r="T128" s="25">
        <v>0</v>
      </c>
      <c r="U128" s="25">
        <v>0</v>
      </c>
      <c r="V128" s="25">
        <v>0</v>
      </c>
      <c r="W128" s="25">
        <v>0</v>
      </c>
      <c r="X128" s="25">
        <v>0</v>
      </c>
      <c r="Y128" s="25">
        <v>0</v>
      </c>
      <c r="Z128" s="25">
        <v>0</v>
      </c>
      <c r="AA128" s="25">
        <v>0</v>
      </c>
      <c r="AB128" s="25">
        <v>0</v>
      </c>
      <c r="AC128" s="25">
        <v>0</v>
      </c>
      <c r="AD128" s="25">
        <v>0</v>
      </c>
      <c r="AE128" s="25">
        <v>0</v>
      </c>
      <c r="AF128" s="25">
        <v>0</v>
      </c>
      <c r="AG128" s="25">
        <v>0</v>
      </c>
      <c r="AH128" s="25">
        <v>0</v>
      </c>
      <c r="AI128" s="25">
        <v>0</v>
      </c>
      <c r="AJ128" s="25">
        <v>0</v>
      </c>
      <c r="AK128" s="25">
        <v>0</v>
      </c>
      <c r="AL128" s="25">
        <v>0</v>
      </c>
      <c r="AM128" s="25">
        <v>0</v>
      </c>
      <c r="AN128" s="25">
        <v>0</v>
      </c>
      <c r="AO128" s="25">
        <v>0</v>
      </c>
      <c r="AP128" s="25">
        <v>0</v>
      </c>
      <c r="AQ128" s="25">
        <v>0</v>
      </c>
      <c r="AR128" s="25">
        <v>0</v>
      </c>
      <c r="AS128" s="25">
        <v>0</v>
      </c>
      <c r="AT128" s="25">
        <v>0</v>
      </c>
      <c r="AU128" s="25">
        <v>0</v>
      </c>
      <c r="AV128" s="25">
        <v>0</v>
      </c>
      <c r="AW128" s="25">
        <v>0</v>
      </c>
      <c r="AX128" s="25">
        <v>0</v>
      </c>
      <c r="AY128" s="25">
        <v>0</v>
      </c>
      <c r="AZ128" s="25">
        <v>0</v>
      </c>
      <c r="BA128" s="25">
        <v>0</v>
      </c>
      <c r="BB128" s="25">
        <v>0</v>
      </c>
      <c r="BC128" s="25">
        <v>0</v>
      </c>
      <c r="BD128" s="25">
        <v>0</v>
      </c>
      <c r="BE128" s="25">
        <v>0</v>
      </c>
      <c r="BF128" s="25">
        <v>0</v>
      </c>
      <c r="BG128" s="25">
        <v>0</v>
      </c>
      <c r="BH128" s="25">
        <v>0</v>
      </c>
      <c r="BI128" s="25">
        <v>0</v>
      </c>
      <c r="BJ128" s="25">
        <v>0</v>
      </c>
      <c r="BK128" s="25">
        <v>0</v>
      </c>
      <c r="BL128" s="25">
        <v>0</v>
      </c>
      <c r="BM128" s="25">
        <v>0</v>
      </c>
      <c r="BN128" s="25">
        <v>0</v>
      </c>
      <c r="BO128" s="25">
        <v>0</v>
      </c>
      <c r="BP128" s="25">
        <v>0</v>
      </c>
      <c r="BQ128" s="327">
        <v>0</v>
      </c>
      <c r="BR128" s="327">
        <v>0</v>
      </c>
    </row>
    <row r="129" spans="2:70" ht="15.75" customHeight="1" x14ac:dyDescent="0.2">
      <c r="B129" s="328">
        <v>46255</v>
      </c>
      <c r="C129" s="25">
        <v>0</v>
      </c>
      <c r="D129" s="25">
        <v>0</v>
      </c>
      <c r="E129" s="25">
        <v>0</v>
      </c>
      <c r="F129" s="25">
        <v>0</v>
      </c>
      <c r="G129" s="25">
        <v>0</v>
      </c>
      <c r="H129" s="25">
        <v>0</v>
      </c>
      <c r="I129" s="25">
        <v>0</v>
      </c>
      <c r="J129" s="25">
        <v>0</v>
      </c>
      <c r="K129" s="25">
        <v>0</v>
      </c>
      <c r="L129" s="25">
        <v>0</v>
      </c>
      <c r="M129" s="25">
        <v>0</v>
      </c>
      <c r="N129" s="25">
        <v>0</v>
      </c>
      <c r="O129" s="25">
        <v>0</v>
      </c>
      <c r="P129" s="25">
        <v>0</v>
      </c>
      <c r="Q129" s="25">
        <v>0</v>
      </c>
      <c r="R129" s="25">
        <v>0</v>
      </c>
      <c r="S129" s="25">
        <v>0</v>
      </c>
      <c r="T129" s="25">
        <v>0</v>
      </c>
      <c r="U129" s="25">
        <v>0</v>
      </c>
      <c r="V129" s="25">
        <v>0</v>
      </c>
      <c r="W129" s="25">
        <v>0</v>
      </c>
      <c r="X129" s="25">
        <v>0</v>
      </c>
      <c r="Y129" s="25">
        <v>0</v>
      </c>
      <c r="Z129" s="25">
        <v>0</v>
      </c>
      <c r="AA129" s="25">
        <v>0</v>
      </c>
      <c r="AB129" s="25">
        <v>0</v>
      </c>
      <c r="AC129" s="25">
        <v>0</v>
      </c>
      <c r="AD129" s="25">
        <v>0</v>
      </c>
      <c r="AE129" s="25">
        <v>0</v>
      </c>
      <c r="AF129" s="25">
        <v>0</v>
      </c>
      <c r="AG129" s="25">
        <v>0</v>
      </c>
      <c r="AH129" s="25">
        <v>0</v>
      </c>
      <c r="AI129" s="25">
        <v>0</v>
      </c>
      <c r="AJ129" s="25">
        <v>0</v>
      </c>
      <c r="AK129" s="25">
        <v>0</v>
      </c>
      <c r="AL129" s="25">
        <v>0</v>
      </c>
      <c r="AM129" s="25">
        <v>0</v>
      </c>
      <c r="AN129" s="25">
        <v>0</v>
      </c>
      <c r="AO129" s="25">
        <v>0</v>
      </c>
      <c r="AP129" s="25">
        <v>0</v>
      </c>
      <c r="AQ129" s="25">
        <v>0</v>
      </c>
      <c r="AR129" s="25">
        <v>0</v>
      </c>
      <c r="AS129" s="25">
        <v>0</v>
      </c>
      <c r="AT129" s="25">
        <v>0</v>
      </c>
      <c r="AU129" s="25">
        <v>0</v>
      </c>
      <c r="AV129" s="25">
        <v>0</v>
      </c>
      <c r="AW129" s="25">
        <v>0</v>
      </c>
      <c r="AX129" s="25">
        <v>0</v>
      </c>
      <c r="AY129" s="25">
        <v>0</v>
      </c>
      <c r="AZ129" s="25">
        <v>0</v>
      </c>
      <c r="BA129" s="25">
        <v>0</v>
      </c>
      <c r="BB129" s="25">
        <v>0</v>
      </c>
      <c r="BC129" s="25">
        <v>0</v>
      </c>
      <c r="BD129" s="25">
        <v>0</v>
      </c>
      <c r="BE129" s="25">
        <v>0</v>
      </c>
      <c r="BF129" s="25">
        <v>0</v>
      </c>
      <c r="BG129" s="25">
        <v>0</v>
      </c>
      <c r="BH129" s="25">
        <v>0</v>
      </c>
      <c r="BI129" s="25">
        <v>0</v>
      </c>
      <c r="BJ129" s="25">
        <v>0</v>
      </c>
      <c r="BK129" s="25">
        <v>0</v>
      </c>
      <c r="BL129" s="25">
        <v>0</v>
      </c>
      <c r="BM129" s="25">
        <v>0</v>
      </c>
      <c r="BN129" s="25">
        <v>0</v>
      </c>
      <c r="BO129" s="25">
        <v>0</v>
      </c>
      <c r="BP129" s="25">
        <v>0</v>
      </c>
      <c r="BQ129" s="327">
        <v>0</v>
      </c>
      <c r="BR129" s="327">
        <v>0</v>
      </c>
    </row>
    <row r="130" spans="2:70" ht="15.75" customHeight="1" x14ac:dyDescent="0.2">
      <c r="B130" s="328">
        <v>46256</v>
      </c>
      <c r="C130" s="25">
        <v>0</v>
      </c>
      <c r="D130" s="25">
        <v>0</v>
      </c>
      <c r="E130" s="25">
        <v>0</v>
      </c>
      <c r="F130" s="25">
        <v>0</v>
      </c>
      <c r="G130" s="25">
        <v>0</v>
      </c>
      <c r="H130" s="25">
        <v>0</v>
      </c>
      <c r="I130" s="25">
        <v>0</v>
      </c>
      <c r="J130" s="25">
        <v>0</v>
      </c>
      <c r="K130" s="25">
        <v>0</v>
      </c>
      <c r="L130" s="25">
        <v>0</v>
      </c>
      <c r="M130" s="25">
        <v>0</v>
      </c>
      <c r="N130" s="25">
        <v>0</v>
      </c>
      <c r="O130" s="25">
        <v>0</v>
      </c>
      <c r="P130" s="25">
        <v>0</v>
      </c>
      <c r="Q130" s="25">
        <v>0</v>
      </c>
      <c r="R130" s="25">
        <v>0</v>
      </c>
      <c r="S130" s="25">
        <v>0</v>
      </c>
      <c r="T130" s="25">
        <v>0</v>
      </c>
      <c r="U130" s="25">
        <v>0</v>
      </c>
      <c r="V130" s="25">
        <v>0</v>
      </c>
      <c r="W130" s="25">
        <v>0</v>
      </c>
      <c r="X130" s="25">
        <v>0</v>
      </c>
      <c r="Y130" s="25">
        <v>0</v>
      </c>
      <c r="Z130" s="25">
        <v>0</v>
      </c>
      <c r="AA130" s="25">
        <v>0</v>
      </c>
      <c r="AB130" s="25">
        <v>0</v>
      </c>
      <c r="AC130" s="25">
        <v>0</v>
      </c>
      <c r="AD130" s="25">
        <v>0</v>
      </c>
      <c r="AE130" s="25">
        <v>0</v>
      </c>
      <c r="AF130" s="25">
        <v>0</v>
      </c>
      <c r="AG130" s="25">
        <v>0</v>
      </c>
      <c r="AH130" s="25">
        <v>0</v>
      </c>
      <c r="AI130" s="25">
        <v>0</v>
      </c>
      <c r="AJ130" s="25">
        <v>0</v>
      </c>
      <c r="AK130" s="25">
        <v>0</v>
      </c>
      <c r="AL130" s="25">
        <v>0</v>
      </c>
      <c r="AM130" s="25">
        <v>0</v>
      </c>
      <c r="AN130" s="25">
        <v>0</v>
      </c>
      <c r="AO130" s="25">
        <v>0</v>
      </c>
      <c r="AP130" s="25">
        <v>0</v>
      </c>
      <c r="AQ130" s="25">
        <v>0</v>
      </c>
      <c r="AR130" s="25">
        <v>0</v>
      </c>
      <c r="AS130" s="25">
        <v>0</v>
      </c>
      <c r="AT130" s="25">
        <v>0</v>
      </c>
      <c r="AU130" s="25">
        <v>0</v>
      </c>
      <c r="AV130" s="25">
        <v>0</v>
      </c>
      <c r="AW130" s="25">
        <v>0</v>
      </c>
      <c r="AX130" s="25">
        <v>0</v>
      </c>
      <c r="AY130" s="25">
        <v>0</v>
      </c>
      <c r="AZ130" s="25">
        <v>0</v>
      </c>
      <c r="BA130" s="25">
        <v>0</v>
      </c>
      <c r="BB130" s="25">
        <v>0</v>
      </c>
      <c r="BC130" s="25">
        <v>0</v>
      </c>
      <c r="BD130" s="25">
        <v>0</v>
      </c>
      <c r="BE130" s="25">
        <v>0</v>
      </c>
      <c r="BF130" s="25">
        <v>0</v>
      </c>
      <c r="BG130" s="25">
        <v>0</v>
      </c>
      <c r="BH130" s="25">
        <v>0</v>
      </c>
      <c r="BI130" s="25">
        <v>0</v>
      </c>
      <c r="BJ130" s="25">
        <v>0</v>
      </c>
      <c r="BK130" s="25">
        <v>0</v>
      </c>
      <c r="BL130" s="25">
        <v>0</v>
      </c>
      <c r="BM130" s="25">
        <v>0</v>
      </c>
      <c r="BN130" s="25">
        <v>0</v>
      </c>
      <c r="BO130" s="25">
        <v>0</v>
      </c>
      <c r="BP130" s="25">
        <v>0</v>
      </c>
      <c r="BQ130" s="327">
        <v>0</v>
      </c>
      <c r="BR130" s="327">
        <v>0</v>
      </c>
    </row>
    <row r="131" spans="2:70" ht="15.75" customHeight="1" x14ac:dyDescent="0.2">
      <c r="B131" s="328">
        <v>46257</v>
      </c>
      <c r="C131" s="25">
        <v>0</v>
      </c>
      <c r="D131" s="25">
        <v>0</v>
      </c>
      <c r="E131" s="25">
        <v>0</v>
      </c>
      <c r="F131" s="25">
        <v>0</v>
      </c>
      <c r="G131" s="25">
        <v>0</v>
      </c>
      <c r="H131" s="25">
        <v>0</v>
      </c>
      <c r="I131" s="25">
        <v>0</v>
      </c>
      <c r="J131" s="25">
        <v>0</v>
      </c>
      <c r="K131" s="25">
        <v>0</v>
      </c>
      <c r="L131" s="25">
        <v>0</v>
      </c>
      <c r="M131" s="25">
        <v>0</v>
      </c>
      <c r="N131" s="25">
        <v>0</v>
      </c>
      <c r="O131" s="25">
        <v>0</v>
      </c>
      <c r="P131" s="25">
        <v>0</v>
      </c>
      <c r="Q131" s="25">
        <v>0</v>
      </c>
      <c r="R131" s="25">
        <v>0</v>
      </c>
      <c r="S131" s="25">
        <v>0</v>
      </c>
      <c r="T131" s="25">
        <v>0</v>
      </c>
      <c r="U131" s="25">
        <v>0</v>
      </c>
      <c r="V131" s="25">
        <v>0</v>
      </c>
      <c r="W131" s="25">
        <v>0</v>
      </c>
      <c r="X131" s="25">
        <v>0</v>
      </c>
      <c r="Y131" s="25">
        <v>0</v>
      </c>
      <c r="Z131" s="25">
        <v>0</v>
      </c>
      <c r="AA131" s="25">
        <v>0</v>
      </c>
      <c r="AB131" s="25">
        <v>0</v>
      </c>
      <c r="AC131" s="25">
        <v>0</v>
      </c>
      <c r="AD131" s="25">
        <v>0</v>
      </c>
      <c r="AE131" s="25">
        <v>0</v>
      </c>
      <c r="AF131" s="25">
        <v>0</v>
      </c>
      <c r="AG131" s="25">
        <v>0</v>
      </c>
      <c r="AH131" s="25">
        <v>0</v>
      </c>
      <c r="AI131" s="25">
        <v>0</v>
      </c>
      <c r="AJ131" s="25">
        <v>0</v>
      </c>
      <c r="AK131" s="25">
        <v>0</v>
      </c>
      <c r="AL131" s="25">
        <v>0</v>
      </c>
      <c r="AM131" s="25">
        <v>0</v>
      </c>
      <c r="AN131" s="25">
        <v>0</v>
      </c>
      <c r="AO131" s="25">
        <v>0</v>
      </c>
      <c r="AP131" s="25">
        <v>0</v>
      </c>
      <c r="AQ131" s="25">
        <v>0</v>
      </c>
      <c r="AR131" s="25">
        <v>0</v>
      </c>
      <c r="AS131" s="25">
        <v>0</v>
      </c>
      <c r="AT131" s="25">
        <v>0</v>
      </c>
      <c r="AU131" s="25">
        <v>0</v>
      </c>
      <c r="AV131" s="25">
        <v>0</v>
      </c>
      <c r="AW131" s="25">
        <v>0</v>
      </c>
      <c r="AX131" s="25">
        <v>0</v>
      </c>
      <c r="AY131" s="25">
        <v>0</v>
      </c>
      <c r="AZ131" s="25">
        <v>0</v>
      </c>
      <c r="BA131" s="25">
        <v>0</v>
      </c>
      <c r="BB131" s="25">
        <v>0</v>
      </c>
      <c r="BC131" s="25">
        <v>0</v>
      </c>
      <c r="BD131" s="25">
        <v>0</v>
      </c>
      <c r="BE131" s="25">
        <v>0</v>
      </c>
      <c r="BF131" s="25">
        <v>0</v>
      </c>
      <c r="BG131" s="25">
        <v>0</v>
      </c>
      <c r="BH131" s="25">
        <v>0</v>
      </c>
      <c r="BI131" s="25">
        <v>0</v>
      </c>
      <c r="BJ131" s="25">
        <v>0</v>
      </c>
      <c r="BK131" s="25">
        <v>0</v>
      </c>
      <c r="BL131" s="25">
        <v>0</v>
      </c>
      <c r="BM131" s="25">
        <v>0</v>
      </c>
      <c r="BN131" s="25">
        <v>0</v>
      </c>
      <c r="BO131" s="25">
        <v>0</v>
      </c>
      <c r="BP131" s="25">
        <v>0</v>
      </c>
      <c r="BQ131" s="327">
        <v>0</v>
      </c>
      <c r="BR131" s="327">
        <v>0</v>
      </c>
    </row>
    <row r="132" spans="2:70" ht="15.75" customHeight="1" x14ac:dyDescent="0.2">
      <c r="B132" s="328">
        <v>46258</v>
      </c>
      <c r="C132" s="25">
        <v>0</v>
      </c>
      <c r="D132" s="25">
        <v>0</v>
      </c>
      <c r="E132" s="25">
        <v>0</v>
      </c>
      <c r="F132" s="25">
        <v>0</v>
      </c>
      <c r="G132" s="25">
        <v>0</v>
      </c>
      <c r="H132" s="25">
        <v>0</v>
      </c>
      <c r="I132" s="25">
        <v>0</v>
      </c>
      <c r="J132" s="25">
        <v>0</v>
      </c>
      <c r="K132" s="25">
        <v>0</v>
      </c>
      <c r="L132" s="25">
        <v>0</v>
      </c>
      <c r="M132" s="25">
        <v>0</v>
      </c>
      <c r="N132" s="25">
        <v>0</v>
      </c>
      <c r="O132" s="25">
        <v>0</v>
      </c>
      <c r="P132" s="25">
        <v>0</v>
      </c>
      <c r="Q132" s="25">
        <v>0</v>
      </c>
      <c r="R132" s="25">
        <v>0</v>
      </c>
      <c r="S132" s="25">
        <v>0</v>
      </c>
      <c r="T132" s="25">
        <v>0</v>
      </c>
      <c r="U132" s="25">
        <v>0</v>
      </c>
      <c r="V132" s="25">
        <v>0</v>
      </c>
      <c r="W132" s="25">
        <v>0</v>
      </c>
      <c r="X132" s="25">
        <v>0</v>
      </c>
      <c r="Y132" s="25">
        <v>0</v>
      </c>
      <c r="Z132" s="25">
        <v>0</v>
      </c>
      <c r="AA132" s="25">
        <v>0</v>
      </c>
      <c r="AB132" s="25">
        <v>0</v>
      </c>
      <c r="AC132" s="25">
        <v>0</v>
      </c>
      <c r="AD132" s="25">
        <v>0</v>
      </c>
      <c r="AE132" s="25">
        <v>0</v>
      </c>
      <c r="AF132" s="25">
        <v>0</v>
      </c>
      <c r="AG132" s="25">
        <v>0</v>
      </c>
      <c r="AH132" s="25">
        <v>0</v>
      </c>
      <c r="AI132" s="25">
        <v>0</v>
      </c>
      <c r="AJ132" s="25">
        <v>0</v>
      </c>
      <c r="AK132" s="25">
        <v>0</v>
      </c>
      <c r="AL132" s="25">
        <v>0</v>
      </c>
      <c r="AM132" s="25">
        <v>0</v>
      </c>
      <c r="AN132" s="25">
        <v>0</v>
      </c>
      <c r="AO132" s="25">
        <v>0</v>
      </c>
      <c r="AP132" s="25">
        <v>0</v>
      </c>
      <c r="AQ132" s="25">
        <v>0</v>
      </c>
      <c r="AR132" s="25">
        <v>0</v>
      </c>
      <c r="AS132" s="25">
        <v>0</v>
      </c>
      <c r="AT132" s="25">
        <v>0</v>
      </c>
      <c r="AU132" s="25">
        <v>0</v>
      </c>
      <c r="AV132" s="25">
        <v>0</v>
      </c>
      <c r="AW132" s="25">
        <v>0</v>
      </c>
      <c r="AX132" s="25">
        <v>0</v>
      </c>
      <c r="AY132" s="25">
        <v>0</v>
      </c>
      <c r="AZ132" s="25">
        <v>0</v>
      </c>
      <c r="BA132" s="25">
        <v>0</v>
      </c>
      <c r="BB132" s="25">
        <v>0</v>
      </c>
      <c r="BC132" s="25">
        <v>0</v>
      </c>
      <c r="BD132" s="25">
        <v>0</v>
      </c>
      <c r="BE132" s="25">
        <v>0</v>
      </c>
      <c r="BF132" s="25">
        <v>0</v>
      </c>
      <c r="BG132" s="25">
        <v>0</v>
      </c>
      <c r="BH132" s="25">
        <v>0</v>
      </c>
      <c r="BI132" s="25">
        <v>0</v>
      </c>
      <c r="BJ132" s="25">
        <v>0</v>
      </c>
      <c r="BK132" s="25">
        <v>0</v>
      </c>
      <c r="BL132" s="25">
        <v>0</v>
      </c>
      <c r="BM132" s="25">
        <v>0</v>
      </c>
      <c r="BN132" s="25">
        <v>0</v>
      </c>
      <c r="BO132" s="25">
        <v>0</v>
      </c>
      <c r="BP132" s="25">
        <v>0</v>
      </c>
      <c r="BQ132" s="327">
        <v>0</v>
      </c>
      <c r="BR132" s="327">
        <v>0</v>
      </c>
    </row>
    <row r="133" spans="2:70" ht="15.75" customHeight="1" x14ac:dyDescent="0.2">
      <c r="B133" s="328">
        <v>46259</v>
      </c>
      <c r="C133" s="25">
        <v>0</v>
      </c>
      <c r="D133" s="25">
        <v>0</v>
      </c>
      <c r="E133" s="25">
        <v>0</v>
      </c>
      <c r="F133" s="25">
        <v>0</v>
      </c>
      <c r="G133" s="25">
        <v>0</v>
      </c>
      <c r="H133" s="25">
        <v>0</v>
      </c>
      <c r="I133" s="25">
        <v>0</v>
      </c>
      <c r="J133" s="25">
        <v>0</v>
      </c>
      <c r="K133" s="25">
        <v>0</v>
      </c>
      <c r="L133" s="25">
        <v>0</v>
      </c>
      <c r="M133" s="25">
        <v>0</v>
      </c>
      <c r="N133" s="25">
        <v>0</v>
      </c>
      <c r="O133" s="25">
        <v>0</v>
      </c>
      <c r="P133" s="25">
        <v>0</v>
      </c>
      <c r="Q133" s="25">
        <v>0</v>
      </c>
      <c r="R133" s="25">
        <v>0</v>
      </c>
      <c r="S133" s="25">
        <v>0</v>
      </c>
      <c r="T133" s="25">
        <v>0</v>
      </c>
      <c r="U133" s="25">
        <v>0</v>
      </c>
      <c r="V133" s="25">
        <v>0</v>
      </c>
      <c r="W133" s="25">
        <v>0</v>
      </c>
      <c r="X133" s="25">
        <v>0</v>
      </c>
      <c r="Y133" s="25">
        <v>0</v>
      </c>
      <c r="Z133" s="25">
        <v>0</v>
      </c>
      <c r="AA133" s="25">
        <v>0</v>
      </c>
      <c r="AB133" s="25">
        <v>0</v>
      </c>
      <c r="AC133" s="25">
        <v>0</v>
      </c>
      <c r="AD133" s="25">
        <v>0</v>
      </c>
      <c r="AE133" s="25">
        <v>0</v>
      </c>
      <c r="AF133" s="25">
        <v>0</v>
      </c>
      <c r="AG133" s="25">
        <v>0</v>
      </c>
      <c r="AH133" s="25">
        <v>0</v>
      </c>
      <c r="AI133" s="25">
        <v>0</v>
      </c>
      <c r="AJ133" s="25">
        <v>0</v>
      </c>
      <c r="AK133" s="25">
        <v>0</v>
      </c>
      <c r="AL133" s="25">
        <v>0</v>
      </c>
      <c r="AM133" s="25">
        <v>0</v>
      </c>
      <c r="AN133" s="25">
        <v>0</v>
      </c>
      <c r="AO133" s="25">
        <v>0</v>
      </c>
      <c r="AP133" s="25">
        <v>0</v>
      </c>
      <c r="AQ133" s="25">
        <v>0</v>
      </c>
      <c r="AR133" s="25">
        <v>0</v>
      </c>
      <c r="AS133" s="25">
        <v>0</v>
      </c>
      <c r="AT133" s="25">
        <v>0</v>
      </c>
      <c r="AU133" s="25">
        <v>0</v>
      </c>
      <c r="AV133" s="25">
        <v>0</v>
      </c>
      <c r="AW133" s="25">
        <v>0</v>
      </c>
      <c r="AX133" s="25">
        <v>0</v>
      </c>
      <c r="AY133" s="25">
        <v>0</v>
      </c>
      <c r="AZ133" s="25">
        <v>0</v>
      </c>
      <c r="BA133" s="25">
        <v>0</v>
      </c>
      <c r="BB133" s="25">
        <v>0</v>
      </c>
      <c r="BC133" s="25">
        <v>0</v>
      </c>
      <c r="BD133" s="25">
        <v>0</v>
      </c>
      <c r="BE133" s="25">
        <v>0</v>
      </c>
      <c r="BF133" s="25">
        <v>0</v>
      </c>
      <c r="BG133" s="25">
        <v>0</v>
      </c>
      <c r="BH133" s="25">
        <v>0</v>
      </c>
      <c r="BI133" s="25">
        <v>0</v>
      </c>
      <c r="BJ133" s="25">
        <v>0</v>
      </c>
      <c r="BK133" s="25">
        <v>0</v>
      </c>
      <c r="BL133" s="25">
        <v>0</v>
      </c>
      <c r="BM133" s="25">
        <v>0</v>
      </c>
      <c r="BN133" s="25">
        <v>0</v>
      </c>
      <c r="BO133" s="25">
        <v>0</v>
      </c>
      <c r="BP133" s="25">
        <v>0</v>
      </c>
      <c r="BQ133" s="327">
        <v>0</v>
      </c>
      <c r="BR133" s="327">
        <v>0</v>
      </c>
    </row>
    <row r="134" spans="2:70" ht="15.75" customHeight="1" x14ac:dyDescent="0.2">
      <c r="B134" s="328">
        <v>46260</v>
      </c>
      <c r="C134" s="25">
        <v>0</v>
      </c>
      <c r="D134" s="25">
        <v>0</v>
      </c>
      <c r="E134" s="25">
        <v>0</v>
      </c>
      <c r="F134" s="25">
        <v>0</v>
      </c>
      <c r="G134" s="25">
        <v>0</v>
      </c>
      <c r="H134" s="25">
        <v>0</v>
      </c>
      <c r="I134" s="25">
        <v>0</v>
      </c>
      <c r="J134" s="25">
        <v>0</v>
      </c>
      <c r="K134" s="25">
        <v>0</v>
      </c>
      <c r="L134" s="25">
        <v>0</v>
      </c>
      <c r="M134" s="25">
        <v>0</v>
      </c>
      <c r="N134" s="25">
        <v>0</v>
      </c>
      <c r="O134" s="25">
        <v>0</v>
      </c>
      <c r="P134" s="25">
        <v>0</v>
      </c>
      <c r="Q134" s="25">
        <v>0</v>
      </c>
      <c r="R134" s="25">
        <v>0</v>
      </c>
      <c r="S134" s="25">
        <v>0</v>
      </c>
      <c r="T134" s="25">
        <v>0</v>
      </c>
      <c r="U134" s="25">
        <v>0</v>
      </c>
      <c r="V134" s="25">
        <v>0</v>
      </c>
      <c r="W134" s="25">
        <v>0</v>
      </c>
      <c r="X134" s="25">
        <v>0</v>
      </c>
      <c r="Y134" s="25">
        <v>0</v>
      </c>
      <c r="Z134" s="25">
        <v>0</v>
      </c>
      <c r="AA134" s="25">
        <v>0</v>
      </c>
      <c r="AB134" s="25">
        <v>0</v>
      </c>
      <c r="AC134" s="25">
        <v>0</v>
      </c>
      <c r="AD134" s="25">
        <v>0</v>
      </c>
      <c r="AE134" s="25">
        <v>0</v>
      </c>
      <c r="AF134" s="25">
        <v>0</v>
      </c>
      <c r="AG134" s="25">
        <v>0</v>
      </c>
      <c r="AH134" s="25">
        <v>0</v>
      </c>
      <c r="AI134" s="25">
        <v>0</v>
      </c>
      <c r="AJ134" s="25">
        <v>0</v>
      </c>
      <c r="AK134" s="25">
        <v>0</v>
      </c>
      <c r="AL134" s="25">
        <v>0</v>
      </c>
      <c r="AM134" s="25">
        <v>0</v>
      </c>
      <c r="AN134" s="25">
        <v>0</v>
      </c>
      <c r="AO134" s="25">
        <v>0</v>
      </c>
      <c r="AP134" s="25">
        <v>0</v>
      </c>
      <c r="AQ134" s="25">
        <v>0</v>
      </c>
      <c r="AR134" s="25">
        <v>0</v>
      </c>
      <c r="AS134" s="25">
        <v>0</v>
      </c>
      <c r="AT134" s="25">
        <v>0</v>
      </c>
      <c r="AU134" s="25">
        <v>0</v>
      </c>
      <c r="AV134" s="25">
        <v>0</v>
      </c>
      <c r="AW134" s="25">
        <v>0</v>
      </c>
      <c r="AX134" s="25">
        <v>0</v>
      </c>
      <c r="AY134" s="25">
        <v>0</v>
      </c>
      <c r="AZ134" s="25">
        <v>0</v>
      </c>
      <c r="BA134" s="25">
        <v>0</v>
      </c>
      <c r="BB134" s="25">
        <v>0</v>
      </c>
      <c r="BC134" s="25">
        <v>0</v>
      </c>
      <c r="BD134" s="25">
        <v>0</v>
      </c>
      <c r="BE134" s="25">
        <v>0</v>
      </c>
      <c r="BF134" s="25">
        <v>0</v>
      </c>
      <c r="BG134" s="25">
        <v>0</v>
      </c>
      <c r="BH134" s="25">
        <v>0</v>
      </c>
      <c r="BI134" s="25">
        <v>0</v>
      </c>
      <c r="BJ134" s="25">
        <v>0</v>
      </c>
      <c r="BK134" s="25">
        <v>0</v>
      </c>
      <c r="BL134" s="25">
        <v>0</v>
      </c>
      <c r="BM134" s="25">
        <v>0</v>
      </c>
      <c r="BN134" s="25">
        <v>0</v>
      </c>
      <c r="BO134" s="25">
        <v>0</v>
      </c>
      <c r="BP134" s="25">
        <v>0</v>
      </c>
      <c r="BQ134" s="327">
        <v>0</v>
      </c>
      <c r="BR134" s="327">
        <v>0</v>
      </c>
    </row>
    <row r="135" spans="2:70" ht="15.75" customHeight="1" x14ac:dyDescent="0.2">
      <c r="B135" s="328">
        <v>46261</v>
      </c>
      <c r="C135" s="25">
        <v>0</v>
      </c>
      <c r="D135" s="25">
        <v>0</v>
      </c>
      <c r="E135" s="25">
        <v>0</v>
      </c>
      <c r="F135" s="25">
        <v>0</v>
      </c>
      <c r="G135" s="25">
        <v>0</v>
      </c>
      <c r="H135" s="25">
        <v>0</v>
      </c>
      <c r="I135" s="25">
        <v>0</v>
      </c>
      <c r="J135" s="25">
        <v>0</v>
      </c>
      <c r="K135" s="25">
        <v>0</v>
      </c>
      <c r="L135" s="25">
        <v>0</v>
      </c>
      <c r="M135" s="25">
        <v>0</v>
      </c>
      <c r="N135" s="25">
        <v>0</v>
      </c>
      <c r="O135" s="25">
        <v>0</v>
      </c>
      <c r="P135" s="25">
        <v>0</v>
      </c>
      <c r="Q135" s="25">
        <v>0</v>
      </c>
      <c r="R135" s="25">
        <v>0</v>
      </c>
      <c r="S135" s="25">
        <v>0</v>
      </c>
      <c r="T135" s="25">
        <v>0</v>
      </c>
      <c r="U135" s="25">
        <v>0</v>
      </c>
      <c r="V135" s="25">
        <v>0</v>
      </c>
      <c r="W135" s="25">
        <v>0</v>
      </c>
      <c r="X135" s="25">
        <v>0</v>
      </c>
      <c r="Y135" s="25">
        <v>0</v>
      </c>
      <c r="Z135" s="25">
        <v>0</v>
      </c>
      <c r="AA135" s="25">
        <v>0</v>
      </c>
      <c r="AB135" s="25">
        <v>0</v>
      </c>
      <c r="AC135" s="25">
        <v>0</v>
      </c>
      <c r="AD135" s="25">
        <v>0</v>
      </c>
      <c r="AE135" s="25">
        <v>0</v>
      </c>
      <c r="AF135" s="25">
        <v>0</v>
      </c>
      <c r="AG135" s="25">
        <v>0</v>
      </c>
      <c r="AH135" s="25">
        <v>0</v>
      </c>
      <c r="AI135" s="25">
        <v>0</v>
      </c>
      <c r="AJ135" s="25">
        <v>0</v>
      </c>
      <c r="AK135" s="25">
        <v>0</v>
      </c>
      <c r="AL135" s="25">
        <v>0</v>
      </c>
      <c r="AM135" s="25">
        <v>0</v>
      </c>
      <c r="AN135" s="25">
        <v>0</v>
      </c>
      <c r="AO135" s="25">
        <v>0</v>
      </c>
      <c r="AP135" s="25">
        <v>0</v>
      </c>
      <c r="AQ135" s="25">
        <v>0</v>
      </c>
      <c r="AR135" s="25">
        <v>0</v>
      </c>
      <c r="AS135" s="25">
        <v>0</v>
      </c>
      <c r="AT135" s="25">
        <v>0</v>
      </c>
      <c r="AU135" s="25">
        <v>0</v>
      </c>
      <c r="AV135" s="25">
        <v>0</v>
      </c>
      <c r="AW135" s="25">
        <v>0</v>
      </c>
      <c r="AX135" s="25">
        <v>0</v>
      </c>
      <c r="AY135" s="25">
        <v>0</v>
      </c>
      <c r="AZ135" s="25">
        <v>0</v>
      </c>
      <c r="BA135" s="25">
        <v>0</v>
      </c>
      <c r="BB135" s="25">
        <v>0</v>
      </c>
      <c r="BC135" s="25">
        <v>0</v>
      </c>
      <c r="BD135" s="25">
        <v>0</v>
      </c>
      <c r="BE135" s="25">
        <v>0</v>
      </c>
      <c r="BF135" s="25">
        <v>0</v>
      </c>
      <c r="BG135" s="25">
        <v>0</v>
      </c>
      <c r="BH135" s="25">
        <v>0</v>
      </c>
      <c r="BI135" s="25">
        <v>0</v>
      </c>
      <c r="BJ135" s="25">
        <v>0</v>
      </c>
      <c r="BK135" s="25">
        <v>0</v>
      </c>
      <c r="BL135" s="25">
        <v>0</v>
      </c>
      <c r="BM135" s="25">
        <v>0</v>
      </c>
      <c r="BN135" s="25">
        <v>0</v>
      </c>
      <c r="BO135" s="25">
        <v>0</v>
      </c>
      <c r="BP135" s="25">
        <v>0</v>
      </c>
      <c r="BQ135" s="327">
        <v>0</v>
      </c>
      <c r="BR135" s="327">
        <v>0</v>
      </c>
    </row>
    <row r="136" spans="2:70" ht="15.75" customHeight="1" x14ac:dyDescent="0.2">
      <c r="B136" s="328">
        <v>46262</v>
      </c>
      <c r="C136" s="25">
        <v>0</v>
      </c>
      <c r="D136" s="25">
        <v>0</v>
      </c>
      <c r="E136" s="25">
        <v>0</v>
      </c>
      <c r="F136" s="25">
        <v>0</v>
      </c>
      <c r="G136" s="25">
        <v>0</v>
      </c>
      <c r="H136" s="25">
        <v>0</v>
      </c>
      <c r="I136" s="25">
        <v>0</v>
      </c>
      <c r="J136" s="25">
        <v>0</v>
      </c>
      <c r="K136" s="25">
        <v>0</v>
      </c>
      <c r="L136" s="25">
        <v>0</v>
      </c>
      <c r="M136" s="25">
        <v>0</v>
      </c>
      <c r="N136" s="25">
        <v>0</v>
      </c>
      <c r="O136" s="25">
        <v>0</v>
      </c>
      <c r="P136" s="25">
        <v>0</v>
      </c>
      <c r="Q136" s="25">
        <v>0</v>
      </c>
      <c r="R136" s="25">
        <v>0</v>
      </c>
      <c r="S136" s="25">
        <v>0</v>
      </c>
      <c r="T136" s="25">
        <v>0</v>
      </c>
      <c r="U136" s="25">
        <v>0</v>
      </c>
      <c r="V136" s="25">
        <v>0</v>
      </c>
      <c r="W136" s="25">
        <v>0</v>
      </c>
      <c r="X136" s="25">
        <v>0</v>
      </c>
      <c r="Y136" s="25">
        <v>0</v>
      </c>
      <c r="Z136" s="25">
        <v>0</v>
      </c>
      <c r="AA136" s="25">
        <v>0</v>
      </c>
      <c r="AB136" s="25">
        <v>0</v>
      </c>
      <c r="AC136" s="25">
        <v>0</v>
      </c>
      <c r="AD136" s="25">
        <v>0</v>
      </c>
      <c r="AE136" s="25">
        <v>0</v>
      </c>
      <c r="AF136" s="25">
        <v>0</v>
      </c>
      <c r="AG136" s="25">
        <v>0</v>
      </c>
      <c r="AH136" s="25">
        <v>0</v>
      </c>
      <c r="AI136" s="25">
        <v>0</v>
      </c>
      <c r="AJ136" s="25">
        <v>0</v>
      </c>
      <c r="AK136" s="25">
        <v>0</v>
      </c>
      <c r="AL136" s="25">
        <v>0</v>
      </c>
      <c r="AM136" s="25">
        <v>0</v>
      </c>
      <c r="AN136" s="25">
        <v>0</v>
      </c>
      <c r="AO136" s="25">
        <v>0</v>
      </c>
      <c r="AP136" s="25">
        <v>0</v>
      </c>
      <c r="AQ136" s="25">
        <v>0</v>
      </c>
      <c r="AR136" s="25">
        <v>0</v>
      </c>
      <c r="AS136" s="25">
        <v>0</v>
      </c>
      <c r="AT136" s="25">
        <v>0</v>
      </c>
      <c r="AU136" s="25">
        <v>0</v>
      </c>
      <c r="AV136" s="25">
        <v>0</v>
      </c>
      <c r="AW136" s="25">
        <v>0</v>
      </c>
      <c r="AX136" s="25">
        <v>0</v>
      </c>
      <c r="AY136" s="25">
        <v>0</v>
      </c>
      <c r="AZ136" s="25">
        <v>0</v>
      </c>
      <c r="BA136" s="25">
        <v>0</v>
      </c>
      <c r="BB136" s="25">
        <v>0</v>
      </c>
      <c r="BC136" s="25">
        <v>0</v>
      </c>
      <c r="BD136" s="25">
        <v>0</v>
      </c>
      <c r="BE136" s="25">
        <v>0</v>
      </c>
      <c r="BF136" s="25">
        <v>0</v>
      </c>
      <c r="BG136" s="25">
        <v>0</v>
      </c>
      <c r="BH136" s="25">
        <v>0</v>
      </c>
      <c r="BI136" s="25">
        <v>0</v>
      </c>
      <c r="BJ136" s="25">
        <v>0</v>
      </c>
      <c r="BK136" s="25">
        <v>0</v>
      </c>
      <c r="BL136" s="25">
        <v>0</v>
      </c>
      <c r="BM136" s="25">
        <v>0</v>
      </c>
      <c r="BN136" s="25">
        <v>0</v>
      </c>
      <c r="BO136" s="25">
        <v>0</v>
      </c>
      <c r="BP136" s="25">
        <v>0</v>
      </c>
      <c r="BQ136" s="327">
        <v>0</v>
      </c>
      <c r="BR136" s="327">
        <v>0</v>
      </c>
    </row>
    <row r="137" spans="2:70" ht="15.75" customHeight="1" x14ac:dyDescent="0.2">
      <c r="B137" s="328">
        <v>46263</v>
      </c>
      <c r="C137" s="25">
        <v>0</v>
      </c>
      <c r="D137" s="25">
        <v>0</v>
      </c>
      <c r="E137" s="25">
        <v>0</v>
      </c>
      <c r="F137" s="25">
        <v>0</v>
      </c>
      <c r="G137" s="25">
        <v>0</v>
      </c>
      <c r="H137" s="25">
        <v>0</v>
      </c>
      <c r="I137" s="25">
        <v>0</v>
      </c>
      <c r="J137" s="25">
        <v>0</v>
      </c>
      <c r="K137" s="25">
        <v>0</v>
      </c>
      <c r="L137" s="25">
        <v>0</v>
      </c>
      <c r="M137" s="25">
        <v>0</v>
      </c>
      <c r="N137" s="25">
        <v>0</v>
      </c>
      <c r="O137" s="25">
        <v>0</v>
      </c>
      <c r="P137" s="25">
        <v>0</v>
      </c>
      <c r="Q137" s="25">
        <v>0</v>
      </c>
      <c r="R137" s="25">
        <v>0</v>
      </c>
      <c r="S137" s="25">
        <v>0</v>
      </c>
      <c r="T137" s="25">
        <v>0</v>
      </c>
      <c r="U137" s="25">
        <v>0</v>
      </c>
      <c r="V137" s="25">
        <v>0</v>
      </c>
      <c r="W137" s="25">
        <v>0</v>
      </c>
      <c r="X137" s="25">
        <v>0</v>
      </c>
      <c r="Y137" s="25">
        <v>0</v>
      </c>
      <c r="Z137" s="25">
        <v>0</v>
      </c>
      <c r="AA137" s="25">
        <v>0</v>
      </c>
      <c r="AB137" s="25">
        <v>0</v>
      </c>
      <c r="AC137" s="25">
        <v>0</v>
      </c>
      <c r="AD137" s="25">
        <v>0</v>
      </c>
      <c r="AE137" s="25">
        <v>0</v>
      </c>
      <c r="AF137" s="25">
        <v>0</v>
      </c>
      <c r="AG137" s="25">
        <v>0</v>
      </c>
      <c r="AH137" s="25">
        <v>0</v>
      </c>
      <c r="AI137" s="25">
        <v>0</v>
      </c>
      <c r="AJ137" s="25">
        <v>0</v>
      </c>
      <c r="AK137" s="25">
        <v>0</v>
      </c>
      <c r="AL137" s="25">
        <v>0</v>
      </c>
      <c r="AM137" s="25">
        <v>0</v>
      </c>
      <c r="AN137" s="25">
        <v>0</v>
      </c>
      <c r="AO137" s="25">
        <v>0</v>
      </c>
      <c r="AP137" s="25">
        <v>0</v>
      </c>
      <c r="AQ137" s="25">
        <v>0</v>
      </c>
      <c r="AR137" s="25">
        <v>0</v>
      </c>
      <c r="AS137" s="25">
        <v>0</v>
      </c>
      <c r="AT137" s="25">
        <v>0</v>
      </c>
      <c r="AU137" s="25">
        <v>0</v>
      </c>
      <c r="AV137" s="25">
        <v>0</v>
      </c>
      <c r="AW137" s="25">
        <v>0</v>
      </c>
      <c r="AX137" s="25">
        <v>0</v>
      </c>
      <c r="AY137" s="25">
        <v>0</v>
      </c>
      <c r="AZ137" s="25">
        <v>0</v>
      </c>
      <c r="BA137" s="25">
        <v>0</v>
      </c>
      <c r="BB137" s="25">
        <v>0</v>
      </c>
      <c r="BC137" s="25">
        <v>0</v>
      </c>
      <c r="BD137" s="25">
        <v>0</v>
      </c>
      <c r="BE137" s="25">
        <v>0</v>
      </c>
      <c r="BF137" s="25">
        <v>0</v>
      </c>
      <c r="BG137" s="25">
        <v>0</v>
      </c>
      <c r="BH137" s="25">
        <v>0</v>
      </c>
      <c r="BI137" s="25">
        <v>0</v>
      </c>
      <c r="BJ137" s="25">
        <v>0</v>
      </c>
      <c r="BK137" s="25">
        <v>0</v>
      </c>
      <c r="BL137" s="25">
        <v>0</v>
      </c>
      <c r="BM137" s="25">
        <v>0</v>
      </c>
      <c r="BN137" s="25">
        <v>0</v>
      </c>
      <c r="BO137" s="25">
        <v>0</v>
      </c>
      <c r="BP137" s="25">
        <v>0</v>
      </c>
      <c r="BQ137" s="327">
        <v>0</v>
      </c>
      <c r="BR137" s="327">
        <v>0</v>
      </c>
    </row>
    <row r="138" spans="2:70" ht="15.75" customHeight="1" x14ac:dyDescent="0.2">
      <c r="B138" s="328">
        <v>46264</v>
      </c>
      <c r="C138" s="25">
        <v>0</v>
      </c>
      <c r="D138" s="25">
        <v>0</v>
      </c>
      <c r="E138" s="25">
        <v>0</v>
      </c>
      <c r="F138" s="25">
        <v>0</v>
      </c>
      <c r="G138" s="25">
        <v>0</v>
      </c>
      <c r="H138" s="25">
        <v>0</v>
      </c>
      <c r="I138" s="25">
        <v>0</v>
      </c>
      <c r="J138" s="25">
        <v>0</v>
      </c>
      <c r="K138" s="25">
        <v>0</v>
      </c>
      <c r="L138" s="25">
        <v>0</v>
      </c>
      <c r="M138" s="25">
        <v>0</v>
      </c>
      <c r="N138" s="25">
        <v>0</v>
      </c>
      <c r="O138" s="25">
        <v>0</v>
      </c>
      <c r="P138" s="25">
        <v>0</v>
      </c>
      <c r="Q138" s="25">
        <v>0</v>
      </c>
      <c r="R138" s="25">
        <v>0</v>
      </c>
      <c r="S138" s="25">
        <v>0</v>
      </c>
      <c r="T138" s="25">
        <v>0</v>
      </c>
      <c r="U138" s="25">
        <v>0</v>
      </c>
      <c r="V138" s="25">
        <v>0</v>
      </c>
      <c r="W138" s="25">
        <v>0</v>
      </c>
      <c r="X138" s="25">
        <v>0</v>
      </c>
      <c r="Y138" s="25">
        <v>0</v>
      </c>
      <c r="Z138" s="25">
        <v>0</v>
      </c>
      <c r="AA138" s="25">
        <v>0</v>
      </c>
      <c r="AB138" s="25">
        <v>0</v>
      </c>
      <c r="AC138" s="25">
        <v>0</v>
      </c>
      <c r="AD138" s="25">
        <v>0</v>
      </c>
      <c r="AE138" s="25">
        <v>0</v>
      </c>
      <c r="AF138" s="25">
        <v>0</v>
      </c>
      <c r="AG138" s="25">
        <v>0</v>
      </c>
      <c r="AH138" s="25">
        <v>0</v>
      </c>
      <c r="AI138" s="25">
        <v>0</v>
      </c>
      <c r="AJ138" s="25">
        <v>0</v>
      </c>
      <c r="AK138" s="25">
        <v>0</v>
      </c>
      <c r="AL138" s="25">
        <v>0</v>
      </c>
      <c r="AM138" s="25">
        <v>0</v>
      </c>
      <c r="AN138" s="25">
        <v>0</v>
      </c>
      <c r="AO138" s="25">
        <v>0</v>
      </c>
      <c r="AP138" s="25">
        <v>0</v>
      </c>
      <c r="AQ138" s="25">
        <v>0</v>
      </c>
      <c r="AR138" s="25">
        <v>0</v>
      </c>
      <c r="AS138" s="25">
        <v>0</v>
      </c>
      <c r="AT138" s="25">
        <v>0</v>
      </c>
      <c r="AU138" s="25">
        <v>0</v>
      </c>
      <c r="AV138" s="25">
        <v>0</v>
      </c>
      <c r="AW138" s="25">
        <v>0</v>
      </c>
      <c r="AX138" s="25">
        <v>0</v>
      </c>
      <c r="AY138" s="25">
        <v>0</v>
      </c>
      <c r="AZ138" s="25">
        <v>0</v>
      </c>
      <c r="BA138" s="25">
        <v>0</v>
      </c>
      <c r="BB138" s="25">
        <v>0</v>
      </c>
      <c r="BC138" s="25">
        <v>0</v>
      </c>
      <c r="BD138" s="25">
        <v>0</v>
      </c>
      <c r="BE138" s="25">
        <v>0</v>
      </c>
      <c r="BF138" s="25">
        <v>0</v>
      </c>
      <c r="BG138" s="25">
        <v>0</v>
      </c>
      <c r="BH138" s="25">
        <v>0</v>
      </c>
      <c r="BI138" s="25">
        <v>0</v>
      </c>
      <c r="BJ138" s="25">
        <v>0</v>
      </c>
      <c r="BK138" s="25">
        <v>0</v>
      </c>
      <c r="BL138" s="25">
        <v>0</v>
      </c>
      <c r="BM138" s="25">
        <v>0</v>
      </c>
      <c r="BN138" s="25">
        <v>0</v>
      </c>
      <c r="BO138" s="25">
        <v>0</v>
      </c>
      <c r="BP138" s="25">
        <v>0</v>
      </c>
      <c r="BQ138" s="327">
        <v>0</v>
      </c>
      <c r="BR138" s="327">
        <v>0</v>
      </c>
    </row>
    <row r="139" spans="2:70" ht="15.75" customHeight="1" x14ac:dyDescent="0.2">
      <c r="B139" s="328">
        <v>46265</v>
      </c>
      <c r="C139" s="25">
        <v>0</v>
      </c>
      <c r="D139" s="25">
        <v>0</v>
      </c>
      <c r="E139" s="25">
        <v>0</v>
      </c>
      <c r="F139" s="25">
        <v>0</v>
      </c>
      <c r="G139" s="25">
        <v>0</v>
      </c>
      <c r="H139" s="25">
        <v>0</v>
      </c>
      <c r="I139" s="25">
        <v>0</v>
      </c>
      <c r="J139" s="25">
        <v>0</v>
      </c>
      <c r="K139" s="25">
        <v>0</v>
      </c>
      <c r="L139" s="25">
        <v>0</v>
      </c>
      <c r="M139" s="25">
        <v>0</v>
      </c>
      <c r="N139" s="25">
        <v>0</v>
      </c>
      <c r="O139" s="25">
        <v>0</v>
      </c>
      <c r="P139" s="25">
        <v>0</v>
      </c>
      <c r="Q139" s="25">
        <v>0</v>
      </c>
      <c r="R139" s="25">
        <v>0</v>
      </c>
      <c r="S139" s="25">
        <v>0</v>
      </c>
      <c r="T139" s="25">
        <v>0</v>
      </c>
      <c r="U139" s="25">
        <v>0</v>
      </c>
      <c r="V139" s="25">
        <v>0</v>
      </c>
      <c r="W139" s="25">
        <v>0</v>
      </c>
      <c r="X139" s="25">
        <v>0</v>
      </c>
      <c r="Y139" s="25">
        <v>0</v>
      </c>
      <c r="Z139" s="25">
        <v>0</v>
      </c>
      <c r="AA139" s="25">
        <v>0</v>
      </c>
      <c r="AB139" s="25">
        <v>0</v>
      </c>
      <c r="AC139" s="25">
        <v>0</v>
      </c>
      <c r="AD139" s="25">
        <v>0</v>
      </c>
      <c r="AE139" s="25">
        <v>0</v>
      </c>
      <c r="AF139" s="25">
        <v>0</v>
      </c>
      <c r="AG139" s="25">
        <v>0</v>
      </c>
      <c r="AH139" s="25">
        <v>0</v>
      </c>
      <c r="AI139" s="25">
        <v>0</v>
      </c>
      <c r="AJ139" s="25">
        <v>0</v>
      </c>
      <c r="AK139" s="25">
        <v>0</v>
      </c>
      <c r="AL139" s="25">
        <v>0</v>
      </c>
      <c r="AM139" s="25">
        <v>0</v>
      </c>
      <c r="AN139" s="25">
        <v>0</v>
      </c>
      <c r="AO139" s="25">
        <v>0</v>
      </c>
      <c r="AP139" s="25">
        <v>0</v>
      </c>
      <c r="AQ139" s="25">
        <v>0</v>
      </c>
      <c r="AR139" s="25">
        <v>0</v>
      </c>
      <c r="AS139" s="25">
        <v>0</v>
      </c>
      <c r="AT139" s="25">
        <v>0</v>
      </c>
      <c r="AU139" s="25">
        <v>0</v>
      </c>
      <c r="AV139" s="25">
        <v>0</v>
      </c>
      <c r="AW139" s="25">
        <v>0</v>
      </c>
      <c r="AX139" s="25">
        <v>0</v>
      </c>
      <c r="AY139" s="25">
        <v>0</v>
      </c>
      <c r="AZ139" s="25">
        <v>0</v>
      </c>
      <c r="BA139" s="25">
        <v>0</v>
      </c>
      <c r="BB139" s="25">
        <v>0</v>
      </c>
      <c r="BC139" s="25">
        <v>0</v>
      </c>
      <c r="BD139" s="25">
        <v>0</v>
      </c>
      <c r="BE139" s="25">
        <v>0</v>
      </c>
      <c r="BF139" s="25">
        <v>0</v>
      </c>
      <c r="BG139" s="25">
        <v>0</v>
      </c>
      <c r="BH139" s="25">
        <v>0</v>
      </c>
      <c r="BI139" s="25">
        <v>0</v>
      </c>
      <c r="BJ139" s="25">
        <v>0</v>
      </c>
      <c r="BK139" s="25">
        <v>0</v>
      </c>
      <c r="BL139" s="25">
        <v>0</v>
      </c>
      <c r="BM139" s="25">
        <v>0</v>
      </c>
      <c r="BN139" s="25">
        <v>0</v>
      </c>
      <c r="BO139" s="25">
        <v>0</v>
      </c>
      <c r="BP139" s="25">
        <v>0</v>
      </c>
      <c r="BQ139" s="327">
        <v>0</v>
      </c>
      <c r="BR139" s="327">
        <v>0</v>
      </c>
    </row>
    <row r="140" spans="2:70" ht="15.75" customHeight="1" x14ac:dyDescent="0.2"/>
    <row r="141" spans="2:70" ht="15.75" customHeight="1" x14ac:dyDescent="0.2"/>
    <row r="142" spans="2:70" ht="15.75" customHeight="1" x14ac:dyDescent="0.2"/>
    <row r="143" spans="2:70" ht="15.75" customHeight="1" x14ac:dyDescent="0.2"/>
    <row r="144" spans="2:70"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B3:B4"/>
    <mergeCell ref="B38:B39"/>
    <mergeCell ref="B73:B74"/>
    <mergeCell ref="B107:B10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BT1000"/>
  <sheetViews>
    <sheetView workbookViewId="0">
      <selection sqref="A1:BT1000"/>
    </sheetView>
  </sheetViews>
  <sheetFormatPr defaultColWidth="12.5703125" defaultRowHeight="15" customHeight="1" x14ac:dyDescent="0.2"/>
  <cols>
    <col min="1" max="6" width="12.5703125" customWidth="1"/>
  </cols>
  <sheetData>
    <row r="1" spans="1:72" ht="15.75" customHeight="1" x14ac:dyDescent="0.2"/>
    <row r="2" spans="1:72" ht="15.75" customHeight="1" x14ac:dyDescent="0.2"/>
    <row r="3" spans="1:72" ht="15.75" customHeight="1" x14ac:dyDescent="0.25">
      <c r="A3" s="2"/>
      <c r="B3" s="2"/>
      <c r="C3" s="2"/>
      <c r="D3" s="2"/>
      <c r="E3" s="329" t="s">
        <v>5</v>
      </c>
      <c r="F3" s="329" t="s">
        <v>75</v>
      </c>
      <c r="G3" s="329" t="s">
        <v>165</v>
      </c>
      <c r="H3" s="329" t="s">
        <v>170</v>
      </c>
      <c r="I3" s="329" t="s">
        <v>8</v>
      </c>
      <c r="J3" s="329" t="s">
        <v>9</v>
      </c>
      <c r="K3" s="329" t="s">
        <v>10</v>
      </c>
      <c r="L3" s="329" t="s">
        <v>11</v>
      </c>
      <c r="M3" s="329" t="s">
        <v>12</v>
      </c>
      <c r="N3" s="329" t="s">
        <v>454</v>
      </c>
      <c r="O3" s="329" t="s">
        <v>455</v>
      </c>
      <c r="P3" s="329" t="s">
        <v>456</v>
      </c>
      <c r="Q3" s="329" t="s">
        <v>84</v>
      </c>
      <c r="R3" s="329" t="s">
        <v>85</v>
      </c>
      <c r="S3" s="329" t="s">
        <v>86</v>
      </c>
      <c r="T3" s="329" t="s">
        <v>87</v>
      </c>
      <c r="U3" s="329" t="s">
        <v>88</v>
      </c>
      <c r="V3" s="329" t="s">
        <v>89</v>
      </c>
      <c r="W3" s="329" t="s">
        <v>90</v>
      </c>
      <c r="X3" s="329" t="s">
        <v>91</v>
      </c>
      <c r="Y3" s="329" t="s">
        <v>92</v>
      </c>
      <c r="Z3" s="329" t="s">
        <v>93</v>
      </c>
      <c r="AA3" s="329" t="s">
        <v>457</v>
      </c>
      <c r="AB3" s="329" t="s">
        <v>94</v>
      </c>
      <c r="AC3" s="329" t="s">
        <v>95</v>
      </c>
      <c r="AD3" s="329" t="s">
        <v>96</v>
      </c>
      <c r="AE3" s="329" t="s">
        <v>458</v>
      </c>
      <c r="AF3" s="329" t="s">
        <v>98</v>
      </c>
      <c r="AG3" s="329" t="s">
        <v>272</v>
      </c>
      <c r="AH3" s="329" t="s">
        <v>100</v>
      </c>
      <c r="AI3" s="329" t="s">
        <v>101</v>
      </c>
      <c r="AJ3" s="329" t="s">
        <v>285</v>
      </c>
      <c r="AK3" s="329" t="s">
        <v>290</v>
      </c>
      <c r="AL3" s="329" t="s">
        <v>295</v>
      </c>
      <c r="AM3" s="329" t="s">
        <v>300</v>
      </c>
      <c r="AN3" s="329" t="s">
        <v>14</v>
      </c>
      <c r="AO3" s="329" t="s">
        <v>16</v>
      </c>
      <c r="AP3" s="329" t="s">
        <v>15</v>
      </c>
      <c r="AQ3" s="329" t="s">
        <v>317</v>
      </c>
      <c r="AR3" s="329" t="s">
        <v>107</v>
      </c>
      <c r="AS3" s="329" t="s">
        <v>326</v>
      </c>
      <c r="AT3" s="329" t="s">
        <v>53</v>
      </c>
      <c r="AU3" s="329" t="s">
        <v>335</v>
      </c>
      <c r="AV3" s="329" t="s">
        <v>110</v>
      </c>
      <c r="AW3" s="329" t="s">
        <v>111</v>
      </c>
      <c r="AX3" s="329" t="s">
        <v>112</v>
      </c>
      <c r="AY3" s="329" t="s">
        <v>459</v>
      </c>
      <c r="AZ3" s="329" t="s">
        <v>357</v>
      </c>
      <c r="BA3" s="329" t="s">
        <v>115</v>
      </c>
      <c r="BB3" s="329" t="s">
        <v>116</v>
      </c>
      <c r="BC3" s="329" t="s">
        <v>117</v>
      </c>
      <c r="BD3" s="329" t="s">
        <v>118</v>
      </c>
      <c r="BE3" s="329" t="s">
        <v>119</v>
      </c>
      <c r="BF3" s="329" t="s">
        <v>382</v>
      </c>
      <c r="BG3" s="329" t="s">
        <v>460</v>
      </c>
      <c r="BH3" s="329" t="s">
        <v>461</v>
      </c>
      <c r="BI3" s="329" t="s">
        <v>25</v>
      </c>
      <c r="BJ3" s="329" t="s">
        <v>120</v>
      </c>
      <c r="BK3" s="329" t="s">
        <v>395</v>
      </c>
      <c r="BL3" s="329" t="s">
        <v>21</v>
      </c>
      <c r="BM3" s="329" t="s">
        <v>22</v>
      </c>
      <c r="BN3" s="329" t="s">
        <v>123</v>
      </c>
      <c r="BO3" s="329" t="s">
        <v>42</v>
      </c>
      <c r="BP3" s="329" t="s">
        <v>48</v>
      </c>
      <c r="BQ3" s="329" t="s">
        <v>145</v>
      </c>
      <c r="BR3" s="330" t="s">
        <v>127</v>
      </c>
      <c r="BS3" s="330" t="s">
        <v>128</v>
      </c>
      <c r="BT3" s="330" t="s">
        <v>130</v>
      </c>
    </row>
    <row r="4" spans="1:72" ht="15.75" customHeight="1" x14ac:dyDescent="0.25">
      <c r="A4" s="2"/>
      <c r="C4" s="2"/>
      <c r="D4" s="2"/>
      <c r="E4" s="329">
        <v>12744</v>
      </c>
      <c r="F4" s="329">
        <v>11857</v>
      </c>
      <c r="G4" s="329">
        <v>11858</v>
      </c>
      <c r="H4" s="329">
        <v>11859</v>
      </c>
      <c r="I4" s="329">
        <v>11860</v>
      </c>
      <c r="J4" s="329">
        <v>11861</v>
      </c>
      <c r="K4" s="329">
        <v>11862</v>
      </c>
      <c r="L4" s="329">
        <v>11863</v>
      </c>
      <c r="M4" s="329">
        <v>11864</v>
      </c>
      <c r="N4" s="329">
        <v>11865</v>
      </c>
      <c r="O4" s="329">
        <v>11866</v>
      </c>
      <c r="P4" s="329">
        <v>11867</v>
      </c>
      <c r="Q4" s="329">
        <v>11868</v>
      </c>
      <c r="R4" s="329">
        <v>11869</v>
      </c>
      <c r="S4" s="329">
        <v>11870</v>
      </c>
      <c r="T4" s="329">
        <v>11871</v>
      </c>
      <c r="U4" s="329">
        <v>11872</v>
      </c>
      <c r="V4" s="329">
        <v>11873</v>
      </c>
      <c r="W4" s="329">
        <v>11874</v>
      </c>
      <c r="X4" s="329">
        <v>11875</v>
      </c>
      <c r="Y4" s="329">
        <v>11876</v>
      </c>
      <c r="Z4" s="329">
        <v>11877</v>
      </c>
      <c r="AA4" s="329">
        <v>11878</v>
      </c>
      <c r="AB4" s="329">
        <v>11879</v>
      </c>
      <c r="AC4" s="329">
        <v>11880</v>
      </c>
      <c r="AD4" s="329">
        <v>11881</v>
      </c>
      <c r="AE4" s="329">
        <v>11882</v>
      </c>
      <c r="AF4" s="329">
        <v>11883</v>
      </c>
      <c r="AG4" s="329">
        <v>11884</v>
      </c>
      <c r="AH4" s="329">
        <v>11885</v>
      </c>
      <c r="AI4" s="329">
        <v>11886</v>
      </c>
      <c r="AJ4" s="329">
        <v>11887</v>
      </c>
      <c r="AK4" s="329">
        <v>11888</v>
      </c>
      <c r="AL4" s="329">
        <v>11889</v>
      </c>
      <c r="AM4" s="329">
        <v>11890</v>
      </c>
      <c r="AN4" s="329">
        <v>11891</v>
      </c>
      <c r="AO4" s="329">
        <v>11892</v>
      </c>
      <c r="AP4" s="329">
        <v>11893</v>
      </c>
      <c r="AQ4" s="329">
        <v>11894</v>
      </c>
      <c r="AR4" s="329">
        <v>11895</v>
      </c>
      <c r="AS4" s="329">
        <v>11896</v>
      </c>
      <c r="AT4" s="329">
        <v>11897</v>
      </c>
      <c r="AU4" s="329">
        <v>11898</v>
      </c>
      <c r="AV4" s="329">
        <v>11899</v>
      </c>
      <c r="AW4" s="329">
        <v>11900</v>
      </c>
      <c r="AX4" s="329">
        <v>11901</v>
      </c>
      <c r="AY4" s="329">
        <v>11902</v>
      </c>
      <c r="AZ4" s="329">
        <v>11903</v>
      </c>
      <c r="BA4" s="329">
        <v>11904</v>
      </c>
      <c r="BB4" s="329">
        <v>11905</v>
      </c>
      <c r="BC4" s="329">
        <v>11906</v>
      </c>
      <c r="BD4" s="329">
        <v>11907</v>
      </c>
      <c r="BE4" s="329">
        <v>11908</v>
      </c>
      <c r="BF4" s="329">
        <v>11909</v>
      </c>
      <c r="BG4" s="329">
        <v>11910</v>
      </c>
      <c r="BH4" s="329">
        <v>11911</v>
      </c>
      <c r="BI4" s="329">
        <v>11912</v>
      </c>
      <c r="BJ4" s="329">
        <v>12181</v>
      </c>
      <c r="BK4" s="329">
        <v>12272</v>
      </c>
      <c r="BL4" s="329">
        <v>12817</v>
      </c>
      <c r="BM4" s="329">
        <v>12818</v>
      </c>
      <c r="BN4" s="329">
        <v>13236</v>
      </c>
      <c r="BO4" s="329">
        <v>12819</v>
      </c>
      <c r="BP4" s="331">
        <v>13578</v>
      </c>
      <c r="BQ4" s="331">
        <v>13579</v>
      </c>
      <c r="BR4" s="331">
        <v>14181</v>
      </c>
      <c r="BS4" s="331">
        <v>23137</v>
      </c>
      <c r="BT4" s="25">
        <v>22958</v>
      </c>
    </row>
    <row r="5" spans="1:72" ht="15.75" customHeight="1" x14ac:dyDescent="0.25">
      <c r="A5" s="218" t="s">
        <v>735</v>
      </c>
      <c r="B5" s="218">
        <v>46235</v>
      </c>
      <c r="C5" s="332">
        <v>0.25</v>
      </c>
      <c r="D5" s="332">
        <v>0.29166666666666669</v>
      </c>
      <c r="E5" s="333">
        <v>2824.1920000016689</v>
      </c>
      <c r="F5" s="333">
        <v>2823.7467826008797</v>
      </c>
      <c r="G5" s="333">
        <v>1808.2949565052986</v>
      </c>
      <c r="H5" s="333">
        <v>1043.2788603156805</v>
      </c>
      <c r="I5" s="333">
        <v>225.34942372888327</v>
      </c>
      <c r="J5" s="333">
        <v>480.09979661181569</v>
      </c>
      <c r="K5" s="333">
        <v>357.80989830195904</v>
      </c>
      <c r="L5" s="333">
        <v>329.32302825152874</v>
      </c>
      <c r="M5" s="333">
        <v>411.61328813433647</v>
      </c>
      <c r="N5" s="333">
        <v>0</v>
      </c>
      <c r="O5" s="333">
        <v>0</v>
      </c>
      <c r="P5" s="333">
        <v>0</v>
      </c>
      <c r="Q5" s="333">
        <v>23.552000000141561</v>
      </c>
      <c r="R5" s="333">
        <v>0</v>
      </c>
      <c r="S5" s="333">
        <v>95.63833423377946</v>
      </c>
      <c r="T5" s="333">
        <v>87.623785567469895</v>
      </c>
      <c r="U5" s="333">
        <v>0</v>
      </c>
      <c r="V5" s="333">
        <v>0</v>
      </c>
      <c r="W5" s="333">
        <v>0</v>
      </c>
      <c r="X5" s="333">
        <v>171.07453416148201</v>
      </c>
      <c r="Y5" s="333">
        <v>89.551439361646771</v>
      </c>
      <c r="Z5" s="333">
        <v>0</v>
      </c>
      <c r="AA5" s="333">
        <v>0.72670200892025605</v>
      </c>
      <c r="AB5" s="333">
        <v>91.320943322964013</v>
      </c>
      <c r="AC5" s="333">
        <v>28.773146350868046</v>
      </c>
      <c r="AD5" s="333">
        <v>91.205238095484674</v>
      </c>
      <c r="AE5" s="333">
        <v>0</v>
      </c>
      <c r="AF5" s="333">
        <v>0</v>
      </c>
      <c r="AG5" s="333">
        <v>0.1677611033192079</v>
      </c>
      <c r="AH5" s="333">
        <v>1.0983870967720577E-2</v>
      </c>
      <c r="AI5" s="333">
        <v>142.74193548317999</v>
      </c>
      <c r="AJ5" s="333">
        <v>328.55040000006557</v>
      </c>
      <c r="AK5" s="333">
        <v>265.21599999908358</v>
      </c>
      <c r="AL5" s="333">
        <v>0</v>
      </c>
      <c r="AM5" s="333">
        <v>0</v>
      </c>
      <c r="AN5" s="333">
        <v>0</v>
      </c>
      <c r="AO5" s="333">
        <v>0</v>
      </c>
      <c r="AP5" s="333">
        <v>0</v>
      </c>
      <c r="AQ5" s="333">
        <v>0</v>
      </c>
      <c r="AR5" s="333">
        <v>0</v>
      </c>
      <c r="AS5" s="333">
        <v>0</v>
      </c>
      <c r="AT5" s="333">
        <v>0</v>
      </c>
      <c r="AU5" s="333">
        <v>0</v>
      </c>
      <c r="AV5" s="333">
        <v>0</v>
      </c>
      <c r="AW5" s="333">
        <v>0</v>
      </c>
      <c r="AX5" s="333">
        <v>0</v>
      </c>
      <c r="AY5" s="333">
        <v>257.55519999982789</v>
      </c>
      <c r="AZ5" s="333">
        <v>170.10703125002328</v>
      </c>
      <c r="BA5" s="333">
        <v>77.401600001379848</v>
      </c>
      <c r="BB5" s="333" t="s">
        <v>721</v>
      </c>
      <c r="BC5" s="333">
        <v>0</v>
      </c>
      <c r="BD5" s="333">
        <v>0</v>
      </c>
      <c r="BE5" s="333">
        <v>0</v>
      </c>
      <c r="BF5" s="333">
        <v>0</v>
      </c>
      <c r="BG5" s="333">
        <v>0</v>
      </c>
      <c r="BH5" s="333">
        <v>0</v>
      </c>
      <c r="BI5" s="333" t="s">
        <v>535</v>
      </c>
      <c r="BJ5" s="333">
        <v>0</v>
      </c>
      <c r="BK5" s="333">
        <v>0</v>
      </c>
      <c r="BL5" s="333">
        <v>0</v>
      </c>
      <c r="BM5" s="333">
        <v>0</v>
      </c>
      <c r="BN5" s="333">
        <v>0</v>
      </c>
      <c r="BO5" s="333">
        <v>0</v>
      </c>
      <c r="BP5" s="333">
        <v>15.896722560981289</v>
      </c>
      <c r="BQ5" s="333">
        <v>0</v>
      </c>
      <c r="BR5" s="333">
        <v>0</v>
      </c>
      <c r="BS5" s="333">
        <v>0.93059999999968568</v>
      </c>
      <c r="BT5" s="333">
        <v>0.83246666666673264</v>
      </c>
    </row>
    <row r="6" spans="1:72" ht="15.75" customHeight="1" x14ac:dyDescent="0.25">
      <c r="A6" s="2" t="s">
        <v>736</v>
      </c>
      <c r="B6" s="218">
        <v>46235</v>
      </c>
      <c r="C6" s="332">
        <v>0.29166666666666669</v>
      </c>
      <c r="D6" s="332">
        <v>0.33333333333333331</v>
      </c>
      <c r="E6" s="333">
        <v>2968.2346666753292</v>
      </c>
      <c r="F6" s="333">
        <v>2951.9693913161755</v>
      </c>
      <c r="G6" s="333">
        <v>1902.6810434758663</v>
      </c>
      <c r="H6" s="333">
        <v>1068.1655652076006</v>
      </c>
      <c r="I6" s="333">
        <v>197.64935593307018</v>
      </c>
      <c r="J6" s="333">
        <v>541.58251890540123</v>
      </c>
      <c r="K6" s="333">
        <v>365.30766101926565</v>
      </c>
      <c r="L6" s="333">
        <v>341.49532203376293</v>
      </c>
      <c r="M6" s="333">
        <v>453.92705084756017</v>
      </c>
      <c r="N6" s="333">
        <v>0</v>
      </c>
      <c r="O6" s="333">
        <v>0</v>
      </c>
      <c r="P6" s="333">
        <v>0</v>
      </c>
      <c r="Q6" s="333">
        <v>3.5839999997988343</v>
      </c>
      <c r="R6" s="333">
        <v>0</v>
      </c>
      <c r="S6" s="333">
        <v>95.6104347826913</v>
      </c>
      <c r="T6" s="333">
        <v>80.053988345898688</v>
      </c>
      <c r="U6" s="333">
        <v>0</v>
      </c>
      <c r="V6" s="333">
        <v>0</v>
      </c>
      <c r="W6" s="333">
        <v>0</v>
      </c>
      <c r="X6" s="333">
        <v>172.73887240374461</v>
      </c>
      <c r="Y6" s="333">
        <v>93.55880908574909</v>
      </c>
      <c r="Z6" s="333">
        <v>0</v>
      </c>
      <c r="AA6" s="333">
        <v>4.2113593683461659</v>
      </c>
      <c r="AB6" s="333">
        <v>110.42093515023589</v>
      </c>
      <c r="AC6" s="333">
        <v>28.509548611007631</v>
      </c>
      <c r="AD6" s="333">
        <v>129.32218806538731</v>
      </c>
      <c r="AE6" s="333">
        <v>0</v>
      </c>
      <c r="AF6" s="333">
        <v>0</v>
      </c>
      <c r="AG6" s="333">
        <v>0.16773913042925415</v>
      </c>
      <c r="AH6" s="333">
        <v>1.1109776764897106E-2</v>
      </c>
      <c r="AI6" s="333">
        <v>155.60781907476485</v>
      </c>
      <c r="AJ6" s="333">
        <v>326.75839999970049</v>
      </c>
      <c r="AK6" s="333">
        <v>264.03840000089258</v>
      </c>
      <c r="AL6" s="333">
        <v>0</v>
      </c>
      <c r="AM6" s="333">
        <v>0</v>
      </c>
      <c r="AN6" s="333">
        <v>0</v>
      </c>
      <c r="AO6" s="333">
        <v>0</v>
      </c>
      <c r="AP6" s="333">
        <v>0</v>
      </c>
      <c r="AQ6" s="333">
        <v>0</v>
      </c>
      <c r="AR6" s="333">
        <v>0</v>
      </c>
      <c r="AS6" s="333">
        <v>0</v>
      </c>
      <c r="AT6" s="333">
        <v>0</v>
      </c>
      <c r="AU6" s="333">
        <v>0</v>
      </c>
      <c r="AV6" s="333">
        <v>0</v>
      </c>
      <c r="AW6" s="333">
        <v>0</v>
      </c>
      <c r="AX6" s="333">
        <v>0</v>
      </c>
      <c r="AY6" s="333">
        <v>252.41600000020117</v>
      </c>
      <c r="AZ6" s="333">
        <v>159.05390625004657</v>
      </c>
      <c r="BA6" s="333">
        <v>69.119999999180436</v>
      </c>
      <c r="BB6" s="333">
        <v>0</v>
      </c>
      <c r="BC6" s="333">
        <v>0</v>
      </c>
      <c r="BD6" s="333">
        <v>0</v>
      </c>
      <c r="BE6" s="333">
        <v>0</v>
      </c>
      <c r="BF6" s="333">
        <v>0</v>
      </c>
      <c r="BG6" s="333">
        <v>0</v>
      </c>
      <c r="BH6" s="333">
        <v>0</v>
      </c>
      <c r="BI6" s="333">
        <v>0</v>
      </c>
      <c r="BJ6" s="333">
        <v>0</v>
      </c>
      <c r="BK6" s="333">
        <v>0</v>
      </c>
      <c r="BL6" s="333">
        <v>0</v>
      </c>
      <c r="BM6" s="333">
        <v>0</v>
      </c>
      <c r="BN6" s="333">
        <v>0</v>
      </c>
      <c r="BO6" s="333">
        <v>0</v>
      </c>
      <c r="BP6" s="333">
        <v>27.887652438948862</v>
      </c>
      <c r="BQ6" s="333">
        <v>0</v>
      </c>
      <c r="BR6" s="333">
        <v>0</v>
      </c>
      <c r="BS6" s="333">
        <v>8.7881166666675199</v>
      </c>
      <c r="BT6" s="333">
        <v>6.5134994350300985</v>
      </c>
    </row>
    <row r="7" spans="1:72" ht="15.75" customHeight="1" x14ac:dyDescent="0.25">
      <c r="A7" s="2" t="s">
        <v>737</v>
      </c>
      <c r="B7" s="218">
        <v>46235</v>
      </c>
      <c r="C7" s="332">
        <v>0.33333333333333331</v>
      </c>
      <c r="D7" s="332">
        <v>0.375</v>
      </c>
      <c r="E7" s="333">
        <v>2873.3440000116825</v>
      </c>
      <c r="F7" s="333">
        <v>2873.1659130454063</v>
      </c>
      <c r="G7" s="333">
        <v>1857.8031304478645</v>
      </c>
      <c r="H7" s="333">
        <v>1033.5573333352804</v>
      </c>
      <c r="I7" s="333">
        <v>157.22080654650927</v>
      </c>
      <c r="J7" s="333">
        <v>509.42331160232425</v>
      </c>
      <c r="K7" s="333">
        <v>370.8615593239665</v>
      </c>
      <c r="L7" s="333">
        <v>340.87050847709179</v>
      </c>
      <c r="M7" s="333">
        <v>482.98088135570288</v>
      </c>
      <c r="N7" s="333">
        <v>0</v>
      </c>
      <c r="O7" s="333">
        <v>0</v>
      </c>
      <c r="P7" s="333">
        <v>0</v>
      </c>
      <c r="Q7" s="333">
        <v>0.6566956527531147</v>
      </c>
      <c r="R7" s="333">
        <v>0</v>
      </c>
      <c r="S7" s="333">
        <v>95.443478260654956</v>
      </c>
      <c r="T7" s="333">
        <v>55.36278260871768</v>
      </c>
      <c r="U7" s="333">
        <v>0</v>
      </c>
      <c r="V7" s="333">
        <v>0</v>
      </c>
      <c r="W7" s="333">
        <v>0</v>
      </c>
      <c r="X7" s="333">
        <v>174.77056155866012</v>
      </c>
      <c r="Y7" s="333">
        <v>93.316770186182112</v>
      </c>
      <c r="Z7" s="333">
        <v>0</v>
      </c>
      <c r="AA7" s="333">
        <v>15.423049733857624</v>
      </c>
      <c r="AB7" s="333">
        <v>109.77209668187425</v>
      </c>
      <c r="AC7" s="333">
        <v>28.5542615596205</v>
      </c>
      <c r="AD7" s="333">
        <v>107.07557590957731</v>
      </c>
      <c r="AE7" s="333">
        <v>0</v>
      </c>
      <c r="AF7" s="333">
        <v>0</v>
      </c>
      <c r="AG7" s="333">
        <v>0.16573913044339861</v>
      </c>
      <c r="AH7" s="333">
        <v>1.0983695652157621E-2</v>
      </c>
      <c r="AI7" s="333">
        <v>152.38586956448853</v>
      </c>
      <c r="AJ7" s="333">
        <v>323.71200000029057</v>
      </c>
      <c r="AK7" s="333">
        <v>261.17119999974966</v>
      </c>
      <c r="AL7" s="333">
        <v>0</v>
      </c>
      <c r="AM7" s="333">
        <v>0</v>
      </c>
      <c r="AN7" s="333">
        <v>0</v>
      </c>
      <c r="AO7" s="333">
        <v>0</v>
      </c>
      <c r="AP7" s="333">
        <v>0</v>
      </c>
      <c r="AQ7" s="333">
        <v>0</v>
      </c>
      <c r="AR7" s="333">
        <v>0</v>
      </c>
      <c r="AS7" s="333">
        <v>0</v>
      </c>
      <c r="AT7" s="333">
        <v>0</v>
      </c>
      <c r="AU7" s="333">
        <v>0</v>
      </c>
      <c r="AV7" s="333">
        <v>0</v>
      </c>
      <c r="AW7" s="333">
        <v>0</v>
      </c>
      <c r="AX7" s="333">
        <v>0</v>
      </c>
      <c r="AY7" s="333">
        <v>254.80959999980405</v>
      </c>
      <c r="AZ7" s="333">
        <v>142.66542245366145</v>
      </c>
      <c r="BA7" s="333">
        <v>59.57120000012219</v>
      </c>
      <c r="BB7" s="333">
        <v>0</v>
      </c>
      <c r="BC7" s="333">
        <v>0</v>
      </c>
      <c r="BD7" s="333">
        <v>0</v>
      </c>
      <c r="BE7" s="333">
        <v>0</v>
      </c>
      <c r="BF7" s="333">
        <v>0</v>
      </c>
      <c r="BG7" s="333">
        <v>0</v>
      </c>
      <c r="BH7" s="333">
        <v>0</v>
      </c>
      <c r="BI7" s="333">
        <v>0</v>
      </c>
      <c r="BJ7" s="333">
        <v>0</v>
      </c>
      <c r="BK7" s="333">
        <v>0</v>
      </c>
      <c r="BL7" s="333">
        <v>0</v>
      </c>
      <c r="BM7" s="333">
        <v>0</v>
      </c>
      <c r="BN7" s="333">
        <v>0</v>
      </c>
      <c r="BO7" s="333">
        <v>0</v>
      </c>
      <c r="BP7" s="333">
        <v>11.201488095335662</v>
      </c>
      <c r="BQ7" s="333">
        <v>0</v>
      </c>
      <c r="BR7" s="333">
        <v>0</v>
      </c>
      <c r="BS7" s="333">
        <v>32.599866666665548</v>
      </c>
      <c r="BT7" s="333">
        <v>23.89136723163756</v>
      </c>
    </row>
    <row r="8" spans="1:72" ht="15.75" customHeight="1" x14ac:dyDescent="0.25">
      <c r="A8" s="2" t="s">
        <v>738</v>
      </c>
      <c r="B8" s="218">
        <v>46235</v>
      </c>
      <c r="C8" s="332">
        <v>0.375</v>
      </c>
      <c r="D8" s="332">
        <v>0.41666666666666669</v>
      </c>
      <c r="E8" s="333">
        <v>2823.5093333125114</v>
      </c>
      <c r="F8" s="333">
        <v>2824.1920000016689</v>
      </c>
      <c r="G8" s="333">
        <v>1826.5052950978279</v>
      </c>
      <c r="H8" s="333">
        <v>1002.1546666622162</v>
      </c>
      <c r="I8" s="333">
        <v>178.23465108126402</v>
      </c>
      <c r="J8" s="333">
        <v>487.4239999987185</v>
      </c>
      <c r="K8" s="333">
        <v>376.96366569399834</v>
      </c>
      <c r="L8" s="333">
        <v>320.18223728984594</v>
      </c>
      <c r="M8" s="333">
        <v>460.80000000074506</v>
      </c>
      <c r="N8" s="333">
        <v>0</v>
      </c>
      <c r="O8" s="333">
        <v>0</v>
      </c>
      <c r="P8" s="333">
        <v>0</v>
      </c>
      <c r="Q8" s="333">
        <v>42.273391304537654</v>
      </c>
      <c r="R8" s="333">
        <v>0</v>
      </c>
      <c r="S8" s="333">
        <v>95.443478261120617</v>
      </c>
      <c r="T8" s="333">
        <v>39.245913043618202</v>
      </c>
      <c r="U8" s="333">
        <v>0</v>
      </c>
      <c r="V8" s="333">
        <v>0</v>
      </c>
      <c r="W8" s="333">
        <v>0</v>
      </c>
      <c r="X8" s="333">
        <v>178.61478964006528</v>
      </c>
      <c r="Y8" s="333">
        <v>93.305260093417019</v>
      </c>
      <c r="Z8" s="333">
        <v>0</v>
      </c>
      <c r="AA8" s="333">
        <v>22.672873263887595</v>
      </c>
      <c r="AB8" s="333">
        <v>106.26277173915878</v>
      </c>
      <c r="AC8" s="333">
        <v>28.819875776767731</v>
      </c>
      <c r="AD8" s="333">
        <v>93.633540373295546</v>
      </c>
      <c r="AE8" s="333">
        <v>0</v>
      </c>
      <c r="AF8" s="333">
        <v>0</v>
      </c>
      <c r="AG8" s="333">
        <v>0.16777138850011397</v>
      </c>
      <c r="AH8" s="333">
        <v>1.1108695652183087E-2</v>
      </c>
      <c r="AI8" s="333">
        <v>137.65760869532824</v>
      </c>
      <c r="AJ8" s="333">
        <v>324.55558095220476</v>
      </c>
      <c r="AK8" s="333">
        <v>261.68319999985397</v>
      </c>
      <c r="AL8" s="333">
        <v>0</v>
      </c>
      <c r="AM8" s="333">
        <v>0</v>
      </c>
      <c r="AN8" s="333">
        <v>0</v>
      </c>
      <c r="AO8" s="333">
        <v>0</v>
      </c>
      <c r="AP8" s="333">
        <v>0</v>
      </c>
      <c r="AQ8" s="333">
        <v>0</v>
      </c>
      <c r="AR8" s="333">
        <v>0</v>
      </c>
      <c r="AS8" s="333">
        <v>0</v>
      </c>
      <c r="AT8" s="333">
        <v>0</v>
      </c>
      <c r="AU8" s="333">
        <v>0</v>
      </c>
      <c r="AV8" s="333">
        <v>0</v>
      </c>
      <c r="AW8" s="333">
        <v>0</v>
      </c>
      <c r="AX8" s="333">
        <v>0</v>
      </c>
      <c r="AY8" s="333">
        <v>256.28160000033677</v>
      </c>
      <c r="AZ8" s="333">
        <v>134.7087962962687</v>
      </c>
      <c r="BA8" s="333">
        <v>53.043200001120567</v>
      </c>
      <c r="BB8" s="333">
        <v>0</v>
      </c>
      <c r="BC8" s="333">
        <v>0</v>
      </c>
      <c r="BD8" s="333">
        <v>0</v>
      </c>
      <c r="BE8" s="333">
        <v>0</v>
      </c>
      <c r="BF8" s="333">
        <v>0</v>
      </c>
      <c r="BG8" s="333">
        <v>0</v>
      </c>
      <c r="BH8" s="333">
        <v>0</v>
      </c>
      <c r="BI8" s="333">
        <v>0</v>
      </c>
      <c r="BJ8" s="333">
        <v>0</v>
      </c>
      <c r="BK8" s="333">
        <v>0</v>
      </c>
      <c r="BL8" s="333">
        <v>0</v>
      </c>
      <c r="BM8" s="333">
        <v>0</v>
      </c>
      <c r="BN8" s="333">
        <v>0</v>
      </c>
      <c r="BO8" s="333">
        <v>0</v>
      </c>
      <c r="BP8" s="333">
        <v>11.452380952308886</v>
      </c>
      <c r="BQ8" s="333">
        <v>0</v>
      </c>
      <c r="BR8" s="333">
        <v>0</v>
      </c>
      <c r="BS8" s="333">
        <v>49.876404166667271</v>
      </c>
      <c r="BT8" s="333">
        <v>38.495483333332231</v>
      </c>
    </row>
    <row r="9" spans="1:72" ht="15.75" customHeight="1" x14ac:dyDescent="0.25">
      <c r="A9" s="2" t="s">
        <v>739</v>
      </c>
      <c r="B9" s="218">
        <v>46236</v>
      </c>
      <c r="C9" s="332">
        <v>0.25</v>
      </c>
      <c r="D9" s="332">
        <v>0.29166666666666669</v>
      </c>
      <c r="E9" s="333">
        <v>2791.4239999949932</v>
      </c>
      <c r="F9" s="333">
        <v>2791.0678260922432</v>
      </c>
      <c r="G9" s="333">
        <v>1824.5305507183075</v>
      </c>
      <c r="H9" s="333">
        <v>986.11200001835823</v>
      </c>
      <c r="I9" s="333">
        <v>318.134237293154</v>
      </c>
      <c r="J9" s="333">
        <v>310.39349152520299</v>
      </c>
      <c r="K9" s="333">
        <v>378.20801389962435</v>
      </c>
      <c r="L9" s="333">
        <v>335.80257627367973</v>
      </c>
      <c r="M9" s="333">
        <v>475.51783050969243</v>
      </c>
      <c r="N9" s="333">
        <v>0</v>
      </c>
      <c r="O9" s="333">
        <v>0</v>
      </c>
      <c r="P9" s="333">
        <v>0</v>
      </c>
      <c r="Q9" s="333">
        <v>32.812521738000214</v>
      </c>
      <c r="R9" s="333">
        <v>0</v>
      </c>
      <c r="S9" s="333">
        <v>96.022260869387537</v>
      </c>
      <c r="T9" s="333">
        <v>71.513043478131294</v>
      </c>
      <c r="U9" s="333">
        <v>0</v>
      </c>
      <c r="V9" s="333">
        <v>0</v>
      </c>
      <c r="W9" s="333">
        <v>102.82295652106404</v>
      </c>
      <c r="X9" s="333">
        <v>0</v>
      </c>
      <c r="Y9" s="333">
        <v>93.782795030623674</v>
      </c>
      <c r="Z9" s="333">
        <v>0.11529503105612093</v>
      </c>
      <c r="AA9" s="333">
        <v>1.3067129629780538</v>
      </c>
      <c r="AB9" s="333">
        <v>100.4935763888061</v>
      </c>
      <c r="AC9" s="333">
        <v>27.658766928128898</v>
      </c>
      <c r="AD9" s="333">
        <v>83.299407115206122</v>
      </c>
      <c r="AE9" s="333">
        <v>0</v>
      </c>
      <c r="AF9" s="333">
        <v>0</v>
      </c>
      <c r="AG9" s="333">
        <v>0.1677812061716395</v>
      </c>
      <c r="AH9" s="333">
        <v>1.0983870967720577E-2</v>
      </c>
      <c r="AI9" s="333">
        <v>149.94086021464318</v>
      </c>
      <c r="AJ9" s="333">
        <v>328.46323809539899</v>
      </c>
      <c r="AK9" s="333">
        <v>264.37463414669037</v>
      </c>
      <c r="AL9" s="333">
        <v>0</v>
      </c>
      <c r="AM9" s="333">
        <v>0</v>
      </c>
      <c r="AN9" s="333">
        <v>0</v>
      </c>
      <c r="AO9" s="333">
        <v>0</v>
      </c>
      <c r="AP9" s="333">
        <v>0</v>
      </c>
      <c r="AQ9" s="333">
        <v>0</v>
      </c>
      <c r="AR9" s="333">
        <v>0</v>
      </c>
      <c r="AS9" s="333">
        <v>0</v>
      </c>
      <c r="AT9" s="333">
        <v>0</v>
      </c>
      <c r="AU9" s="333">
        <v>0</v>
      </c>
      <c r="AV9" s="333">
        <v>0</v>
      </c>
      <c r="AW9" s="333">
        <v>0</v>
      </c>
      <c r="AX9" s="333">
        <v>0</v>
      </c>
      <c r="AY9" s="333">
        <v>274.23359999991953</v>
      </c>
      <c r="AZ9" s="333">
        <v>160.13828125002328</v>
      </c>
      <c r="BA9" s="333">
        <v>72.703999999910593</v>
      </c>
      <c r="BB9" s="333">
        <v>0</v>
      </c>
      <c r="BC9" s="333">
        <v>0</v>
      </c>
      <c r="BD9" s="333">
        <v>0</v>
      </c>
      <c r="BE9" s="333">
        <v>0</v>
      </c>
      <c r="BF9" s="333">
        <v>0</v>
      </c>
      <c r="BG9" s="333">
        <v>0</v>
      </c>
      <c r="BH9" s="333">
        <v>0</v>
      </c>
      <c r="BI9" s="333">
        <v>0</v>
      </c>
      <c r="BJ9" s="333">
        <v>0</v>
      </c>
      <c r="BK9" s="333">
        <v>0</v>
      </c>
      <c r="BL9" s="333">
        <v>0</v>
      </c>
      <c r="BM9" s="333">
        <v>0</v>
      </c>
      <c r="BN9" s="333">
        <v>0</v>
      </c>
      <c r="BO9" s="333">
        <v>0</v>
      </c>
      <c r="BP9" s="333">
        <v>3.25</v>
      </c>
      <c r="BQ9" s="333">
        <v>0</v>
      </c>
      <c r="BR9" s="333">
        <v>0</v>
      </c>
      <c r="BS9" s="333">
        <v>2.0140210084027785</v>
      </c>
      <c r="BT9" s="333">
        <v>1.7453999999997905</v>
      </c>
    </row>
    <row r="10" spans="1:72" ht="15.75" customHeight="1" x14ac:dyDescent="0.25">
      <c r="A10" s="2" t="s">
        <v>740</v>
      </c>
      <c r="B10" s="218">
        <v>46236</v>
      </c>
      <c r="C10" s="332">
        <v>0.29166666666666669</v>
      </c>
      <c r="D10" s="332">
        <v>0.33333333333333331</v>
      </c>
      <c r="E10" s="333">
        <v>2840.2495072185993</v>
      </c>
      <c r="F10" s="333">
        <v>2840.5760000348091</v>
      </c>
      <c r="G10" s="333">
        <v>1857.0907826125622</v>
      </c>
      <c r="H10" s="333">
        <v>987.81866665184498</v>
      </c>
      <c r="I10" s="333">
        <v>310.18522033840418</v>
      </c>
      <c r="J10" s="333">
        <v>328.51308474689722</v>
      </c>
      <c r="K10" s="333">
        <v>385.30169492214918</v>
      </c>
      <c r="L10" s="333">
        <v>339.75972881168127</v>
      </c>
      <c r="M10" s="333">
        <v>493.04732203483582</v>
      </c>
      <c r="N10" s="333">
        <v>0</v>
      </c>
      <c r="O10" s="333">
        <v>0</v>
      </c>
      <c r="P10" s="333">
        <v>0</v>
      </c>
      <c r="Q10" s="333">
        <v>29.184000000357628</v>
      </c>
      <c r="R10" s="333">
        <v>0</v>
      </c>
      <c r="S10" s="333">
        <v>95.738434782717377</v>
      </c>
      <c r="T10" s="333">
        <v>61.540173913352191</v>
      </c>
      <c r="U10" s="333">
        <v>0</v>
      </c>
      <c r="V10" s="333">
        <v>0</v>
      </c>
      <c r="W10" s="333">
        <v>115.50052173994482</v>
      </c>
      <c r="X10" s="333">
        <v>0</v>
      </c>
      <c r="Y10" s="333">
        <v>93.608606067951769</v>
      </c>
      <c r="Z10" s="333">
        <v>0.28851356269387907</v>
      </c>
      <c r="AA10" s="333">
        <v>6.0350591889000498</v>
      </c>
      <c r="AB10" s="333">
        <v>96.961135284975171</v>
      </c>
      <c r="AC10" s="333">
        <v>27.962575674057007</v>
      </c>
      <c r="AD10" s="333">
        <v>106.82749706227332</v>
      </c>
      <c r="AE10" s="333">
        <v>0</v>
      </c>
      <c r="AF10" s="333">
        <v>0</v>
      </c>
      <c r="AG10" s="333">
        <v>0.16570266479902784</v>
      </c>
      <c r="AH10" s="333">
        <v>1.1083333333317569E-2</v>
      </c>
      <c r="AI10" s="333">
        <v>155.17741935607046</v>
      </c>
      <c r="AJ10" s="333">
        <v>327.24479999998584</v>
      </c>
      <c r="AK10" s="333">
        <v>264.15016585402191</v>
      </c>
      <c r="AL10" s="333">
        <v>0</v>
      </c>
      <c r="AM10" s="333">
        <v>0</v>
      </c>
      <c r="AN10" s="333">
        <v>0</v>
      </c>
      <c r="AO10" s="333">
        <v>0</v>
      </c>
      <c r="AP10" s="333">
        <v>0</v>
      </c>
      <c r="AQ10" s="333">
        <v>0</v>
      </c>
      <c r="AR10" s="333">
        <v>0</v>
      </c>
      <c r="AS10" s="333">
        <v>0</v>
      </c>
      <c r="AT10" s="333">
        <v>0</v>
      </c>
      <c r="AU10" s="333">
        <v>0</v>
      </c>
      <c r="AV10" s="333">
        <v>0</v>
      </c>
      <c r="AW10" s="333">
        <v>0</v>
      </c>
      <c r="AX10" s="333">
        <v>0</v>
      </c>
      <c r="AY10" s="333">
        <v>271.22560000000522</v>
      </c>
      <c r="AZ10" s="333">
        <v>156.5625</v>
      </c>
      <c r="BA10" s="333">
        <v>68.831999998539686</v>
      </c>
      <c r="BB10" s="333">
        <v>0</v>
      </c>
      <c r="BC10" s="333">
        <v>0</v>
      </c>
      <c r="BD10" s="333">
        <v>0</v>
      </c>
      <c r="BE10" s="333">
        <v>0</v>
      </c>
      <c r="BF10" s="333">
        <v>0</v>
      </c>
      <c r="BG10" s="333">
        <v>0</v>
      </c>
      <c r="BH10" s="333">
        <v>0</v>
      </c>
      <c r="BI10" s="333">
        <v>0</v>
      </c>
      <c r="BJ10" s="333">
        <v>0</v>
      </c>
      <c r="BK10" s="333">
        <v>0</v>
      </c>
      <c r="BL10" s="333">
        <v>0</v>
      </c>
      <c r="BM10" s="333">
        <v>0</v>
      </c>
      <c r="BN10" s="333">
        <v>0</v>
      </c>
      <c r="BO10" s="333">
        <v>0</v>
      </c>
      <c r="BP10" s="333">
        <v>2.7046875000232831</v>
      </c>
      <c r="BQ10" s="333">
        <v>0</v>
      </c>
      <c r="BR10" s="333">
        <v>0</v>
      </c>
      <c r="BS10" s="333">
        <v>12.603929404820519</v>
      </c>
      <c r="BT10" s="333">
        <v>9.4198941176473454</v>
      </c>
    </row>
    <row r="11" spans="1:72" ht="15.75" customHeight="1" x14ac:dyDescent="0.25">
      <c r="A11" s="2" t="s">
        <v>741</v>
      </c>
      <c r="B11" s="218">
        <v>46236</v>
      </c>
      <c r="C11" s="332">
        <v>0.33333333333333331</v>
      </c>
      <c r="D11" s="332">
        <v>0.375</v>
      </c>
      <c r="E11" s="333">
        <v>2725.4427826404572</v>
      </c>
      <c r="F11" s="333">
        <v>2721.5741276443005</v>
      </c>
      <c r="G11" s="333">
        <v>1736.7039999961853</v>
      </c>
      <c r="H11" s="333">
        <v>1007.6159999966621</v>
      </c>
      <c r="I11" s="333">
        <v>286.58115253970027</v>
      </c>
      <c r="J11" s="333">
        <v>302.82630508765578</v>
      </c>
      <c r="K11" s="333">
        <v>376.27661016583443</v>
      </c>
      <c r="L11" s="333">
        <v>323.16745762526989</v>
      </c>
      <c r="M11" s="333">
        <v>443.02752542123199</v>
      </c>
      <c r="N11" s="333">
        <v>0</v>
      </c>
      <c r="O11" s="333">
        <v>0</v>
      </c>
      <c r="P11" s="333">
        <v>0</v>
      </c>
      <c r="Q11" s="333">
        <v>12.243478260934353</v>
      </c>
      <c r="R11" s="333">
        <v>0</v>
      </c>
      <c r="S11" s="333">
        <v>95.54736231919378</v>
      </c>
      <c r="T11" s="333">
        <v>58.156521739438176</v>
      </c>
      <c r="U11" s="333">
        <v>0</v>
      </c>
      <c r="V11" s="333">
        <v>0</v>
      </c>
      <c r="W11" s="333">
        <v>110.16830144822598</v>
      </c>
      <c r="X11" s="333">
        <v>0</v>
      </c>
      <c r="Y11" s="333">
        <v>91.412452516611665</v>
      </c>
      <c r="Z11" s="333">
        <v>0</v>
      </c>
      <c r="AA11" s="333">
        <v>7.2396731605986133</v>
      </c>
      <c r="AB11" s="333">
        <v>82.709177215117961</v>
      </c>
      <c r="AC11" s="333">
        <v>28.568334652110934</v>
      </c>
      <c r="AD11" s="333">
        <v>100.98445945885032</v>
      </c>
      <c r="AE11" s="333">
        <v>0</v>
      </c>
      <c r="AF11" s="333">
        <v>0</v>
      </c>
      <c r="AG11" s="333">
        <v>0.1652903225767659</v>
      </c>
      <c r="AH11" s="333">
        <v>1.1009408602149051E-2</v>
      </c>
      <c r="AI11" s="333">
        <v>139.17741935327649</v>
      </c>
      <c r="AJ11" s="333">
        <v>325.11040000012144</v>
      </c>
      <c r="AK11" s="333">
        <v>261.53646829258651</v>
      </c>
      <c r="AL11" s="333">
        <v>0</v>
      </c>
      <c r="AM11" s="333">
        <v>0</v>
      </c>
      <c r="AN11" s="333">
        <v>0</v>
      </c>
      <c r="AO11" s="333">
        <v>0</v>
      </c>
      <c r="AP11" s="333">
        <v>0</v>
      </c>
      <c r="AQ11" s="333">
        <v>0</v>
      </c>
      <c r="AR11" s="333">
        <v>0</v>
      </c>
      <c r="AS11" s="333">
        <v>0</v>
      </c>
      <c r="AT11" s="333">
        <v>0</v>
      </c>
      <c r="AU11" s="333">
        <v>0</v>
      </c>
      <c r="AV11" s="333">
        <v>0</v>
      </c>
      <c r="AW11" s="333">
        <v>0</v>
      </c>
      <c r="AX11" s="333">
        <v>0</v>
      </c>
      <c r="AY11" s="333">
        <v>255.2831999999471</v>
      </c>
      <c r="AZ11" s="333">
        <v>155.39140624995343</v>
      </c>
      <c r="BA11" s="333">
        <v>67.820800000801682</v>
      </c>
      <c r="BB11" s="333">
        <v>0</v>
      </c>
      <c r="BC11" s="333">
        <v>0</v>
      </c>
      <c r="BD11" s="333">
        <v>0</v>
      </c>
      <c r="BE11" s="333">
        <v>0</v>
      </c>
      <c r="BF11" s="333">
        <v>0</v>
      </c>
      <c r="BG11" s="333">
        <v>0</v>
      </c>
      <c r="BH11" s="333">
        <v>0</v>
      </c>
      <c r="BI11" s="333">
        <v>0</v>
      </c>
      <c r="BJ11" s="333">
        <v>0</v>
      </c>
      <c r="BK11" s="333">
        <v>0</v>
      </c>
      <c r="BL11" s="333">
        <v>0</v>
      </c>
      <c r="BM11" s="333">
        <v>0</v>
      </c>
      <c r="BN11" s="333">
        <v>0</v>
      </c>
      <c r="BO11" s="333">
        <v>0</v>
      </c>
      <c r="BP11" s="333">
        <v>2.6640625</v>
      </c>
      <c r="BQ11" s="333">
        <v>0</v>
      </c>
      <c r="BR11" s="333">
        <v>0</v>
      </c>
      <c r="BS11" s="333">
        <v>15.310299586776637</v>
      </c>
      <c r="BT11" s="333">
        <v>11.51870588235397</v>
      </c>
    </row>
    <row r="12" spans="1:72" ht="15.75" customHeight="1" x14ac:dyDescent="0.25">
      <c r="A12" s="2" t="s">
        <v>742</v>
      </c>
      <c r="B12" s="218">
        <v>46236</v>
      </c>
      <c r="C12" s="332">
        <v>0.375</v>
      </c>
      <c r="D12" s="332">
        <v>0.41666666666666669</v>
      </c>
      <c r="E12" s="333">
        <v>2774.4463768005371</v>
      </c>
      <c r="F12" s="333">
        <v>2776.6232056617737</v>
      </c>
      <c r="G12" s="333">
        <v>1797.2535652220249</v>
      </c>
      <c r="H12" s="333">
        <v>994.98666667938232</v>
      </c>
      <c r="I12" s="333">
        <v>285.64393220469356</v>
      </c>
      <c r="J12" s="333">
        <v>293.66237287968397</v>
      </c>
      <c r="K12" s="333">
        <v>378.21808065474033</v>
      </c>
      <c r="L12" s="333">
        <v>341.77301695197821</v>
      </c>
      <c r="M12" s="333">
        <v>491.66004442051053</v>
      </c>
      <c r="N12" s="333">
        <v>0</v>
      </c>
      <c r="O12" s="333">
        <v>0</v>
      </c>
      <c r="P12" s="333">
        <v>0</v>
      </c>
      <c r="Q12" s="333">
        <v>35.116521739400923</v>
      </c>
      <c r="R12" s="333">
        <v>0</v>
      </c>
      <c r="S12" s="333">
        <v>95.630222221836448</v>
      </c>
      <c r="T12" s="333">
        <v>29.996521738357842</v>
      </c>
      <c r="U12" s="333">
        <v>0</v>
      </c>
      <c r="V12" s="333">
        <v>0</v>
      </c>
      <c r="W12" s="333">
        <v>120.19830724690109</v>
      </c>
      <c r="X12" s="333">
        <v>0</v>
      </c>
      <c r="Y12" s="333">
        <v>93.632668123580515</v>
      </c>
      <c r="Z12" s="333">
        <v>0</v>
      </c>
      <c r="AA12" s="333">
        <v>20.133353538112715</v>
      </c>
      <c r="AB12" s="333">
        <v>100.27499999990687</v>
      </c>
      <c r="AC12" s="333">
        <v>28.434151785913855</v>
      </c>
      <c r="AD12" s="333">
        <v>84.284202454611659</v>
      </c>
      <c r="AE12" s="333">
        <v>0</v>
      </c>
      <c r="AF12" s="333">
        <v>0</v>
      </c>
      <c r="AG12" s="333">
        <v>0.16619354839713196</v>
      </c>
      <c r="AH12" s="333">
        <v>1.0983870967720577E-2</v>
      </c>
      <c r="AI12" s="333">
        <v>155.05376344081014</v>
      </c>
      <c r="AJ12" s="333">
        <v>335.76109268283471</v>
      </c>
      <c r="AK12" s="333">
        <v>272.01873170770705</v>
      </c>
      <c r="AL12" s="333">
        <v>0</v>
      </c>
      <c r="AM12" s="333">
        <v>0</v>
      </c>
      <c r="AN12" s="333">
        <v>0</v>
      </c>
      <c r="AO12" s="333">
        <v>0</v>
      </c>
      <c r="AP12" s="333">
        <v>0</v>
      </c>
      <c r="AQ12" s="333">
        <v>0</v>
      </c>
      <c r="AR12" s="333">
        <v>0</v>
      </c>
      <c r="AS12" s="333">
        <v>0</v>
      </c>
      <c r="AT12" s="333">
        <v>0</v>
      </c>
      <c r="AU12" s="333">
        <v>0</v>
      </c>
      <c r="AV12" s="333">
        <v>0</v>
      </c>
      <c r="AW12" s="333">
        <v>0</v>
      </c>
      <c r="AX12" s="333">
        <v>0</v>
      </c>
      <c r="AY12" s="333">
        <v>253.12000000011176</v>
      </c>
      <c r="AZ12" s="333">
        <v>137.35234375006985</v>
      </c>
      <c r="BA12" s="333">
        <v>56.575999999418855</v>
      </c>
      <c r="BB12" s="333">
        <v>0</v>
      </c>
      <c r="BC12" s="333">
        <v>0</v>
      </c>
      <c r="BD12" s="333">
        <v>0</v>
      </c>
      <c r="BE12" s="333">
        <v>0</v>
      </c>
      <c r="BF12" s="333">
        <v>0</v>
      </c>
      <c r="BG12" s="333">
        <v>0</v>
      </c>
      <c r="BH12" s="333">
        <v>0</v>
      </c>
      <c r="BI12" s="333">
        <v>0</v>
      </c>
      <c r="BJ12" s="333">
        <v>0</v>
      </c>
      <c r="BK12" s="333">
        <v>0</v>
      </c>
      <c r="BL12" s="333">
        <v>0</v>
      </c>
      <c r="BM12" s="333">
        <v>0</v>
      </c>
      <c r="BN12" s="333">
        <v>0</v>
      </c>
      <c r="BO12" s="333">
        <v>0</v>
      </c>
      <c r="BP12" s="333">
        <v>2.8812499999767169</v>
      </c>
      <c r="BQ12" s="333">
        <v>0</v>
      </c>
      <c r="BR12" s="333">
        <v>0</v>
      </c>
      <c r="BS12" s="333">
        <v>43.694999999999709</v>
      </c>
      <c r="BT12" s="333">
        <v>33.093733333331329</v>
      </c>
    </row>
    <row r="13" spans="1:72" ht="15.75" customHeight="1" x14ac:dyDescent="0.25">
      <c r="A13" s="2" t="s">
        <v>743</v>
      </c>
      <c r="B13" s="218">
        <v>46237</v>
      </c>
      <c r="C13" s="332">
        <v>0.25</v>
      </c>
      <c r="D13" s="332">
        <v>0.29166666666666669</v>
      </c>
      <c r="E13" s="333">
        <v>2757.7106235027313</v>
      </c>
      <c r="F13" s="333">
        <v>2757.9733333289623</v>
      </c>
      <c r="G13" s="333">
        <v>1758.8461449444294</v>
      </c>
      <c r="H13" s="333">
        <v>1010.4060289859772</v>
      </c>
      <c r="I13" s="333">
        <v>336.67037288099527</v>
      </c>
      <c r="J13" s="333">
        <v>311.35704500600696</v>
      </c>
      <c r="K13" s="333">
        <v>387.45383051037788</v>
      </c>
      <c r="L13" s="333">
        <v>327.47172881662846</v>
      </c>
      <c r="M13" s="333">
        <v>384.43389830738306</v>
      </c>
      <c r="N13" s="333">
        <v>0</v>
      </c>
      <c r="O13" s="333">
        <v>0</v>
      </c>
      <c r="P13" s="333">
        <v>0</v>
      </c>
      <c r="Q13" s="333">
        <v>29.684622222557664</v>
      </c>
      <c r="R13" s="333">
        <v>0</v>
      </c>
      <c r="S13" s="333">
        <v>95.682782608550042</v>
      </c>
      <c r="T13" s="333">
        <v>72.447999999858439</v>
      </c>
      <c r="U13" s="333">
        <v>0</v>
      </c>
      <c r="V13" s="333">
        <v>0</v>
      </c>
      <c r="W13" s="333">
        <v>124.13773913122714</v>
      </c>
      <c r="X13" s="333">
        <v>0</v>
      </c>
      <c r="Y13" s="333">
        <v>93.26892361138016</v>
      </c>
      <c r="Z13" s="333">
        <v>0</v>
      </c>
      <c r="AA13" s="333">
        <v>0.8718553459038958</v>
      </c>
      <c r="AB13" s="333">
        <v>97.689829192589968</v>
      </c>
      <c r="AC13" s="333">
        <v>27.777076863218099</v>
      </c>
      <c r="AD13" s="333">
        <v>85.473816959187388</v>
      </c>
      <c r="AE13" s="333">
        <v>0</v>
      </c>
      <c r="AF13" s="333">
        <v>0</v>
      </c>
      <c r="AG13" s="333">
        <v>0.16774193548189942</v>
      </c>
      <c r="AH13" s="333">
        <v>1.0983870967720577E-2</v>
      </c>
      <c r="AI13" s="333">
        <v>141.17741935420781</v>
      </c>
      <c r="AJ13" s="333">
        <v>330.28714146325365</v>
      </c>
      <c r="AK13" s="333">
        <v>267.05920000001788</v>
      </c>
      <c r="AL13" s="333">
        <v>0</v>
      </c>
      <c r="AM13" s="333">
        <v>0</v>
      </c>
      <c r="AN13" s="333">
        <v>6.9245901657268405E-2</v>
      </c>
      <c r="AO13" s="333">
        <v>0</v>
      </c>
      <c r="AP13" s="333">
        <v>0</v>
      </c>
      <c r="AQ13" s="333">
        <v>0</v>
      </c>
      <c r="AR13" s="333">
        <v>0</v>
      </c>
      <c r="AS13" s="333">
        <v>0</v>
      </c>
      <c r="AT13" s="333">
        <v>0</v>
      </c>
      <c r="AU13" s="333">
        <v>0</v>
      </c>
      <c r="AV13" s="333">
        <v>0</v>
      </c>
      <c r="AW13" s="333">
        <v>0</v>
      </c>
      <c r="AX13" s="333">
        <v>0</v>
      </c>
      <c r="AY13" s="333">
        <v>250.45120000001043</v>
      </c>
      <c r="AZ13" s="333">
        <v>167.89453125</v>
      </c>
      <c r="BA13" s="333">
        <v>71.660800000652671</v>
      </c>
      <c r="BB13" s="333">
        <v>0</v>
      </c>
      <c r="BC13" s="333">
        <v>0</v>
      </c>
      <c r="BD13" s="333">
        <v>0</v>
      </c>
      <c r="BE13" s="333">
        <v>0</v>
      </c>
      <c r="BF13" s="333">
        <v>0</v>
      </c>
      <c r="BG13" s="333">
        <v>0</v>
      </c>
      <c r="BH13" s="333">
        <v>0</v>
      </c>
      <c r="BI13" s="333">
        <v>0</v>
      </c>
      <c r="BJ13" s="333">
        <v>0</v>
      </c>
      <c r="BK13" s="333">
        <v>0</v>
      </c>
      <c r="BL13" s="333">
        <v>0</v>
      </c>
      <c r="BM13" s="333">
        <v>0</v>
      </c>
      <c r="BN13" s="333">
        <v>0</v>
      </c>
      <c r="BO13" s="333">
        <v>0</v>
      </c>
      <c r="BP13" s="333">
        <v>16.634375000023283</v>
      </c>
      <c r="BQ13" s="333">
        <v>0</v>
      </c>
      <c r="BR13" s="333">
        <v>0</v>
      </c>
      <c r="BS13" s="333">
        <v>0.90479166666591482</v>
      </c>
      <c r="BT13" s="333">
        <v>0.98589999999967404</v>
      </c>
    </row>
    <row r="14" spans="1:72" ht="15.75" customHeight="1" x14ac:dyDescent="0.25">
      <c r="A14" s="2" t="s">
        <v>744</v>
      </c>
      <c r="B14" s="218">
        <v>46237</v>
      </c>
      <c r="C14" s="332">
        <v>0.29166666666666669</v>
      </c>
      <c r="D14" s="332">
        <v>0.33333333333333331</v>
      </c>
      <c r="E14" s="333">
        <v>2873.6111304461956</v>
      </c>
      <c r="F14" s="333">
        <v>2873.3440000116825</v>
      </c>
      <c r="G14" s="333">
        <v>1873.623188406229</v>
      </c>
      <c r="H14" s="333">
        <v>1010.6286376714706</v>
      </c>
      <c r="I14" s="333">
        <v>311.05301694944501</v>
      </c>
      <c r="J14" s="333">
        <v>343.07531034201384</v>
      </c>
      <c r="K14" s="333">
        <v>388.77288135141134</v>
      </c>
      <c r="L14" s="333">
        <v>340.13078666478395</v>
      </c>
      <c r="M14" s="333">
        <v>494.57464406639338</v>
      </c>
      <c r="N14" s="333">
        <v>0</v>
      </c>
      <c r="O14" s="333">
        <v>0</v>
      </c>
      <c r="P14" s="333">
        <v>0.12800000002607703</v>
      </c>
      <c r="Q14" s="333">
        <v>24.575999999418855</v>
      </c>
      <c r="R14" s="333">
        <v>0</v>
      </c>
      <c r="S14" s="333">
        <v>95.593739130534232</v>
      </c>
      <c r="T14" s="333">
        <v>60.208973913453519</v>
      </c>
      <c r="U14" s="333">
        <v>0</v>
      </c>
      <c r="V14" s="333">
        <v>0</v>
      </c>
      <c r="W14" s="333">
        <v>118.6509294686839</v>
      </c>
      <c r="X14" s="333">
        <v>0</v>
      </c>
      <c r="Y14" s="333">
        <v>93.736163403838873</v>
      </c>
      <c r="Z14" s="333">
        <v>0</v>
      </c>
      <c r="AA14" s="333">
        <v>6.5399326288024895</v>
      </c>
      <c r="AB14" s="333">
        <v>99.020186335314065</v>
      </c>
      <c r="AC14" s="333">
        <v>27.800752395298332</v>
      </c>
      <c r="AD14" s="333">
        <v>111.11061582714319</v>
      </c>
      <c r="AE14" s="333">
        <v>0</v>
      </c>
      <c r="AF14" s="333">
        <v>0</v>
      </c>
      <c r="AG14" s="333">
        <v>0.16774193549281335</v>
      </c>
      <c r="AH14" s="333">
        <v>1.1014784946155487E-2</v>
      </c>
      <c r="AI14" s="333">
        <v>152.37096774205565</v>
      </c>
      <c r="AJ14" s="333">
        <v>328.80640000011772</v>
      </c>
      <c r="AK14" s="333">
        <v>265.08799999952316</v>
      </c>
      <c r="AL14" s="333">
        <v>0</v>
      </c>
      <c r="AM14" s="333">
        <v>0</v>
      </c>
      <c r="AN14" s="333">
        <v>0.73075409838929772</v>
      </c>
      <c r="AO14" s="333">
        <v>0.83199999993667006</v>
      </c>
      <c r="AP14" s="333">
        <v>0.48000000003958121</v>
      </c>
      <c r="AQ14" s="333">
        <v>0</v>
      </c>
      <c r="AR14" s="333">
        <v>0</v>
      </c>
      <c r="AS14" s="333">
        <v>0</v>
      </c>
      <c r="AT14" s="333">
        <v>0</v>
      </c>
      <c r="AU14" s="333">
        <v>0</v>
      </c>
      <c r="AV14" s="333">
        <v>0</v>
      </c>
      <c r="AW14" s="333">
        <v>0</v>
      </c>
      <c r="AX14" s="333">
        <v>0</v>
      </c>
      <c r="AY14" s="333">
        <v>252.82239999994636</v>
      </c>
      <c r="AZ14" s="333">
        <v>156.60468750004657</v>
      </c>
      <c r="BA14" s="333">
        <v>58.707200000062585</v>
      </c>
      <c r="BB14" s="333">
        <v>0</v>
      </c>
      <c r="BC14" s="333">
        <v>0</v>
      </c>
      <c r="BD14" s="333">
        <v>0</v>
      </c>
      <c r="BE14" s="333">
        <v>0</v>
      </c>
      <c r="BF14" s="333">
        <v>0</v>
      </c>
      <c r="BG14" s="333">
        <v>0</v>
      </c>
      <c r="BH14" s="333">
        <v>0</v>
      </c>
      <c r="BI14" s="333">
        <v>0</v>
      </c>
      <c r="BJ14" s="333">
        <v>0</v>
      </c>
      <c r="BK14" s="333">
        <v>0</v>
      </c>
      <c r="BL14" s="333">
        <v>0</v>
      </c>
      <c r="BM14" s="333">
        <v>0</v>
      </c>
      <c r="BN14" s="333">
        <v>0</v>
      </c>
      <c r="BO14" s="333">
        <v>0</v>
      </c>
      <c r="BP14" s="333">
        <v>12.809375000069849</v>
      </c>
      <c r="BQ14" s="333">
        <v>0</v>
      </c>
      <c r="BR14" s="333">
        <v>0</v>
      </c>
      <c r="BS14" s="333">
        <v>13.120418417367546</v>
      </c>
      <c r="BT14" s="333">
        <v>9.5836833333341929</v>
      </c>
    </row>
    <row r="15" spans="1:72" ht="15.75" customHeight="1" x14ac:dyDescent="0.25">
      <c r="A15" s="2" t="s">
        <v>745</v>
      </c>
      <c r="B15" s="218">
        <v>46237</v>
      </c>
      <c r="C15" s="332">
        <v>0.33333333333333331</v>
      </c>
      <c r="D15" s="332">
        <v>0.375</v>
      </c>
      <c r="E15" s="333">
        <v>2889.520231872797</v>
      </c>
      <c r="F15" s="333">
        <v>2889.0453333258629</v>
      </c>
      <c r="G15" s="333">
        <v>1889.7103767991066</v>
      </c>
      <c r="H15" s="333">
        <v>1019.562666669488</v>
      </c>
      <c r="I15" s="333">
        <v>284.8455593213439</v>
      </c>
      <c r="J15" s="333">
        <v>311.45998363569379</v>
      </c>
      <c r="K15" s="333">
        <v>395.43755932152271</v>
      </c>
      <c r="L15" s="333">
        <v>338.13186207413673</v>
      </c>
      <c r="M15" s="333">
        <v>551.29383051022887</v>
      </c>
      <c r="N15" s="333">
        <v>0</v>
      </c>
      <c r="O15" s="333">
        <v>0</v>
      </c>
      <c r="P15" s="333">
        <v>0</v>
      </c>
      <c r="Q15" s="333">
        <v>15.22643478307873</v>
      </c>
      <c r="R15" s="333">
        <v>0</v>
      </c>
      <c r="S15" s="333">
        <v>95.863961352966726</v>
      </c>
      <c r="T15" s="333">
        <v>43.827199999243021</v>
      </c>
      <c r="U15" s="333">
        <v>0</v>
      </c>
      <c r="V15" s="333">
        <v>0</v>
      </c>
      <c r="W15" s="333">
        <v>112.54897777829319</v>
      </c>
      <c r="X15" s="333">
        <v>0</v>
      </c>
      <c r="Y15" s="333">
        <v>93.745430876035243</v>
      </c>
      <c r="Z15" s="333">
        <v>0</v>
      </c>
      <c r="AA15" s="333">
        <v>14.346545358654112</v>
      </c>
      <c r="AB15" s="333">
        <v>103.2776181618683</v>
      </c>
      <c r="AC15" s="333">
        <v>28.339879074599594</v>
      </c>
      <c r="AD15" s="333">
        <v>94.429674027487636</v>
      </c>
      <c r="AE15" s="333">
        <v>0</v>
      </c>
      <c r="AF15" s="333">
        <v>0</v>
      </c>
      <c r="AG15" s="333">
        <v>0.1677419354855374</v>
      </c>
      <c r="AH15" s="333">
        <v>1.1077956989311133E-2</v>
      </c>
      <c r="AI15" s="333">
        <v>150.98387096822262</v>
      </c>
      <c r="AJ15" s="333">
        <v>328.42879999987781</v>
      </c>
      <c r="AK15" s="333">
        <v>264.93439999967813</v>
      </c>
      <c r="AL15" s="333">
        <v>0</v>
      </c>
      <c r="AM15" s="333">
        <v>0</v>
      </c>
      <c r="AN15" s="333">
        <v>0</v>
      </c>
      <c r="AO15" s="333">
        <v>0</v>
      </c>
      <c r="AP15" s="333">
        <v>0</v>
      </c>
      <c r="AQ15" s="333">
        <v>0</v>
      </c>
      <c r="AR15" s="333">
        <v>0</v>
      </c>
      <c r="AS15" s="333">
        <v>0</v>
      </c>
      <c r="AT15" s="333">
        <v>0</v>
      </c>
      <c r="AU15" s="333">
        <v>0</v>
      </c>
      <c r="AV15" s="333">
        <v>0</v>
      </c>
      <c r="AW15" s="333">
        <v>0</v>
      </c>
      <c r="AX15" s="333">
        <v>0</v>
      </c>
      <c r="AY15" s="333">
        <v>256.18239999981597</v>
      </c>
      <c r="AZ15" s="333">
        <v>143.44062500004657</v>
      </c>
      <c r="BA15" s="333">
        <v>55.795199999585748</v>
      </c>
      <c r="BB15" s="333">
        <v>0</v>
      </c>
      <c r="BC15" s="333">
        <v>0</v>
      </c>
      <c r="BD15" s="333">
        <v>0</v>
      </c>
      <c r="BE15" s="333">
        <v>0</v>
      </c>
      <c r="BF15" s="333">
        <v>0</v>
      </c>
      <c r="BG15" s="333">
        <v>0</v>
      </c>
      <c r="BH15" s="333">
        <v>0</v>
      </c>
      <c r="BI15" s="333">
        <v>0</v>
      </c>
      <c r="BJ15" s="333">
        <v>0</v>
      </c>
      <c r="BK15" s="333">
        <v>0</v>
      </c>
      <c r="BL15" s="333">
        <v>0</v>
      </c>
      <c r="BM15" s="333">
        <v>0</v>
      </c>
      <c r="BN15" s="333">
        <v>0</v>
      </c>
      <c r="BO15" s="333">
        <v>0</v>
      </c>
      <c r="BP15" s="333">
        <v>16.868749999906868</v>
      </c>
      <c r="BQ15" s="333">
        <v>0</v>
      </c>
      <c r="BR15" s="333">
        <v>0</v>
      </c>
      <c r="BS15" s="333">
        <v>30.319663865544499</v>
      </c>
      <c r="BT15" s="333">
        <v>22.668083333330287</v>
      </c>
    </row>
    <row r="16" spans="1:72" ht="15.75" customHeight="1" x14ac:dyDescent="0.25">
      <c r="A16" s="2" t="s">
        <v>746</v>
      </c>
      <c r="B16" s="218">
        <v>46237</v>
      </c>
      <c r="C16" s="332">
        <v>0.375</v>
      </c>
      <c r="D16" s="332">
        <v>0.41666666666666669</v>
      </c>
      <c r="E16" s="333">
        <v>2839.8933333158493</v>
      </c>
      <c r="F16" s="333">
        <v>2824.0139130651951</v>
      </c>
      <c r="G16" s="333">
        <v>1865.6389565169811</v>
      </c>
      <c r="H16" s="333">
        <v>991.23200000822544</v>
      </c>
      <c r="I16" s="333">
        <v>308.65789830312133</v>
      </c>
      <c r="J16" s="333">
        <v>283.83891525492072</v>
      </c>
      <c r="K16" s="333">
        <v>390.57789830863476</v>
      </c>
      <c r="L16" s="333">
        <v>342.47443600744009</v>
      </c>
      <c r="M16" s="333">
        <v>537.89505084604025</v>
      </c>
      <c r="N16" s="333">
        <v>0</v>
      </c>
      <c r="O16" s="333">
        <v>0</v>
      </c>
      <c r="P16" s="333">
        <v>0</v>
      </c>
      <c r="Q16" s="333">
        <v>47.237565217539668</v>
      </c>
      <c r="R16" s="333">
        <v>0</v>
      </c>
      <c r="S16" s="333">
        <v>96.447690820787102</v>
      </c>
      <c r="T16" s="333">
        <v>15.872000000439584</v>
      </c>
      <c r="U16" s="333">
        <v>0</v>
      </c>
      <c r="V16" s="333">
        <v>0</v>
      </c>
      <c r="W16" s="333">
        <v>149.34965797048062</v>
      </c>
      <c r="X16" s="333">
        <v>0</v>
      </c>
      <c r="Y16" s="333">
        <v>93.985593220219016</v>
      </c>
      <c r="Z16" s="333">
        <v>0</v>
      </c>
      <c r="AA16" s="333">
        <v>28.147528467874508</v>
      </c>
      <c r="AB16" s="333">
        <v>99.469276248011738</v>
      </c>
      <c r="AC16" s="333">
        <v>28.821296296548098</v>
      </c>
      <c r="AD16" s="333">
        <v>81.40691511426121</v>
      </c>
      <c r="AE16" s="333">
        <v>0</v>
      </c>
      <c r="AF16" s="333">
        <v>0</v>
      </c>
      <c r="AG16" s="333">
        <v>0.1677419354855374</v>
      </c>
      <c r="AH16" s="333">
        <v>1.1108870967518669E-2</v>
      </c>
      <c r="AI16" s="333">
        <v>154.10215053707361</v>
      </c>
      <c r="AJ16" s="333">
        <v>325.30560000007972</v>
      </c>
      <c r="AK16" s="333">
        <v>261.99578947480768</v>
      </c>
      <c r="AL16" s="333">
        <v>0</v>
      </c>
      <c r="AM16" s="333">
        <v>0</v>
      </c>
      <c r="AN16" s="333">
        <v>0</v>
      </c>
      <c r="AO16" s="333">
        <v>0</v>
      </c>
      <c r="AP16" s="333">
        <v>0</v>
      </c>
      <c r="AQ16" s="333">
        <v>0</v>
      </c>
      <c r="AR16" s="333">
        <v>0</v>
      </c>
      <c r="AS16" s="333">
        <v>0</v>
      </c>
      <c r="AT16" s="333">
        <v>0</v>
      </c>
      <c r="AU16" s="333">
        <v>0</v>
      </c>
      <c r="AV16" s="333">
        <v>0</v>
      </c>
      <c r="AW16" s="333">
        <v>0</v>
      </c>
      <c r="AX16" s="333">
        <v>0</v>
      </c>
      <c r="AY16" s="333">
        <v>253.87840000027791</v>
      </c>
      <c r="AZ16" s="333">
        <v>120.22499999997672</v>
      </c>
      <c r="BA16" s="333">
        <v>55.635199999436736</v>
      </c>
      <c r="BB16" s="333">
        <v>0</v>
      </c>
      <c r="BC16" s="333">
        <v>0</v>
      </c>
      <c r="BD16" s="333">
        <v>0</v>
      </c>
      <c r="BE16" s="333">
        <v>0</v>
      </c>
      <c r="BF16" s="333">
        <v>0</v>
      </c>
      <c r="BG16" s="333">
        <v>0</v>
      </c>
      <c r="BH16" s="333">
        <v>0</v>
      </c>
      <c r="BI16" s="333">
        <v>0</v>
      </c>
      <c r="BJ16" s="333">
        <v>0</v>
      </c>
      <c r="BK16" s="333">
        <v>0</v>
      </c>
      <c r="BL16" s="333">
        <v>0</v>
      </c>
      <c r="BM16" s="333">
        <v>0</v>
      </c>
      <c r="BN16" s="333">
        <v>0</v>
      </c>
      <c r="BO16" s="333">
        <v>0</v>
      </c>
      <c r="BP16" s="333">
        <v>11.709374999976717</v>
      </c>
      <c r="BQ16" s="333">
        <v>0</v>
      </c>
      <c r="BR16" s="333">
        <v>0</v>
      </c>
      <c r="BS16" s="333">
        <v>60.929926050423092</v>
      </c>
      <c r="BT16" s="333">
        <v>44.713400000000547</v>
      </c>
    </row>
    <row r="17" spans="1:72" ht="15.75" customHeight="1" x14ac:dyDescent="0.25">
      <c r="A17" s="2" t="s">
        <v>747</v>
      </c>
      <c r="B17" s="218">
        <v>46238</v>
      </c>
      <c r="C17" s="332">
        <v>0.25</v>
      </c>
      <c r="D17" s="332">
        <v>0.29166666666666669</v>
      </c>
      <c r="E17" s="333">
        <v>2889.460869550705</v>
      </c>
      <c r="F17" s="333">
        <v>2889.727999985218</v>
      </c>
      <c r="G17" s="333">
        <v>1824.2634203135967</v>
      </c>
      <c r="H17" s="333">
        <v>1075.8826666623354</v>
      </c>
      <c r="I17" s="333">
        <v>313.10294029861689</v>
      </c>
      <c r="J17" s="333">
        <v>378.82957911491394</v>
      </c>
      <c r="K17" s="333">
        <v>382.17294716835022</v>
      </c>
      <c r="L17" s="333">
        <v>309.54883615672588</v>
      </c>
      <c r="M17" s="333">
        <v>441.09165554121137</v>
      </c>
      <c r="N17" s="333">
        <v>0</v>
      </c>
      <c r="O17" s="333">
        <v>0</v>
      </c>
      <c r="P17" s="333">
        <v>0</v>
      </c>
      <c r="Q17" s="333">
        <v>11.049525083974004</v>
      </c>
      <c r="R17" s="333">
        <v>0</v>
      </c>
      <c r="S17" s="333">
        <v>95.634654608555138</v>
      </c>
      <c r="T17" s="333">
        <v>87.556277888827026</v>
      </c>
      <c r="U17" s="333">
        <v>0</v>
      </c>
      <c r="V17" s="333">
        <v>0</v>
      </c>
      <c r="W17" s="333">
        <v>101.24093066900969</v>
      </c>
      <c r="X17" s="333">
        <v>0</v>
      </c>
      <c r="Y17" s="333">
        <v>92.71700023021549</v>
      </c>
      <c r="Z17" s="333">
        <v>0</v>
      </c>
      <c r="AA17" s="333">
        <v>0.69583333336049691</v>
      </c>
      <c r="AB17" s="333">
        <v>101.80989757785574</v>
      </c>
      <c r="AC17" s="333">
        <v>27.800925925839692</v>
      </c>
      <c r="AD17" s="333">
        <v>148.5670807454735</v>
      </c>
      <c r="AE17" s="333">
        <v>0</v>
      </c>
      <c r="AF17" s="333">
        <v>0</v>
      </c>
      <c r="AG17" s="333">
        <v>0.16773913043289213</v>
      </c>
      <c r="AH17" s="333">
        <v>1.0953804347764162E-2</v>
      </c>
      <c r="AI17" s="333">
        <v>122.67391304299235</v>
      </c>
      <c r="AJ17" s="333">
        <v>328.46524878032506</v>
      </c>
      <c r="AK17" s="333">
        <v>264.77796622924507</v>
      </c>
      <c r="AL17" s="333">
        <v>0</v>
      </c>
      <c r="AM17" s="333">
        <v>0</v>
      </c>
      <c r="AN17" s="333">
        <v>0</v>
      </c>
      <c r="AO17" s="333">
        <v>0</v>
      </c>
      <c r="AP17" s="333">
        <v>0</v>
      </c>
      <c r="AQ17" s="333">
        <v>0</v>
      </c>
      <c r="AR17" s="333">
        <v>0</v>
      </c>
      <c r="AS17" s="333">
        <v>0</v>
      </c>
      <c r="AT17" s="333">
        <v>0</v>
      </c>
      <c r="AU17" s="333">
        <v>0</v>
      </c>
      <c r="AV17" s="333">
        <v>0</v>
      </c>
      <c r="AW17" s="333">
        <v>0</v>
      </c>
      <c r="AX17" s="333">
        <v>0</v>
      </c>
      <c r="AY17" s="333">
        <v>269.31199999991804</v>
      </c>
      <c r="AZ17" s="333">
        <v>158.18828124995343</v>
      </c>
      <c r="BA17" s="333">
        <v>72.703999999910593</v>
      </c>
      <c r="BB17" s="333">
        <v>0</v>
      </c>
      <c r="BC17" s="333">
        <v>0</v>
      </c>
      <c r="BD17" s="333">
        <v>0</v>
      </c>
      <c r="BE17" s="333">
        <v>0</v>
      </c>
      <c r="BF17" s="333">
        <v>0</v>
      </c>
      <c r="BG17" s="333">
        <v>0</v>
      </c>
      <c r="BH17" s="333">
        <v>0</v>
      </c>
      <c r="BI17" s="333">
        <v>0</v>
      </c>
      <c r="BJ17" s="333">
        <v>0</v>
      </c>
      <c r="BK17" s="333">
        <v>0</v>
      </c>
      <c r="BL17" s="333">
        <v>0</v>
      </c>
      <c r="BM17" s="333">
        <v>0</v>
      </c>
      <c r="BN17" s="333">
        <v>0</v>
      </c>
      <c r="BO17" s="333">
        <v>0</v>
      </c>
      <c r="BP17" s="333">
        <v>16.052232143003494</v>
      </c>
      <c r="BQ17" s="333">
        <v>0</v>
      </c>
      <c r="BR17" s="333">
        <v>0</v>
      </c>
      <c r="BS17" s="333">
        <v>0.36277499999960128</v>
      </c>
      <c r="BT17" s="333">
        <v>0.75530000000071595</v>
      </c>
    </row>
    <row r="18" spans="1:72" ht="15.75" customHeight="1" x14ac:dyDescent="0.25">
      <c r="A18" s="2" t="s">
        <v>748</v>
      </c>
      <c r="B18" s="218">
        <v>46238</v>
      </c>
      <c r="C18" s="332">
        <v>0.29166666666666669</v>
      </c>
      <c r="D18" s="332">
        <v>0.33333333333333331</v>
      </c>
      <c r="E18" s="333">
        <v>2823.7764637768269</v>
      </c>
      <c r="F18" s="333">
        <v>2823.5093333423138</v>
      </c>
      <c r="G18" s="333">
        <v>1807.9981449246407</v>
      </c>
      <c r="H18" s="333">
        <v>1035.2639999985695</v>
      </c>
      <c r="I18" s="333">
        <v>298.27712750062346</v>
      </c>
      <c r="J18" s="333">
        <v>299.16255647689104</v>
      </c>
      <c r="K18" s="333">
        <v>383.48053079843521</v>
      </c>
      <c r="L18" s="333">
        <v>325.05346893519163</v>
      </c>
      <c r="M18" s="333">
        <v>499.14630152285099</v>
      </c>
      <c r="N18" s="333">
        <v>0</v>
      </c>
      <c r="O18" s="333">
        <v>0</v>
      </c>
      <c r="P18" s="333">
        <v>0</v>
      </c>
      <c r="Q18" s="333">
        <v>14.47253333311528</v>
      </c>
      <c r="R18" s="333">
        <v>0</v>
      </c>
      <c r="S18" s="333">
        <v>96.217043478507549</v>
      </c>
      <c r="T18" s="333">
        <v>75.275130434893072</v>
      </c>
      <c r="U18" s="333">
        <v>0</v>
      </c>
      <c r="V18" s="333">
        <v>0</v>
      </c>
      <c r="W18" s="333">
        <v>102.61147826164961</v>
      </c>
      <c r="X18" s="333">
        <v>0</v>
      </c>
      <c r="Y18" s="333">
        <v>93.746412036940455</v>
      </c>
      <c r="Z18" s="333">
        <v>0</v>
      </c>
      <c r="AA18" s="333">
        <v>5.991084368492011</v>
      </c>
      <c r="AB18" s="333">
        <v>91.059667639434338</v>
      </c>
      <c r="AC18" s="333">
        <v>28.113233024720103</v>
      </c>
      <c r="AD18" s="333">
        <v>85.262500000186265</v>
      </c>
      <c r="AE18" s="333">
        <v>0</v>
      </c>
      <c r="AF18" s="333">
        <v>0</v>
      </c>
      <c r="AG18" s="333">
        <v>0.16775035063983523</v>
      </c>
      <c r="AH18" s="333">
        <v>1.0889405095895199E-2</v>
      </c>
      <c r="AI18" s="333">
        <v>139.75409069657326</v>
      </c>
      <c r="AJ18" s="333">
        <v>315.48675121949054</v>
      </c>
      <c r="AK18" s="333">
        <v>253.55114146322012</v>
      </c>
      <c r="AL18" s="333">
        <v>0</v>
      </c>
      <c r="AM18" s="333">
        <v>0</v>
      </c>
      <c r="AN18" s="333">
        <v>0</v>
      </c>
      <c r="AO18" s="333">
        <v>0</v>
      </c>
      <c r="AP18" s="333">
        <v>0</v>
      </c>
      <c r="AQ18" s="333">
        <v>0</v>
      </c>
      <c r="AR18" s="333">
        <v>0</v>
      </c>
      <c r="AS18" s="333">
        <v>0</v>
      </c>
      <c r="AT18" s="333">
        <v>0</v>
      </c>
      <c r="AU18" s="333">
        <v>0</v>
      </c>
      <c r="AV18" s="333">
        <v>0</v>
      </c>
      <c r="AW18" s="333">
        <v>0</v>
      </c>
      <c r="AX18" s="333">
        <v>0</v>
      </c>
      <c r="AY18" s="333">
        <v>264.63040000014007</v>
      </c>
      <c r="AZ18" s="333">
        <v>146.87578125006985</v>
      </c>
      <c r="BA18" s="333">
        <v>66.451199999079108</v>
      </c>
      <c r="BB18" s="333">
        <v>0</v>
      </c>
      <c r="BC18" s="333">
        <v>0</v>
      </c>
      <c r="BD18" s="333">
        <v>0</v>
      </c>
      <c r="BE18" s="333">
        <v>0</v>
      </c>
      <c r="BF18" s="333">
        <v>0</v>
      </c>
      <c r="BG18" s="333">
        <v>0</v>
      </c>
      <c r="BH18" s="333">
        <v>0</v>
      </c>
      <c r="BI18" s="333">
        <v>0</v>
      </c>
      <c r="BJ18" s="333">
        <v>0</v>
      </c>
      <c r="BK18" s="333">
        <v>0</v>
      </c>
      <c r="BL18" s="333">
        <v>0</v>
      </c>
      <c r="BM18" s="333">
        <v>0</v>
      </c>
      <c r="BN18" s="333">
        <v>0</v>
      </c>
      <c r="BO18" s="333">
        <v>0</v>
      </c>
      <c r="BP18" s="333">
        <v>12.311469780164771</v>
      </c>
      <c r="BQ18" s="333">
        <v>0</v>
      </c>
      <c r="BR18" s="333">
        <v>0</v>
      </c>
      <c r="BS18" s="333">
        <v>12.381475000000137</v>
      </c>
      <c r="BT18" s="333">
        <v>9.0562294117626152</v>
      </c>
    </row>
    <row r="19" spans="1:72" ht="15.75" customHeight="1" x14ac:dyDescent="0.25">
      <c r="A19" s="2" t="s">
        <v>749</v>
      </c>
      <c r="B19" s="218">
        <v>46238</v>
      </c>
      <c r="C19" s="332">
        <v>0.33333333333333331</v>
      </c>
      <c r="D19" s="332">
        <v>0.375</v>
      </c>
      <c r="E19" s="333">
        <v>2982.5706666707993</v>
      </c>
      <c r="F19" s="333">
        <v>2978.8011594116688</v>
      </c>
      <c r="G19" s="333">
        <v>1934.3805217444897</v>
      </c>
      <c r="H19" s="333">
        <v>1057.1093333363533</v>
      </c>
      <c r="I19" s="333">
        <v>333.16447457671165</v>
      </c>
      <c r="J19" s="333">
        <v>299.77166101709008</v>
      </c>
      <c r="K19" s="333">
        <v>381.69166100770235</v>
      </c>
      <c r="L19" s="333">
        <v>320.25166101008654</v>
      </c>
      <c r="M19" s="333">
        <v>533.17423728480935</v>
      </c>
      <c r="N19" s="333">
        <v>0</v>
      </c>
      <c r="O19" s="333">
        <v>0</v>
      </c>
      <c r="P19" s="333">
        <v>0</v>
      </c>
      <c r="Q19" s="333">
        <v>39.799466666765511</v>
      </c>
      <c r="R19" s="333">
        <v>0</v>
      </c>
      <c r="S19" s="333">
        <v>95.922086956445128</v>
      </c>
      <c r="T19" s="333">
        <v>58.245565216988325</v>
      </c>
      <c r="U19" s="333">
        <v>0</v>
      </c>
      <c r="V19" s="333">
        <v>0</v>
      </c>
      <c r="W19" s="333">
        <v>132.19394782558084</v>
      </c>
      <c r="X19" s="333">
        <v>0</v>
      </c>
      <c r="Y19" s="333">
        <v>93.779687500093132</v>
      </c>
      <c r="Z19" s="333">
        <v>0</v>
      </c>
      <c r="AA19" s="333">
        <v>13.995729813701473</v>
      </c>
      <c r="AB19" s="333">
        <v>95.607996894512326</v>
      </c>
      <c r="AC19" s="333">
        <v>28.270671583712101</v>
      </c>
      <c r="AD19" s="333">
        <v>88.052406832575798</v>
      </c>
      <c r="AE19" s="333">
        <v>0</v>
      </c>
      <c r="AF19" s="333">
        <v>0</v>
      </c>
      <c r="AG19" s="333">
        <v>0.16574193547421601</v>
      </c>
      <c r="AH19" s="333">
        <v>1.0938172043097438E-2</v>
      </c>
      <c r="AI19" s="333">
        <v>133.44623655918986</v>
      </c>
      <c r="AJ19" s="333">
        <v>312.09599999990314</v>
      </c>
      <c r="AK19" s="333">
        <v>250.67519999947399</v>
      </c>
      <c r="AL19" s="333">
        <v>0</v>
      </c>
      <c r="AM19" s="333">
        <v>0</v>
      </c>
      <c r="AN19" s="333">
        <v>0</v>
      </c>
      <c r="AO19" s="333">
        <v>0</v>
      </c>
      <c r="AP19" s="333">
        <v>0</v>
      </c>
      <c r="AQ19" s="333">
        <v>0</v>
      </c>
      <c r="AR19" s="333">
        <v>0</v>
      </c>
      <c r="AS19" s="333">
        <v>0</v>
      </c>
      <c r="AT19" s="333">
        <v>0</v>
      </c>
      <c r="AU19" s="333">
        <v>0</v>
      </c>
      <c r="AV19" s="333">
        <v>0</v>
      </c>
      <c r="AW19" s="333">
        <v>0</v>
      </c>
      <c r="AX19" s="333">
        <v>0</v>
      </c>
      <c r="AY19" s="333">
        <v>262.39999999990687</v>
      </c>
      <c r="AZ19" s="333">
        <v>138.9765625</v>
      </c>
      <c r="BA19" s="333">
        <v>61.439999999478459</v>
      </c>
      <c r="BB19" s="333">
        <v>0</v>
      </c>
      <c r="BC19" s="333">
        <v>0</v>
      </c>
      <c r="BD19" s="333">
        <v>0</v>
      </c>
      <c r="BE19" s="333">
        <v>0</v>
      </c>
      <c r="BF19" s="333">
        <v>0</v>
      </c>
      <c r="BG19" s="333">
        <v>0</v>
      </c>
      <c r="BH19" s="333">
        <v>0</v>
      </c>
      <c r="BI19" s="333">
        <v>0</v>
      </c>
      <c r="BJ19" s="333">
        <v>0</v>
      </c>
      <c r="BK19" s="333">
        <v>0</v>
      </c>
      <c r="BL19" s="333">
        <v>0</v>
      </c>
      <c r="BM19" s="333">
        <v>0</v>
      </c>
      <c r="BN19" s="333">
        <v>0</v>
      </c>
      <c r="BO19" s="333">
        <v>0</v>
      </c>
      <c r="BP19" s="333">
        <v>15.258012820384465</v>
      </c>
      <c r="BQ19" s="333">
        <v>0</v>
      </c>
      <c r="BR19" s="333">
        <v>0</v>
      </c>
      <c r="BS19" s="333">
        <v>29.602250000001732</v>
      </c>
      <c r="BT19" s="333">
        <v>21.423214389891655</v>
      </c>
    </row>
    <row r="20" spans="1:72" ht="15.75" customHeight="1" x14ac:dyDescent="0.25">
      <c r="A20" s="2" t="s">
        <v>750</v>
      </c>
      <c r="B20" s="218">
        <v>46238</v>
      </c>
      <c r="C20" s="332">
        <v>0.375</v>
      </c>
      <c r="D20" s="332">
        <v>0.41666666666666669</v>
      </c>
      <c r="E20" s="333">
        <v>2856.9599999785423</v>
      </c>
      <c r="F20" s="333">
        <v>2844.3455072343349</v>
      </c>
      <c r="G20" s="333">
        <v>1824.0853333175182</v>
      </c>
      <c r="H20" s="333">
        <v>1046.527999997139</v>
      </c>
      <c r="I20" s="333">
        <v>295.60623728483915</v>
      </c>
      <c r="J20" s="333">
        <v>313.72672055661678</v>
      </c>
      <c r="K20" s="333">
        <v>344.13342373073101</v>
      </c>
      <c r="L20" s="333">
        <v>299.35511864721775</v>
      </c>
      <c r="M20" s="333">
        <v>559.89399415627122</v>
      </c>
      <c r="N20" s="333">
        <v>0</v>
      </c>
      <c r="O20" s="333">
        <v>0</v>
      </c>
      <c r="P20" s="333">
        <v>0</v>
      </c>
      <c r="Q20" s="333">
        <v>28.129151464439929</v>
      </c>
      <c r="R20" s="333">
        <v>0</v>
      </c>
      <c r="S20" s="333">
        <v>95.854709419421852</v>
      </c>
      <c r="T20" s="333">
        <v>59.43045059312135</v>
      </c>
      <c r="U20" s="333">
        <v>0</v>
      </c>
      <c r="V20" s="333">
        <v>0</v>
      </c>
      <c r="W20" s="333">
        <v>104.02726956550032</v>
      </c>
      <c r="X20" s="333">
        <v>0</v>
      </c>
      <c r="Y20" s="333">
        <v>93.487127976026386</v>
      </c>
      <c r="Z20" s="333">
        <v>0</v>
      </c>
      <c r="AA20" s="333">
        <v>13.379187590850051</v>
      </c>
      <c r="AB20" s="333">
        <v>87.923546511214226</v>
      </c>
      <c r="AC20" s="333">
        <v>28.027792399283499</v>
      </c>
      <c r="AD20" s="333">
        <v>110.80401208624244</v>
      </c>
      <c r="AE20" s="333">
        <v>0</v>
      </c>
      <c r="AF20" s="333">
        <v>0</v>
      </c>
      <c r="AG20" s="333">
        <v>0.1657685834543372</v>
      </c>
      <c r="AH20" s="333">
        <v>1.1154569892369182E-2</v>
      </c>
      <c r="AI20" s="333">
        <v>116.9838709672913</v>
      </c>
      <c r="AJ20" s="333">
        <v>279.55200000037439</v>
      </c>
      <c r="AK20" s="333">
        <v>222.15679999999702</v>
      </c>
      <c r="AL20" s="333">
        <v>0</v>
      </c>
      <c r="AM20" s="333">
        <v>0</v>
      </c>
      <c r="AN20" s="333">
        <v>0</v>
      </c>
      <c r="AO20" s="333">
        <v>0</v>
      </c>
      <c r="AP20" s="333">
        <v>0</v>
      </c>
      <c r="AQ20" s="333">
        <v>0</v>
      </c>
      <c r="AR20" s="333">
        <v>0</v>
      </c>
      <c r="AS20" s="333">
        <v>0</v>
      </c>
      <c r="AT20" s="333">
        <v>0</v>
      </c>
      <c r="AU20" s="333">
        <v>0</v>
      </c>
      <c r="AV20" s="333">
        <v>0</v>
      </c>
      <c r="AW20" s="333">
        <v>0</v>
      </c>
      <c r="AX20" s="333">
        <v>0</v>
      </c>
      <c r="AY20" s="333">
        <v>261.26720000011846</v>
      </c>
      <c r="AZ20" s="333">
        <v>140.77968749997672</v>
      </c>
      <c r="BA20" s="333">
        <v>63.06560000218451</v>
      </c>
      <c r="BB20" s="333">
        <v>0</v>
      </c>
      <c r="BC20" s="333">
        <v>0</v>
      </c>
      <c r="BD20" s="333">
        <v>0</v>
      </c>
      <c r="BE20" s="333">
        <v>0</v>
      </c>
      <c r="BF20" s="333">
        <v>0</v>
      </c>
      <c r="BG20" s="333">
        <v>0</v>
      </c>
      <c r="BH20" s="333">
        <v>0</v>
      </c>
      <c r="BI20" s="333">
        <v>0</v>
      </c>
      <c r="BJ20" s="333">
        <v>0</v>
      </c>
      <c r="BK20" s="333">
        <v>0</v>
      </c>
      <c r="BL20" s="333">
        <v>0</v>
      </c>
      <c r="BM20" s="333">
        <v>0</v>
      </c>
      <c r="BN20" s="333">
        <v>0</v>
      </c>
      <c r="BO20" s="333">
        <v>0</v>
      </c>
      <c r="BP20" s="333">
        <v>11.268910256447271</v>
      </c>
      <c r="BQ20" s="333">
        <v>0</v>
      </c>
      <c r="BR20" s="333">
        <v>0</v>
      </c>
      <c r="BS20" s="333">
        <v>28.578324999998586</v>
      </c>
      <c r="BT20" s="333">
        <v>21.646106198346388</v>
      </c>
    </row>
    <row r="21" spans="1:72" ht="15.75" customHeight="1" x14ac:dyDescent="0.25">
      <c r="A21" s="2" t="s">
        <v>751</v>
      </c>
      <c r="B21" s="218">
        <v>46239</v>
      </c>
      <c r="C21" s="332">
        <v>0.25</v>
      </c>
      <c r="D21" s="332">
        <v>0.29166666666666669</v>
      </c>
      <c r="E21" s="333">
        <v>2856.7522318661213</v>
      </c>
      <c r="F21" s="333">
        <v>2847.3729854822159</v>
      </c>
      <c r="G21" s="333">
        <v>1802.2400000095367</v>
      </c>
      <c r="H21" s="333">
        <v>1075.8826666474342</v>
      </c>
      <c r="I21" s="333">
        <v>299.77166101709008</v>
      </c>
      <c r="J21" s="333">
        <v>350.9902599491179</v>
      </c>
      <c r="K21" s="333">
        <v>365.30766101926565</v>
      </c>
      <c r="L21" s="333">
        <v>324.35603974759579</v>
      </c>
      <c r="M21" s="333">
        <v>442.33328813314438</v>
      </c>
      <c r="N21" s="333">
        <v>0</v>
      </c>
      <c r="O21" s="333">
        <v>0</v>
      </c>
      <c r="P21" s="333">
        <v>0</v>
      </c>
      <c r="Q21" s="333">
        <v>17.919999999925494</v>
      </c>
      <c r="R21" s="333">
        <v>0</v>
      </c>
      <c r="S21" s="333">
        <v>95.694531400687993</v>
      </c>
      <c r="T21" s="333">
        <v>68.585739130154252</v>
      </c>
      <c r="U21" s="333">
        <v>0</v>
      </c>
      <c r="V21" s="333">
        <v>0</v>
      </c>
      <c r="W21" s="333">
        <v>90.206237680278718</v>
      </c>
      <c r="X21" s="333">
        <v>0</v>
      </c>
      <c r="Y21" s="333">
        <v>92.35265654604882</v>
      </c>
      <c r="Z21" s="333">
        <v>0</v>
      </c>
      <c r="AA21" s="333">
        <v>0.58386075950693339</v>
      </c>
      <c r="AB21" s="333">
        <v>108.98661899939179</v>
      </c>
      <c r="AC21" s="333">
        <v>27.311727229505777</v>
      </c>
      <c r="AD21" s="333">
        <v>114.94225352164358</v>
      </c>
      <c r="AE21" s="333">
        <v>0</v>
      </c>
      <c r="AF21" s="333">
        <v>0</v>
      </c>
      <c r="AG21" s="333">
        <v>0.16574193548149196</v>
      </c>
      <c r="AH21" s="333">
        <v>1.1252688172135095E-2</v>
      </c>
      <c r="AI21" s="333">
        <v>139.6559139797464</v>
      </c>
      <c r="AJ21" s="333">
        <v>332.58239999972284</v>
      </c>
      <c r="AK21" s="333">
        <v>269.10720000043511</v>
      </c>
      <c r="AL21" s="333">
        <v>0</v>
      </c>
      <c r="AM21" s="333">
        <v>0</v>
      </c>
      <c r="AN21" s="333">
        <v>0</v>
      </c>
      <c r="AO21" s="333">
        <v>0</v>
      </c>
      <c r="AP21" s="333">
        <v>0</v>
      </c>
      <c r="AQ21" s="333">
        <v>0</v>
      </c>
      <c r="AR21" s="333">
        <v>0</v>
      </c>
      <c r="AS21" s="333">
        <v>0</v>
      </c>
      <c r="AT21" s="333">
        <v>0</v>
      </c>
      <c r="AU21" s="333">
        <v>0</v>
      </c>
      <c r="AV21" s="333">
        <v>0</v>
      </c>
      <c r="AW21" s="333">
        <v>0</v>
      </c>
      <c r="AX21" s="333">
        <v>0</v>
      </c>
      <c r="AY21" s="333">
        <v>263.93919999990612</v>
      </c>
      <c r="AZ21" s="333">
        <v>155.50546875002328</v>
      </c>
      <c r="BA21" s="333">
        <v>70.656000001356006</v>
      </c>
      <c r="BB21" s="333">
        <v>0</v>
      </c>
      <c r="BC21" s="333">
        <v>0</v>
      </c>
      <c r="BD21" s="333">
        <v>0</v>
      </c>
      <c r="BE21" s="333">
        <v>0</v>
      </c>
      <c r="BF21" s="333">
        <v>0</v>
      </c>
      <c r="BG21" s="333">
        <v>0</v>
      </c>
      <c r="BH21" s="333">
        <v>0</v>
      </c>
      <c r="BI21" s="333">
        <v>0</v>
      </c>
      <c r="BJ21" s="333">
        <v>0</v>
      </c>
      <c r="BK21" s="333">
        <v>0</v>
      </c>
      <c r="BL21" s="333">
        <v>0</v>
      </c>
      <c r="BM21" s="333">
        <v>0</v>
      </c>
      <c r="BN21" s="333">
        <v>0</v>
      </c>
      <c r="BO21" s="333">
        <v>0</v>
      </c>
      <c r="BP21" s="333">
        <v>15.753125000046566</v>
      </c>
      <c r="BQ21" s="333">
        <v>0</v>
      </c>
      <c r="BR21" s="333">
        <v>0</v>
      </c>
      <c r="BS21" s="333">
        <v>0.68404201680641563</v>
      </c>
      <c r="BT21" s="333">
        <v>0.68425000000206637</v>
      </c>
    </row>
    <row r="22" spans="1:72" ht="15.75" customHeight="1" x14ac:dyDescent="0.25">
      <c r="A22" s="2" t="s">
        <v>752</v>
      </c>
      <c r="B22" s="218">
        <v>46239</v>
      </c>
      <c r="C22" s="332">
        <v>0.29166666666666669</v>
      </c>
      <c r="D22" s="332">
        <v>0.33333333333333331</v>
      </c>
      <c r="E22" s="333">
        <v>2862.2135652303696</v>
      </c>
      <c r="F22" s="333">
        <v>2871.9786666929722</v>
      </c>
      <c r="G22" s="333">
        <v>1832.9599999785423</v>
      </c>
      <c r="H22" s="333">
        <v>1054.3786666840315</v>
      </c>
      <c r="I22" s="333">
        <v>266.27471186220646</v>
      </c>
      <c r="J22" s="333">
        <v>331.54378959536552</v>
      </c>
      <c r="K22" s="333">
        <v>375.23525424301624</v>
      </c>
      <c r="L22" s="333">
        <v>329.07611671090126</v>
      </c>
      <c r="M22" s="333">
        <v>509.46603390201926</v>
      </c>
      <c r="N22" s="333">
        <v>0</v>
      </c>
      <c r="O22" s="333">
        <v>0</v>
      </c>
      <c r="P22" s="333">
        <v>0</v>
      </c>
      <c r="Q22" s="333">
        <v>5.5206956518813968</v>
      </c>
      <c r="R22" s="333">
        <v>0</v>
      </c>
      <c r="S22" s="333">
        <v>95.886222222354263</v>
      </c>
      <c r="T22" s="333">
        <v>59.492173913866282</v>
      </c>
      <c r="U22" s="333">
        <v>0</v>
      </c>
      <c r="V22" s="333">
        <v>0</v>
      </c>
      <c r="W22" s="333">
        <v>90.941588405519724</v>
      </c>
      <c r="X22" s="333">
        <v>0</v>
      </c>
      <c r="Y22" s="333">
        <v>91.828634010627866</v>
      </c>
      <c r="Z22" s="333">
        <v>0</v>
      </c>
      <c r="AA22" s="333">
        <v>5.0577408029930666</v>
      </c>
      <c r="AB22" s="333">
        <v>107.52997159073129</v>
      </c>
      <c r="AC22" s="333">
        <v>27.069162193220109</v>
      </c>
      <c r="AD22" s="333">
        <v>101.40625</v>
      </c>
      <c r="AE22" s="333">
        <v>0</v>
      </c>
      <c r="AF22" s="333">
        <v>0</v>
      </c>
      <c r="AG22" s="333">
        <v>0.16614165497594513</v>
      </c>
      <c r="AH22" s="333">
        <v>1.1324538335429679E-2</v>
      </c>
      <c r="AI22" s="333">
        <v>141.94132772274315</v>
      </c>
      <c r="AJ22" s="333">
        <v>319.71840000036173</v>
      </c>
      <c r="AK22" s="333">
        <v>257.07519999984652</v>
      </c>
      <c r="AL22" s="333">
        <v>0</v>
      </c>
      <c r="AM22" s="333">
        <v>0</v>
      </c>
      <c r="AN22" s="333">
        <v>0</v>
      </c>
      <c r="AO22" s="333">
        <v>0</v>
      </c>
      <c r="AP22" s="333">
        <v>0</v>
      </c>
      <c r="AQ22" s="333">
        <v>0</v>
      </c>
      <c r="AR22" s="333">
        <v>0</v>
      </c>
      <c r="AS22" s="333">
        <v>0</v>
      </c>
      <c r="AT22" s="333">
        <v>0</v>
      </c>
      <c r="AU22" s="333">
        <v>0</v>
      </c>
      <c r="AV22" s="333">
        <v>0</v>
      </c>
      <c r="AW22" s="333">
        <v>0</v>
      </c>
      <c r="AX22" s="333">
        <v>0</v>
      </c>
      <c r="AY22" s="333">
        <v>265.47200000006706</v>
      </c>
      <c r="AZ22" s="333">
        <v>158.85234374995343</v>
      </c>
      <c r="BA22" s="333">
        <v>68.057599999010563</v>
      </c>
      <c r="BB22" s="333">
        <v>0</v>
      </c>
      <c r="BC22" s="333">
        <v>0</v>
      </c>
      <c r="BD22" s="333">
        <v>0</v>
      </c>
      <c r="BE22" s="333">
        <v>0</v>
      </c>
      <c r="BF22" s="333">
        <v>0</v>
      </c>
      <c r="BG22" s="333">
        <v>0</v>
      </c>
      <c r="BH22" s="333">
        <v>0</v>
      </c>
      <c r="BI22" s="333">
        <v>0</v>
      </c>
      <c r="BJ22" s="333">
        <v>0</v>
      </c>
      <c r="BK22" s="333">
        <v>0</v>
      </c>
      <c r="BL22" s="333">
        <v>0</v>
      </c>
      <c r="BM22" s="333">
        <v>0</v>
      </c>
      <c r="BN22" s="333">
        <v>0</v>
      </c>
      <c r="BO22" s="333">
        <v>0</v>
      </c>
      <c r="BP22" s="333">
        <v>11.581249999930151</v>
      </c>
      <c r="BQ22" s="333">
        <v>0</v>
      </c>
      <c r="BR22" s="333">
        <v>0</v>
      </c>
      <c r="BS22" s="333">
        <v>10.336848739496418</v>
      </c>
      <c r="BT22" s="333">
        <v>7.607228991593729</v>
      </c>
    </row>
    <row r="23" spans="1:72" ht="15.75" customHeight="1" x14ac:dyDescent="0.25">
      <c r="A23" s="2" t="s">
        <v>753</v>
      </c>
      <c r="B23" s="218">
        <v>46239</v>
      </c>
      <c r="C23" s="332">
        <v>0.33333333333333331</v>
      </c>
      <c r="D23" s="332">
        <v>0.375</v>
      </c>
      <c r="E23" s="333">
        <v>2823.9248695671558</v>
      </c>
      <c r="F23" s="333">
        <v>2807.6337020993233</v>
      </c>
      <c r="G23" s="333">
        <v>1841.1520000398159</v>
      </c>
      <c r="H23" s="333">
        <v>977.91999998688698</v>
      </c>
      <c r="I23" s="333">
        <v>269.18183051049709</v>
      </c>
      <c r="J23" s="333">
        <v>348.02115254104137</v>
      </c>
      <c r="K23" s="333">
        <v>396.24612419307232</v>
      </c>
      <c r="L23" s="333">
        <v>330.79704269021749</v>
      </c>
      <c r="M23" s="333">
        <v>497.8028474599123</v>
      </c>
      <c r="N23" s="333">
        <v>0</v>
      </c>
      <c r="O23" s="333">
        <v>0</v>
      </c>
      <c r="P23" s="333">
        <v>0</v>
      </c>
      <c r="Q23" s="333">
        <v>15.471304347738624</v>
      </c>
      <c r="R23" s="333">
        <v>0</v>
      </c>
      <c r="S23" s="333">
        <v>95.684637681115419</v>
      </c>
      <c r="T23" s="333">
        <v>37.676521738991141</v>
      </c>
      <c r="U23" s="333">
        <v>0</v>
      </c>
      <c r="V23" s="333">
        <v>0</v>
      </c>
      <c r="W23" s="333">
        <v>109.72827826160938</v>
      </c>
      <c r="X23" s="333">
        <v>0</v>
      </c>
      <c r="Y23" s="333">
        <v>93.716071376111358</v>
      </c>
      <c r="Z23" s="333">
        <v>0</v>
      </c>
      <c r="AA23" s="333">
        <v>15.133994403237011</v>
      </c>
      <c r="AB23" s="333">
        <v>114.34531249990687</v>
      </c>
      <c r="AC23" s="333">
        <v>27.440685354173183</v>
      </c>
      <c r="AD23" s="333">
        <v>118.22083333320916</v>
      </c>
      <c r="AE23" s="333">
        <v>0</v>
      </c>
      <c r="AF23" s="333">
        <v>0</v>
      </c>
      <c r="AG23" s="333">
        <v>0.16534782608505338</v>
      </c>
      <c r="AH23" s="333">
        <v>1.1214673913173101E-2</v>
      </c>
      <c r="AI23" s="333">
        <v>144.6086956532672</v>
      </c>
      <c r="AJ23" s="333">
        <v>328.58037073165178</v>
      </c>
      <c r="AK23" s="333">
        <v>265.26720000058413</v>
      </c>
      <c r="AL23" s="333">
        <v>0</v>
      </c>
      <c r="AM23" s="333">
        <v>0</v>
      </c>
      <c r="AN23" s="333">
        <v>0</v>
      </c>
      <c r="AO23" s="333">
        <v>0</v>
      </c>
      <c r="AP23" s="333">
        <v>0</v>
      </c>
      <c r="AQ23" s="333">
        <v>0</v>
      </c>
      <c r="AR23" s="333">
        <v>0</v>
      </c>
      <c r="AS23" s="333">
        <v>0</v>
      </c>
      <c r="AT23" s="333">
        <v>0</v>
      </c>
      <c r="AU23" s="333">
        <v>0</v>
      </c>
      <c r="AV23" s="333">
        <v>0</v>
      </c>
      <c r="AW23" s="333">
        <v>0</v>
      </c>
      <c r="AX23" s="333">
        <v>0</v>
      </c>
      <c r="AY23" s="333">
        <v>268.98240000009537</v>
      </c>
      <c r="AZ23" s="333">
        <v>145.51015624997672</v>
      </c>
      <c r="BA23" s="333">
        <v>61.9391999989748</v>
      </c>
      <c r="BB23" s="333">
        <v>0</v>
      </c>
      <c r="BC23" s="333">
        <v>0</v>
      </c>
      <c r="BD23" s="333">
        <v>0</v>
      </c>
      <c r="BE23" s="333">
        <v>0</v>
      </c>
      <c r="BF23" s="333">
        <v>0</v>
      </c>
      <c r="BG23" s="333">
        <v>0</v>
      </c>
      <c r="BH23" s="333">
        <v>0</v>
      </c>
      <c r="BI23" s="333">
        <v>0</v>
      </c>
      <c r="BJ23" s="333">
        <v>0</v>
      </c>
      <c r="BK23" s="333">
        <v>0</v>
      </c>
      <c r="BL23" s="333">
        <v>0</v>
      </c>
      <c r="BM23" s="333">
        <v>0</v>
      </c>
      <c r="BN23" s="333">
        <v>0</v>
      </c>
      <c r="BO23" s="333">
        <v>0</v>
      </c>
      <c r="BP23" s="333">
        <v>14.268750000046566</v>
      </c>
      <c r="BQ23" s="333">
        <v>0</v>
      </c>
      <c r="BR23" s="333">
        <v>0</v>
      </c>
      <c r="BS23" s="333">
        <v>31.690409243698014</v>
      </c>
      <c r="BT23" s="333">
        <v>23.603987675072858</v>
      </c>
    </row>
    <row r="24" spans="1:72" ht="15.75" customHeight="1" x14ac:dyDescent="0.25">
      <c r="A24" s="2" t="s">
        <v>754</v>
      </c>
      <c r="B24" s="218">
        <v>46239</v>
      </c>
      <c r="C24" s="332">
        <v>0.375</v>
      </c>
      <c r="D24" s="332">
        <v>0.41666666666666669</v>
      </c>
      <c r="E24" s="333">
        <v>2781.8782372772694</v>
      </c>
      <c r="F24" s="333">
        <v>2781.3965782523155</v>
      </c>
      <c r="G24" s="333">
        <v>1790.4338823258877</v>
      </c>
      <c r="H24" s="333">
        <v>1009.3648539483547</v>
      </c>
      <c r="I24" s="333">
        <v>259.34101694822311</v>
      </c>
      <c r="J24" s="333">
        <v>307.72067796811461</v>
      </c>
      <c r="K24" s="333">
        <v>344.85218089073896</v>
      </c>
      <c r="L24" s="333">
        <v>336.27954661846161</v>
      </c>
      <c r="M24" s="333">
        <v>541.40094915032387</v>
      </c>
      <c r="N24" s="333">
        <v>0</v>
      </c>
      <c r="O24" s="333">
        <v>0</v>
      </c>
      <c r="P24" s="333">
        <v>0</v>
      </c>
      <c r="Q24" s="333">
        <v>33.035130435600877</v>
      </c>
      <c r="R24" s="333">
        <v>0</v>
      </c>
      <c r="S24" s="333">
        <v>95.654956521466374</v>
      </c>
      <c r="T24" s="333">
        <v>11.263999999500811</v>
      </c>
      <c r="U24" s="333">
        <v>0</v>
      </c>
      <c r="V24" s="333">
        <v>0</v>
      </c>
      <c r="W24" s="333">
        <v>118.37885217368603</v>
      </c>
      <c r="X24" s="333">
        <v>0</v>
      </c>
      <c r="Y24" s="333">
        <v>93.294306710362434</v>
      </c>
      <c r="Z24" s="333">
        <v>0</v>
      </c>
      <c r="AA24" s="333">
        <v>28.593154034286272</v>
      </c>
      <c r="AB24" s="333">
        <v>117.88891692552716</v>
      </c>
      <c r="AC24" s="333">
        <v>27.99094313941896</v>
      </c>
      <c r="AD24" s="333">
        <v>91.717637163586915</v>
      </c>
      <c r="AE24" s="333">
        <v>0</v>
      </c>
      <c r="AF24" s="333">
        <v>0</v>
      </c>
      <c r="AG24" s="333">
        <v>0.16573913044703659</v>
      </c>
      <c r="AH24" s="333">
        <v>1.1483695652259485E-2</v>
      </c>
      <c r="AI24" s="333">
        <v>150.24029920436442</v>
      </c>
      <c r="AJ24" s="333">
        <v>307.57831644779071</v>
      </c>
      <c r="AK24" s="333">
        <v>246.75839999876916</v>
      </c>
      <c r="AL24" s="333">
        <v>0</v>
      </c>
      <c r="AM24" s="333">
        <v>0</v>
      </c>
      <c r="AN24" s="333">
        <v>0</v>
      </c>
      <c r="AO24" s="333">
        <v>0</v>
      </c>
      <c r="AP24" s="333">
        <v>0</v>
      </c>
      <c r="AQ24" s="333">
        <v>0</v>
      </c>
      <c r="AR24" s="333">
        <v>0</v>
      </c>
      <c r="AS24" s="333">
        <v>0</v>
      </c>
      <c r="AT24" s="333">
        <v>0</v>
      </c>
      <c r="AU24" s="333">
        <v>0</v>
      </c>
      <c r="AV24" s="333">
        <v>0</v>
      </c>
      <c r="AW24" s="333">
        <v>0</v>
      </c>
      <c r="AX24" s="333">
        <v>0</v>
      </c>
      <c r="AY24" s="333">
        <v>267.52000000001863</v>
      </c>
      <c r="AZ24" s="333">
        <v>119.75312500004657</v>
      </c>
      <c r="BA24" s="333">
        <v>49.164800001308322</v>
      </c>
      <c r="BB24" s="333">
        <v>0</v>
      </c>
      <c r="BC24" s="333">
        <v>0</v>
      </c>
      <c r="BD24" s="333">
        <v>0</v>
      </c>
      <c r="BE24" s="333">
        <v>0</v>
      </c>
      <c r="BF24" s="333">
        <v>0</v>
      </c>
      <c r="BG24" s="333">
        <v>0</v>
      </c>
      <c r="BH24" s="333">
        <v>0</v>
      </c>
      <c r="BI24" s="333">
        <v>0</v>
      </c>
      <c r="BJ24" s="333">
        <v>0</v>
      </c>
      <c r="BK24" s="333">
        <v>0</v>
      </c>
      <c r="BL24" s="333">
        <v>0</v>
      </c>
      <c r="BM24" s="333">
        <v>0</v>
      </c>
      <c r="BN24" s="333">
        <v>0</v>
      </c>
      <c r="BO24" s="333">
        <v>0</v>
      </c>
      <c r="BP24" s="333">
        <v>10.706249999930151</v>
      </c>
      <c r="BQ24" s="333">
        <v>0</v>
      </c>
      <c r="BR24" s="333">
        <v>0</v>
      </c>
      <c r="BS24" s="333">
        <v>74.518288235292857</v>
      </c>
      <c r="BT24" s="333">
        <v>55.719249999994645</v>
      </c>
    </row>
    <row r="25" spans="1:72" ht="15.75" customHeight="1" x14ac:dyDescent="0.25">
      <c r="A25" s="2" t="s">
        <v>755</v>
      </c>
      <c r="B25" s="218">
        <v>46240</v>
      </c>
      <c r="C25" s="332">
        <v>0.25</v>
      </c>
      <c r="D25" s="332">
        <v>0.29166666666666669</v>
      </c>
      <c r="E25" s="333">
        <v>2643.344695687294</v>
      </c>
      <c r="F25" s="333">
        <v>2626.9013333320618</v>
      </c>
      <c r="G25" s="333">
        <v>1627.9819130599499</v>
      </c>
      <c r="H25" s="333">
        <v>1035.219478264451</v>
      </c>
      <c r="I25" s="333">
        <v>299.56338983401656</v>
      </c>
      <c r="J25" s="333">
        <v>330.52637288346887</v>
      </c>
      <c r="K25" s="333">
        <v>303.45111864060163</v>
      </c>
      <c r="L25" s="333">
        <v>295.32854237407446</v>
      </c>
      <c r="M25" s="333">
        <v>386.55132203176618</v>
      </c>
      <c r="N25" s="333">
        <v>0</v>
      </c>
      <c r="O25" s="333">
        <v>0</v>
      </c>
      <c r="P25" s="333">
        <v>0</v>
      </c>
      <c r="Q25" s="333">
        <v>0</v>
      </c>
      <c r="R25" s="333">
        <v>26.061913043726236</v>
      </c>
      <c r="S25" s="333">
        <v>96.779130435083061</v>
      </c>
      <c r="T25" s="333">
        <v>64.785287695936859</v>
      </c>
      <c r="U25" s="333">
        <v>0</v>
      </c>
      <c r="V25" s="333">
        <v>0</v>
      </c>
      <c r="W25" s="333">
        <v>90.439482125453651</v>
      </c>
      <c r="X25" s="333">
        <v>0</v>
      </c>
      <c r="Y25" s="333">
        <v>94.880434782244265</v>
      </c>
      <c r="Z25" s="333">
        <v>0</v>
      </c>
      <c r="AA25" s="333">
        <v>1.1078124999767169</v>
      </c>
      <c r="AB25" s="333">
        <v>74.019541139248759</v>
      </c>
      <c r="AC25" s="333">
        <v>27.662326388992369</v>
      </c>
      <c r="AD25" s="333">
        <v>126.69062499981374</v>
      </c>
      <c r="AE25" s="333">
        <v>0</v>
      </c>
      <c r="AF25" s="333">
        <v>0</v>
      </c>
      <c r="AG25" s="333">
        <v>0.16374193548836047</v>
      </c>
      <c r="AH25" s="333">
        <v>1.1234572230250706E-2</v>
      </c>
      <c r="AI25" s="333">
        <v>113.48620850872248</v>
      </c>
      <c r="AJ25" s="333">
        <v>289.87881025648676</v>
      </c>
      <c r="AK25" s="333">
        <v>230.43840000033379</v>
      </c>
      <c r="AL25" s="333">
        <v>0</v>
      </c>
      <c r="AM25" s="333">
        <v>0</v>
      </c>
      <c r="AN25" s="333">
        <v>0</v>
      </c>
      <c r="AO25" s="333">
        <v>0</v>
      </c>
      <c r="AP25" s="333">
        <v>0</v>
      </c>
      <c r="AQ25" s="333">
        <v>0</v>
      </c>
      <c r="AR25" s="333">
        <v>0</v>
      </c>
      <c r="AS25" s="333">
        <v>0</v>
      </c>
      <c r="AT25" s="333">
        <v>0</v>
      </c>
      <c r="AU25" s="333">
        <v>0</v>
      </c>
      <c r="AV25" s="333">
        <v>0</v>
      </c>
      <c r="AW25" s="333">
        <v>0</v>
      </c>
      <c r="AX25" s="333">
        <v>0</v>
      </c>
      <c r="AY25" s="333">
        <v>250.52799999993294</v>
      </c>
      <c r="AZ25" s="333">
        <v>155.08281250006985</v>
      </c>
      <c r="BA25" s="333">
        <v>71.731200000271201</v>
      </c>
      <c r="BB25" s="333">
        <v>0</v>
      </c>
      <c r="BC25" s="333">
        <v>0</v>
      </c>
      <c r="BD25" s="333">
        <v>0</v>
      </c>
      <c r="BE25" s="333">
        <v>0</v>
      </c>
      <c r="BF25" s="333">
        <v>0</v>
      </c>
      <c r="BG25" s="333">
        <v>0</v>
      </c>
      <c r="BH25" s="333">
        <v>0</v>
      </c>
      <c r="BI25" s="333">
        <v>0</v>
      </c>
      <c r="BJ25" s="333">
        <v>0</v>
      </c>
      <c r="BK25" s="333">
        <v>0</v>
      </c>
      <c r="BL25" s="333">
        <v>0</v>
      </c>
      <c r="BM25" s="333">
        <v>0</v>
      </c>
      <c r="BN25" s="333">
        <v>0</v>
      </c>
      <c r="BO25" s="333">
        <v>0</v>
      </c>
      <c r="BP25" s="333">
        <v>13.989329268340953</v>
      </c>
      <c r="BQ25" s="333">
        <v>0</v>
      </c>
      <c r="BR25" s="333">
        <v>0</v>
      </c>
      <c r="BS25" s="333">
        <v>1.7055416666680685</v>
      </c>
      <c r="BT25" s="333">
        <v>1.4109500000013213</v>
      </c>
    </row>
    <row r="26" spans="1:72" ht="15.75" customHeight="1" x14ac:dyDescent="0.25">
      <c r="A26" s="2" t="s">
        <v>756</v>
      </c>
      <c r="B26" s="218">
        <v>46240</v>
      </c>
      <c r="C26" s="332">
        <v>0.29166666666666669</v>
      </c>
      <c r="D26" s="332">
        <v>0.33333333333333331</v>
      </c>
      <c r="E26" s="333">
        <v>2605.2340869307518</v>
      </c>
      <c r="F26" s="333">
        <v>2622.122666656971</v>
      </c>
      <c r="G26" s="333">
        <v>1609.9060869514942</v>
      </c>
      <c r="H26" s="333">
        <v>1015.8079999983311</v>
      </c>
      <c r="I26" s="333">
        <v>275.19566101580858</v>
      </c>
      <c r="J26" s="333">
        <v>283.6067048497498</v>
      </c>
      <c r="K26" s="333">
        <v>316.22508475184441</v>
      </c>
      <c r="L26" s="333">
        <v>332.53966102004051</v>
      </c>
      <c r="M26" s="333">
        <v>394.46562711894512</v>
      </c>
      <c r="N26" s="333">
        <v>0</v>
      </c>
      <c r="O26" s="333">
        <v>6.4000000013038516E-2</v>
      </c>
      <c r="P26" s="333">
        <v>0.19200000003911555</v>
      </c>
      <c r="Q26" s="333">
        <v>0</v>
      </c>
      <c r="R26" s="333">
        <v>26.1804338269867</v>
      </c>
      <c r="S26" s="333">
        <v>97.513739130459726</v>
      </c>
      <c r="T26" s="333">
        <v>49.285565217956901</v>
      </c>
      <c r="U26" s="333">
        <v>0</v>
      </c>
      <c r="V26" s="333">
        <v>0</v>
      </c>
      <c r="W26" s="333">
        <v>90.897561351768672</v>
      </c>
      <c r="X26" s="333">
        <v>0</v>
      </c>
      <c r="Y26" s="333">
        <v>95.260083463042974</v>
      </c>
      <c r="Z26" s="333">
        <v>0</v>
      </c>
      <c r="AA26" s="333">
        <v>8.2666015625</v>
      </c>
      <c r="AB26" s="333">
        <v>71.06315993797034</v>
      </c>
      <c r="AC26" s="333">
        <v>27.476017943117768</v>
      </c>
      <c r="AD26" s="333">
        <v>80.754658385179937</v>
      </c>
      <c r="AE26" s="333">
        <v>0</v>
      </c>
      <c r="AF26" s="333">
        <v>0</v>
      </c>
      <c r="AG26" s="333">
        <v>0.1650537634450302</v>
      </c>
      <c r="AH26" s="333">
        <v>1.1262096774089514E-2</v>
      </c>
      <c r="AI26" s="333">
        <v>147.79569892492145</v>
      </c>
      <c r="AJ26" s="333">
        <v>303.43359999987297</v>
      </c>
      <c r="AK26" s="333">
        <v>242.40639999974519</v>
      </c>
      <c r="AL26" s="333">
        <v>0</v>
      </c>
      <c r="AM26" s="333">
        <v>0</v>
      </c>
      <c r="AN26" s="333">
        <v>0</v>
      </c>
      <c r="AO26" s="333">
        <v>0</v>
      </c>
      <c r="AP26" s="333">
        <v>0</v>
      </c>
      <c r="AQ26" s="333">
        <v>0</v>
      </c>
      <c r="AR26" s="333">
        <v>0</v>
      </c>
      <c r="AS26" s="333">
        <v>0</v>
      </c>
      <c r="AT26" s="333">
        <v>0</v>
      </c>
      <c r="AU26" s="333">
        <v>0</v>
      </c>
      <c r="AV26" s="333">
        <v>0</v>
      </c>
      <c r="AW26" s="333">
        <v>0</v>
      </c>
      <c r="AX26" s="333">
        <v>0</v>
      </c>
      <c r="AY26" s="333">
        <v>226.26880000019446</v>
      </c>
      <c r="AZ26" s="333">
        <v>144.79140624997672</v>
      </c>
      <c r="BA26" s="333">
        <v>66.534399999305606</v>
      </c>
      <c r="BB26" s="333">
        <v>0</v>
      </c>
      <c r="BC26" s="333">
        <v>0</v>
      </c>
      <c r="BD26" s="333">
        <v>0</v>
      </c>
      <c r="BE26" s="333">
        <v>0</v>
      </c>
      <c r="BF26" s="333">
        <v>0</v>
      </c>
      <c r="BG26" s="333">
        <v>0</v>
      </c>
      <c r="BH26" s="333">
        <v>0</v>
      </c>
      <c r="BI26" s="333">
        <v>0</v>
      </c>
      <c r="BJ26" s="333">
        <v>0</v>
      </c>
      <c r="BK26" s="333">
        <v>0</v>
      </c>
      <c r="BL26" s="333">
        <v>0</v>
      </c>
      <c r="BM26" s="333">
        <v>0</v>
      </c>
      <c r="BN26" s="333">
        <v>0</v>
      </c>
      <c r="BO26" s="333">
        <v>0</v>
      </c>
      <c r="BP26" s="333">
        <v>13.084146341425367</v>
      </c>
      <c r="BQ26" s="333">
        <v>0</v>
      </c>
      <c r="BR26" s="333">
        <v>0</v>
      </c>
      <c r="BS26" s="333">
        <v>16.691058333333785</v>
      </c>
      <c r="BT26" s="333">
        <v>12.378713865542522</v>
      </c>
    </row>
    <row r="27" spans="1:72" ht="15.75" customHeight="1" x14ac:dyDescent="0.25">
      <c r="A27" s="2" t="s">
        <v>757</v>
      </c>
      <c r="B27" s="218">
        <v>46240</v>
      </c>
      <c r="C27" s="332">
        <v>0.33333333333333331</v>
      </c>
      <c r="D27" s="332">
        <v>0.375</v>
      </c>
      <c r="E27" s="333">
        <v>2430.7979130744934</v>
      </c>
      <c r="F27" s="333">
        <v>2414.1467826068401</v>
      </c>
      <c r="G27" s="333">
        <v>1542.1439999938011</v>
      </c>
      <c r="H27" s="333">
        <v>895.99999998509884</v>
      </c>
      <c r="I27" s="333">
        <v>259.12406779453158</v>
      </c>
      <c r="J27" s="333">
        <v>271.05417650565505</v>
      </c>
      <c r="K27" s="333">
        <v>320.32108474522829</v>
      </c>
      <c r="L27" s="333">
        <v>324.06996610015631</v>
      </c>
      <c r="M27" s="333">
        <v>361.31579660996795</v>
      </c>
      <c r="N27" s="333">
        <v>0</v>
      </c>
      <c r="O27" s="333">
        <v>0</v>
      </c>
      <c r="P27" s="333">
        <v>0</v>
      </c>
      <c r="Q27" s="333">
        <v>0</v>
      </c>
      <c r="R27" s="333">
        <v>25.94339226000011</v>
      </c>
      <c r="S27" s="333">
        <v>97.591652173548937</v>
      </c>
      <c r="T27" s="333">
        <v>32.434086956083775</v>
      </c>
      <c r="U27" s="333">
        <v>0</v>
      </c>
      <c r="V27" s="333">
        <v>0</v>
      </c>
      <c r="W27" s="333">
        <v>92.68313043564558</v>
      </c>
      <c r="X27" s="333">
        <v>0</v>
      </c>
      <c r="Y27" s="333">
        <v>95.426562499720603</v>
      </c>
      <c r="Z27" s="333">
        <v>0</v>
      </c>
      <c r="AA27" s="333">
        <v>16.567599826434162</v>
      </c>
      <c r="AB27" s="333">
        <v>62.65559006202966</v>
      </c>
      <c r="AC27" s="333">
        <v>27.509489302989095</v>
      </c>
      <c r="AD27" s="333">
        <v>94.793650793842971</v>
      </c>
      <c r="AE27" s="333">
        <v>0</v>
      </c>
      <c r="AF27" s="333">
        <v>0</v>
      </c>
      <c r="AG27" s="333">
        <v>0.16443010751754628</v>
      </c>
      <c r="AH27" s="333">
        <v>1.1524193548439143E-2</v>
      </c>
      <c r="AI27" s="333">
        <v>140.45161290280521</v>
      </c>
      <c r="AJ27" s="333">
        <v>307.39004878047854</v>
      </c>
      <c r="AK27" s="333">
        <v>245.85835789516568</v>
      </c>
      <c r="AL27" s="333">
        <v>0</v>
      </c>
      <c r="AM27" s="333">
        <v>0</v>
      </c>
      <c r="AN27" s="333">
        <v>0</v>
      </c>
      <c r="AO27" s="333">
        <v>0</v>
      </c>
      <c r="AP27" s="333">
        <v>0</v>
      </c>
      <c r="AQ27" s="333">
        <v>0</v>
      </c>
      <c r="AR27" s="333">
        <v>0</v>
      </c>
      <c r="AS27" s="333">
        <v>0</v>
      </c>
      <c r="AT27" s="333">
        <v>0</v>
      </c>
      <c r="AU27" s="333">
        <v>0</v>
      </c>
      <c r="AV27" s="333">
        <v>0</v>
      </c>
      <c r="AW27" s="333">
        <v>0</v>
      </c>
      <c r="AX27" s="333">
        <v>0</v>
      </c>
      <c r="AY27" s="333">
        <v>129.02400000020862</v>
      </c>
      <c r="AZ27" s="333">
        <v>129.48828125</v>
      </c>
      <c r="BA27" s="333">
        <v>61.875199999660254</v>
      </c>
      <c r="BB27" s="333">
        <v>0</v>
      </c>
      <c r="BC27" s="333">
        <v>0</v>
      </c>
      <c r="BD27" s="333">
        <v>0</v>
      </c>
      <c r="BE27" s="333">
        <v>0</v>
      </c>
      <c r="BF27" s="333">
        <v>0</v>
      </c>
      <c r="BG27" s="333">
        <v>0</v>
      </c>
      <c r="BH27" s="333">
        <v>0</v>
      </c>
      <c r="BI27" s="333">
        <v>0</v>
      </c>
      <c r="BJ27" s="333">
        <v>0</v>
      </c>
      <c r="BK27" s="333">
        <v>0</v>
      </c>
      <c r="BL27" s="333">
        <v>0</v>
      </c>
      <c r="BM27" s="333">
        <v>0</v>
      </c>
      <c r="BN27" s="333">
        <v>0</v>
      </c>
      <c r="BO27" s="333">
        <v>0</v>
      </c>
      <c r="BP27" s="333">
        <v>14.081250000046566</v>
      </c>
      <c r="BQ27" s="333">
        <v>0</v>
      </c>
      <c r="BR27" s="333">
        <v>0</v>
      </c>
      <c r="BS27" s="333">
        <v>34.893258333331687</v>
      </c>
      <c r="BT27" s="333">
        <v>25.842302521010424</v>
      </c>
    </row>
    <row r="28" spans="1:72" ht="15.75" customHeight="1" x14ac:dyDescent="0.25">
      <c r="A28" s="2" t="s">
        <v>758</v>
      </c>
      <c r="B28" s="218">
        <v>46240</v>
      </c>
      <c r="C28" s="332">
        <v>0.375</v>
      </c>
      <c r="D28" s="332">
        <v>0.41666666666666669</v>
      </c>
      <c r="E28" s="333">
        <v>2429.817535340786</v>
      </c>
      <c r="F28" s="333">
        <v>2430.3303229212761</v>
      </c>
      <c r="G28" s="333">
        <v>1574.9354057013988</v>
      </c>
      <c r="H28" s="333">
        <v>870.41034343838692</v>
      </c>
      <c r="I28" s="333">
        <v>253.90095314010978</v>
      </c>
      <c r="J28" s="333">
        <v>264.43286324292421</v>
      </c>
      <c r="K28" s="333">
        <v>334.61881268769503</v>
      </c>
      <c r="L28" s="333">
        <v>337.80229885131121</v>
      </c>
      <c r="M28" s="333">
        <v>386.66753131896257</v>
      </c>
      <c r="N28" s="333">
        <v>0</v>
      </c>
      <c r="O28" s="333">
        <v>0</v>
      </c>
      <c r="P28" s="333">
        <v>0</v>
      </c>
      <c r="Q28" s="333">
        <v>0</v>
      </c>
      <c r="R28" s="333">
        <v>25.928347826004028</v>
      </c>
      <c r="S28" s="333">
        <v>97.218782608862966</v>
      </c>
      <c r="T28" s="333">
        <v>13.979826087132096</v>
      </c>
      <c r="U28" s="333">
        <v>0</v>
      </c>
      <c r="V28" s="333">
        <v>0</v>
      </c>
      <c r="W28" s="333">
        <v>112.87373912986368</v>
      </c>
      <c r="X28" s="333">
        <v>0</v>
      </c>
      <c r="Y28" s="333">
        <v>94.700000000186265</v>
      </c>
      <c r="Z28" s="333">
        <v>0</v>
      </c>
      <c r="AA28" s="333">
        <v>27.06050940300338</v>
      </c>
      <c r="AB28" s="333">
        <v>67.418750000186265</v>
      </c>
      <c r="AC28" s="333">
        <v>27.125603864900768</v>
      </c>
      <c r="AD28" s="333">
        <v>94.610373456031084</v>
      </c>
      <c r="AE28" s="333">
        <v>0.25</v>
      </c>
      <c r="AF28" s="333">
        <v>0</v>
      </c>
      <c r="AG28" s="333">
        <v>0.16174193548795301</v>
      </c>
      <c r="AH28" s="333">
        <v>1.2040322580560314E-2</v>
      </c>
      <c r="AI28" s="333">
        <v>152.65778401121497</v>
      </c>
      <c r="AJ28" s="333">
        <v>314.86915121949278</v>
      </c>
      <c r="AK28" s="333">
        <v>253.58484210446477</v>
      </c>
      <c r="AL28" s="333">
        <v>0</v>
      </c>
      <c r="AM28" s="333">
        <v>0</v>
      </c>
      <c r="AN28" s="333">
        <v>0</v>
      </c>
      <c r="AO28" s="333">
        <v>0</v>
      </c>
      <c r="AP28" s="333">
        <v>0</v>
      </c>
      <c r="AQ28" s="333">
        <v>0</v>
      </c>
      <c r="AR28" s="333">
        <v>0</v>
      </c>
      <c r="AS28" s="333">
        <v>0</v>
      </c>
      <c r="AT28" s="333">
        <v>0</v>
      </c>
      <c r="AU28" s="333">
        <v>0</v>
      </c>
      <c r="AV28" s="333">
        <v>0</v>
      </c>
      <c r="AW28" s="333">
        <v>0</v>
      </c>
      <c r="AX28" s="333">
        <v>0</v>
      </c>
      <c r="AY28" s="333">
        <v>121.28959999931976</v>
      </c>
      <c r="AZ28" s="333">
        <v>118.50390625</v>
      </c>
      <c r="BA28" s="333">
        <v>55.961600001901388</v>
      </c>
      <c r="BB28" s="333">
        <v>0</v>
      </c>
      <c r="BC28" s="333">
        <v>0</v>
      </c>
      <c r="BD28" s="333">
        <v>0</v>
      </c>
      <c r="BE28" s="333">
        <v>0</v>
      </c>
      <c r="BF28" s="333">
        <v>0</v>
      </c>
      <c r="BG28" s="333">
        <v>0</v>
      </c>
      <c r="BH28" s="333">
        <v>0</v>
      </c>
      <c r="BI28" s="333">
        <v>0</v>
      </c>
      <c r="BJ28" s="333">
        <v>0</v>
      </c>
      <c r="BK28" s="333">
        <v>0</v>
      </c>
      <c r="BL28" s="333">
        <v>0</v>
      </c>
      <c r="BM28" s="333">
        <v>0</v>
      </c>
      <c r="BN28" s="333">
        <v>0</v>
      </c>
      <c r="BO28" s="333">
        <v>0</v>
      </c>
      <c r="BP28" s="333">
        <v>10.275000000023283</v>
      </c>
      <c r="BQ28" s="333">
        <v>0</v>
      </c>
      <c r="BR28" s="333">
        <v>0</v>
      </c>
      <c r="BS28" s="333">
        <v>57.162350000000515</v>
      </c>
      <c r="BT28" s="333">
        <v>41.728700280113117</v>
      </c>
    </row>
    <row r="29" spans="1:72" ht="15.75" customHeight="1" x14ac:dyDescent="0.25">
      <c r="A29" s="2" t="s">
        <v>759</v>
      </c>
      <c r="B29" s="218">
        <v>46241</v>
      </c>
      <c r="C29" s="332">
        <v>0.25</v>
      </c>
      <c r="D29" s="332">
        <v>0.29166666666666669</v>
      </c>
      <c r="E29" s="333">
        <v>2680.8320000171661</v>
      </c>
      <c r="F29" s="333">
        <v>2681.3662608265877</v>
      </c>
      <c r="G29" s="333">
        <v>1713.5081739127636</v>
      </c>
      <c r="H29" s="333">
        <v>988.27872464060783</v>
      </c>
      <c r="I29" s="333">
        <v>365.37708474695683</v>
      </c>
      <c r="J29" s="333">
        <v>231.90039041638374</v>
      </c>
      <c r="K29" s="333">
        <v>364.05803389102221</v>
      </c>
      <c r="L29" s="333">
        <v>325.58172763884068</v>
      </c>
      <c r="M29" s="333">
        <v>408.14210169389844</v>
      </c>
      <c r="N29" s="333">
        <v>0</v>
      </c>
      <c r="O29" s="333">
        <v>0</v>
      </c>
      <c r="P29" s="333">
        <v>0</v>
      </c>
      <c r="Q29" s="333">
        <v>0</v>
      </c>
      <c r="R29" s="333">
        <v>98.235980676021427</v>
      </c>
      <c r="S29" s="333">
        <v>96.895999999716878</v>
      </c>
      <c r="T29" s="333">
        <v>62.479829951189458</v>
      </c>
      <c r="U29" s="333">
        <v>0</v>
      </c>
      <c r="V29" s="333">
        <v>0</v>
      </c>
      <c r="W29" s="333">
        <v>89.694979710504413</v>
      </c>
      <c r="X29" s="333">
        <v>0</v>
      </c>
      <c r="Y29" s="333">
        <v>94.914596273098141</v>
      </c>
      <c r="Z29" s="333">
        <v>1.624590084884403E-2</v>
      </c>
      <c r="AA29" s="333">
        <v>1.2754270186414942</v>
      </c>
      <c r="AB29" s="333">
        <v>0</v>
      </c>
      <c r="AC29" s="333">
        <v>27.770254629664123</v>
      </c>
      <c r="AD29" s="333">
        <v>102.8611413044855</v>
      </c>
      <c r="AE29" s="333">
        <v>0</v>
      </c>
      <c r="AF29" s="333">
        <v>0</v>
      </c>
      <c r="AG29" s="333">
        <v>0.16774193548189942</v>
      </c>
      <c r="AH29" s="333">
        <v>1.1358870967569601E-2</v>
      </c>
      <c r="AI29" s="333">
        <v>139.16666666697711</v>
      </c>
      <c r="AJ29" s="333">
        <v>330.85440000006929</v>
      </c>
      <c r="AK29" s="333">
        <v>267.11455135140568</v>
      </c>
      <c r="AL29" s="333">
        <v>0</v>
      </c>
      <c r="AM29" s="333">
        <v>0</v>
      </c>
      <c r="AN29" s="333">
        <v>0</v>
      </c>
      <c r="AO29" s="333">
        <v>0</v>
      </c>
      <c r="AP29" s="333">
        <v>0</v>
      </c>
      <c r="AQ29" s="333">
        <v>0</v>
      </c>
      <c r="AR29" s="333">
        <v>0</v>
      </c>
      <c r="AS29" s="333">
        <v>0</v>
      </c>
      <c r="AT29" s="333">
        <v>0</v>
      </c>
      <c r="AU29" s="333">
        <v>0</v>
      </c>
      <c r="AV29" s="333">
        <v>0</v>
      </c>
      <c r="AW29" s="333">
        <v>0</v>
      </c>
      <c r="AX29" s="333">
        <v>0</v>
      </c>
      <c r="AY29" s="333">
        <v>256.95360000012442</v>
      </c>
      <c r="AZ29" s="333">
        <v>147.39383680548053</v>
      </c>
      <c r="BA29" s="333">
        <v>74.732799999415874</v>
      </c>
      <c r="BB29" s="333">
        <v>0</v>
      </c>
      <c r="BC29" s="333">
        <v>0</v>
      </c>
      <c r="BD29" s="333">
        <v>0</v>
      </c>
      <c r="BE29" s="333">
        <v>0</v>
      </c>
      <c r="BF29" s="333">
        <v>0</v>
      </c>
      <c r="BG29" s="333">
        <v>0</v>
      </c>
      <c r="BH29" s="333">
        <v>0</v>
      </c>
      <c r="BI29" s="333">
        <v>0</v>
      </c>
      <c r="BJ29" s="333">
        <v>0</v>
      </c>
      <c r="BK29" s="333">
        <v>0</v>
      </c>
      <c r="BL29" s="333">
        <v>0</v>
      </c>
      <c r="BM29" s="333">
        <v>0</v>
      </c>
      <c r="BN29" s="333">
        <v>0</v>
      </c>
      <c r="BO29" s="333">
        <v>0</v>
      </c>
      <c r="BP29" s="333">
        <v>12.266527599422261</v>
      </c>
      <c r="BQ29" s="333">
        <v>0</v>
      </c>
      <c r="BR29" s="333">
        <v>0</v>
      </c>
      <c r="BS29" s="333">
        <v>1.916974789917731</v>
      </c>
      <c r="BT29" s="333">
        <v>1.6468333333323244</v>
      </c>
    </row>
    <row r="30" spans="1:72" ht="15.75" customHeight="1" x14ac:dyDescent="0.25">
      <c r="A30" s="2" t="s">
        <v>760</v>
      </c>
      <c r="B30" s="218">
        <v>46241</v>
      </c>
      <c r="C30" s="332">
        <v>0.29166666666666669</v>
      </c>
      <c r="D30" s="332">
        <v>0.33333333333333331</v>
      </c>
      <c r="E30" s="333">
        <v>2774.6244637668133</v>
      </c>
      <c r="F30" s="333">
        <v>2774.5057391524315</v>
      </c>
      <c r="G30" s="333">
        <v>1808.0278260707855</v>
      </c>
      <c r="H30" s="333">
        <v>977.80127535760403</v>
      </c>
      <c r="I30" s="333">
        <v>273.7377627119422</v>
      </c>
      <c r="J30" s="333">
        <v>224.17879602313042</v>
      </c>
      <c r="K30" s="333">
        <v>387.73152542859316</v>
      </c>
      <c r="L30" s="333">
        <v>342.65637405216694</v>
      </c>
      <c r="M30" s="333">
        <v>580.0113150216639</v>
      </c>
      <c r="N30" s="333">
        <v>0</v>
      </c>
      <c r="O30" s="333">
        <v>0</v>
      </c>
      <c r="P30" s="333">
        <v>0</v>
      </c>
      <c r="Q30" s="333">
        <v>0</v>
      </c>
      <c r="R30" s="333">
        <v>25.766956522129476</v>
      </c>
      <c r="S30" s="333">
        <v>96.573217391502112</v>
      </c>
      <c r="T30" s="333">
        <v>50.756266667507589</v>
      </c>
      <c r="U30" s="333">
        <v>0</v>
      </c>
      <c r="V30" s="333">
        <v>0</v>
      </c>
      <c r="W30" s="333">
        <v>90.468173913657665</v>
      </c>
      <c r="X30" s="333">
        <v>0</v>
      </c>
      <c r="Y30" s="333">
        <v>93.594720496796072</v>
      </c>
      <c r="Z30" s="333">
        <v>0</v>
      </c>
      <c r="AA30" s="333">
        <v>7.4304323563701473</v>
      </c>
      <c r="AB30" s="333">
        <v>0</v>
      </c>
      <c r="AC30" s="333">
        <v>27.977387422230095</v>
      </c>
      <c r="AD30" s="333">
        <v>103.20718167722225</v>
      </c>
      <c r="AE30" s="333">
        <v>0</v>
      </c>
      <c r="AF30" s="333">
        <v>0</v>
      </c>
      <c r="AG30" s="333">
        <v>0.16774193548189942</v>
      </c>
      <c r="AH30" s="333">
        <v>1.1358870967796975E-2</v>
      </c>
      <c r="AI30" s="333">
        <v>152.81182795763016</v>
      </c>
      <c r="AJ30" s="333">
        <v>325.67344761895947</v>
      </c>
      <c r="AK30" s="333">
        <v>262.85664864908904</v>
      </c>
      <c r="AL30" s="333">
        <v>0</v>
      </c>
      <c r="AM30" s="333">
        <v>0</v>
      </c>
      <c r="AN30" s="333">
        <v>0</v>
      </c>
      <c r="AO30" s="333">
        <v>0</v>
      </c>
      <c r="AP30" s="333">
        <v>0</v>
      </c>
      <c r="AQ30" s="333">
        <v>0</v>
      </c>
      <c r="AR30" s="333">
        <v>0</v>
      </c>
      <c r="AS30" s="333">
        <v>0</v>
      </c>
      <c r="AT30" s="333">
        <v>0</v>
      </c>
      <c r="AU30" s="333">
        <v>0</v>
      </c>
      <c r="AV30" s="333">
        <v>0</v>
      </c>
      <c r="AW30" s="333">
        <v>0</v>
      </c>
      <c r="AX30" s="333">
        <v>0</v>
      </c>
      <c r="AY30" s="333">
        <v>258.99520000023767</v>
      </c>
      <c r="AZ30" s="333">
        <v>138.38194444449618</v>
      </c>
      <c r="BA30" s="333">
        <v>70.105599999427795</v>
      </c>
      <c r="BB30" s="333">
        <v>0</v>
      </c>
      <c r="BC30" s="333">
        <v>0</v>
      </c>
      <c r="BD30" s="333">
        <v>0</v>
      </c>
      <c r="BE30" s="333">
        <v>0</v>
      </c>
      <c r="BF30" s="333">
        <v>0</v>
      </c>
      <c r="BG30" s="333">
        <v>0</v>
      </c>
      <c r="BH30" s="333">
        <v>0</v>
      </c>
      <c r="BI30" s="333">
        <v>0</v>
      </c>
      <c r="BJ30" s="333">
        <v>0</v>
      </c>
      <c r="BK30" s="333">
        <v>0</v>
      </c>
      <c r="BL30" s="333">
        <v>0</v>
      </c>
      <c r="BM30" s="333">
        <v>0</v>
      </c>
      <c r="BN30" s="333">
        <v>0</v>
      </c>
      <c r="BO30" s="333">
        <v>0</v>
      </c>
      <c r="BP30" s="333">
        <v>14.405182926915586</v>
      </c>
      <c r="BQ30" s="333">
        <v>0</v>
      </c>
      <c r="BR30" s="333">
        <v>0</v>
      </c>
      <c r="BS30" s="333">
        <v>14.996320292051678</v>
      </c>
      <c r="BT30" s="333">
        <v>11.029666666669073</v>
      </c>
    </row>
    <row r="31" spans="1:72" ht="15.75" customHeight="1" x14ac:dyDescent="0.25">
      <c r="A31" s="2" t="s">
        <v>761</v>
      </c>
      <c r="B31" s="218">
        <v>46241</v>
      </c>
      <c r="C31" s="332">
        <v>0.33333333333333331</v>
      </c>
      <c r="D31" s="332">
        <v>0.375</v>
      </c>
      <c r="E31" s="333">
        <v>2742.0048695504665</v>
      </c>
      <c r="F31" s="333">
        <v>2725.3651063740253</v>
      </c>
      <c r="G31" s="333">
        <v>1808.3840000033379</v>
      </c>
      <c r="H31" s="333">
        <v>953.12139131128788</v>
      </c>
      <c r="I31" s="333">
        <v>283.38766101375222</v>
      </c>
      <c r="J31" s="333">
        <v>197.82291525602341</v>
      </c>
      <c r="K31" s="333">
        <v>382.455322034657</v>
      </c>
      <c r="L31" s="333">
        <v>328.65193220973015</v>
      </c>
      <c r="M31" s="333">
        <v>610.18909175693989</v>
      </c>
      <c r="N31" s="333">
        <v>0</v>
      </c>
      <c r="O31" s="333">
        <v>0</v>
      </c>
      <c r="P31" s="333">
        <v>0</v>
      </c>
      <c r="Q31" s="333">
        <v>27.135999999940395</v>
      </c>
      <c r="R31" s="333">
        <v>25.852408579550683</v>
      </c>
      <c r="S31" s="333">
        <v>96.896827703807503</v>
      </c>
      <c r="T31" s="333">
        <v>26.449732770211995</v>
      </c>
      <c r="U31" s="333">
        <v>0</v>
      </c>
      <c r="V31" s="333">
        <v>0</v>
      </c>
      <c r="W31" s="333">
        <v>91.437745504081249</v>
      </c>
      <c r="X31" s="333">
        <v>0</v>
      </c>
      <c r="Y31" s="333">
        <v>93.120307433884591</v>
      </c>
      <c r="Z31" s="333">
        <v>0</v>
      </c>
      <c r="AA31" s="333">
        <v>18.163281249988358</v>
      </c>
      <c r="AB31" s="333">
        <v>0</v>
      </c>
      <c r="AC31" s="333">
        <v>28.102484472095966</v>
      </c>
      <c r="AD31" s="333">
        <v>88.09627329185605</v>
      </c>
      <c r="AE31" s="333">
        <v>0</v>
      </c>
      <c r="AF31" s="333">
        <v>0</v>
      </c>
      <c r="AG31" s="333">
        <v>0.16574193548512994</v>
      </c>
      <c r="AH31" s="333">
        <v>1.1233841748662599E-2</v>
      </c>
      <c r="AI31" s="333">
        <v>142.21780037228018</v>
      </c>
      <c r="AJ31" s="333">
        <v>328.96705764415674</v>
      </c>
      <c r="AK31" s="333">
        <v>265.52319999877363</v>
      </c>
      <c r="AL31" s="333">
        <v>0</v>
      </c>
      <c r="AM31" s="333">
        <v>0</v>
      </c>
      <c r="AN31" s="333">
        <v>0</v>
      </c>
      <c r="AO31" s="333">
        <v>0</v>
      </c>
      <c r="AP31" s="333">
        <v>0</v>
      </c>
      <c r="AQ31" s="333">
        <v>0</v>
      </c>
      <c r="AR31" s="333">
        <v>0</v>
      </c>
      <c r="AS31" s="333">
        <v>0</v>
      </c>
      <c r="AT31" s="333">
        <v>0</v>
      </c>
      <c r="AU31" s="333">
        <v>0</v>
      </c>
      <c r="AV31" s="333">
        <v>0</v>
      </c>
      <c r="AW31" s="333">
        <v>0</v>
      </c>
      <c r="AX31" s="333">
        <v>0</v>
      </c>
      <c r="AY31" s="333">
        <v>251.7695999997668</v>
      </c>
      <c r="AZ31" s="333">
        <v>119.328125</v>
      </c>
      <c r="BA31" s="333">
        <v>62.086400000378489</v>
      </c>
      <c r="BB31" s="333">
        <v>0</v>
      </c>
      <c r="BC31" s="333">
        <v>0</v>
      </c>
      <c r="BD31" s="333">
        <v>0</v>
      </c>
      <c r="BE31" s="333">
        <v>0</v>
      </c>
      <c r="BF31" s="333">
        <v>0</v>
      </c>
      <c r="BG31" s="333">
        <v>0</v>
      </c>
      <c r="BH31" s="333">
        <v>0</v>
      </c>
      <c r="BI31" s="333">
        <v>0</v>
      </c>
      <c r="BJ31" s="333">
        <v>0</v>
      </c>
      <c r="BK31" s="333">
        <v>0</v>
      </c>
      <c r="BL31" s="333">
        <v>0</v>
      </c>
      <c r="BM31" s="333">
        <v>0</v>
      </c>
      <c r="BN31" s="333">
        <v>0</v>
      </c>
      <c r="BO31" s="333">
        <v>0</v>
      </c>
      <c r="BP31" s="333">
        <v>17.337499999906868</v>
      </c>
      <c r="BQ31" s="333">
        <v>0</v>
      </c>
      <c r="BR31" s="333">
        <v>0</v>
      </c>
      <c r="BS31" s="333">
        <v>38.225329918032003</v>
      </c>
      <c r="BT31" s="333">
        <v>28.39600000000064</v>
      </c>
    </row>
    <row r="32" spans="1:72" ht="15.75" customHeight="1" x14ac:dyDescent="0.25">
      <c r="A32" s="2" t="s">
        <v>762</v>
      </c>
      <c r="B32" s="218">
        <v>46241</v>
      </c>
      <c r="C32" s="332">
        <v>0.375</v>
      </c>
      <c r="D32" s="332">
        <v>0.41666666666666669</v>
      </c>
      <c r="E32" s="333">
        <v>2741.6486956477165</v>
      </c>
      <c r="F32" s="333">
        <v>2741.9935023188591</v>
      </c>
      <c r="G32" s="333">
        <v>1830.9120000004768</v>
      </c>
      <c r="H32" s="333">
        <v>928.42666666209698</v>
      </c>
      <c r="I32" s="333">
        <v>271.75918644294143</v>
      </c>
      <c r="J32" s="333">
        <v>211.67773699387908</v>
      </c>
      <c r="K32" s="333">
        <v>390.64732202887535</v>
      </c>
      <c r="L32" s="333">
        <v>338.00259029120207</v>
      </c>
      <c r="M32" s="333">
        <v>615.82318644225597</v>
      </c>
      <c r="N32" s="333">
        <v>0</v>
      </c>
      <c r="O32" s="333">
        <v>0</v>
      </c>
      <c r="P32" s="333">
        <v>0</v>
      </c>
      <c r="Q32" s="333">
        <v>30.208000000566244</v>
      </c>
      <c r="R32" s="333">
        <v>25.653678376693279</v>
      </c>
      <c r="S32" s="333">
        <v>96.666998383123428</v>
      </c>
      <c r="T32" s="333">
        <v>10.129822785034776</v>
      </c>
      <c r="U32" s="333">
        <v>0</v>
      </c>
      <c r="V32" s="333">
        <v>0</v>
      </c>
      <c r="W32" s="333">
        <v>109.85060232132673</v>
      </c>
      <c r="X32" s="333">
        <v>0</v>
      </c>
      <c r="Y32" s="333">
        <v>94.365251572802663</v>
      </c>
      <c r="Z32" s="333">
        <v>0</v>
      </c>
      <c r="AA32" s="333">
        <v>28.653957201051526</v>
      </c>
      <c r="AB32" s="333">
        <v>0</v>
      </c>
      <c r="AC32" s="333">
        <v>27.816770186647773</v>
      </c>
      <c r="AD32" s="333">
        <v>110.63354037236422</v>
      </c>
      <c r="AE32" s="333">
        <v>0</v>
      </c>
      <c r="AF32" s="333">
        <v>0</v>
      </c>
      <c r="AG32" s="333">
        <v>0.16774053295739577</v>
      </c>
      <c r="AH32" s="333">
        <v>1.1599184782426164E-2</v>
      </c>
      <c r="AI32" s="333">
        <v>152.82608695700765</v>
      </c>
      <c r="AJ32" s="333">
        <v>326.92749473685399</v>
      </c>
      <c r="AK32" s="333">
        <v>263.6288000009954</v>
      </c>
      <c r="AL32" s="333">
        <v>0</v>
      </c>
      <c r="AM32" s="333">
        <v>0</v>
      </c>
      <c r="AN32" s="333">
        <v>0</v>
      </c>
      <c r="AO32" s="333">
        <v>0</v>
      </c>
      <c r="AP32" s="333">
        <v>0</v>
      </c>
      <c r="AQ32" s="333">
        <v>0</v>
      </c>
      <c r="AR32" s="333">
        <v>0</v>
      </c>
      <c r="AS32" s="333">
        <v>0</v>
      </c>
      <c r="AT32" s="333">
        <v>0</v>
      </c>
      <c r="AU32" s="333">
        <v>0</v>
      </c>
      <c r="AV32" s="333">
        <v>0</v>
      </c>
      <c r="AW32" s="333">
        <v>0</v>
      </c>
      <c r="AX32" s="333">
        <v>0</v>
      </c>
      <c r="AY32" s="333">
        <v>259.22560000000522</v>
      </c>
      <c r="AZ32" s="333">
        <v>107.09218749997672</v>
      </c>
      <c r="BA32" s="333">
        <v>55.28319999948144</v>
      </c>
      <c r="BB32" s="333">
        <v>0</v>
      </c>
      <c r="BC32" s="333">
        <v>0</v>
      </c>
      <c r="BD32" s="333">
        <v>0</v>
      </c>
      <c r="BE32" s="333">
        <v>0</v>
      </c>
      <c r="BF32" s="333">
        <v>0</v>
      </c>
      <c r="BG32" s="333">
        <v>0</v>
      </c>
      <c r="BH32" s="333">
        <v>0</v>
      </c>
      <c r="BI32" s="333">
        <v>0</v>
      </c>
      <c r="BJ32" s="333">
        <v>0</v>
      </c>
      <c r="BK32" s="333">
        <v>0</v>
      </c>
      <c r="BL32" s="333">
        <v>0</v>
      </c>
      <c r="BM32" s="333">
        <v>0</v>
      </c>
      <c r="BN32" s="333">
        <v>0</v>
      </c>
      <c r="BO32" s="333">
        <v>0</v>
      </c>
      <c r="BP32" s="333">
        <v>13.452439024462365</v>
      </c>
      <c r="BQ32" s="333">
        <v>0</v>
      </c>
      <c r="BR32" s="333">
        <v>0</v>
      </c>
      <c r="BS32" s="333">
        <v>66.528208333333168</v>
      </c>
      <c r="BT32" s="333">
        <v>50.206833333333634</v>
      </c>
    </row>
    <row r="33" spans="1:72" ht="15.75" customHeight="1" x14ac:dyDescent="0.25">
      <c r="A33" s="2" t="s">
        <v>763</v>
      </c>
      <c r="B33" s="218">
        <v>46242</v>
      </c>
      <c r="C33" s="332">
        <v>0.25</v>
      </c>
      <c r="D33" s="332">
        <v>0.29166666666666669</v>
      </c>
      <c r="E33" s="333">
        <v>2714.0452173650265</v>
      </c>
      <c r="F33" s="333">
        <v>2680.8319999873638</v>
      </c>
      <c r="G33" s="333">
        <v>1746.944000005722</v>
      </c>
      <c r="H33" s="333">
        <v>964.60799999535084</v>
      </c>
      <c r="I33" s="333">
        <v>387.31498305127025</v>
      </c>
      <c r="J33" s="333">
        <v>342.8227516040206</v>
      </c>
      <c r="K33" s="333">
        <v>369.47308474779129</v>
      </c>
      <c r="L33" s="333">
        <v>324.41708474606276</v>
      </c>
      <c r="M33" s="333">
        <v>312.64976271241903</v>
      </c>
      <c r="N33" s="333">
        <v>0</v>
      </c>
      <c r="O33" s="333">
        <v>0</v>
      </c>
      <c r="P33" s="333">
        <v>0</v>
      </c>
      <c r="Q33" s="333">
        <v>0</v>
      </c>
      <c r="R33" s="333">
        <v>100.49806606629863</v>
      </c>
      <c r="S33" s="333">
        <v>96.994689855258912</v>
      </c>
      <c r="T33" s="333">
        <v>64.737135604955256</v>
      </c>
      <c r="U33" s="333">
        <v>0</v>
      </c>
      <c r="V33" s="333">
        <v>0</v>
      </c>
      <c r="W33" s="333">
        <v>106.0465710926801</v>
      </c>
      <c r="X33" s="333">
        <v>0</v>
      </c>
      <c r="Y33" s="333">
        <v>95.029037266969681</v>
      </c>
      <c r="Z33" s="333">
        <v>0</v>
      </c>
      <c r="AA33" s="333">
        <v>0.8427734375</v>
      </c>
      <c r="AB33" s="333">
        <v>80.5078125</v>
      </c>
      <c r="AC33" s="333">
        <v>27.159355590119958</v>
      </c>
      <c r="AD33" s="333">
        <v>131.17283950652927</v>
      </c>
      <c r="AE33" s="333">
        <v>0</v>
      </c>
      <c r="AF33" s="333">
        <v>0</v>
      </c>
      <c r="AG33" s="333">
        <v>0.16496774193365127</v>
      </c>
      <c r="AH33" s="333">
        <v>1.1108870967746043E-2</v>
      </c>
      <c r="AI33" s="333">
        <v>139.18279569875449</v>
      </c>
      <c r="AJ33" s="333">
        <v>322.31680000014603</v>
      </c>
      <c r="AK33" s="333">
        <v>260.65919999964535</v>
      </c>
      <c r="AL33" s="333">
        <v>0</v>
      </c>
      <c r="AM33" s="333">
        <v>0</v>
      </c>
      <c r="AN33" s="333">
        <v>0</v>
      </c>
      <c r="AO33" s="333">
        <v>0</v>
      </c>
      <c r="AP33" s="333">
        <v>0</v>
      </c>
      <c r="AQ33" s="333">
        <v>0</v>
      </c>
      <c r="AR33" s="333">
        <v>0</v>
      </c>
      <c r="AS33" s="333">
        <v>0</v>
      </c>
      <c r="AT33" s="333">
        <v>0</v>
      </c>
      <c r="AU33" s="333">
        <v>0</v>
      </c>
      <c r="AV33" s="333">
        <v>0</v>
      </c>
      <c r="AW33" s="333">
        <v>0</v>
      </c>
      <c r="AX33" s="333">
        <v>0</v>
      </c>
      <c r="AY33" s="333">
        <v>273.02080000052229</v>
      </c>
      <c r="AZ33" s="333">
        <v>151.26796874997672</v>
      </c>
      <c r="BA33" s="333">
        <v>70.636799998581409</v>
      </c>
      <c r="BB33" s="333">
        <v>0</v>
      </c>
      <c r="BC33" s="333">
        <v>0</v>
      </c>
      <c r="BD33" s="333">
        <v>0</v>
      </c>
      <c r="BE33" s="333">
        <v>0</v>
      </c>
      <c r="BF33" s="333">
        <v>0</v>
      </c>
      <c r="BG33" s="333">
        <v>0</v>
      </c>
      <c r="BH33" s="333">
        <v>0</v>
      </c>
      <c r="BI33" s="333">
        <v>0</v>
      </c>
      <c r="BJ33" s="333">
        <v>0</v>
      </c>
      <c r="BK33" s="333">
        <v>0</v>
      </c>
      <c r="BL33" s="333">
        <v>0</v>
      </c>
      <c r="BM33" s="333">
        <v>0</v>
      </c>
      <c r="BN33" s="333">
        <v>0</v>
      </c>
      <c r="BO33" s="333">
        <v>0</v>
      </c>
      <c r="BP33" s="333">
        <v>15.276562500046566</v>
      </c>
      <c r="BQ33" s="333">
        <v>0</v>
      </c>
      <c r="BR33" s="333">
        <v>0</v>
      </c>
      <c r="BS33" s="333">
        <v>0.7474237288133736</v>
      </c>
      <c r="BT33" s="333">
        <v>0.90111475409503328</v>
      </c>
    </row>
    <row r="34" spans="1:72" ht="15.75" customHeight="1" x14ac:dyDescent="0.25">
      <c r="A34" s="2" t="s">
        <v>764</v>
      </c>
      <c r="B34" s="218">
        <v>46242</v>
      </c>
      <c r="C34" s="332">
        <v>0.29166666666666669</v>
      </c>
      <c r="D34" s="332">
        <v>0.33333333333333331</v>
      </c>
      <c r="E34" s="333">
        <v>2840.1307826340199</v>
      </c>
      <c r="F34" s="333">
        <v>2840.3979130387306</v>
      </c>
      <c r="G34" s="333">
        <v>1853.1785531938076</v>
      </c>
      <c r="H34" s="333">
        <v>999.42399999499321</v>
      </c>
      <c r="I34" s="333">
        <v>373.08311863988638</v>
      </c>
      <c r="J34" s="333">
        <v>337.50166218727827</v>
      </c>
      <c r="K34" s="333">
        <v>378.42874576151371</v>
      </c>
      <c r="L34" s="333">
        <v>333.4254120439291</v>
      </c>
      <c r="M34" s="333">
        <v>425.60216949135065</v>
      </c>
      <c r="N34" s="333">
        <v>0</v>
      </c>
      <c r="O34" s="333">
        <v>0</v>
      </c>
      <c r="P34" s="333">
        <v>0</v>
      </c>
      <c r="Q34" s="333">
        <v>13.824000000022352</v>
      </c>
      <c r="R34" s="333">
        <v>100.40146859921515</v>
      </c>
      <c r="S34" s="333">
        <v>96.805101449135691</v>
      </c>
      <c r="T34" s="333">
        <v>51.545043477788568</v>
      </c>
      <c r="U34" s="333">
        <v>0</v>
      </c>
      <c r="V34" s="333">
        <v>0</v>
      </c>
      <c r="W34" s="333">
        <v>98.65225893817842</v>
      </c>
      <c r="X34" s="333">
        <v>0</v>
      </c>
      <c r="Y34" s="333">
        <v>94.655221992172301</v>
      </c>
      <c r="Z34" s="333">
        <v>0</v>
      </c>
      <c r="AA34" s="333">
        <v>6.4749999999767169</v>
      </c>
      <c r="AB34" s="333">
        <v>110.9347340837121</v>
      </c>
      <c r="AC34" s="333">
        <v>26.618594720494002</v>
      </c>
      <c r="AD34" s="333">
        <v>103.47826086916029</v>
      </c>
      <c r="AE34" s="333">
        <v>0</v>
      </c>
      <c r="AF34" s="333">
        <v>0</v>
      </c>
      <c r="AG34" s="333">
        <v>0.16451612903256319</v>
      </c>
      <c r="AH34" s="333">
        <v>1.1172043010674315E-2</v>
      </c>
      <c r="AI34" s="333">
        <v>149.50537634361535</v>
      </c>
      <c r="AJ34" s="333">
        <v>326.97279999987222</v>
      </c>
      <c r="AK34" s="333">
        <v>263.23017142899334</v>
      </c>
      <c r="AL34" s="333">
        <v>0</v>
      </c>
      <c r="AM34" s="333">
        <v>0</v>
      </c>
      <c r="AN34" s="333">
        <v>0</v>
      </c>
      <c r="AO34" s="333">
        <v>0</v>
      </c>
      <c r="AP34" s="333">
        <v>0</v>
      </c>
      <c r="AQ34" s="333">
        <v>0</v>
      </c>
      <c r="AR34" s="333">
        <v>0</v>
      </c>
      <c r="AS34" s="333">
        <v>0</v>
      </c>
      <c r="AT34" s="333">
        <v>0</v>
      </c>
      <c r="AU34" s="333">
        <v>0</v>
      </c>
      <c r="AV34" s="333">
        <v>0</v>
      </c>
      <c r="AW34" s="333">
        <v>0</v>
      </c>
      <c r="AX34" s="333">
        <v>0</v>
      </c>
      <c r="AY34" s="333">
        <v>270.82559999963269</v>
      </c>
      <c r="AZ34" s="333">
        <v>144.60312500002328</v>
      </c>
      <c r="BA34" s="333">
        <v>66.028800001367927</v>
      </c>
      <c r="BB34" s="333">
        <v>0</v>
      </c>
      <c r="BC34" s="333">
        <v>0</v>
      </c>
      <c r="BD34" s="333">
        <v>0</v>
      </c>
      <c r="BE34" s="333">
        <v>0</v>
      </c>
      <c r="BF34" s="333">
        <v>0</v>
      </c>
      <c r="BG34" s="333">
        <v>0</v>
      </c>
      <c r="BH34" s="333">
        <v>0</v>
      </c>
      <c r="BI34" s="333">
        <v>0</v>
      </c>
      <c r="BJ34" s="333">
        <v>0</v>
      </c>
      <c r="BK34" s="333">
        <v>0</v>
      </c>
      <c r="BL34" s="333">
        <v>0</v>
      </c>
      <c r="BM34" s="333">
        <v>0</v>
      </c>
      <c r="BN34" s="333">
        <v>0</v>
      </c>
      <c r="BO34" s="333">
        <v>0</v>
      </c>
      <c r="BP34" s="333">
        <v>11.203125</v>
      </c>
      <c r="BQ34" s="333">
        <v>0</v>
      </c>
      <c r="BR34" s="333">
        <v>0</v>
      </c>
      <c r="BS34" s="333">
        <v>13.288845178751217</v>
      </c>
      <c r="BT34" s="333">
        <v>9.7578852459009795</v>
      </c>
    </row>
    <row r="35" spans="1:72" ht="15.75" customHeight="1" x14ac:dyDescent="0.25">
      <c r="A35" s="2" t="s">
        <v>765</v>
      </c>
      <c r="B35" s="218">
        <v>46242</v>
      </c>
      <c r="C35" s="332">
        <v>0.33333333333333331</v>
      </c>
      <c r="D35" s="332">
        <v>0.375</v>
      </c>
      <c r="E35" s="333">
        <v>2802.3611914813519</v>
      </c>
      <c r="F35" s="333">
        <v>2790.9194202721119</v>
      </c>
      <c r="G35" s="333">
        <v>1844.8267801403999</v>
      </c>
      <c r="H35" s="333">
        <v>971.64243479073048</v>
      </c>
      <c r="I35" s="333">
        <v>374.67986441031098</v>
      </c>
      <c r="J35" s="333">
        <v>345.90013793110847</v>
      </c>
      <c r="K35" s="333">
        <v>372.59715253859758</v>
      </c>
      <c r="L35" s="333">
        <v>339.82675861567259</v>
      </c>
      <c r="M35" s="333">
        <v>405.22630508616567</v>
      </c>
      <c r="N35" s="333">
        <v>0</v>
      </c>
      <c r="O35" s="333">
        <v>0</v>
      </c>
      <c r="P35" s="333">
        <v>0</v>
      </c>
      <c r="Q35" s="333">
        <v>15.360000000335276</v>
      </c>
      <c r="R35" s="333">
        <v>100.30747826071456</v>
      </c>
      <c r="S35" s="333">
        <v>96.995555555913597</v>
      </c>
      <c r="T35" s="333">
        <v>25.377391304820776</v>
      </c>
      <c r="U35" s="333">
        <v>0</v>
      </c>
      <c r="V35" s="333">
        <v>0</v>
      </c>
      <c r="W35" s="333">
        <v>116.12061062734574</v>
      </c>
      <c r="X35" s="333">
        <v>0</v>
      </c>
      <c r="Y35" s="333">
        <v>94.855647572781891</v>
      </c>
      <c r="Z35" s="333">
        <v>0</v>
      </c>
      <c r="AA35" s="333">
        <v>18.552596932917368</v>
      </c>
      <c r="AB35" s="333">
        <v>110.44875776395202</v>
      </c>
      <c r="AC35" s="333">
        <v>27.020186335314065</v>
      </c>
      <c r="AD35" s="333">
        <v>124.13421550113708</v>
      </c>
      <c r="AE35" s="333">
        <v>0</v>
      </c>
      <c r="AF35" s="333">
        <v>0</v>
      </c>
      <c r="AG35" s="333">
        <v>0.16574193548149196</v>
      </c>
      <c r="AH35" s="333">
        <v>1.1170698924615863E-2</v>
      </c>
      <c r="AI35" s="333">
        <v>153.14516129065305</v>
      </c>
      <c r="AJ35" s="333">
        <v>329.28640000009909</v>
      </c>
      <c r="AK35" s="333">
        <v>265.78989010956138</v>
      </c>
      <c r="AL35" s="333">
        <v>0</v>
      </c>
      <c r="AM35" s="333">
        <v>0</v>
      </c>
      <c r="AN35" s="333">
        <v>0</v>
      </c>
      <c r="AO35" s="333">
        <v>0</v>
      </c>
      <c r="AP35" s="333">
        <v>0</v>
      </c>
      <c r="AQ35" s="333">
        <v>0</v>
      </c>
      <c r="AR35" s="333">
        <v>0</v>
      </c>
      <c r="AS35" s="333">
        <v>0</v>
      </c>
      <c r="AT35" s="333">
        <v>0</v>
      </c>
      <c r="AU35" s="333">
        <v>0</v>
      </c>
      <c r="AV35" s="333">
        <v>0</v>
      </c>
      <c r="AW35" s="333">
        <v>0</v>
      </c>
      <c r="AX35" s="333">
        <v>0</v>
      </c>
      <c r="AY35" s="333">
        <v>263.07839999999851</v>
      </c>
      <c r="AZ35" s="333">
        <v>134.39453125</v>
      </c>
      <c r="BA35" s="333">
        <v>54.489599999040365</v>
      </c>
      <c r="BB35" s="333">
        <v>0</v>
      </c>
      <c r="BC35" s="333">
        <v>0</v>
      </c>
      <c r="BD35" s="333">
        <v>0</v>
      </c>
      <c r="BE35" s="333">
        <v>0</v>
      </c>
      <c r="BF35" s="333">
        <v>0</v>
      </c>
      <c r="BG35" s="333">
        <v>0</v>
      </c>
      <c r="BH35" s="333">
        <v>0</v>
      </c>
      <c r="BI35" s="333">
        <v>0</v>
      </c>
      <c r="BJ35" s="333">
        <v>0</v>
      </c>
      <c r="BK35" s="333">
        <v>0</v>
      </c>
      <c r="BL35" s="333">
        <v>0</v>
      </c>
      <c r="BM35" s="333">
        <v>0</v>
      </c>
      <c r="BN35" s="333">
        <v>0</v>
      </c>
      <c r="BO35" s="333">
        <v>0</v>
      </c>
      <c r="BP35" s="333">
        <v>13.453125</v>
      </c>
      <c r="BQ35" s="333">
        <v>0</v>
      </c>
      <c r="BR35" s="333">
        <v>0</v>
      </c>
      <c r="BS35" s="333">
        <v>39.837081092437074</v>
      </c>
      <c r="BT35" s="333">
        <v>29.729633333336096</v>
      </c>
    </row>
    <row r="36" spans="1:72" ht="15.75" customHeight="1" x14ac:dyDescent="0.25">
      <c r="A36" s="2" t="s">
        <v>766</v>
      </c>
      <c r="B36" s="218">
        <v>46242</v>
      </c>
      <c r="C36" s="332">
        <v>0.375</v>
      </c>
      <c r="D36" s="332">
        <v>0.41666666666666669</v>
      </c>
      <c r="E36" s="333">
        <v>2763.4201418459415</v>
      </c>
      <c r="F36" s="333">
        <v>2758.2701449394226</v>
      </c>
      <c r="G36" s="333">
        <v>1824.7679999768734</v>
      </c>
      <c r="H36" s="333">
        <v>953.13623188436031</v>
      </c>
      <c r="I36" s="333">
        <v>353.92216949164867</v>
      </c>
      <c r="J36" s="333">
        <v>331.0177253074944</v>
      </c>
      <c r="K36" s="333">
        <v>382.59416949748993</v>
      </c>
      <c r="L36" s="333">
        <v>337.00193103402853</v>
      </c>
      <c r="M36" s="333">
        <v>418.31267796456814</v>
      </c>
      <c r="N36" s="333">
        <v>0</v>
      </c>
      <c r="O36" s="333">
        <v>0</v>
      </c>
      <c r="P36" s="333">
        <v>0</v>
      </c>
      <c r="Q36" s="333">
        <v>16.38399999961257</v>
      </c>
      <c r="R36" s="333">
        <v>100.48556521721184</v>
      </c>
      <c r="S36" s="333">
        <v>96.881777777336538</v>
      </c>
      <c r="T36" s="333">
        <v>4.8194782612845302</v>
      </c>
      <c r="U36" s="333">
        <v>0</v>
      </c>
      <c r="V36" s="333">
        <v>0</v>
      </c>
      <c r="W36" s="333">
        <v>123.60347826126963</v>
      </c>
      <c r="X36" s="333">
        <v>0</v>
      </c>
      <c r="Y36" s="333">
        <v>94.733369030058384</v>
      </c>
      <c r="Z36" s="333">
        <v>0</v>
      </c>
      <c r="AA36" s="333">
        <v>32.158938635839149</v>
      </c>
      <c r="AB36" s="333">
        <v>110.85403726715595</v>
      </c>
      <c r="AC36" s="333">
        <v>26.736024844925851</v>
      </c>
      <c r="AD36" s="333">
        <v>124.28752363007516</v>
      </c>
      <c r="AE36" s="333">
        <v>0</v>
      </c>
      <c r="AF36" s="333">
        <v>0</v>
      </c>
      <c r="AG36" s="333">
        <v>0.1657419354924059</v>
      </c>
      <c r="AH36" s="333">
        <v>1.1358870967796975E-2</v>
      </c>
      <c r="AI36" s="333">
        <v>151.50537634454668</v>
      </c>
      <c r="AJ36" s="333">
        <v>324.81920000002719</v>
      </c>
      <c r="AK36" s="333">
        <v>262.25033846125007</v>
      </c>
      <c r="AL36" s="333">
        <v>0</v>
      </c>
      <c r="AM36" s="333">
        <v>0</v>
      </c>
      <c r="AN36" s="333">
        <v>0</v>
      </c>
      <c r="AO36" s="333">
        <v>0</v>
      </c>
      <c r="AP36" s="333">
        <v>0</v>
      </c>
      <c r="AQ36" s="333">
        <v>0</v>
      </c>
      <c r="AR36" s="333">
        <v>0</v>
      </c>
      <c r="AS36" s="333">
        <v>0</v>
      </c>
      <c r="AT36" s="333">
        <v>0</v>
      </c>
      <c r="AU36" s="333">
        <v>0</v>
      </c>
      <c r="AV36" s="333">
        <v>0</v>
      </c>
      <c r="AW36" s="333">
        <v>0</v>
      </c>
      <c r="AX36" s="333">
        <v>0</v>
      </c>
      <c r="AY36" s="333">
        <v>262.83840000024065</v>
      </c>
      <c r="AZ36" s="333">
        <v>124.2073206017958</v>
      </c>
      <c r="BA36" s="333">
        <v>49.900800000876188</v>
      </c>
      <c r="BB36" s="333">
        <v>0</v>
      </c>
      <c r="BC36" s="333">
        <v>0</v>
      </c>
      <c r="BD36" s="333">
        <v>0</v>
      </c>
      <c r="BE36" s="333">
        <v>0</v>
      </c>
      <c r="BF36" s="333">
        <v>0</v>
      </c>
      <c r="BG36" s="333">
        <v>0</v>
      </c>
      <c r="BH36" s="333">
        <v>0</v>
      </c>
      <c r="BI36" s="333">
        <v>0</v>
      </c>
      <c r="BJ36" s="333">
        <v>0</v>
      </c>
      <c r="BK36" s="333">
        <v>0</v>
      </c>
      <c r="BL36" s="333">
        <v>0</v>
      </c>
      <c r="BM36" s="333">
        <v>0</v>
      </c>
      <c r="BN36" s="333">
        <v>0</v>
      </c>
      <c r="BO36" s="333">
        <v>0</v>
      </c>
      <c r="BP36" s="333">
        <v>11.640625</v>
      </c>
      <c r="BQ36" s="333">
        <v>0</v>
      </c>
      <c r="BR36" s="333">
        <v>0</v>
      </c>
      <c r="BS36" s="333">
        <v>69.330255042015779</v>
      </c>
      <c r="BT36" s="333">
        <v>51.617702801118867</v>
      </c>
    </row>
    <row r="37" spans="1:72" ht="15.75" customHeight="1" x14ac:dyDescent="0.25">
      <c r="A37" s="2" t="s">
        <v>767</v>
      </c>
      <c r="B37" s="218">
        <v>46243</v>
      </c>
      <c r="C37" s="332">
        <v>0.25</v>
      </c>
      <c r="D37" s="332">
        <v>0.29166666666666669</v>
      </c>
      <c r="E37" s="333">
        <v>2660.2629565000534</v>
      </c>
      <c r="F37" s="333">
        <v>2646.787710160017</v>
      </c>
      <c r="G37" s="333">
        <v>1710.0799999833107</v>
      </c>
      <c r="H37" s="333">
        <v>945.0629565268755</v>
      </c>
      <c r="I37" s="333">
        <v>377.97749152779579</v>
      </c>
      <c r="J37" s="333">
        <v>326.50518293678761</v>
      </c>
      <c r="K37" s="333">
        <v>349.89559322595596</v>
      </c>
      <c r="L37" s="333">
        <v>336.6356610134244</v>
      </c>
      <c r="M37" s="333">
        <v>325.33335826918483</v>
      </c>
      <c r="N37" s="333">
        <v>0</v>
      </c>
      <c r="O37" s="333">
        <v>0</v>
      </c>
      <c r="P37" s="333">
        <v>0</v>
      </c>
      <c r="Q37" s="333">
        <v>7.4128695651888847</v>
      </c>
      <c r="R37" s="333">
        <v>100.14052173914388</v>
      </c>
      <c r="S37" s="333">
        <v>96.818086956627667</v>
      </c>
      <c r="T37" s="333">
        <v>64.446701449342072</v>
      </c>
      <c r="U37" s="333">
        <v>0</v>
      </c>
      <c r="V37" s="333">
        <v>0</v>
      </c>
      <c r="W37" s="333">
        <v>90.045217390172184</v>
      </c>
      <c r="X37" s="333">
        <v>0</v>
      </c>
      <c r="Y37" s="333">
        <v>94.925092191435397</v>
      </c>
      <c r="Z37" s="333">
        <v>0.52783203125</v>
      </c>
      <c r="AA37" s="333">
        <v>0.61055107525316998</v>
      </c>
      <c r="AB37" s="333">
        <v>92.185559006407857</v>
      </c>
      <c r="AC37" s="333">
        <v>26.690924260765314</v>
      </c>
      <c r="AD37" s="333">
        <v>105.17910447716713</v>
      </c>
      <c r="AE37" s="333">
        <v>0</v>
      </c>
      <c r="AF37" s="333">
        <v>0</v>
      </c>
      <c r="AG37" s="333">
        <v>0.16389738194266101</v>
      </c>
      <c r="AH37" s="333">
        <v>1.1221861851254289E-2</v>
      </c>
      <c r="AI37" s="333">
        <v>154.72002103645355</v>
      </c>
      <c r="AJ37" s="333">
        <v>316.84799999999814</v>
      </c>
      <c r="AK37" s="333">
        <v>254.59199999924749</v>
      </c>
      <c r="AL37" s="333">
        <v>0</v>
      </c>
      <c r="AM37" s="333">
        <v>0</v>
      </c>
      <c r="AN37" s="333">
        <v>0</v>
      </c>
      <c r="AO37" s="333">
        <v>0</v>
      </c>
      <c r="AP37" s="333">
        <v>0</v>
      </c>
      <c r="AQ37" s="333">
        <v>0</v>
      </c>
      <c r="AR37" s="333">
        <v>0</v>
      </c>
      <c r="AS37" s="333">
        <v>0</v>
      </c>
      <c r="AT37" s="333">
        <v>0</v>
      </c>
      <c r="AU37" s="333">
        <v>0</v>
      </c>
      <c r="AV37" s="333">
        <v>0</v>
      </c>
      <c r="AW37" s="333">
        <v>0</v>
      </c>
      <c r="AX37" s="333">
        <v>0</v>
      </c>
      <c r="AY37" s="333">
        <v>276.94400000013411</v>
      </c>
      <c r="AZ37" s="333">
        <v>152.79140625009313</v>
      </c>
      <c r="BA37" s="333">
        <v>73.190399998798966</v>
      </c>
      <c r="BB37" s="333">
        <v>0</v>
      </c>
      <c r="BC37" s="333">
        <v>0</v>
      </c>
      <c r="BD37" s="333">
        <v>0</v>
      </c>
      <c r="BE37" s="333">
        <v>0</v>
      </c>
      <c r="BF37" s="333">
        <v>0</v>
      </c>
      <c r="BG37" s="333">
        <v>0</v>
      </c>
      <c r="BH37" s="333">
        <v>0</v>
      </c>
      <c r="BI37" s="333">
        <v>0</v>
      </c>
      <c r="BJ37" s="333">
        <v>0</v>
      </c>
      <c r="BK37" s="333">
        <v>0</v>
      </c>
      <c r="BL37" s="333">
        <v>0</v>
      </c>
      <c r="BM37" s="333">
        <v>0</v>
      </c>
      <c r="BN37" s="333">
        <v>0</v>
      </c>
      <c r="BO37" s="333">
        <v>0</v>
      </c>
      <c r="BP37" s="333">
        <v>2.3140625000232831</v>
      </c>
      <c r="BQ37" s="333">
        <v>0</v>
      </c>
      <c r="BR37" s="333">
        <v>0</v>
      </c>
      <c r="BS37" s="333">
        <v>0.3930000000000291</v>
      </c>
      <c r="BT37" s="333">
        <v>0.57991666666566744</v>
      </c>
    </row>
    <row r="38" spans="1:72" ht="15.75" customHeight="1" x14ac:dyDescent="0.25">
      <c r="A38" s="2" t="s">
        <v>768</v>
      </c>
      <c r="B38" s="218">
        <v>46243</v>
      </c>
      <c r="C38" s="332">
        <v>0.29166666666666669</v>
      </c>
      <c r="D38" s="332">
        <v>0.33333333333333331</v>
      </c>
      <c r="E38" s="333">
        <v>2705.4080000221729</v>
      </c>
      <c r="F38" s="333">
        <v>2701.9946666359901</v>
      </c>
      <c r="G38" s="333">
        <v>1787.2806956470013</v>
      </c>
      <c r="H38" s="333">
        <v>926.76452174782753</v>
      </c>
      <c r="I38" s="333">
        <v>366.46871303021908</v>
      </c>
      <c r="J38" s="333">
        <v>347.32152892649174</v>
      </c>
      <c r="K38" s="333">
        <v>382.19558152556419</v>
      </c>
      <c r="L38" s="333">
        <v>337.19105084985495</v>
      </c>
      <c r="M38" s="333">
        <v>341.29064172878861</v>
      </c>
      <c r="N38" s="333">
        <v>0</v>
      </c>
      <c r="O38" s="333">
        <v>0</v>
      </c>
      <c r="P38" s="333">
        <v>0</v>
      </c>
      <c r="Q38" s="333">
        <v>14.091130434535444</v>
      </c>
      <c r="R38" s="333">
        <v>100.4744347827509</v>
      </c>
      <c r="S38" s="333">
        <v>96.849870531819761</v>
      </c>
      <c r="T38" s="333">
        <v>51.366956520825624</v>
      </c>
      <c r="U38" s="333">
        <v>0</v>
      </c>
      <c r="V38" s="333">
        <v>0</v>
      </c>
      <c r="W38" s="333">
        <v>90.824347826652229</v>
      </c>
      <c r="X38" s="333">
        <v>0</v>
      </c>
      <c r="Y38" s="333">
        <v>94.800379506777972</v>
      </c>
      <c r="Z38" s="333">
        <v>0</v>
      </c>
      <c r="AA38" s="333">
        <v>6.669136424723547</v>
      </c>
      <c r="AB38" s="333">
        <v>91.239285713993013</v>
      </c>
      <c r="AC38" s="333">
        <v>26.751282649114728</v>
      </c>
      <c r="AD38" s="333">
        <v>132.32089552283287</v>
      </c>
      <c r="AE38" s="333">
        <v>0</v>
      </c>
      <c r="AF38" s="333">
        <v>0</v>
      </c>
      <c r="AG38" s="333">
        <v>0.16558695652202005</v>
      </c>
      <c r="AH38" s="333">
        <v>1.1233783309990031E-2</v>
      </c>
      <c r="AI38" s="333">
        <v>151.62406498380005</v>
      </c>
      <c r="AJ38" s="333">
        <v>322.96868571429513</v>
      </c>
      <c r="AK38" s="333">
        <v>260.11629268340766</v>
      </c>
      <c r="AL38" s="333">
        <v>0</v>
      </c>
      <c r="AM38" s="333">
        <v>0</v>
      </c>
      <c r="AN38" s="333">
        <v>0</v>
      </c>
      <c r="AO38" s="333">
        <v>0</v>
      </c>
      <c r="AP38" s="333">
        <v>0</v>
      </c>
      <c r="AQ38" s="333">
        <v>0</v>
      </c>
      <c r="AR38" s="333">
        <v>0</v>
      </c>
      <c r="AS38" s="333">
        <v>0</v>
      </c>
      <c r="AT38" s="333">
        <v>0</v>
      </c>
      <c r="AU38" s="333">
        <v>0</v>
      </c>
      <c r="AV38" s="333">
        <v>0</v>
      </c>
      <c r="AW38" s="333">
        <v>0</v>
      </c>
      <c r="AX38" s="333">
        <v>0</v>
      </c>
      <c r="AY38" s="333">
        <v>266.42240000003949</v>
      </c>
      <c r="AZ38" s="333">
        <v>144.94296874990687</v>
      </c>
      <c r="BA38" s="333">
        <v>68.492800001055002</v>
      </c>
      <c r="BB38" s="333">
        <v>0</v>
      </c>
      <c r="BC38" s="333">
        <v>0</v>
      </c>
      <c r="BD38" s="333">
        <v>0</v>
      </c>
      <c r="BE38" s="333">
        <v>0</v>
      </c>
      <c r="BF38" s="333">
        <v>0</v>
      </c>
      <c r="BG38" s="333">
        <v>0</v>
      </c>
      <c r="BH38" s="333">
        <v>0</v>
      </c>
      <c r="BI38" s="333">
        <v>0</v>
      </c>
      <c r="BJ38" s="333">
        <v>0</v>
      </c>
      <c r="BK38" s="333">
        <v>0</v>
      </c>
      <c r="BL38" s="333">
        <v>0</v>
      </c>
      <c r="BM38" s="333">
        <v>0</v>
      </c>
      <c r="BN38" s="333">
        <v>0</v>
      </c>
      <c r="BO38" s="333">
        <v>0</v>
      </c>
      <c r="BP38" s="333">
        <v>2.1859374999767169</v>
      </c>
      <c r="BQ38" s="333">
        <v>0</v>
      </c>
      <c r="BR38" s="333">
        <v>0</v>
      </c>
      <c r="BS38" s="333">
        <v>13.515825000000405</v>
      </c>
      <c r="BT38" s="333">
        <v>9.6782009803937399</v>
      </c>
    </row>
    <row r="39" spans="1:72" ht="15.75" customHeight="1" x14ac:dyDescent="0.25">
      <c r="A39" s="2" t="s">
        <v>769</v>
      </c>
      <c r="B39" s="218">
        <v>46243</v>
      </c>
      <c r="C39" s="332">
        <v>0.33333333333333331</v>
      </c>
      <c r="D39" s="332">
        <v>0.375</v>
      </c>
      <c r="E39" s="333">
        <v>2577.7493333220482</v>
      </c>
      <c r="F39" s="333">
        <v>2578.4320000112057</v>
      </c>
      <c r="G39" s="333">
        <v>1660.8686377108097</v>
      </c>
      <c r="H39" s="333">
        <v>936.73739129304886</v>
      </c>
      <c r="I39" s="333">
        <v>346.06172764673829</v>
      </c>
      <c r="J39" s="333">
        <v>274.36257627233863</v>
      </c>
      <c r="K39" s="333">
        <v>365.56740152090788</v>
      </c>
      <c r="L39" s="333">
        <v>336.35796609520912</v>
      </c>
      <c r="M39" s="333">
        <v>325.62840911746025</v>
      </c>
      <c r="N39" s="333">
        <v>0</v>
      </c>
      <c r="O39" s="333">
        <v>0</v>
      </c>
      <c r="P39" s="333">
        <v>0</v>
      </c>
      <c r="Q39" s="333">
        <v>0</v>
      </c>
      <c r="R39" s="333">
        <v>96.890434782486409</v>
      </c>
      <c r="S39" s="333">
        <v>96.986651207320392</v>
      </c>
      <c r="T39" s="333">
        <v>40.292173913680017</v>
      </c>
      <c r="U39" s="333">
        <v>0</v>
      </c>
      <c r="V39" s="333">
        <v>0</v>
      </c>
      <c r="W39" s="333">
        <v>99.238956522196531</v>
      </c>
      <c r="X39" s="333">
        <v>0</v>
      </c>
      <c r="Y39" s="333">
        <v>94.971875000279397</v>
      </c>
      <c r="Z39" s="333">
        <v>0</v>
      </c>
      <c r="AA39" s="333">
        <v>12.129473990702536</v>
      </c>
      <c r="AB39" s="333">
        <v>75.457142857369035</v>
      </c>
      <c r="AC39" s="333">
        <v>26.7890625</v>
      </c>
      <c r="AD39" s="333">
        <v>82.3125</v>
      </c>
      <c r="AE39" s="333">
        <v>0</v>
      </c>
      <c r="AF39" s="333">
        <v>0</v>
      </c>
      <c r="AG39" s="333">
        <v>0.16378260869896621</v>
      </c>
      <c r="AH39" s="333">
        <v>1.1483870967595067E-2</v>
      </c>
      <c r="AI39" s="333">
        <v>154.35483871027827</v>
      </c>
      <c r="AJ39" s="333">
        <v>317.42171428562142</v>
      </c>
      <c r="AK39" s="333">
        <v>255.01970731653273</v>
      </c>
      <c r="AL39" s="333">
        <v>0</v>
      </c>
      <c r="AM39" s="333">
        <v>0</v>
      </c>
      <c r="AN39" s="333">
        <v>0</v>
      </c>
      <c r="AO39" s="333">
        <v>0</v>
      </c>
      <c r="AP39" s="333">
        <v>0</v>
      </c>
      <c r="AQ39" s="333">
        <v>0</v>
      </c>
      <c r="AR39" s="333">
        <v>0</v>
      </c>
      <c r="AS39" s="333">
        <v>0</v>
      </c>
      <c r="AT39" s="333">
        <v>0</v>
      </c>
      <c r="AU39" s="333">
        <v>0</v>
      </c>
      <c r="AV39" s="333">
        <v>0</v>
      </c>
      <c r="AW39" s="333">
        <v>0</v>
      </c>
      <c r="AX39" s="333">
        <v>0</v>
      </c>
      <c r="AY39" s="333">
        <v>261.15199999976903</v>
      </c>
      <c r="AZ39" s="333">
        <v>141.83203125</v>
      </c>
      <c r="BA39" s="333">
        <v>63.980799999088049</v>
      </c>
      <c r="BB39" s="333">
        <v>0</v>
      </c>
      <c r="BC39" s="333">
        <v>0</v>
      </c>
      <c r="BD39" s="333">
        <v>0</v>
      </c>
      <c r="BE39" s="333">
        <v>0</v>
      </c>
      <c r="BF39" s="333">
        <v>0</v>
      </c>
      <c r="BG39" s="333">
        <v>0</v>
      </c>
      <c r="BH39" s="333">
        <v>0</v>
      </c>
      <c r="BI39" s="333">
        <v>0</v>
      </c>
      <c r="BJ39" s="333">
        <v>0</v>
      </c>
      <c r="BK39" s="333">
        <v>0</v>
      </c>
      <c r="BL39" s="333">
        <v>0</v>
      </c>
      <c r="BM39" s="333">
        <v>0</v>
      </c>
      <c r="BN39" s="333">
        <v>0</v>
      </c>
      <c r="BO39" s="333">
        <v>0</v>
      </c>
      <c r="BP39" s="333">
        <v>2.3937500000465661</v>
      </c>
      <c r="BQ39" s="333">
        <v>0</v>
      </c>
      <c r="BR39" s="333">
        <v>0</v>
      </c>
      <c r="BS39" s="333">
        <v>25.362006932771692</v>
      </c>
      <c r="BT39" s="333">
        <v>18.657149019607459</v>
      </c>
    </row>
    <row r="40" spans="1:72" ht="15.75" customHeight="1" x14ac:dyDescent="0.25">
      <c r="A40" s="2" t="s">
        <v>770</v>
      </c>
      <c r="B40" s="218">
        <v>46243</v>
      </c>
      <c r="C40" s="332">
        <v>0.375</v>
      </c>
      <c r="D40" s="332">
        <v>0.41666666666666669</v>
      </c>
      <c r="E40" s="333">
        <v>2709.5040000081062</v>
      </c>
      <c r="F40" s="333">
        <v>2693.119999974966</v>
      </c>
      <c r="G40" s="333">
        <v>1742.7292753458023</v>
      </c>
      <c r="H40" s="333">
        <v>973.06713043153286</v>
      </c>
      <c r="I40" s="333">
        <v>334.72650847584009</v>
      </c>
      <c r="J40" s="333">
        <v>327.65570169687271</v>
      </c>
      <c r="K40" s="333">
        <v>345.03593220561743</v>
      </c>
      <c r="L40" s="333">
        <v>339.8985762745142</v>
      </c>
      <c r="M40" s="333">
        <v>396.23593220487237</v>
      </c>
      <c r="N40" s="333">
        <v>0</v>
      </c>
      <c r="O40" s="333">
        <v>0</v>
      </c>
      <c r="P40" s="333">
        <v>0</v>
      </c>
      <c r="Q40" s="333">
        <v>0</v>
      </c>
      <c r="R40" s="333">
        <v>100.59130434785038</v>
      </c>
      <c r="S40" s="333">
        <v>96.951652173884213</v>
      </c>
      <c r="T40" s="333">
        <v>15.653101448900998</v>
      </c>
      <c r="U40" s="333">
        <v>0</v>
      </c>
      <c r="V40" s="333">
        <v>0</v>
      </c>
      <c r="W40" s="333">
        <v>109.87965217325836</v>
      </c>
      <c r="X40" s="333">
        <v>0</v>
      </c>
      <c r="Y40" s="333">
        <v>94.989926241803914</v>
      </c>
      <c r="Z40" s="333">
        <v>0</v>
      </c>
      <c r="AA40" s="333">
        <v>22.751164596294984</v>
      </c>
      <c r="AB40" s="333">
        <v>114.57763975160196</v>
      </c>
      <c r="AC40" s="333">
        <v>27.273388975299895</v>
      </c>
      <c r="AD40" s="333">
        <v>106.08623417746276</v>
      </c>
      <c r="AE40" s="333">
        <v>0</v>
      </c>
      <c r="AF40" s="333">
        <v>0</v>
      </c>
      <c r="AG40" s="333">
        <v>0.1655217391307815</v>
      </c>
      <c r="AH40" s="333">
        <v>1.13611500701154E-2</v>
      </c>
      <c r="AI40" s="333">
        <v>154.34408602211624</v>
      </c>
      <c r="AJ40" s="333">
        <v>319.94879999989644</v>
      </c>
      <c r="AK40" s="333">
        <v>257.7920000012964</v>
      </c>
      <c r="AL40" s="333">
        <v>0</v>
      </c>
      <c r="AM40" s="333">
        <v>0</v>
      </c>
      <c r="AN40" s="333">
        <v>0</v>
      </c>
      <c r="AO40" s="333">
        <v>0</v>
      </c>
      <c r="AP40" s="333">
        <v>0</v>
      </c>
      <c r="AQ40" s="333">
        <v>0</v>
      </c>
      <c r="AR40" s="333">
        <v>0</v>
      </c>
      <c r="AS40" s="333">
        <v>0</v>
      </c>
      <c r="AT40" s="333">
        <v>0</v>
      </c>
      <c r="AU40" s="333">
        <v>0</v>
      </c>
      <c r="AV40" s="333">
        <v>0</v>
      </c>
      <c r="AW40" s="333">
        <v>0</v>
      </c>
      <c r="AX40" s="333">
        <v>0</v>
      </c>
      <c r="AY40" s="333">
        <v>276.65920000011101</v>
      </c>
      <c r="AZ40" s="333">
        <v>127.04609375004657</v>
      </c>
      <c r="BA40" s="333">
        <v>47.007999999448657</v>
      </c>
      <c r="BB40" s="333">
        <v>0</v>
      </c>
      <c r="BC40" s="333">
        <v>0</v>
      </c>
      <c r="BD40" s="333">
        <v>0</v>
      </c>
      <c r="BE40" s="333">
        <v>0</v>
      </c>
      <c r="BF40" s="333">
        <v>0</v>
      </c>
      <c r="BG40" s="333">
        <v>0</v>
      </c>
      <c r="BH40" s="333">
        <v>0</v>
      </c>
      <c r="BI40" s="333">
        <v>0</v>
      </c>
      <c r="BJ40" s="333">
        <v>0</v>
      </c>
      <c r="BK40" s="333">
        <v>0</v>
      </c>
      <c r="BL40" s="333">
        <v>0</v>
      </c>
      <c r="BM40" s="333">
        <v>0</v>
      </c>
      <c r="BN40" s="333">
        <v>0</v>
      </c>
      <c r="BO40" s="333">
        <v>0</v>
      </c>
      <c r="BP40" s="333">
        <v>2.7937499999534339</v>
      </c>
      <c r="BQ40" s="333">
        <v>0</v>
      </c>
      <c r="BR40" s="333">
        <v>0</v>
      </c>
      <c r="BS40" s="333">
        <v>53.180818067226937</v>
      </c>
      <c r="BT40" s="333">
        <v>39.982111484594498</v>
      </c>
    </row>
    <row r="41" spans="1:72" ht="15.75" customHeight="1" x14ac:dyDescent="0.25">
      <c r="A41" s="2" t="s">
        <v>771</v>
      </c>
      <c r="B41" s="218">
        <v>46244</v>
      </c>
      <c r="C41" s="332">
        <v>0.25</v>
      </c>
      <c r="D41" s="332">
        <v>0.29166666666666669</v>
      </c>
      <c r="E41" s="333">
        <v>2704.7253333628178</v>
      </c>
      <c r="F41" s="333">
        <v>2692.4373333454132</v>
      </c>
      <c r="G41" s="333">
        <v>1718.9256170094013</v>
      </c>
      <c r="H41" s="333">
        <v>994.304000005126</v>
      </c>
      <c r="I41" s="333">
        <v>386.27362711727619</v>
      </c>
      <c r="J41" s="333">
        <v>346.70210169628263</v>
      </c>
      <c r="K41" s="333">
        <v>349.02300876379013</v>
      </c>
      <c r="L41" s="333">
        <v>303.93708474934101</v>
      </c>
      <c r="M41" s="333">
        <v>334.56910812482238</v>
      </c>
      <c r="N41" s="333">
        <v>0</v>
      </c>
      <c r="O41" s="333">
        <v>0</v>
      </c>
      <c r="P41" s="333">
        <v>0</v>
      </c>
      <c r="Q41" s="333">
        <v>5.1200000001117587</v>
      </c>
      <c r="R41" s="333">
        <v>96.467478260863572</v>
      </c>
      <c r="S41" s="333">
        <v>96.725333333481103</v>
      </c>
      <c r="T41" s="333">
        <v>61.740027052350342</v>
      </c>
      <c r="U41" s="333">
        <v>0</v>
      </c>
      <c r="V41" s="333">
        <v>0</v>
      </c>
      <c r="W41" s="333">
        <v>104.804173912853</v>
      </c>
      <c r="X41" s="333">
        <v>0</v>
      </c>
      <c r="Y41" s="333">
        <v>94.953964648768306</v>
      </c>
      <c r="Z41" s="333">
        <v>0</v>
      </c>
      <c r="AA41" s="333">
        <v>1.7818322981474921</v>
      </c>
      <c r="AB41" s="333">
        <v>100.61545893736184</v>
      </c>
      <c r="AC41" s="333">
        <v>26.798339891713113</v>
      </c>
      <c r="AD41" s="333">
        <v>117.13042946904898</v>
      </c>
      <c r="AE41" s="333">
        <v>0</v>
      </c>
      <c r="AF41" s="333">
        <v>0</v>
      </c>
      <c r="AG41" s="333">
        <v>0.16574193548149196</v>
      </c>
      <c r="AH41" s="333">
        <v>1.1162634408719896E-2</v>
      </c>
      <c r="AI41" s="333">
        <v>116.64516128972173</v>
      </c>
      <c r="AJ41" s="333">
        <v>314.86563902441412</v>
      </c>
      <c r="AK41" s="333">
        <v>253.87520000059158</v>
      </c>
      <c r="AL41" s="333">
        <v>0</v>
      </c>
      <c r="AM41" s="333">
        <v>0</v>
      </c>
      <c r="AN41" s="333">
        <v>0</v>
      </c>
      <c r="AO41" s="333">
        <v>0</v>
      </c>
      <c r="AP41" s="333">
        <v>0</v>
      </c>
      <c r="AQ41" s="333">
        <v>0</v>
      </c>
      <c r="AR41" s="333">
        <v>0</v>
      </c>
      <c r="AS41" s="333">
        <v>0</v>
      </c>
      <c r="AT41" s="333">
        <v>0</v>
      </c>
      <c r="AU41" s="333">
        <v>0</v>
      </c>
      <c r="AV41" s="333">
        <v>0</v>
      </c>
      <c r="AW41" s="333">
        <v>0</v>
      </c>
      <c r="AX41" s="333">
        <v>0</v>
      </c>
      <c r="AY41" s="333">
        <v>274.24960000021383</v>
      </c>
      <c r="AZ41" s="333">
        <v>149.31562500004657</v>
      </c>
      <c r="BA41" s="333">
        <v>61.932799998670816</v>
      </c>
      <c r="BB41" s="333">
        <v>0</v>
      </c>
      <c r="BC41" s="333">
        <v>0</v>
      </c>
      <c r="BD41" s="333">
        <v>0</v>
      </c>
      <c r="BE41" s="333">
        <v>0</v>
      </c>
      <c r="BF41" s="333">
        <v>0</v>
      </c>
      <c r="BG41" s="333">
        <v>0</v>
      </c>
      <c r="BH41" s="333">
        <v>0</v>
      </c>
      <c r="BI41" s="333">
        <v>0</v>
      </c>
      <c r="BJ41" s="333">
        <v>0</v>
      </c>
      <c r="BK41" s="333">
        <v>0</v>
      </c>
      <c r="BL41" s="333">
        <v>0</v>
      </c>
      <c r="BM41" s="333">
        <v>0</v>
      </c>
      <c r="BN41" s="333">
        <v>0</v>
      </c>
      <c r="BO41" s="333">
        <v>0</v>
      </c>
      <c r="BP41" s="333">
        <v>13.3515625</v>
      </c>
      <c r="BQ41" s="333">
        <v>0</v>
      </c>
      <c r="BR41" s="333">
        <v>0</v>
      </c>
      <c r="BS41" s="333">
        <v>2.9151322314064601</v>
      </c>
      <c r="BT41" s="333">
        <v>1.7674333333343384</v>
      </c>
    </row>
    <row r="42" spans="1:72" ht="15.75" customHeight="1" x14ac:dyDescent="0.25">
      <c r="A42" s="2" t="s">
        <v>772</v>
      </c>
      <c r="B42" s="218">
        <v>46244</v>
      </c>
      <c r="C42" s="332">
        <v>0.29166666666666669</v>
      </c>
      <c r="D42" s="332">
        <v>0.33333333333333331</v>
      </c>
      <c r="E42" s="333">
        <v>2828.2879999577999</v>
      </c>
      <c r="F42" s="333">
        <v>2812.8834782838821</v>
      </c>
      <c r="G42" s="333">
        <v>1818.6240000128746</v>
      </c>
      <c r="H42" s="333">
        <v>1005.0523687899113</v>
      </c>
      <c r="I42" s="333">
        <v>371.8532413803041</v>
      </c>
      <c r="J42" s="333">
        <v>328.92962711676955</v>
      </c>
      <c r="K42" s="333">
        <v>365.16881355643272</v>
      </c>
      <c r="L42" s="333">
        <v>303.93708474934101</v>
      </c>
      <c r="M42" s="333">
        <v>425.65423728525639</v>
      </c>
      <c r="N42" s="333">
        <v>0</v>
      </c>
      <c r="O42" s="333">
        <v>0</v>
      </c>
      <c r="P42" s="333">
        <v>0.19199999992270023</v>
      </c>
      <c r="Q42" s="333">
        <v>0</v>
      </c>
      <c r="R42" s="333">
        <v>100.66921739140525</v>
      </c>
      <c r="S42" s="333">
        <v>97.339362318627536</v>
      </c>
      <c r="T42" s="333">
        <v>48.551451209001243</v>
      </c>
      <c r="U42" s="333">
        <v>0</v>
      </c>
      <c r="V42" s="333">
        <v>0</v>
      </c>
      <c r="W42" s="333">
        <v>112.40626086946577</v>
      </c>
      <c r="X42" s="333">
        <v>0</v>
      </c>
      <c r="Y42" s="333">
        <v>95.168827639427036</v>
      </c>
      <c r="Z42" s="333">
        <v>0</v>
      </c>
      <c r="AA42" s="333">
        <v>10.961374223581515</v>
      </c>
      <c r="AB42" s="333">
        <v>101.15527950320393</v>
      </c>
      <c r="AC42" s="333">
        <v>26.770186335314065</v>
      </c>
      <c r="AD42" s="333">
        <v>104.87598990648985</v>
      </c>
      <c r="AE42" s="333">
        <v>0</v>
      </c>
      <c r="AF42" s="333">
        <v>0</v>
      </c>
      <c r="AG42" s="333">
        <v>0.16774193547826144</v>
      </c>
      <c r="AH42" s="333">
        <v>1.1108870967746043E-2</v>
      </c>
      <c r="AI42" s="333">
        <v>119.93010752648115</v>
      </c>
      <c r="AJ42" s="333">
        <v>300.74239999987185</v>
      </c>
      <c r="AK42" s="333">
        <v>240.33953684195876</v>
      </c>
      <c r="AL42" s="333">
        <v>0</v>
      </c>
      <c r="AM42" s="333">
        <v>0</v>
      </c>
      <c r="AN42" s="333">
        <v>0.67199999996228144</v>
      </c>
      <c r="AO42" s="333">
        <v>0.64000000001396984</v>
      </c>
      <c r="AP42" s="333">
        <v>0</v>
      </c>
      <c r="AQ42" s="333">
        <v>0</v>
      </c>
      <c r="AR42" s="333">
        <v>0</v>
      </c>
      <c r="AS42" s="333">
        <v>0</v>
      </c>
      <c r="AT42" s="333">
        <v>0</v>
      </c>
      <c r="AU42" s="333">
        <v>0</v>
      </c>
      <c r="AV42" s="333">
        <v>0</v>
      </c>
      <c r="AW42" s="333">
        <v>0</v>
      </c>
      <c r="AX42" s="333">
        <v>0</v>
      </c>
      <c r="AY42" s="333">
        <v>285.35999999986961</v>
      </c>
      <c r="AZ42" s="333">
        <v>142.48203124990687</v>
      </c>
      <c r="BA42" s="333">
        <v>51.219200000166893</v>
      </c>
      <c r="BB42" s="333">
        <v>0</v>
      </c>
      <c r="BC42" s="333">
        <v>0</v>
      </c>
      <c r="BD42" s="333">
        <v>0</v>
      </c>
      <c r="BE42" s="333">
        <v>0</v>
      </c>
      <c r="BF42" s="333">
        <v>0</v>
      </c>
      <c r="BG42" s="333">
        <v>0</v>
      </c>
      <c r="BH42" s="333">
        <v>0</v>
      </c>
      <c r="BI42" s="333">
        <v>0</v>
      </c>
      <c r="BJ42" s="333">
        <v>0</v>
      </c>
      <c r="BK42" s="333">
        <v>0</v>
      </c>
      <c r="BL42" s="333">
        <v>0</v>
      </c>
      <c r="BM42" s="333">
        <v>0</v>
      </c>
      <c r="BN42" s="333">
        <v>0</v>
      </c>
      <c r="BO42" s="333">
        <v>0</v>
      </c>
      <c r="BP42" s="333">
        <v>8.9922619048738852</v>
      </c>
      <c r="BQ42" s="333">
        <v>0</v>
      </c>
      <c r="BR42" s="333">
        <v>0</v>
      </c>
      <c r="BS42" s="333">
        <v>17.622998916136567</v>
      </c>
      <c r="BT42" s="333">
        <v>12.244166666663659</v>
      </c>
    </row>
    <row r="43" spans="1:72" ht="15.75" customHeight="1" x14ac:dyDescent="0.25">
      <c r="A43" s="2" t="s">
        <v>773</v>
      </c>
      <c r="B43" s="218">
        <v>46244</v>
      </c>
      <c r="C43" s="332">
        <v>0.33333333333333331</v>
      </c>
      <c r="D43" s="332">
        <v>0.375</v>
      </c>
      <c r="E43" s="333">
        <v>2725.2350145280361</v>
      </c>
      <c r="F43" s="333">
        <v>2709.207188397646</v>
      </c>
      <c r="G43" s="333">
        <v>1729.1946666538715</v>
      </c>
      <c r="H43" s="333">
        <v>1002.0915152579546</v>
      </c>
      <c r="I43" s="333">
        <v>355.18675861880183</v>
      </c>
      <c r="J43" s="333">
        <v>314.38535593450069</v>
      </c>
      <c r="K43" s="333">
        <v>347.51962595432997</v>
      </c>
      <c r="L43" s="333">
        <v>306.36691524833441</v>
      </c>
      <c r="M43" s="333">
        <v>405.3651525452733</v>
      </c>
      <c r="N43" s="333">
        <v>0</v>
      </c>
      <c r="O43" s="333">
        <v>0</v>
      </c>
      <c r="P43" s="333">
        <v>0</v>
      </c>
      <c r="Q43" s="333">
        <v>25.087999999523163</v>
      </c>
      <c r="R43" s="333">
        <v>100.92212560400367</v>
      </c>
      <c r="S43" s="333">
        <v>97.313391304574907</v>
      </c>
      <c r="T43" s="333">
        <v>29.317565216682851</v>
      </c>
      <c r="U43" s="333">
        <v>0</v>
      </c>
      <c r="V43" s="333">
        <v>0</v>
      </c>
      <c r="W43" s="333">
        <v>93.239652174524963</v>
      </c>
      <c r="X43" s="333">
        <v>0</v>
      </c>
      <c r="Y43" s="333">
        <v>95.020613354165107</v>
      </c>
      <c r="Z43" s="333">
        <v>0</v>
      </c>
      <c r="AA43" s="333">
        <v>17.516498447221238</v>
      </c>
      <c r="AB43" s="333">
        <v>104.84472049679607</v>
      </c>
      <c r="AC43" s="333">
        <v>27.06579968938604</v>
      </c>
      <c r="AD43" s="333">
        <v>91.314635093323886</v>
      </c>
      <c r="AE43" s="333">
        <v>0</v>
      </c>
      <c r="AF43" s="333">
        <v>0</v>
      </c>
      <c r="AG43" s="333">
        <v>0.16574193548512994</v>
      </c>
      <c r="AH43" s="333">
        <v>1.12809139784531E-2</v>
      </c>
      <c r="AI43" s="333">
        <v>120.60752688255161</v>
      </c>
      <c r="AJ43" s="333">
        <v>280.98240000009537</v>
      </c>
      <c r="AK43" s="333">
        <v>223.12286315765232</v>
      </c>
      <c r="AL43" s="333">
        <v>0</v>
      </c>
      <c r="AM43" s="333">
        <v>0</v>
      </c>
      <c r="AN43" s="333">
        <v>0</v>
      </c>
      <c r="AO43" s="333">
        <v>0</v>
      </c>
      <c r="AP43" s="333">
        <v>0</v>
      </c>
      <c r="AQ43" s="333">
        <v>0</v>
      </c>
      <c r="AR43" s="333">
        <v>0</v>
      </c>
      <c r="AS43" s="333">
        <v>0</v>
      </c>
      <c r="AT43" s="333">
        <v>0</v>
      </c>
      <c r="AU43" s="333">
        <v>0</v>
      </c>
      <c r="AV43" s="333">
        <v>0</v>
      </c>
      <c r="AW43" s="333">
        <v>0</v>
      </c>
      <c r="AX43" s="333">
        <v>0</v>
      </c>
      <c r="AY43" s="333">
        <v>282.03199999965727</v>
      </c>
      <c r="AZ43" s="333">
        <v>144.43828125006985</v>
      </c>
      <c r="BA43" s="333">
        <v>55.795200001448393</v>
      </c>
      <c r="BB43" s="333">
        <v>0</v>
      </c>
      <c r="BC43" s="333">
        <v>0</v>
      </c>
      <c r="BD43" s="333">
        <v>0</v>
      </c>
      <c r="BE43" s="333">
        <v>0</v>
      </c>
      <c r="BF43" s="333">
        <v>0</v>
      </c>
      <c r="BG43" s="333">
        <v>0</v>
      </c>
      <c r="BH43" s="333">
        <v>0</v>
      </c>
      <c r="BI43" s="333">
        <v>0</v>
      </c>
      <c r="BJ43" s="333">
        <v>0</v>
      </c>
      <c r="BK43" s="333">
        <v>0</v>
      </c>
      <c r="BL43" s="333">
        <v>0</v>
      </c>
      <c r="BM43" s="333">
        <v>0</v>
      </c>
      <c r="BN43" s="333">
        <v>0</v>
      </c>
      <c r="BO43" s="333">
        <v>0</v>
      </c>
      <c r="BP43" s="333">
        <v>11.329994192696176</v>
      </c>
      <c r="BQ43" s="333">
        <v>0</v>
      </c>
      <c r="BR43" s="333">
        <v>0</v>
      </c>
      <c r="BS43" s="333">
        <v>38.415868852456697</v>
      </c>
      <c r="BT43" s="333">
        <v>26.641916666667385</v>
      </c>
    </row>
    <row r="44" spans="1:72" ht="15.75" customHeight="1" x14ac:dyDescent="0.25">
      <c r="A44" s="2" t="s">
        <v>774</v>
      </c>
      <c r="B44" s="218">
        <v>46244</v>
      </c>
      <c r="C44" s="332">
        <v>0.375</v>
      </c>
      <c r="D44" s="332">
        <v>0.41666666666666669</v>
      </c>
      <c r="E44" s="333">
        <v>2676.7063188254833</v>
      </c>
      <c r="F44" s="333">
        <v>2676.1423768103123</v>
      </c>
      <c r="G44" s="333">
        <v>1726.4046376943588</v>
      </c>
      <c r="H44" s="333">
        <v>964.16278260946274</v>
      </c>
      <c r="I44" s="333">
        <v>339.89857627078891</v>
      </c>
      <c r="J44" s="333">
        <v>310.25464406609535</v>
      </c>
      <c r="K44" s="333">
        <v>344.84322150796652</v>
      </c>
      <c r="L44" s="333">
        <v>291.63950905948877</v>
      </c>
      <c r="M44" s="333">
        <v>422.02684745565057</v>
      </c>
      <c r="N44" s="333">
        <v>0</v>
      </c>
      <c r="O44" s="333">
        <v>0</v>
      </c>
      <c r="P44" s="333">
        <v>0</v>
      </c>
      <c r="Q44" s="333">
        <v>32.768000000156462</v>
      </c>
      <c r="R44" s="333">
        <v>100.06755555560812</v>
      </c>
      <c r="S44" s="333">
        <v>96.512000000104308</v>
      </c>
      <c r="T44" s="333">
        <v>12.265739130787551</v>
      </c>
      <c r="U44" s="333">
        <v>0</v>
      </c>
      <c r="V44" s="333">
        <v>0</v>
      </c>
      <c r="W44" s="333">
        <v>98.493217390030622</v>
      </c>
      <c r="X44" s="333">
        <v>0</v>
      </c>
      <c r="Y44" s="333">
        <v>94.538761646021158</v>
      </c>
      <c r="Z44" s="333">
        <v>0</v>
      </c>
      <c r="AA44" s="333">
        <v>26.201133638678584</v>
      </c>
      <c r="AB44" s="333">
        <v>100.80190217401832</v>
      </c>
      <c r="AC44" s="333">
        <v>26.982336956541985</v>
      </c>
      <c r="AD44" s="333">
        <v>107.09066358022392</v>
      </c>
      <c r="AE44" s="333">
        <v>0</v>
      </c>
      <c r="AF44" s="333">
        <v>0</v>
      </c>
      <c r="AG44" s="333">
        <v>0.16574193548876792</v>
      </c>
      <c r="AH44" s="333">
        <v>1.1186827957089918E-2</v>
      </c>
      <c r="AI44" s="333">
        <v>107.94086021464318</v>
      </c>
      <c r="AJ44" s="333">
        <v>290.43520000018179</v>
      </c>
      <c r="AK44" s="333">
        <v>230.82239999994636</v>
      </c>
      <c r="AL44" s="333">
        <v>0</v>
      </c>
      <c r="AM44" s="333">
        <v>0</v>
      </c>
      <c r="AN44" s="333">
        <v>0</v>
      </c>
      <c r="AO44" s="333">
        <v>0</v>
      </c>
      <c r="AP44" s="333">
        <v>0</v>
      </c>
      <c r="AQ44" s="333">
        <v>0</v>
      </c>
      <c r="AR44" s="333">
        <v>0</v>
      </c>
      <c r="AS44" s="333">
        <v>0</v>
      </c>
      <c r="AT44" s="333">
        <v>0</v>
      </c>
      <c r="AU44" s="333">
        <v>0</v>
      </c>
      <c r="AV44" s="333">
        <v>0</v>
      </c>
      <c r="AW44" s="333">
        <v>0</v>
      </c>
      <c r="AX44" s="333">
        <v>0</v>
      </c>
      <c r="AY44" s="333">
        <v>280.45760000031441</v>
      </c>
      <c r="AZ44" s="333">
        <v>138.81874999997672</v>
      </c>
      <c r="BA44" s="333">
        <v>45.55519999936223</v>
      </c>
      <c r="BB44" s="333">
        <v>0</v>
      </c>
      <c r="BC44" s="333">
        <v>0</v>
      </c>
      <c r="BD44" s="333">
        <v>0</v>
      </c>
      <c r="BE44" s="333">
        <v>0</v>
      </c>
      <c r="BF44" s="333">
        <v>0</v>
      </c>
      <c r="BG44" s="333">
        <v>0</v>
      </c>
      <c r="BH44" s="333">
        <v>0</v>
      </c>
      <c r="BI44" s="333">
        <v>0</v>
      </c>
      <c r="BJ44" s="333">
        <v>0</v>
      </c>
      <c r="BK44" s="333">
        <v>0</v>
      </c>
      <c r="BL44" s="333">
        <v>0</v>
      </c>
      <c r="BM44" s="333">
        <v>0</v>
      </c>
      <c r="BN44" s="333">
        <v>0</v>
      </c>
      <c r="BO44" s="333">
        <v>0</v>
      </c>
      <c r="BP44" s="333">
        <v>10.423056402476504</v>
      </c>
      <c r="BQ44" s="333">
        <v>0</v>
      </c>
      <c r="BR44" s="333">
        <v>0</v>
      </c>
      <c r="BS44" s="333">
        <v>67.379016666667667</v>
      </c>
      <c r="BT44" s="333">
        <v>47.978983333337965</v>
      </c>
    </row>
    <row r="45" spans="1:72" ht="15.75" customHeight="1" x14ac:dyDescent="0.25">
      <c r="A45" s="2" t="s">
        <v>775</v>
      </c>
      <c r="B45" s="218">
        <v>46245</v>
      </c>
      <c r="C45" s="332">
        <v>0.25</v>
      </c>
      <c r="D45" s="332">
        <v>0.29166666666666669</v>
      </c>
      <c r="E45" s="333">
        <v>2775.0399999916553</v>
      </c>
      <c r="F45" s="333">
        <v>2774.7728695869446</v>
      </c>
      <c r="G45" s="333">
        <v>1799.5093333423138</v>
      </c>
      <c r="H45" s="333">
        <v>1001.5610434859991</v>
      </c>
      <c r="I45" s="333">
        <v>391.54983050748706</v>
      </c>
      <c r="J45" s="333">
        <v>339.82915253937244</v>
      </c>
      <c r="K45" s="333">
        <v>371.1392542347312</v>
      </c>
      <c r="L45" s="333">
        <v>315.8085423707962</v>
      </c>
      <c r="M45" s="333">
        <v>365.446508474648</v>
      </c>
      <c r="N45" s="333">
        <v>0</v>
      </c>
      <c r="O45" s="333">
        <v>0</v>
      </c>
      <c r="P45" s="333">
        <v>0</v>
      </c>
      <c r="Q45" s="333">
        <v>10.82594174798578</v>
      </c>
      <c r="R45" s="333">
        <v>99.885010989382863</v>
      </c>
      <c r="S45" s="333">
        <v>96.437628458254039</v>
      </c>
      <c r="T45" s="333">
        <v>66.278559006750584</v>
      </c>
      <c r="U45" s="333">
        <v>0</v>
      </c>
      <c r="V45" s="333">
        <v>0</v>
      </c>
      <c r="W45" s="333">
        <v>103.48633043467999</v>
      </c>
      <c r="X45" s="333">
        <v>0</v>
      </c>
      <c r="Y45" s="333">
        <v>90.363509316463023</v>
      </c>
      <c r="Z45" s="333">
        <v>0</v>
      </c>
      <c r="AA45" s="333">
        <v>1.1314052795059979</v>
      </c>
      <c r="AB45" s="333">
        <v>100.68804347794503</v>
      </c>
      <c r="AC45" s="333">
        <v>27.033893106039613</v>
      </c>
      <c r="AD45" s="333">
        <v>114.86645962763578</v>
      </c>
      <c r="AE45" s="333">
        <v>0</v>
      </c>
      <c r="AF45" s="333">
        <v>0</v>
      </c>
      <c r="AG45" s="333">
        <v>0.16574193549604388</v>
      </c>
      <c r="AH45" s="333">
        <v>1.0983754090830189E-2</v>
      </c>
      <c r="AI45" s="333">
        <v>131.89130434766412</v>
      </c>
      <c r="AJ45" s="333">
        <v>327.35314285708591</v>
      </c>
      <c r="AK45" s="333">
        <v>264.99839999899268</v>
      </c>
      <c r="AL45" s="333">
        <v>0</v>
      </c>
      <c r="AM45" s="333">
        <v>0</v>
      </c>
      <c r="AN45" s="333">
        <v>0</v>
      </c>
      <c r="AO45" s="333">
        <v>0</v>
      </c>
      <c r="AP45" s="333">
        <v>0</v>
      </c>
      <c r="AQ45" s="333">
        <v>0</v>
      </c>
      <c r="AR45" s="333">
        <v>0</v>
      </c>
      <c r="AS45" s="333">
        <v>0</v>
      </c>
      <c r="AT45" s="333">
        <v>0</v>
      </c>
      <c r="AU45" s="333">
        <v>0</v>
      </c>
      <c r="AV45" s="333">
        <v>0</v>
      </c>
      <c r="AW45" s="333">
        <v>0</v>
      </c>
      <c r="AX45" s="333">
        <v>0</v>
      </c>
      <c r="AY45" s="333">
        <v>272.49279999965802</v>
      </c>
      <c r="AZ45" s="333">
        <v>174.94062500004657</v>
      </c>
      <c r="BA45" s="333">
        <v>69.280000001192093</v>
      </c>
      <c r="BB45" s="333">
        <v>0</v>
      </c>
      <c r="BC45" s="333">
        <v>0</v>
      </c>
      <c r="BD45" s="333">
        <v>0</v>
      </c>
      <c r="BE45" s="333">
        <v>0</v>
      </c>
      <c r="BF45" s="333">
        <v>0</v>
      </c>
      <c r="BG45" s="333">
        <v>0</v>
      </c>
      <c r="BH45" s="333">
        <v>0</v>
      </c>
      <c r="BI45" s="333">
        <v>0</v>
      </c>
      <c r="BJ45" s="333">
        <v>0</v>
      </c>
      <c r="BK45" s="333">
        <v>0</v>
      </c>
      <c r="BL45" s="333">
        <v>0</v>
      </c>
      <c r="BM45" s="333">
        <v>0</v>
      </c>
      <c r="BN45" s="333">
        <v>0</v>
      </c>
      <c r="BO45" s="333">
        <v>0</v>
      </c>
      <c r="BP45" s="333">
        <v>16.034375000046566</v>
      </c>
      <c r="BQ45" s="333">
        <v>0</v>
      </c>
      <c r="BR45" s="333">
        <v>0</v>
      </c>
      <c r="BS45" s="333">
        <v>1.5635000000002037</v>
      </c>
      <c r="BT45" s="333">
        <v>1.4639999999963038</v>
      </c>
    </row>
    <row r="46" spans="1:72" ht="15.75" customHeight="1" x14ac:dyDescent="0.25">
      <c r="A46" s="2" t="s">
        <v>776</v>
      </c>
      <c r="B46" s="218">
        <v>46245</v>
      </c>
      <c r="C46" s="332">
        <v>0.29166666666666669</v>
      </c>
      <c r="D46" s="332">
        <v>0.33333333333333331</v>
      </c>
      <c r="E46" s="333">
        <v>2905.4293333292007</v>
      </c>
      <c r="F46" s="333">
        <v>2889.1046956181526</v>
      </c>
      <c r="G46" s="333">
        <v>1898.4069565236568</v>
      </c>
      <c r="H46" s="333">
        <v>1002.4069565236568</v>
      </c>
      <c r="I46" s="333">
        <v>402.65762711688876</v>
      </c>
      <c r="J46" s="333">
        <v>357.60162712261081</v>
      </c>
      <c r="K46" s="333">
        <v>384.19091525673866</v>
      </c>
      <c r="L46" s="333">
        <v>326.43037287890911</v>
      </c>
      <c r="M46" s="333">
        <v>432.11064407229424</v>
      </c>
      <c r="N46" s="333">
        <v>0</v>
      </c>
      <c r="O46" s="333">
        <v>0</v>
      </c>
      <c r="P46" s="333">
        <v>0</v>
      </c>
      <c r="Q46" s="333">
        <v>8.703999999910593</v>
      </c>
      <c r="R46" s="333">
        <v>97.764296225272119</v>
      </c>
      <c r="S46" s="333">
        <v>96.467478261329234</v>
      </c>
      <c r="T46" s="333">
        <v>58.146628018468618</v>
      </c>
      <c r="U46" s="333">
        <v>0</v>
      </c>
      <c r="V46" s="333">
        <v>0</v>
      </c>
      <c r="W46" s="333">
        <v>126.17460869532079</v>
      </c>
      <c r="X46" s="333">
        <v>0</v>
      </c>
      <c r="Y46" s="333">
        <v>94.891149068251252</v>
      </c>
      <c r="Z46" s="333">
        <v>0</v>
      </c>
      <c r="AA46" s="333">
        <v>4.3873447204823606</v>
      </c>
      <c r="AB46" s="333">
        <v>108.47431915951893</v>
      </c>
      <c r="AC46" s="333">
        <v>27.085906365886331</v>
      </c>
      <c r="AD46" s="333">
        <v>123.92407649476081</v>
      </c>
      <c r="AE46" s="333">
        <v>0</v>
      </c>
      <c r="AF46" s="333">
        <v>0</v>
      </c>
      <c r="AG46" s="333">
        <v>0.16560869564273162</v>
      </c>
      <c r="AH46" s="333">
        <v>1.0983695652384995E-2</v>
      </c>
      <c r="AI46" s="333">
        <v>141.03260869719088</v>
      </c>
      <c r="AJ46" s="333">
        <v>324.76131868129596</v>
      </c>
      <c r="AK46" s="333">
        <v>262.14400000032037</v>
      </c>
      <c r="AL46" s="333">
        <v>0</v>
      </c>
      <c r="AM46" s="333">
        <v>0</v>
      </c>
      <c r="AN46" s="333">
        <v>0</v>
      </c>
      <c r="AO46" s="333">
        <v>0</v>
      </c>
      <c r="AP46" s="333">
        <v>0</v>
      </c>
      <c r="AQ46" s="333">
        <v>0</v>
      </c>
      <c r="AR46" s="333">
        <v>0</v>
      </c>
      <c r="AS46" s="333">
        <v>0</v>
      </c>
      <c r="AT46" s="333">
        <v>0</v>
      </c>
      <c r="AU46" s="333">
        <v>0</v>
      </c>
      <c r="AV46" s="333">
        <v>0</v>
      </c>
      <c r="AW46" s="333">
        <v>0</v>
      </c>
      <c r="AX46" s="333">
        <v>0</v>
      </c>
      <c r="AY46" s="333">
        <v>281.98400000017136</v>
      </c>
      <c r="AZ46" s="333">
        <v>168.77734375</v>
      </c>
      <c r="BA46" s="333">
        <v>70.438400000333786</v>
      </c>
      <c r="BB46" s="333">
        <v>0</v>
      </c>
      <c r="BC46" s="333">
        <v>0</v>
      </c>
      <c r="BD46" s="333">
        <v>0</v>
      </c>
      <c r="BE46" s="333">
        <v>0</v>
      </c>
      <c r="BF46" s="333">
        <v>0</v>
      </c>
      <c r="BG46" s="333">
        <v>0</v>
      </c>
      <c r="BH46" s="333">
        <v>0</v>
      </c>
      <c r="BI46" s="333">
        <v>0</v>
      </c>
      <c r="BJ46" s="333">
        <v>0</v>
      </c>
      <c r="BK46" s="333">
        <v>0</v>
      </c>
      <c r="BL46" s="333">
        <v>0</v>
      </c>
      <c r="BM46" s="333">
        <v>0</v>
      </c>
      <c r="BN46" s="333">
        <v>0</v>
      </c>
      <c r="BO46" s="333">
        <v>0</v>
      </c>
      <c r="BP46" s="333">
        <v>11.246874999953434</v>
      </c>
      <c r="BQ46" s="333">
        <v>0</v>
      </c>
      <c r="BR46" s="333">
        <v>0</v>
      </c>
      <c r="BS46" s="333">
        <v>8.7479999999995925</v>
      </c>
      <c r="BT46" s="333">
        <v>6.3362975206655392</v>
      </c>
    </row>
    <row r="47" spans="1:72" ht="15.75" customHeight="1" x14ac:dyDescent="0.25">
      <c r="A47" s="2" t="s">
        <v>777</v>
      </c>
      <c r="B47" s="218">
        <v>46245</v>
      </c>
      <c r="C47" s="332">
        <v>0.33333333333333331</v>
      </c>
      <c r="D47" s="332">
        <v>0.375</v>
      </c>
      <c r="E47" s="333">
        <v>2930.1537391245365</v>
      </c>
      <c r="F47" s="333">
        <v>2914.2301129102707</v>
      </c>
      <c r="G47" s="333">
        <v>1930.6703768074512</v>
      </c>
      <c r="H47" s="333">
        <v>1014.4426666647196</v>
      </c>
      <c r="I47" s="333">
        <v>412.79349152743816</v>
      </c>
      <c r="J47" s="333">
        <v>308.33651431649923</v>
      </c>
      <c r="K47" s="333">
        <v>393.97966101765633</v>
      </c>
      <c r="L47" s="333">
        <v>338.69682759046555</v>
      </c>
      <c r="M47" s="333">
        <v>468.8705084733665</v>
      </c>
      <c r="N47" s="333">
        <v>0</v>
      </c>
      <c r="O47" s="333">
        <v>0</v>
      </c>
      <c r="P47" s="333">
        <v>0</v>
      </c>
      <c r="Q47" s="333">
        <v>33.295058823190629</v>
      </c>
      <c r="R47" s="333">
        <v>99.439832434058189</v>
      </c>
      <c r="S47" s="333">
        <v>96.622613773215562</v>
      </c>
      <c r="T47" s="333">
        <v>40.193747983314097</v>
      </c>
      <c r="U47" s="333">
        <v>0</v>
      </c>
      <c r="V47" s="333">
        <v>0</v>
      </c>
      <c r="W47" s="333">
        <v>129.78734644409269</v>
      </c>
      <c r="X47" s="333">
        <v>0</v>
      </c>
      <c r="Y47" s="333">
        <v>90.357142857275903</v>
      </c>
      <c r="Z47" s="333">
        <v>0</v>
      </c>
      <c r="AA47" s="333">
        <v>12.508834876585752</v>
      </c>
      <c r="AB47" s="333">
        <v>98.831387362442911</v>
      </c>
      <c r="AC47" s="333">
        <v>27.259347904473543</v>
      </c>
      <c r="AD47" s="333">
        <v>96.659774436615407</v>
      </c>
      <c r="AE47" s="333">
        <v>0</v>
      </c>
      <c r="AF47" s="333">
        <v>0</v>
      </c>
      <c r="AG47" s="333">
        <v>0.1636086956532381</v>
      </c>
      <c r="AH47" s="333">
        <v>1.0983695652157621E-2</v>
      </c>
      <c r="AI47" s="333">
        <v>155.6413043467328</v>
      </c>
      <c r="AJ47" s="333">
        <v>329.47273846156895</v>
      </c>
      <c r="AK47" s="333">
        <v>266.45760000031441</v>
      </c>
      <c r="AL47" s="333">
        <v>0</v>
      </c>
      <c r="AM47" s="333">
        <v>0</v>
      </c>
      <c r="AN47" s="333">
        <v>0</v>
      </c>
      <c r="AO47" s="333">
        <v>0</v>
      </c>
      <c r="AP47" s="333">
        <v>0</v>
      </c>
      <c r="AQ47" s="333">
        <v>0</v>
      </c>
      <c r="AR47" s="333">
        <v>0</v>
      </c>
      <c r="AS47" s="333">
        <v>0</v>
      </c>
      <c r="AT47" s="333">
        <v>0</v>
      </c>
      <c r="AU47" s="333">
        <v>0</v>
      </c>
      <c r="AV47" s="333">
        <v>0</v>
      </c>
      <c r="AW47" s="333">
        <v>0</v>
      </c>
      <c r="AX47" s="333">
        <v>0</v>
      </c>
      <c r="AY47" s="333">
        <v>283.53600000031292</v>
      </c>
      <c r="AZ47" s="333">
        <v>159.90078124997672</v>
      </c>
      <c r="BA47" s="333">
        <v>62.131199998781085</v>
      </c>
      <c r="BB47" s="333">
        <v>0</v>
      </c>
      <c r="BC47" s="333">
        <v>0</v>
      </c>
      <c r="BD47" s="333">
        <v>0</v>
      </c>
      <c r="BE47" s="333">
        <v>0</v>
      </c>
      <c r="BF47" s="333">
        <v>0</v>
      </c>
      <c r="BG47" s="333">
        <v>0</v>
      </c>
      <c r="BH47" s="333">
        <v>0</v>
      </c>
      <c r="BI47" s="333">
        <v>0</v>
      </c>
      <c r="BJ47" s="333">
        <v>0</v>
      </c>
      <c r="BK47" s="333">
        <v>0</v>
      </c>
      <c r="BL47" s="333">
        <v>0</v>
      </c>
      <c r="BM47" s="333">
        <v>0</v>
      </c>
      <c r="BN47" s="333">
        <v>0</v>
      </c>
      <c r="BO47" s="333">
        <v>0</v>
      </c>
      <c r="BP47" s="333">
        <v>10.290625000023283</v>
      </c>
      <c r="BQ47" s="333">
        <v>0</v>
      </c>
      <c r="BR47" s="333">
        <v>0</v>
      </c>
      <c r="BS47" s="333">
        <v>26.907322033897799</v>
      </c>
      <c r="BT47" s="333">
        <v>19.954702479335538</v>
      </c>
    </row>
    <row r="48" spans="1:72" ht="15.75" customHeight="1" x14ac:dyDescent="0.25">
      <c r="A48" s="2" t="s">
        <v>778</v>
      </c>
      <c r="B48" s="218">
        <v>46245</v>
      </c>
      <c r="C48" s="332">
        <v>0.375</v>
      </c>
      <c r="D48" s="332">
        <v>0.41666666666666669</v>
      </c>
      <c r="E48" s="333">
        <v>2882.7529275417328</v>
      </c>
      <c r="F48" s="333">
        <v>2872.8836262524128</v>
      </c>
      <c r="G48" s="333">
        <v>1905.3226666748524</v>
      </c>
      <c r="H48" s="333">
        <v>994.30399999022484</v>
      </c>
      <c r="I48" s="333">
        <v>392.40565751120448</v>
      </c>
      <c r="J48" s="333">
        <v>325.91867212206125</v>
      </c>
      <c r="K48" s="333">
        <v>392.63667095452547</v>
      </c>
      <c r="L48" s="333">
        <v>338.04568088799715</v>
      </c>
      <c r="M48" s="333">
        <v>452.81627118587494</v>
      </c>
      <c r="N48" s="333">
        <v>0</v>
      </c>
      <c r="O48" s="333">
        <v>0</v>
      </c>
      <c r="P48" s="333">
        <v>0</v>
      </c>
      <c r="Q48" s="333">
        <v>27.955723785795271</v>
      </c>
      <c r="R48" s="333">
        <v>100.17895017471164</v>
      </c>
      <c r="S48" s="333">
        <v>96.852168835233897</v>
      </c>
      <c r="T48" s="333">
        <v>17.226928345859051</v>
      </c>
      <c r="U48" s="333">
        <v>0</v>
      </c>
      <c r="V48" s="333">
        <v>0</v>
      </c>
      <c r="W48" s="333">
        <v>135.7403057301417</v>
      </c>
      <c r="X48" s="333">
        <v>0</v>
      </c>
      <c r="Y48" s="333">
        <v>94.476708074565977</v>
      </c>
      <c r="Z48" s="333">
        <v>0</v>
      </c>
      <c r="AA48" s="333">
        <v>22.832275371882133</v>
      </c>
      <c r="AB48" s="333">
        <v>118.30298913037404</v>
      </c>
      <c r="AC48" s="333">
        <v>26.597292313817888</v>
      </c>
      <c r="AD48" s="333">
        <v>101.46894409973174</v>
      </c>
      <c r="AE48" s="333">
        <v>0</v>
      </c>
      <c r="AF48" s="333">
        <v>0</v>
      </c>
      <c r="AG48" s="333">
        <v>0.16600000000107684</v>
      </c>
      <c r="AH48" s="333">
        <v>1.182880434771505E-2</v>
      </c>
      <c r="AI48" s="333">
        <v>150.13043478224427</v>
      </c>
      <c r="AJ48" s="333">
        <v>326.82239999994636</v>
      </c>
      <c r="AK48" s="333">
        <v>264.15359999984503</v>
      </c>
      <c r="AL48" s="333">
        <v>0</v>
      </c>
      <c r="AM48" s="333">
        <v>0</v>
      </c>
      <c r="AN48" s="333">
        <v>0</v>
      </c>
      <c r="AO48" s="333">
        <v>0</v>
      </c>
      <c r="AP48" s="333">
        <v>0</v>
      </c>
      <c r="AQ48" s="333">
        <v>0</v>
      </c>
      <c r="AR48" s="333">
        <v>0</v>
      </c>
      <c r="AS48" s="333">
        <v>0</v>
      </c>
      <c r="AT48" s="333">
        <v>0</v>
      </c>
      <c r="AU48" s="333">
        <v>0</v>
      </c>
      <c r="AV48" s="333">
        <v>0</v>
      </c>
      <c r="AW48" s="333">
        <v>0</v>
      </c>
      <c r="AX48" s="333">
        <v>0</v>
      </c>
      <c r="AY48" s="333">
        <v>285.61599999992177</v>
      </c>
      <c r="AZ48" s="333">
        <v>149.35468750004657</v>
      </c>
      <c r="BA48" s="333">
        <v>56.819199999794364</v>
      </c>
      <c r="BB48" s="333">
        <v>0</v>
      </c>
      <c r="BC48" s="333">
        <v>0</v>
      </c>
      <c r="BD48" s="333">
        <v>0</v>
      </c>
      <c r="BE48" s="333">
        <v>0</v>
      </c>
      <c r="BF48" s="333">
        <v>0</v>
      </c>
      <c r="BG48" s="333">
        <v>0</v>
      </c>
      <c r="BH48" s="333">
        <v>0</v>
      </c>
      <c r="BI48" s="333">
        <v>0</v>
      </c>
      <c r="BJ48" s="333">
        <v>0</v>
      </c>
      <c r="BK48" s="333">
        <v>0</v>
      </c>
      <c r="BL48" s="333">
        <v>0</v>
      </c>
      <c r="BM48" s="333">
        <v>0</v>
      </c>
      <c r="BN48" s="333">
        <v>0</v>
      </c>
      <c r="BO48" s="333">
        <v>0</v>
      </c>
      <c r="BP48" s="333">
        <v>11.124009146355093</v>
      </c>
      <c r="BQ48" s="333">
        <v>0</v>
      </c>
      <c r="BR48" s="333">
        <v>0</v>
      </c>
      <c r="BS48" s="333">
        <v>49.826177966102478</v>
      </c>
      <c r="BT48" s="333">
        <v>37.099000000001979</v>
      </c>
    </row>
    <row r="49" spans="1:72" ht="15.75" customHeight="1" x14ac:dyDescent="0.25">
      <c r="A49" s="2" t="s">
        <v>779</v>
      </c>
      <c r="B49" s="218">
        <v>46246</v>
      </c>
      <c r="C49" s="332">
        <v>0.25</v>
      </c>
      <c r="D49" s="332">
        <v>0.29166666666666669</v>
      </c>
      <c r="E49" s="333">
        <v>2791.4239999949932</v>
      </c>
      <c r="F49" s="333">
        <v>2758.2701449096203</v>
      </c>
      <c r="G49" s="333">
        <v>1726.0137304961681</v>
      </c>
      <c r="H49" s="333">
        <v>1051.4550724625587</v>
      </c>
      <c r="I49" s="333">
        <v>399.14813793078065</v>
      </c>
      <c r="J49" s="333">
        <v>322.8897627145052</v>
      </c>
      <c r="K49" s="333">
        <v>357.75723203271627</v>
      </c>
      <c r="L49" s="333">
        <v>304.00650847703218</v>
      </c>
      <c r="M49" s="333">
        <v>349.53424840420485</v>
      </c>
      <c r="N49" s="333">
        <v>0</v>
      </c>
      <c r="O49" s="333">
        <v>0</v>
      </c>
      <c r="P49" s="333">
        <v>0</v>
      </c>
      <c r="Q49" s="333">
        <v>13.824000000022352</v>
      </c>
      <c r="R49" s="333">
        <v>97.639884057920426</v>
      </c>
      <c r="S49" s="333">
        <v>96.356173913460225</v>
      </c>
      <c r="T49" s="333">
        <v>64.491717875003815</v>
      </c>
      <c r="U49" s="333">
        <v>0</v>
      </c>
      <c r="V49" s="333">
        <v>0</v>
      </c>
      <c r="W49" s="333">
        <v>109.14675585273653</v>
      </c>
      <c r="X49" s="333">
        <v>0</v>
      </c>
      <c r="Y49" s="333">
        <v>94.524844720494002</v>
      </c>
      <c r="Z49" s="333">
        <v>0.54296875</v>
      </c>
      <c r="AA49" s="333">
        <v>1.5479425466037355</v>
      </c>
      <c r="AB49" s="333">
        <v>85.665624999906868</v>
      </c>
      <c r="AC49" s="333">
        <v>26.729166666511446</v>
      </c>
      <c r="AD49" s="333">
        <v>108.90312500018626</v>
      </c>
      <c r="AE49" s="333">
        <v>0</v>
      </c>
      <c r="AF49" s="333">
        <v>0</v>
      </c>
      <c r="AG49" s="333">
        <v>0.16573913044339861</v>
      </c>
      <c r="AH49" s="333">
        <v>1.1157608695611998E-2</v>
      </c>
      <c r="AI49" s="333">
        <v>117.06521739158779</v>
      </c>
      <c r="AJ49" s="333">
        <v>321.75578536582179</v>
      </c>
      <c r="AK49" s="333">
        <v>259.72480000089854</v>
      </c>
      <c r="AL49" s="333">
        <v>0</v>
      </c>
      <c r="AM49" s="333">
        <v>0</v>
      </c>
      <c r="AN49" s="333">
        <v>0</v>
      </c>
      <c r="AO49" s="333">
        <v>0</v>
      </c>
      <c r="AP49" s="333">
        <v>0</v>
      </c>
      <c r="AQ49" s="333">
        <v>0</v>
      </c>
      <c r="AR49" s="333">
        <v>0</v>
      </c>
      <c r="AS49" s="333">
        <v>0</v>
      </c>
      <c r="AT49" s="333">
        <v>0</v>
      </c>
      <c r="AU49" s="333">
        <v>0</v>
      </c>
      <c r="AV49" s="333">
        <v>0</v>
      </c>
      <c r="AW49" s="333">
        <v>0</v>
      </c>
      <c r="AX49" s="333">
        <v>0</v>
      </c>
      <c r="AY49" s="333">
        <v>270.40640000021085</v>
      </c>
      <c r="AZ49" s="333">
        <v>167.58515624993015</v>
      </c>
      <c r="BA49" s="333">
        <v>65.209599999710917</v>
      </c>
      <c r="BB49" s="333">
        <v>0</v>
      </c>
      <c r="BC49" s="333">
        <v>0</v>
      </c>
      <c r="BD49" s="333">
        <v>0</v>
      </c>
      <c r="BE49" s="333">
        <v>0</v>
      </c>
      <c r="BF49" s="333">
        <v>0</v>
      </c>
      <c r="BG49" s="333">
        <v>0</v>
      </c>
      <c r="BH49" s="333">
        <v>0</v>
      </c>
      <c r="BI49" s="333">
        <v>0</v>
      </c>
      <c r="BJ49" s="333">
        <v>0</v>
      </c>
      <c r="BK49" s="333">
        <v>0</v>
      </c>
      <c r="BL49" s="333">
        <v>0</v>
      </c>
      <c r="BM49" s="333">
        <v>0</v>
      </c>
      <c r="BN49" s="333">
        <v>0</v>
      </c>
      <c r="BO49" s="333">
        <v>0</v>
      </c>
      <c r="BP49" s="333">
        <v>16.242987804929726</v>
      </c>
      <c r="BQ49" s="333">
        <v>0</v>
      </c>
      <c r="BR49" s="333">
        <v>0</v>
      </c>
      <c r="BS49" s="333">
        <v>2.5014166666660458</v>
      </c>
      <c r="BT49" s="333">
        <v>1.4725500000022294</v>
      </c>
    </row>
    <row r="50" spans="1:72" ht="15.75" customHeight="1" x14ac:dyDescent="0.25">
      <c r="A50" s="2" t="s">
        <v>780</v>
      </c>
      <c r="B50" s="218">
        <v>46246</v>
      </c>
      <c r="C50" s="332">
        <v>0.29166666666666669</v>
      </c>
      <c r="D50" s="332">
        <v>0.33333333333333331</v>
      </c>
      <c r="E50" s="333">
        <v>2859.6212429404259</v>
      </c>
      <c r="F50" s="333">
        <v>2858.6124361753464</v>
      </c>
      <c r="G50" s="333">
        <v>1804.383637458086</v>
      </c>
      <c r="H50" s="333">
        <v>1079.623159751296</v>
      </c>
      <c r="I50" s="333">
        <v>380.61092751845717</v>
      </c>
      <c r="J50" s="333">
        <v>352.32297126203775</v>
      </c>
      <c r="K50" s="333">
        <v>375.19657350331545</v>
      </c>
      <c r="L50" s="333">
        <v>330.13347482681274</v>
      </c>
      <c r="M50" s="333">
        <v>358.68640729039907</v>
      </c>
      <c r="N50" s="333">
        <v>0</v>
      </c>
      <c r="O50" s="333">
        <v>0</v>
      </c>
      <c r="P50" s="333">
        <v>0</v>
      </c>
      <c r="Q50" s="333">
        <v>11.152695651166141</v>
      </c>
      <c r="R50" s="333">
        <v>100.49669565213844</v>
      </c>
      <c r="S50" s="333">
        <v>97.135304347611964</v>
      </c>
      <c r="T50" s="333">
        <v>50.60810821224004</v>
      </c>
      <c r="U50" s="333">
        <v>0</v>
      </c>
      <c r="V50" s="333">
        <v>0</v>
      </c>
      <c r="W50" s="333">
        <v>109.25634782575071</v>
      </c>
      <c r="X50" s="333">
        <v>0</v>
      </c>
      <c r="Y50" s="333">
        <v>94.852484472095966</v>
      </c>
      <c r="Z50" s="333">
        <v>0</v>
      </c>
      <c r="AA50" s="333">
        <v>9.3099767080275342</v>
      </c>
      <c r="AB50" s="333">
        <v>101.36562500009313</v>
      </c>
      <c r="AC50" s="333">
        <v>26.909282700624317</v>
      </c>
      <c r="AD50" s="333">
        <v>128.22187499981374</v>
      </c>
      <c r="AE50" s="333">
        <v>0</v>
      </c>
      <c r="AF50" s="333">
        <v>0</v>
      </c>
      <c r="AG50" s="333">
        <v>0.16573913043612265</v>
      </c>
      <c r="AH50" s="333">
        <v>1.1184782608552268E-2</v>
      </c>
      <c r="AI50" s="333">
        <v>143.69565217383206</v>
      </c>
      <c r="AJ50" s="333">
        <v>324.34981463430449</v>
      </c>
      <c r="AK50" s="333">
        <v>261.46559999883175</v>
      </c>
      <c r="AL50" s="333">
        <v>0</v>
      </c>
      <c r="AM50" s="333">
        <v>0</v>
      </c>
      <c r="AN50" s="333">
        <v>0</v>
      </c>
      <c r="AO50" s="333">
        <v>0</v>
      </c>
      <c r="AP50" s="333">
        <v>0</v>
      </c>
      <c r="AQ50" s="333">
        <v>0</v>
      </c>
      <c r="AR50" s="333">
        <v>0</v>
      </c>
      <c r="AS50" s="333">
        <v>0</v>
      </c>
      <c r="AT50" s="333">
        <v>0</v>
      </c>
      <c r="AU50" s="333">
        <v>0</v>
      </c>
      <c r="AV50" s="333">
        <v>0</v>
      </c>
      <c r="AW50" s="333">
        <v>0</v>
      </c>
      <c r="AX50" s="333">
        <v>0</v>
      </c>
      <c r="AY50" s="333">
        <v>284.08000000007451</v>
      </c>
      <c r="AZ50" s="333">
        <v>156.93906250002328</v>
      </c>
      <c r="BA50" s="333">
        <v>69.407999999821186</v>
      </c>
      <c r="BB50" s="333">
        <v>0</v>
      </c>
      <c r="BC50" s="333">
        <v>0</v>
      </c>
      <c r="BD50" s="333">
        <v>0</v>
      </c>
      <c r="BE50" s="333">
        <v>0</v>
      </c>
      <c r="BF50" s="333">
        <v>0</v>
      </c>
      <c r="BG50" s="333">
        <v>0</v>
      </c>
      <c r="BH50" s="333">
        <v>0</v>
      </c>
      <c r="BI50" s="333">
        <v>0</v>
      </c>
      <c r="BJ50" s="333">
        <v>0</v>
      </c>
      <c r="BK50" s="333">
        <v>0</v>
      </c>
      <c r="BL50" s="333">
        <v>0</v>
      </c>
      <c r="BM50" s="333">
        <v>0</v>
      </c>
      <c r="BN50" s="333">
        <v>0</v>
      </c>
      <c r="BO50" s="333">
        <v>0</v>
      </c>
      <c r="BP50" s="333">
        <v>8.3936925230082124</v>
      </c>
      <c r="BQ50" s="333">
        <v>0</v>
      </c>
      <c r="BR50" s="333">
        <v>0</v>
      </c>
      <c r="BS50" s="333">
        <v>17.575641184572305</v>
      </c>
      <c r="BT50" s="333">
        <v>12.865749999997206</v>
      </c>
    </row>
    <row r="51" spans="1:72" ht="15.75" customHeight="1" x14ac:dyDescent="0.25">
      <c r="A51" s="2" t="s">
        <v>781</v>
      </c>
      <c r="B51" s="218">
        <v>46246</v>
      </c>
      <c r="C51" s="332">
        <v>0.33333333333333331</v>
      </c>
      <c r="D51" s="332">
        <v>0.375</v>
      </c>
      <c r="E51" s="333">
        <v>2861.1254237294197</v>
      </c>
      <c r="F51" s="333">
        <v>2862.8168971836567</v>
      </c>
      <c r="G51" s="333">
        <v>1835.9562552273273</v>
      </c>
      <c r="H51" s="333">
        <v>1038.5431011170149</v>
      </c>
      <c r="I51" s="333">
        <v>345.93472765758634</v>
      </c>
      <c r="J51" s="333">
        <v>342.15729992464185</v>
      </c>
      <c r="K51" s="333">
        <v>365.82632304728031</v>
      </c>
      <c r="L51" s="333">
        <v>325.36537262797356</v>
      </c>
      <c r="M51" s="333">
        <v>446.36537820473313</v>
      </c>
      <c r="N51" s="333">
        <v>0</v>
      </c>
      <c r="O51" s="333">
        <v>0</v>
      </c>
      <c r="P51" s="333">
        <v>0</v>
      </c>
      <c r="Q51" s="333">
        <v>2.1593043487519026</v>
      </c>
      <c r="R51" s="333">
        <v>100.4020869564265</v>
      </c>
      <c r="S51" s="333">
        <v>96.851478260941803</v>
      </c>
      <c r="T51" s="333">
        <v>26.100869565270841</v>
      </c>
      <c r="U51" s="333">
        <v>0</v>
      </c>
      <c r="V51" s="333">
        <v>0</v>
      </c>
      <c r="W51" s="333">
        <v>110.83686956577003</v>
      </c>
      <c r="X51" s="333">
        <v>0</v>
      </c>
      <c r="Y51" s="333">
        <v>94.753881987649947</v>
      </c>
      <c r="Z51" s="333">
        <v>0.53564453125</v>
      </c>
      <c r="AA51" s="333">
        <v>20.55809637036873</v>
      </c>
      <c r="AB51" s="333">
        <v>110.1875</v>
      </c>
      <c r="AC51" s="333">
        <v>27.525613132864237</v>
      </c>
      <c r="AD51" s="333">
        <v>123.328125</v>
      </c>
      <c r="AE51" s="333">
        <v>0</v>
      </c>
      <c r="AF51" s="333">
        <v>0</v>
      </c>
      <c r="AG51" s="333">
        <v>0.16572604019893333</v>
      </c>
      <c r="AH51" s="333">
        <v>1.1357994389982196E-2</v>
      </c>
      <c r="AI51" s="333">
        <v>142.62459093052894</v>
      </c>
      <c r="AJ51" s="333">
        <v>321.60959999985062</v>
      </c>
      <c r="AK51" s="333">
        <v>258.75200000032783</v>
      </c>
      <c r="AL51" s="333">
        <v>0</v>
      </c>
      <c r="AM51" s="333">
        <v>0</v>
      </c>
      <c r="AN51" s="333">
        <v>0</v>
      </c>
      <c r="AO51" s="333">
        <v>0</v>
      </c>
      <c r="AP51" s="333">
        <v>0</v>
      </c>
      <c r="AQ51" s="333">
        <v>0</v>
      </c>
      <c r="AR51" s="333">
        <v>0</v>
      </c>
      <c r="AS51" s="333">
        <v>0</v>
      </c>
      <c r="AT51" s="333">
        <v>0</v>
      </c>
      <c r="AU51" s="333">
        <v>0</v>
      </c>
      <c r="AV51" s="333">
        <v>0</v>
      </c>
      <c r="AW51" s="333">
        <v>0</v>
      </c>
      <c r="AX51" s="333">
        <v>0</v>
      </c>
      <c r="AY51" s="333">
        <v>283.86879999982193</v>
      </c>
      <c r="AZ51" s="333">
        <v>144.56953125004657</v>
      </c>
      <c r="BA51" s="333">
        <v>59.584891138598323</v>
      </c>
      <c r="BB51" s="333">
        <v>0</v>
      </c>
      <c r="BC51" s="333">
        <v>0</v>
      </c>
      <c r="BD51" s="333">
        <v>0</v>
      </c>
      <c r="BE51" s="333">
        <v>0</v>
      </c>
      <c r="BF51" s="333">
        <v>0</v>
      </c>
      <c r="BG51" s="333">
        <v>0</v>
      </c>
      <c r="BH51" s="333">
        <v>0</v>
      </c>
      <c r="BI51" s="333">
        <v>0</v>
      </c>
      <c r="BJ51" s="333">
        <v>0</v>
      </c>
      <c r="BK51" s="333">
        <v>0</v>
      </c>
      <c r="BL51" s="333">
        <v>0</v>
      </c>
      <c r="BM51" s="333">
        <v>0</v>
      </c>
      <c r="BN51" s="333">
        <v>0</v>
      </c>
      <c r="BO51" s="333">
        <v>0</v>
      </c>
      <c r="BP51" s="333">
        <v>10.639882172108628</v>
      </c>
      <c r="BQ51" s="333">
        <v>0</v>
      </c>
      <c r="BR51" s="333">
        <v>0</v>
      </c>
      <c r="BS51" s="333">
        <v>42.743530384055703</v>
      </c>
      <c r="BT51" s="333">
        <v>30.437166666666599</v>
      </c>
    </row>
    <row r="52" spans="1:72" ht="15.75" customHeight="1" x14ac:dyDescent="0.25">
      <c r="A52" s="2" t="s">
        <v>782</v>
      </c>
      <c r="B52" s="218">
        <v>46246</v>
      </c>
      <c r="C52" s="332">
        <v>0.375</v>
      </c>
      <c r="D52" s="332">
        <v>0.41666666666666669</v>
      </c>
      <c r="E52" s="333">
        <v>2818.7306666970253</v>
      </c>
      <c r="F52" s="333">
        <v>2797.4789565205574</v>
      </c>
      <c r="G52" s="333">
        <v>1787.9930434823036</v>
      </c>
      <c r="H52" s="333">
        <v>1031.8506666719913</v>
      </c>
      <c r="I52" s="333">
        <v>363.60199181362987</v>
      </c>
      <c r="J52" s="333">
        <v>307.40827118605375</v>
      </c>
      <c r="K52" s="333">
        <v>374.87736294418573</v>
      </c>
      <c r="L52" s="333">
        <v>312.05966102331877</v>
      </c>
      <c r="M52" s="333">
        <v>429.42047457396984</v>
      </c>
      <c r="N52" s="333">
        <v>0</v>
      </c>
      <c r="O52" s="333">
        <v>0</v>
      </c>
      <c r="P52" s="333">
        <v>0</v>
      </c>
      <c r="Q52" s="333">
        <v>28.160000000149012</v>
      </c>
      <c r="R52" s="333">
        <v>100.50844444427639</v>
      </c>
      <c r="S52" s="333">
        <v>96.862608695402741</v>
      </c>
      <c r="T52" s="333">
        <v>6.7450434779748321</v>
      </c>
      <c r="U52" s="333">
        <v>0</v>
      </c>
      <c r="V52" s="333">
        <v>0</v>
      </c>
      <c r="W52" s="333">
        <v>133.87686956487596</v>
      </c>
      <c r="X52" s="333">
        <v>0</v>
      </c>
      <c r="Y52" s="333">
        <v>94.732142857275903</v>
      </c>
      <c r="Z52" s="333">
        <v>0</v>
      </c>
      <c r="AA52" s="333">
        <v>30.08708996506175</v>
      </c>
      <c r="AB52" s="333">
        <v>105.41226708097383</v>
      </c>
      <c r="AC52" s="333">
        <v>27.677878617774695</v>
      </c>
      <c r="AD52" s="333">
        <v>100.91369742993265</v>
      </c>
      <c r="AE52" s="333">
        <v>0</v>
      </c>
      <c r="AF52" s="333">
        <v>0</v>
      </c>
      <c r="AG52" s="333">
        <v>0.16574193548512994</v>
      </c>
      <c r="AH52" s="333">
        <v>1.1358870967796975E-2</v>
      </c>
      <c r="AI52" s="333">
        <v>126.63978494610637</v>
      </c>
      <c r="AJ52" s="333">
        <v>314.77439999999478</v>
      </c>
      <c r="AK52" s="333">
        <v>253.12426666729152</v>
      </c>
      <c r="AL52" s="333">
        <v>0</v>
      </c>
      <c r="AM52" s="333">
        <v>0</v>
      </c>
      <c r="AN52" s="333">
        <v>0</v>
      </c>
      <c r="AO52" s="333">
        <v>0</v>
      </c>
      <c r="AP52" s="333">
        <v>0</v>
      </c>
      <c r="AQ52" s="333">
        <v>0</v>
      </c>
      <c r="AR52" s="333">
        <v>0</v>
      </c>
      <c r="AS52" s="333">
        <v>0</v>
      </c>
      <c r="AT52" s="333">
        <v>0</v>
      </c>
      <c r="AU52" s="333">
        <v>0</v>
      </c>
      <c r="AV52" s="333">
        <v>0</v>
      </c>
      <c r="AW52" s="333">
        <v>0</v>
      </c>
      <c r="AX52" s="333">
        <v>0</v>
      </c>
      <c r="AY52" s="333">
        <v>281.24159999983385</v>
      </c>
      <c r="AZ52" s="333">
        <v>130.08437499997672</v>
      </c>
      <c r="BA52" s="333">
        <v>50.680708860978484</v>
      </c>
      <c r="BB52" s="333">
        <v>0</v>
      </c>
      <c r="BC52" s="333">
        <v>0</v>
      </c>
      <c r="BD52" s="333">
        <v>0</v>
      </c>
      <c r="BE52" s="333">
        <v>0</v>
      </c>
      <c r="BF52" s="333">
        <v>0</v>
      </c>
      <c r="BG52" s="333">
        <v>0</v>
      </c>
      <c r="BH52" s="333">
        <v>0</v>
      </c>
      <c r="BI52" s="333">
        <v>0</v>
      </c>
      <c r="BJ52" s="333">
        <v>0</v>
      </c>
      <c r="BK52" s="333">
        <v>0</v>
      </c>
      <c r="BL52" s="333">
        <v>0</v>
      </c>
      <c r="BM52" s="333">
        <v>0</v>
      </c>
      <c r="BN52" s="333">
        <v>0</v>
      </c>
      <c r="BO52" s="333">
        <v>0</v>
      </c>
      <c r="BP52" s="333">
        <v>10.9140625</v>
      </c>
      <c r="BQ52" s="333">
        <v>0</v>
      </c>
      <c r="BR52" s="333">
        <v>0</v>
      </c>
      <c r="BS52" s="333">
        <v>72.868636764704206</v>
      </c>
      <c r="BT52" s="333">
        <v>54.668314845937857</v>
      </c>
    </row>
    <row r="53" spans="1:72" ht="15.75" customHeight="1" x14ac:dyDescent="0.25">
      <c r="A53" s="2" t="s">
        <v>783</v>
      </c>
      <c r="B53" s="218">
        <v>46247</v>
      </c>
      <c r="C53" s="332">
        <v>0.25</v>
      </c>
      <c r="D53" s="332">
        <v>0.29166666666666669</v>
      </c>
      <c r="E53" s="333">
        <v>2808.4906666874886</v>
      </c>
      <c r="F53" s="333">
        <v>2792.0049929022789</v>
      </c>
      <c r="G53" s="333">
        <v>1759.8849855065346</v>
      </c>
      <c r="H53" s="333">
        <v>1043.589565217495</v>
      </c>
      <c r="I53" s="333">
        <v>412.67499240115285</v>
      </c>
      <c r="J53" s="333">
        <v>310.39349152520299</v>
      </c>
      <c r="K53" s="333">
        <v>361.21166101843119</v>
      </c>
      <c r="L53" s="333">
        <v>326.01383050531149</v>
      </c>
      <c r="M53" s="333">
        <v>345.20949152484536</v>
      </c>
      <c r="N53" s="333">
        <v>0</v>
      </c>
      <c r="O53" s="333">
        <v>6.4000000013038516E-2</v>
      </c>
      <c r="P53" s="333">
        <v>0.12800000002607703</v>
      </c>
      <c r="Q53" s="333">
        <v>8.703999999910593</v>
      </c>
      <c r="R53" s="333">
        <v>100.3408695650287</v>
      </c>
      <c r="S53" s="333">
        <v>96.635145236272365</v>
      </c>
      <c r="T53" s="333">
        <v>65.869913044385612</v>
      </c>
      <c r="U53" s="333">
        <v>0</v>
      </c>
      <c r="V53" s="333">
        <v>0</v>
      </c>
      <c r="W53" s="333">
        <v>121.84388019423932</v>
      </c>
      <c r="X53" s="333">
        <v>0</v>
      </c>
      <c r="Y53" s="333">
        <v>92.419254658743739</v>
      </c>
      <c r="Z53" s="333">
        <v>0</v>
      </c>
      <c r="AA53" s="333">
        <v>1.3736413043225184</v>
      </c>
      <c r="AB53" s="333">
        <v>94.137729989364743</v>
      </c>
      <c r="AC53" s="333">
        <v>28.698757763952017</v>
      </c>
      <c r="AD53" s="333">
        <v>77.003984530456364</v>
      </c>
      <c r="AE53" s="333">
        <v>0</v>
      </c>
      <c r="AF53" s="333">
        <v>0</v>
      </c>
      <c r="AG53" s="333">
        <v>0.16574193548512994</v>
      </c>
      <c r="AH53" s="333">
        <v>1.0997311827850353E-2</v>
      </c>
      <c r="AI53" s="333">
        <v>138.45161290280521</v>
      </c>
      <c r="AJ53" s="333">
        <v>325.11558095226064</v>
      </c>
      <c r="AK53" s="333">
        <v>262.50596337020397</v>
      </c>
      <c r="AL53" s="333">
        <v>0</v>
      </c>
      <c r="AM53" s="333">
        <v>0</v>
      </c>
      <c r="AN53" s="333">
        <v>0</v>
      </c>
      <c r="AO53" s="333">
        <v>0</v>
      </c>
      <c r="AP53" s="333">
        <v>0</v>
      </c>
      <c r="AQ53" s="333">
        <v>0</v>
      </c>
      <c r="AR53" s="333">
        <v>0</v>
      </c>
      <c r="AS53" s="333">
        <v>0</v>
      </c>
      <c r="AT53" s="333">
        <v>0</v>
      </c>
      <c r="AU53" s="333">
        <v>0</v>
      </c>
      <c r="AV53" s="333">
        <v>0</v>
      </c>
      <c r="AW53" s="333">
        <v>0</v>
      </c>
      <c r="AX53" s="333">
        <v>0</v>
      </c>
      <c r="AY53" s="333">
        <v>265.18720000004396</v>
      </c>
      <c r="AZ53" s="333">
        <v>174.40781249990687</v>
      </c>
      <c r="BA53" s="333">
        <v>69.612800002098083</v>
      </c>
      <c r="BB53" s="333">
        <v>0</v>
      </c>
      <c r="BC53" s="333">
        <v>0</v>
      </c>
      <c r="BD53" s="333">
        <v>0</v>
      </c>
      <c r="BE53" s="333">
        <v>0</v>
      </c>
      <c r="BF53" s="333">
        <v>0</v>
      </c>
      <c r="BG53" s="333">
        <v>0</v>
      </c>
      <c r="BH53" s="333">
        <v>0</v>
      </c>
      <c r="BI53" s="333">
        <v>0</v>
      </c>
      <c r="BJ53" s="333">
        <v>0</v>
      </c>
      <c r="BK53" s="333">
        <v>0</v>
      </c>
      <c r="BL53" s="333">
        <v>0</v>
      </c>
      <c r="BM53" s="333">
        <v>0</v>
      </c>
      <c r="BN53" s="333">
        <v>0</v>
      </c>
      <c r="BO53" s="333">
        <v>0</v>
      </c>
      <c r="BP53" s="333">
        <v>21.987500000046566</v>
      </c>
      <c r="BQ53" s="333">
        <v>0</v>
      </c>
      <c r="BR53" s="333">
        <v>0</v>
      </c>
      <c r="BS53" s="333">
        <v>2.2287333333333663</v>
      </c>
      <c r="BT53" s="333">
        <v>1.8544000000001688</v>
      </c>
    </row>
    <row r="54" spans="1:72" ht="15.75" customHeight="1" x14ac:dyDescent="0.25">
      <c r="A54" s="2" t="s">
        <v>784</v>
      </c>
      <c r="B54" s="218">
        <v>46247</v>
      </c>
      <c r="C54" s="332">
        <v>0.29166666666666669</v>
      </c>
      <c r="D54" s="332">
        <v>0.33333333333333331</v>
      </c>
      <c r="E54" s="333">
        <v>2889.0453333258629</v>
      </c>
      <c r="F54" s="333">
        <v>2889.1766882836819</v>
      </c>
      <c r="G54" s="333">
        <v>1811.1146666705608</v>
      </c>
      <c r="H54" s="333">
        <v>1092.5337971150875</v>
      </c>
      <c r="I54" s="333">
        <v>391.94602454453707</v>
      </c>
      <c r="J54" s="333">
        <v>336.53152542561293</v>
      </c>
      <c r="K54" s="333">
        <v>366.76555932313204</v>
      </c>
      <c r="L54" s="333">
        <v>334.48352542519569</v>
      </c>
      <c r="M54" s="333">
        <v>379.29654237255454</v>
      </c>
      <c r="N54" s="333">
        <v>0</v>
      </c>
      <c r="O54" s="333">
        <v>0</v>
      </c>
      <c r="P54" s="333">
        <v>0</v>
      </c>
      <c r="Q54" s="333">
        <v>17.185391304083169</v>
      </c>
      <c r="R54" s="333">
        <v>100.31860869610682</v>
      </c>
      <c r="S54" s="333">
        <v>96.60033302474767</v>
      </c>
      <c r="T54" s="333">
        <v>51.133217390626669</v>
      </c>
      <c r="U54" s="333">
        <v>0</v>
      </c>
      <c r="V54" s="333">
        <v>0</v>
      </c>
      <c r="W54" s="333">
        <v>113.52029371913522</v>
      </c>
      <c r="X54" s="333">
        <v>0</v>
      </c>
      <c r="Y54" s="333">
        <v>94.668637794442475</v>
      </c>
      <c r="Z54" s="333">
        <v>0.529296875</v>
      </c>
      <c r="AA54" s="333">
        <v>8.606311525858473</v>
      </c>
      <c r="AB54" s="333">
        <v>116.98962850123644</v>
      </c>
      <c r="AC54" s="333">
        <v>28.617524685803801</v>
      </c>
      <c r="AD54" s="333">
        <v>97.119496854953468</v>
      </c>
      <c r="AE54" s="333">
        <v>0</v>
      </c>
      <c r="AF54" s="333">
        <v>0</v>
      </c>
      <c r="AG54" s="333">
        <v>0.16777699860540451</v>
      </c>
      <c r="AH54" s="333">
        <v>1.0985945535367136E-2</v>
      </c>
      <c r="AI54" s="333">
        <v>149.73655913956463</v>
      </c>
      <c r="AJ54" s="333">
        <v>311.65561904758215</v>
      </c>
      <c r="AK54" s="333">
        <v>250.71917948685586</v>
      </c>
      <c r="AL54" s="333">
        <v>0</v>
      </c>
      <c r="AM54" s="333">
        <v>0</v>
      </c>
      <c r="AN54" s="333">
        <v>0</v>
      </c>
      <c r="AO54" s="333">
        <v>0</v>
      </c>
      <c r="AP54" s="333">
        <v>0</v>
      </c>
      <c r="AQ54" s="333">
        <v>0</v>
      </c>
      <c r="AR54" s="333">
        <v>0</v>
      </c>
      <c r="AS54" s="333">
        <v>0</v>
      </c>
      <c r="AT54" s="333">
        <v>0</v>
      </c>
      <c r="AU54" s="333">
        <v>0</v>
      </c>
      <c r="AV54" s="333">
        <v>0</v>
      </c>
      <c r="AW54" s="333">
        <v>0</v>
      </c>
      <c r="AX54" s="333">
        <v>0</v>
      </c>
      <c r="AY54" s="333">
        <v>284.33600000059232</v>
      </c>
      <c r="AZ54" s="333">
        <v>167.57734375004657</v>
      </c>
      <c r="BA54" s="333">
        <v>58.182399999350309</v>
      </c>
      <c r="BB54" s="333">
        <v>0</v>
      </c>
      <c r="BC54" s="333">
        <v>0</v>
      </c>
      <c r="BD54" s="333">
        <v>0</v>
      </c>
      <c r="BE54" s="333">
        <v>0</v>
      </c>
      <c r="BF54" s="333">
        <v>0</v>
      </c>
      <c r="BG54" s="333">
        <v>0</v>
      </c>
      <c r="BH54" s="333">
        <v>0</v>
      </c>
      <c r="BI54" s="333">
        <v>0</v>
      </c>
      <c r="BJ54" s="333">
        <v>0</v>
      </c>
      <c r="BK54" s="333">
        <v>0</v>
      </c>
      <c r="BL54" s="333">
        <v>0</v>
      </c>
      <c r="BM54" s="333">
        <v>0</v>
      </c>
      <c r="BN54" s="333">
        <v>0</v>
      </c>
      <c r="BO54" s="333">
        <v>0</v>
      </c>
      <c r="BP54" s="333">
        <v>14.606249999953434</v>
      </c>
      <c r="BQ54" s="333">
        <v>0</v>
      </c>
      <c r="BR54" s="333">
        <v>0</v>
      </c>
      <c r="BS54" s="333">
        <v>17.06665833333318</v>
      </c>
      <c r="BT54" s="333">
        <v>12.674328813558532</v>
      </c>
    </row>
    <row r="55" spans="1:72" ht="15.75" customHeight="1" x14ac:dyDescent="0.25">
      <c r="A55" s="2" t="s">
        <v>785</v>
      </c>
      <c r="B55" s="218">
        <v>46247</v>
      </c>
      <c r="C55" s="332">
        <v>0.33333333333333331</v>
      </c>
      <c r="D55" s="332">
        <v>0.375</v>
      </c>
      <c r="E55" s="333">
        <v>2905.9042318761349</v>
      </c>
      <c r="F55" s="333">
        <v>2889.6983188390732</v>
      </c>
      <c r="G55" s="333">
        <v>1854.122666656971</v>
      </c>
      <c r="H55" s="333">
        <v>1059.4986666440964</v>
      </c>
      <c r="I55" s="333">
        <v>402.62291525676847</v>
      </c>
      <c r="J55" s="333">
        <v>314.31593219935894</v>
      </c>
      <c r="K55" s="333">
        <v>383.87850847095251</v>
      </c>
      <c r="L55" s="333">
        <v>331.1511864438653</v>
      </c>
      <c r="M55" s="333">
        <v>424.2252655364573</v>
      </c>
      <c r="N55" s="333">
        <v>0</v>
      </c>
      <c r="O55" s="333">
        <v>0</v>
      </c>
      <c r="P55" s="333">
        <v>0</v>
      </c>
      <c r="Q55" s="333">
        <v>29.339826087467372</v>
      </c>
      <c r="R55" s="333">
        <v>97.302260869182646</v>
      </c>
      <c r="S55" s="333">
        <v>96.484792270697653</v>
      </c>
      <c r="T55" s="333">
        <v>28.56069565191865</v>
      </c>
      <c r="U55" s="333">
        <v>0</v>
      </c>
      <c r="V55" s="333">
        <v>0</v>
      </c>
      <c r="W55" s="333">
        <v>137.06017391290516</v>
      </c>
      <c r="X55" s="333">
        <v>0</v>
      </c>
      <c r="Y55" s="333">
        <v>94.447948304470628</v>
      </c>
      <c r="Z55" s="333">
        <v>0</v>
      </c>
      <c r="AA55" s="333">
        <v>18.65999898390146</v>
      </c>
      <c r="AB55" s="333">
        <v>109.79531290009618</v>
      </c>
      <c r="AC55" s="333">
        <v>28.331330128014088</v>
      </c>
      <c r="AD55" s="333">
        <v>91.905493108555675</v>
      </c>
      <c r="AE55" s="333">
        <v>0</v>
      </c>
      <c r="AF55" s="333">
        <v>0</v>
      </c>
      <c r="AG55" s="333">
        <v>0.16773913042561617</v>
      </c>
      <c r="AH55" s="333">
        <v>1.0983695652157621E-2</v>
      </c>
      <c r="AI55" s="333">
        <v>143.97849462367594</v>
      </c>
      <c r="AJ55" s="333">
        <v>320.44800000009127</v>
      </c>
      <c r="AK55" s="333">
        <v>258.17599999997765</v>
      </c>
      <c r="AL55" s="333">
        <v>0</v>
      </c>
      <c r="AM55" s="333">
        <v>0</v>
      </c>
      <c r="AN55" s="333">
        <v>0</v>
      </c>
      <c r="AO55" s="333">
        <v>0</v>
      </c>
      <c r="AP55" s="333">
        <v>0</v>
      </c>
      <c r="AQ55" s="333">
        <v>0</v>
      </c>
      <c r="AR55" s="333">
        <v>0</v>
      </c>
      <c r="AS55" s="333">
        <v>0</v>
      </c>
      <c r="AT55" s="333">
        <v>0</v>
      </c>
      <c r="AU55" s="333">
        <v>0</v>
      </c>
      <c r="AV55" s="333">
        <v>0</v>
      </c>
      <c r="AW55" s="333">
        <v>0</v>
      </c>
      <c r="AX55" s="333">
        <v>0</v>
      </c>
      <c r="AY55" s="333">
        <v>282.62399999983609</v>
      </c>
      <c r="AZ55" s="333">
        <v>152.65703124995343</v>
      </c>
      <c r="BA55" s="333">
        <v>50.688000001013279</v>
      </c>
      <c r="BB55" s="333">
        <v>0</v>
      </c>
      <c r="BC55" s="333">
        <v>0</v>
      </c>
      <c r="BD55" s="333">
        <v>0</v>
      </c>
      <c r="BE55" s="333">
        <v>0</v>
      </c>
      <c r="BF55" s="333">
        <v>0</v>
      </c>
      <c r="BG55" s="333">
        <v>0</v>
      </c>
      <c r="BH55" s="333">
        <v>0</v>
      </c>
      <c r="BI55" s="333">
        <v>0</v>
      </c>
      <c r="BJ55" s="333">
        <v>0</v>
      </c>
      <c r="BK55" s="333">
        <v>0</v>
      </c>
      <c r="BL55" s="333">
        <v>0</v>
      </c>
      <c r="BM55" s="333">
        <v>0</v>
      </c>
      <c r="BN55" s="333">
        <v>0</v>
      </c>
      <c r="BO55" s="333">
        <v>0</v>
      </c>
      <c r="BP55" s="333">
        <v>10.454725609859452</v>
      </c>
      <c r="BQ55" s="333">
        <v>0</v>
      </c>
      <c r="BR55" s="333">
        <v>0</v>
      </c>
      <c r="BS55" s="333">
        <v>39.249683963585994</v>
      </c>
      <c r="BT55" s="333">
        <v>29.093977068794629</v>
      </c>
    </row>
    <row r="56" spans="1:72" ht="15.75" customHeight="1" x14ac:dyDescent="0.25">
      <c r="A56" s="2" t="s">
        <v>786</v>
      </c>
      <c r="B56" s="218">
        <v>46247</v>
      </c>
      <c r="C56" s="332">
        <v>0.375</v>
      </c>
      <c r="D56" s="332">
        <v>0.41666666666666669</v>
      </c>
      <c r="E56" s="333">
        <v>2971.1731014549732</v>
      </c>
      <c r="F56" s="333">
        <v>2955.1155942082405</v>
      </c>
      <c r="G56" s="333">
        <v>1906.3615072667599</v>
      </c>
      <c r="H56" s="333">
        <v>1076.2240000218153</v>
      </c>
      <c r="I56" s="333">
        <v>370.95492226630449</v>
      </c>
      <c r="J56" s="333">
        <v>326.04854237288237</v>
      </c>
      <c r="K56" s="333">
        <v>382.65282057225704</v>
      </c>
      <c r="L56" s="333">
        <v>341.07877966016531</v>
      </c>
      <c r="M56" s="333">
        <v>470.33419208973646</v>
      </c>
      <c r="N56" s="333">
        <v>0</v>
      </c>
      <c r="O56" s="333">
        <v>0</v>
      </c>
      <c r="P56" s="333">
        <v>0</v>
      </c>
      <c r="Q56" s="333">
        <v>32.834782608784735</v>
      </c>
      <c r="R56" s="333">
        <v>100.23513043485582</v>
      </c>
      <c r="S56" s="333">
        <v>96.700599033851177</v>
      </c>
      <c r="T56" s="333">
        <v>10.752000000327826</v>
      </c>
      <c r="U56" s="333">
        <v>0</v>
      </c>
      <c r="V56" s="333">
        <v>0</v>
      </c>
      <c r="W56" s="333">
        <v>132.61913043539971</v>
      </c>
      <c r="X56" s="333">
        <v>0</v>
      </c>
      <c r="Y56" s="333">
        <v>93.645651866681874</v>
      </c>
      <c r="Z56" s="333">
        <v>0</v>
      </c>
      <c r="AA56" s="333">
        <v>27.294618498417549</v>
      </c>
      <c r="AB56" s="333">
        <v>110.01928025996312</v>
      </c>
      <c r="AC56" s="333">
        <v>28.5859375</v>
      </c>
      <c r="AD56" s="333">
        <v>114.34990749321878</v>
      </c>
      <c r="AE56" s="333">
        <v>0</v>
      </c>
      <c r="AF56" s="333">
        <v>0</v>
      </c>
      <c r="AG56" s="333">
        <v>0.16773913044016808</v>
      </c>
      <c r="AH56" s="333">
        <v>1.1438858695555609E-2</v>
      </c>
      <c r="AI56" s="333">
        <v>154.61290322523564</v>
      </c>
      <c r="AJ56" s="333">
        <v>327.55199999990873</v>
      </c>
      <c r="AK56" s="333">
        <v>264.69775609765202</v>
      </c>
      <c r="AL56" s="333">
        <v>0</v>
      </c>
      <c r="AM56" s="333">
        <v>0</v>
      </c>
      <c r="AN56" s="333">
        <v>0</v>
      </c>
      <c r="AO56" s="333">
        <v>0</v>
      </c>
      <c r="AP56" s="333">
        <v>0</v>
      </c>
      <c r="AQ56" s="333">
        <v>0</v>
      </c>
      <c r="AR56" s="333">
        <v>0</v>
      </c>
      <c r="AS56" s="333">
        <v>0</v>
      </c>
      <c r="AT56" s="333">
        <v>0</v>
      </c>
      <c r="AU56" s="333">
        <v>0</v>
      </c>
      <c r="AV56" s="333">
        <v>0</v>
      </c>
      <c r="AW56" s="333">
        <v>0</v>
      </c>
      <c r="AX56" s="333">
        <v>0</v>
      </c>
      <c r="AY56" s="333">
        <v>283.82400000002235</v>
      </c>
      <c r="AZ56" s="333">
        <v>140.53750000009313</v>
      </c>
      <c r="BA56" s="333">
        <v>56.29828860796988</v>
      </c>
      <c r="BB56" s="333">
        <v>0</v>
      </c>
      <c r="BC56" s="333">
        <v>0</v>
      </c>
      <c r="BD56" s="333">
        <v>0</v>
      </c>
      <c r="BE56" s="333">
        <v>0</v>
      </c>
      <c r="BF56" s="333">
        <v>0</v>
      </c>
      <c r="BG56" s="333">
        <v>0</v>
      </c>
      <c r="BH56" s="333">
        <v>0</v>
      </c>
      <c r="BI56" s="333">
        <v>0</v>
      </c>
      <c r="BJ56" s="333">
        <v>0</v>
      </c>
      <c r="BK56" s="333">
        <v>0</v>
      </c>
      <c r="BL56" s="333">
        <v>0</v>
      </c>
      <c r="BM56" s="333">
        <v>0</v>
      </c>
      <c r="BN56" s="333">
        <v>0</v>
      </c>
      <c r="BO56" s="333">
        <v>0</v>
      </c>
      <c r="BP56" s="333">
        <v>11.642149390187114</v>
      </c>
      <c r="BQ56" s="333">
        <v>0</v>
      </c>
      <c r="BR56" s="333">
        <v>0</v>
      </c>
      <c r="BS56" s="333">
        <v>65.791924369746994</v>
      </c>
      <c r="BT56" s="333">
        <v>49.372894117645046</v>
      </c>
    </row>
    <row r="57" spans="1:72" ht="15.75" customHeight="1" x14ac:dyDescent="0.25">
      <c r="A57" s="2" t="s">
        <v>787</v>
      </c>
      <c r="B57" s="218">
        <v>46248</v>
      </c>
      <c r="C57" s="332">
        <v>0.25</v>
      </c>
      <c r="D57" s="332">
        <v>0.29166666666666669</v>
      </c>
      <c r="E57" s="333">
        <v>2785.5123971700668</v>
      </c>
      <c r="F57" s="333">
        <v>2768.8959999978542</v>
      </c>
      <c r="G57" s="333">
        <v>1769.472000002861</v>
      </c>
      <c r="H57" s="333">
        <v>1035.753739118576</v>
      </c>
      <c r="I57" s="333">
        <v>301.19484746083617</v>
      </c>
      <c r="J57" s="333">
        <v>336.01084746047854</v>
      </c>
      <c r="K57" s="333">
        <v>364.6972109824419</v>
      </c>
      <c r="L57" s="333">
        <v>315.53084745258093</v>
      </c>
      <c r="M57" s="333">
        <v>445.97803389653563</v>
      </c>
      <c r="N57" s="333">
        <v>0</v>
      </c>
      <c r="O57" s="333">
        <v>0</v>
      </c>
      <c r="P57" s="333">
        <v>0</v>
      </c>
      <c r="Q57" s="333">
        <v>9.4497391302138567</v>
      </c>
      <c r="R57" s="333">
        <v>98.007188405841589</v>
      </c>
      <c r="S57" s="333">
        <v>0</v>
      </c>
      <c r="T57" s="333">
        <v>61.217391303740442</v>
      </c>
      <c r="U57" s="333">
        <v>0</v>
      </c>
      <c r="V57" s="333">
        <v>0</v>
      </c>
      <c r="W57" s="333">
        <v>116.54257777798921</v>
      </c>
      <c r="X57" s="333">
        <v>0</v>
      </c>
      <c r="Y57" s="333">
        <v>94.413993710651994</v>
      </c>
      <c r="Z57" s="333">
        <v>0</v>
      </c>
      <c r="AA57" s="333">
        <v>1.1744953416055068</v>
      </c>
      <c r="AB57" s="333">
        <v>95.465320911258459</v>
      </c>
      <c r="AC57" s="333">
        <v>27.77795031061396</v>
      </c>
      <c r="AD57" s="333">
        <v>110.48342391289771</v>
      </c>
      <c r="AE57" s="333">
        <v>0</v>
      </c>
      <c r="AF57" s="333">
        <v>0</v>
      </c>
      <c r="AG57" s="333">
        <v>0.16693478261004202</v>
      </c>
      <c r="AH57" s="333">
        <v>1.1233695652208553E-2</v>
      </c>
      <c r="AI57" s="333">
        <v>130.48913043458015</v>
      </c>
      <c r="AJ57" s="333">
        <v>311.25907692313194</v>
      </c>
      <c r="AK57" s="333">
        <v>250.94400000013411</v>
      </c>
      <c r="AL57" s="333">
        <v>0</v>
      </c>
      <c r="AM57" s="333">
        <v>0</v>
      </c>
      <c r="AN57" s="333">
        <v>0</v>
      </c>
      <c r="AO57" s="333">
        <v>0</v>
      </c>
      <c r="AP57" s="333">
        <v>0</v>
      </c>
      <c r="AQ57" s="333">
        <v>0</v>
      </c>
      <c r="AR57" s="333">
        <v>0</v>
      </c>
      <c r="AS57" s="333">
        <v>0</v>
      </c>
      <c r="AT57" s="333">
        <v>0</v>
      </c>
      <c r="AU57" s="333">
        <v>0</v>
      </c>
      <c r="AV57" s="333">
        <v>0</v>
      </c>
      <c r="AW57" s="333">
        <v>0</v>
      </c>
      <c r="AX57" s="333">
        <v>0</v>
      </c>
      <c r="AY57" s="333">
        <v>262.166400000453</v>
      </c>
      <c r="AZ57" s="333">
        <v>166.59687500004657</v>
      </c>
      <c r="BA57" s="333">
        <v>74.732799999415874</v>
      </c>
      <c r="BB57" s="333">
        <v>0</v>
      </c>
      <c r="BC57" s="333">
        <v>0</v>
      </c>
      <c r="BD57" s="333">
        <v>0</v>
      </c>
      <c r="BE57" s="333">
        <v>0</v>
      </c>
      <c r="BF57" s="333">
        <v>0</v>
      </c>
      <c r="BG57" s="333">
        <v>0</v>
      </c>
      <c r="BH57" s="333">
        <v>0</v>
      </c>
      <c r="BI57" s="333">
        <v>0</v>
      </c>
      <c r="BJ57" s="333">
        <v>0</v>
      </c>
      <c r="BK57" s="333">
        <v>0</v>
      </c>
      <c r="BL57" s="333">
        <v>0</v>
      </c>
      <c r="BM57" s="333">
        <v>0</v>
      </c>
      <c r="BN57" s="333">
        <v>0</v>
      </c>
      <c r="BO57" s="333">
        <v>0</v>
      </c>
      <c r="BP57" s="333">
        <v>14.162417763262056</v>
      </c>
      <c r="BQ57" s="333">
        <v>0</v>
      </c>
      <c r="BR57" s="333">
        <v>0</v>
      </c>
      <c r="BS57" s="333">
        <v>1.7653333333328192</v>
      </c>
      <c r="BT57" s="333">
        <v>1.4500000000007276</v>
      </c>
    </row>
    <row r="58" spans="1:72" ht="15.75" customHeight="1" x14ac:dyDescent="0.25">
      <c r="A58" s="2" t="s">
        <v>788</v>
      </c>
      <c r="B58" s="218">
        <v>46248</v>
      </c>
      <c r="C58" s="332">
        <v>0.29166666666666669</v>
      </c>
      <c r="D58" s="332">
        <v>0.33333333333333331</v>
      </c>
      <c r="E58" s="333">
        <v>2839.8933333158493</v>
      </c>
      <c r="F58" s="333">
        <v>2824.1623188555241</v>
      </c>
      <c r="G58" s="333">
        <v>1772.202666670084</v>
      </c>
      <c r="H58" s="333">
        <v>1064.2773333340883</v>
      </c>
      <c r="I58" s="333">
        <v>294.11362711712718</v>
      </c>
      <c r="J58" s="333">
        <v>328.79077966138721</v>
      </c>
      <c r="K58" s="333">
        <v>340.73166101425886</v>
      </c>
      <c r="L58" s="333">
        <v>320.32108475267887</v>
      </c>
      <c r="M58" s="333">
        <v>493.04732203483582</v>
      </c>
      <c r="N58" s="333">
        <v>0</v>
      </c>
      <c r="O58" s="333">
        <v>0</v>
      </c>
      <c r="P58" s="333">
        <v>0</v>
      </c>
      <c r="Q58" s="333">
        <v>0.33635036461055279</v>
      </c>
      <c r="R58" s="333">
        <v>101.28161088423803</v>
      </c>
      <c r="S58" s="333">
        <v>0</v>
      </c>
      <c r="T58" s="333">
        <v>44.959853179752827</v>
      </c>
      <c r="U58" s="333">
        <v>0</v>
      </c>
      <c r="V58" s="333">
        <v>0</v>
      </c>
      <c r="W58" s="333">
        <v>137.36032463703305</v>
      </c>
      <c r="X58" s="333">
        <v>0</v>
      </c>
      <c r="Y58" s="333">
        <v>95.204756289254874</v>
      </c>
      <c r="Z58" s="333">
        <v>0.55078125</v>
      </c>
      <c r="AA58" s="333">
        <v>8.9994433376123197</v>
      </c>
      <c r="AB58" s="333">
        <v>103.92291666660458</v>
      </c>
      <c r="AC58" s="333">
        <v>27.902096273377538</v>
      </c>
      <c r="AD58" s="333">
        <v>102.7798611111939</v>
      </c>
      <c r="AE58" s="333">
        <v>0</v>
      </c>
      <c r="AF58" s="333">
        <v>0</v>
      </c>
      <c r="AG58" s="333">
        <v>0.16573913043612265</v>
      </c>
      <c r="AH58" s="333">
        <v>1.1358695652234019E-2</v>
      </c>
      <c r="AI58" s="333">
        <v>136.80434782616794</v>
      </c>
      <c r="AJ58" s="333">
        <v>304.73600000003353</v>
      </c>
      <c r="AK58" s="333">
        <v>244.671999999322</v>
      </c>
      <c r="AL58" s="333">
        <v>0</v>
      </c>
      <c r="AM58" s="333">
        <v>0</v>
      </c>
      <c r="AN58" s="333">
        <v>0</v>
      </c>
      <c r="AO58" s="333">
        <v>0</v>
      </c>
      <c r="AP58" s="333">
        <v>0</v>
      </c>
      <c r="AQ58" s="333">
        <v>0</v>
      </c>
      <c r="AR58" s="333">
        <v>0</v>
      </c>
      <c r="AS58" s="333">
        <v>0</v>
      </c>
      <c r="AT58" s="333">
        <v>0</v>
      </c>
      <c r="AU58" s="333">
        <v>0</v>
      </c>
      <c r="AV58" s="333">
        <v>0</v>
      </c>
      <c r="AW58" s="333">
        <v>0</v>
      </c>
      <c r="AX58" s="333">
        <v>0</v>
      </c>
      <c r="AY58" s="333">
        <v>278.01599999982864</v>
      </c>
      <c r="AZ58" s="333">
        <v>156.89453125</v>
      </c>
      <c r="BA58" s="333">
        <v>65.472000000998378</v>
      </c>
      <c r="BB58" s="333">
        <v>0</v>
      </c>
      <c r="BC58" s="333">
        <v>0</v>
      </c>
      <c r="BD58" s="333">
        <v>0</v>
      </c>
      <c r="BE58" s="333">
        <v>0</v>
      </c>
      <c r="BF58" s="333">
        <v>0</v>
      </c>
      <c r="BG58" s="333">
        <v>0</v>
      </c>
      <c r="BH58" s="333">
        <v>0</v>
      </c>
      <c r="BI58" s="333">
        <v>0</v>
      </c>
      <c r="BJ58" s="333">
        <v>0</v>
      </c>
      <c r="BK58" s="333">
        <v>0</v>
      </c>
      <c r="BL58" s="333">
        <v>0</v>
      </c>
      <c r="BM58" s="333">
        <v>0</v>
      </c>
      <c r="BN58" s="333">
        <v>0</v>
      </c>
      <c r="BO58" s="333">
        <v>0</v>
      </c>
      <c r="BP58" s="333">
        <v>11.776484480244108</v>
      </c>
      <c r="BQ58" s="333">
        <v>0</v>
      </c>
      <c r="BR58" s="333">
        <v>0</v>
      </c>
      <c r="BS58" s="333">
        <v>18.254791666666279</v>
      </c>
      <c r="BT58" s="333">
        <v>13.512083333331248</v>
      </c>
    </row>
    <row r="59" spans="1:72" ht="15.75" customHeight="1" x14ac:dyDescent="0.25">
      <c r="A59" s="2" t="s">
        <v>789</v>
      </c>
      <c r="B59" s="218">
        <v>46248</v>
      </c>
      <c r="C59" s="332">
        <v>0.33333333333333331</v>
      </c>
      <c r="D59" s="332">
        <v>0.375</v>
      </c>
      <c r="E59" s="333">
        <v>2856.9600000083447</v>
      </c>
      <c r="F59" s="333">
        <v>2856.2773333191872</v>
      </c>
      <c r="G59" s="333">
        <v>1808.0575072169304</v>
      </c>
      <c r="H59" s="333">
        <v>1065.6426666676998</v>
      </c>
      <c r="I59" s="333">
        <v>321.36244067922235</v>
      </c>
      <c r="J59" s="333">
        <v>296.78644067421556</v>
      </c>
      <c r="K59" s="333">
        <v>366.47006345540285</v>
      </c>
      <c r="L59" s="333">
        <v>329.83213559538126</v>
      </c>
      <c r="M59" s="333">
        <v>494.22752542421222</v>
      </c>
      <c r="N59" s="333">
        <v>0</v>
      </c>
      <c r="O59" s="333">
        <v>0</v>
      </c>
      <c r="P59" s="333">
        <v>0</v>
      </c>
      <c r="Q59" s="333">
        <v>33.838608984835446</v>
      </c>
      <c r="R59" s="333">
        <v>100.65958584286273</v>
      </c>
      <c r="S59" s="333">
        <v>0</v>
      </c>
      <c r="T59" s="333">
        <v>30.586558901704848</v>
      </c>
      <c r="U59" s="333">
        <v>0</v>
      </c>
      <c r="V59" s="333">
        <v>0</v>
      </c>
      <c r="W59" s="333">
        <v>147.38399174716324</v>
      </c>
      <c r="X59" s="333">
        <v>0</v>
      </c>
      <c r="Y59" s="333">
        <v>95.032812499906868</v>
      </c>
      <c r="Z59" s="333">
        <v>0</v>
      </c>
      <c r="AA59" s="333">
        <v>15.693248820782173</v>
      </c>
      <c r="AB59" s="333">
        <v>93.626562499906868</v>
      </c>
      <c r="AC59" s="333">
        <v>27.645312499720603</v>
      </c>
      <c r="AD59" s="333">
        <v>87.410628019832075</v>
      </c>
      <c r="AE59" s="333">
        <v>0</v>
      </c>
      <c r="AF59" s="333">
        <v>0</v>
      </c>
      <c r="AG59" s="333">
        <v>0.16573913043248467</v>
      </c>
      <c r="AH59" s="333">
        <v>1.1233695652208553E-2</v>
      </c>
      <c r="AI59" s="333">
        <v>144.54347826074809</v>
      </c>
      <c r="AJ59" s="333">
        <v>324.23999999975786</v>
      </c>
      <c r="AK59" s="333">
        <v>262.27199999988079</v>
      </c>
      <c r="AL59" s="333">
        <v>0</v>
      </c>
      <c r="AM59" s="333">
        <v>0</v>
      </c>
      <c r="AN59" s="333">
        <v>0</v>
      </c>
      <c r="AO59" s="333">
        <v>0</v>
      </c>
      <c r="AP59" s="333">
        <v>0</v>
      </c>
      <c r="AQ59" s="333">
        <v>0</v>
      </c>
      <c r="AR59" s="333">
        <v>0</v>
      </c>
      <c r="AS59" s="333">
        <v>0</v>
      </c>
      <c r="AT59" s="333">
        <v>0</v>
      </c>
      <c r="AU59" s="333">
        <v>0</v>
      </c>
      <c r="AV59" s="333">
        <v>0</v>
      </c>
      <c r="AW59" s="333">
        <v>0</v>
      </c>
      <c r="AX59" s="333">
        <v>0</v>
      </c>
      <c r="AY59" s="333">
        <v>281.01120000006631</v>
      </c>
      <c r="AZ59" s="333">
        <v>155.42734375002328</v>
      </c>
      <c r="BA59" s="333">
        <v>60.460799999535084</v>
      </c>
      <c r="BB59" s="333">
        <v>0</v>
      </c>
      <c r="BC59" s="333">
        <v>0</v>
      </c>
      <c r="BD59" s="333">
        <v>0</v>
      </c>
      <c r="BE59" s="333">
        <v>0</v>
      </c>
      <c r="BF59" s="333">
        <v>0</v>
      </c>
      <c r="BG59" s="333">
        <v>0</v>
      </c>
      <c r="BH59" s="333">
        <v>0</v>
      </c>
      <c r="BI59" s="333">
        <v>0</v>
      </c>
      <c r="BJ59" s="333">
        <v>0</v>
      </c>
      <c r="BK59" s="333">
        <v>0</v>
      </c>
      <c r="BL59" s="333">
        <v>0</v>
      </c>
      <c r="BM59" s="333">
        <v>0</v>
      </c>
      <c r="BN59" s="333">
        <v>0</v>
      </c>
      <c r="BO59" s="333">
        <v>0</v>
      </c>
      <c r="BP59" s="333">
        <v>9.1470352564938366</v>
      </c>
      <c r="BQ59" s="333">
        <v>0</v>
      </c>
      <c r="BR59" s="333">
        <v>0</v>
      </c>
      <c r="BS59" s="333">
        <v>33.104784090910471</v>
      </c>
      <c r="BT59" s="333">
        <v>24.691350000000966</v>
      </c>
    </row>
    <row r="60" spans="1:72" ht="15.75" customHeight="1" x14ac:dyDescent="0.25">
      <c r="A60" s="2" t="s">
        <v>790</v>
      </c>
      <c r="B60" s="218">
        <v>46248</v>
      </c>
      <c r="C60" s="332">
        <v>0.375</v>
      </c>
      <c r="D60" s="332">
        <v>0.41666666666666669</v>
      </c>
      <c r="E60" s="333">
        <v>2895.7235942184925</v>
      </c>
      <c r="F60" s="333">
        <v>2889.7280000150204</v>
      </c>
      <c r="G60" s="333">
        <v>1906.3318260908127</v>
      </c>
      <c r="H60" s="333">
        <v>1004.5440000146627</v>
      </c>
      <c r="I60" s="333">
        <v>296.68230508267879</v>
      </c>
      <c r="J60" s="333">
        <v>300.15349152684212</v>
      </c>
      <c r="K60" s="333">
        <v>391.42878400534391</v>
      </c>
      <c r="L60" s="333">
        <v>335.73315253853798</v>
      </c>
      <c r="M60" s="333">
        <v>561.98508474603295</v>
      </c>
      <c r="N60" s="333">
        <v>0</v>
      </c>
      <c r="O60" s="333">
        <v>0</v>
      </c>
      <c r="P60" s="333">
        <v>0</v>
      </c>
      <c r="Q60" s="333">
        <v>34.734142388217151</v>
      </c>
      <c r="R60" s="333">
        <v>100.46015147585422</v>
      </c>
      <c r="S60" s="333">
        <v>0</v>
      </c>
      <c r="T60" s="333">
        <v>9.9715215750038624</v>
      </c>
      <c r="U60" s="333">
        <v>0</v>
      </c>
      <c r="V60" s="333">
        <v>0</v>
      </c>
      <c r="W60" s="333">
        <v>156.37524264771491</v>
      </c>
      <c r="X60" s="333">
        <v>0</v>
      </c>
      <c r="Y60" s="333">
        <v>94.534307065419853</v>
      </c>
      <c r="Z60" s="333">
        <v>0</v>
      </c>
      <c r="AA60" s="333">
        <v>26.050708462717012</v>
      </c>
      <c r="AB60" s="333">
        <v>98.430852096062154</v>
      </c>
      <c r="AC60" s="333">
        <v>28.028678183443844</v>
      </c>
      <c r="AD60" s="333">
        <v>97.208074533380568</v>
      </c>
      <c r="AE60" s="333">
        <v>0</v>
      </c>
      <c r="AF60" s="333">
        <v>0</v>
      </c>
      <c r="AG60" s="333">
        <v>0.1637391304357152</v>
      </c>
      <c r="AH60" s="333">
        <v>1.1733695652083043E-2</v>
      </c>
      <c r="AI60" s="333">
        <v>152.11956521775573</v>
      </c>
      <c r="AJ60" s="333">
        <v>326.06243902468123</v>
      </c>
      <c r="AK60" s="333">
        <v>262.78400000091642</v>
      </c>
      <c r="AL60" s="333">
        <v>0</v>
      </c>
      <c r="AM60" s="333">
        <v>0</v>
      </c>
      <c r="AN60" s="333">
        <v>0</v>
      </c>
      <c r="AO60" s="333">
        <v>0</v>
      </c>
      <c r="AP60" s="333">
        <v>0</v>
      </c>
      <c r="AQ60" s="333">
        <v>0</v>
      </c>
      <c r="AR60" s="333">
        <v>0</v>
      </c>
      <c r="AS60" s="333">
        <v>0</v>
      </c>
      <c r="AT60" s="333">
        <v>0</v>
      </c>
      <c r="AU60" s="333">
        <v>0</v>
      </c>
      <c r="AV60" s="333">
        <v>0</v>
      </c>
      <c r="AW60" s="333">
        <v>0</v>
      </c>
      <c r="AX60" s="333">
        <v>0</v>
      </c>
      <c r="AY60" s="333">
        <v>273.84320000000298</v>
      </c>
      <c r="AZ60" s="333">
        <v>137.46406249993015</v>
      </c>
      <c r="BA60" s="333">
        <v>52.153599997982383</v>
      </c>
      <c r="BB60" s="333">
        <v>0</v>
      </c>
      <c r="BC60" s="333">
        <v>0</v>
      </c>
      <c r="BD60" s="333">
        <v>0</v>
      </c>
      <c r="BE60" s="333">
        <v>0</v>
      </c>
      <c r="BF60" s="333">
        <v>0</v>
      </c>
      <c r="BG60" s="333">
        <v>0</v>
      </c>
      <c r="BH60" s="333">
        <v>0</v>
      </c>
      <c r="BI60" s="333">
        <v>0</v>
      </c>
      <c r="BJ60" s="333">
        <v>0</v>
      </c>
      <c r="BK60" s="333">
        <v>0</v>
      </c>
      <c r="BL60" s="333">
        <v>0</v>
      </c>
      <c r="BM60" s="333">
        <v>0</v>
      </c>
      <c r="BN60" s="333">
        <v>0</v>
      </c>
      <c r="BO60" s="333">
        <v>0</v>
      </c>
      <c r="BP60" s="333">
        <v>10.206249999930151</v>
      </c>
      <c r="BQ60" s="333">
        <v>0</v>
      </c>
      <c r="BR60" s="333">
        <v>0</v>
      </c>
      <c r="BS60" s="333">
        <v>63.345724242422875</v>
      </c>
      <c r="BT60" s="333">
        <v>47.208300000002055</v>
      </c>
    </row>
    <row r="61" spans="1:72" ht="15.75" customHeight="1" x14ac:dyDescent="0.25">
      <c r="A61" s="2" t="s">
        <v>791</v>
      </c>
      <c r="B61" s="218">
        <v>46249</v>
      </c>
      <c r="C61" s="332">
        <v>0.25</v>
      </c>
      <c r="D61" s="332">
        <v>0.29166666666666669</v>
      </c>
      <c r="E61" s="333">
        <v>2801.2718298137188</v>
      </c>
      <c r="F61" s="333">
        <v>2791.0975072383881</v>
      </c>
      <c r="G61" s="333">
        <v>1729.8773333132267</v>
      </c>
      <c r="H61" s="333">
        <v>1067.8093913048506</v>
      </c>
      <c r="I61" s="333">
        <v>318.44664406403899</v>
      </c>
      <c r="J61" s="333">
        <v>318.30606101453304</v>
      </c>
      <c r="K61" s="333">
        <v>366.07132203876972</v>
      </c>
      <c r="L61" s="333">
        <v>330.10983050614595</v>
      </c>
      <c r="M61" s="333">
        <v>397.45084745436907</v>
      </c>
      <c r="N61" s="333">
        <v>0</v>
      </c>
      <c r="O61" s="333">
        <v>0</v>
      </c>
      <c r="P61" s="333">
        <v>0</v>
      </c>
      <c r="Q61" s="333">
        <v>21.503999999724329</v>
      </c>
      <c r="R61" s="333">
        <v>100.22573342826217</v>
      </c>
      <c r="S61" s="333">
        <v>0</v>
      </c>
      <c r="T61" s="333">
        <v>62.324106820859015</v>
      </c>
      <c r="U61" s="333">
        <v>0</v>
      </c>
      <c r="V61" s="333">
        <v>0</v>
      </c>
      <c r="W61" s="333">
        <v>120.4510227330029</v>
      </c>
      <c r="X61" s="333">
        <v>0</v>
      </c>
      <c r="Y61" s="333">
        <v>92.729813664685935</v>
      </c>
      <c r="Z61" s="333">
        <v>0.5380859375</v>
      </c>
      <c r="AA61" s="333">
        <v>0.86684782610973343</v>
      </c>
      <c r="AB61" s="333">
        <v>106.81265527941287</v>
      </c>
      <c r="AC61" s="333">
        <v>27.567426296882331</v>
      </c>
      <c r="AD61" s="333">
        <v>84.092818065546453</v>
      </c>
      <c r="AE61" s="333">
        <v>0</v>
      </c>
      <c r="AF61" s="333">
        <v>0</v>
      </c>
      <c r="AG61" s="333">
        <v>0.16573913043976063</v>
      </c>
      <c r="AH61" s="333">
        <v>1.1077445652063034E-2</v>
      </c>
      <c r="AI61" s="333">
        <v>144.85326086916029</v>
      </c>
      <c r="AJ61" s="333">
        <v>324.68430769233964</v>
      </c>
      <c r="AK61" s="333">
        <v>262.63040000014007</v>
      </c>
      <c r="AL61" s="333">
        <v>0</v>
      </c>
      <c r="AM61" s="333">
        <v>0</v>
      </c>
      <c r="AN61" s="333">
        <v>0</v>
      </c>
      <c r="AO61" s="333">
        <v>0</v>
      </c>
      <c r="AP61" s="333">
        <v>0</v>
      </c>
      <c r="AQ61" s="333">
        <v>0</v>
      </c>
      <c r="AR61" s="333">
        <v>0</v>
      </c>
      <c r="AS61" s="333">
        <v>0</v>
      </c>
      <c r="AT61" s="333">
        <v>0</v>
      </c>
      <c r="AU61" s="333">
        <v>0</v>
      </c>
      <c r="AV61" s="333">
        <v>0</v>
      </c>
      <c r="AW61" s="333">
        <v>0</v>
      </c>
      <c r="AX61" s="333">
        <v>0</v>
      </c>
      <c r="AY61" s="333">
        <v>261.41724444413558</v>
      </c>
      <c r="AZ61" s="333">
        <v>167.37812500004657</v>
      </c>
      <c r="BA61" s="333">
        <v>75.276799999177456</v>
      </c>
      <c r="BB61" s="333">
        <v>0</v>
      </c>
      <c r="BC61" s="333">
        <v>0</v>
      </c>
      <c r="BD61" s="333">
        <v>0</v>
      </c>
      <c r="BE61" s="333">
        <v>0</v>
      </c>
      <c r="BF61" s="333">
        <v>0</v>
      </c>
      <c r="BG61" s="333">
        <v>0</v>
      </c>
      <c r="BH61" s="333">
        <v>0</v>
      </c>
      <c r="BI61" s="333">
        <v>0</v>
      </c>
      <c r="BJ61" s="333">
        <v>0</v>
      </c>
      <c r="BK61" s="333">
        <v>0</v>
      </c>
      <c r="BL61" s="333">
        <v>0</v>
      </c>
      <c r="BM61" s="333">
        <v>0</v>
      </c>
      <c r="BN61" s="333">
        <v>0</v>
      </c>
      <c r="BO61" s="333">
        <v>0</v>
      </c>
      <c r="BP61" s="333">
        <v>4.1615853658877313</v>
      </c>
      <c r="BQ61" s="333">
        <v>0</v>
      </c>
      <c r="BR61" s="333">
        <v>0</v>
      </c>
      <c r="BS61" s="333">
        <v>1.0381864406790555</v>
      </c>
      <c r="BT61" s="333">
        <v>0.79759999999805586</v>
      </c>
    </row>
    <row r="62" spans="1:72" ht="15.75" customHeight="1" x14ac:dyDescent="0.25">
      <c r="A62" s="2" t="s">
        <v>792</v>
      </c>
      <c r="B62" s="218">
        <v>46249</v>
      </c>
      <c r="C62" s="332">
        <v>0.29166666666666669</v>
      </c>
      <c r="D62" s="332">
        <v>0.33333333333333331</v>
      </c>
      <c r="E62" s="333">
        <v>2776.8555243015289</v>
      </c>
      <c r="F62" s="333">
        <v>2760.8477193415165</v>
      </c>
      <c r="G62" s="333">
        <v>1739.1195897758007</v>
      </c>
      <c r="H62" s="333">
        <v>1046.8460124284029</v>
      </c>
      <c r="I62" s="333">
        <v>300.95186441019177</v>
      </c>
      <c r="J62" s="333">
        <v>354.47929491475224</v>
      </c>
      <c r="K62" s="333">
        <v>283.03698217868805</v>
      </c>
      <c r="L62" s="333">
        <v>315.53084746003151</v>
      </c>
      <c r="M62" s="333">
        <v>479.33613559603691</v>
      </c>
      <c r="N62" s="333">
        <v>0</v>
      </c>
      <c r="O62" s="333">
        <v>0</v>
      </c>
      <c r="P62" s="333">
        <v>0</v>
      </c>
      <c r="Q62" s="333">
        <v>10.284521738998592</v>
      </c>
      <c r="R62" s="333">
        <v>100.74156521772966</v>
      </c>
      <c r="S62" s="333">
        <v>0</v>
      </c>
      <c r="T62" s="333">
        <v>47.582608695141971</v>
      </c>
      <c r="U62" s="333">
        <v>0</v>
      </c>
      <c r="V62" s="333">
        <v>0</v>
      </c>
      <c r="W62" s="333">
        <v>129.82168115954846</v>
      </c>
      <c r="X62" s="333">
        <v>0</v>
      </c>
      <c r="Y62" s="333">
        <v>95.038460791576654</v>
      </c>
      <c r="Z62" s="333">
        <v>0</v>
      </c>
      <c r="AA62" s="333">
        <v>7.7907693613669835</v>
      </c>
      <c r="AB62" s="333">
        <v>105.91395762376487</v>
      </c>
      <c r="AC62" s="333">
        <v>27.707977484446019</v>
      </c>
      <c r="AD62" s="333">
        <v>126.10869565233588</v>
      </c>
      <c r="AE62" s="333">
        <v>0</v>
      </c>
      <c r="AF62" s="333">
        <v>0</v>
      </c>
      <c r="AG62" s="333">
        <v>0.16575081814153236</v>
      </c>
      <c r="AH62" s="333">
        <v>1.1015793010983543E-2</v>
      </c>
      <c r="AI62" s="333">
        <v>131.43197755981237</v>
      </c>
      <c r="AJ62" s="333">
        <v>267.29599999985658</v>
      </c>
      <c r="AK62" s="333">
        <v>211.02080000098795</v>
      </c>
      <c r="AL62" s="333">
        <v>0</v>
      </c>
      <c r="AM62" s="333">
        <v>0</v>
      </c>
      <c r="AN62" s="333">
        <v>0</v>
      </c>
      <c r="AO62" s="333">
        <v>0</v>
      </c>
      <c r="AP62" s="333">
        <v>0</v>
      </c>
      <c r="AQ62" s="333">
        <v>0</v>
      </c>
      <c r="AR62" s="333">
        <v>0</v>
      </c>
      <c r="AS62" s="333">
        <v>0</v>
      </c>
      <c r="AT62" s="333">
        <v>0</v>
      </c>
      <c r="AU62" s="333">
        <v>0</v>
      </c>
      <c r="AV62" s="333">
        <v>0</v>
      </c>
      <c r="AW62" s="333">
        <v>0</v>
      </c>
      <c r="AX62" s="333">
        <v>0</v>
      </c>
      <c r="AY62" s="333">
        <v>263.16515555558726</v>
      </c>
      <c r="AZ62" s="333">
        <v>154.98671874997672</v>
      </c>
      <c r="BA62" s="333">
        <v>67.052800001576543</v>
      </c>
      <c r="BB62" s="333">
        <v>0</v>
      </c>
      <c r="BC62" s="333">
        <v>0</v>
      </c>
      <c r="BD62" s="333">
        <v>0</v>
      </c>
      <c r="BE62" s="333">
        <v>0</v>
      </c>
      <c r="BF62" s="333">
        <v>0</v>
      </c>
      <c r="BG62" s="333">
        <v>0</v>
      </c>
      <c r="BH62" s="333">
        <v>0</v>
      </c>
      <c r="BI62" s="333">
        <v>0</v>
      </c>
      <c r="BJ62" s="333">
        <v>0</v>
      </c>
      <c r="BK62" s="333">
        <v>0</v>
      </c>
      <c r="BL62" s="333">
        <v>0</v>
      </c>
      <c r="BM62" s="333">
        <v>0</v>
      </c>
      <c r="BN62" s="333">
        <v>0</v>
      </c>
      <c r="BO62" s="333">
        <v>0</v>
      </c>
      <c r="BP62" s="333">
        <v>3.0437499999534339</v>
      </c>
      <c r="BQ62" s="333">
        <v>0</v>
      </c>
      <c r="BR62" s="333">
        <v>0</v>
      </c>
      <c r="BS62" s="333">
        <v>15.595513559321262</v>
      </c>
      <c r="BT62" s="333">
        <v>11.47093333333396</v>
      </c>
    </row>
    <row r="63" spans="1:72" ht="15.75" customHeight="1" x14ac:dyDescent="0.25">
      <c r="A63" s="2" t="s">
        <v>793</v>
      </c>
      <c r="B63" s="218">
        <v>46249</v>
      </c>
      <c r="C63" s="332">
        <v>0.33333333333333331</v>
      </c>
      <c r="D63" s="332">
        <v>0.375</v>
      </c>
      <c r="E63" s="333">
        <v>2827.910433113575</v>
      </c>
      <c r="F63" s="333">
        <v>2827.4099527299404</v>
      </c>
      <c r="G63" s="333">
        <v>1783.3462493419647</v>
      </c>
      <c r="H63" s="333">
        <v>1067.9365962594748</v>
      </c>
      <c r="I63" s="333">
        <v>281.56842629238963</v>
      </c>
      <c r="J63" s="333">
        <v>330.95419562235475</v>
      </c>
      <c r="K63" s="333">
        <v>347.12894827872515</v>
      </c>
      <c r="L63" s="333">
        <v>303.305923871696</v>
      </c>
      <c r="M63" s="333">
        <v>464.39710124954581</v>
      </c>
      <c r="N63" s="333">
        <v>0</v>
      </c>
      <c r="O63" s="333">
        <v>0</v>
      </c>
      <c r="P63" s="333">
        <v>0</v>
      </c>
      <c r="Q63" s="333">
        <v>0.46747826132923365</v>
      </c>
      <c r="R63" s="333">
        <v>100.46454106271267</v>
      </c>
      <c r="S63" s="333">
        <v>0</v>
      </c>
      <c r="T63" s="333">
        <v>26.557217391207814</v>
      </c>
      <c r="U63" s="333">
        <v>0</v>
      </c>
      <c r="V63" s="333">
        <v>0</v>
      </c>
      <c r="W63" s="333">
        <v>145.80127536226064</v>
      </c>
      <c r="X63" s="333">
        <v>0</v>
      </c>
      <c r="Y63" s="333">
        <v>94.835955089423805</v>
      </c>
      <c r="Z63" s="333">
        <v>0.55078125</v>
      </c>
      <c r="AA63" s="333">
        <v>17.55799286038382</v>
      </c>
      <c r="AB63" s="333">
        <v>102.97492218436673</v>
      </c>
      <c r="AC63" s="333">
        <v>27.129278699401766</v>
      </c>
      <c r="AD63" s="333">
        <v>113.95864661596715</v>
      </c>
      <c r="AE63" s="333">
        <v>0</v>
      </c>
      <c r="AF63" s="333">
        <v>0</v>
      </c>
      <c r="AG63" s="333">
        <v>0.16774193548189942</v>
      </c>
      <c r="AH63" s="333">
        <v>1.1108870967746043E-2</v>
      </c>
      <c r="AI63" s="333">
        <v>118.19354838691652</v>
      </c>
      <c r="AJ63" s="333">
        <v>305.72956097568385</v>
      </c>
      <c r="AK63" s="333">
        <v>244.9407999990508</v>
      </c>
      <c r="AL63" s="333">
        <v>0</v>
      </c>
      <c r="AM63" s="333">
        <v>0</v>
      </c>
      <c r="AN63" s="333">
        <v>0</v>
      </c>
      <c r="AO63" s="333">
        <v>0</v>
      </c>
      <c r="AP63" s="333">
        <v>0</v>
      </c>
      <c r="AQ63" s="333">
        <v>0</v>
      </c>
      <c r="AR63" s="333">
        <v>0</v>
      </c>
      <c r="AS63" s="333">
        <v>0</v>
      </c>
      <c r="AT63" s="333">
        <v>0</v>
      </c>
      <c r="AU63" s="333">
        <v>0</v>
      </c>
      <c r="AV63" s="333">
        <v>0</v>
      </c>
      <c r="AW63" s="333">
        <v>0</v>
      </c>
      <c r="AX63" s="333">
        <v>0</v>
      </c>
      <c r="AY63" s="333">
        <v>282.29120000032708</v>
      </c>
      <c r="AZ63" s="333">
        <v>145.30859375</v>
      </c>
      <c r="BA63" s="333">
        <v>58.374400001019239</v>
      </c>
      <c r="BB63" s="333">
        <v>0</v>
      </c>
      <c r="BC63" s="333">
        <v>0</v>
      </c>
      <c r="BD63" s="333">
        <v>0</v>
      </c>
      <c r="BE63" s="333">
        <v>0</v>
      </c>
      <c r="BF63" s="333">
        <v>0</v>
      </c>
      <c r="BG63" s="333">
        <v>0</v>
      </c>
      <c r="BH63" s="333">
        <v>0</v>
      </c>
      <c r="BI63" s="333">
        <v>0</v>
      </c>
      <c r="BJ63" s="333">
        <v>0</v>
      </c>
      <c r="BK63" s="333">
        <v>0</v>
      </c>
      <c r="BL63" s="333">
        <v>0</v>
      </c>
      <c r="BM63" s="333">
        <v>0</v>
      </c>
      <c r="BN63" s="333">
        <v>0</v>
      </c>
      <c r="BO63" s="333">
        <v>0</v>
      </c>
      <c r="BP63" s="333">
        <v>2.4562500000465661</v>
      </c>
      <c r="BQ63" s="333">
        <v>0</v>
      </c>
      <c r="BR63" s="333">
        <v>0</v>
      </c>
      <c r="BS63" s="333">
        <v>36.952249579831914</v>
      </c>
      <c r="BT63" s="333">
        <v>27.521954061623546</v>
      </c>
    </row>
    <row r="64" spans="1:72" ht="15.75" customHeight="1" x14ac:dyDescent="0.25">
      <c r="A64" s="2" t="s">
        <v>794</v>
      </c>
      <c r="B64" s="218">
        <v>46249</v>
      </c>
      <c r="C64" s="332">
        <v>0.375</v>
      </c>
      <c r="D64" s="332">
        <v>0.41666666666666669</v>
      </c>
      <c r="E64" s="333">
        <v>2725.5185643136501</v>
      </c>
      <c r="F64" s="333">
        <v>2725.9396612942219</v>
      </c>
      <c r="G64" s="333">
        <v>1711.5691753923893</v>
      </c>
      <c r="H64" s="333">
        <v>1026.3893333375454</v>
      </c>
      <c r="I64" s="333">
        <v>287.67143811285496</v>
      </c>
      <c r="J64" s="333">
        <v>301.63482132554054</v>
      </c>
      <c r="K64" s="333">
        <v>367.66132377833128</v>
      </c>
      <c r="L64" s="333">
        <v>296.65394053608179</v>
      </c>
      <c r="M64" s="333">
        <v>462.27083095163107</v>
      </c>
      <c r="N64" s="333">
        <v>0</v>
      </c>
      <c r="O64" s="333">
        <v>0</v>
      </c>
      <c r="P64" s="333">
        <v>0</v>
      </c>
      <c r="Q64" s="333">
        <v>23.040000000037253</v>
      </c>
      <c r="R64" s="333">
        <v>100.42867632815614</v>
      </c>
      <c r="S64" s="333">
        <v>0</v>
      </c>
      <c r="T64" s="333">
        <v>11.475478261709213</v>
      </c>
      <c r="U64" s="333">
        <v>0</v>
      </c>
      <c r="V64" s="333">
        <v>0</v>
      </c>
      <c r="W64" s="333">
        <v>144.35060869529843</v>
      </c>
      <c r="X64" s="333">
        <v>0</v>
      </c>
      <c r="Y64" s="333">
        <v>95.01533567160368</v>
      </c>
      <c r="Z64" s="333">
        <v>0</v>
      </c>
      <c r="AA64" s="333">
        <v>25.180223285453394</v>
      </c>
      <c r="AB64" s="333">
        <v>92.601589912548661</v>
      </c>
      <c r="AC64" s="333">
        <v>28.382949561346322</v>
      </c>
      <c r="AD64" s="333">
        <v>102.40160183142871</v>
      </c>
      <c r="AE64" s="333">
        <v>0</v>
      </c>
      <c r="AF64" s="333">
        <v>0</v>
      </c>
      <c r="AG64" s="333">
        <v>0.16494623655671603</v>
      </c>
      <c r="AH64" s="333">
        <v>1.1483870967595067E-2</v>
      </c>
      <c r="AI64" s="333">
        <v>112.61290322523564</v>
      </c>
      <c r="AJ64" s="333">
        <v>299.62510569114238</v>
      </c>
      <c r="AK64" s="333">
        <v>239.71840000059456</v>
      </c>
      <c r="AL64" s="333">
        <v>0</v>
      </c>
      <c r="AM64" s="333">
        <v>0</v>
      </c>
      <c r="AN64" s="333">
        <v>0</v>
      </c>
      <c r="AO64" s="333">
        <v>0</v>
      </c>
      <c r="AP64" s="333">
        <v>0</v>
      </c>
      <c r="AQ64" s="333">
        <v>0</v>
      </c>
      <c r="AR64" s="333">
        <v>0</v>
      </c>
      <c r="AS64" s="333">
        <v>0</v>
      </c>
      <c r="AT64" s="333">
        <v>0</v>
      </c>
      <c r="AU64" s="333">
        <v>0</v>
      </c>
      <c r="AV64" s="333">
        <v>0</v>
      </c>
      <c r="AW64" s="333">
        <v>0</v>
      </c>
      <c r="AX64" s="333">
        <v>0</v>
      </c>
      <c r="AY64" s="333">
        <v>279.77919999975711</v>
      </c>
      <c r="AZ64" s="333">
        <v>135.79600694449618</v>
      </c>
      <c r="BA64" s="333">
        <v>53.203199997544289</v>
      </c>
      <c r="BB64" s="333">
        <v>0</v>
      </c>
      <c r="BC64" s="333">
        <v>0</v>
      </c>
      <c r="BD64" s="333">
        <v>0</v>
      </c>
      <c r="BE64" s="333">
        <v>0</v>
      </c>
      <c r="BF64" s="333">
        <v>0</v>
      </c>
      <c r="BG64" s="333">
        <v>0</v>
      </c>
      <c r="BH64" s="333">
        <v>0</v>
      </c>
      <c r="BI64" s="333">
        <v>0</v>
      </c>
      <c r="BJ64" s="333">
        <v>0</v>
      </c>
      <c r="BK64" s="333">
        <v>0</v>
      </c>
      <c r="BL64" s="333">
        <v>0</v>
      </c>
      <c r="BM64" s="333">
        <v>0</v>
      </c>
      <c r="BN64" s="333">
        <v>0</v>
      </c>
      <c r="BO64" s="333">
        <v>0</v>
      </c>
      <c r="BP64" s="333">
        <v>2.6890243901871145</v>
      </c>
      <c r="BQ64" s="333">
        <v>0</v>
      </c>
      <c r="BR64" s="333">
        <v>0</v>
      </c>
      <c r="BS64" s="333">
        <v>54.638697478991162</v>
      </c>
      <c r="BT64" s="333">
        <v>41.236462605040288</v>
      </c>
    </row>
    <row r="65" spans="1:72" ht="15.75" customHeight="1" x14ac:dyDescent="0.25">
      <c r="A65" s="2" t="s">
        <v>795</v>
      </c>
      <c r="B65" s="218">
        <v>46250</v>
      </c>
      <c r="C65" s="332">
        <v>0.25</v>
      </c>
      <c r="D65" s="332">
        <v>0.29166666666666669</v>
      </c>
      <c r="E65" s="333">
        <v>2692.6747825741768</v>
      </c>
      <c r="F65" s="333">
        <v>2676.7359999716282</v>
      </c>
      <c r="G65" s="333">
        <v>1775.6160000264645</v>
      </c>
      <c r="H65" s="333">
        <v>924.62747827172279</v>
      </c>
      <c r="I65" s="333">
        <v>291.33667796477675</v>
      </c>
      <c r="J65" s="333">
        <v>309.47362712025642</v>
      </c>
      <c r="K65" s="333">
        <v>363.81505084782839</v>
      </c>
      <c r="L65" s="333">
        <v>344.82766102254391</v>
      </c>
      <c r="M65" s="333">
        <v>459.61979661136866</v>
      </c>
      <c r="N65" s="333">
        <v>0</v>
      </c>
      <c r="O65" s="333">
        <v>0</v>
      </c>
      <c r="P65" s="333">
        <v>0</v>
      </c>
      <c r="Q65" s="333">
        <v>8.5926956525072455</v>
      </c>
      <c r="R65" s="333">
        <v>100.50782608659938</v>
      </c>
      <c r="S65" s="333">
        <v>0</v>
      </c>
      <c r="T65" s="333">
        <v>65.292367150075734</v>
      </c>
      <c r="U65" s="333">
        <v>0</v>
      </c>
      <c r="V65" s="333">
        <v>0</v>
      </c>
      <c r="W65" s="333">
        <v>104.35748877190053</v>
      </c>
      <c r="X65" s="333">
        <v>0</v>
      </c>
      <c r="Y65" s="333">
        <v>94.651319875381887</v>
      </c>
      <c r="Z65" s="333">
        <v>0.4951171875</v>
      </c>
      <c r="AA65" s="333">
        <v>1.6622670807410032</v>
      </c>
      <c r="AB65" s="333">
        <v>84.943167701829225</v>
      </c>
      <c r="AC65" s="333">
        <v>28.027950310148299</v>
      </c>
      <c r="AD65" s="333">
        <v>95.456521739251912</v>
      </c>
      <c r="AE65" s="333">
        <v>0</v>
      </c>
      <c r="AF65" s="333">
        <v>0</v>
      </c>
      <c r="AG65" s="333">
        <v>0.16573913042520871</v>
      </c>
      <c r="AH65" s="333">
        <v>1.1108695652183087E-2</v>
      </c>
      <c r="AI65" s="333">
        <v>159.64130434859544</v>
      </c>
      <c r="AJ65" s="333">
        <v>327.72800000011921</v>
      </c>
      <c r="AK65" s="333">
        <v>264.58880000002682</v>
      </c>
      <c r="AL65" s="333">
        <v>0</v>
      </c>
      <c r="AM65" s="333">
        <v>0</v>
      </c>
      <c r="AN65" s="333">
        <v>0</v>
      </c>
      <c r="AO65" s="333">
        <v>0</v>
      </c>
      <c r="AP65" s="333">
        <v>0</v>
      </c>
      <c r="AQ65" s="333">
        <v>0</v>
      </c>
      <c r="AR65" s="333">
        <v>0</v>
      </c>
      <c r="AS65" s="333">
        <v>0</v>
      </c>
      <c r="AT65" s="333">
        <v>0</v>
      </c>
      <c r="AU65" s="333">
        <v>0</v>
      </c>
      <c r="AV65" s="333">
        <v>0</v>
      </c>
      <c r="AW65" s="333">
        <v>0</v>
      </c>
      <c r="AX65" s="333">
        <v>0</v>
      </c>
      <c r="AY65" s="333">
        <v>261.8180345678702</v>
      </c>
      <c r="AZ65" s="333">
        <v>150.69374999997672</v>
      </c>
      <c r="BA65" s="333">
        <v>73.19679999910295</v>
      </c>
      <c r="BB65" s="333">
        <v>0</v>
      </c>
      <c r="BC65" s="333">
        <v>0</v>
      </c>
      <c r="BD65" s="333">
        <v>0</v>
      </c>
      <c r="BE65" s="333">
        <v>0</v>
      </c>
      <c r="BF65" s="333">
        <v>0</v>
      </c>
      <c r="BG65" s="333">
        <v>0</v>
      </c>
      <c r="BH65" s="333">
        <v>0</v>
      </c>
      <c r="BI65" s="333">
        <v>0</v>
      </c>
      <c r="BJ65" s="333">
        <v>0</v>
      </c>
      <c r="BK65" s="333">
        <v>0</v>
      </c>
      <c r="BL65" s="333">
        <v>0</v>
      </c>
      <c r="BM65" s="333">
        <v>0</v>
      </c>
      <c r="BN65" s="333">
        <v>0</v>
      </c>
      <c r="BO65" s="333">
        <v>0</v>
      </c>
      <c r="BP65" s="333">
        <v>11.783935830462724</v>
      </c>
      <c r="BQ65" s="333">
        <v>0</v>
      </c>
      <c r="BR65" s="333">
        <v>0</v>
      </c>
      <c r="BS65" s="333">
        <v>2.7664999999997235</v>
      </c>
      <c r="BT65" s="333">
        <v>2.1947394957969664</v>
      </c>
    </row>
    <row r="66" spans="1:72" ht="15.75" customHeight="1" x14ac:dyDescent="0.25">
      <c r="A66" s="2" t="s">
        <v>796</v>
      </c>
      <c r="B66" s="218">
        <v>46250</v>
      </c>
      <c r="C66" s="332">
        <v>0.29166666666666669</v>
      </c>
      <c r="D66" s="332">
        <v>0.33333333333333331</v>
      </c>
      <c r="E66" s="333">
        <v>2627.4059130549431</v>
      </c>
      <c r="F66" s="333">
        <v>2643.5227826237679</v>
      </c>
      <c r="G66" s="333">
        <v>1742.8479999899864</v>
      </c>
      <c r="H66" s="333">
        <v>909.31199999153614</v>
      </c>
      <c r="I66" s="333">
        <v>277.5608556419611</v>
      </c>
      <c r="J66" s="333">
        <v>312.85803389921784</v>
      </c>
      <c r="K66" s="333">
        <v>369.35817650705576</v>
      </c>
      <c r="L66" s="333">
        <v>345.17477966099977</v>
      </c>
      <c r="M66" s="333">
        <v>436.01572881266475</v>
      </c>
      <c r="N66" s="333">
        <v>0</v>
      </c>
      <c r="O66" s="333">
        <v>0</v>
      </c>
      <c r="P66" s="333">
        <v>0</v>
      </c>
      <c r="Q66" s="333">
        <v>16.495304347015917</v>
      </c>
      <c r="R66" s="333">
        <v>100.49669565213844</v>
      </c>
      <c r="S66" s="333">
        <v>0</v>
      </c>
      <c r="T66" s="333">
        <v>48.072347825393081</v>
      </c>
      <c r="U66" s="333">
        <v>0</v>
      </c>
      <c r="V66" s="333">
        <v>0</v>
      </c>
      <c r="W66" s="333">
        <v>101.70991304330528</v>
      </c>
      <c r="X66" s="333">
        <v>0</v>
      </c>
      <c r="Y66" s="333">
        <v>94.740683230105788</v>
      </c>
      <c r="Z66" s="333">
        <v>0</v>
      </c>
      <c r="AA66" s="333">
        <v>10.293090062099509</v>
      </c>
      <c r="AB66" s="333">
        <v>96.748027266934514</v>
      </c>
      <c r="AC66" s="333">
        <v>28.035714285913855</v>
      </c>
      <c r="AD66" s="333">
        <v>94.176222826354206</v>
      </c>
      <c r="AE66" s="333">
        <v>0</v>
      </c>
      <c r="AF66" s="333">
        <v>0</v>
      </c>
      <c r="AG66" s="333">
        <v>0.16773913043289213</v>
      </c>
      <c r="AH66" s="333">
        <v>1.0983695652384995E-2</v>
      </c>
      <c r="AI66" s="333">
        <v>157.40217391215265</v>
      </c>
      <c r="AJ66" s="333">
        <v>332.84799999976531</v>
      </c>
      <c r="AK66" s="333">
        <v>269.68319999985397</v>
      </c>
      <c r="AL66" s="333">
        <v>0</v>
      </c>
      <c r="AM66" s="333">
        <v>0</v>
      </c>
      <c r="AN66" s="333">
        <v>0</v>
      </c>
      <c r="AO66" s="333">
        <v>0</v>
      </c>
      <c r="AP66" s="333">
        <v>0</v>
      </c>
      <c r="AQ66" s="333">
        <v>0</v>
      </c>
      <c r="AR66" s="333">
        <v>0</v>
      </c>
      <c r="AS66" s="333">
        <v>0</v>
      </c>
      <c r="AT66" s="333">
        <v>0</v>
      </c>
      <c r="AU66" s="333">
        <v>0</v>
      </c>
      <c r="AV66" s="333">
        <v>0</v>
      </c>
      <c r="AW66" s="333">
        <v>0</v>
      </c>
      <c r="AX66" s="333">
        <v>0</v>
      </c>
      <c r="AY66" s="333">
        <v>264.63679999997839</v>
      </c>
      <c r="AZ66" s="333">
        <v>130.70078125002328</v>
      </c>
      <c r="BA66" s="333">
        <v>67.052800001576543</v>
      </c>
      <c r="BB66" s="333">
        <v>0</v>
      </c>
      <c r="BC66" s="333">
        <v>0</v>
      </c>
      <c r="BD66" s="333">
        <v>0</v>
      </c>
      <c r="BE66" s="333">
        <v>0</v>
      </c>
      <c r="BF66" s="333">
        <v>0</v>
      </c>
      <c r="BG66" s="333">
        <v>0</v>
      </c>
      <c r="BH66" s="333">
        <v>0</v>
      </c>
      <c r="BI66" s="333">
        <v>0</v>
      </c>
      <c r="BJ66" s="333">
        <v>0</v>
      </c>
      <c r="BK66" s="333">
        <v>0</v>
      </c>
      <c r="BL66" s="333">
        <v>0</v>
      </c>
      <c r="BM66" s="333">
        <v>0</v>
      </c>
      <c r="BN66" s="333">
        <v>0</v>
      </c>
      <c r="BO66" s="333">
        <v>0</v>
      </c>
      <c r="BP66" s="333">
        <v>6.3599515322130173</v>
      </c>
      <c r="BQ66" s="333">
        <v>0</v>
      </c>
      <c r="BR66" s="333">
        <v>0</v>
      </c>
      <c r="BS66" s="333">
        <v>19.561850000000049</v>
      </c>
      <c r="BT66" s="333">
        <v>14.437030996006797</v>
      </c>
    </row>
    <row r="67" spans="1:72" ht="15.75" customHeight="1" x14ac:dyDescent="0.25">
      <c r="A67" s="2" t="s">
        <v>797</v>
      </c>
      <c r="B67" s="218">
        <v>46250</v>
      </c>
      <c r="C67" s="332">
        <v>0.33333333333333331</v>
      </c>
      <c r="D67" s="332">
        <v>0.375</v>
      </c>
      <c r="E67" s="333">
        <v>2693.1200000047684</v>
      </c>
      <c r="F67" s="333">
        <v>2660.1145507097244</v>
      </c>
      <c r="G67" s="333">
        <v>1734.6559999883175</v>
      </c>
      <c r="H67" s="333">
        <v>958.46400000154972</v>
      </c>
      <c r="I67" s="333">
        <v>250.58016130700707</v>
      </c>
      <c r="J67" s="333">
        <v>306.29749152436852</v>
      </c>
      <c r="K67" s="333">
        <v>367.43585739284754</v>
      </c>
      <c r="L67" s="333">
        <v>330.17925423383713</v>
      </c>
      <c r="M67" s="333">
        <v>476.28149152547121</v>
      </c>
      <c r="N67" s="333">
        <v>0</v>
      </c>
      <c r="O67" s="333">
        <v>0</v>
      </c>
      <c r="P67" s="333">
        <v>0</v>
      </c>
      <c r="Q67" s="333">
        <v>2.4153043488040566</v>
      </c>
      <c r="R67" s="333">
        <v>100.37982608703896</v>
      </c>
      <c r="S67" s="333">
        <v>0</v>
      </c>
      <c r="T67" s="333">
        <v>24.598260870203376</v>
      </c>
      <c r="U67" s="333">
        <v>0</v>
      </c>
      <c r="V67" s="333">
        <v>0</v>
      </c>
      <c r="W67" s="333">
        <v>114.79880966152996</v>
      </c>
      <c r="X67" s="333">
        <v>0</v>
      </c>
      <c r="Y67" s="333">
        <v>92.689440993592143</v>
      </c>
      <c r="Z67" s="333">
        <v>0.48486328125</v>
      </c>
      <c r="AA67" s="333">
        <v>19.039790372713469</v>
      </c>
      <c r="AB67" s="333">
        <v>90.974022422451526</v>
      </c>
      <c r="AC67" s="333">
        <v>28.02795031061396</v>
      </c>
      <c r="AD67" s="333">
        <v>105.70988600607961</v>
      </c>
      <c r="AE67" s="333">
        <v>0</v>
      </c>
      <c r="AF67" s="333">
        <v>0</v>
      </c>
      <c r="AG67" s="333">
        <v>0.16573913043612265</v>
      </c>
      <c r="AH67" s="333">
        <v>1.1108695652183087E-2</v>
      </c>
      <c r="AI67" s="333">
        <v>146.85326087102294</v>
      </c>
      <c r="AJ67" s="333">
        <v>318.07040000008419</v>
      </c>
      <c r="AK67" s="333">
        <v>256.01280000060797</v>
      </c>
      <c r="AL67" s="333">
        <v>0</v>
      </c>
      <c r="AM67" s="333">
        <v>0</v>
      </c>
      <c r="AN67" s="333">
        <v>0</v>
      </c>
      <c r="AO67" s="333">
        <v>0</v>
      </c>
      <c r="AP67" s="333">
        <v>0</v>
      </c>
      <c r="AQ67" s="333">
        <v>0</v>
      </c>
      <c r="AR67" s="333">
        <v>0</v>
      </c>
      <c r="AS67" s="333">
        <v>0</v>
      </c>
      <c r="AT67" s="333">
        <v>0</v>
      </c>
      <c r="AU67" s="333">
        <v>0</v>
      </c>
      <c r="AV67" s="333">
        <v>0</v>
      </c>
      <c r="AW67" s="333">
        <v>0</v>
      </c>
      <c r="AX67" s="333">
        <v>0</v>
      </c>
      <c r="AY67" s="333">
        <v>261.55519999982789</v>
      </c>
      <c r="AZ67" s="333">
        <v>114.76171875</v>
      </c>
      <c r="BA67" s="333">
        <v>58.982399998232722</v>
      </c>
      <c r="BB67" s="333">
        <v>0</v>
      </c>
      <c r="BC67" s="333">
        <v>0</v>
      </c>
      <c r="BD67" s="333">
        <v>0</v>
      </c>
      <c r="BE67" s="333">
        <v>0</v>
      </c>
      <c r="BF67" s="333">
        <v>0</v>
      </c>
      <c r="BG67" s="333">
        <v>0</v>
      </c>
      <c r="BH67" s="333">
        <v>0</v>
      </c>
      <c r="BI67" s="333">
        <v>0</v>
      </c>
      <c r="BJ67" s="333">
        <v>0</v>
      </c>
      <c r="BK67" s="333">
        <v>0</v>
      </c>
      <c r="BL67" s="333">
        <v>0</v>
      </c>
      <c r="BM67" s="333">
        <v>0</v>
      </c>
      <c r="BN67" s="333">
        <v>0</v>
      </c>
      <c r="BO67" s="333">
        <v>0</v>
      </c>
      <c r="BP67" s="333">
        <v>4.9788060897262767</v>
      </c>
      <c r="BQ67" s="333">
        <v>0</v>
      </c>
      <c r="BR67" s="333">
        <v>0</v>
      </c>
      <c r="BS67" s="333">
        <v>45.698049999999057</v>
      </c>
      <c r="BT67" s="333">
        <v>33.240896174862428</v>
      </c>
    </row>
    <row r="68" spans="1:72" ht="15.75" customHeight="1" x14ac:dyDescent="0.25">
      <c r="A68" s="2" t="s">
        <v>798</v>
      </c>
      <c r="B68" s="218">
        <v>46250</v>
      </c>
      <c r="C68" s="332">
        <v>0.375</v>
      </c>
      <c r="D68" s="332">
        <v>0.41666666666666669</v>
      </c>
      <c r="E68" s="333">
        <v>2796.202666670084</v>
      </c>
      <c r="F68" s="333">
        <v>2807.1550145149231</v>
      </c>
      <c r="G68" s="333">
        <v>1766.6226086914539</v>
      </c>
      <c r="H68" s="333">
        <v>1053.3546666651964</v>
      </c>
      <c r="I68" s="333">
        <v>247.02891148999333</v>
      </c>
      <c r="J68" s="333">
        <v>308.16061548516154</v>
      </c>
      <c r="K68" s="333">
        <v>371.91140279173851</v>
      </c>
      <c r="L68" s="333">
        <v>321.89824945479631</v>
      </c>
      <c r="M68" s="333">
        <v>506.70453396812081</v>
      </c>
      <c r="N68" s="333">
        <v>0</v>
      </c>
      <c r="O68" s="333">
        <v>0</v>
      </c>
      <c r="P68" s="333">
        <v>0</v>
      </c>
      <c r="Q68" s="333">
        <v>36.173913042992353</v>
      </c>
      <c r="R68" s="333">
        <v>97.602782608941197</v>
      </c>
      <c r="S68" s="333">
        <v>0</v>
      </c>
      <c r="T68" s="333">
        <v>12.109913042746484</v>
      </c>
      <c r="U68" s="333">
        <v>0</v>
      </c>
      <c r="V68" s="333">
        <v>0</v>
      </c>
      <c r="W68" s="333">
        <v>115.66648888960481</v>
      </c>
      <c r="X68" s="333">
        <v>0</v>
      </c>
      <c r="Y68" s="333">
        <v>94.37324340082705</v>
      </c>
      <c r="Z68" s="333">
        <v>0</v>
      </c>
      <c r="AA68" s="333">
        <v>24.527562111790758</v>
      </c>
      <c r="AB68" s="333">
        <v>107.71290760859847</v>
      </c>
      <c r="AC68" s="333">
        <v>28.77926048124209</v>
      </c>
      <c r="AD68" s="333">
        <v>94.636988993734121</v>
      </c>
      <c r="AE68" s="333">
        <v>0</v>
      </c>
      <c r="AF68" s="333">
        <v>0</v>
      </c>
      <c r="AG68" s="333">
        <v>0.16577886863160529</v>
      </c>
      <c r="AH68" s="333">
        <v>1.1112771739135496E-2</v>
      </c>
      <c r="AI68" s="333">
        <v>135.66912108287215</v>
      </c>
      <c r="AJ68" s="333">
        <v>334.05440000002272</v>
      </c>
      <c r="AK68" s="333">
        <v>270.14399999938905</v>
      </c>
      <c r="AL68" s="333">
        <v>0</v>
      </c>
      <c r="AM68" s="333">
        <v>0</v>
      </c>
      <c r="AN68" s="333">
        <v>0</v>
      </c>
      <c r="AO68" s="333">
        <v>0</v>
      </c>
      <c r="AP68" s="333">
        <v>0</v>
      </c>
      <c r="AQ68" s="333">
        <v>0</v>
      </c>
      <c r="AR68" s="333">
        <v>0</v>
      </c>
      <c r="AS68" s="333">
        <v>0</v>
      </c>
      <c r="AT68" s="333">
        <v>0</v>
      </c>
      <c r="AU68" s="333">
        <v>0</v>
      </c>
      <c r="AV68" s="333">
        <v>0</v>
      </c>
      <c r="AW68" s="333">
        <v>0</v>
      </c>
      <c r="AX68" s="333">
        <v>0</v>
      </c>
      <c r="AY68" s="333">
        <v>265.90720000024885</v>
      </c>
      <c r="AZ68" s="333">
        <v>98.448437500046566</v>
      </c>
      <c r="BA68" s="333">
        <v>46.579199999570847</v>
      </c>
      <c r="BB68" s="333">
        <v>0</v>
      </c>
      <c r="BC68" s="333">
        <v>0</v>
      </c>
      <c r="BD68" s="333">
        <v>0</v>
      </c>
      <c r="BE68" s="333">
        <v>0</v>
      </c>
      <c r="BF68" s="333">
        <v>0</v>
      </c>
      <c r="BG68" s="333">
        <v>0</v>
      </c>
      <c r="BH68" s="333">
        <v>0</v>
      </c>
      <c r="BI68" s="333">
        <v>0</v>
      </c>
      <c r="BJ68" s="333">
        <v>0</v>
      </c>
      <c r="BK68" s="333">
        <v>0</v>
      </c>
      <c r="BL68" s="333">
        <v>0</v>
      </c>
      <c r="BM68" s="333">
        <v>0</v>
      </c>
      <c r="BN68" s="333">
        <v>0</v>
      </c>
      <c r="BO68" s="333">
        <v>0</v>
      </c>
      <c r="BP68" s="333">
        <v>5.2281250000232831</v>
      </c>
      <c r="BQ68" s="333">
        <v>0</v>
      </c>
      <c r="BR68" s="333">
        <v>0</v>
      </c>
      <c r="BS68" s="333">
        <v>72.635550000000876</v>
      </c>
      <c r="BT68" s="333">
        <v>54.66698333333261</v>
      </c>
    </row>
    <row r="69" spans="1:72" ht="15.75" customHeight="1" x14ac:dyDescent="0.25">
      <c r="A69" s="2" t="s">
        <v>799</v>
      </c>
      <c r="B69" s="218">
        <v>46251</v>
      </c>
      <c r="C69" s="332">
        <v>0.25</v>
      </c>
      <c r="D69" s="332">
        <v>0.29166666666666669</v>
      </c>
      <c r="E69" s="333">
        <v>2807.8080000281334</v>
      </c>
      <c r="F69" s="333">
        <v>2807.1253333389759</v>
      </c>
      <c r="G69" s="333">
        <v>1726.285913079977</v>
      </c>
      <c r="H69" s="333">
        <v>1092.6079999953508</v>
      </c>
      <c r="I69" s="333">
        <v>300.81301695108414</v>
      </c>
      <c r="J69" s="333">
        <v>322.48518994450569</v>
      </c>
      <c r="K69" s="333">
        <v>339.06549152731895</v>
      </c>
      <c r="L69" s="333">
        <v>320.91741677373648</v>
      </c>
      <c r="M69" s="333">
        <v>438.02901694923639</v>
      </c>
      <c r="N69" s="333">
        <v>0</v>
      </c>
      <c r="O69" s="333">
        <v>0</v>
      </c>
      <c r="P69" s="333">
        <v>0</v>
      </c>
      <c r="Q69" s="333">
        <v>25.852697562426329</v>
      </c>
      <c r="R69" s="333">
        <v>100.52594368904829</v>
      </c>
      <c r="S69" s="333">
        <v>0</v>
      </c>
      <c r="T69" s="333">
        <v>66.140950659289956</v>
      </c>
      <c r="U69" s="333">
        <v>0</v>
      </c>
      <c r="V69" s="333">
        <v>0</v>
      </c>
      <c r="W69" s="333">
        <v>94.338447602465749</v>
      </c>
      <c r="X69" s="333">
        <v>0</v>
      </c>
      <c r="Y69" s="333">
        <v>92.718167701736093</v>
      </c>
      <c r="Z69" s="333">
        <v>0</v>
      </c>
      <c r="AA69" s="333">
        <v>1.5234375</v>
      </c>
      <c r="AB69" s="333">
        <v>92.00018555438146</v>
      </c>
      <c r="AC69" s="333">
        <v>28.035714285913855</v>
      </c>
      <c r="AD69" s="333">
        <v>103.39276009332389</v>
      </c>
      <c r="AE69" s="333">
        <v>0</v>
      </c>
      <c r="AF69" s="333">
        <v>0</v>
      </c>
      <c r="AG69" s="333">
        <v>0.1672173913102597</v>
      </c>
      <c r="AH69" s="333">
        <v>1.1108695652183087E-2</v>
      </c>
      <c r="AI69" s="333">
        <v>133.88043478224427</v>
      </c>
      <c r="AJ69" s="333">
        <v>309.74720000009984</v>
      </c>
      <c r="AK69" s="333">
        <v>249.08800000045449</v>
      </c>
      <c r="AL69" s="333">
        <v>0</v>
      </c>
      <c r="AM69" s="333">
        <v>0</v>
      </c>
      <c r="AN69" s="333">
        <v>1.9200000000419095</v>
      </c>
      <c r="AO69" s="333">
        <v>1.984000000054948</v>
      </c>
      <c r="AP69" s="333">
        <v>0</v>
      </c>
      <c r="AQ69" s="333">
        <v>0</v>
      </c>
      <c r="AR69" s="333">
        <v>0</v>
      </c>
      <c r="AS69" s="333">
        <v>0</v>
      </c>
      <c r="AT69" s="333">
        <v>0</v>
      </c>
      <c r="AU69" s="333">
        <v>0</v>
      </c>
      <c r="AV69" s="333">
        <v>0</v>
      </c>
      <c r="AW69" s="333">
        <v>0</v>
      </c>
      <c r="AX69" s="333">
        <v>0</v>
      </c>
      <c r="AY69" s="333">
        <v>278.27199999988079</v>
      </c>
      <c r="AZ69" s="333">
        <v>143.93528163584415</v>
      </c>
      <c r="BA69" s="333">
        <v>70.655999999493361</v>
      </c>
      <c r="BB69" s="333">
        <v>0</v>
      </c>
      <c r="BC69" s="333">
        <v>0</v>
      </c>
      <c r="BD69" s="333">
        <v>0</v>
      </c>
      <c r="BE69" s="333">
        <v>0</v>
      </c>
      <c r="BF69" s="333">
        <v>0</v>
      </c>
      <c r="BG69" s="333">
        <v>0</v>
      </c>
      <c r="BH69" s="333">
        <v>0</v>
      </c>
      <c r="BI69" s="333">
        <v>0</v>
      </c>
      <c r="BJ69" s="333">
        <v>0</v>
      </c>
      <c r="BK69" s="333">
        <v>0</v>
      </c>
      <c r="BL69" s="333">
        <v>0</v>
      </c>
      <c r="BM69" s="333">
        <v>0</v>
      </c>
      <c r="BN69" s="333">
        <v>0</v>
      </c>
      <c r="BO69" s="333">
        <v>0</v>
      </c>
      <c r="BP69" s="333">
        <v>11.210937500116415</v>
      </c>
      <c r="BQ69" s="333">
        <v>0</v>
      </c>
      <c r="BR69" s="333">
        <v>0</v>
      </c>
      <c r="BS69" s="333">
        <v>2.4173884297561017</v>
      </c>
      <c r="BT69" s="333">
        <v>1.9389166666624078</v>
      </c>
    </row>
    <row r="70" spans="1:72" ht="15.75" customHeight="1" x14ac:dyDescent="0.25">
      <c r="A70" s="2" t="s">
        <v>800</v>
      </c>
      <c r="B70" s="218">
        <v>46251</v>
      </c>
      <c r="C70" s="332">
        <v>0.29166666666666669</v>
      </c>
      <c r="D70" s="332">
        <v>0.33333333333333331</v>
      </c>
      <c r="E70" s="333">
        <v>2823.5093333125114</v>
      </c>
      <c r="F70" s="333">
        <v>2807.3331014513969</v>
      </c>
      <c r="G70" s="333">
        <v>1807.8794202506542</v>
      </c>
      <c r="H70" s="333">
        <v>1026.730666667223</v>
      </c>
      <c r="I70" s="333">
        <v>283.38766101747751</v>
      </c>
      <c r="J70" s="333">
        <v>336.38070835918188</v>
      </c>
      <c r="K70" s="333">
        <v>370.16732203215361</v>
      </c>
      <c r="L70" s="333">
        <v>325.48692220449448</v>
      </c>
      <c r="M70" s="333">
        <v>497.14332203194499</v>
      </c>
      <c r="N70" s="333">
        <v>0</v>
      </c>
      <c r="O70" s="333">
        <v>6.4000000013038516E-2</v>
      </c>
      <c r="P70" s="333">
        <v>0.19200000003911555</v>
      </c>
      <c r="Q70" s="333">
        <v>25.292057971470058</v>
      </c>
      <c r="R70" s="333">
        <v>100.79475196357816</v>
      </c>
      <c r="S70" s="333">
        <v>0</v>
      </c>
      <c r="T70" s="333">
        <v>50.856322982348502</v>
      </c>
      <c r="U70" s="333">
        <v>0</v>
      </c>
      <c r="V70" s="333">
        <v>0</v>
      </c>
      <c r="W70" s="333">
        <v>96.604050891473889</v>
      </c>
      <c r="X70" s="333">
        <v>0</v>
      </c>
      <c r="Y70" s="333">
        <v>94.93090062122792</v>
      </c>
      <c r="Z70" s="333">
        <v>0.494140625</v>
      </c>
      <c r="AA70" s="333">
        <v>9.2694584627170116</v>
      </c>
      <c r="AB70" s="333">
        <v>96.066584631800652</v>
      </c>
      <c r="AC70" s="333">
        <v>28.77795031061396</v>
      </c>
      <c r="AD70" s="333">
        <v>104.4084821427241</v>
      </c>
      <c r="AE70" s="333">
        <v>0</v>
      </c>
      <c r="AF70" s="333">
        <v>0</v>
      </c>
      <c r="AG70" s="333">
        <v>0.16427489481066004</v>
      </c>
      <c r="AH70" s="333">
        <v>1.0984689107090162E-2</v>
      </c>
      <c r="AI70" s="333">
        <v>139.23913043458015</v>
      </c>
      <c r="AJ70" s="333">
        <v>308.95679999981076</v>
      </c>
      <c r="AK70" s="333">
        <v>248.27076923009008</v>
      </c>
      <c r="AL70" s="333">
        <v>0</v>
      </c>
      <c r="AM70" s="333">
        <v>0</v>
      </c>
      <c r="AN70" s="333">
        <v>0</v>
      </c>
      <c r="AO70" s="333">
        <v>0</v>
      </c>
      <c r="AP70" s="333">
        <v>0</v>
      </c>
      <c r="AQ70" s="333">
        <v>0</v>
      </c>
      <c r="AR70" s="333">
        <v>0</v>
      </c>
      <c r="AS70" s="333">
        <v>0</v>
      </c>
      <c r="AT70" s="333">
        <v>0</v>
      </c>
      <c r="AU70" s="333">
        <v>0</v>
      </c>
      <c r="AV70" s="333">
        <v>0</v>
      </c>
      <c r="AW70" s="333">
        <v>0</v>
      </c>
      <c r="AX70" s="333">
        <v>0</v>
      </c>
      <c r="AY70" s="333">
        <v>282.3519999999553</v>
      </c>
      <c r="AZ70" s="333">
        <v>145.55078125</v>
      </c>
      <c r="BA70" s="333">
        <v>65.696000000461936</v>
      </c>
      <c r="BB70" s="333">
        <v>0</v>
      </c>
      <c r="BC70" s="333">
        <v>0</v>
      </c>
      <c r="BD70" s="333">
        <v>0</v>
      </c>
      <c r="BE70" s="333">
        <v>0</v>
      </c>
      <c r="BF70" s="333">
        <v>0</v>
      </c>
      <c r="BG70" s="333">
        <v>0</v>
      </c>
      <c r="BH70" s="333">
        <v>0</v>
      </c>
      <c r="BI70" s="333">
        <v>0</v>
      </c>
      <c r="BJ70" s="333">
        <v>0</v>
      </c>
      <c r="BK70" s="333">
        <v>0</v>
      </c>
      <c r="BL70" s="333">
        <v>0</v>
      </c>
      <c r="BM70" s="333">
        <v>0</v>
      </c>
      <c r="BN70" s="333">
        <v>0</v>
      </c>
      <c r="BO70" s="333">
        <v>0</v>
      </c>
      <c r="BP70" s="333">
        <v>13.708155487780459</v>
      </c>
      <c r="BQ70" s="333">
        <v>0</v>
      </c>
      <c r="BR70" s="333">
        <v>0</v>
      </c>
      <c r="BS70" s="333">
        <v>17.624961570247251</v>
      </c>
      <c r="BT70" s="333">
        <v>12.47022619047857</v>
      </c>
    </row>
    <row r="71" spans="1:72" ht="15.75" customHeight="1" x14ac:dyDescent="0.25">
      <c r="A71" s="2" t="s">
        <v>801</v>
      </c>
      <c r="B71" s="218">
        <v>46251</v>
      </c>
      <c r="C71" s="332">
        <v>0.33333333333333331</v>
      </c>
      <c r="D71" s="332">
        <v>0.375</v>
      </c>
      <c r="E71" s="333">
        <v>2779.99675360322</v>
      </c>
      <c r="F71" s="333">
        <v>2794.5405217409134</v>
      </c>
      <c r="G71" s="333">
        <v>1778.3466666638851</v>
      </c>
      <c r="H71" s="333">
        <v>1020.2453333288431</v>
      </c>
      <c r="I71" s="333">
        <v>273.22905435040593</v>
      </c>
      <c r="J71" s="333">
        <v>308.44962712004781</v>
      </c>
      <c r="K71" s="333">
        <v>370.30616948753595</v>
      </c>
      <c r="L71" s="333">
        <v>324.41708475351334</v>
      </c>
      <c r="M71" s="333">
        <v>491.13816949352622</v>
      </c>
      <c r="N71" s="333">
        <v>0</v>
      </c>
      <c r="O71" s="333">
        <v>0</v>
      </c>
      <c r="P71" s="333">
        <v>0</v>
      </c>
      <c r="Q71" s="333">
        <v>35.223104084841907</v>
      </c>
      <c r="R71" s="333">
        <v>100.48059224383906</v>
      </c>
      <c r="S71" s="333">
        <v>0</v>
      </c>
      <c r="T71" s="333">
        <v>19.454262694343925</v>
      </c>
      <c r="U71" s="333">
        <v>0</v>
      </c>
      <c r="V71" s="333">
        <v>0</v>
      </c>
      <c r="W71" s="333">
        <v>107.00155676808208</v>
      </c>
      <c r="X71" s="333">
        <v>0</v>
      </c>
      <c r="Y71" s="333">
        <v>94.76242236001417</v>
      </c>
      <c r="Z71" s="333">
        <v>0</v>
      </c>
      <c r="AA71" s="333">
        <v>23.223214285739232</v>
      </c>
      <c r="AB71" s="333">
        <v>94.704968944191933</v>
      </c>
      <c r="AC71" s="333">
        <v>28.77795031061396</v>
      </c>
      <c r="AD71" s="333">
        <v>106.68322981335223</v>
      </c>
      <c r="AE71" s="333">
        <v>0</v>
      </c>
      <c r="AF71" s="333">
        <v>0</v>
      </c>
      <c r="AG71" s="333">
        <v>0.16774193547098548</v>
      </c>
      <c r="AH71" s="333">
        <v>1.105510752677219E-2</v>
      </c>
      <c r="AI71" s="333">
        <v>138.99625993426889</v>
      </c>
      <c r="AJ71" s="333">
        <v>307.18080000020564</v>
      </c>
      <c r="AK71" s="333">
        <v>246.57723076920956</v>
      </c>
      <c r="AL71" s="333">
        <v>0</v>
      </c>
      <c r="AM71" s="333">
        <v>0</v>
      </c>
      <c r="AN71" s="333">
        <v>0</v>
      </c>
      <c r="AO71" s="333">
        <v>0</v>
      </c>
      <c r="AP71" s="333">
        <v>0</v>
      </c>
      <c r="AQ71" s="333">
        <v>0</v>
      </c>
      <c r="AR71" s="333">
        <v>0</v>
      </c>
      <c r="AS71" s="333">
        <v>0</v>
      </c>
      <c r="AT71" s="333">
        <v>0</v>
      </c>
      <c r="AU71" s="333">
        <v>0</v>
      </c>
      <c r="AV71" s="333">
        <v>0</v>
      </c>
      <c r="AW71" s="333">
        <v>0</v>
      </c>
      <c r="AX71" s="333">
        <v>0</v>
      </c>
      <c r="AY71" s="333">
        <v>282.81920000026003</v>
      </c>
      <c r="AZ71" s="333">
        <v>126.38984375004657</v>
      </c>
      <c r="BA71" s="333">
        <v>57.331199999898672</v>
      </c>
      <c r="BB71" s="333">
        <v>0</v>
      </c>
      <c r="BC71" s="333">
        <v>0</v>
      </c>
      <c r="BD71" s="333">
        <v>0</v>
      </c>
      <c r="BE71" s="333">
        <v>0</v>
      </c>
      <c r="BF71" s="333">
        <v>0</v>
      </c>
      <c r="BG71" s="333">
        <v>0</v>
      </c>
      <c r="BH71" s="333">
        <v>0</v>
      </c>
      <c r="BI71" s="333">
        <v>0</v>
      </c>
      <c r="BJ71" s="333">
        <v>0</v>
      </c>
      <c r="BK71" s="333">
        <v>0</v>
      </c>
      <c r="BL71" s="333">
        <v>0</v>
      </c>
      <c r="BM71" s="333">
        <v>0</v>
      </c>
      <c r="BN71" s="333">
        <v>0</v>
      </c>
      <c r="BO71" s="333">
        <v>0</v>
      </c>
      <c r="BP71" s="333">
        <v>10.138719512149692</v>
      </c>
      <c r="BQ71" s="333">
        <v>0</v>
      </c>
      <c r="BR71" s="333">
        <v>0</v>
      </c>
      <c r="BS71" s="333">
        <v>49.33744999999908</v>
      </c>
      <c r="BT71" s="333">
        <v>35.044857142856927</v>
      </c>
    </row>
    <row r="72" spans="1:72" ht="15.75" customHeight="1" x14ac:dyDescent="0.25">
      <c r="A72" s="2" t="s">
        <v>802</v>
      </c>
      <c r="B72" s="218">
        <v>46251</v>
      </c>
      <c r="C72" s="332">
        <v>0.375</v>
      </c>
      <c r="D72" s="332">
        <v>0.41666666666666669</v>
      </c>
      <c r="E72" s="333">
        <v>2690.8939130604267</v>
      </c>
      <c r="F72" s="333">
        <v>2676.2907825708389</v>
      </c>
      <c r="G72" s="333">
        <v>1759.2320000231266</v>
      </c>
      <c r="H72" s="333">
        <v>945.0629565268755</v>
      </c>
      <c r="I72" s="333">
        <v>266.12389480322599</v>
      </c>
      <c r="J72" s="333">
        <v>298.73269900679588</v>
      </c>
      <c r="K72" s="333">
        <v>364.33572881668806</v>
      </c>
      <c r="L72" s="333">
        <v>325.47998596727848</v>
      </c>
      <c r="M72" s="333">
        <v>503.59972881153226</v>
      </c>
      <c r="N72" s="333">
        <v>0</v>
      </c>
      <c r="O72" s="333">
        <v>0</v>
      </c>
      <c r="P72" s="333">
        <v>0</v>
      </c>
      <c r="Q72" s="333">
        <v>39.291446639224887</v>
      </c>
      <c r="R72" s="333">
        <v>100.38584253797308</v>
      </c>
      <c r="S72" s="333">
        <v>0</v>
      </c>
      <c r="T72" s="333">
        <v>0.7417081082239747</v>
      </c>
      <c r="U72" s="333">
        <v>0</v>
      </c>
      <c r="V72" s="333">
        <v>0</v>
      </c>
      <c r="W72" s="333">
        <v>129.25687227491289</v>
      </c>
      <c r="X72" s="333">
        <v>0</v>
      </c>
      <c r="Y72" s="333">
        <v>94.687927018851042</v>
      </c>
      <c r="Z72" s="333">
        <v>0</v>
      </c>
      <c r="AA72" s="333">
        <v>37.047171001555398</v>
      </c>
      <c r="AB72" s="333">
        <v>94.169759316835552</v>
      </c>
      <c r="AC72" s="333">
        <v>28.555900620762259</v>
      </c>
      <c r="AD72" s="333">
        <v>109.61801242269576</v>
      </c>
      <c r="AE72" s="333">
        <v>0</v>
      </c>
      <c r="AF72" s="333">
        <v>0</v>
      </c>
      <c r="AG72" s="333">
        <v>0.16574193548512994</v>
      </c>
      <c r="AH72" s="333">
        <v>1.1100806451622702E-2</v>
      </c>
      <c r="AI72" s="333">
        <v>139.50537634454668</v>
      </c>
      <c r="AJ72" s="333">
        <v>306.51199999987148</v>
      </c>
      <c r="AK72" s="333">
        <v>245.8879999993369</v>
      </c>
      <c r="AL72" s="333">
        <v>0</v>
      </c>
      <c r="AM72" s="333">
        <v>0</v>
      </c>
      <c r="AN72" s="333">
        <v>0</v>
      </c>
      <c r="AO72" s="333">
        <v>0</v>
      </c>
      <c r="AP72" s="333">
        <v>0</v>
      </c>
      <c r="AQ72" s="333">
        <v>0</v>
      </c>
      <c r="AR72" s="333">
        <v>0</v>
      </c>
      <c r="AS72" s="333">
        <v>0</v>
      </c>
      <c r="AT72" s="333">
        <v>0</v>
      </c>
      <c r="AU72" s="333">
        <v>0</v>
      </c>
      <c r="AV72" s="333">
        <v>0</v>
      </c>
      <c r="AW72" s="333">
        <v>0</v>
      </c>
      <c r="AX72" s="333">
        <v>0</v>
      </c>
      <c r="AY72" s="333">
        <v>274.96319999964908</v>
      </c>
      <c r="AZ72" s="333">
        <v>96.314062499906868</v>
      </c>
      <c r="BA72" s="333">
        <v>50.854399999603629</v>
      </c>
      <c r="BB72" s="333">
        <v>0</v>
      </c>
      <c r="BC72" s="333">
        <v>0</v>
      </c>
      <c r="BD72" s="333">
        <v>0</v>
      </c>
      <c r="BE72" s="333">
        <v>0</v>
      </c>
      <c r="BF72" s="333">
        <v>0</v>
      </c>
      <c r="BG72" s="333">
        <v>0</v>
      </c>
      <c r="BH72" s="333">
        <v>0</v>
      </c>
      <c r="BI72" s="333">
        <v>0</v>
      </c>
      <c r="BJ72" s="333">
        <v>0</v>
      </c>
      <c r="BK72" s="333">
        <v>0</v>
      </c>
      <c r="BL72" s="333">
        <v>0</v>
      </c>
      <c r="BM72" s="333">
        <v>0</v>
      </c>
      <c r="BN72" s="333">
        <v>0</v>
      </c>
      <c r="BO72" s="333">
        <v>0</v>
      </c>
      <c r="BP72" s="333">
        <v>23.00961538462434</v>
      </c>
      <c r="BQ72" s="333">
        <v>0</v>
      </c>
      <c r="BR72" s="333">
        <v>0</v>
      </c>
      <c r="BS72" s="333">
        <v>79.503016666665644</v>
      </c>
      <c r="BT72" s="333">
        <v>58.275092436975683</v>
      </c>
    </row>
    <row r="73" spans="1:72" ht="15.75" customHeight="1" x14ac:dyDescent="0.25">
      <c r="A73" s="2" t="s">
        <v>803</v>
      </c>
      <c r="B73" s="218">
        <v>46252</v>
      </c>
      <c r="C73" s="332">
        <v>0.25</v>
      </c>
      <c r="D73" s="332">
        <v>0.29166666666666669</v>
      </c>
      <c r="E73" s="333">
        <v>0</v>
      </c>
      <c r="F73" s="333">
        <v>0</v>
      </c>
      <c r="G73" s="333">
        <v>0</v>
      </c>
      <c r="H73" s="333">
        <v>0</v>
      </c>
      <c r="I73" s="333">
        <v>0</v>
      </c>
      <c r="J73" s="333">
        <v>0</v>
      </c>
      <c r="K73" s="333">
        <v>0</v>
      </c>
      <c r="L73" s="333">
        <v>0</v>
      </c>
      <c r="M73" s="333">
        <v>0</v>
      </c>
      <c r="N73" s="333">
        <v>0</v>
      </c>
      <c r="O73" s="333">
        <v>0</v>
      </c>
      <c r="P73" s="333">
        <v>0</v>
      </c>
      <c r="Q73" s="333">
        <v>0</v>
      </c>
      <c r="R73" s="333">
        <v>0</v>
      </c>
      <c r="S73" s="333">
        <v>0</v>
      </c>
      <c r="T73" s="333">
        <v>0</v>
      </c>
      <c r="U73" s="333">
        <v>0</v>
      </c>
      <c r="V73" s="333">
        <v>0</v>
      </c>
      <c r="W73" s="333">
        <v>0</v>
      </c>
      <c r="X73" s="333">
        <v>0</v>
      </c>
      <c r="Y73" s="333">
        <v>0</v>
      </c>
      <c r="Z73" s="333">
        <v>0</v>
      </c>
      <c r="AA73" s="333">
        <v>0</v>
      </c>
      <c r="AB73" s="333">
        <v>0</v>
      </c>
      <c r="AC73" s="333">
        <v>0</v>
      </c>
      <c r="AD73" s="333">
        <v>0</v>
      </c>
      <c r="AE73" s="333">
        <v>0</v>
      </c>
      <c r="AF73" s="333">
        <v>0</v>
      </c>
      <c r="AG73" s="333">
        <v>0</v>
      </c>
      <c r="AH73" s="333">
        <v>0</v>
      </c>
      <c r="AI73" s="333">
        <v>0</v>
      </c>
      <c r="AJ73" s="333">
        <v>0</v>
      </c>
      <c r="AK73" s="333">
        <v>0</v>
      </c>
      <c r="AL73" s="333">
        <v>0</v>
      </c>
      <c r="AM73" s="333">
        <v>0</v>
      </c>
      <c r="AN73" s="333">
        <v>0</v>
      </c>
      <c r="AO73" s="333">
        <v>0</v>
      </c>
      <c r="AP73" s="333">
        <v>0</v>
      </c>
      <c r="AQ73" s="333">
        <v>0</v>
      </c>
      <c r="AR73" s="333">
        <v>0</v>
      </c>
      <c r="AS73" s="333">
        <v>0</v>
      </c>
      <c r="AT73" s="333">
        <v>0</v>
      </c>
      <c r="AU73" s="333">
        <v>0</v>
      </c>
      <c r="AV73" s="333">
        <v>0</v>
      </c>
      <c r="AW73" s="333">
        <v>0</v>
      </c>
      <c r="AX73" s="333">
        <v>0</v>
      </c>
      <c r="AY73" s="333">
        <v>0</v>
      </c>
      <c r="AZ73" s="333">
        <v>0</v>
      </c>
      <c r="BA73" s="333">
        <v>0</v>
      </c>
      <c r="BB73" s="333">
        <v>0</v>
      </c>
      <c r="BC73" s="333">
        <v>0</v>
      </c>
      <c r="BD73" s="333">
        <v>0</v>
      </c>
      <c r="BE73" s="333">
        <v>0</v>
      </c>
      <c r="BF73" s="333">
        <v>0</v>
      </c>
      <c r="BG73" s="333">
        <v>0</v>
      </c>
      <c r="BH73" s="333">
        <v>0</v>
      </c>
      <c r="BI73" s="333">
        <v>0</v>
      </c>
      <c r="BJ73" s="333">
        <v>0</v>
      </c>
      <c r="BK73" s="333">
        <v>0</v>
      </c>
      <c r="BL73" s="333">
        <v>0</v>
      </c>
      <c r="BM73" s="333">
        <v>0</v>
      </c>
      <c r="BN73" s="333">
        <v>0</v>
      </c>
      <c r="BO73" s="333">
        <v>0</v>
      </c>
      <c r="BP73" s="333">
        <v>0</v>
      </c>
      <c r="BQ73" s="333">
        <v>0</v>
      </c>
      <c r="BR73" s="333">
        <v>0</v>
      </c>
      <c r="BS73" s="333">
        <v>0</v>
      </c>
      <c r="BT73" s="333">
        <v>0</v>
      </c>
    </row>
    <row r="74" spans="1:72" ht="15.75" customHeight="1" x14ac:dyDescent="0.25">
      <c r="A74" s="2" t="s">
        <v>804</v>
      </c>
      <c r="B74" s="218">
        <v>46252</v>
      </c>
      <c r="C74" s="332">
        <v>0.29166666666666669</v>
      </c>
      <c r="D74" s="332">
        <v>0.33333333333333331</v>
      </c>
      <c r="E74" s="333">
        <v>0</v>
      </c>
      <c r="F74" s="333">
        <v>0</v>
      </c>
      <c r="G74" s="333">
        <v>0</v>
      </c>
      <c r="H74" s="333">
        <v>0</v>
      </c>
      <c r="I74" s="333">
        <v>0</v>
      </c>
      <c r="J74" s="333">
        <v>0</v>
      </c>
      <c r="K74" s="333">
        <v>0</v>
      </c>
      <c r="L74" s="333">
        <v>0</v>
      </c>
      <c r="M74" s="333">
        <v>0</v>
      </c>
      <c r="N74" s="333">
        <v>0</v>
      </c>
      <c r="O74" s="333">
        <v>0</v>
      </c>
      <c r="P74" s="333">
        <v>0</v>
      </c>
      <c r="Q74" s="333">
        <v>0</v>
      </c>
      <c r="R74" s="333">
        <v>0</v>
      </c>
      <c r="S74" s="333">
        <v>0</v>
      </c>
      <c r="T74" s="333">
        <v>0</v>
      </c>
      <c r="U74" s="333">
        <v>0</v>
      </c>
      <c r="V74" s="333">
        <v>0</v>
      </c>
      <c r="W74" s="333">
        <v>0</v>
      </c>
      <c r="X74" s="333">
        <v>0</v>
      </c>
      <c r="Y74" s="333">
        <v>0</v>
      </c>
      <c r="Z74" s="333">
        <v>0</v>
      </c>
      <c r="AA74" s="333">
        <v>0</v>
      </c>
      <c r="AB74" s="333">
        <v>0</v>
      </c>
      <c r="AC74" s="333">
        <v>0</v>
      </c>
      <c r="AD74" s="333">
        <v>0</v>
      </c>
      <c r="AE74" s="333">
        <v>0</v>
      </c>
      <c r="AF74" s="333">
        <v>0</v>
      </c>
      <c r="AG74" s="333">
        <v>0</v>
      </c>
      <c r="AH74" s="333">
        <v>0</v>
      </c>
      <c r="AI74" s="333">
        <v>0</v>
      </c>
      <c r="AJ74" s="333">
        <v>0</v>
      </c>
      <c r="AK74" s="333">
        <v>0</v>
      </c>
      <c r="AL74" s="333">
        <v>0</v>
      </c>
      <c r="AM74" s="333">
        <v>0</v>
      </c>
      <c r="AN74" s="333">
        <v>0</v>
      </c>
      <c r="AO74" s="333">
        <v>0</v>
      </c>
      <c r="AP74" s="333">
        <v>0</v>
      </c>
      <c r="AQ74" s="333">
        <v>0</v>
      </c>
      <c r="AR74" s="333">
        <v>0</v>
      </c>
      <c r="AS74" s="333">
        <v>0</v>
      </c>
      <c r="AT74" s="333">
        <v>0</v>
      </c>
      <c r="AU74" s="333">
        <v>0</v>
      </c>
      <c r="AV74" s="333">
        <v>0</v>
      </c>
      <c r="AW74" s="333">
        <v>0</v>
      </c>
      <c r="AX74" s="333">
        <v>0</v>
      </c>
      <c r="AY74" s="333">
        <v>0</v>
      </c>
      <c r="AZ74" s="333">
        <v>0</v>
      </c>
      <c r="BA74" s="333">
        <v>0</v>
      </c>
      <c r="BB74" s="333">
        <v>0</v>
      </c>
      <c r="BC74" s="333">
        <v>0</v>
      </c>
      <c r="BD74" s="333">
        <v>0</v>
      </c>
      <c r="BE74" s="333">
        <v>0</v>
      </c>
      <c r="BF74" s="333">
        <v>0</v>
      </c>
      <c r="BG74" s="333">
        <v>0</v>
      </c>
      <c r="BH74" s="333">
        <v>0</v>
      </c>
      <c r="BI74" s="333">
        <v>0</v>
      </c>
      <c r="BJ74" s="333">
        <v>0</v>
      </c>
      <c r="BK74" s="333">
        <v>0</v>
      </c>
      <c r="BL74" s="333">
        <v>0</v>
      </c>
      <c r="BM74" s="333">
        <v>0</v>
      </c>
      <c r="BN74" s="333">
        <v>0</v>
      </c>
      <c r="BO74" s="333">
        <v>0</v>
      </c>
      <c r="BP74" s="333">
        <v>0</v>
      </c>
      <c r="BQ74" s="333">
        <v>0</v>
      </c>
      <c r="BR74" s="333">
        <v>0</v>
      </c>
      <c r="BS74" s="333">
        <v>0</v>
      </c>
      <c r="BT74" s="333">
        <v>0</v>
      </c>
    </row>
    <row r="75" spans="1:72" ht="15.75" customHeight="1" x14ac:dyDescent="0.25">
      <c r="A75" s="2" t="s">
        <v>805</v>
      </c>
      <c r="B75" s="218">
        <v>46252</v>
      </c>
      <c r="C75" s="332">
        <v>0.33333333333333331</v>
      </c>
      <c r="D75" s="332">
        <v>0.375</v>
      </c>
      <c r="E75" s="333">
        <v>0</v>
      </c>
      <c r="F75" s="333">
        <v>0</v>
      </c>
      <c r="G75" s="333">
        <v>0</v>
      </c>
      <c r="H75" s="333">
        <v>0</v>
      </c>
      <c r="I75" s="333">
        <v>0</v>
      </c>
      <c r="J75" s="333">
        <v>0</v>
      </c>
      <c r="K75" s="333">
        <v>0</v>
      </c>
      <c r="L75" s="333">
        <v>0</v>
      </c>
      <c r="M75" s="333">
        <v>0</v>
      </c>
      <c r="N75" s="333">
        <v>0</v>
      </c>
      <c r="O75" s="333">
        <v>0</v>
      </c>
      <c r="P75" s="333">
        <v>0</v>
      </c>
      <c r="Q75" s="333">
        <v>0</v>
      </c>
      <c r="R75" s="333">
        <v>0</v>
      </c>
      <c r="S75" s="333">
        <v>0</v>
      </c>
      <c r="T75" s="333">
        <v>0</v>
      </c>
      <c r="U75" s="333">
        <v>0</v>
      </c>
      <c r="V75" s="333">
        <v>0</v>
      </c>
      <c r="W75" s="333">
        <v>0</v>
      </c>
      <c r="X75" s="333">
        <v>0</v>
      </c>
      <c r="Y75" s="333">
        <v>0</v>
      </c>
      <c r="Z75" s="333">
        <v>0</v>
      </c>
      <c r="AA75" s="333">
        <v>0</v>
      </c>
      <c r="AB75" s="333">
        <v>0</v>
      </c>
      <c r="AC75" s="333">
        <v>0</v>
      </c>
      <c r="AD75" s="333">
        <v>0</v>
      </c>
      <c r="AE75" s="333">
        <v>0</v>
      </c>
      <c r="AF75" s="333">
        <v>0</v>
      </c>
      <c r="AG75" s="333">
        <v>0</v>
      </c>
      <c r="AH75" s="333">
        <v>0</v>
      </c>
      <c r="AI75" s="333">
        <v>0</v>
      </c>
      <c r="AJ75" s="333">
        <v>0</v>
      </c>
      <c r="AK75" s="333">
        <v>0</v>
      </c>
      <c r="AL75" s="333">
        <v>0</v>
      </c>
      <c r="AM75" s="333">
        <v>0</v>
      </c>
      <c r="AN75" s="333">
        <v>0</v>
      </c>
      <c r="AO75" s="333">
        <v>0</v>
      </c>
      <c r="AP75" s="333">
        <v>0</v>
      </c>
      <c r="AQ75" s="333">
        <v>0</v>
      </c>
      <c r="AR75" s="333">
        <v>0</v>
      </c>
      <c r="AS75" s="333">
        <v>0</v>
      </c>
      <c r="AT75" s="333">
        <v>0</v>
      </c>
      <c r="AU75" s="333">
        <v>0</v>
      </c>
      <c r="AV75" s="333">
        <v>0</v>
      </c>
      <c r="AW75" s="333">
        <v>0</v>
      </c>
      <c r="AX75" s="333">
        <v>0</v>
      </c>
      <c r="AY75" s="333">
        <v>0</v>
      </c>
      <c r="AZ75" s="333">
        <v>0</v>
      </c>
      <c r="BA75" s="333">
        <v>0</v>
      </c>
      <c r="BB75" s="333">
        <v>0</v>
      </c>
      <c r="BC75" s="333">
        <v>0</v>
      </c>
      <c r="BD75" s="333">
        <v>0</v>
      </c>
      <c r="BE75" s="333">
        <v>0</v>
      </c>
      <c r="BF75" s="333">
        <v>0</v>
      </c>
      <c r="BG75" s="333">
        <v>0</v>
      </c>
      <c r="BH75" s="333">
        <v>0</v>
      </c>
      <c r="BI75" s="333">
        <v>0</v>
      </c>
      <c r="BJ75" s="333">
        <v>0</v>
      </c>
      <c r="BK75" s="333">
        <v>0</v>
      </c>
      <c r="BL75" s="333">
        <v>0</v>
      </c>
      <c r="BM75" s="333">
        <v>0</v>
      </c>
      <c r="BN75" s="333">
        <v>0</v>
      </c>
      <c r="BO75" s="333">
        <v>0</v>
      </c>
      <c r="BP75" s="333">
        <v>0</v>
      </c>
      <c r="BQ75" s="333">
        <v>0</v>
      </c>
      <c r="BR75" s="333">
        <v>0</v>
      </c>
      <c r="BS75" s="333">
        <v>0</v>
      </c>
      <c r="BT75" s="333">
        <v>0</v>
      </c>
    </row>
    <row r="76" spans="1:72" ht="15.75" customHeight="1" x14ac:dyDescent="0.25">
      <c r="A76" s="2" t="s">
        <v>806</v>
      </c>
      <c r="B76" s="218">
        <v>46252</v>
      </c>
      <c r="C76" s="332">
        <v>0.375</v>
      </c>
      <c r="D76" s="332">
        <v>0.41666666666666669</v>
      </c>
      <c r="E76" s="333">
        <v>0</v>
      </c>
      <c r="F76" s="333">
        <v>0</v>
      </c>
      <c r="G76" s="333">
        <v>0</v>
      </c>
      <c r="H76" s="333">
        <v>0</v>
      </c>
      <c r="I76" s="333">
        <v>0</v>
      </c>
      <c r="J76" s="333">
        <v>0</v>
      </c>
      <c r="K76" s="333">
        <v>0</v>
      </c>
      <c r="L76" s="333">
        <v>0</v>
      </c>
      <c r="M76" s="333">
        <v>0</v>
      </c>
      <c r="N76" s="333">
        <v>0</v>
      </c>
      <c r="O76" s="333">
        <v>0</v>
      </c>
      <c r="P76" s="333">
        <v>0</v>
      </c>
      <c r="Q76" s="333">
        <v>0</v>
      </c>
      <c r="R76" s="333">
        <v>0</v>
      </c>
      <c r="S76" s="333">
        <v>0</v>
      </c>
      <c r="T76" s="333">
        <v>0</v>
      </c>
      <c r="U76" s="333">
        <v>0</v>
      </c>
      <c r="V76" s="333">
        <v>0</v>
      </c>
      <c r="W76" s="333">
        <v>0</v>
      </c>
      <c r="X76" s="333">
        <v>0</v>
      </c>
      <c r="Y76" s="333">
        <v>0</v>
      </c>
      <c r="Z76" s="333">
        <v>0</v>
      </c>
      <c r="AA76" s="333">
        <v>0</v>
      </c>
      <c r="AB76" s="333">
        <v>0</v>
      </c>
      <c r="AC76" s="333">
        <v>0</v>
      </c>
      <c r="AD76" s="333">
        <v>0</v>
      </c>
      <c r="AE76" s="333">
        <v>0</v>
      </c>
      <c r="AF76" s="333">
        <v>0</v>
      </c>
      <c r="AG76" s="333">
        <v>0</v>
      </c>
      <c r="AH76" s="333">
        <v>0</v>
      </c>
      <c r="AI76" s="333">
        <v>0</v>
      </c>
      <c r="AJ76" s="333">
        <v>0</v>
      </c>
      <c r="AK76" s="333">
        <v>0</v>
      </c>
      <c r="AL76" s="333">
        <v>0</v>
      </c>
      <c r="AM76" s="333">
        <v>0</v>
      </c>
      <c r="AN76" s="333">
        <v>0</v>
      </c>
      <c r="AO76" s="333">
        <v>0</v>
      </c>
      <c r="AP76" s="333">
        <v>0</v>
      </c>
      <c r="AQ76" s="333">
        <v>0</v>
      </c>
      <c r="AR76" s="333">
        <v>0</v>
      </c>
      <c r="AS76" s="333">
        <v>0</v>
      </c>
      <c r="AT76" s="333">
        <v>0</v>
      </c>
      <c r="AU76" s="333">
        <v>0</v>
      </c>
      <c r="AV76" s="333">
        <v>0</v>
      </c>
      <c r="AW76" s="333">
        <v>0</v>
      </c>
      <c r="AX76" s="333">
        <v>0</v>
      </c>
      <c r="AY76" s="333">
        <v>0</v>
      </c>
      <c r="AZ76" s="333">
        <v>0</v>
      </c>
      <c r="BA76" s="333">
        <v>0</v>
      </c>
      <c r="BB76" s="333">
        <v>0</v>
      </c>
      <c r="BC76" s="333">
        <v>0</v>
      </c>
      <c r="BD76" s="333">
        <v>0</v>
      </c>
      <c r="BE76" s="333">
        <v>0</v>
      </c>
      <c r="BF76" s="333">
        <v>0</v>
      </c>
      <c r="BG76" s="333">
        <v>0</v>
      </c>
      <c r="BH76" s="333">
        <v>0</v>
      </c>
      <c r="BI76" s="333">
        <v>0</v>
      </c>
      <c r="BJ76" s="333">
        <v>0</v>
      </c>
      <c r="BK76" s="333">
        <v>0</v>
      </c>
      <c r="BL76" s="333">
        <v>0</v>
      </c>
      <c r="BM76" s="333">
        <v>0</v>
      </c>
      <c r="BN76" s="333">
        <v>0</v>
      </c>
      <c r="BO76" s="333">
        <v>0</v>
      </c>
      <c r="BP76" s="333">
        <v>0</v>
      </c>
      <c r="BQ76" s="333">
        <v>0</v>
      </c>
      <c r="BR76" s="333">
        <v>0</v>
      </c>
      <c r="BS76" s="333">
        <v>0</v>
      </c>
      <c r="BT76" s="333">
        <v>0</v>
      </c>
    </row>
    <row r="77" spans="1:72" ht="15.75" customHeight="1" x14ac:dyDescent="0.25">
      <c r="A77" s="2" t="s">
        <v>807</v>
      </c>
      <c r="B77" s="218">
        <v>46253</v>
      </c>
      <c r="C77" s="332">
        <v>0.25</v>
      </c>
      <c r="D77" s="332">
        <v>0.29166666666666669</v>
      </c>
      <c r="E77" s="333">
        <v>0</v>
      </c>
      <c r="F77" s="333">
        <v>0</v>
      </c>
      <c r="G77" s="333">
        <v>0</v>
      </c>
      <c r="H77" s="333">
        <v>0</v>
      </c>
      <c r="I77" s="333">
        <v>0</v>
      </c>
      <c r="J77" s="333">
        <v>0</v>
      </c>
      <c r="K77" s="333">
        <v>0</v>
      </c>
      <c r="L77" s="333">
        <v>0</v>
      </c>
      <c r="M77" s="333">
        <v>0</v>
      </c>
      <c r="N77" s="333">
        <v>0</v>
      </c>
      <c r="O77" s="333">
        <v>0</v>
      </c>
      <c r="P77" s="333">
        <v>0</v>
      </c>
      <c r="Q77" s="333">
        <v>0</v>
      </c>
      <c r="R77" s="333">
        <v>0</v>
      </c>
      <c r="S77" s="333">
        <v>0</v>
      </c>
      <c r="T77" s="333">
        <v>0</v>
      </c>
      <c r="U77" s="333">
        <v>0</v>
      </c>
      <c r="V77" s="333">
        <v>0</v>
      </c>
      <c r="W77" s="333">
        <v>0</v>
      </c>
      <c r="X77" s="333">
        <v>0</v>
      </c>
      <c r="Y77" s="333">
        <v>0</v>
      </c>
      <c r="Z77" s="333">
        <v>0</v>
      </c>
      <c r="AA77" s="333">
        <v>0</v>
      </c>
      <c r="AB77" s="333">
        <v>0</v>
      </c>
      <c r="AC77" s="333">
        <v>0</v>
      </c>
      <c r="AD77" s="333">
        <v>0</v>
      </c>
      <c r="AE77" s="333">
        <v>0</v>
      </c>
      <c r="AF77" s="333">
        <v>0</v>
      </c>
      <c r="AG77" s="333">
        <v>0</v>
      </c>
      <c r="AH77" s="333">
        <v>0</v>
      </c>
      <c r="AI77" s="333">
        <v>0</v>
      </c>
      <c r="AJ77" s="333">
        <v>0</v>
      </c>
      <c r="AK77" s="333">
        <v>0</v>
      </c>
      <c r="AL77" s="333">
        <v>0</v>
      </c>
      <c r="AM77" s="333">
        <v>0</v>
      </c>
      <c r="AN77" s="333">
        <v>0</v>
      </c>
      <c r="AO77" s="333">
        <v>0</v>
      </c>
      <c r="AP77" s="333">
        <v>0</v>
      </c>
      <c r="AQ77" s="333">
        <v>0</v>
      </c>
      <c r="AR77" s="333">
        <v>0</v>
      </c>
      <c r="AS77" s="333">
        <v>0</v>
      </c>
      <c r="AT77" s="333">
        <v>0</v>
      </c>
      <c r="AU77" s="333">
        <v>0</v>
      </c>
      <c r="AV77" s="333">
        <v>0</v>
      </c>
      <c r="AW77" s="333">
        <v>0</v>
      </c>
      <c r="AX77" s="333">
        <v>0</v>
      </c>
      <c r="AY77" s="333">
        <v>0</v>
      </c>
      <c r="AZ77" s="333">
        <v>0</v>
      </c>
      <c r="BA77" s="333">
        <v>0</v>
      </c>
      <c r="BB77" s="333">
        <v>0</v>
      </c>
      <c r="BC77" s="333">
        <v>0</v>
      </c>
      <c r="BD77" s="333">
        <v>0</v>
      </c>
      <c r="BE77" s="333">
        <v>0</v>
      </c>
      <c r="BF77" s="333">
        <v>0</v>
      </c>
      <c r="BG77" s="333">
        <v>0</v>
      </c>
      <c r="BH77" s="333">
        <v>0</v>
      </c>
      <c r="BI77" s="333">
        <v>0</v>
      </c>
      <c r="BJ77" s="333">
        <v>0</v>
      </c>
      <c r="BK77" s="333">
        <v>0</v>
      </c>
      <c r="BL77" s="333">
        <v>0</v>
      </c>
      <c r="BM77" s="333">
        <v>0</v>
      </c>
      <c r="BN77" s="333">
        <v>0</v>
      </c>
      <c r="BO77" s="333">
        <v>0</v>
      </c>
      <c r="BP77" s="333">
        <v>0</v>
      </c>
      <c r="BQ77" s="333">
        <v>0</v>
      </c>
      <c r="BR77" s="333">
        <v>0</v>
      </c>
      <c r="BS77" s="333">
        <v>0</v>
      </c>
      <c r="BT77" s="333">
        <v>0</v>
      </c>
    </row>
    <row r="78" spans="1:72" ht="15.75" customHeight="1" x14ac:dyDescent="0.25">
      <c r="A78" s="2" t="s">
        <v>808</v>
      </c>
      <c r="B78" s="218">
        <v>46253</v>
      </c>
      <c r="C78" s="332">
        <v>0.29166666666666669</v>
      </c>
      <c r="D78" s="332">
        <v>0.33333333333333331</v>
      </c>
      <c r="E78" s="333">
        <v>0</v>
      </c>
      <c r="F78" s="333">
        <v>0</v>
      </c>
      <c r="G78" s="333">
        <v>0</v>
      </c>
      <c r="H78" s="333">
        <v>0</v>
      </c>
      <c r="I78" s="333">
        <v>0</v>
      </c>
      <c r="J78" s="333">
        <v>0</v>
      </c>
      <c r="K78" s="333">
        <v>0</v>
      </c>
      <c r="L78" s="333">
        <v>0</v>
      </c>
      <c r="M78" s="333">
        <v>0</v>
      </c>
      <c r="N78" s="333">
        <v>0</v>
      </c>
      <c r="O78" s="333">
        <v>0</v>
      </c>
      <c r="P78" s="333">
        <v>0</v>
      </c>
      <c r="Q78" s="333">
        <v>0</v>
      </c>
      <c r="R78" s="333">
        <v>0</v>
      </c>
      <c r="S78" s="333">
        <v>0</v>
      </c>
      <c r="T78" s="333">
        <v>0</v>
      </c>
      <c r="U78" s="333">
        <v>0</v>
      </c>
      <c r="V78" s="333">
        <v>0</v>
      </c>
      <c r="W78" s="333">
        <v>0</v>
      </c>
      <c r="X78" s="333">
        <v>0</v>
      </c>
      <c r="Y78" s="333">
        <v>0</v>
      </c>
      <c r="Z78" s="333">
        <v>0</v>
      </c>
      <c r="AA78" s="333">
        <v>0</v>
      </c>
      <c r="AB78" s="333">
        <v>0</v>
      </c>
      <c r="AC78" s="333">
        <v>0</v>
      </c>
      <c r="AD78" s="333">
        <v>0</v>
      </c>
      <c r="AE78" s="333">
        <v>0</v>
      </c>
      <c r="AF78" s="333">
        <v>0</v>
      </c>
      <c r="AG78" s="333">
        <v>0</v>
      </c>
      <c r="AH78" s="333">
        <v>0</v>
      </c>
      <c r="AI78" s="333">
        <v>0</v>
      </c>
      <c r="AJ78" s="333">
        <v>0</v>
      </c>
      <c r="AK78" s="333">
        <v>0</v>
      </c>
      <c r="AL78" s="333">
        <v>0</v>
      </c>
      <c r="AM78" s="333">
        <v>0</v>
      </c>
      <c r="AN78" s="333">
        <v>0</v>
      </c>
      <c r="AO78" s="333">
        <v>0</v>
      </c>
      <c r="AP78" s="333">
        <v>0</v>
      </c>
      <c r="AQ78" s="333">
        <v>0</v>
      </c>
      <c r="AR78" s="333">
        <v>0</v>
      </c>
      <c r="AS78" s="333">
        <v>0</v>
      </c>
      <c r="AT78" s="333">
        <v>0</v>
      </c>
      <c r="AU78" s="333">
        <v>0</v>
      </c>
      <c r="AV78" s="333">
        <v>0</v>
      </c>
      <c r="AW78" s="333">
        <v>0</v>
      </c>
      <c r="AX78" s="333">
        <v>0</v>
      </c>
      <c r="AY78" s="333">
        <v>0</v>
      </c>
      <c r="AZ78" s="333">
        <v>0</v>
      </c>
      <c r="BA78" s="333">
        <v>0</v>
      </c>
      <c r="BB78" s="333">
        <v>0</v>
      </c>
      <c r="BC78" s="333">
        <v>0</v>
      </c>
      <c r="BD78" s="333">
        <v>0</v>
      </c>
      <c r="BE78" s="333">
        <v>0</v>
      </c>
      <c r="BF78" s="333">
        <v>0</v>
      </c>
      <c r="BG78" s="333">
        <v>0</v>
      </c>
      <c r="BH78" s="333">
        <v>0</v>
      </c>
      <c r="BI78" s="333">
        <v>0</v>
      </c>
      <c r="BJ78" s="333">
        <v>0</v>
      </c>
      <c r="BK78" s="333">
        <v>0</v>
      </c>
      <c r="BL78" s="333">
        <v>0</v>
      </c>
      <c r="BM78" s="333">
        <v>0</v>
      </c>
      <c r="BN78" s="333">
        <v>0</v>
      </c>
      <c r="BO78" s="333">
        <v>0</v>
      </c>
      <c r="BP78" s="333">
        <v>0</v>
      </c>
      <c r="BQ78" s="333">
        <v>0</v>
      </c>
      <c r="BR78" s="333">
        <v>0</v>
      </c>
      <c r="BS78" s="333">
        <v>0</v>
      </c>
      <c r="BT78" s="333">
        <v>0</v>
      </c>
    </row>
    <row r="79" spans="1:72" ht="15.75" customHeight="1" x14ac:dyDescent="0.25">
      <c r="A79" s="2" t="s">
        <v>809</v>
      </c>
      <c r="B79" s="218">
        <v>46253</v>
      </c>
      <c r="C79" s="332">
        <v>0.33333333333333331</v>
      </c>
      <c r="D79" s="332">
        <v>0.375</v>
      </c>
      <c r="E79" s="333">
        <v>0</v>
      </c>
      <c r="F79" s="333">
        <v>0</v>
      </c>
      <c r="G79" s="333">
        <v>0</v>
      </c>
      <c r="H79" s="333">
        <v>0</v>
      </c>
      <c r="I79" s="333">
        <v>0</v>
      </c>
      <c r="J79" s="333">
        <v>0</v>
      </c>
      <c r="K79" s="333">
        <v>0</v>
      </c>
      <c r="L79" s="333">
        <v>0</v>
      </c>
      <c r="M79" s="333">
        <v>0</v>
      </c>
      <c r="N79" s="333">
        <v>0</v>
      </c>
      <c r="O79" s="333">
        <v>0</v>
      </c>
      <c r="P79" s="333">
        <v>0</v>
      </c>
      <c r="Q79" s="333">
        <v>0</v>
      </c>
      <c r="R79" s="333">
        <v>0</v>
      </c>
      <c r="S79" s="333">
        <v>0</v>
      </c>
      <c r="T79" s="333">
        <v>0</v>
      </c>
      <c r="U79" s="333">
        <v>0</v>
      </c>
      <c r="V79" s="333">
        <v>0</v>
      </c>
      <c r="W79" s="333">
        <v>0</v>
      </c>
      <c r="X79" s="333">
        <v>0</v>
      </c>
      <c r="Y79" s="333">
        <v>0</v>
      </c>
      <c r="Z79" s="333">
        <v>0</v>
      </c>
      <c r="AA79" s="333">
        <v>0</v>
      </c>
      <c r="AB79" s="333">
        <v>0</v>
      </c>
      <c r="AC79" s="333">
        <v>0</v>
      </c>
      <c r="AD79" s="333">
        <v>0</v>
      </c>
      <c r="AE79" s="333">
        <v>0</v>
      </c>
      <c r="AF79" s="333">
        <v>0</v>
      </c>
      <c r="AG79" s="333">
        <v>0</v>
      </c>
      <c r="AH79" s="333">
        <v>0</v>
      </c>
      <c r="AI79" s="333">
        <v>0</v>
      </c>
      <c r="AJ79" s="333">
        <v>0</v>
      </c>
      <c r="AK79" s="333">
        <v>0</v>
      </c>
      <c r="AL79" s="333">
        <v>0</v>
      </c>
      <c r="AM79" s="333">
        <v>0</v>
      </c>
      <c r="AN79" s="333">
        <v>0</v>
      </c>
      <c r="AO79" s="333">
        <v>0</v>
      </c>
      <c r="AP79" s="333">
        <v>0</v>
      </c>
      <c r="AQ79" s="333">
        <v>0</v>
      </c>
      <c r="AR79" s="333">
        <v>0</v>
      </c>
      <c r="AS79" s="333">
        <v>0</v>
      </c>
      <c r="AT79" s="333">
        <v>0</v>
      </c>
      <c r="AU79" s="333">
        <v>0</v>
      </c>
      <c r="AV79" s="333">
        <v>0</v>
      </c>
      <c r="AW79" s="333">
        <v>0</v>
      </c>
      <c r="AX79" s="333">
        <v>0</v>
      </c>
      <c r="AY79" s="333">
        <v>0</v>
      </c>
      <c r="AZ79" s="333">
        <v>0</v>
      </c>
      <c r="BA79" s="333">
        <v>0</v>
      </c>
      <c r="BB79" s="333">
        <v>0</v>
      </c>
      <c r="BC79" s="333">
        <v>0</v>
      </c>
      <c r="BD79" s="333">
        <v>0</v>
      </c>
      <c r="BE79" s="333">
        <v>0</v>
      </c>
      <c r="BF79" s="333">
        <v>0</v>
      </c>
      <c r="BG79" s="333">
        <v>0</v>
      </c>
      <c r="BH79" s="333">
        <v>0</v>
      </c>
      <c r="BI79" s="333">
        <v>0</v>
      </c>
      <c r="BJ79" s="333">
        <v>0</v>
      </c>
      <c r="BK79" s="333">
        <v>0</v>
      </c>
      <c r="BL79" s="333">
        <v>0</v>
      </c>
      <c r="BM79" s="333">
        <v>0</v>
      </c>
      <c r="BN79" s="333">
        <v>0</v>
      </c>
      <c r="BO79" s="333">
        <v>0</v>
      </c>
      <c r="BP79" s="333">
        <v>0</v>
      </c>
      <c r="BQ79" s="333">
        <v>0</v>
      </c>
      <c r="BR79" s="333">
        <v>0</v>
      </c>
      <c r="BS79" s="333">
        <v>0</v>
      </c>
      <c r="BT79" s="333">
        <v>0</v>
      </c>
    </row>
    <row r="80" spans="1:72" ht="15.75" customHeight="1" x14ac:dyDescent="0.25">
      <c r="A80" s="2" t="s">
        <v>810</v>
      </c>
      <c r="B80" s="218">
        <v>46253</v>
      </c>
      <c r="C80" s="332">
        <v>0.375</v>
      </c>
      <c r="D80" s="332">
        <v>0.41666666666666669</v>
      </c>
      <c r="E80" s="333">
        <v>0</v>
      </c>
      <c r="F80" s="333">
        <v>0</v>
      </c>
      <c r="G80" s="333">
        <v>0</v>
      </c>
      <c r="H80" s="333">
        <v>0</v>
      </c>
      <c r="I80" s="333">
        <v>0</v>
      </c>
      <c r="J80" s="333">
        <v>0</v>
      </c>
      <c r="K80" s="333">
        <v>0</v>
      </c>
      <c r="L80" s="333">
        <v>0</v>
      </c>
      <c r="M80" s="333">
        <v>0</v>
      </c>
      <c r="N80" s="333">
        <v>0</v>
      </c>
      <c r="O80" s="333">
        <v>0</v>
      </c>
      <c r="P80" s="333">
        <v>0</v>
      </c>
      <c r="Q80" s="333">
        <v>0</v>
      </c>
      <c r="R80" s="333">
        <v>0</v>
      </c>
      <c r="S80" s="333">
        <v>0</v>
      </c>
      <c r="T80" s="333">
        <v>0</v>
      </c>
      <c r="U80" s="333">
        <v>0</v>
      </c>
      <c r="V80" s="333">
        <v>0</v>
      </c>
      <c r="W80" s="333">
        <v>0</v>
      </c>
      <c r="X80" s="333">
        <v>0</v>
      </c>
      <c r="Y80" s="333">
        <v>0</v>
      </c>
      <c r="Z80" s="333">
        <v>0</v>
      </c>
      <c r="AA80" s="333">
        <v>0</v>
      </c>
      <c r="AB80" s="333">
        <v>0</v>
      </c>
      <c r="AC80" s="333">
        <v>0</v>
      </c>
      <c r="AD80" s="333">
        <v>0</v>
      </c>
      <c r="AE80" s="333">
        <v>0</v>
      </c>
      <c r="AF80" s="333">
        <v>0</v>
      </c>
      <c r="AG80" s="333">
        <v>0</v>
      </c>
      <c r="AH80" s="333">
        <v>0</v>
      </c>
      <c r="AI80" s="333">
        <v>0</v>
      </c>
      <c r="AJ80" s="333">
        <v>0</v>
      </c>
      <c r="AK80" s="333">
        <v>0</v>
      </c>
      <c r="AL80" s="333">
        <v>0</v>
      </c>
      <c r="AM80" s="333">
        <v>0</v>
      </c>
      <c r="AN80" s="333">
        <v>0</v>
      </c>
      <c r="AO80" s="333">
        <v>0</v>
      </c>
      <c r="AP80" s="333">
        <v>0</v>
      </c>
      <c r="AQ80" s="333">
        <v>0</v>
      </c>
      <c r="AR80" s="333">
        <v>0</v>
      </c>
      <c r="AS80" s="333">
        <v>0</v>
      </c>
      <c r="AT80" s="333">
        <v>0</v>
      </c>
      <c r="AU80" s="333">
        <v>0</v>
      </c>
      <c r="AV80" s="333">
        <v>0</v>
      </c>
      <c r="AW80" s="333">
        <v>0</v>
      </c>
      <c r="AX80" s="333">
        <v>0</v>
      </c>
      <c r="AY80" s="333">
        <v>0</v>
      </c>
      <c r="AZ80" s="333">
        <v>0</v>
      </c>
      <c r="BA80" s="333">
        <v>0</v>
      </c>
      <c r="BB80" s="333">
        <v>0</v>
      </c>
      <c r="BC80" s="333">
        <v>0</v>
      </c>
      <c r="BD80" s="333">
        <v>0</v>
      </c>
      <c r="BE80" s="333">
        <v>0</v>
      </c>
      <c r="BF80" s="333">
        <v>0</v>
      </c>
      <c r="BG80" s="333">
        <v>0</v>
      </c>
      <c r="BH80" s="333">
        <v>0</v>
      </c>
      <c r="BI80" s="333">
        <v>0</v>
      </c>
      <c r="BJ80" s="333">
        <v>0</v>
      </c>
      <c r="BK80" s="333">
        <v>0</v>
      </c>
      <c r="BL80" s="333">
        <v>0</v>
      </c>
      <c r="BM80" s="333">
        <v>0</v>
      </c>
      <c r="BN80" s="333">
        <v>0</v>
      </c>
      <c r="BO80" s="333">
        <v>0</v>
      </c>
      <c r="BP80" s="333">
        <v>0</v>
      </c>
      <c r="BQ80" s="333">
        <v>0</v>
      </c>
      <c r="BR80" s="333">
        <v>0</v>
      </c>
      <c r="BS80" s="333">
        <v>0</v>
      </c>
      <c r="BT80" s="333">
        <v>0</v>
      </c>
    </row>
    <row r="81" spans="1:72" ht="15.75" customHeight="1" x14ac:dyDescent="0.25">
      <c r="A81" s="2" t="s">
        <v>811</v>
      </c>
      <c r="B81" s="218">
        <v>46254</v>
      </c>
      <c r="C81" s="332">
        <v>0.25</v>
      </c>
      <c r="D81" s="332">
        <v>0.29166666666666669</v>
      </c>
      <c r="E81" s="333">
        <v>0</v>
      </c>
      <c r="F81" s="333">
        <v>0</v>
      </c>
      <c r="G81" s="333">
        <v>0</v>
      </c>
      <c r="H81" s="333">
        <v>0</v>
      </c>
      <c r="I81" s="333">
        <v>0</v>
      </c>
      <c r="J81" s="333">
        <v>0</v>
      </c>
      <c r="K81" s="333">
        <v>0</v>
      </c>
      <c r="L81" s="333">
        <v>0</v>
      </c>
      <c r="M81" s="333">
        <v>0</v>
      </c>
      <c r="N81" s="333">
        <v>0</v>
      </c>
      <c r="O81" s="333">
        <v>0</v>
      </c>
      <c r="P81" s="333">
        <v>0</v>
      </c>
      <c r="Q81" s="333">
        <v>0</v>
      </c>
      <c r="R81" s="333">
        <v>0</v>
      </c>
      <c r="S81" s="333">
        <v>0</v>
      </c>
      <c r="T81" s="333">
        <v>0</v>
      </c>
      <c r="U81" s="333">
        <v>0</v>
      </c>
      <c r="V81" s="333">
        <v>0</v>
      </c>
      <c r="W81" s="333">
        <v>0</v>
      </c>
      <c r="X81" s="333">
        <v>0</v>
      </c>
      <c r="Y81" s="333">
        <v>0</v>
      </c>
      <c r="Z81" s="333">
        <v>0</v>
      </c>
      <c r="AA81" s="333">
        <v>0</v>
      </c>
      <c r="AB81" s="333">
        <v>0</v>
      </c>
      <c r="AC81" s="333">
        <v>0</v>
      </c>
      <c r="AD81" s="333">
        <v>0</v>
      </c>
      <c r="AE81" s="333">
        <v>0</v>
      </c>
      <c r="AF81" s="333">
        <v>0</v>
      </c>
      <c r="AG81" s="333">
        <v>0</v>
      </c>
      <c r="AH81" s="333">
        <v>0</v>
      </c>
      <c r="AI81" s="333">
        <v>0</v>
      </c>
      <c r="AJ81" s="333">
        <v>0</v>
      </c>
      <c r="AK81" s="333">
        <v>0</v>
      </c>
      <c r="AL81" s="333">
        <v>0</v>
      </c>
      <c r="AM81" s="333">
        <v>0</v>
      </c>
      <c r="AN81" s="333">
        <v>0</v>
      </c>
      <c r="AO81" s="333">
        <v>0</v>
      </c>
      <c r="AP81" s="333">
        <v>0</v>
      </c>
      <c r="AQ81" s="333">
        <v>0</v>
      </c>
      <c r="AR81" s="333">
        <v>0</v>
      </c>
      <c r="AS81" s="333">
        <v>0</v>
      </c>
      <c r="AT81" s="333">
        <v>0</v>
      </c>
      <c r="AU81" s="333">
        <v>0</v>
      </c>
      <c r="AV81" s="333">
        <v>0</v>
      </c>
      <c r="AW81" s="333">
        <v>0</v>
      </c>
      <c r="AX81" s="333">
        <v>0</v>
      </c>
      <c r="AY81" s="333">
        <v>0</v>
      </c>
      <c r="AZ81" s="333">
        <v>0</v>
      </c>
      <c r="BA81" s="333">
        <v>0</v>
      </c>
      <c r="BB81" s="333">
        <v>0</v>
      </c>
      <c r="BC81" s="333">
        <v>0</v>
      </c>
      <c r="BD81" s="333">
        <v>0</v>
      </c>
      <c r="BE81" s="333">
        <v>0</v>
      </c>
      <c r="BF81" s="333">
        <v>0</v>
      </c>
      <c r="BG81" s="333">
        <v>0</v>
      </c>
      <c r="BH81" s="333">
        <v>0</v>
      </c>
      <c r="BI81" s="333">
        <v>0</v>
      </c>
      <c r="BJ81" s="333">
        <v>0</v>
      </c>
      <c r="BK81" s="333">
        <v>0</v>
      </c>
      <c r="BL81" s="333">
        <v>0</v>
      </c>
      <c r="BM81" s="333">
        <v>0</v>
      </c>
      <c r="BN81" s="333">
        <v>0</v>
      </c>
      <c r="BO81" s="333">
        <v>0</v>
      </c>
      <c r="BP81" s="333">
        <v>0</v>
      </c>
      <c r="BQ81" s="333">
        <v>0</v>
      </c>
      <c r="BR81" s="333">
        <v>0</v>
      </c>
      <c r="BS81" s="333">
        <v>0</v>
      </c>
      <c r="BT81" s="333">
        <v>0</v>
      </c>
    </row>
    <row r="82" spans="1:72" ht="15.75" customHeight="1" x14ac:dyDescent="0.25">
      <c r="A82" s="2" t="s">
        <v>812</v>
      </c>
      <c r="B82" s="218">
        <v>46254</v>
      </c>
      <c r="C82" s="332">
        <v>0.29166666666666669</v>
      </c>
      <c r="D82" s="332">
        <v>0.33333333333333331</v>
      </c>
      <c r="E82" s="333">
        <v>0</v>
      </c>
      <c r="F82" s="333">
        <v>0</v>
      </c>
      <c r="G82" s="333">
        <v>0</v>
      </c>
      <c r="H82" s="333">
        <v>0</v>
      </c>
      <c r="I82" s="333">
        <v>0</v>
      </c>
      <c r="J82" s="333">
        <v>0</v>
      </c>
      <c r="K82" s="333">
        <v>0</v>
      </c>
      <c r="L82" s="333">
        <v>0</v>
      </c>
      <c r="M82" s="333">
        <v>0</v>
      </c>
      <c r="N82" s="333">
        <v>0</v>
      </c>
      <c r="O82" s="333">
        <v>0</v>
      </c>
      <c r="P82" s="333">
        <v>0</v>
      </c>
      <c r="Q82" s="333">
        <v>0</v>
      </c>
      <c r="R82" s="333">
        <v>0</v>
      </c>
      <c r="S82" s="333">
        <v>0</v>
      </c>
      <c r="T82" s="333">
        <v>0</v>
      </c>
      <c r="U82" s="333">
        <v>0</v>
      </c>
      <c r="V82" s="333">
        <v>0</v>
      </c>
      <c r="W82" s="333">
        <v>0</v>
      </c>
      <c r="X82" s="333">
        <v>0</v>
      </c>
      <c r="Y82" s="333">
        <v>0</v>
      </c>
      <c r="Z82" s="333">
        <v>0</v>
      </c>
      <c r="AA82" s="333">
        <v>0</v>
      </c>
      <c r="AB82" s="333">
        <v>0</v>
      </c>
      <c r="AC82" s="333">
        <v>0</v>
      </c>
      <c r="AD82" s="333">
        <v>0</v>
      </c>
      <c r="AE82" s="333">
        <v>0</v>
      </c>
      <c r="AF82" s="333">
        <v>0</v>
      </c>
      <c r="AG82" s="333">
        <v>0</v>
      </c>
      <c r="AH82" s="333">
        <v>0</v>
      </c>
      <c r="AI82" s="333">
        <v>0</v>
      </c>
      <c r="AJ82" s="333">
        <v>0</v>
      </c>
      <c r="AK82" s="333">
        <v>0</v>
      </c>
      <c r="AL82" s="333">
        <v>0</v>
      </c>
      <c r="AM82" s="333">
        <v>0</v>
      </c>
      <c r="AN82" s="333">
        <v>0</v>
      </c>
      <c r="AO82" s="333">
        <v>0</v>
      </c>
      <c r="AP82" s="333">
        <v>0</v>
      </c>
      <c r="AQ82" s="333">
        <v>0</v>
      </c>
      <c r="AR82" s="333">
        <v>0</v>
      </c>
      <c r="AS82" s="333">
        <v>0</v>
      </c>
      <c r="AT82" s="333">
        <v>0</v>
      </c>
      <c r="AU82" s="333">
        <v>0</v>
      </c>
      <c r="AV82" s="333">
        <v>0</v>
      </c>
      <c r="AW82" s="333">
        <v>0</v>
      </c>
      <c r="AX82" s="333">
        <v>0</v>
      </c>
      <c r="AY82" s="333">
        <v>0</v>
      </c>
      <c r="AZ82" s="333">
        <v>0</v>
      </c>
      <c r="BA82" s="333">
        <v>0</v>
      </c>
      <c r="BB82" s="333">
        <v>0</v>
      </c>
      <c r="BC82" s="333">
        <v>0</v>
      </c>
      <c r="BD82" s="333">
        <v>0</v>
      </c>
      <c r="BE82" s="333">
        <v>0</v>
      </c>
      <c r="BF82" s="333">
        <v>0</v>
      </c>
      <c r="BG82" s="333">
        <v>0</v>
      </c>
      <c r="BH82" s="333">
        <v>0</v>
      </c>
      <c r="BI82" s="333">
        <v>0</v>
      </c>
      <c r="BJ82" s="333">
        <v>0</v>
      </c>
      <c r="BK82" s="333">
        <v>0</v>
      </c>
      <c r="BL82" s="333">
        <v>0</v>
      </c>
      <c r="BM82" s="333">
        <v>0</v>
      </c>
      <c r="BN82" s="333">
        <v>0</v>
      </c>
      <c r="BO82" s="333">
        <v>0</v>
      </c>
      <c r="BP82" s="333">
        <v>0</v>
      </c>
      <c r="BQ82" s="333">
        <v>0</v>
      </c>
      <c r="BR82" s="333">
        <v>0</v>
      </c>
      <c r="BS82" s="333">
        <v>0</v>
      </c>
      <c r="BT82" s="333">
        <v>0</v>
      </c>
    </row>
    <row r="83" spans="1:72" ht="15.75" customHeight="1" x14ac:dyDescent="0.25">
      <c r="A83" s="2" t="s">
        <v>813</v>
      </c>
      <c r="B83" s="218">
        <v>46254</v>
      </c>
      <c r="C83" s="332">
        <v>0.33333333333333331</v>
      </c>
      <c r="D83" s="332">
        <v>0.375</v>
      </c>
      <c r="E83" s="333">
        <v>0</v>
      </c>
      <c r="F83" s="333">
        <v>0</v>
      </c>
      <c r="G83" s="333">
        <v>0</v>
      </c>
      <c r="H83" s="333">
        <v>0</v>
      </c>
      <c r="I83" s="333">
        <v>0</v>
      </c>
      <c r="J83" s="333">
        <v>0</v>
      </c>
      <c r="K83" s="333">
        <v>0</v>
      </c>
      <c r="L83" s="333">
        <v>0</v>
      </c>
      <c r="M83" s="333">
        <v>0</v>
      </c>
      <c r="N83" s="333">
        <v>0</v>
      </c>
      <c r="O83" s="333">
        <v>0</v>
      </c>
      <c r="P83" s="333">
        <v>0</v>
      </c>
      <c r="Q83" s="333">
        <v>0</v>
      </c>
      <c r="R83" s="333">
        <v>0</v>
      </c>
      <c r="S83" s="333">
        <v>0</v>
      </c>
      <c r="T83" s="333">
        <v>0</v>
      </c>
      <c r="U83" s="333">
        <v>0</v>
      </c>
      <c r="V83" s="333">
        <v>0</v>
      </c>
      <c r="W83" s="333">
        <v>0</v>
      </c>
      <c r="X83" s="333">
        <v>0</v>
      </c>
      <c r="Y83" s="333">
        <v>0</v>
      </c>
      <c r="Z83" s="333">
        <v>0</v>
      </c>
      <c r="AA83" s="333">
        <v>0</v>
      </c>
      <c r="AB83" s="333">
        <v>0</v>
      </c>
      <c r="AC83" s="333">
        <v>0</v>
      </c>
      <c r="AD83" s="333">
        <v>0</v>
      </c>
      <c r="AE83" s="333">
        <v>0</v>
      </c>
      <c r="AF83" s="333">
        <v>0</v>
      </c>
      <c r="AG83" s="333">
        <v>0</v>
      </c>
      <c r="AH83" s="333">
        <v>0</v>
      </c>
      <c r="AI83" s="333">
        <v>0</v>
      </c>
      <c r="AJ83" s="333">
        <v>0</v>
      </c>
      <c r="AK83" s="333">
        <v>0</v>
      </c>
      <c r="AL83" s="333">
        <v>0</v>
      </c>
      <c r="AM83" s="333">
        <v>0</v>
      </c>
      <c r="AN83" s="333">
        <v>0</v>
      </c>
      <c r="AO83" s="333">
        <v>0</v>
      </c>
      <c r="AP83" s="333">
        <v>0</v>
      </c>
      <c r="AQ83" s="333">
        <v>0</v>
      </c>
      <c r="AR83" s="333">
        <v>0</v>
      </c>
      <c r="AS83" s="333">
        <v>0</v>
      </c>
      <c r="AT83" s="333">
        <v>0</v>
      </c>
      <c r="AU83" s="333">
        <v>0</v>
      </c>
      <c r="AV83" s="333">
        <v>0</v>
      </c>
      <c r="AW83" s="333">
        <v>0</v>
      </c>
      <c r="AX83" s="333">
        <v>0</v>
      </c>
      <c r="AY83" s="333">
        <v>0</v>
      </c>
      <c r="AZ83" s="333">
        <v>0</v>
      </c>
      <c r="BA83" s="333">
        <v>0</v>
      </c>
      <c r="BB83" s="333">
        <v>0</v>
      </c>
      <c r="BC83" s="333">
        <v>0</v>
      </c>
      <c r="BD83" s="333">
        <v>0</v>
      </c>
      <c r="BE83" s="333">
        <v>0</v>
      </c>
      <c r="BF83" s="333">
        <v>0</v>
      </c>
      <c r="BG83" s="333">
        <v>0</v>
      </c>
      <c r="BH83" s="333">
        <v>0</v>
      </c>
      <c r="BI83" s="333">
        <v>0</v>
      </c>
      <c r="BJ83" s="333">
        <v>0</v>
      </c>
      <c r="BK83" s="333">
        <v>0</v>
      </c>
      <c r="BL83" s="333">
        <v>0</v>
      </c>
      <c r="BM83" s="333">
        <v>0</v>
      </c>
      <c r="BN83" s="333">
        <v>0</v>
      </c>
      <c r="BO83" s="333">
        <v>0</v>
      </c>
      <c r="BP83" s="333">
        <v>0</v>
      </c>
      <c r="BQ83" s="333">
        <v>0</v>
      </c>
      <c r="BR83" s="333">
        <v>0</v>
      </c>
      <c r="BS83" s="333">
        <v>0</v>
      </c>
      <c r="BT83" s="333">
        <v>0</v>
      </c>
    </row>
    <row r="84" spans="1:72" ht="15.75" customHeight="1" x14ac:dyDescent="0.25">
      <c r="A84" s="2" t="s">
        <v>814</v>
      </c>
      <c r="B84" s="218">
        <v>46254</v>
      </c>
      <c r="C84" s="332">
        <v>0.375</v>
      </c>
      <c r="D84" s="332">
        <v>0.41666666666666669</v>
      </c>
      <c r="E84" s="333">
        <v>0</v>
      </c>
      <c r="F84" s="333">
        <v>0</v>
      </c>
      <c r="G84" s="333">
        <v>0</v>
      </c>
      <c r="H84" s="333">
        <v>0</v>
      </c>
      <c r="I84" s="333">
        <v>0</v>
      </c>
      <c r="J84" s="333">
        <v>0</v>
      </c>
      <c r="K84" s="333">
        <v>0</v>
      </c>
      <c r="L84" s="333">
        <v>0</v>
      </c>
      <c r="M84" s="333">
        <v>0</v>
      </c>
      <c r="N84" s="333">
        <v>0</v>
      </c>
      <c r="O84" s="333">
        <v>0</v>
      </c>
      <c r="P84" s="333">
        <v>0</v>
      </c>
      <c r="Q84" s="333">
        <v>0</v>
      </c>
      <c r="R84" s="333">
        <v>0</v>
      </c>
      <c r="S84" s="333">
        <v>0</v>
      </c>
      <c r="T84" s="333">
        <v>0</v>
      </c>
      <c r="U84" s="333">
        <v>0</v>
      </c>
      <c r="V84" s="333">
        <v>0</v>
      </c>
      <c r="W84" s="333">
        <v>0</v>
      </c>
      <c r="X84" s="333">
        <v>0</v>
      </c>
      <c r="Y84" s="333">
        <v>0</v>
      </c>
      <c r="Z84" s="333">
        <v>0</v>
      </c>
      <c r="AA84" s="333">
        <v>0</v>
      </c>
      <c r="AB84" s="333">
        <v>0</v>
      </c>
      <c r="AC84" s="333">
        <v>0</v>
      </c>
      <c r="AD84" s="333">
        <v>0</v>
      </c>
      <c r="AE84" s="333">
        <v>0</v>
      </c>
      <c r="AF84" s="333">
        <v>0</v>
      </c>
      <c r="AG84" s="333">
        <v>0</v>
      </c>
      <c r="AH84" s="333">
        <v>0</v>
      </c>
      <c r="AI84" s="333">
        <v>0</v>
      </c>
      <c r="AJ84" s="333">
        <v>0</v>
      </c>
      <c r="AK84" s="333">
        <v>0</v>
      </c>
      <c r="AL84" s="333">
        <v>0</v>
      </c>
      <c r="AM84" s="333">
        <v>0</v>
      </c>
      <c r="AN84" s="333">
        <v>0</v>
      </c>
      <c r="AO84" s="333">
        <v>0</v>
      </c>
      <c r="AP84" s="333">
        <v>0</v>
      </c>
      <c r="AQ84" s="333">
        <v>0</v>
      </c>
      <c r="AR84" s="333">
        <v>0</v>
      </c>
      <c r="AS84" s="333">
        <v>0</v>
      </c>
      <c r="AT84" s="333">
        <v>0</v>
      </c>
      <c r="AU84" s="333">
        <v>0</v>
      </c>
      <c r="AV84" s="333">
        <v>0</v>
      </c>
      <c r="AW84" s="333">
        <v>0</v>
      </c>
      <c r="AX84" s="333">
        <v>0</v>
      </c>
      <c r="AY84" s="333">
        <v>0</v>
      </c>
      <c r="AZ84" s="333">
        <v>0</v>
      </c>
      <c r="BA84" s="333">
        <v>0</v>
      </c>
      <c r="BB84" s="333">
        <v>0</v>
      </c>
      <c r="BC84" s="333">
        <v>0</v>
      </c>
      <c r="BD84" s="333">
        <v>0</v>
      </c>
      <c r="BE84" s="333">
        <v>0</v>
      </c>
      <c r="BF84" s="333">
        <v>0</v>
      </c>
      <c r="BG84" s="333">
        <v>0</v>
      </c>
      <c r="BH84" s="333">
        <v>0</v>
      </c>
      <c r="BI84" s="333">
        <v>0</v>
      </c>
      <c r="BJ84" s="333">
        <v>0</v>
      </c>
      <c r="BK84" s="333">
        <v>0</v>
      </c>
      <c r="BL84" s="333">
        <v>0</v>
      </c>
      <c r="BM84" s="333">
        <v>0</v>
      </c>
      <c r="BN84" s="333">
        <v>0</v>
      </c>
      <c r="BO84" s="333">
        <v>0</v>
      </c>
      <c r="BP84" s="333">
        <v>0</v>
      </c>
      <c r="BQ84" s="333">
        <v>0</v>
      </c>
      <c r="BR84" s="333">
        <v>0</v>
      </c>
      <c r="BS84" s="333">
        <v>0</v>
      </c>
      <c r="BT84" s="333">
        <v>0</v>
      </c>
    </row>
    <row r="85" spans="1:72" ht="15.75" customHeight="1" x14ac:dyDescent="0.25">
      <c r="A85" s="2" t="s">
        <v>815</v>
      </c>
      <c r="B85" s="218">
        <v>46255</v>
      </c>
      <c r="C85" s="332">
        <v>0.25</v>
      </c>
      <c r="D85" s="332">
        <v>0.29166666666666669</v>
      </c>
      <c r="E85" s="333">
        <v>0</v>
      </c>
      <c r="F85" s="333">
        <v>0</v>
      </c>
      <c r="G85" s="333">
        <v>0</v>
      </c>
      <c r="H85" s="333">
        <v>0</v>
      </c>
      <c r="I85" s="333">
        <v>0</v>
      </c>
      <c r="J85" s="333">
        <v>0</v>
      </c>
      <c r="K85" s="333">
        <v>0</v>
      </c>
      <c r="L85" s="333">
        <v>0</v>
      </c>
      <c r="M85" s="333">
        <v>0</v>
      </c>
      <c r="N85" s="333">
        <v>0</v>
      </c>
      <c r="O85" s="333">
        <v>0</v>
      </c>
      <c r="P85" s="333">
        <v>0</v>
      </c>
      <c r="Q85" s="333">
        <v>0</v>
      </c>
      <c r="R85" s="333">
        <v>0</v>
      </c>
      <c r="S85" s="333">
        <v>0</v>
      </c>
      <c r="T85" s="333">
        <v>0</v>
      </c>
      <c r="U85" s="333">
        <v>0</v>
      </c>
      <c r="V85" s="333">
        <v>0</v>
      </c>
      <c r="W85" s="333">
        <v>0</v>
      </c>
      <c r="X85" s="333">
        <v>0</v>
      </c>
      <c r="Y85" s="333">
        <v>0</v>
      </c>
      <c r="Z85" s="333">
        <v>0</v>
      </c>
      <c r="AA85" s="333">
        <v>0</v>
      </c>
      <c r="AB85" s="333">
        <v>0</v>
      </c>
      <c r="AC85" s="333">
        <v>0</v>
      </c>
      <c r="AD85" s="333">
        <v>0</v>
      </c>
      <c r="AE85" s="333">
        <v>0</v>
      </c>
      <c r="AF85" s="333">
        <v>0</v>
      </c>
      <c r="AG85" s="333">
        <v>0</v>
      </c>
      <c r="AH85" s="333">
        <v>0</v>
      </c>
      <c r="AI85" s="333">
        <v>0</v>
      </c>
      <c r="AJ85" s="333">
        <v>0</v>
      </c>
      <c r="AK85" s="333">
        <v>0</v>
      </c>
      <c r="AL85" s="333">
        <v>0</v>
      </c>
      <c r="AM85" s="333">
        <v>0</v>
      </c>
      <c r="AN85" s="333">
        <v>0</v>
      </c>
      <c r="AO85" s="333">
        <v>0</v>
      </c>
      <c r="AP85" s="333">
        <v>0</v>
      </c>
      <c r="AQ85" s="333">
        <v>0</v>
      </c>
      <c r="AR85" s="333">
        <v>0</v>
      </c>
      <c r="AS85" s="333">
        <v>0</v>
      </c>
      <c r="AT85" s="333">
        <v>0</v>
      </c>
      <c r="AU85" s="333">
        <v>0</v>
      </c>
      <c r="AV85" s="333">
        <v>0</v>
      </c>
      <c r="AW85" s="333">
        <v>0</v>
      </c>
      <c r="AX85" s="333">
        <v>0</v>
      </c>
      <c r="AY85" s="333">
        <v>0</v>
      </c>
      <c r="AZ85" s="333">
        <v>0</v>
      </c>
      <c r="BA85" s="333">
        <v>0</v>
      </c>
      <c r="BB85" s="333">
        <v>0</v>
      </c>
      <c r="BC85" s="333">
        <v>0</v>
      </c>
      <c r="BD85" s="333">
        <v>0</v>
      </c>
      <c r="BE85" s="333">
        <v>0</v>
      </c>
      <c r="BF85" s="333">
        <v>0</v>
      </c>
      <c r="BG85" s="333">
        <v>0</v>
      </c>
      <c r="BH85" s="333">
        <v>0</v>
      </c>
      <c r="BI85" s="333">
        <v>0</v>
      </c>
      <c r="BJ85" s="333">
        <v>0</v>
      </c>
      <c r="BK85" s="333">
        <v>0</v>
      </c>
      <c r="BL85" s="333">
        <v>0</v>
      </c>
      <c r="BM85" s="333">
        <v>0</v>
      </c>
      <c r="BN85" s="333">
        <v>0</v>
      </c>
      <c r="BO85" s="333">
        <v>0</v>
      </c>
      <c r="BP85" s="333">
        <v>0</v>
      </c>
      <c r="BQ85" s="333">
        <v>0</v>
      </c>
      <c r="BR85" s="333">
        <v>0</v>
      </c>
      <c r="BS85" s="333">
        <v>0</v>
      </c>
      <c r="BT85" s="333">
        <v>0</v>
      </c>
    </row>
    <row r="86" spans="1:72" ht="15.75" customHeight="1" x14ac:dyDescent="0.25">
      <c r="A86" s="2" t="s">
        <v>816</v>
      </c>
      <c r="B86" s="218">
        <v>46255</v>
      </c>
      <c r="C86" s="332">
        <v>0.29166666666666669</v>
      </c>
      <c r="D86" s="332">
        <v>0.33333333333333331</v>
      </c>
      <c r="E86" s="333">
        <v>0</v>
      </c>
      <c r="F86" s="333">
        <v>0</v>
      </c>
      <c r="G86" s="333">
        <v>0</v>
      </c>
      <c r="H86" s="333">
        <v>0</v>
      </c>
      <c r="I86" s="333">
        <v>0</v>
      </c>
      <c r="J86" s="333">
        <v>0</v>
      </c>
      <c r="K86" s="333">
        <v>0</v>
      </c>
      <c r="L86" s="333">
        <v>0</v>
      </c>
      <c r="M86" s="333">
        <v>0</v>
      </c>
      <c r="N86" s="333">
        <v>0</v>
      </c>
      <c r="O86" s="333">
        <v>0</v>
      </c>
      <c r="P86" s="333">
        <v>0</v>
      </c>
      <c r="Q86" s="333">
        <v>0</v>
      </c>
      <c r="R86" s="333">
        <v>0</v>
      </c>
      <c r="S86" s="333">
        <v>0</v>
      </c>
      <c r="T86" s="333">
        <v>0</v>
      </c>
      <c r="U86" s="333">
        <v>0</v>
      </c>
      <c r="V86" s="333">
        <v>0</v>
      </c>
      <c r="W86" s="333">
        <v>0</v>
      </c>
      <c r="X86" s="333">
        <v>0</v>
      </c>
      <c r="Y86" s="333">
        <v>0</v>
      </c>
      <c r="Z86" s="333">
        <v>0</v>
      </c>
      <c r="AA86" s="333">
        <v>0</v>
      </c>
      <c r="AB86" s="333">
        <v>0</v>
      </c>
      <c r="AC86" s="333">
        <v>0</v>
      </c>
      <c r="AD86" s="333">
        <v>0</v>
      </c>
      <c r="AE86" s="333">
        <v>0</v>
      </c>
      <c r="AF86" s="333">
        <v>0</v>
      </c>
      <c r="AG86" s="333">
        <v>0</v>
      </c>
      <c r="AH86" s="333">
        <v>0</v>
      </c>
      <c r="AI86" s="333">
        <v>0</v>
      </c>
      <c r="AJ86" s="333">
        <v>0</v>
      </c>
      <c r="AK86" s="333">
        <v>0</v>
      </c>
      <c r="AL86" s="333">
        <v>0</v>
      </c>
      <c r="AM86" s="333">
        <v>0</v>
      </c>
      <c r="AN86" s="333">
        <v>0</v>
      </c>
      <c r="AO86" s="333">
        <v>0</v>
      </c>
      <c r="AP86" s="333">
        <v>0</v>
      </c>
      <c r="AQ86" s="333">
        <v>0</v>
      </c>
      <c r="AR86" s="333">
        <v>0</v>
      </c>
      <c r="AS86" s="333">
        <v>0</v>
      </c>
      <c r="AT86" s="333">
        <v>0</v>
      </c>
      <c r="AU86" s="333">
        <v>0</v>
      </c>
      <c r="AV86" s="333">
        <v>0</v>
      </c>
      <c r="AW86" s="333">
        <v>0</v>
      </c>
      <c r="AX86" s="333">
        <v>0</v>
      </c>
      <c r="AY86" s="333">
        <v>0</v>
      </c>
      <c r="AZ86" s="333">
        <v>0</v>
      </c>
      <c r="BA86" s="333">
        <v>0</v>
      </c>
      <c r="BB86" s="333">
        <v>0</v>
      </c>
      <c r="BC86" s="333">
        <v>0</v>
      </c>
      <c r="BD86" s="333">
        <v>0</v>
      </c>
      <c r="BE86" s="333">
        <v>0</v>
      </c>
      <c r="BF86" s="333">
        <v>0</v>
      </c>
      <c r="BG86" s="333">
        <v>0</v>
      </c>
      <c r="BH86" s="333">
        <v>0</v>
      </c>
      <c r="BI86" s="333">
        <v>0</v>
      </c>
      <c r="BJ86" s="333">
        <v>0</v>
      </c>
      <c r="BK86" s="333">
        <v>0</v>
      </c>
      <c r="BL86" s="333">
        <v>0</v>
      </c>
      <c r="BM86" s="333">
        <v>0</v>
      </c>
      <c r="BN86" s="333">
        <v>0</v>
      </c>
      <c r="BO86" s="333">
        <v>0</v>
      </c>
      <c r="BP86" s="333">
        <v>0</v>
      </c>
      <c r="BQ86" s="333">
        <v>0</v>
      </c>
      <c r="BR86" s="333">
        <v>0</v>
      </c>
      <c r="BS86" s="333">
        <v>0</v>
      </c>
      <c r="BT86" s="333">
        <v>0</v>
      </c>
    </row>
    <row r="87" spans="1:72" ht="15.75" customHeight="1" x14ac:dyDescent="0.25">
      <c r="A87" s="2" t="s">
        <v>817</v>
      </c>
      <c r="B87" s="218">
        <v>46255</v>
      </c>
      <c r="C87" s="332">
        <v>0.33333333333333331</v>
      </c>
      <c r="D87" s="332">
        <v>0.375</v>
      </c>
      <c r="E87" s="333">
        <v>0</v>
      </c>
      <c r="F87" s="333">
        <v>0</v>
      </c>
      <c r="G87" s="333">
        <v>0</v>
      </c>
      <c r="H87" s="333">
        <v>0</v>
      </c>
      <c r="I87" s="333">
        <v>0</v>
      </c>
      <c r="J87" s="333">
        <v>0</v>
      </c>
      <c r="K87" s="333">
        <v>0</v>
      </c>
      <c r="L87" s="333">
        <v>0</v>
      </c>
      <c r="M87" s="333">
        <v>0</v>
      </c>
      <c r="N87" s="333">
        <v>0</v>
      </c>
      <c r="O87" s="333">
        <v>0</v>
      </c>
      <c r="P87" s="333">
        <v>0</v>
      </c>
      <c r="Q87" s="333">
        <v>0</v>
      </c>
      <c r="R87" s="333">
        <v>0</v>
      </c>
      <c r="S87" s="333">
        <v>0</v>
      </c>
      <c r="T87" s="333">
        <v>0</v>
      </c>
      <c r="U87" s="333">
        <v>0</v>
      </c>
      <c r="V87" s="333">
        <v>0</v>
      </c>
      <c r="W87" s="333">
        <v>0</v>
      </c>
      <c r="X87" s="333">
        <v>0</v>
      </c>
      <c r="Y87" s="333">
        <v>0</v>
      </c>
      <c r="Z87" s="333">
        <v>0</v>
      </c>
      <c r="AA87" s="333">
        <v>0</v>
      </c>
      <c r="AB87" s="333">
        <v>0</v>
      </c>
      <c r="AC87" s="333">
        <v>0</v>
      </c>
      <c r="AD87" s="333">
        <v>0</v>
      </c>
      <c r="AE87" s="333">
        <v>0</v>
      </c>
      <c r="AF87" s="333">
        <v>0</v>
      </c>
      <c r="AG87" s="333">
        <v>0</v>
      </c>
      <c r="AH87" s="333">
        <v>0</v>
      </c>
      <c r="AI87" s="333">
        <v>0</v>
      </c>
      <c r="AJ87" s="333">
        <v>0</v>
      </c>
      <c r="AK87" s="333">
        <v>0</v>
      </c>
      <c r="AL87" s="333">
        <v>0</v>
      </c>
      <c r="AM87" s="333">
        <v>0</v>
      </c>
      <c r="AN87" s="333">
        <v>0</v>
      </c>
      <c r="AO87" s="333">
        <v>0</v>
      </c>
      <c r="AP87" s="333">
        <v>0</v>
      </c>
      <c r="AQ87" s="333">
        <v>0</v>
      </c>
      <c r="AR87" s="333">
        <v>0</v>
      </c>
      <c r="AS87" s="333">
        <v>0</v>
      </c>
      <c r="AT87" s="333">
        <v>0</v>
      </c>
      <c r="AU87" s="333">
        <v>0</v>
      </c>
      <c r="AV87" s="333">
        <v>0</v>
      </c>
      <c r="AW87" s="333">
        <v>0</v>
      </c>
      <c r="AX87" s="333">
        <v>0</v>
      </c>
      <c r="AY87" s="333">
        <v>0</v>
      </c>
      <c r="AZ87" s="333">
        <v>0</v>
      </c>
      <c r="BA87" s="333">
        <v>0</v>
      </c>
      <c r="BB87" s="333">
        <v>0</v>
      </c>
      <c r="BC87" s="333">
        <v>0</v>
      </c>
      <c r="BD87" s="333">
        <v>0</v>
      </c>
      <c r="BE87" s="333">
        <v>0</v>
      </c>
      <c r="BF87" s="333">
        <v>0</v>
      </c>
      <c r="BG87" s="333">
        <v>0</v>
      </c>
      <c r="BH87" s="333">
        <v>0</v>
      </c>
      <c r="BI87" s="333">
        <v>0</v>
      </c>
      <c r="BJ87" s="333">
        <v>0</v>
      </c>
      <c r="BK87" s="333">
        <v>0</v>
      </c>
      <c r="BL87" s="333">
        <v>0</v>
      </c>
      <c r="BM87" s="333">
        <v>0</v>
      </c>
      <c r="BN87" s="333">
        <v>0</v>
      </c>
      <c r="BO87" s="333">
        <v>0</v>
      </c>
      <c r="BP87" s="333">
        <v>0</v>
      </c>
      <c r="BQ87" s="333">
        <v>0</v>
      </c>
      <c r="BR87" s="333">
        <v>0</v>
      </c>
      <c r="BS87" s="333">
        <v>0</v>
      </c>
      <c r="BT87" s="333">
        <v>0</v>
      </c>
    </row>
    <row r="88" spans="1:72" ht="15.75" customHeight="1" x14ac:dyDescent="0.25">
      <c r="A88" s="2" t="s">
        <v>818</v>
      </c>
      <c r="B88" s="218">
        <v>46255</v>
      </c>
      <c r="C88" s="332">
        <v>0.375</v>
      </c>
      <c r="D88" s="332">
        <v>0.41666666666666669</v>
      </c>
      <c r="E88" s="333">
        <v>0</v>
      </c>
      <c r="F88" s="333">
        <v>0</v>
      </c>
      <c r="G88" s="333">
        <v>0</v>
      </c>
      <c r="H88" s="333">
        <v>0</v>
      </c>
      <c r="I88" s="333">
        <v>0</v>
      </c>
      <c r="J88" s="333">
        <v>0</v>
      </c>
      <c r="K88" s="333">
        <v>0</v>
      </c>
      <c r="L88" s="333">
        <v>0</v>
      </c>
      <c r="M88" s="333">
        <v>0</v>
      </c>
      <c r="N88" s="333">
        <v>0</v>
      </c>
      <c r="O88" s="333">
        <v>0</v>
      </c>
      <c r="P88" s="333">
        <v>0</v>
      </c>
      <c r="Q88" s="333">
        <v>0</v>
      </c>
      <c r="R88" s="333">
        <v>0</v>
      </c>
      <c r="S88" s="333">
        <v>0</v>
      </c>
      <c r="T88" s="333">
        <v>0</v>
      </c>
      <c r="U88" s="333">
        <v>0</v>
      </c>
      <c r="V88" s="333">
        <v>0</v>
      </c>
      <c r="W88" s="333">
        <v>0</v>
      </c>
      <c r="X88" s="333">
        <v>0</v>
      </c>
      <c r="Y88" s="333">
        <v>0</v>
      </c>
      <c r="Z88" s="333">
        <v>0</v>
      </c>
      <c r="AA88" s="333">
        <v>0</v>
      </c>
      <c r="AB88" s="333">
        <v>0</v>
      </c>
      <c r="AC88" s="333">
        <v>0</v>
      </c>
      <c r="AD88" s="333">
        <v>0</v>
      </c>
      <c r="AE88" s="333">
        <v>0</v>
      </c>
      <c r="AF88" s="333">
        <v>0</v>
      </c>
      <c r="AG88" s="333">
        <v>0</v>
      </c>
      <c r="AH88" s="333">
        <v>0</v>
      </c>
      <c r="AI88" s="333">
        <v>0</v>
      </c>
      <c r="AJ88" s="333">
        <v>0</v>
      </c>
      <c r="AK88" s="333">
        <v>0</v>
      </c>
      <c r="AL88" s="333">
        <v>0</v>
      </c>
      <c r="AM88" s="333">
        <v>0</v>
      </c>
      <c r="AN88" s="333">
        <v>0</v>
      </c>
      <c r="AO88" s="333">
        <v>0</v>
      </c>
      <c r="AP88" s="333">
        <v>0</v>
      </c>
      <c r="AQ88" s="333">
        <v>0</v>
      </c>
      <c r="AR88" s="333">
        <v>0</v>
      </c>
      <c r="AS88" s="333">
        <v>0</v>
      </c>
      <c r="AT88" s="333">
        <v>0</v>
      </c>
      <c r="AU88" s="333">
        <v>0</v>
      </c>
      <c r="AV88" s="333">
        <v>0</v>
      </c>
      <c r="AW88" s="333">
        <v>0</v>
      </c>
      <c r="AX88" s="333">
        <v>0</v>
      </c>
      <c r="AY88" s="333">
        <v>0</v>
      </c>
      <c r="AZ88" s="333">
        <v>0</v>
      </c>
      <c r="BA88" s="333">
        <v>0</v>
      </c>
      <c r="BB88" s="333">
        <v>0</v>
      </c>
      <c r="BC88" s="333">
        <v>0</v>
      </c>
      <c r="BD88" s="333">
        <v>0</v>
      </c>
      <c r="BE88" s="333">
        <v>0</v>
      </c>
      <c r="BF88" s="333">
        <v>0</v>
      </c>
      <c r="BG88" s="333">
        <v>0</v>
      </c>
      <c r="BH88" s="333">
        <v>0</v>
      </c>
      <c r="BI88" s="333">
        <v>0</v>
      </c>
      <c r="BJ88" s="333">
        <v>0</v>
      </c>
      <c r="BK88" s="333">
        <v>0</v>
      </c>
      <c r="BL88" s="333">
        <v>0</v>
      </c>
      <c r="BM88" s="333">
        <v>0</v>
      </c>
      <c r="BN88" s="333">
        <v>0</v>
      </c>
      <c r="BO88" s="333">
        <v>0</v>
      </c>
      <c r="BP88" s="333">
        <v>0</v>
      </c>
      <c r="BQ88" s="333">
        <v>0</v>
      </c>
      <c r="BR88" s="333">
        <v>0</v>
      </c>
      <c r="BS88" s="333">
        <v>0</v>
      </c>
      <c r="BT88" s="333">
        <v>0</v>
      </c>
    </row>
    <row r="89" spans="1:72" ht="15.75" customHeight="1" x14ac:dyDescent="0.25">
      <c r="A89" s="2" t="s">
        <v>819</v>
      </c>
      <c r="B89" s="218">
        <v>46256</v>
      </c>
      <c r="C89" s="332">
        <v>0.25</v>
      </c>
      <c r="D89" s="332">
        <v>0.29166666666666669</v>
      </c>
      <c r="E89" s="333">
        <v>0</v>
      </c>
      <c r="F89" s="333">
        <v>0</v>
      </c>
      <c r="G89" s="333">
        <v>0</v>
      </c>
      <c r="H89" s="333">
        <v>0</v>
      </c>
      <c r="I89" s="333">
        <v>0</v>
      </c>
      <c r="J89" s="333">
        <v>0</v>
      </c>
      <c r="K89" s="333">
        <v>0</v>
      </c>
      <c r="L89" s="333">
        <v>0</v>
      </c>
      <c r="M89" s="333">
        <v>0</v>
      </c>
      <c r="N89" s="333">
        <v>0</v>
      </c>
      <c r="O89" s="333">
        <v>0</v>
      </c>
      <c r="P89" s="333">
        <v>0</v>
      </c>
      <c r="Q89" s="333">
        <v>0</v>
      </c>
      <c r="R89" s="333">
        <v>0</v>
      </c>
      <c r="S89" s="333">
        <v>0</v>
      </c>
      <c r="T89" s="333">
        <v>0</v>
      </c>
      <c r="U89" s="333">
        <v>0</v>
      </c>
      <c r="V89" s="333">
        <v>0</v>
      </c>
      <c r="W89" s="333">
        <v>0</v>
      </c>
      <c r="X89" s="333">
        <v>0</v>
      </c>
      <c r="Y89" s="333">
        <v>0</v>
      </c>
      <c r="Z89" s="333">
        <v>0</v>
      </c>
      <c r="AA89" s="333">
        <v>0</v>
      </c>
      <c r="AB89" s="333">
        <v>0</v>
      </c>
      <c r="AC89" s="333">
        <v>0</v>
      </c>
      <c r="AD89" s="333">
        <v>0</v>
      </c>
      <c r="AE89" s="333">
        <v>0</v>
      </c>
      <c r="AF89" s="333">
        <v>0</v>
      </c>
      <c r="AG89" s="333">
        <v>0</v>
      </c>
      <c r="AH89" s="333">
        <v>0</v>
      </c>
      <c r="AI89" s="333">
        <v>0</v>
      </c>
      <c r="AJ89" s="333">
        <v>0</v>
      </c>
      <c r="AK89" s="333">
        <v>0</v>
      </c>
      <c r="AL89" s="333">
        <v>0</v>
      </c>
      <c r="AM89" s="333">
        <v>0</v>
      </c>
      <c r="AN89" s="333">
        <v>0</v>
      </c>
      <c r="AO89" s="333">
        <v>0</v>
      </c>
      <c r="AP89" s="333">
        <v>0</v>
      </c>
      <c r="AQ89" s="333">
        <v>0</v>
      </c>
      <c r="AR89" s="333">
        <v>0</v>
      </c>
      <c r="AS89" s="333">
        <v>0</v>
      </c>
      <c r="AT89" s="333">
        <v>0</v>
      </c>
      <c r="AU89" s="333">
        <v>0</v>
      </c>
      <c r="AV89" s="333">
        <v>0</v>
      </c>
      <c r="AW89" s="333">
        <v>0</v>
      </c>
      <c r="AX89" s="333">
        <v>0</v>
      </c>
      <c r="AY89" s="333">
        <v>0</v>
      </c>
      <c r="AZ89" s="333">
        <v>0</v>
      </c>
      <c r="BA89" s="333">
        <v>0</v>
      </c>
      <c r="BB89" s="333">
        <v>0</v>
      </c>
      <c r="BC89" s="333">
        <v>0</v>
      </c>
      <c r="BD89" s="333">
        <v>0</v>
      </c>
      <c r="BE89" s="333">
        <v>0</v>
      </c>
      <c r="BF89" s="333">
        <v>0</v>
      </c>
      <c r="BG89" s="333">
        <v>0</v>
      </c>
      <c r="BH89" s="333">
        <v>0</v>
      </c>
      <c r="BI89" s="333">
        <v>0</v>
      </c>
      <c r="BJ89" s="333">
        <v>0</v>
      </c>
      <c r="BK89" s="333">
        <v>0</v>
      </c>
      <c r="BL89" s="333">
        <v>0</v>
      </c>
      <c r="BM89" s="333">
        <v>0</v>
      </c>
      <c r="BN89" s="333">
        <v>0</v>
      </c>
      <c r="BO89" s="333">
        <v>0</v>
      </c>
      <c r="BP89" s="333">
        <v>0</v>
      </c>
      <c r="BQ89" s="333">
        <v>0</v>
      </c>
      <c r="BR89" s="333">
        <v>0</v>
      </c>
      <c r="BS89" s="333">
        <v>0</v>
      </c>
      <c r="BT89" s="333">
        <v>0</v>
      </c>
    </row>
    <row r="90" spans="1:72" ht="15.75" customHeight="1" x14ac:dyDescent="0.25">
      <c r="A90" s="2" t="s">
        <v>820</v>
      </c>
      <c r="B90" s="218">
        <v>46256</v>
      </c>
      <c r="C90" s="332">
        <v>0.29166666666666669</v>
      </c>
      <c r="D90" s="332">
        <v>0.33333333333333331</v>
      </c>
      <c r="E90" s="333">
        <v>0</v>
      </c>
      <c r="F90" s="333">
        <v>0</v>
      </c>
      <c r="G90" s="333">
        <v>0</v>
      </c>
      <c r="H90" s="333">
        <v>0</v>
      </c>
      <c r="I90" s="333">
        <v>0</v>
      </c>
      <c r="J90" s="333">
        <v>0</v>
      </c>
      <c r="K90" s="333">
        <v>0</v>
      </c>
      <c r="L90" s="333">
        <v>0</v>
      </c>
      <c r="M90" s="333">
        <v>0</v>
      </c>
      <c r="N90" s="333">
        <v>0</v>
      </c>
      <c r="O90" s="333">
        <v>0</v>
      </c>
      <c r="P90" s="333">
        <v>0</v>
      </c>
      <c r="Q90" s="333">
        <v>0</v>
      </c>
      <c r="R90" s="333">
        <v>0</v>
      </c>
      <c r="S90" s="333">
        <v>0</v>
      </c>
      <c r="T90" s="333">
        <v>0</v>
      </c>
      <c r="U90" s="333">
        <v>0</v>
      </c>
      <c r="V90" s="333">
        <v>0</v>
      </c>
      <c r="W90" s="333">
        <v>0</v>
      </c>
      <c r="X90" s="333">
        <v>0</v>
      </c>
      <c r="Y90" s="333">
        <v>0</v>
      </c>
      <c r="Z90" s="333">
        <v>0</v>
      </c>
      <c r="AA90" s="333">
        <v>0</v>
      </c>
      <c r="AB90" s="333">
        <v>0</v>
      </c>
      <c r="AC90" s="333">
        <v>0</v>
      </c>
      <c r="AD90" s="333">
        <v>0</v>
      </c>
      <c r="AE90" s="333">
        <v>0</v>
      </c>
      <c r="AF90" s="333">
        <v>0</v>
      </c>
      <c r="AG90" s="333">
        <v>0</v>
      </c>
      <c r="AH90" s="333">
        <v>0</v>
      </c>
      <c r="AI90" s="333">
        <v>0</v>
      </c>
      <c r="AJ90" s="333">
        <v>0</v>
      </c>
      <c r="AK90" s="333">
        <v>0</v>
      </c>
      <c r="AL90" s="333">
        <v>0</v>
      </c>
      <c r="AM90" s="333">
        <v>0</v>
      </c>
      <c r="AN90" s="333">
        <v>0</v>
      </c>
      <c r="AO90" s="333">
        <v>0</v>
      </c>
      <c r="AP90" s="333">
        <v>0</v>
      </c>
      <c r="AQ90" s="333">
        <v>0</v>
      </c>
      <c r="AR90" s="333">
        <v>0</v>
      </c>
      <c r="AS90" s="333">
        <v>0</v>
      </c>
      <c r="AT90" s="333">
        <v>0</v>
      </c>
      <c r="AU90" s="333">
        <v>0</v>
      </c>
      <c r="AV90" s="333">
        <v>0</v>
      </c>
      <c r="AW90" s="333">
        <v>0</v>
      </c>
      <c r="AX90" s="333">
        <v>0</v>
      </c>
      <c r="AY90" s="333">
        <v>0</v>
      </c>
      <c r="AZ90" s="333">
        <v>0</v>
      </c>
      <c r="BA90" s="333">
        <v>0</v>
      </c>
      <c r="BB90" s="333">
        <v>0</v>
      </c>
      <c r="BC90" s="333">
        <v>0</v>
      </c>
      <c r="BD90" s="333">
        <v>0</v>
      </c>
      <c r="BE90" s="333">
        <v>0</v>
      </c>
      <c r="BF90" s="333">
        <v>0</v>
      </c>
      <c r="BG90" s="333">
        <v>0</v>
      </c>
      <c r="BH90" s="333">
        <v>0</v>
      </c>
      <c r="BI90" s="333">
        <v>0</v>
      </c>
      <c r="BJ90" s="333">
        <v>0</v>
      </c>
      <c r="BK90" s="333">
        <v>0</v>
      </c>
      <c r="BL90" s="333">
        <v>0</v>
      </c>
      <c r="BM90" s="333">
        <v>0</v>
      </c>
      <c r="BN90" s="333">
        <v>0</v>
      </c>
      <c r="BO90" s="333">
        <v>0</v>
      </c>
      <c r="BP90" s="333">
        <v>0</v>
      </c>
      <c r="BQ90" s="333">
        <v>0</v>
      </c>
      <c r="BR90" s="333">
        <v>0</v>
      </c>
      <c r="BS90" s="333">
        <v>0</v>
      </c>
      <c r="BT90" s="333">
        <v>0</v>
      </c>
    </row>
    <row r="91" spans="1:72" ht="15.75" customHeight="1" x14ac:dyDescent="0.25">
      <c r="A91" s="2" t="s">
        <v>821</v>
      </c>
      <c r="B91" s="218">
        <v>46256</v>
      </c>
      <c r="C91" s="332">
        <v>0.33333333333333331</v>
      </c>
      <c r="D91" s="332">
        <v>0.375</v>
      </c>
      <c r="E91" s="333">
        <v>0</v>
      </c>
      <c r="F91" s="333">
        <v>0</v>
      </c>
      <c r="G91" s="333">
        <v>0</v>
      </c>
      <c r="H91" s="333">
        <v>0</v>
      </c>
      <c r="I91" s="333">
        <v>0</v>
      </c>
      <c r="J91" s="333">
        <v>0</v>
      </c>
      <c r="K91" s="333">
        <v>0</v>
      </c>
      <c r="L91" s="333">
        <v>0</v>
      </c>
      <c r="M91" s="333">
        <v>0</v>
      </c>
      <c r="N91" s="333">
        <v>0</v>
      </c>
      <c r="O91" s="333">
        <v>0</v>
      </c>
      <c r="P91" s="333">
        <v>0</v>
      </c>
      <c r="Q91" s="333">
        <v>0</v>
      </c>
      <c r="R91" s="333">
        <v>0</v>
      </c>
      <c r="S91" s="333">
        <v>0</v>
      </c>
      <c r="T91" s="333">
        <v>0</v>
      </c>
      <c r="U91" s="333">
        <v>0</v>
      </c>
      <c r="V91" s="333">
        <v>0</v>
      </c>
      <c r="W91" s="333">
        <v>0</v>
      </c>
      <c r="X91" s="333">
        <v>0</v>
      </c>
      <c r="Y91" s="333">
        <v>0</v>
      </c>
      <c r="Z91" s="333">
        <v>0</v>
      </c>
      <c r="AA91" s="333">
        <v>0</v>
      </c>
      <c r="AB91" s="333">
        <v>0</v>
      </c>
      <c r="AC91" s="333">
        <v>0</v>
      </c>
      <c r="AD91" s="333">
        <v>0</v>
      </c>
      <c r="AE91" s="333">
        <v>0</v>
      </c>
      <c r="AF91" s="333">
        <v>0</v>
      </c>
      <c r="AG91" s="333">
        <v>0</v>
      </c>
      <c r="AH91" s="333">
        <v>0</v>
      </c>
      <c r="AI91" s="333">
        <v>0</v>
      </c>
      <c r="AJ91" s="333">
        <v>0</v>
      </c>
      <c r="AK91" s="333">
        <v>0</v>
      </c>
      <c r="AL91" s="333">
        <v>0</v>
      </c>
      <c r="AM91" s="333">
        <v>0</v>
      </c>
      <c r="AN91" s="333">
        <v>0</v>
      </c>
      <c r="AO91" s="333">
        <v>0</v>
      </c>
      <c r="AP91" s="333">
        <v>0</v>
      </c>
      <c r="AQ91" s="333">
        <v>0</v>
      </c>
      <c r="AR91" s="333">
        <v>0</v>
      </c>
      <c r="AS91" s="333">
        <v>0</v>
      </c>
      <c r="AT91" s="333">
        <v>0</v>
      </c>
      <c r="AU91" s="333">
        <v>0</v>
      </c>
      <c r="AV91" s="333">
        <v>0</v>
      </c>
      <c r="AW91" s="333">
        <v>0</v>
      </c>
      <c r="AX91" s="333">
        <v>0</v>
      </c>
      <c r="AY91" s="333">
        <v>0</v>
      </c>
      <c r="AZ91" s="333">
        <v>0</v>
      </c>
      <c r="BA91" s="333">
        <v>0</v>
      </c>
      <c r="BB91" s="333">
        <v>0</v>
      </c>
      <c r="BC91" s="333">
        <v>0</v>
      </c>
      <c r="BD91" s="333">
        <v>0</v>
      </c>
      <c r="BE91" s="333">
        <v>0</v>
      </c>
      <c r="BF91" s="333">
        <v>0</v>
      </c>
      <c r="BG91" s="333">
        <v>0</v>
      </c>
      <c r="BH91" s="333">
        <v>0</v>
      </c>
      <c r="BI91" s="333">
        <v>0</v>
      </c>
      <c r="BJ91" s="333">
        <v>0</v>
      </c>
      <c r="BK91" s="333">
        <v>0</v>
      </c>
      <c r="BL91" s="333">
        <v>0</v>
      </c>
      <c r="BM91" s="333">
        <v>0</v>
      </c>
      <c r="BN91" s="333">
        <v>0</v>
      </c>
      <c r="BO91" s="333">
        <v>0</v>
      </c>
      <c r="BP91" s="333">
        <v>0</v>
      </c>
      <c r="BQ91" s="333">
        <v>0</v>
      </c>
      <c r="BR91" s="333">
        <v>0</v>
      </c>
      <c r="BS91" s="333">
        <v>0</v>
      </c>
      <c r="BT91" s="333">
        <v>0</v>
      </c>
    </row>
    <row r="92" spans="1:72" ht="15.75" customHeight="1" x14ac:dyDescent="0.25">
      <c r="A92" s="2" t="s">
        <v>822</v>
      </c>
      <c r="B92" s="218">
        <v>46256</v>
      </c>
      <c r="C92" s="332">
        <v>0.375</v>
      </c>
      <c r="D92" s="332">
        <v>0.41666666666666669</v>
      </c>
      <c r="E92" s="333">
        <v>0</v>
      </c>
      <c r="F92" s="333">
        <v>0</v>
      </c>
      <c r="G92" s="333">
        <v>0</v>
      </c>
      <c r="H92" s="333">
        <v>0</v>
      </c>
      <c r="I92" s="333">
        <v>0</v>
      </c>
      <c r="J92" s="333">
        <v>0</v>
      </c>
      <c r="K92" s="333">
        <v>0</v>
      </c>
      <c r="L92" s="333">
        <v>0</v>
      </c>
      <c r="M92" s="333">
        <v>0</v>
      </c>
      <c r="N92" s="333">
        <v>0</v>
      </c>
      <c r="O92" s="333">
        <v>0</v>
      </c>
      <c r="P92" s="333">
        <v>0</v>
      </c>
      <c r="Q92" s="333">
        <v>0</v>
      </c>
      <c r="R92" s="333">
        <v>0</v>
      </c>
      <c r="S92" s="333">
        <v>0</v>
      </c>
      <c r="T92" s="333">
        <v>0</v>
      </c>
      <c r="U92" s="333">
        <v>0</v>
      </c>
      <c r="V92" s="333">
        <v>0</v>
      </c>
      <c r="W92" s="333">
        <v>0</v>
      </c>
      <c r="X92" s="333">
        <v>0</v>
      </c>
      <c r="Y92" s="333">
        <v>0</v>
      </c>
      <c r="Z92" s="333">
        <v>0</v>
      </c>
      <c r="AA92" s="333">
        <v>0</v>
      </c>
      <c r="AB92" s="333">
        <v>0</v>
      </c>
      <c r="AC92" s="333">
        <v>0</v>
      </c>
      <c r="AD92" s="333">
        <v>0</v>
      </c>
      <c r="AE92" s="333">
        <v>0</v>
      </c>
      <c r="AF92" s="333">
        <v>0</v>
      </c>
      <c r="AG92" s="333">
        <v>0</v>
      </c>
      <c r="AH92" s="333">
        <v>0</v>
      </c>
      <c r="AI92" s="333">
        <v>0</v>
      </c>
      <c r="AJ92" s="333">
        <v>0</v>
      </c>
      <c r="AK92" s="333">
        <v>0</v>
      </c>
      <c r="AL92" s="333">
        <v>0</v>
      </c>
      <c r="AM92" s="333">
        <v>0</v>
      </c>
      <c r="AN92" s="333">
        <v>0</v>
      </c>
      <c r="AO92" s="333">
        <v>0</v>
      </c>
      <c r="AP92" s="333">
        <v>0</v>
      </c>
      <c r="AQ92" s="333">
        <v>0</v>
      </c>
      <c r="AR92" s="333">
        <v>0</v>
      </c>
      <c r="AS92" s="333">
        <v>0</v>
      </c>
      <c r="AT92" s="333">
        <v>0</v>
      </c>
      <c r="AU92" s="333">
        <v>0</v>
      </c>
      <c r="AV92" s="333">
        <v>0</v>
      </c>
      <c r="AW92" s="333">
        <v>0</v>
      </c>
      <c r="AX92" s="333">
        <v>0</v>
      </c>
      <c r="AY92" s="333">
        <v>0</v>
      </c>
      <c r="AZ92" s="333">
        <v>0</v>
      </c>
      <c r="BA92" s="333">
        <v>0</v>
      </c>
      <c r="BB92" s="333">
        <v>0</v>
      </c>
      <c r="BC92" s="333">
        <v>0</v>
      </c>
      <c r="BD92" s="333">
        <v>0</v>
      </c>
      <c r="BE92" s="333">
        <v>0</v>
      </c>
      <c r="BF92" s="333">
        <v>0</v>
      </c>
      <c r="BG92" s="333">
        <v>0</v>
      </c>
      <c r="BH92" s="333">
        <v>0</v>
      </c>
      <c r="BI92" s="333">
        <v>0</v>
      </c>
      <c r="BJ92" s="333">
        <v>0</v>
      </c>
      <c r="BK92" s="333">
        <v>0</v>
      </c>
      <c r="BL92" s="333">
        <v>0</v>
      </c>
      <c r="BM92" s="333">
        <v>0</v>
      </c>
      <c r="BN92" s="333">
        <v>0</v>
      </c>
      <c r="BO92" s="333">
        <v>0</v>
      </c>
      <c r="BP92" s="333">
        <v>0</v>
      </c>
      <c r="BQ92" s="333">
        <v>0</v>
      </c>
      <c r="BR92" s="333">
        <v>0</v>
      </c>
      <c r="BS92" s="333">
        <v>0</v>
      </c>
      <c r="BT92" s="333">
        <v>0</v>
      </c>
    </row>
    <row r="93" spans="1:72" ht="15.75" customHeight="1" x14ac:dyDescent="0.25">
      <c r="A93" s="2" t="s">
        <v>823</v>
      </c>
      <c r="B93" s="218">
        <v>46257</v>
      </c>
      <c r="C93" s="332">
        <v>0.25</v>
      </c>
      <c r="D93" s="332">
        <v>0.29166666666666669</v>
      </c>
      <c r="E93" s="333">
        <v>0</v>
      </c>
      <c r="F93" s="333">
        <v>0</v>
      </c>
      <c r="G93" s="333">
        <v>0</v>
      </c>
      <c r="H93" s="333">
        <v>0</v>
      </c>
      <c r="I93" s="333">
        <v>0</v>
      </c>
      <c r="J93" s="333">
        <v>0</v>
      </c>
      <c r="K93" s="333">
        <v>0</v>
      </c>
      <c r="L93" s="333">
        <v>0</v>
      </c>
      <c r="M93" s="333">
        <v>0</v>
      </c>
      <c r="N93" s="333">
        <v>0</v>
      </c>
      <c r="O93" s="333">
        <v>0</v>
      </c>
      <c r="P93" s="333">
        <v>0</v>
      </c>
      <c r="Q93" s="333">
        <v>0</v>
      </c>
      <c r="R93" s="333">
        <v>0</v>
      </c>
      <c r="S93" s="333">
        <v>0</v>
      </c>
      <c r="T93" s="333">
        <v>0</v>
      </c>
      <c r="U93" s="333">
        <v>0</v>
      </c>
      <c r="V93" s="333">
        <v>0</v>
      </c>
      <c r="W93" s="333">
        <v>0</v>
      </c>
      <c r="X93" s="333">
        <v>0</v>
      </c>
      <c r="Y93" s="333">
        <v>0</v>
      </c>
      <c r="Z93" s="333">
        <v>0</v>
      </c>
      <c r="AA93" s="333">
        <v>0</v>
      </c>
      <c r="AB93" s="333">
        <v>0</v>
      </c>
      <c r="AC93" s="333">
        <v>0</v>
      </c>
      <c r="AD93" s="333">
        <v>0</v>
      </c>
      <c r="AE93" s="333">
        <v>0</v>
      </c>
      <c r="AF93" s="333">
        <v>0</v>
      </c>
      <c r="AG93" s="333">
        <v>0</v>
      </c>
      <c r="AH93" s="333">
        <v>0</v>
      </c>
      <c r="AI93" s="333">
        <v>0</v>
      </c>
      <c r="AJ93" s="333">
        <v>0</v>
      </c>
      <c r="AK93" s="333">
        <v>0</v>
      </c>
      <c r="AL93" s="333">
        <v>0</v>
      </c>
      <c r="AM93" s="333">
        <v>0</v>
      </c>
      <c r="AN93" s="333">
        <v>0</v>
      </c>
      <c r="AO93" s="333">
        <v>0</v>
      </c>
      <c r="AP93" s="333">
        <v>0</v>
      </c>
      <c r="AQ93" s="333">
        <v>0</v>
      </c>
      <c r="AR93" s="333">
        <v>0</v>
      </c>
      <c r="AS93" s="333">
        <v>0</v>
      </c>
      <c r="AT93" s="333">
        <v>0</v>
      </c>
      <c r="AU93" s="333">
        <v>0</v>
      </c>
      <c r="AV93" s="333">
        <v>0</v>
      </c>
      <c r="AW93" s="333">
        <v>0</v>
      </c>
      <c r="AX93" s="333">
        <v>0</v>
      </c>
      <c r="AY93" s="333">
        <v>0</v>
      </c>
      <c r="AZ93" s="333">
        <v>0</v>
      </c>
      <c r="BA93" s="333">
        <v>0</v>
      </c>
      <c r="BB93" s="333">
        <v>0</v>
      </c>
      <c r="BC93" s="333">
        <v>0</v>
      </c>
      <c r="BD93" s="333">
        <v>0</v>
      </c>
      <c r="BE93" s="333">
        <v>0</v>
      </c>
      <c r="BF93" s="333">
        <v>0</v>
      </c>
      <c r="BG93" s="333">
        <v>0</v>
      </c>
      <c r="BH93" s="333">
        <v>0</v>
      </c>
      <c r="BI93" s="333">
        <v>0</v>
      </c>
      <c r="BJ93" s="333">
        <v>0</v>
      </c>
      <c r="BK93" s="333">
        <v>0</v>
      </c>
      <c r="BL93" s="333">
        <v>0</v>
      </c>
      <c r="BM93" s="333">
        <v>0</v>
      </c>
      <c r="BN93" s="333">
        <v>0</v>
      </c>
      <c r="BO93" s="333">
        <v>0</v>
      </c>
      <c r="BP93" s="333">
        <v>0</v>
      </c>
      <c r="BQ93" s="333">
        <v>0</v>
      </c>
      <c r="BR93" s="333">
        <v>0</v>
      </c>
      <c r="BS93" s="333">
        <v>0</v>
      </c>
      <c r="BT93" s="333">
        <v>0</v>
      </c>
    </row>
    <row r="94" spans="1:72" ht="15.75" customHeight="1" x14ac:dyDescent="0.25">
      <c r="A94" s="2" t="s">
        <v>824</v>
      </c>
      <c r="B94" s="218">
        <v>46257</v>
      </c>
      <c r="C94" s="332">
        <v>0.29166666666666669</v>
      </c>
      <c r="D94" s="332">
        <v>0.33333333333333331</v>
      </c>
      <c r="E94" s="333">
        <v>0</v>
      </c>
      <c r="F94" s="333">
        <v>0</v>
      </c>
      <c r="G94" s="333">
        <v>0</v>
      </c>
      <c r="H94" s="333">
        <v>0</v>
      </c>
      <c r="I94" s="333">
        <v>0</v>
      </c>
      <c r="J94" s="333">
        <v>0</v>
      </c>
      <c r="K94" s="333">
        <v>0</v>
      </c>
      <c r="L94" s="333">
        <v>0</v>
      </c>
      <c r="M94" s="333">
        <v>0</v>
      </c>
      <c r="N94" s="333">
        <v>0</v>
      </c>
      <c r="O94" s="333">
        <v>0</v>
      </c>
      <c r="P94" s="333">
        <v>0</v>
      </c>
      <c r="Q94" s="333">
        <v>0</v>
      </c>
      <c r="R94" s="333">
        <v>0</v>
      </c>
      <c r="S94" s="333">
        <v>0</v>
      </c>
      <c r="T94" s="333">
        <v>0</v>
      </c>
      <c r="U94" s="333">
        <v>0</v>
      </c>
      <c r="V94" s="333">
        <v>0</v>
      </c>
      <c r="W94" s="333">
        <v>0</v>
      </c>
      <c r="X94" s="333">
        <v>0</v>
      </c>
      <c r="Y94" s="333">
        <v>0</v>
      </c>
      <c r="Z94" s="333">
        <v>0</v>
      </c>
      <c r="AA94" s="333">
        <v>0</v>
      </c>
      <c r="AB94" s="333">
        <v>0</v>
      </c>
      <c r="AC94" s="333">
        <v>0</v>
      </c>
      <c r="AD94" s="333">
        <v>0</v>
      </c>
      <c r="AE94" s="333">
        <v>0</v>
      </c>
      <c r="AF94" s="333">
        <v>0</v>
      </c>
      <c r="AG94" s="333">
        <v>0</v>
      </c>
      <c r="AH94" s="333">
        <v>0</v>
      </c>
      <c r="AI94" s="333">
        <v>0</v>
      </c>
      <c r="AJ94" s="333">
        <v>0</v>
      </c>
      <c r="AK94" s="333">
        <v>0</v>
      </c>
      <c r="AL94" s="333">
        <v>0</v>
      </c>
      <c r="AM94" s="333">
        <v>0</v>
      </c>
      <c r="AN94" s="333">
        <v>0</v>
      </c>
      <c r="AO94" s="333">
        <v>0</v>
      </c>
      <c r="AP94" s="333">
        <v>0</v>
      </c>
      <c r="AQ94" s="333">
        <v>0</v>
      </c>
      <c r="AR94" s="333">
        <v>0</v>
      </c>
      <c r="AS94" s="333">
        <v>0</v>
      </c>
      <c r="AT94" s="333">
        <v>0</v>
      </c>
      <c r="AU94" s="333">
        <v>0</v>
      </c>
      <c r="AV94" s="333">
        <v>0</v>
      </c>
      <c r="AW94" s="333">
        <v>0</v>
      </c>
      <c r="AX94" s="333">
        <v>0</v>
      </c>
      <c r="AY94" s="333">
        <v>0</v>
      </c>
      <c r="AZ94" s="333">
        <v>0</v>
      </c>
      <c r="BA94" s="333">
        <v>0</v>
      </c>
      <c r="BB94" s="333">
        <v>0</v>
      </c>
      <c r="BC94" s="333">
        <v>0</v>
      </c>
      <c r="BD94" s="333">
        <v>0</v>
      </c>
      <c r="BE94" s="333">
        <v>0</v>
      </c>
      <c r="BF94" s="333">
        <v>0</v>
      </c>
      <c r="BG94" s="333">
        <v>0</v>
      </c>
      <c r="BH94" s="333">
        <v>0</v>
      </c>
      <c r="BI94" s="333">
        <v>0</v>
      </c>
      <c r="BJ94" s="333">
        <v>0</v>
      </c>
      <c r="BK94" s="333">
        <v>0</v>
      </c>
      <c r="BL94" s="333">
        <v>0</v>
      </c>
      <c r="BM94" s="333">
        <v>0</v>
      </c>
      <c r="BN94" s="333">
        <v>0</v>
      </c>
      <c r="BO94" s="333">
        <v>0</v>
      </c>
      <c r="BP94" s="333">
        <v>0</v>
      </c>
      <c r="BQ94" s="333">
        <v>0</v>
      </c>
      <c r="BR94" s="333">
        <v>0</v>
      </c>
      <c r="BS94" s="333">
        <v>0</v>
      </c>
      <c r="BT94" s="333">
        <v>0</v>
      </c>
    </row>
    <row r="95" spans="1:72" ht="15.75" customHeight="1" x14ac:dyDescent="0.25">
      <c r="A95" s="2" t="s">
        <v>825</v>
      </c>
      <c r="B95" s="218">
        <v>46257</v>
      </c>
      <c r="C95" s="332">
        <v>0.33333333333333331</v>
      </c>
      <c r="D95" s="332">
        <v>0.375</v>
      </c>
      <c r="E95" s="333">
        <v>0</v>
      </c>
      <c r="F95" s="333">
        <v>0</v>
      </c>
      <c r="G95" s="333">
        <v>0</v>
      </c>
      <c r="H95" s="333">
        <v>0</v>
      </c>
      <c r="I95" s="333">
        <v>0</v>
      </c>
      <c r="J95" s="333">
        <v>0</v>
      </c>
      <c r="K95" s="333">
        <v>0</v>
      </c>
      <c r="L95" s="333">
        <v>0</v>
      </c>
      <c r="M95" s="333">
        <v>0</v>
      </c>
      <c r="N95" s="333">
        <v>0</v>
      </c>
      <c r="O95" s="333">
        <v>0</v>
      </c>
      <c r="P95" s="333">
        <v>0</v>
      </c>
      <c r="Q95" s="333">
        <v>0</v>
      </c>
      <c r="R95" s="333">
        <v>0</v>
      </c>
      <c r="S95" s="333">
        <v>0</v>
      </c>
      <c r="T95" s="333">
        <v>0</v>
      </c>
      <c r="U95" s="333">
        <v>0</v>
      </c>
      <c r="V95" s="333">
        <v>0</v>
      </c>
      <c r="W95" s="333">
        <v>0</v>
      </c>
      <c r="X95" s="333">
        <v>0</v>
      </c>
      <c r="Y95" s="333">
        <v>0</v>
      </c>
      <c r="Z95" s="333">
        <v>0</v>
      </c>
      <c r="AA95" s="333">
        <v>0</v>
      </c>
      <c r="AB95" s="333">
        <v>0</v>
      </c>
      <c r="AC95" s="333">
        <v>0</v>
      </c>
      <c r="AD95" s="333">
        <v>0</v>
      </c>
      <c r="AE95" s="333">
        <v>0</v>
      </c>
      <c r="AF95" s="333">
        <v>0</v>
      </c>
      <c r="AG95" s="333">
        <v>0</v>
      </c>
      <c r="AH95" s="333">
        <v>0</v>
      </c>
      <c r="AI95" s="333">
        <v>0</v>
      </c>
      <c r="AJ95" s="333">
        <v>0</v>
      </c>
      <c r="AK95" s="333">
        <v>0</v>
      </c>
      <c r="AL95" s="333">
        <v>0</v>
      </c>
      <c r="AM95" s="333">
        <v>0</v>
      </c>
      <c r="AN95" s="333">
        <v>0</v>
      </c>
      <c r="AO95" s="333">
        <v>0</v>
      </c>
      <c r="AP95" s="333">
        <v>0</v>
      </c>
      <c r="AQ95" s="333">
        <v>0</v>
      </c>
      <c r="AR95" s="333">
        <v>0</v>
      </c>
      <c r="AS95" s="333">
        <v>0</v>
      </c>
      <c r="AT95" s="333">
        <v>0</v>
      </c>
      <c r="AU95" s="333">
        <v>0</v>
      </c>
      <c r="AV95" s="333">
        <v>0</v>
      </c>
      <c r="AW95" s="333">
        <v>0</v>
      </c>
      <c r="AX95" s="333">
        <v>0</v>
      </c>
      <c r="AY95" s="333">
        <v>0</v>
      </c>
      <c r="AZ95" s="333">
        <v>0</v>
      </c>
      <c r="BA95" s="333">
        <v>0</v>
      </c>
      <c r="BB95" s="333">
        <v>0</v>
      </c>
      <c r="BC95" s="333">
        <v>0</v>
      </c>
      <c r="BD95" s="333">
        <v>0</v>
      </c>
      <c r="BE95" s="333">
        <v>0</v>
      </c>
      <c r="BF95" s="333">
        <v>0</v>
      </c>
      <c r="BG95" s="333">
        <v>0</v>
      </c>
      <c r="BH95" s="333">
        <v>0</v>
      </c>
      <c r="BI95" s="333">
        <v>0</v>
      </c>
      <c r="BJ95" s="333">
        <v>0</v>
      </c>
      <c r="BK95" s="333">
        <v>0</v>
      </c>
      <c r="BL95" s="333">
        <v>0</v>
      </c>
      <c r="BM95" s="333">
        <v>0</v>
      </c>
      <c r="BN95" s="333">
        <v>0</v>
      </c>
      <c r="BO95" s="333">
        <v>0</v>
      </c>
      <c r="BP95" s="333">
        <v>0</v>
      </c>
      <c r="BQ95" s="333">
        <v>0</v>
      </c>
      <c r="BR95" s="333">
        <v>0</v>
      </c>
      <c r="BS95" s="333">
        <v>0</v>
      </c>
      <c r="BT95" s="333">
        <v>0</v>
      </c>
    </row>
    <row r="96" spans="1:72" ht="15.75" customHeight="1" x14ac:dyDescent="0.25">
      <c r="A96" s="2" t="s">
        <v>826</v>
      </c>
      <c r="B96" s="218">
        <v>46257</v>
      </c>
      <c r="C96" s="332">
        <v>0.375</v>
      </c>
      <c r="D96" s="332">
        <v>0.41666666666666669</v>
      </c>
      <c r="E96" s="333">
        <v>0</v>
      </c>
      <c r="F96" s="333">
        <v>0</v>
      </c>
      <c r="G96" s="333">
        <v>0</v>
      </c>
      <c r="H96" s="333">
        <v>0</v>
      </c>
      <c r="I96" s="333">
        <v>0</v>
      </c>
      <c r="J96" s="333">
        <v>0</v>
      </c>
      <c r="K96" s="333">
        <v>0</v>
      </c>
      <c r="L96" s="333">
        <v>0</v>
      </c>
      <c r="M96" s="333">
        <v>0</v>
      </c>
      <c r="N96" s="333">
        <v>0</v>
      </c>
      <c r="O96" s="333">
        <v>0</v>
      </c>
      <c r="P96" s="333">
        <v>0</v>
      </c>
      <c r="Q96" s="333">
        <v>0</v>
      </c>
      <c r="R96" s="333">
        <v>0</v>
      </c>
      <c r="S96" s="333">
        <v>0</v>
      </c>
      <c r="T96" s="333">
        <v>0</v>
      </c>
      <c r="U96" s="333">
        <v>0</v>
      </c>
      <c r="V96" s="333">
        <v>0</v>
      </c>
      <c r="W96" s="333">
        <v>0</v>
      </c>
      <c r="X96" s="333">
        <v>0</v>
      </c>
      <c r="Y96" s="333">
        <v>0</v>
      </c>
      <c r="Z96" s="333">
        <v>0</v>
      </c>
      <c r="AA96" s="333">
        <v>0</v>
      </c>
      <c r="AB96" s="333">
        <v>0</v>
      </c>
      <c r="AC96" s="333">
        <v>0</v>
      </c>
      <c r="AD96" s="333">
        <v>0</v>
      </c>
      <c r="AE96" s="333">
        <v>0</v>
      </c>
      <c r="AF96" s="333">
        <v>0</v>
      </c>
      <c r="AG96" s="333">
        <v>0</v>
      </c>
      <c r="AH96" s="333">
        <v>0</v>
      </c>
      <c r="AI96" s="333">
        <v>0</v>
      </c>
      <c r="AJ96" s="333">
        <v>0</v>
      </c>
      <c r="AK96" s="333">
        <v>0</v>
      </c>
      <c r="AL96" s="333">
        <v>0</v>
      </c>
      <c r="AM96" s="333">
        <v>0</v>
      </c>
      <c r="AN96" s="333">
        <v>0</v>
      </c>
      <c r="AO96" s="333">
        <v>0</v>
      </c>
      <c r="AP96" s="333">
        <v>0</v>
      </c>
      <c r="AQ96" s="333">
        <v>0</v>
      </c>
      <c r="AR96" s="333">
        <v>0</v>
      </c>
      <c r="AS96" s="333">
        <v>0</v>
      </c>
      <c r="AT96" s="333">
        <v>0</v>
      </c>
      <c r="AU96" s="333">
        <v>0</v>
      </c>
      <c r="AV96" s="333">
        <v>0</v>
      </c>
      <c r="AW96" s="333">
        <v>0</v>
      </c>
      <c r="AX96" s="333">
        <v>0</v>
      </c>
      <c r="AY96" s="333">
        <v>0</v>
      </c>
      <c r="AZ96" s="333">
        <v>0</v>
      </c>
      <c r="BA96" s="333">
        <v>0</v>
      </c>
      <c r="BB96" s="333">
        <v>0</v>
      </c>
      <c r="BC96" s="333">
        <v>0</v>
      </c>
      <c r="BD96" s="333">
        <v>0</v>
      </c>
      <c r="BE96" s="333">
        <v>0</v>
      </c>
      <c r="BF96" s="333">
        <v>0</v>
      </c>
      <c r="BG96" s="333">
        <v>0</v>
      </c>
      <c r="BH96" s="333">
        <v>0</v>
      </c>
      <c r="BI96" s="333">
        <v>0</v>
      </c>
      <c r="BJ96" s="333">
        <v>0</v>
      </c>
      <c r="BK96" s="333">
        <v>0</v>
      </c>
      <c r="BL96" s="333">
        <v>0</v>
      </c>
      <c r="BM96" s="333">
        <v>0</v>
      </c>
      <c r="BN96" s="333">
        <v>0</v>
      </c>
      <c r="BO96" s="333">
        <v>0</v>
      </c>
      <c r="BP96" s="333">
        <v>0</v>
      </c>
      <c r="BQ96" s="333">
        <v>0</v>
      </c>
      <c r="BR96" s="333">
        <v>0</v>
      </c>
      <c r="BS96" s="333">
        <v>0</v>
      </c>
      <c r="BT96" s="333">
        <v>0</v>
      </c>
    </row>
    <row r="97" spans="1:72" ht="15.75" customHeight="1" x14ac:dyDescent="0.25">
      <c r="A97" s="2" t="s">
        <v>827</v>
      </c>
      <c r="B97" s="218">
        <v>46258</v>
      </c>
      <c r="C97" s="332">
        <v>0.25</v>
      </c>
      <c r="D97" s="332">
        <v>0.29166666666666669</v>
      </c>
      <c r="E97" s="333">
        <v>0</v>
      </c>
      <c r="F97" s="333">
        <v>0</v>
      </c>
      <c r="G97" s="333">
        <v>0</v>
      </c>
      <c r="H97" s="333">
        <v>0</v>
      </c>
      <c r="I97" s="333">
        <v>0</v>
      </c>
      <c r="J97" s="333">
        <v>0</v>
      </c>
      <c r="K97" s="333">
        <v>0</v>
      </c>
      <c r="L97" s="333">
        <v>0</v>
      </c>
      <c r="M97" s="333">
        <v>0</v>
      </c>
      <c r="N97" s="333">
        <v>0</v>
      </c>
      <c r="O97" s="333">
        <v>0</v>
      </c>
      <c r="P97" s="333">
        <v>0</v>
      </c>
      <c r="Q97" s="333">
        <v>0</v>
      </c>
      <c r="R97" s="333">
        <v>0</v>
      </c>
      <c r="S97" s="333">
        <v>0</v>
      </c>
      <c r="T97" s="333">
        <v>0</v>
      </c>
      <c r="U97" s="333">
        <v>0</v>
      </c>
      <c r="V97" s="333">
        <v>0</v>
      </c>
      <c r="W97" s="333">
        <v>0</v>
      </c>
      <c r="X97" s="333">
        <v>0</v>
      </c>
      <c r="Y97" s="333">
        <v>0</v>
      </c>
      <c r="Z97" s="333">
        <v>0</v>
      </c>
      <c r="AA97" s="333">
        <v>0</v>
      </c>
      <c r="AB97" s="333">
        <v>0</v>
      </c>
      <c r="AC97" s="333">
        <v>0</v>
      </c>
      <c r="AD97" s="333">
        <v>0</v>
      </c>
      <c r="AE97" s="333">
        <v>0</v>
      </c>
      <c r="AF97" s="333">
        <v>0</v>
      </c>
      <c r="AG97" s="333">
        <v>0</v>
      </c>
      <c r="AH97" s="333">
        <v>0</v>
      </c>
      <c r="AI97" s="333">
        <v>0</v>
      </c>
      <c r="AJ97" s="333">
        <v>0</v>
      </c>
      <c r="AK97" s="333">
        <v>0</v>
      </c>
      <c r="AL97" s="333">
        <v>0</v>
      </c>
      <c r="AM97" s="333">
        <v>0</v>
      </c>
      <c r="AN97" s="333">
        <v>0</v>
      </c>
      <c r="AO97" s="333">
        <v>0</v>
      </c>
      <c r="AP97" s="333">
        <v>0</v>
      </c>
      <c r="AQ97" s="333">
        <v>0</v>
      </c>
      <c r="AR97" s="333">
        <v>0</v>
      </c>
      <c r="AS97" s="333">
        <v>0</v>
      </c>
      <c r="AT97" s="333">
        <v>0</v>
      </c>
      <c r="AU97" s="333">
        <v>0</v>
      </c>
      <c r="AV97" s="333">
        <v>0</v>
      </c>
      <c r="AW97" s="333">
        <v>0</v>
      </c>
      <c r="AX97" s="333">
        <v>0</v>
      </c>
      <c r="AY97" s="333">
        <v>0</v>
      </c>
      <c r="AZ97" s="333">
        <v>0</v>
      </c>
      <c r="BA97" s="333">
        <v>0</v>
      </c>
      <c r="BB97" s="333">
        <v>0</v>
      </c>
      <c r="BC97" s="333">
        <v>0</v>
      </c>
      <c r="BD97" s="333">
        <v>0</v>
      </c>
      <c r="BE97" s="333">
        <v>0</v>
      </c>
      <c r="BF97" s="333">
        <v>0</v>
      </c>
      <c r="BG97" s="333">
        <v>0</v>
      </c>
      <c r="BH97" s="333">
        <v>0</v>
      </c>
      <c r="BI97" s="333">
        <v>0</v>
      </c>
      <c r="BJ97" s="333">
        <v>0</v>
      </c>
      <c r="BK97" s="333">
        <v>0</v>
      </c>
      <c r="BL97" s="333">
        <v>0</v>
      </c>
      <c r="BM97" s="333">
        <v>0</v>
      </c>
      <c r="BN97" s="333">
        <v>0</v>
      </c>
      <c r="BO97" s="333">
        <v>0</v>
      </c>
      <c r="BP97" s="333">
        <v>0</v>
      </c>
      <c r="BQ97" s="333">
        <v>0</v>
      </c>
      <c r="BR97" s="333">
        <v>0</v>
      </c>
      <c r="BS97" s="333">
        <v>0</v>
      </c>
      <c r="BT97" s="333">
        <v>0</v>
      </c>
    </row>
    <row r="98" spans="1:72" ht="15.75" customHeight="1" x14ac:dyDescent="0.25">
      <c r="A98" s="2" t="s">
        <v>828</v>
      </c>
      <c r="B98" s="218">
        <v>46258</v>
      </c>
      <c r="C98" s="332">
        <v>0.29166666666666669</v>
      </c>
      <c r="D98" s="332">
        <v>0.33333333333333331</v>
      </c>
      <c r="E98" s="333">
        <v>0</v>
      </c>
      <c r="F98" s="333">
        <v>0</v>
      </c>
      <c r="G98" s="333">
        <v>0</v>
      </c>
      <c r="H98" s="333">
        <v>0</v>
      </c>
      <c r="I98" s="333">
        <v>0</v>
      </c>
      <c r="J98" s="333">
        <v>0</v>
      </c>
      <c r="K98" s="333">
        <v>0</v>
      </c>
      <c r="L98" s="333">
        <v>0</v>
      </c>
      <c r="M98" s="333">
        <v>0</v>
      </c>
      <c r="N98" s="333">
        <v>0</v>
      </c>
      <c r="O98" s="333">
        <v>0</v>
      </c>
      <c r="P98" s="333">
        <v>0</v>
      </c>
      <c r="Q98" s="333">
        <v>0</v>
      </c>
      <c r="R98" s="333">
        <v>0</v>
      </c>
      <c r="S98" s="333">
        <v>0</v>
      </c>
      <c r="T98" s="333">
        <v>0</v>
      </c>
      <c r="U98" s="333">
        <v>0</v>
      </c>
      <c r="V98" s="333">
        <v>0</v>
      </c>
      <c r="W98" s="333">
        <v>0</v>
      </c>
      <c r="X98" s="333">
        <v>0</v>
      </c>
      <c r="Y98" s="333">
        <v>0</v>
      </c>
      <c r="Z98" s="333">
        <v>0</v>
      </c>
      <c r="AA98" s="333">
        <v>0</v>
      </c>
      <c r="AB98" s="333">
        <v>0</v>
      </c>
      <c r="AC98" s="333">
        <v>0</v>
      </c>
      <c r="AD98" s="333">
        <v>0</v>
      </c>
      <c r="AE98" s="333">
        <v>0</v>
      </c>
      <c r="AF98" s="333">
        <v>0</v>
      </c>
      <c r="AG98" s="333">
        <v>0</v>
      </c>
      <c r="AH98" s="333">
        <v>0</v>
      </c>
      <c r="AI98" s="333">
        <v>0</v>
      </c>
      <c r="AJ98" s="333">
        <v>0</v>
      </c>
      <c r="AK98" s="333">
        <v>0</v>
      </c>
      <c r="AL98" s="333">
        <v>0</v>
      </c>
      <c r="AM98" s="333">
        <v>0</v>
      </c>
      <c r="AN98" s="333">
        <v>0</v>
      </c>
      <c r="AO98" s="333">
        <v>0</v>
      </c>
      <c r="AP98" s="333">
        <v>0</v>
      </c>
      <c r="AQ98" s="333">
        <v>0</v>
      </c>
      <c r="AR98" s="333">
        <v>0</v>
      </c>
      <c r="AS98" s="333">
        <v>0</v>
      </c>
      <c r="AT98" s="333">
        <v>0</v>
      </c>
      <c r="AU98" s="333">
        <v>0</v>
      </c>
      <c r="AV98" s="333">
        <v>0</v>
      </c>
      <c r="AW98" s="333">
        <v>0</v>
      </c>
      <c r="AX98" s="333">
        <v>0</v>
      </c>
      <c r="AY98" s="333">
        <v>0</v>
      </c>
      <c r="AZ98" s="333">
        <v>0</v>
      </c>
      <c r="BA98" s="333">
        <v>0</v>
      </c>
      <c r="BB98" s="333">
        <v>0</v>
      </c>
      <c r="BC98" s="333">
        <v>0</v>
      </c>
      <c r="BD98" s="333">
        <v>0</v>
      </c>
      <c r="BE98" s="333">
        <v>0</v>
      </c>
      <c r="BF98" s="333">
        <v>0</v>
      </c>
      <c r="BG98" s="333">
        <v>0</v>
      </c>
      <c r="BH98" s="333">
        <v>0</v>
      </c>
      <c r="BI98" s="333">
        <v>0</v>
      </c>
      <c r="BJ98" s="333">
        <v>0</v>
      </c>
      <c r="BK98" s="333">
        <v>0</v>
      </c>
      <c r="BL98" s="333">
        <v>0</v>
      </c>
      <c r="BM98" s="333">
        <v>0</v>
      </c>
      <c r="BN98" s="333">
        <v>0</v>
      </c>
      <c r="BO98" s="333">
        <v>0</v>
      </c>
      <c r="BP98" s="333">
        <v>0</v>
      </c>
      <c r="BQ98" s="333">
        <v>0</v>
      </c>
      <c r="BR98" s="333">
        <v>0</v>
      </c>
      <c r="BS98" s="333">
        <v>0</v>
      </c>
      <c r="BT98" s="333">
        <v>0</v>
      </c>
    </row>
    <row r="99" spans="1:72" ht="15.75" customHeight="1" x14ac:dyDescent="0.25">
      <c r="A99" s="2" t="s">
        <v>829</v>
      </c>
      <c r="B99" s="218">
        <v>46258</v>
      </c>
      <c r="C99" s="332">
        <v>0.33333333333333331</v>
      </c>
      <c r="D99" s="332">
        <v>0.375</v>
      </c>
      <c r="E99" s="333">
        <v>0</v>
      </c>
      <c r="F99" s="333">
        <v>0</v>
      </c>
      <c r="G99" s="333">
        <v>0</v>
      </c>
      <c r="H99" s="333">
        <v>0</v>
      </c>
      <c r="I99" s="333">
        <v>0</v>
      </c>
      <c r="J99" s="333">
        <v>0</v>
      </c>
      <c r="K99" s="333">
        <v>0</v>
      </c>
      <c r="L99" s="333">
        <v>0</v>
      </c>
      <c r="M99" s="333">
        <v>0</v>
      </c>
      <c r="N99" s="333">
        <v>0</v>
      </c>
      <c r="O99" s="333">
        <v>0</v>
      </c>
      <c r="P99" s="333">
        <v>0</v>
      </c>
      <c r="Q99" s="333">
        <v>0</v>
      </c>
      <c r="R99" s="333">
        <v>0</v>
      </c>
      <c r="S99" s="333">
        <v>0</v>
      </c>
      <c r="T99" s="333">
        <v>0</v>
      </c>
      <c r="U99" s="333">
        <v>0</v>
      </c>
      <c r="V99" s="333">
        <v>0</v>
      </c>
      <c r="W99" s="333">
        <v>0</v>
      </c>
      <c r="X99" s="333">
        <v>0</v>
      </c>
      <c r="Y99" s="333">
        <v>0</v>
      </c>
      <c r="Z99" s="333">
        <v>0</v>
      </c>
      <c r="AA99" s="333">
        <v>0</v>
      </c>
      <c r="AB99" s="333">
        <v>0</v>
      </c>
      <c r="AC99" s="333">
        <v>0</v>
      </c>
      <c r="AD99" s="333">
        <v>0</v>
      </c>
      <c r="AE99" s="333">
        <v>0</v>
      </c>
      <c r="AF99" s="333">
        <v>0</v>
      </c>
      <c r="AG99" s="333">
        <v>0</v>
      </c>
      <c r="AH99" s="333">
        <v>0</v>
      </c>
      <c r="AI99" s="333">
        <v>0</v>
      </c>
      <c r="AJ99" s="333">
        <v>0</v>
      </c>
      <c r="AK99" s="333">
        <v>0</v>
      </c>
      <c r="AL99" s="333">
        <v>0</v>
      </c>
      <c r="AM99" s="333">
        <v>0</v>
      </c>
      <c r="AN99" s="333">
        <v>0</v>
      </c>
      <c r="AO99" s="333">
        <v>0</v>
      </c>
      <c r="AP99" s="333">
        <v>0</v>
      </c>
      <c r="AQ99" s="333">
        <v>0</v>
      </c>
      <c r="AR99" s="333">
        <v>0</v>
      </c>
      <c r="AS99" s="333">
        <v>0</v>
      </c>
      <c r="AT99" s="333">
        <v>0</v>
      </c>
      <c r="AU99" s="333">
        <v>0</v>
      </c>
      <c r="AV99" s="333">
        <v>0</v>
      </c>
      <c r="AW99" s="333">
        <v>0</v>
      </c>
      <c r="AX99" s="333">
        <v>0</v>
      </c>
      <c r="AY99" s="333">
        <v>0</v>
      </c>
      <c r="AZ99" s="333">
        <v>0</v>
      </c>
      <c r="BA99" s="333">
        <v>0</v>
      </c>
      <c r="BB99" s="333">
        <v>0</v>
      </c>
      <c r="BC99" s="333">
        <v>0</v>
      </c>
      <c r="BD99" s="333">
        <v>0</v>
      </c>
      <c r="BE99" s="333">
        <v>0</v>
      </c>
      <c r="BF99" s="333">
        <v>0</v>
      </c>
      <c r="BG99" s="333">
        <v>0</v>
      </c>
      <c r="BH99" s="333">
        <v>0</v>
      </c>
      <c r="BI99" s="333">
        <v>0</v>
      </c>
      <c r="BJ99" s="333">
        <v>0</v>
      </c>
      <c r="BK99" s="333">
        <v>0</v>
      </c>
      <c r="BL99" s="333">
        <v>0</v>
      </c>
      <c r="BM99" s="333">
        <v>0</v>
      </c>
      <c r="BN99" s="333">
        <v>0</v>
      </c>
      <c r="BO99" s="333">
        <v>0</v>
      </c>
      <c r="BP99" s="333">
        <v>0</v>
      </c>
      <c r="BQ99" s="333">
        <v>0</v>
      </c>
      <c r="BR99" s="333">
        <v>0</v>
      </c>
      <c r="BS99" s="333">
        <v>0</v>
      </c>
      <c r="BT99" s="333">
        <v>0</v>
      </c>
    </row>
    <row r="100" spans="1:72" ht="15.75" customHeight="1" x14ac:dyDescent="0.25">
      <c r="A100" s="2" t="s">
        <v>830</v>
      </c>
      <c r="B100" s="218">
        <v>46258</v>
      </c>
      <c r="C100" s="332">
        <v>0.375</v>
      </c>
      <c r="D100" s="332">
        <v>0.41666666666666669</v>
      </c>
      <c r="E100" s="333">
        <v>0</v>
      </c>
      <c r="F100" s="333">
        <v>0</v>
      </c>
      <c r="G100" s="333">
        <v>0</v>
      </c>
      <c r="H100" s="333">
        <v>0</v>
      </c>
      <c r="I100" s="333">
        <v>0</v>
      </c>
      <c r="J100" s="333">
        <v>0</v>
      </c>
      <c r="K100" s="333">
        <v>0</v>
      </c>
      <c r="L100" s="333">
        <v>0</v>
      </c>
      <c r="M100" s="333">
        <v>0</v>
      </c>
      <c r="N100" s="333">
        <v>0</v>
      </c>
      <c r="O100" s="333">
        <v>0</v>
      </c>
      <c r="P100" s="333">
        <v>0</v>
      </c>
      <c r="Q100" s="333">
        <v>0</v>
      </c>
      <c r="R100" s="333">
        <v>0</v>
      </c>
      <c r="S100" s="333">
        <v>0</v>
      </c>
      <c r="T100" s="333">
        <v>0</v>
      </c>
      <c r="U100" s="333">
        <v>0</v>
      </c>
      <c r="V100" s="333">
        <v>0</v>
      </c>
      <c r="W100" s="333">
        <v>0</v>
      </c>
      <c r="X100" s="333">
        <v>0</v>
      </c>
      <c r="Y100" s="333">
        <v>0</v>
      </c>
      <c r="Z100" s="333">
        <v>0</v>
      </c>
      <c r="AA100" s="333">
        <v>0</v>
      </c>
      <c r="AB100" s="333">
        <v>0</v>
      </c>
      <c r="AC100" s="333">
        <v>0</v>
      </c>
      <c r="AD100" s="333">
        <v>0</v>
      </c>
      <c r="AE100" s="333">
        <v>0</v>
      </c>
      <c r="AF100" s="333">
        <v>0</v>
      </c>
      <c r="AG100" s="333">
        <v>0</v>
      </c>
      <c r="AH100" s="333">
        <v>0</v>
      </c>
      <c r="AI100" s="333">
        <v>0</v>
      </c>
      <c r="AJ100" s="333">
        <v>0</v>
      </c>
      <c r="AK100" s="333">
        <v>0</v>
      </c>
      <c r="AL100" s="333">
        <v>0</v>
      </c>
      <c r="AM100" s="333">
        <v>0</v>
      </c>
      <c r="AN100" s="333">
        <v>0</v>
      </c>
      <c r="AO100" s="333">
        <v>0</v>
      </c>
      <c r="AP100" s="333">
        <v>0</v>
      </c>
      <c r="AQ100" s="333">
        <v>0</v>
      </c>
      <c r="AR100" s="333">
        <v>0</v>
      </c>
      <c r="AS100" s="333">
        <v>0</v>
      </c>
      <c r="AT100" s="333">
        <v>0</v>
      </c>
      <c r="AU100" s="333">
        <v>0</v>
      </c>
      <c r="AV100" s="333">
        <v>0</v>
      </c>
      <c r="AW100" s="333">
        <v>0</v>
      </c>
      <c r="AX100" s="333">
        <v>0</v>
      </c>
      <c r="AY100" s="333">
        <v>0</v>
      </c>
      <c r="AZ100" s="333">
        <v>0</v>
      </c>
      <c r="BA100" s="333">
        <v>0</v>
      </c>
      <c r="BB100" s="333">
        <v>0</v>
      </c>
      <c r="BC100" s="333">
        <v>0</v>
      </c>
      <c r="BD100" s="333">
        <v>0</v>
      </c>
      <c r="BE100" s="333">
        <v>0</v>
      </c>
      <c r="BF100" s="333">
        <v>0</v>
      </c>
      <c r="BG100" s="333">
        <v>0</v>
      </c>
      <c r="BH100" s="333">
        <v>0</v>
      </c>
      <c r="BI100" s="333">
        <v>0</v>
      </c>
      <c r="BJ100" s="333">
        <v>0</v>
      </c>
      <c r="BK100" s="333">
        <v>0</v>
      </c>
      <c r="BL100" s="333">
        <v>0</v>
      </c>
      <c r="BM100" s="333">
        <v>0</v>
      </c>
      <c r="BN100" s="333">
        <v>0</v>
      </c>
      <c r="BO100" s="333">
        <v>0</v>
      </c>
      <c r="BP100" s="333">
        <v>0</v>
      </c>
      <c r="BQ100" s="333">
        <v>0</v>
      </c>
      <c r="BR100" s="333">
        <v>0</v>
      </c>
      <c r="BS100" s="333">
        <v>0</v>
      </c>
      <c r="BT100" s="333">
        <v>0</v>
      </c>
    </row>
    <row r="101" spans="1:72" ht="15.75" customHeight="1" x14ac:dyDescent="0.25">
      <c r="A101" s="2" t="s">
        <v>831</v>
      </c>
      <c r="B101" s="218">
        <v>46259</v>
      </c>
      <c r="C101" s="332">
        <v>0.25</v>
      </c>
      <c r="D101" s="332">
        <v>0.29166666666666669</v>
      </c>
      <c r="E101" s="333">
        <v>0</v>
      </c>
      <c r="F101" s="333">
        <v>0</v>
      </c>
      <c r="G101" s="333">
        <v>0</v>
      </c>
      <c r="H101" s="333">
        <v>0</v>
      </c>
      <c r="I101" s="333">
        <v>0</v>
      </c>
      <c r="J101" s="333">
        <v>0</v>
      </c>
      <c r="K101" s="333">
        <v>0</v>
      </c>
      <c r="L101" s="333">
        <v>0</v>
      </c>
      <c r="M101" s="333">
        <v>0</v>
      </c>
      <c r="N101" s="333">
        <v>0</v>
      </c>
      <c r="O101" s="333">
        <v>0</v>
      </c>
      <c r="P101" s="333">
        <v>0</v>
      </c>
      <c r="Q101" s="333">
        <v>0</v>
      </c>
      <c r="R101" s="333">
        <v>0</v>
      </c>
      <c r="S101" s="333">
        <v>0</v>
      </c>
      <c r="T101" s="333">
        <v>0</v>
      </c>
      <c r="U101" s="333">
        <v>0</v>
      </c>
      <c r="V101" s="333">
        <v>0</v>
      </c>
      <c r="W101" s="333">
        <v>0</v>
      </c>
      <c r="X101" s="333">
        <v>0</v>
      </c>
      <c r="Y101" s="333">
        <v>0</v>
      </c>
      <c r="Z101" s="333">
        <v>0</v>
      </c>
      <c r="AA101" s="333">
        <v>0</v>
      </c>
      <c r="AB101" s="333">
        <v>0</v>
      </c>
      <c r="AC101" s="333">
        <v>0</v>
      </c>
      <c r="AD101" s="333">
        <v>0</v>
      </c>
      <c r="AE101" s="333">
        <v>0</v>
      </c>
      <c r="AF101" s="333">
        <v>0</v>
      </c>
      <c r="AG101" s="333">
        <v>0</v>
      </c>
      <c r="AH101" s="333">
        <v>0</v>
      </c>
      <c r="AI101" s="333">
        <v>0</v>
      </c>
      <c r="AJ101" s="333">
        <v>0</v>
      </c>
      <c r="AK101" s="333">
        <v>0</v>
      </c>
      <c r="AL101" s="333">
        <v>0</v>
      </c>
      <c r="AM101" s="333">
        <v>0</v>
      </c>
      <c r="AN101" s="333">
        <v>0</v>
      </c>
      <c r="AO101" s="333">
        <v>0</v>
      </c>
      <c r="AP101" s="333">
        <v>0</v>
      </c>
      <c r="AQ101" s="333">
        <v>0</v>
      </c>
      <c r="AR101" s="333">
        <v>0</v>
      </c>
      <c r="AS101" s="333">
        <v>0</v>
      </c>
      <c r="AT101" s="333">
        <v>0</v>
      </c>
      <c r="AU101" s="333">
        <v>0</v>
      </c>
      <c r="AV101" s="333">
        <v>0</v>
      </c>
      <c r="AW101" s="333">
        <v>0</v>
      </c>
      <c r="AX101" s="333">
        <v>0</v>
      </c>
      <c r="AY101" s="333">
        <v>0</v>
      </c>
      <c r="AZ101" s="333">
        <v>0</v>
      </c>
      <c r="BA101" s="333">
        <v>0</v>
      </c>
      <c r="BB101" s="333">
        <v>0</v>
      </c>
      <c r="BC101" s="333">
        <v>0</v>
      </c>
      <c r="BD101" s="333">
        <v>0</v>
      </c>
      <c r="BE101" s="333">
        <v>0</v>
      </c>
      <c r="BF101" s="333">
        <v>0</v>
      </c>
      <c r="BG101" s="333">
        <v>0</v>
      </c>
      <c r="BH101" s="333">
        <v>0</v>
      </c>
      <c r="BI101" s="333">
        <v>0</v>
      </c>
      <c r="BJ101" s="333">
        <v>0</v>
      </c>
      <c r="BK101" s="333">
        <v>0</v>
      </c>
      <c r="BL101" s="333">
        <v>0</v>
      </c>
      <c r="BM101" s="333">
        <v>0</v>
      </c>
      <c r="BN101" s="333">
        <v>0</v>
      </c>
      <c r="BO101" s="333">
        <v>0</v>
      </c>
      <c r="BP101" s="333">
        <v>0</v>
      </c>
      <c r="BQ101" s="333">
        <v>0</v>
      </c>
      <c r="BR101" s="333">
        <v>0</v>
      </c>
      <c r="BS101" s="333">
        <v>0</v>
      </c>
      <c r="BT101" s="333">
        <v>0</v>
      </c>
    </row>
    <row r="102" spans="1:72" ht="15.75" customHeight="1" x14ac:dyDescent="0.25">
      <c r="A102" s="2" t="s">
        <v>832</v>
      </c>
      <c r="B102" s="218">
        <v>46259</v>
      </c>
      <c r="C102" s="332">
        <v>0.29166666666666669</v>
      </c>
      <c r="D102" s="332">
        <v>0.33333333333333331</v>
      </c>
      <c r="E102" s="333">
        <v>0</v>
      </c>
      <c r="F102" s="333">
        <v>0</v>
      </c>
      <c r="G102" s="333">
        <v>0</v>
      </c>
      <c r="H102" s="333">
        <v>0</v>
      </c>
      <c r="I102" s="333">
        <v>0</v>
      </c>
      <c r="J102" s="333">
        <v>0</v>
      </c>
      <c r="K102" s="333">
        <v>0</v>
      </c>
      <c r="L102" s="333">
        <v>0</v>
      </c>
      <c r="M102" s="333">
        <v>0</v>
      </c>
      <c r="N102" s="333">
        <v>0</v>
      </c>
      <c r="O102" s="333">
        <v>0</v>
      </c>
      <c r="P102" s="333">
        <v>0</v>
      </c>
      <c r="Q102" s="333">
        <v>0</v>
      </c>
      <c r="R102" s="333">
        <v>0</v>
      </c>
      <c r="S102" s="333">
        <v>0</v>
      </c>
      <c r="T102" s="333">
        <v>0</v>
      </c>
      <c r="U102" s="333">
        <v>0</v>
      </c>
      <c r="V102" s="333">
        <v>0</v>
      </c>
      <c r="W102" s="333">
        <v>0</v>
      </c>
      <c r="X102" s="333">
        <v>0</v>
      </c>
      <c r="Y102" s="333">
        <v>0</v>
      </c>
      <c r="Z102" s="333">
        <v>0</v>
      </c>
      <c r="AA102" s="333">
        <v>0</v>
      </c>
      <c r="AB102" s="333">
        <v>0</v>
      </c>
      <c r="AC102" s="333">
        <v>0</v>
      </c>
      <c r="AD102" s="333">
        <v>0</v>
      </c>
      <c r="AE102" s="333">
        <v>0</v>
      </c>
      <c r="AF102" s="333">
        <v>0</v>
      </c>
      <c r="AG102" s="333">
        <v>0</v>
      </c>
      <c r="AH102" s="333">
        <v>0</v>
      </c>
      <c r="AI102" s="333">
        <v>0</v>
      </c>
      <c r="AJ102" s="333">
        <v>0</v>
      </c>
      <c r="AK102" s="333">
        <v>0</v>
      </c>
      <c r="AL102" s="333">
        <v>0</v>
      </c>
      <c r="AM102" s="333">
        <v>0</v>
      </c>
      <c r="AN102" s="333">
        <v>0</v>
      </c>
      <c r="AO102" s="333">
        <v>0</v>
      </c>
      <c r="AP102" s="333">
        <v>0</v>
      </c>
      <c r="AQ102" s="333">
        <v>0</v>
      </c>
      <c r="AR102" s="333">
        <v>0</v>
      </c>
      <c r="AS102" s="333">
        <v>0</v>
      </c>
      <c r="AT102" s="333">
        <v>0</v>
      </c>
      <c r="AU102" s="333">
        <v>0</v>
      </c>
      <c r="AV102" s="333">
        <v>0</v>
      </c>
      <c r="AW102" s="333">
        <v>0</v>
      </c>
      <c r="AX102" s="333">
        <v>0</v>
      </c>
      <c r="AY102" s="333">
        <v>0</v>
      </c>
      <c r="AZ102" s="333">
        <v>0</v>
      </c>
      <c r="BA102" s="333">
        <v>0</v>
      </c>
      <c r="BB102" s="333">
        <v>0</v>
      </c>
      <c r="BC102" s="333">
        <v>0</v>
      </c>
      <c r="BD102" s="333">
        <v>0</v>
      </c>
      <c r="BE102" s="333">
        <v>0</v>
      </c>
      <c r="BF102" s="333">
        <v>0</v>
      </c>
      <c r="BG102" s="333">
        <v>0</v>
      </c>
      <c r="BH102" s="333">
        <v>0</v>
      </c>
      <c r="BI102" s="333">
        <v>0</v>
      </c>
      <c r="BJ102" s="333">
        <v>0</v>
      </c>
      <c r="BK102" s="333">
        <v>0</v>
      </c>
      <c r="BL102" s="333">
        <v>0</v>
      </c>
      <c r="BM102" s="333">
        <v>0</v>
      </c>
      <c r="BN102" s="333">
        <v>0</v>
      </c>
      <c r="BO102" s="333">
        <v>0</v>
      </c>
      <c r="BP102" s="333">
        <v>0</v>
      </c>
      <c r="BQ102" s="333">
        <v>0</v>
      </c>
      <c r="BR102" s="333">
        <v>0</v>
      </c>
      <c r="BS102" s="333">
        <v>0</v>
      </c>
      <c r="BT102" s="333">
        <v>0</v>
      </c>
    </row>
    <row r="103" spans="1:72" ht="15.75" customHeight="1" x14ac:dyDescent="0.25">
      <c r="A103" s="2" t="s">
        <v>833</v>
      </c>
      <c r="B103" s="218">
        <v>46259</v>
      </c>
      <c r="C103" s="332">
        <v>0.33333333333333331</v>
      </c>
      <c r="D103" s="332">
        <v>0.375</v>
      </c>
      <c r="E103" s="333">
        <v>0</v>
      </c>
      <c r="F103" s="333">
        <v>0</v>
      </c>
      <c r="G103" s="333">
        <v>0</v>
      </c>
      <c r="H103" s="333">
        <v>0</v>
      </c>
      <c r="I103" s="333">
        <v>0</v>
      </c>
      <c r="J103" s="333">
        <v>0</v>
      </c>
      <c r="K103" s="333">
        <v>0</v>
      </c>
      <c r="L103" s="333">
        <v>0</v>
      </c>
      <c r="M103" s="333">
        <v>0</v>
      </c>
      <c r="N103" s="333">
        <v>0</v>
      </c>
      <c r="O103" s="333">
        <v>0</v>
      </c>
      <c r="P103" s="333">
        <v>0</v>
      </c>
      <c r="Q103" s="333">
        <v>0</v>
      </c>
      <c r="R103" s="333">
        <v>0</v>
      </c>
      <c r="S103" s="333">
        <v>0</v>
      </c>
      <c r="T103" s="333">
        <v>0</v>
      </c>
      <c r="U103" s="333">
        <v>0</v>
      </c>
      <c r="V103" s="333">
        <v>0</v>
      </c>
      <c r="W103" s="333">
        <v>0</v>
      </c>
      <c r="X103" s="333">
        <v>0</v>
      </c>
      <c r="Y103" s="333">
        <v>0</v>
      </c>
      <c r="Z103" s="333">
        <v>0</v>
      </c>
      <c r="AA103" s="333">
        <v>0</v>
      </c>
      <c r="AB103" s="333">
        <v>0</v>
      </c>
      <c r="AC103" s="333">
        <v>0</v>
      </c>
      <c r="AD103" s="333">
        <v>0</v>
      </c>
      <c r="AE103" s="333">
        <v>0</v>
      </c>
      <c r="AF103" s="333">
        <v>0</v>
      </c>
      <c r="AG103" s="333">
        <v>0</v>
      </c>
      <c r="AH103" s="333">
        <v>0</v>
      </c>
      <c r="AI103" s="333">
        <v>0</v>
      </c>
      <c r="AJ103" s="333">
        <v>0</v>
      </c>
      <c r="AK103" s="333">
        <v>0</v>
      </c>
      <c r="AL103" s="333">
        <v>0</v>
      </c>
      <c r="AM103" s="333">
        <v>0</v>
      </c>
      <c r="AN103" s="333">
        <v>0</v>
      </c>
      <c r="AO103" s="333">
        <v>0</v>
      </c>
      <c r="AP103" s="333">
        <v>0</v>
      </c>
      <c r="AQ103" s="333">
        <v>0</v>
      </c>
      <c r="AR103" s="333">
        <v>0</v>
      </c>
      <c r="AS103" s="333">
        <v>0</v>
      </c>
      <c r="AT103" s="333">
        <v>0</v>
      </c>
      <c r="AU103" s="333">
        <v>0</v>
      </c>
      <c r="AV103" s="333">
        <v>0</v>
      </c>
      <c r="AW103" s="333">
        <v>0</v>
      </c>
      <c r="AX103" s="333">
        <v>0</v>
      </c>
      <c r="AY103" s="333">
        <v>0</v>
      </c>
      <c r="AZ103" s="333">
        <v>0</v>
      </c>
      <c r="BA103" s="333">
        <v>0</v>
      </c>
      <c r="BB103" s="333">
        <v>0</v>
      </c>
      <c r="BC103" s="333">
        <v>0</v>
      </c>
      <c r="BD103" s="333">
        <v>0</v>
      </c>
      <c r="BE103" s="333">
        <v>0</v>
      </c>
      <c r="BF103" s="333">
        <v>0</v>
      </c>
      <c r="BG103" s="333">
        <v>0</v>
      </c>
      <c r="BH103" s="333">
        <v>0</v>
      </c>
      <c r="BI103" s="333">
        <v>0</v>
      </c>
      <c r="BJ103" s="333">
        <v>0</v>
      </c>
      <c r="BK103" s="333">
        <v>0</v>
      </c>
      <c r="BL103" s="333">
        <v>0</v>
      </c>
      <c r="BM103" s="333">
        <v>0</v>
      </c>
      <c r="BN103" s="333">
        <v>0</v>
      </c>
      <c r="BO103" s="333">
        <v>0</v>
      </c>
      <c r="BP103" s="333">
        <v>0</v>
      </c>
      <c r="BQ103" s="333">
        <v>0</v>
      </c>
      <c r="BR103" s="333">
        <v>0</v>
      </c>
      <c r="BS103" s="333">
        <v>0</v>
      </c>
      <c r="BT103" s="333">
        <v>0</v>
      </c>
    </row>
    <row r="104" spans="1:72" ht="15.75" customHeight="1" x14ac:dyDescent="0.25">
      <c r="A104" s="2" t="s">
        <v>834</v>
      </c>
      <c r="B104" s="218">
        <v>46259</v>
      </c>
      <c r="C104" s="332">
        <v>0.375</v>
      </c>
      <c r="D104" s="332">
        <v>0.41666666666666669</v>
      </c>
      <c r="E104" s="333">
        <v>0</v>
      </c>
      <c r="F104" s="333">
        <v>0</v>
      </c>
      <c r="G104" s="333">
        <v>0</v>
      </c>
      <c r="H104" s="333">
        <v>0</v>
      </c>
      <c r="I104" s="333">
        <v>0</v>
      </c>
      <c r="J104" s="333">
        <v>0</v>
      </c>
      <c r="K104" s="333">
        <v>0</v>
      </c>
      <c r="L104" s="333">
        <v>0</v>
      </c>
      <c r="M104" s="333">
        <v>0</v>
      </c>
      <c r="N104" s="333">
        <v>0</v>
      </c>
      <c r="O104" s="333">
        <v>0</v>
      </c>
      <c r="P104" s="333">
        <v>0</v>
      </c>
      <c r="Q104" s="333">
        <v>0</v>
      </c>
      <c r="R104" s="333">
        <v>0</v>
      </c>
      <c r="S104" s="333">
        <v>0</v>
      </c>
      <c r="T104" s="333">
        <v>0</v>
      </c>
      <c r="U104" s="333">
        <v>0</v>
      </c>
      <c r="V104" s="333">
        <v>0</v>
      </c>
      <c r="W104" s="333">
        <v>0</v>
      </c>
      <c r="X104" s="333">
        <v>0</v>
      </c>
      <c r="Y104" s="333">
        <v>0</v>
      </c>
      <c r="Z104" s="333">
        <v>0</v>
      </c>
      <c r="AA104" s="333">
        <v>0</v>
      </c>
      <c r="AB104" s="333">
        <v>0</v>
      </c>
      <c r="AC104" s="333">
        <v>0</v>
      </c>
      <c r="AD104" s="333">
        <v>0</v>
      </c>
      <c r="AE104" s="333">
        <v>0</v>
      </c>
      <c r="AF104" s="333">
        <v>0</v>
      </c>
      <c r="AG104" s="333">
        <v>0</v>
      </c>
      <c r="AH104" s="333">
        <v>0</v>
      </c>
      <c r="AI104" s="333">
        <v>0</v>
      </c>
      <c r="AJ104" s="333">
        <v>0</v>
      </c>
      <c r="AK104" s="333">
        <v>0</v>
      </c>
      <c r="AL104" s="333">
        <v>0</v>
      </c>
      <c r="AM104" s="333">
        <v>0</v>
      </c>
      <c r="AN104" s="333">
        <v>0</v>
      </c>
      <c r="AO104" s="333">
        <v>0</v>
      </c>
      <c r="AP104" s="333">
        <v>0</v>
      </c>
      <c r="AQ104" s="333">
        <v>0</v>
      </c>
      <c r="AR104" s="333">
        <v>0</v>
      </c>
      <c r="AS104" s="333">
        <v>0</v>
      </c>
      <c r="AT104" s="333">
        <v>0</v>
      </c>
      <c r="AU104" s="333">
        <v>0</v>
      </c>
      <c r="AV104" s="333">
        <v>0</v>
      </c>
      <c r="AW104" s="333">
        <v>0</v>
      </c>
      <c r="AX104" s="333">
        <v>0</v>
      </c>
      <c r="AY104" s="333">
        <v>0</v>
      </c>
      <c r="AZ104" s="333">
        <v>0</v>
      </c>
      <c r="BA104" s="333">
        <v>0</v>
      </c>
      <c r="BB104" s="333">
        <v>0</v>
      </c>
      <c r="BC104" s="333">
        <v>0</v>
      </c>
      <c r="BD104" s="333">
        <v>0</v>
      </c>
      <c r="BE104" s="333">
        <v>0</v>
      </c>
      <c r="BF104" s="333">
        <v>0</v>
      </c>
      <c r="BG104" s="333">
        <v>0</v>
      </c>
      <c r="BH104" s="333">
        <v>0</v>
      </c>
      <c r="BI104" s="333">
        <v>0</v>
      </c>
      <c r="BJ104" s="333">
        <v>0</v>
      </c>
      <c r="BK104" s="333">
        <v>0</v>
      </c>
      <c r="BL104" s="333">
        <v>0</v>
      </c>
      <c r="BM104" s="333">
        <v>0</v>
      </c>
      <c r="BN104" s="333">
        <v>0</v>
      </c>
      <c r="BO104" s="333">
        <v>0</v>
      </c>
      <c r="BP104" s="333">
        <v>0</v>
      </c>
      <c r="BQ104" s="333">
        <v>0</v>
      </c>
      <c r="BR104" s="333">
        <v>0</v>
      </c>
      <c r="BS104" s="333">
        <v>0</v>
      </c>
      <c r="BT104" s="333">
        <v>0</v>
      </c>
    </row>
    <row r="105" spans="1:72" ht="15.75" customHeight="1" x14ac:dyDescent="0.25">
      <c r="A105" s="2" t="s">
        <v>835</v>
      </c>
      <c r="B105" s="218">
        <v>46260</v>
      </c>
      <c r="C105" s="332">
        <v>0.25</v>
      </c>
      <c r="D105" s="332">
        <v>0.29166666666666669</v>
      </c>
      <c r="E105" s="333">
        <v>0</v>
      </c>
      <c r="F105" s="333">
        <v>0</v>
      </c>
      <c r="G105" s="333">
        <v>0</v>
      </c>
      <c r="H105" s="333">
        <v>0</v>
      </c>
      <c r="I105" s="333">
        <v>0</v>
      </c>
      <c r="J105" s="333">
        <v>0</v>
      </c>
      <c r="K105" s="333">
        <v>0</v>
      </c>
      <c r="L105" s="333">
        <v>0</v>
      </c>
      <c r="M105" s="333">
        <v>0</v>
      </c>
      <c r="N105" s="333">
        <v>0</v>
      </c>
      <c r="O105" s="333">
        <v>0</v>
      </c>
      <c r="P105" s="333">
        <v>0</v>
      </c>
      <c r="Q105" s="333">
        <v>0</v>
      </c>
      <c r="R105" s="333">
        <v>0</v>
      </c>
      <c r="S105" s="333">
        <v>0</v>
      </c>
      <c r="T105" s="333">
        <v>0</v>
      </c>
      <c r="U105" s="333">
        <v>0</v>
      </c>
      <c r="V105" s="333">
        <v>0</v>
      </c>
      <c r="W105" s="333">
        <v>0</v>
      </c>
      <c r="X105" s="333">
        <v>0</v>
      </c>
      <c r="Y105" s="333">
        <v>0</v>
      </c>
      <c r="Z105" s="333">
        <v>0</v>
      </c>
      <c r="AA105" s="333">
        <v>0</v>
      </c>
      <c r="AB105" s="333">
        <v>0</v>
      </c>
      <c r="AC105" s="333">
        <v>0</v>
      </c>
      <c r="AD105" s="333">
        <v>0</v>
      </c>
      <c r="AE105" s="333">
        <v>0</v>
      </c>
      <c r="AF105" s="333">
        <v>0</v>
      </c>
      <c r="AG105" s="333">
        <v>0</v>
      </c>
      <c r="AH105" s="333">
        <v>0</v>
      </c>
      <c r="AI105" s="333">
        <v>0</v>
      </c>
      <c r="AJ105" s="333">
        <v>0</v>
      </c>
      <c r="AK105" s="333">
        <v>0</v>
      </c>
      <c r="AL105" s="333">
        <v>0</v>
      </c>
      <c r="AM105" s="333">
        <v>0</v>
      </c>
      <c r="AN105" s="333">
        <v>0</v>
      </c>
      <c r="AO105" s="333">
        <v>0</v>
      </c>
      <c r="AP105" s="333">
        <v>0</v>
      </c>
      <c r="AQ105" s="333">
        <v>0</v>
      </c>
      <c r="AR105" s="333">
        <v>0</v>
      </c>
      <c r="AS105" s="333">
        <v>0</v>
      </c>
      <c r="AT105" s="333">
        <v>0</v>
      </c>
      <c r="AU105" s="333">
        <v>0</v>
      </c>
      <c r="AV105" s="333">
        <v>0</v>
      </c>
      <c r="AW105" s="333">
        <v>0</v>
      </c>
      <c r="AX105" s="333">
        <v>0</v>
      </c>
      <c r="AY105" s="333">
        <v>0</v>
      </c>
      <c r="AZ105" s="333">
        <v>0</v>
      </c>
      <c r="BA105" s="333">
        <v>0</v>
      </c>
      <c r="BB105" s="333">
        <v>0</v>
      </c>
      <c r="BC105" s="333">
        <v>0</v>
      </c>
      <c r="BD105" s="333">
        <v>0</v>
      </c>
      <c r="BE105" s="333">
        <v>0</v>
      </c>
      <c r="BF105" s="333">
        <v>0</v>
      </c>
      <c r="BG105" s="333">
        <v>0</v>
      </c>
      <c r="BH105" s="333">
        <v>0</v>
      </c>
      <c r="BI105" s="333">
        <v>0</v>
      </c>
      <c r="BJ105" s="333">
        <v>0</v>
      </c>
      <c r="BK105" s="333">
        <v>0</v>
      </c>
      <c r="BL105" s="333">
        <v>0</v>
      </c>
      <c r="BM105" s="333">
        <v>0</v>
      </c>
      <c r="BN105" s="333">
        <v>0</v>
      </c>
      <c r="BO105" s="333">
        <v>0</v>
      </c>
      <c r="BP105" s="333">
        <v>0</v>
      </c>
      <c r="BQ105" s="333">
        <v>0</v>
      </c>
      <c r="BR105" s="333">
        <v>0</v>
      </c>
      <c r="BS105" s="333">
        <v>0</v>
      </c>
      <c r="BT105" s="333">
        <v>0</v>
      </c>
    </row>
    <row r="106" spans="1:72" ht="15.75" customHeight="1" x14ac:dyDescent="0.25">
      <c r="A106" s="2" t="s">
        <v>836</v>
      </c>
      <c r="B106" s="218">
        <v>46260</v>
      </c>
      <c r="C106" s="332">
        <v>0.29166666666666669</v>
      </c>
      <c r="D106" s="332">
        <v>0.33333333333333331</v>
      </c>
      <c r="E106" s="333">
        <v>0</v>
      </c>
      <c r="F106" s="333">
        <v>0</v>
      </c>
      <c r="G106" s="333">
        <v>0</v>
      </c>
      <c r="H106" s="333">
        <v>0</v>
      </c>
      <c r="I106" s="333">
        <v>0</v>
      </c>
      <c r="J106" s="333">
        <v>0</v>
      </c>
      <c r="K106" s="333">
        <v>0</v>
      </c>
      <c r="L106" s="333">
        <v>0</v>
      </c>
      <c r="M106" s="333">
        <v>0</v>
      </c>
      <c r="N106" s="333">
        <v>0</v>
      </c>
      <c r="O106" s="333">
        <v>0</v>
      </c>
      <c r="P106" s="333">
        <v>0</v>
      </c>
      <c r="Q106" s="333">
        <v>0</v>
      </c>
      <c r="R106" s="333">
        <v>0</v>
      </c>
      <c r="S106" s="333">
        <v>0</v>
      </c>
      <c r="T106" s="333">
        <v>0</v>
      </c>
      <c r="U106" s="333">
        <v>0</v>
      </c>
      <c r="V106" s="333">
        <v>0</v>
      </c>
      <c r="W106" s="333">
        <v>0</v>
      </c>
      <c r="X106" s="333">
        <v>0</v>
      </c>
      <c r="Y106" s="333">
        <v>0</v>
      </c>
      <c r="Z106" s="333">
        <v>0</v>
      </c>
      <c r="AA106" s="333">
        <v>0</v>
      </c>
      <c r="AB106" s="333">
        <v>0</v>
      </c>
      <c r="AC106" s="333">
        <v>0</v>
      </c>
      <c r="AD106" s="333">
        <v>0</v>
      </c>
      <c r="AE106" s="333">
        <v>0</v>
      </c>
      <c r="AF106" s="333">
        <v>0</v>
      </c>
      <c r="AG106" s="333">
        <v>0</v>
      </c>
      <c r="AH106" s="333">
        <v>0</v>
      </c>
      <c r="AI106" s="333">
        <v>0</v>
      </c>
      <c r="AJ106" s="333">
        <v>0</v>
      </c>
      <c r="AK106" s="333">
        <v>0</v>
      </c>
      <c r="AL106" s="333">
        <v>0</v>
      </c>
      <c r="AM106" s="333">
        <v>0</v>
      </c>
      <c r="AN106" s="333">
        <v>0</v>
      </c>
      <c r="AO106" s="333">
        <v>0</v>
      </c>
      <c r="AP106" s="333">
        <v>0</v>
      </c>
      <c r="AQ106" s="333">
        <v>0</v>
      </c>
      <c r="AR106" s="333">
        <v>0</v>
      </c>
      <c r="AS106" s="333">
        <v>0</v>
      </c>
      <c r="AT106" s="333">
        <v>0</v>
      </c>
      <c r="AU106" s="333">
        <v>0</v>
      </c>
      <c r="AV106" s="333">
        <v>0</v>
      </c>
      <c r="AW106" s="333">
        <v>0</v>
      </c>
      <c r="AX106" s="333">
        <v>0</v>
      </c>
      <c r="AY106" s="333">
        <v>0</v>
      </c>
      <c r="AZ106" s="333">
        <v>0</v>
      </c>
      <c r="BA106" s="333">
        <v>0</v>
      </c>
      <c r="BB106" s="333">
        <v>0</v>
      </c>
      <c r="BC106" s="333">
        <v>0</v>
      </c>
      <c r="BD106" s="333">
        <v>0</v>
      </c>
      <c r="BE106" s="333">
        <v>0</v>
      </c>
      <c r="BF106" s="333">
        <v>0</v>
      </c>
      <c r="BG106" s="333">
        <v>0</v>
      </c>
      <c r="BH106" s="333">
        <v>0</v>
      </c>
      <c r="BI106" s="333">
        <v>0</v>
      </c>
      <c r="BJ106" s="333">
        <v>0</v>
      </c>
      <c r="BK106" s="333">
        <v>0</v>
      </c>
      <c r="BL106" s="333">
        <v>0</v>
      </c>
      <c r="BM106" s="333">
        <v>0</v>
      </c>
      <c r="BN106" s="333">
        <v>0</v>
      </c>
      <c r="BO106" s="333">
        <v>0</v>
      </c>
      <c r="BP106" s="333">
        <v>0</v>
      </c>
      <c r="BQ106" s="333">
        <v>0</v>
      </c>
      <c r="BR106" s="333">
        <v>0</v>
      </c>
      <c r="BS106" s="333">
        <v>0</v>
      </c>
      <c r="BT106" s="333">
        <v>0</v>
      </c>
    </row>
    <row r="107" spans="1:72" ht="15.75" customHeight="1" x14ac:dyDescent="0.25">
      <c r="A107" s="2" t="s">
        <v>837</v>
      </c>
      <c r="B107" s="218">
        <v>46260</v>
      </c>
      <c r="C107" s="332">
        <v>0.33333333333333331</v>
      </c>
      <c r="D107" s="332">
        <v>0.375</v>
      </c>
      <c r="E107" s="333">
        <v>0</v>
      </c>
      <c r="F107" s="333">
        <v>0</v>
      </c>
      <c r="G107" s="333">
        <v>0</v>
      </c>
      <c r="H107" s="333">
        <v>0</v>
      </c>
      <c r="I107" s="333">
        <v>0</v>
      </c>
      <c r="J107" s="333">
        <v>0</v>
      </c>
      <c r="K107" s="333">
        <v>0</v>
      </c>
      <c r="L107" s="333">
        <v>0</v>
      </c>
      <c r="M107" s="333">
        <v>0</v>
      </c>
      <c r="N107" s="333">
        <v>0</v>
      </c>
      <c r="O107" s="333">
        <v>0</v>
      </c>
      <c r="P107" s="333">
        <v>0</v>
      </c>
      <c r="Q107" s="333">
        <v>0</v>
      </c>
      <c r="R107" s="333">
        <v>0</v>
      </c>
      <c r="S107" s="333">
        <v>0</v>
      </c>
      <c r="T107" s="333">
        <v>0</v>
      </c>
      <c r="U107" s="333">
        <v>0</v>
      </c>
      <c r="V107" s="333">
        <v>0</v>
      </c>
      <c r="W107" s="333">
        <v>0</v>
      </c>
      <c r="X107" s="333">
        <v>0</v>
      </c>
      <c r="Y107" s="333">
        <v>0</v>
      </c>
      <c r="Z107" s="333">
        <v>0</v>
      </c>
      <c r="AA107" s="333">
        <v>0</v>
      </c>
      <c r="AB107" s="333">
        <v>0</v>
      </c>
      <c r="AC107" s="333">
        <v>0</v>
      </c>
      <c r="AD107" s="333">
        <v>0</v>
      </c>
      <c r="AE107" s="333">
        <v>0</v>
      </c>
      <c r="AF107" s="333">
        <v>0</v>
      </c>
      <c r="AG107" s="333">
        <v>0</v>
      </c>
      <c r="AH107" s="333">
        <v>0</v>
      </c>
      <c r="AI107" s="333">
        <v>0</v>
      </c>
      <c r="AJ107" s="333">
        <v>0</v>
      </c>
      <c r="AK107" s="333">
        <v>0</v>
      </c>
      <c r="AL107" s="333">
        <v>0</v>
      </c>
      <c r="AM107" s="333">
        <v>0</v>
      </c>
      <c r="AN107" s="333">
        <v>0</v>
      </c>
      <c r="AO107" s="333">
        <v>0</v>
      </c>
      <c r="AP107" s="333">
        <v>0</v>
      </c>
      <c r="AQ107" s="333">
        <v>0</v>
      </c>
      <c r="AR107" s="333">
        <v>0</v>
      </c>
      <c r="AS107" s="333">
        <v>0</v>
      </c>
      <c r="AT107" s="333">
        <v>0</v>
      </c>
      <c r="AU107" s="333">
        <v>0</v>
      </c>
      <c r="AV107" s="333">
        <v>0</v>
      </c>
      <c r="AW107" s="333">
        <v>0</v>
      </c>
      <c r="AX107" s="333">
        <v>0</v>
      </c>
      <c r="AY107" s="333">
        <v>0</v>
      </c>
      <c r="AZ107" s="333">
        <v>0</v>
      </c>
      <c r="BA107" s="333">
        <v>0</v>
      </c>
      <c r="BB107" s="333">
        <v>0</v>
      </c>
      <c r="BC107" s="333">
        <v>0</v>
      </c>
      <c r="BD107" s="333">
        <v>0</v>
      </c>
      <c r="BE107" s="333">
        <v>0</v>
      </c>
      <c r="BF107" s="333">
        <v>0</v>
      </c>
      <c r="BG107" s="333">
        <v>0</v>
      </c>
      <c r="BH107" s="333">
        <v>0</v>
      </c>
      <c r="BI107" s="333">
        <v>0</v>
      </c>
      <c r="BJ107" s="333">
        <v>0</v>
      </c>
      <c r="BK107" s="333">
        <v>0</v>
      </c>
      <c r="BL107" s="333">
        <v>0</v>
      </c>
      <c r="BM107" s="333">
        <v>0</v>
      </c>
      <c r="BN107" s="333">
        <v>0</v>
      </c>
      <c r="BO107" s="333">
        <v>0</v>
      </c>
      <c r="BP107" s="333">
        <v>0</v>
      </c>
      <c r="BQ107" s="333">
        <v>0</v>
      </c>
      <c r="BR107" s="333">
        <v>0</v>
      </c>
      <c r="BS107" s="333">
        <v>0</v>
      </c>
      <c r="BT107" s="333">
        <v>0</v>
      </c>
    </row>
    <row r="108" spans="1:72" ht="15.75" customHeight="1" x14ac:dyDescent="0.25">
      <c r="A108" s="2" t="s">
        <v>838</v>
      </c>
      <c r="B108" s="218">
        <v>46260</v>
      </c>
      <c r="C108" s="332">
        <v>0.375</v>
      </c>
      <c r="D108" s="332">
        <v>0.41666666666666669</v>
      </c>
      <c r="E108" s="333">
        <v>0</v>
      </c>
      <c r="F108" s="333">
        <v>0</v>
      </c>
      <c r="G108" s="333">
        <v>0</v>
      </c>
      <c r="H108" s="333">
        <v>0</v>
      </c>
      <c r="I108" s="333">
        <v>0</v>
      </c>
      <c r="J108" s="333">
        <v>0</v>
      </c>
      <c r="K108" s="333">
        <v>0</v>
      </c>
      <c r="L108" s="333">
        <v>0</v>
      </c>
      <c r="M108" s="333">
        <v>0</v>
      </c>
      <c r="N108" s="333">
        <v>0</v>
      </c>
      <c r="O108" s="333">
        <v>0</v>
      </c>
      <c r="P108" s="333">
        <v>0</v>
      </c>
      <c r="Q108" s="333">
        <v>0</v>
      </c>
      <c r="R108" s="333">
        <v>0</v>
      </c>
      <c r="S108" s="333">
        <v>0</v>
      </c>
      <c r="T108" s="333">
        <v>0</v>
      </c>
      <c r="U108" s="333">
        <v>0</v>
      </c>
      <c r="V108" s="333">
        <v>0</v>
      </c>
      <c r="W108" s="333">
        <v>0</v>
      </c>
      <c r="X108" s="333">
        <v>0</v>
      </c>
      <c r="Y108" s="333">
        <v>0</v>
      </c>
      <c r="Z108" s="333">
        <v>0</v>
      </c>
      <c r="AA108" s="333">
        <v>0</v>
      </c>
      <c r="AB108" s="333">
        <v>0</v>
      </c>
      <c r="AC108" s="333">
        <v>0</v>
      </c>
      <c r="AD108" s="333">
        <v>0</v>
      </c>
      <c r="AE108" s="333">
        <v>0</v>
      </c>
      <c r="AF108" s="333">
        <v>0</v>
      </c>
      <c r="AG108" s="333">
        <v>0</v>
      </c>
      <c r="AH108" s="333">
        <v>0</v>
      </c>
      <c r="AI108" s="333">
        <v>0</v>
      </c>
      <c r="AJ108" s="333">
        <v>0</v>
      </c>
      <c r="AK108" s="333">
        <v>0</v>
      </c>
      <c r="AL108" s="333">
        <v>0</v>
      </c>
      <c r="AM108" s="333">
        <v>0</v>
      </c>
      <c r="AN108" s="333">
        <v>0</v>
      </c>
      <c r="AO108" s="333">
        <v>0</v>
      </c>
      <c r="AP108" s="333">
        <v>0</v>
      </c>
      <c r="AQ108" s="333">
        <v>0</v>
      </c>
      <c r="AR108" s="333">
        <v>0</v>
      </c>
      <c r="AS108" s="333">
        <v>0</v>
      </c>
      <c r="AT108" s="333">
        <v>0</v>
      </c>
      <c r="AU108" s="333">
        <v>0</v>
      </c>
      <c r="AV108" s="333">
        <v>0</v>
      </c>
      <c r="AW108" s="333">
        <v>0</v>
      </c>
      <c r="AX108" s="333">
        <v>0</v>
      </c>
      <c r="AY108" s="333">
        <v>0</v>
      </c>
      <c r="AZ108" s="333">
        <v>0</v>
      </c>
      <c r="BA108" s="333">
        <v>0</v>
      </c>
      <c r="BB108" s="333">
        <v>0</v>
      </c>
      <c r="BC108" s="333">
        <v>0</v>
      </c>
      <c r="BD108" s="333">
        <v>0</v>
      </c>
      <c r="BE108" s="333">
        <v>0</v>
      </c>
      <c r="BF108" s="333">
        <v>0</v>
      </c>
      <c r="BG108" s="333">
        <v>0</v>
      </c>
      <c r="BH108" s="333">
        <v>0</v>
      </c>
      <c r="BI108" s="333">
        <v>0</v>
      </c>
      <c r="BJ108" s="333">
        <v>0</v>
      </c>
      <c r="BK108" s="333">
        <v>0</v>
      </c>
      <c r="BL108" s="333">
        <v>0</v>
      </c>
      <c r="BM108" s="333">
        <v>0</v>
      </c>
      <c r="BN108" s="333">
        <v>0</v>
      </c>
      <c r="BO108" s="333">
        <v>0</v>
      </c>
      <c r="BP108" s="333">
        <v>0</v>
      </c>
      <c r="BQ108" s="333">
        <v>0</v>
      </c>
      <c r="BR108" s="333">
        <v>0</v>
      </c>
      <c r="BS108" s="333">
        <v>0</v>
      </c>
      <c r="BT108" s="333">
        <v>0</v>
      </c>
    </row>
    <row r="109" spans="1:72" ht="15.75" customHeight="1" x14ac:dyDescent="0.25">
      <c r="A109" s="2" t="s">
        <v>839</v>
      </c>
      <c r="B109" s="218">
        <v>46261</v>
      </c>
      <c r="C109" s="332">
        <v>0.25</v>
      </c>
      <c r="D109" s="332">
        <v>0.29166666666666669</v>
      </c>
      <c r="E109" s="333">
        <v>0</v>
      </c>
      <c r="F109" s="333">
        <v>0</v>
      </c>
      <c r="G109" s="333">
        <v>0</v>
      </c>
      <c r="H109" s="333">
        <v>0</v>
      </c>
      <c r="I109" s="333">
        <v>0</v>
      </c>
      <c r="J109" s="333">
        <v>0</v>
      </c>
      <c r="K109" s="333">
        <v>0</v>
      </c>
      <c r="L109" s="333">
        <v>0</v>
      </c>
      <c r="M109" s="333">
        <v>0</v>
      </c>
      <c r="N109" s="333">
        <v>0</v>
      </c>
      <c r="O109" s="333">
        <v>0</v>
      </c>
      <c r="P109" s="333">
        <v>0</v>
      </c>
      <c r="Q109" s="333">
        <v>0</v>
      </c>
      <c r="R109" s="333">
        <v>0</v>
      </c>
      <c r="S109" s="333">
        <v>0</v>
      </c>
      <c r="T109" s="333">
        <v>0</v>
      </c>
      <c r="U109" s="333">
        <v>0</v>
      </c>
      <c r="V109" s="333">
        <v>0</v>
      </c>
      <c r="W109" s="333">
        <v>0</v>
      </c>
      <c r="X109" s="333">
        <v>0</v>
      </c>
      <c r="Y109" s="333">
        <v>0</v>
      </c>
      <c r="Z109" s="333">
        <v>0</v>
      </c>
      <c r="AA109" s="333">
        <v>0</v>
      </c>
      <c r="AB109" s="333">
        <v>0</v>
      </c>
      <c r="AC109" s="333">
        <v>0</v>
      </c>
      <c r="AD109" s="333">
        <v>0</v>
      </c>
      <c r="AE109" s="333">
        <v>0</v>
      </c>
      <c r="AF109" s="333">
        <v>0</v>
      </c>
      <c r="AG109" s="333">
        <v>0</v>
      </c>
      <c r="AH109" s="333">
        <v>0</v>
      </c>
      <c r="AI109" s="333">
        <v>0</v>
      </c>
      <c r="AJ109" s="333">
        <v>0</v>
      </c>
      <c r="AK109" s="333">
        <v>0</v>
      </c>
      <c r="AL109" s="333">
        <v>0</v>
      </c>
      <c r="AM109" s="333">
        <v>0</v>
      </c>
      <c r="AN109" s="333">
        <v>0</v>
      </c>
      <c r="AO109" s="333">
        <v>0</v>
      </c>
      <c r="AP109" s="333">
        <v>0</v>
      </c>
      <c r="AQ109" s="333">
        <v>0</v>
      </c>
      <c r="AR109" s="333">
        <v>0</v>
      </c>
      <c r="AS109" s="333">
        <v>0</v>
      </c>
      <c r="AT109" s="333">
        <v>0</v>
      </c>
      <c r="AU109" s="333">
        <v>0</v>
      </c>
      <c r="AV109" s="333">
        <v>0</v>
      </c>
      <c r="AW109" s="333">
        <v>0</v>
      </c>
      <c r="AX109" s="333">
        <v>0</v>
      </c>
      <c r="AY109" s="333">
        <v>0</v>
      </c>
      <c r="AZ109" s="333">
        <v>0</v>
      </c>
      <c r="BA109" s="333">
        <v>0</v>
      </c>
      <c r="BB109" s="333">
        <v>0</v>
      </c>
      <c r="BC109" s="333">
        <v>0</v>
      </c>
      <c r="BD109" s="333">
        <v>0</v>
      </c>
      <c r="BE109" s="333">
        <v>0</v>
      </c>
      <c r="BF109" s="333">
        <v>0</v>
      </c>
      <c r="BG109" s="333">
        <v>0</v>
      </c>
      <c r="BH109" s="333">
        <v>0</v>
      </c>
      <c r="BI109" s="333">
        <v>0</v>
      </c>
      <c r="BJ109" s="333">
        <v>0</v>
      </c>
      <c r="BK109" s="333">
        <v>0</v>
      </c>
      <c r="BL109" s="333">
        <v>0</v>
      </c>
      <c r="BM109" s="333">
        <v>0</v>
      </c>
      <c r="BN109" s="333">
        <v>0</v>
      </c>
      <c r="BO109" s="333">
        <v>0</v>
      </c>
      <c r="BP109" s="333">
        <v>0</v>
      </c>
      <c r="BQ109" s="333">
        <v>0</v>
      </c>
      <c r="BR109" s="333">
        <v>0</v>
      </c>
      <c r="BS109" s="333">
        <v>0</v>
      </c>
      <c r="BT109" s="333">
        <v>0</v>
      </c>
    </row>
    <row r="110" spans="1:72" ht="15.75" customHeight="1" x14ac:dyDescent="0.25">
      <c r="A110" s="2" t="s">
        <v>840</v>
      </c>
      <c r="B110" s="218">
        <v>46261</v>
      </c>
      <c r="C110" s="332">
        <v>0.29166666666666669</v>
      </c>
      <c r="D110" s="332">
        <v>0.33333333333333331</v>
      </c>
      <c r="E110" s="333">
        <v>0</v>
      </c>
      <c r="F110" s="333">
        <v>0</v>
      </c>
      <c r="G110" s="333">
        <v>0</v>
      </c>
      <c r="H110" s="333">
        <v>0</v>
      </c>
      <c r="I110" s="333">
        <v>0</v>
      </c>
      <c r="J110" s="333">
        <v>0</v>
      </c>
      <c r="K110" s="333">
        <v>0</v>
      </c>
      <c r="L110" s="333">
        <v>0</v>
      </c>
      <c r="M110" s="333">
        <v>0</v>
      </c>
      <c r="N110" s="333">
        <v>0</v>
      </c>
      <c r="O110" s="333">
        <v>0</v>
      </c>
      <c r="P110" s="333">
        <v>0</v>
      </c>
      <c r="Q110" s="333">
        <v>0</v>
      </c>
      <c r="R110" s="333">
        <v>0</v>
      </c>
      <c r="S110" s="333">
        <v>0</v>
      </c>
      <c r="T110" s="333">
        <v>0</v>
      </c>
      <c r="U110" s="333">
        <v>0</v>
      </c>
      <c r="V110" s="333">
        <v>0</v>
      </c>
      <c r="W110" s="333">
        <v>0</v>
      </c>
      <c r="X110" s="333">
        <v>0</v>
      </c>
      <c r="Y110" s="333">
        <v>0</v>
      </c>
      <c r="Z110" s="333">
        <v>0</v>
      </c>
      <c r="AA110" s="333">
        <v>0</v>
      </c>
      <c r="AB110" s="333">
        <v>0</v>
      </c>
      <c r="AC110" s="333">
        <v>0</v>
      </c>
      <c r="AD110" s="333">
        <v>0</v>
      </c>
      <c r="AE110" s="333">
        <v>0</v>
      </c>
      <c r="AF110" s="333">
        <v>0</v>
      </c>
      <c r="AG110" s="333">
        <v>0</v>
      </c>
      <c r="AH110" s="333">
        <v>0</v>
      </c>
      <c r="AI110" s="333">
        <v>0</v>
      </c>
      <c r="AJ110" s="333">
        <v>0</v>
      </c>
      <c r="AK110" s="333">
        <v>0</v>
      </c>
      <c r="AL110" s="333">
        <v>0</v>
      </c>
      <c r="AM110" s="333">
        <v>0</v>
      </c>
      <c r="AN110" s="333">
        <v>0</v>
      </c>
      <c r="AO110" s="333">
        <v>0</v>
      </c>
      <c r="AP110" s="333">
        <v>0</v>
      </c>
      <c r="AQ110" s="333">
        <v>0</v>
      </c>
      <c r="AR110" s="333">
        <v>0</v>
      </c>
      <c r="AS110" s="333">
        <v>0</v>
      </c>
      <c r="AT110" s="333">
        <v>0</v>
      </c>
      <c r="AU110" s="333">
        <v>0</v>
      </c>
      <c r="AV110" s="333">
        <v>0</v>
      </c>
      <c r="AW110" s="333">
        <v>0</v>
      </c>
      <c r="AX110" s="333">
        <v>0</v>
      </c>
      <c r="AY110" s="333">
        <v>0</v>
      </c>
      <c r="AZ110" s="333">
        <v>0</v>
      </c>
      <c r="BA110" s="333">
        <v>0</v>
      </c>
      <c r="BB110" s="333">
        <v>0</v>
      </c>
      <c r="BC110" s="333">
        <v>0</v>
      </c>
      <c r="BD110" s="333">
        <v>0</v>
      </c>
      <c r="BE110" s="333">
        <v>0</v>
      </c>
      <c r="BF110" s="333">
        <v>0</v>
      </c>
      <c r="BG110" s="333">
        <v>0</v>
      </c>
      <c r="BH110" s="333">
        <v>0</v>
      </c>
      <c r="BI110" s="333">
        <v>0</v>
      </c>
      <c r="BJ110" s="333">
        <v>0</v>
      </c>
      <c r="BK110" s="333">
        <v>0</v>
      </c>
      <c r="BL110" s="333">
        <v>0</v>
      </c>
      <c r="BM110" s="333">
        <v>0</v>
      </c>
      <c r="BN110" s="333">
        <v>0</v>
      </c>
      <c r="BO110" s="333">
        <v>0</v>
      </c>
      <c r="BP110" s="333">
        <v>0</v>
      </c>
      <c r="BQ110" s="333">
        <v>0</v>
      </c>
      <c r="BR110" s="333">
        <v>0</v>
      </c>
      <c r="BS110" s="333">
        <v>0</v>
      </c>
      <c r="BT110" s="333">
        <v>0</v>
      </c>
    </row>
    <row r="111" spans="1:72" ht="15.75" customHeight="1" x14ac:dyDescent="0.25">
      <c r="A111" s="2" t="s">
        <v>841</v>
      </c>
      <c r="B111" s="218">
        <v>46261</v>
      </c>
      <c r="C111" s="332">
        <v>0.33333333333333331</v>
      </c>
      <c r="D111" s="332">
        <v>0.375</v>
      </c>
      <c r="E111" s="333">
        <v>0</v>
      </c>
      <c r="F111" s="333">
        <v>0</v>
      </c>
      <c r="G111" s="333">
        <v>0</v>
      </c>
      <c r="H111" s="333">
        <v>0</v>
      </c>
      <c r="I111" s="333">
        <v>0</v>
      </c>
      <c r="J111" s="333">
        <v>0</v>
      </c>
      <c r="K111" s="333">
        <v>0</v>
      </c>
      <c r="L111" s="333">
        <v>0</v>
      </c>
      <c r="M111" s="333">
        <v>0</v>
      </c>
      <c r="N111" s="333">
        <v>0</v>
      </c>
      <c r="O111" s="333">
        <v>0</v>
      </c>
      <c r="P111" s="333">
        <v>0</v>
      </c>
      <c r="Q111" s="333">
        <v>0</v>
      </c>
      <c r="R111" s="333">
        <v>0</v>
      </c>
      <c r="S111" s="333">
        <v>0</v>
      </c>
      <c r="T111" s="333">
        <v>0</v>
      </c>
      <c r="U111" s="333">
        <v>0</v>
      </c>
      <c r="V111" s="333">
        <v>0</v>
      </c>
      <c r="W111" s="333">
        <v>0</v>
      </c>
      <c r="X111" s="333">
        <v>0</v>
      </c>
      <c r="Y111" s="333">
        <v>0</v>
      </c>
      <c r="Z111" s="333">
        <v>0</v>
      </c>
      <c r="AA111" s="333">
        <v>0</v>
      </c>
      <c r="AB111" s="333">
        <v>0</v>
      </c>
      <c r="AC111" s="333">
        <v>0</v>
      </c>
      <c r="AD111" s="333">
        <v>0</v>
      </c>
      <c r="AE111" s="333">
        <v>0</v>
      </c>
      <c r="AF111" s="333">
        <v>0</v>
      </c>
      <c r="AG111" s="333">
        <v>0</v>
      </c>
      <c r="AH111" s="333">
        <v>0</v>
      </c>
      <c r="AI111" s="333">
        <v>0</v>
      </c>
      <c r="AJ111" s="333">
        <v>0</v>
      </c>
      <c r="AK111" s="333">
        <v>0</v>
      </c>
      <c r="AL111" s="333">
        <v>0</v>
      </c>
      <c r="AM111" s="333">
        <v>0</v>
      </c>
      <c r="AN111" s="333">
        <v>0</v>
      </c>
      <c r="AO111" s="333">
        <v>0</v>
      </c>
      <c r="AP111" s="333">
        <v>0</v>
      </c>
      <c r="AQ111" s="333">
        <v>0</v>
      </c>
      <c r="AR111" s="333">
        <v>0</v>
      </c>
      <c r="AS111" s="333">
        <v>0</v>
      </c>
      <c r="AT111" s="333">
        <v>0</v>
      </c>
      <c r="AU111" s="333">
        <v>0</v>
      </c>
      <c r="AV111" s="333">
        <v>0</v>
      </c>
      <c r="AW111" s="333">
        <v>0</v>
      </c>
      <c r="AX111" s="333">
        <v>0</v>
      </c>
      <c r="AY111" s="333">
        <v>0</v>
      </c>
      <c r="AZ111" s="333">
        <v>0</v>
      </c>
      <c r="BA111" s="333">
        <v>0</v>
      </c>
      <c r="BB111" s="333">
        <v>0</v>
      </c>
      <c r="BC111" s="333">
        <v>0</v>
      </c>
      <c r="BD111" s="333">
        <v>0</v>
      </c>
      <c r="BE111" s="333">
        <v>0</v>
      </c>
      <c r="BF111" s="333">
        <v>0</v>
      </c>
      <c r="BG111" s="333">
        <v>0</v>
      </c>
      <c r="BH111" s="333">
        <v>0</v>
      </c>
      <c r="BI111" s="333">
        <v>0</v>
      </c>
      <c r="BJ111" s="333">
        <v>0</v>
      </c>
      <c r="BK111" s="333">
        <v>0</v>
      </c>
      <c r="BL111" s="333">
        <v>0</v>
      </c>
      <c r="BM111" s="333">
        <v>0</v>
      </c>
      <c r="BN111" s="333">
        <v>0</v>
      </c>
      <c r="BO111" s="333">
        <v>0</v>
      </c>
      <c r="BP111" s="333">
        <v>0</v>
      </c>
      <c r="BQ111" s="333">
        <v>0</v>
      </c>
      <c r="BR111" s="333">
        <v>0</v>
      </c>
      <c r="BS111" s="333">
        <v>0</v>
      </c>
      <c r="BT111" s="333">
        <v>0</v>
      </c>
    </row>
    <row r="112" spans="1:72" ht="15.75" customHeight="1" x14ac:dyDescent="0.25">
      <c r="A112" s="2" t="s">
        <v>842</v>
      </c>
      <c r="B112" s="218">
        <v>46261</v>
      </c>
      <c r="C112" s="332">
        <v>0.375</v>
      </c>
      <c r="D112" s="332">
        <v>0.41666666666666669</v>
      </c>
      <c r="E112" s="333">
        <v>0</v>
      </c>
      <c r="F112" s="333">
        <v>0</v>
      </c>
      <c r="G112" s="333">
        <v>0</v>
      </c>
      <c r="H112" s="333">
        <v>0</v>
      </c>
      <c r="I112" s="333">
        <v>0</v>
      </c>
      <c r="J112" s="333">
        <v>0</v>
      </c>
      <c r="K112" s="333">
        <v>0</v>
      </c>
      <c r="L112" s="333">
        <v>0</v>
      </c>
      <c r="M112" s="333">
        <v>0</v>
      </c>
      <c r="N112" s="333">
        <v>0</v>
      </c>
      <c r="O112" s="333">
        <v>0</v>
      </c>
      <c r="P112" s="333">
        <v>0</v>
      </c>
      <c r="Q112" s="333">
        <v>0</v>
      </c>
      <c r="R112" s="333">
        <v>0</v>
      </c>
      <c r="S112" s="333">
        <v>0</v>
      </c>
      <c r="T112" s="333">
        <v>0</v>
      </c>
      <c r="U112" s="333">
        <v>0</v>
      </c>
      <c r="V112" s="333">
        <v>0</v>
      </c>
      <c r="W112" s="333">
        <v>0</v>
      </c>
      <c r="X112" s="333">
        <v>0</v>
      </c>
      <c r="Y112" s="333">
        <v>0</v>
      </c>
      <c r="Z112" s="333">
        <v>0</v>
      </c>
      <c r="AA112" s="333">
        <v>0</v>
      </c>
      <c r="AB112" s="333">
        <v>0</v>
      </c>
      <c r="AC112" s="333">
        <v>0</v>
      </c>
      <c r="AD112" s="333">
        <v>0</v>
      </c>
      <c r="AE112" s="333">
        <v>0</v>
      </c>
      <c r="AF112" s="333">
        <v>0</v>
      </c>
      <c r="AG112" s="333">
        <v>0</v>
      </c>
      <c r="AH112" s="333">
        <v>0</v>
      </c>
      <c r="AI112" s="333">
        <v>0</v>
      </c>
      <c r="AJ112" s="333">
        <v>0</v>
      </c>
      <c r="AK112" s="333">
        <v>0</v>
      </c>
      <c r="AL112" s="333">
        <v>0</v>
      </c>
      <c r="AM112" s="333">
        <v>0</v>
      </c>
      <c r="AN112" s="333">
        <v>0</v>
      </c>
      <c r="AO112" s="333">
        <v>0</v>
      </c>
      <c r="AP112" s="333">
        <v>0</v>
      </c>
      <c r="AQ112" s="333">
        <v>0</v>
      </c>
      <c r="AR112" s="333">
        <v>0</v>
      </c>
      <c r="AS112" s="333">
        <v>0</v>
      </c>
      <c r="AT112" s="333">
        <v>0</v>
      </c>
      <c r="AU112" s="333">
        <v>0</v>
      </c>
      <c r="AV112" s="333">
        <v>0</v>
      </c>
      <c r="AW112" s="333">
        <v>0</v>
      </c>
      <c r="AX112" s="333">
        <v>0</v>
      </c>
      <c r="AY112" s="333">
        <v>0</v>
      </c>
      <c r="AZ112" s="333">
        <v>0</v>
      </c>
      <c r="BA112" s="333">
        <v>0</v>
      </c>
      <c r="BB112" s="333">
        <v>0</v>
      </c>
      <c r="BC112" s="333">
        <v>0</v>
      </c>
      <c r="BD112" s="333">
        <v>0</v>
      </c>
      <c r="BE112" s="333">
        <v>0</v>
      </c>
      <c r="BF112" s="333">
        <v>0</v>
      </c>
      <c r="BG112" s="333">
        <v>0</v>
      </c>
      <c r="BH112" s="333">
        <v>0</v>
      </c>
      <c r="BI112" s="333">
        <v>0</v>
      </c>
      <c r="BJ112" s="333">
        <v>0</v>
      </c>
      <c r="BK112" s="333">
        <v>0</v>
      </c>
      <c r="BL112" s="333">
        <v>0</v>
      </c>
      <c r="BM112" s="333">
        <v>0</v>
      </c>
      <c r="BN112" s="333">
        <v>0</v>
      </c>
      <c r="BO112" s="333">
        <v>0</v>
      </c>
      <c r="BP112" s="333">
        <v>0</v>
      </c>
      <c r="BQ112" s="333">
        <v>0</v>
      </c>
      <c r="BR112" s="333">
        <v>0</v>
      </c>
      <c r="BS112" s="333">
        <v>0</v>
      </c>
      <c r="BT112" s="333">
        <v>0</v>
      </c>
    </row>
    <row r="113" spans="1:72" ht="15.75" customHeight="1" x14ac:dyDescent="0.25">
      <c r="A113" s="2" t="s">
        <v>843</v>
      </c>
      <c r="B113" s="218">
        <v>46262</v>
      </c>
      <c r="C113" s="332">
        <v>0.25</v>
      </c>
      <c r="D113" s="332">
        <v>0.29166666666666669</v>
      </c>
      <c r="E113" s="333">
        <v>0</v>
      </c>
      <c r="F113" s="333">
        <v>0</v>
      </c>
      <c r="G113" s="333">
        <v>0</v>
      </c>
      <c r="H113" s="333">
        <v>0</v>
      </c>
      <c r="I113" s="333">
        <v>0</v>
      </c>
      <c r="J113" s="333">
        <v>0</v>
      </c>
      <c r="K113" s="333">
        <v>0</v>
      </c>
      <c r="L113" s="333">
        <v>0</v>
      </c>
      <c r="M113" s="333">
        <v>0</v>
      </c>
      <c r="N113" s="333">
        <v>0</v>
      </c>
      <c r="O113" s="333">
        <v>0</v>
      </c>
      <c r="P113" s="333">
        <v>0</v>
      </c>
      <c r="Q113" s="333">
        <v>0</v>
      </c>
      <c r="R113" s="333">
        <v>0</v>
      </c>
      <c r="S113" s="333">
        <v>0</v>
      </c>
      <c r="T113" s="333">
        <v>0</v>
      </c>
      <c r="U113" s="333">
        <v>0</v>
      </c>
      <c r="V113" s="333">
        <v>0</v>
      </c>
      <c r="W113" s="333">
        <v>0</v>
      </c>
      <c r="X113" s="333">
        <v>0</v>
      </c>
      <c r="Y113" s="333">
        <v>0</v>
      </c>
      <c r="Z113" s="333">
        <v>0</v>
      </c>
      <c r="AA113" s="333">
        <v>0</v>
      </c>
      <c r="AB113" s="333">
        <v>0</v>
      </c>
      <c r="AC113" s="333">
        <v>0</v>
      </c>
      <c r="AD113" s="333">
        <v>0</v>
      </c>
      <c r="AE113" s="333">
        <v>0</v>
      </c>
      <c r="AF113" s="333">
        <v>0</v>
      </c>
      <c r="AG113" s="333">
        <v>0</v>
      </c>
      <c r="AH113" s="333">
        <v>0</v>
      </c>
      <c r="AI113" s="333">
        <v>0</v>
      </c>
      <c r="AJ113" s="333">
        <v>0</v>
      </c>
      <c r="AK113" s="333">
        <v>0</v>
      </c>
      <c r="AL113" s="333">
        <v>0</v>
      </c>
      <c r="AM113" s="333">
        <v>0</v>
      </c>
      <c r="AN113" s="333">
        <v>0</v>
      </c>
      <c r="AO113" s="333">
        <v>0</v>
      </c>
      <c r="AP113" s="333">
        <v>0</v>
      </c>
      <c r="AQ113" s="333">
        <v>0</v>
      </c>
      <c r="AR113" s="333">
        <v>0</v>
      </c>
      <c r="AS113" s="333">
        <v>0</v>
      </c>
      <c r="AT113" s="333">
        <v>0</v>
      </c>
      <c r="AU113" s="333">
        <v>0</v>
      </c>
      <c r="AV113" s="333">
        <v>0</v>
      </c>
      <c r="AW113" s="333">
        <v>0</v>
      </c>
      <c r="AX113" s="333">
        <v>0</v>
      </c>
      <c r="AY113" s="333">
        <v>0</v>
      </c>
      <c r="AZ113" s="333">
        <v>0</v>
      </c>
      <c r="BA113" s="333">
        <v>0</v>
      </c>
      <c r="BB113" s="333">
        <v>0</v>
      </c>
      <c r="BC113" s="333">
        <v>0</v>
      </c>
      <c r="BD113" s="333">
        <v>0</v>
      </c>
      <c r="BE113" s="333">
        <v>0</v>
      </c>
      <c r="BF113" s="333">
        <v>0</v>
      </c>
      <c r="BG113" s="333">
        <v>0</v>
      </c>
      <c r="BH113" s="333">
        <v>0</v>
      </c>
      <c r="BI113" s="333">
        <v>0</v>
      </c>
      <c r="BJ113" s="333">
        <v>0</v>
      </c>
      <c r="BK113" s="333">
        <v>0</v>
      </c>
      <c r="BL113" s="333">
        <v>0</v>
      </c>
      <c r="BM113" s="333">
        <v>0</v>
      </c>
      <c r="BN113" s="333">
        <v>0</v>
      </c>
      <c r="BO113" s="333">
        <v>0</v>
      </c>
      <c r="BP113" s="333">
        <v>0</v>
      </c>
      <c r="BQ113" s="333">
        <v>0</v>
      </c>
      <c r="BR113" s="333">
        <v>0</v>
      </c>
      <c r="BS113" s="333">
        <v>0</v>
      </c>
      <c r="BT113" s="333">
        <v>0</v>
      </c>
    </row>
    <row r="114" spans="1:72" ht="15.75" customHeight="1" x14ac:dyDescent="0.25">
      <c r="A114" s="2" t="s">
        <v>844</v>
      </c>
      <c r="B114" s="218">
        <v>46262</v>
      </c>
      <c r="C114" s="332">
        <v>0.29166666666666669</v>
      </c>
      <c r="D114" s="332">
        <v>0.33333333333333331</v>
      </c>
      <c r="E114" s="333">
        <v>0</v>
      </c>
      <c r="F114" s="333">
        <v>0</v>
      </c>
      <c r="G114" s="333">
        <v>0</v>
      </c>
      <c r="H114" s="333">
        <v>0</v>
      </c>
      <c r="I114" s="333">
        <v>0</v>
      </c>
      <c r="J114" s="333">
        <v>0</v>
      </c>
      <c r="K114" s="333">
        <v>0</v>
      </c>
      <c r="L114" s="333">
        <v>0</v>
      </c>
      <c r="M114" s="333">
        <v>0</v>
      </c>
      <c r="N114" s="333">
        <v>0</v>
      </c>
      <c r="O114" s="333">
        <v>0</v>
      </c>
      <c r="P114" s="333">
        <v>0</v>
      </c>
      <c r="Q114" s="333">
        <v>0</v>
      </c>
      <c r="R114" s="333">
        <v>0</v>
      </c>
      <c r="S114" s="333">
        <v>0</v>
      </c>
      <c r="T114" s="333">
        <v>0</v>
      </c>
      <c r="U114" s="333">
        <v>0</v>
      </c>
      <c r="V114" s="333">
        <v>0</v>
      </c>
      <c r="W114" s="333">
        <v>0</v>
      </c>
      <c r="X114" s="333">
        <v>0</v>
      </c>
      <c r="Y114" s="333">
        <v>0</v>
      </c>
      <c r="Z114" s="333">
        <v>0</v>
      </c>
      <c r="AA114" s="333">
        <v>0</v>
      </c>
      <c r="AB114" s="333">
        <v>0</v>
      </c>
      <c r="AC114" s="333">
        <v>0</v>
      </c>
      <c r="AD114" s="333">
        <v>0</v>
      </c>
      <c r="AE114" s="333">
        <v>0</v>
      </c>
      <c r="AF114" s="333">
        <v>0</v>
      </c>
      <c r="AG114" s="333">
        <v>0</v>
      </c>
      <c r="AH114" s="333">
        <v>0</v>
      </c>
      <c r="AI114" s="333">
        <v>0</v>
      </c>
      <c r="AJ114" s="333">
        <v>0</v>
      </c>
      <c r="AK114" s="333">
        <v>0</v>
      </c>
      <c r="AL114" s="333">
        <v>0</v>
      </c>
      <c r="AM114" s="333">
        <v>0</v>
      </c>
      <c r="AN114" s="333">
        <v>0</v>
      </c>
      <c r="AO114" s="333">
        <v>0</v>
      </c>
      <c r="AP114" s="333">
        <v>0</v>
      </c>
      <c r="AQ114" s="333">
        <v>0</v>
      </c>
      <c r="AR114" s="333">
        <v>0</v>
      </c>
      <c r="AS114" s="333">
        <v>0</v>
      </c>
      <c r="AT114" s="333">
        <v>0</v>
      </c>
      <c r="AU114" s="333">
        <v>0</v>
      </c>
      <c r="AV114" s="333">
        <v>0</v>
      </c>
      <c r="AW114" s="333">
        <v>0</v>
      </c>
      <c r="AX114" s="333">
        <v>0</v>
      </c>
      <c r="AY114" s="333">
        <v>0</v>
      </c>
      <c r="AZ114" s="333">
        <v>0</v>
      </c>
      <c r="BA114" s="333">
        <v>0</v>
      </c>
      <c r="BB114" s="333">
        <v>0</v>
      </c>
      <c r="BC114" s="333">
        <v>0</v>
      </c>
      <c r="BD114" s="333">
        <v>0</v>
      </c>
      <c r="BE114" s="333">
        <v>0</v>
      </c>
      <c r="BF114" s="333">
        <v>0</v>
      </c>
      <c r="BG114" s="333">
        <v>0</v>
      </c>
      <c r="BH114" s="333">
        <v>0</v>
      </c>
      <c r="BI114" s="333">
        <v>0</v>
      </c>
      <c r="BJ114" s="333">
        <v>0</v>
      </c>
      <c r="BK114" s="333">
        <v>0</v>
      </c>
      <c r="BL114" s="333">
        <v>0</v>
      </c>
      <c r="BM114" s="333">
        <v>0</v>
      </c>
      <c r="BN114" s="333">
        <v>0</v>
      </c>
      <c r="BO114" s="333">
        <v>0</v>
      </c>
      <c r="BP114" s="333">
        <v>0</v>
      </c>
      <c r="BQ114" s="333">
        <v>0</v>
      </c>
      <c r="BR114" s="333">
        <v>0</v>
      </c>
      <c r="BS114" s="333">
        <v>0</v>
      </c>
      <c r="BT114" s="333">
        <v>0</v>
      </c>
    </row>
    <row r="115" spans="1:72" ht="15.75" customHeight="1" x14ac:dyDescent="0.25">
      <c r="A115" s="2" t="s">
        <v>845</v>
      </c>
      <c r="B115" s="218">
        <v>46262</v>
      </c>
      <c r="C115" s="332">
        <v>0.33333333333333331</v>
      </c>
      <c r="D115" s="332">
        <v>0.375</v>
      </c>
      <c r="E115" s="333">
        <v>0</v>
      </c>
      <c r="F115" s="333">
        <v>0</v>
      </c>
      <c r="G115" s="333">
        <v>0</v>
      </c>
      <c r="H115" s="333">
        <v>0</v>
      </c>
      <c r="I115" s="333">
        <v>0</v>
      </c>
      <c r="J115" s="333">
        <v>0</v>
      </c>
      <c r="K115" s="333">
        <v>0</v>
      </c>
      <c r="L115" s="333">
        <v>0</v>
      </c>
      <c r="M115" s="333">
        <v>0</v>
      </c>
      <c r="N115" s="333">
        <v>0</v>
      </c>
      <c r="O115" s="333">
        <v>0</v>
      </c>
      <c r="P115" s="333">
        <v>0</v>
      </c>
      <c r="Q115" s="333">
        <v>0</v>
      </c>
      <c r="R115" s="333">
        <v>0</v>
      </c>
      <c r="S115" s="333">
        <v>0</v>
      </c>
      <c r="T115" s="333">
        <v>0</v>
      </c>
      <c r="U115" s="333">
        <v>0</v>
      </c>
      <c r="V115" s="333">
        <v>0</v>
      </c>
      <c r="W115" s="333">
        <v>0</v>
      </c>
      <c r="X115" s="333">
        <v>0</v>
      </c>
      <c r="Y115" s="333">
        <v>0</v>
      </c>
      <c r="Z115" s="333">
        <v>0</v>
      </c>
      <c r="AA115" s="333">
        <v>0</v>
      </c>
      <c r="AB115" s="333">
        <v>0</v>
      </c>
      <c r="AC115" s="333">
        <v>0</v>
      </c>
      <c r="AD115" s="333">
        <v>0</v>
      </c>
      <c r="AE115" s="333">
        <v>0</v>
      </c>
      <c r="AF115" s="333">
        <v>0</v>
      </c>
      <c r="AG115" s="333">
        <v>0</v>
      </c>
      <c r="AH115" s="333">
        <v>0</v>
      </c>
      <c r="AI115" s="333">
        <v>0</v>
      </c>
      <c r="AJ115" s="333">
        <v>0</v>
      </c>
      <c r="AK115" s="333">
        <v>0</v>
      </c>
      <c r="AL115" s="333">
        <v>0</v>
      </c>
      <c r="AM115" s="333">
        <v>0</v>
      </c>
      <c r="AN115" s="333">
        <v>0</v>
      </c>
      <c r="AO115" s="333">
        <v>0</v>
      </c>
      <c r="AP115" s="333">
        <v>0</v>
      </c>
      <c r="AQ115" s="333">
        <v>0</v>
      </c>
      <c r="AR115" s="333">
        <v>0</v>
      </c>
      <c r="AS115" s="333">
        <v>0</v>
      </c>
      <c r="AT115" s="333">
        <v>0</v>
      </c>
      <c r="AU115" s="333">
        <v>0</v>
      </c>
      <c r="AV115" s="333">
        <v>0</v>
      </c>
      <c r="AW115" s="333">
        <v>0</v>
      </c>
      <c r="AX115" s="333">
        <v>0</v>
      </c>
      <c r="AY115" s="333">
        <v>0</v>
      </c>
      <c r="AZ115" s="333">
        <v>0</v>
      </c>
      <c r="BA115" s="333">
        <v>0</v>
      </c>
      <c r="BB115" s="333">
        <v>0</v>
      </c>
      <c r="BC115" s="333">
        <v>0</v>
      </c>
      <c r="BD115" s="333">
        <v>0</v>
      </c>
      <c r="BE115" s="333">
        <v>0</v>
      </c>
      <c r="BF115" s="333">
        <v>0</v>
      </c>
      <c r="BG115" s="333">
        <v>0</v>
      </c>
      <c r="BH115" s="333">
        <v>0</v>
      </c>
      <c r="BI115" s="333">
        <v>0</v>
      </c>
      <c r="BJ115" s="333">
        <v>0</v>
      </c>
      <c r="BK115" s="333">
        <v>0</v>
      </c>
      <c r="BL115" s="333">
        <v>0</v>
      </c>
      <c r="BM115" s="333">
        <v>0</v>
      </c>
      <c r="BN115" s="333">
        <v>0</v>
      </c>
      <c r="BO115" s="333">
        <v>0</v>
      </c>
      <c r="BP115" s="333">
        <v>0</v>
      </c>
      <c r="BQ115" s="333">
        <v>0</v>
      </c>
      <c r="BR115" s="333">
        <v>0</v>
      </c>
      <c r="BS115" s="333">
        <v>0</v>
      </c>
      <c r="BT115" s="333">
        <v>0</v>
      </c>
    </row>
    <row r="116" spans="1:72" ht="15.75" customHeight="1" x14ac:dyDescent="0.25">
      <c r="A116" s="2" t="s">
        <v>846</v>
      </c>
      <c r="B116" s="218">
        <v>46262</v>
      </c>
      <c r="C116" s="332">
        <v>0.375</v>
      </c>
      <c r="D116" s="332">
        <v>0.41666666666666669</v>
      </c>
      <c r="E116" s="333">
        <v>0</v>
      </c>
      <c r="F116" s="333">
        <v>0</v>
      </c>
      <c r="G116" s="333">
        <v>0</v>
      </c>
      <c r="H116" s="333">
        <v>0</v>
      </c>
      <c r="I116" s="333">
        <v>0</v>
      </c>
      <c r="J116" s="333">
        <v>0</v>
      </c>
      <c r="K116" s="333">
        <v>0</v>
      </c>
      <c r="L116" s="333">
        <v>0</v>
      </c>
      <c r="M116" s="333">
        <v>0</v>
      </c>
      <c r="N116" s="333">
        <v>0</v>
      </c>
      <c r="O116" s="333">
        <v>0</v>
      </c>
      <c r="P116" s="333">
        <v>0</v>
      </c>
      <c r="Q116" s="333">
        <v>0</v>
      </c>
      <c r="R116" s="333">
        <v>0</v>
      </c>
      <c r="S116" s="333">
        <v>0</v>
      </c>
      <c r="T116" s="333">
        <v>0</v>
      </c>
      <c r="U116" s="333">
        <v>0</v>
      </c>
      <c r="V116" s="333">
        <v>0</v>
      </c>
      <c r="W116" s="333">
        <v>0</v>
      </c>
      <c r="X116" s="333">
        <v>0</v>
      </c>
      <c r="Y116" s="333">
        <v>0</v>
      </c>
      <c r="Z116" s="333">
        <v>0</v>
      </c>
      <c r="AA116" s="333">
        <v>0</v>
      </c>
      <c r="AB116" s="333">
        <v>0</v>
      </c>
      <c r="AC116" s="333">
        <v>0</v>
      </c>
      <c r="AD116" s="333">
        <v>0</v>
      </c>
      <c r="AE116" s="333">
        <v>0</v>
      </c>
      <c r="AF116" s="333">
        <v>0</v>
      </c>
      <c r="AG116" s="333">
        <v>0</v>
      </c>
      <c r="AH116" s="333">
        <v>0</v>
      </c>
      <c r="AI116" s="333">
        <v>0</v>
      </c>
      <c r="AJ116" s="333">
        <v>0</v>
      </c>
      <c r="AK116" s="333">
        <v>0</v>
      </c>
      <c r="AL116" s="333">
        <v>0</v>
      </c>
      <c r="AM116" s="333">
        <v>0</v>
      </c>
      <c r="AN116" s="333">
        <v>0</v>
      </c>
      <c r="AO116" s="333">
        <v>0</v>
      </c>
      <c r="AP116" s="333">
        <v>0</v>
      </c>
      <c r="AQ116" s="333">
        <v>0</v>
      </c>
      <c r="AR116" s="333">
        <v>0</v>
      </c>
      <c r="AS116" s="333">
        <v>0</v>
      </c>
      <c r="AT116" s="333">
        <v>0</v>
      </c>
      <c r="AU116" s="333">
        <v>0</v>
      </c>
      <c r="AV116" s="333">
        <v>0</v>
      </c>
      <c r="AW116" s="333">
        <v>0</v>
      </c>
      <c r="AX116" s="333">
        <v>0</v>
      </c>
      <c r="AY116" s="333">
        <v>0</v>
      </c>
      <c r="AZ116" s="333">
        <v>0</v>
      </c>
      <c r="BA116" s="333">
        <v>0</v>
      </c>
      <c r="BB116" s="333">
        <v>0</v>
      </c>
      <c r="BC116" s="333">
        <v>0</v>
      </c>
      <c r="BD116" s="333">
        <v>0</v>
      </c>
      <c r="BE116" s="333">
        <v>0</v>
      </c>
      <c r="BF116" s="333">
        <v>0</v>
      </c>
      <c r="BG116" s="333">
        <v>0</v>
      </c>
      <c r="BH116" s="333">
        <v>0</v>
      </c>
      <c r="BI116" s="333">
        <v>0</v>
      </c>
      <c r="BJ116" s="333">
        <v>0</v>
      </c>
      <c r="BK116" s="333">
        <v>0</v>
      </c>
      <c r="BL116" s="333">
        <v>0</v>
      </c>
      <c r="BM116" s="333">
        <v>0</v>
      </c>
      <c r="BN116" s="333">
        <v>0</v>
      </c>
      <c r="BO116" s="333">
        <v>0</v>
      </c>
      <c r="BP116" s="333">
        <v>0</v>
      </c>
      <c r="BQ116" s="333">
        <v>0</v>
      </c>
      <c r="BR116" s="333">
        <v>0</v>
      </c>
      <c r="BS116" s="333">
        <v>0</v>
      </c>
      <c r="BT116" s="333">
        <v>0</v>
      </c>
    </row>
    <row r="117" spans="1:72" ht="15.75" customHeight="1" x14ac:dyDescent="0.25">
      <c r="A117" s="2" t="s">
        <v>847</v>
      </c>
      <c r="B117" s="218">
        <v>46263</v>
      </c>
      <c r="C117" s="332">
        <v>0.25</v>
      </c>
      <c r="D117" s="332">
        <v>0.29166666666666669</v>
      </c>
      <c r="E117" s="333">
        <v>0</v>
      </c>
      <c r="F117" s="333">
        <v>0</v>
      </c>
      <c r="G117" s="333">
        <v>0</v>
      </c>
      <c r="H117" s="333">
        <v>0</v>
      </c>
      <c r="I117" s="333">
        <v>0</v>
      </c>
      <c r="J117" s="333">
        <v>0</v>
      </c>
      <c r="K117" s="333">
        <v>0</v>
      </c>
      <c r="L117" s="333">
        <v>0</v>
      </c>
      <c r="M117" s="333">
        <v>0</v>
      </c>
      <c r="N117" s="333">
        <v>0</v>
      </c>
      <c r="O117" s="333">
        <v>0</v>
      </c>
      <c r="P117" s="333">
        <v>0</v>
      </c>
      <c r="Q117" s="333">
        <v>0</v>
      </c>
      <c r="R117" s="333">
        <v>0</v>
      </c>
      <c r="S117" s="333">
        <v>0</v>
      </c>
      <c r="T117" s="333">
        <v>0</v>
      </c>
      <c r="U117" s="333">
        <v>0</v>
      </c>
      <c r="V117" s="333">
        <v>0</v>
      </c>
      <c r="W117" s="333">
        <v>0</v>
      </c>
      <c r="X117" s="333">
        <v>0</v>
      </c>
      <c r="Y117" s="333">
        <v>0</v>
      </c>
      <c r="Z117" s="333">
        <v>0</v>
      </c>
      <c r="AA117" s="333">
        <v>0</v>
      </c>
      <c r="AB117" s="333">
        <v>0</v>
      </c>
      <c r="AC117" s="333">
        <v>0</v>
      </c>
      <c r="AD117" s="333">
        <v>0</v>
      </c>
      <c r="AE117" s="333">
        <v>0</v>
      </c>
      <c r="AF117" s="333">
        <v>0</v>
      </c>
      <c r="AG117" s="333">
        <v>0</v>
      </c>
      <c r="AH117" s="333">
        <v>0</v>
      </c>
      <c r="AI117" s="333">
        <v>0</v>
      </c>
      <c r="AJ117" s="333">
        <v>0</v>
      </c>
      <c r="AK117" s="333">
        <v>0</v>
      </c>
      <c r="AL117" s="333">
        <v>0</v>
      </c>
      <c r="AM117" s="333">
        <v>0</v>
      </c>
      <c r="AN117" s="333">
        <v>0</v>
      </c>
      <c r="AO117" s="333">
        <v>0</v>
      </c>
      <c r="AP117" s="333">
        <v>0</v>
      </c>
      <c r="AQ117" s="333">
        <v>0</v>
      </c>
      <c r="AR117" s="333">
        <v>0</v>
      </c>
      <c r="AS117" s="333">
        <v>0</v>
      </c>
      <c r="AT117" s="333">
        <v>0</v>
      </c>
      <c r="AU117" s="333">
        <v>0</v>
      </c>
      <c r="AV117" s="333">
        <v>0</v>
      </c>
      <c r="AW117" s="333">
        <v>0</v>
      </c>
      <c r="AX117" s="333">
        <v>0</v>
      </c>
      <c r="AY117" s="333">
        <v>0</v>
      </c>
      <c r="AZ117" s="333">
        <v>0</v>
      </c>
      <c r="BA117" s="333">
        <v>0</v>
      </c>
      <c r="BB117" s="333">
        <v>0</v>
      </c>
      <c r="BC117" s="333">
        <v>0</v>
      </c>
      <c r="BD117" s="333">
        <v>0</v>
      </c>
      <c r="BE117" s="333">
        <v>0</v>
      </c>
      <c r="BF117" s="333">
        <v>0</v>
      </c>
      <c r="BG117" s="333">
        <v>0</v>
      </c>
      <c r="BH117" s="333">
        <v>0</v>
      </c>
      <c r="BI117" s="333">
        <v>0</v>
      </c>
      <c r="BJ117" s="333">
        <v>0</v>
      </c>
      <c r="BK117" s="333">
        <v>0</v>
      </c>
      <c r="BL117" s="333">
        <v>0</v>
      </c>
      <c r="BM117" s="333">
        <v>0</v>
      </c>
      <c r="BN117" s="333">
        <v>0</v>
      </c>
      <c r="BO117" s="333">
        <v>0</v>
      </c>
      <c r="BP117" s="333">
        <v>0</v>
      </c>
      <c r="BQ117" s="333">
        <v>0</v>
      </c>
      <c r="BR117" s="333">
        <v>0</v>
      </c>
      <c r="BS117" s="333">
        <v>0</v>
      </c>
      <c r="BT117" s="333">
        <v>0</v>
      </c>
    </row>
    <row r="118" spans="1:72" ht="15.75" customHeight="1" x14ac:dyDescent="0.25">
      <c r="A118" s="2" t="s">
        <v>848</v>
      </c>
      <c r="B118" s="218">
        <v>46263</v>
      </c>
      <c r="C118" s="332">
        <v>0.29166666666666669</v>
      </c>
      <c r="D118" s="332">
        <v>0.33333333333333331</v>
      </c>
      <c r="E118" s="333">
        <v>0</v>
      </c>
      <c r="F118" s="333">
        <v>0</v>
      </c>
      <c r="G118" s="333">
        <v>0</v>
      </c>
      <c r="H118" s="333">
        <v>0</v>
      </c>
      <c r="I118" s="333">
        <v>0</v>
      </c>
      <c r="J118" s="333">
        <v>0</v>
      </c>
      <c r="K118" s="333">
        <v>0</v>
      </c>
      <c r="L118" s="333">
        <v>0</v>
      </c>
      <c r="M118" s="333">
        <v>0</v>
      </c>
      <c r="N118" s="333">
        <v>0</v>
      </c>
      <c r="O118" s="333">
        <v>0</v>
      </c>
      <c r="P118" s="333">
        <v>0</v>
      </c>
      <c r="Q118" s="333">
        <v>0</v>
      </c>
      <c r="R118" s="333">
        <v>0</v>
      </c>
      <c r="S118" s="333">
        <v>0</v>
      </c>
      <c r="T118" s="333">
        <v>0</v>
      </c>
      <c r="U118" s="333">
        <v>0</v>
      </c>
      <c r="V118" s="333">
        <v>0</v>
      </c>
      <c r="W118" s="333">
        <v>0</v>
      </c>
      <c r="X118" s="333">
        <v>0</v>
      </c>
      <c r="Y118" s="333">
        <v>0</v>
      </c>
      <c r="Z118" s="333">
        <v>0</v>
      </c>
      <c r="AA118" s="333">
        <v>0</v>
      </c>
      <c r="AB118" s="333">
        <v>0</v>
      </c>
      <c r="AC118" s="333">
        <v>0</v>
      </c>
      <c r="AD118" s="333">
        <v>0</v>
      </c>
      <c r="AE118" s="333">
        <v>0</v>
      </c>
      <c r="AF118" s="333">
        <v>0</v>
      </c>
      <c r="AG118" s="333">
        <v>0</v>
      </c>
      <c r="AH118" s="333">
        <v>0</v>
      </c>
      <c r="AI118" s="333">
        <v>0</v>
      </c>
      <c r="AJ118" s="333">
        <v>0</v>
      </c>
      <c r="AK118" s="333">
        <v>0</v>
      </c>
      <c r="AL118" s="333">
        <v>0</v>
      </c>
      <c r="AM118" s="333">
        <v>0</v>
      </c>
      <c r="AN118" s="333">
        <v>0</v>
      </c>
      <c r="AO118" s="333">
        <v>0</v>
      </c>
      <c r="AP118" s="333">
        <v>0</v>
      </c>
      <c r="AQ118" s="333">
        <v>0</v>
      </c>
      <c r="AR118" s="333">
        <v>0</v>
      </c>
      <c r="AS118" s="333">
        <v>0</v>
      </c>
      <c r="AT118" s="333">
        <v>0</v>
      </c>
      <c r="AU118" s="333">
        <v>0</v>
      </c>
      <c r="AV118" s="333">
        <v>0</v>
      </c>
      <c r="AW118" s="333">
        <v>0</v>
      </c>
      <c r="AX118" s="333">
        <v>0</v>
      </c>
      <c r="AY118" s="333">
        <v>0</v>
      </c>
      <c r="AZ118" s="333">
        <v>0</v>
      </c>
      <c r="BA118" s="333">
        <v>0</v>
      </c>
      <c r="BB118" s="333">
        <v>0</v>
      </c>
      <c r="BC118" s="333">
        <v>0</v>
      </c>
      <c r="BD118" s="333">
        <v>0</v>
      </c>
      <c r="BE118" s="333">
        <v>0</v>
      </c>
      <c r="BF118" s="333">
        <v>0</v>
      </c>
      <c r="BG118" s="333">
        <v>0</v>
      </c>
      <c r="BH118" s="333">
        <v>0</v>
      </c>
      <c r="BI118" s="333">
        <v>0</v>
      </c>
      <c r="BJ118" s="333">
        <v>0</v>
      </c>
      <c r="BK118" s="333">
        <v>0</v>
      </c>
      <c r="BL118" s="333">
        <v>0</v>
      </c>
      <c r="BM118" s="333">
        <v>0</v>
      </c>
      <c r="BN118" s="333">
        <v>0</v>
      </c>
      <c r="BO118" s="333">
        <v>0</v>
      </c>
      <c r="BP118" s="333">
        <v>0</v>
      </c>
      <c r="BQ118" s="333">
        <v>0</v>
      </c>
      <c r="BR118" s="333">
        <v>0</v>
      </c>
      <c r="BS118" s="333">
        <v>0</v>
      </c>
      <c r="BT118" s="333">
        <v>0</v>
      </c>
    </row>
    <row r="119" spans="1:72" ht="15.75" customHeight="1" x14ac:dyDescent="0.25">
      <c r="A119" s="2" t="s">
        <v>849</v>
      </c>
      <c r="B119" s="218">
        <v>46263</v>
      </c>
      <c r="C119" s="332">
        <v>0.33333333333333331</v>
      </c>
      <c r="D119" s="332">
        <v>0.375</v>
      </c>
      <c r="E119" s="333">
        <v>0</v>
      </c>
      <c r="F119" s="333">
        <v>0</v>
      </c>
      <c r="G119" s="333">
        <v>0</v>
      </c>
      <c r="H119" s="333">
        <v>0</v>
      </c>
      <c r="I119" s="333">
        <v>0</v>
      </c>
      <c r="J119" s="333">
        <v>0</v>
      </c>
      <c r="K119" s="333">
        <v>0</v>
      </c>
      <c r="L119" s="333">
        <v>0</v>
      </c>
      <c r="M119" s="333">
        <v>0</v>
      </c>
      <c r="N119" s="333">
        <v>0</v>
      </c>
      <c r="O119" s="333">
        <v>0</v>
      </c>
      <c r="P119" s="333">
        <v>0</v>
      </c>
      <c r="Q119" s="333">
        <v>0</v>
      </c>
      <c r="R119" s="333">
        <v>0</v>
      </c>
      <c r="S119" s="333">
        <v>0</v>
      </c>
      <c r="T119" s="333">
        <v>0</v>
      </c>
      <c r="U119" s="333">
        <v>0</v>
      </c>
      <c r="V119" s="333">
        <v>0</v>
      </c>
      <c r="W119" s="333">
        <v>0</v>
      </c>
      <c r="X119" s="333">
        <v>0</v>
      </c>
      <c r="Y119" s="333">
        <v>0</v>
      </c>
      <c r="Z119" s="333">
        <v>0</v>
      </c>
      <c r="AA119" s="333">
        <v>0</v>
      </c>
      <c r="AB119" s="333">
        <v>0</v>
      </c>
      <c r="AC119" s="333">
        <v>0</v>
      </c>
      <c r="AD119" s="333">
        <v>0</v>
      </c>
      <c r="AE119" s="333">
        <v>0</v>
      </c>
      <c r="AF119" s="333">
        <v>0</v>
      </c>
      <c r="AG119" s="333">
        <v>0</v>
      </c>
      <c r="AH119" s="333">
        <v>0</v>
      </c>
      <c r="AI119" s="333">
        <v>0</v>
      </c>
      <c r="AJ119" s="333">
        <v>0</v>
      </c>
      <c r="AK119" s="333">
        <v>0</v>
      </c>
      <c r="AL119" s="333">
        <v>0</v>
      </c>
      <c r="AM119" s="333">
        <v>0</v>
      </c>
      <c r="AN119" s="333">
        <v>0</v>
      </c>
      <c r="AO119" s="333">
        <v>0</v>
      </c>
      <c r="AP119" s="333">
        <v>0</v>
      </c>
      <c r="AQ119" s="333">
        <v>0</v>
      </c>
      <c r="AR119" s="333">
        <v>0</v>
      </c>
      <c r="AS119" s="333">
        <v>0</v>
      </c>
      <c r="AT119" s="333">
        <v>0</v>
      </c>
      <c r="AU119" s="333">
        <v>0</v>
      </c>
      <c r="AV119" s="333">
        <v>0</v>
      </c>
      <c r="AW119" s="333">
        <v>0</v>
      </c>
      <c r="AX119" s="333">
        <v>0</v>
      </c>
      <c r="AY119" s="333">
        <v>0</v>
      </c>
      <c r="AZ119" s="333">
        <v>0</v>
      </c>
      <c r="BA119" s="333">
        <v>0</v>
      </c>
      <c r="BB119" s="333">
        <v>0</v>
      </c>
      <c r="BC119" s="333">
        <v>0</v>
      </c>
      <c r="BD119" s="333">
        <v>0</v>
      </c>
      <c r="BE119" s="333">
        <v>0</v>
      </c>
      <c r="BF119" s="333">
        <v>0</v>
      </c>
      <c r="BG119" s="333">
        <v>0</v>
      </c>
      <c r="BH119" s="333">
        <v>0</v>
      </c>
      <c r="BI119" s="333">
        <v>0</v>
      </c>
      <c r="BJ119" s="333">
        <v>0</v>
      </c>
      <c r="BK119" s="333">
        <v>0</v>
      </c>
      <c r="BL119" s="333">
        <v>0</v>
      </c>
      <c r="BM119" s="333">
        <v>0</v>
      </c>
      <c r="BN119" s="333">
        <v>0</v>
      </c>
      <c r="BO119" s="333">
        <v>0</v>
      </c>
      <c r="BP119" s="333">
        <v>0</v>
      </c>
      <c r="BQ119" s="333">
        <v>0</v>
      </c>
      <c r="BR119" s="333">
        <v>0</v>
      </c>
      <c r="BS119" s="333">
        <v>0</v>
      </c>
      <c r="BT119" s="333">
        <v>0</v>
      </c>
    </row>
    <row r="120" spans="1:72" ht="15.75" customHeight="1" x14ac:dyDescent="0.25">
      <c r="A120" s="2" t="s">
        <v>850</v>
      </c>
      <c r="B120" s="218">
        <v>46263</v>
      </c>
      <c r="C120" s="332">
        <v>0.375</v>
      </c>
      <c r="D120" s="332">
        <v>0.41666666666666669</v>
      </c>
      <c r="E120" s="333">
        <v>0</v>
      </c>
      <c r="F120" s="333">
        <v>0</v>
      </c>
      <c r="G120" s="333">
        <v>0</v>
      </c>
      <c r="H120" s="333">
        <v>0</v>
      </c>
      <c r="I120" s="333">
        <v>0</v>
      </c>
      <c r="J120" s="333">
        <v>0</v>
      </c>
      <c r="K120" s="333">
        <v>0</v>
      </c>
      <c r="L120" s="333">
        <v>0</v>
      </c>
      <c r="M120" s="333">
        <v>0</v>
      </c>
      <c r="N120" s="333">
        <v>0</v>
      </c>
      <c r="O120" s="333">
        <v>0</v>
      </c>
      <c r="P120" s="333">
        <v>0</v>
      </c>
      <c r="Q120" s="333">
        <v>0</v>
      </c>
      <c r="R120" s="333">
        <v>0</v>
      </c>
      <c r="S120" s="333">
        <v>0</v>
      </c>
      <c r="T120" s="333">
        <v>0</v>
      </c>
      <c r="U120" s="333">
        <v>0</v>
      </c>
      <c r="V120" s="333">
        <v>0</v>
      </c>
      <c r="W120" s="333">
        <v>0</v>
      </c>
      <c r="X120" s="333">
        <v>0</v>
      </c>
      <c r="Y120" s="333">
        <v>0</v>
      </c>
      <c r="Z120" s="333">
        <v>0</v>
      </c>
      <c r="AA120" s="333">
        <v>0</v>
      </c>
      <c r="AB120" s="333">
        <v>0</v>
      </c>
      <c r="AC120" s="333">
        <v>0</v>
      </c>
      <c r="AD120" s="333">
        <v>0</v>
      </c>
      <c r="AE120" s="333">
        <v>0</v>
      </c>
      <c r="AF120" s="333">
        <v>0</v>
      </c>
      <c r="AG120" s="333">
        <v>0</v>
      </c>
      <c r="AH120" s="333">
        <v>0</v>
      </c>
      <c r="AI120" s="333">
        <v>0</v>
      </c>
      <c r="AJ120" s="333">
        <v>0</v>
      </c>
      <c r="AK120" s="333">
        <v>0</v>
      </c>
      <c r="AL120" s="333">
        <v>0</v>
      </c>
      <c r="AM120" s="333">
        <v>0</v>
      </c>
      <c r="AN120" s="333">
        <v>0</v>
      </c>
      <c r="AO120" s="333">
        <v>0</v>
      </c>
      <c r="AP120" s="333">
        <v>0</v>
      </c>
      <c r="AQ120" s="333">
        <v>0</v>
      </c>
      <c r="AR120" s="333">
        <v>0</v>
      </c>
      <c r="AS120" s="333">
        <v>0</v>
      </c>
      <c r="AT120" s="333">
        <v>0</v>
      </c>
      <c r="AU120" s="333">
        <v>0</v>
      </c>
      <c r="AV120" s="333">
        <v>0</v>
      </c>
      <c r="AW120" s="333">
        <v>0</v>
      </c>
      <c r="AX120" s="333">
        <v>0</v>
      </c>
      <c r="AY120" s="333">
        <v>0</v>
      </c>
      <c r="AZ120" s="333">
        <v>0</v>
      </c>
      <c r="BA120" s="333">
        <v>0</v>
      </c>
      <c r="BB120" s="333">
        <v>0</v>
      </c>
      <c r="BC120" s="333">
        <v>0</v>
      </c>
      <c r="BD120" s="333">
        <v>0</v>
      </c>
      <c r="BE120" s="333">
        <v>0</v>
      </c>
      <c r="BF120" s="333">
        <v>0</v>
      </c>
      <c r="BG120" s="333">
        <v>0</v>
      </c>
      <c r="BH120" s="333">
        <v>0</v>
      </c>
      <c r="BI120" s="333">
        <v>0</v>
      </c>
      <c r="BJ120" s="333">
        <v>0</v>
      </c>
      <c r="BK120" s="333">
        <v>0</v>
      </c>
      <c r="BL120" s="333">
        <v>0</v>
      </c>
      <c r="BM120" s="333">
        <v>0</v>
      </c>
      <c r="BN120" s="333">
        <v>0</v>
      </c>
      <c r="BO120" s="333">
        <v>0</v>
      </c>
      <c r="BP120" s="333">
        <v>0</v>
      </c>
      <c r="BQ120" s="333">
        <v>0</v>
      </c>
      <c r="BR120" s="333">
        <v>0</v>
      </c>
      <c r="BS120" s="333">
        <v>0</v>
      </c>
      <c r="BT120" s="333">
        <v>0</v>
      </c>
    </row>
    <row r="121" spans="1:72" ht="15.75" customHeight="1" x14ac:dyDescent="0.25">
      <c r="A121" s="2" t="s">
        <v>851</v>
      </c>
      <c r="B121" s="218">
        <v>46264</v>
      </c>
      <c r="C121" s="332">
        <v>0.25</v>
      </c>
      <c r="D121" s="332">
        <v>0.29166666666666669</v>
      </c>
      <c r="E121" s="333">
        <v>0</v>
      </c>
      <c r="F121" s="333">
        <v>0</v>
      </c>
      <c r="G121" s="333">
        <v>0</v>
      </c>
      <c r="H121" s="333">
        <v>0</v>
      </c>
      <c r="I121" s="333">
        <v>0</v>
      </c>
      <c r="J121" s="333">
        <v>0</v>
      </c>
      <c r="K121" s="333">
        <v>0</v>
      </c>
      <c r="L121" s="333">
        <v>0</v>
      </c>
      <c r="M121" s="333">
        <v>0</v>
      </c>
      <c r="N121" s="333">
        <v>0</v>
      </c>
      <c r="O121" s="333">
        <v>0</v>
      </c>
      <c r="P121" s="333">
        <v>0</v>
      </c>
      <c r="Q121" s="333">
        <v>0</v>
      </c>
      <c r="R121" s="333">
        <v>0</v>
      </c>
      <c r="S121" s="333">
        <v>0</v>
      </c>
      <c r="T121" s="333">
        <v>0</v>
      </c>
      <c r="U121" s="333">
        <v>0</v>
      </c>
      <c r="V121" s="333">
        <v>0</v>
      </c>
      <c r="W121" s="333">
        <v>0</v>
      </c>
      <c r="X121" s="333">
        <v>0</v>
      </c>
      <c r="Y121" s="333">
        <v>0</v>
      </c>
      <c r="Z121" s="333">
        <v>0</v>
      </c>
      <c r="AA121" s="333">
        <v>0</v>
      </c>
      <c r="AB121" s="333">
        <v>0</v>
      </c>
      <c r="AC121" s="333">
        <v>0</v>
      </c>
      <c r="AD121" s="333">
        <v>0</v>
      </c>
      <c r="AE121" s="333">
        <v>0</v>
      </c>
      <c r="AF121" s="333">
        <v>0</v>
      </c>
      <c r="AG121" s="333">
        <v>0</v>
      </c>
      <c r="AH121" s="333">
        <v>0</v>
      </c>
      <c r="AI121" s="333">
        <v>0</v>
      </c>
      <c r="AJ121" s="333">
        <v>0</v>
      </c>
      <c r="AK121" s="333">
        <v>0</v>
      </c>
      <c r="AL121" s="333">
        <v>0</v>
      </c>
      <c r="AM121" s="333">
        <v>0</v>
      </c>
      <c r="AN121" s="333">
        <v>0</v>
      </c>
      <c r="AO121" s="333">
        <v>0</v>
      </c>
      <c r="AP121" s="333">
        <v>0</v>
      </c>
      <c r="AQ121" s="333">
        <v>0</v>
      </c>
      <c r="AR121" s="333">
        <v>0</v>
      </c>
      <c r="AS121" s="333">
        <v>0</v>
      </c>
      <c r="AT121" s="333">
        <v>0</v>
      </c>
      <c r="AU121" s="333">
        <v>0</v>
      </c>
      <c r="AV121" s="333">
        <v>0</v>
      </c>
      <c r="AW121" s="333">
        <v>0</v>
      </c>
      <c r="AX121" s="333">
        <v>0</v>
      </c>
      <c r="AY121" s="333">
        <v>0</v>
      </c>
      <c r="AZ121" s="333">
        <v>0</v>
      </c>
      <c r="BA121" s="333">
        <v>0</v>
      </c>
      <c r="BB121" s="333">
        <v>0</v>
      </c>
      <c r="BC121" s="333">
        <v>0</v>
      </c>
      <c r="BD121" s="333">
        <v>0</v>
      </c>
      <c r="BE121" s="333">
        <v>0</v>
      </c>
      <c r="BF121" s="333">
        <v>0</v>
      </c>
      <c r="BG121" s="333">
        <v>0</v>
      </c>
      <c r="BH121" s="333">
        <v>0</v>
      </c>
      <c r="BI121" s="333">
        <v>0</v>
      </c>
      <c r="BJ121" s="333">
        <v>0</v>
      </c>
      <c r="BK121" s="333">
        <v>0</v>
      </c>
      <c r="BL121" s="333">
        <v>0</v>
      </c>
      <c r="BM121" s="333">
        <v>0</v>
      </c>
      <c r="BN121" s="333">
        <v>0</v>
      </c>
      <c r="BO121" s="333">
        <v>0</v>
      </c>
      <c r="BP121" s="333">
        <v>0</v>
      </c>
      <c r="BQ121" s="333">
        <v>0</v>
      </c>
      <c r="BR121" s="333">
        <v>0</v>
      </c>
      <c r="BS121" s="333">
        <v>0</v>
      </c>
      <c r="BT121" s="333">
        <v>0</v>
      </c>
    </row>
    <row r="122" spans="1:72" ht="15.75" customHeight="1" x14ac:dyDescent="0.25">
      <c r="A122" s="2" t="s">
        <v>852</v>
      </c>
      <c r="B122" s="218">
        <v>46264</v>
      </c>
      <c r="C122" s="332">
        <v>0.29166666666666669</v>
      </c>
      <c r="D122" s="332">
        <v>0.33333333333333331</v>
      </c>
      <c r="E122" s="333">
        <v>0</v>
      </c>
      <c r="F122" s="333">
        <v>0</v>
      </c>
      <c r="G122" s="333">
        <v>0</v>
      </c>
      <c r="H122" s="333">
        <v>0</v>
      </c>
      <c r="I122" s="333">
        <v>0</v>
      </c>
      <c r="J122" s="333">
        <v>0</v>
      </c>
      <c r="K122" s="333">
        <v>0</v>
      </c>
      <c r="L122" s="333">
        <v>0</v>
      </c>
      <c r="M122" s="333">
        <v>0</v>
      </c>
      <c r="N122" s="333">
        <v>0</v>
      </c>
      <c r="O122" s="333">
        <v>0</v>
      </c>
      <c r="P122" s="333">
        <v>0</v>
      </c>
      <c r="Q122" s="333">
        <v>0</v>
      </c>
      <c r="R122" s="333">
        <v>0</v>
      </c>
      <c r="S122" s="333">
        <v>0</v>
      </c>
      <c r="T122" s="333">
        <v>0</v>
      </c>
      <c r="U122" s="333">
        <v>0</v>
      </c>
      <c r="V122" s="333">
        <v>0</v>
      </c>
      <c r="W122" s="333">
        <v>0</v>
      </c>
      <c r="X122" s="333">
        <v>0</v>
      </c>
      <c r="Y122" s="333">
        <v>0</v>
      </c>
      <c r="Z122" s="333">
        <v>0</v>
      </c>
      <c r="AA122" s="333">
        <v>0</v>
      </c>
      <c r="AB122" s="333">
        <v>0</v>
      </c>
      <c r="AC122" s="333">
        <v>0</v>
      </c>
      <c r="AD122" s="333">
        <v>0</v>
      </c>
      <c r="AE122" s="333">
        <v>0</v>
      </c>
      <c r="AF122" s="333">
        <v>0</v>
      </c>
      <c r="AG122" s="333">
        <v>0</v>
      </c>
      <c r="AH122" s="333">
        <v>0</v>
      </c>
      <c r="AI122" s="333">
        <v>0</v>
      </c>
      <c r="AJ122" s="333">
        <v>0</v>
      </c>
      <c r="AK122" s="333">
        <v>0</v>
      </c>
      <c r="AL122" s="333">
        <v>0</v>
      </c>
      <c r="AM122" s="333">
        <v>0</v>
      </c>
      <c r="AN122" s="333">
        <v>0</v>
      </c>
      <c r="AO122" s="333">
        <v>0</v>
      </c>
      <c r="AP122" s="333">
        <v>0</v>
      </c>
      <c r="AQ122" s="333">
        <v>0</v>
      </c>
      <c r="AR122" s="333">
        <v>0</v>
      </c>
      <c r="AS122" s="333">
        <v>0</v>
      </c>
      <c r="AT122" s="333">
        <v>0</v>
      </c>
      <c r="AU122" s="333">
        <v>0</v>
      </c>
      <c r="AV122" s="333">
        <v>0</v>
      </c>
      <c r="AW122" s="333">
        <v>0</v>
      </c>
      <c r="AX122" s="333">
        <v>0</v>
      </c>
      <c r="AY122" s="333">
        <v>0</v>
      </c>
      <c r="AZ122" s="333">
        <v>0</v>
      </c>
      <c r="BA122" s="333">
        <v>0</v>
      </c>
      <c r="BB122" s="333">
        <v>0</v>
      </c>
      <c r="BC122" s="333">
        <v>0</v>
      </c>
      <c r="BD122" s="333">
        <v>0</v>
      </c>
      <c r="BE122" s="333">
        <v>0</v>
      </c>
      <c r="BF122" s="333">
        <v>0</v>
      </c>
      <c r="BG122" s="333">
        <v>0</v>
      </c>
      <c r="BH122" s="333">
        <v>0</v>
      </c>
      <c r="BI122" s="333">
        <v>0</v>
      </c>
      <c r="BJ122" s="333">
        <v>0</v>
      </c>
      <c r="BK122" s="333">
        <v>0</v>
      </c>
      <c r="BL122" s="333">
        <v>0</v>
      </c>
      <c r="BM122" s="333">
        <v>0</v>
      </c>
      <c r="BN122" s="333">
        <v>0</v>
      </c>
      <c r="BO122" s="333">
        <v>0</v>
      </c>
      <c r="BP122" s="333">
        <v>0</v>
      </c>
      <c r="BQ122" s="333">
        <v>0</v>
      </c>
      <c r="BR122" s="333">
        <v>0</v>
      </c>
      <c r="BS122" s="333">
        <v>0</v>
      </c>
      <c r="BT122" s="333">
        <v>0</v>
      </c>
    </row>
    <row r="123" spans="1:72" ht="15.75" customHeight="1" x14ac:dyDescent="0.25">
      <c r="A123" s="2" t="s">
        <v>853</v>
      </c>
      <c r="B123" s="218">
        <v>46264</v>
      </c>
      <c r="C123" s="332">
        <v>0.33333333333333331</v>
      </c>
      <c r="D123" s="332">
        <v>0.375</v>
      </c>
      <c r="E123" s="333">
        <v>0</v>
      </c>
      <c r="F123" s="333">
        <v>0</v>
      </c>
      <c r="G123" s="333">
        <v>0</v>
      </c>
      <c r="H123" s="333">
        <v>0</v>
      </c>
      <c r="I123" s="333">
        <v>0</v>
      </c>
      <c r="J123" s="333">
        <v>0</v>
      </c>
      <c r="K123" s="333">
        <v>0</v>
      </c>
      <c r="L123" s="333">
        <v>0</v>
      </c>
      <c r="M123" s="333">
        <v>0</v>
      </c>
      <c r="N123" s="333">
        <v>0</v>
      </c>
      <c r="O123" s="333">
        <v>0</v>
      </c>
      <c r="P123" s="333">
        <v>0</v>
      </c>
      <c r="Q123" s="333">
        <v>0</v>
      </c>
      <c r="R123" s="333">
        <v>0</v>
      </c>
      <c r="S123" s="333">
        <v>0</v>
      </c>
      <c r="T123" s="333">
        <v>0</v>
      </c>
      <c r="U123" s="333">
        <v>0</v>
      </c>
      <c r="V123" s="333">
        <v>0</v>
      </c>
      <c r="W123" s="333">
        <v>0</v>
      </c>
      <c r="X123" s="333">
        <v>0</v>
      </c>
      <c r="Y123" s="333">
        <v>0</v>
      </c>
      <c r="Z123" s="333">
        <v>0</v>
      </c>
      <c r="AA123" s="333">
        <v>0</v>
      </c>
      <c r="AB123" s="333">
        <v>0</v>
      </c>
      <c r="AC123" s="333">
        <v>0</v>
      </c>
      <c r="AD123" s="333">
        <v>0</v>
      </c>
      <c r="AE123" s="333">
        <v>0</v>
      </c>
      <c r="AF123" s="333">
        <v>0</v>
      </c>
      <c r="AG123" s="333">
        <v>0</v>
      </c>
      <c r="AH123" s="333">
        <v>0</v>
      </c>
      <c r="AI123" s="333">
        <v>0</v>
      </c>
      <c r="AJ123" s="333">
        <v>0</v>
      </c>
      <c r="AK123" s="333">
        <v>0</v>
      </c>
      <c r="AL123" s="333">
        <v>0</v>
      </c>
      <c r="AM123" s="333">
        <v>0</v>
      </c>
      <c r="AN123" s="333">
        <v>0</v>
      </c>
      <c r="AO123" s="333">
        <v>0</v>
      </c>
      <c r="AP123" s="333">
        <v>0</v>
      </c>
      <c r="AQ123" s="333">
        <v>0</v>
      </c>
      <c r="AR123" s="333">
        <v>0</v>
      </c>
      <c r="AS123" s="333">
        <v>0</v>
      </c>
      <c r="AT123" s="333">
        <v>0</v>
      </c>
      <c r="AU123" s="333">
        <v>0</v>
      </c>
      <c r="AV123" s="333">
        <v>0</v>
      </c>
      <c r="AW123" s="333">
        <v>0</v>
      </c>
      <c r="AX123" s="333">
        <v>0</v>
      </c>
      <c r="AY123" s="333">
        <v>0</v>
      </c>
      <c r="AZ123" s="333">
        <v>0</v>
      </c>
      <c r="BA123" s="333">
        <v>0</v>
      </c>
      <c r="BB123" s="333">
        <v>0</v>
      </c>
      <c r="BC123" s="333">
        <v>0</v>
      </c>
      <c r="BD123" s="333">
        <v>0</v>
      </c>
      <c r="BE123" s="333">
        <v>0</v>
      </c>
      <c r="BF123" s="333">
        <v>0</v>
      </c>
      <c r="BG123" s="333">
        <v>0</v>
      </c>
      <c r="BH123" s="333">
        <v>0</v>
      </c>
      <c r="BI123" s="333">
        <v>0</v>
      </c>
      <c r="BJ123" s="333">
        <v>0</v>
      </c>
      <c r="BK123" s="333">
        <v>0</v>
      </c>
      <c r="BL123" s="333">
        <v>0</v>
      </c>
      <c r="BM123" s="333">
        <v>0</v>
      </c>
      <c r="BN123" s="333">
        <v>0</v>
      </c>
      <c r="BO123" s="333">
        <v>0</v>
      </c>
      <c r="BP123" s="333">
        <v>0</v>
      </c>
      <c r="BQ123" s="333">
        <v>0</v>
      </c>
      <c r="BR123" s="333">
        <v>0</v>
      </c>
      <c r="BS123" s="333">
        <v>0</v>
      </c>
      <c r="BT123" s="333">
        <v>0</v>
      </c>
    </row>
    <row r="124" spans="1:72" ht="15.75" customHeight="1" x14ac:dyDescent="0.25">
      <c r="A124" s="2" t="s">
        <v>854</v>
      </c>
      <c r="B124" s="218">
        <v>46264</v>
      </c>
      <c r="C124" s="332">
        <v>0.375</v>
      </c>
      <c r="D124" s="332">
        <v>0.41666666666666669</v>
      </c>
      <c r="E124" s="333">
        <v>0</v>
      </c>
      <c r="F124" s="333">
        <v>0</v>
      </c>
      <c r="G124" s="333">
        <v>0</v>
      </c>
      <c r="H124" s="333">
        <v>0</v>
      </c>
      <c r="I124" s="333">
        <v>0</v>
      </c>
      <c r="J124" s="333">
        <v>0</v>
      </c>
      <c r="K124" s="333">
        <v>0</v>
      </c>
      <c r="L124" s="333">
        <v>0</v>
      </c>
      <c r="M124" s="333">
        <v>0</v>
      </c>
      <c r="N124" s="333">
        <v>0</v>
      </c>
      <c r="O124" s="333">
        <v>0</v>
      </c>
      <c r="P124" s="333">
        <v>0</v>
      </c>
      <c r="Q124" s="333">
        <v>0</v>
      </c>
      <c r="R124" s="333">
        <v>0</v>
      </c>
      <c r="S124" s="333">
        <v>0</v>
      </c>
      <c r="T124" s="333">
        <v>0</v>
      </c>
      <c r="U124" s="333">
        <v>0</v>
      </c>
      <c r="V124" s="333">
        <v>0</v>
      </c>
      <c r="W124" s="333">
        <v>0</v>
      </c>
      <c r="X124" s="333">
        <v>0</v>
      </c>
      <c r="Y124" s="333">
        <v>0</v>
      </c>
      <c r="Z124" s="333">
        <v>0</v>
      </c>
      <c r="AA124" s="333">
        <v>0</v>
      </c>
      <c r="AB124" s="333">
        <v>0</v>
      </c>
      <c r="AC124" s="333">
        <v>0</v>
      </c>
      <c r="AD124" s="333">
        <v>0</v>
      </c>
      <c r="AE124" s="333">
        <v>0</v>
      </c>
      <c r="AF124" s="333">
        <v>0</v>
      </c>
      <c r="AG124" s="333">
        <v>0</v>
      </c>
      <c r="AH124" s="333">
        <v>0</v>
      </c>
      <c r="AI124" s="333">
        <v>0</v>
      </c>
      <c r="AJ124" s="333">
        <v>0</v>
      </c>
      <c r="AK124" s="333">
        <v>0</v>
      </c>
      <c r="AL124" s="333">
        <v>0</v>
      </c>
      <c r="AM124" s="333">
        <v>0</v>
      </c>
      <c r="AN124" s="333">
        <v>0</v>
      </c>
      <c r="AO124" s="333">
        <v>0</v>
      </c>
      <c r="AP124" s="333">
        <v>0</v>
      </c>
      <c r="AQ124" s="333">
        <v>0</v>
      </c>
      <c r="AR124" s="333">
        <v>0</v>
      </c>
      <c r="AS124" s="333">
        <v>0</v>
      </c>
      <c r="AT124" s="333">
        <v>0</v>
      </c>
      <c r="AU124" s="333">
        <v>0</v>
      </c>
      <c r="AV124" s="333">
        <v>0</v>
      </c>
      <c r="AW124" s="333">
        <v>0</v>
      </c>
      <c r="AX124" s="333">
        <v>0</v>
      </c>
      <c r="AY124" s="333">
        <v>0</v>
      </c>
      <c r="AZ124" s="333">
        <v>0</v>
      </c>
      <c r="BA124" s="333">
        <v>0</v>
      </c>
      <c r="BB124" s="333">
        <v>0</v>
      </c>
      <c r="BC124" s="333">
        <v>0</v>
      </c>
      <c r="BD124" s="333">
        <v>0</v>
      </c>
      <c r="BE124" s="333">
        <v>0</v>
      </c>
      <c r="BF124" s="333">
        <v>0</v>
      </c>
      <c r="BG124" s="333">
        <v>0</v>
      </c>
      <c r="BH124" s="333">
        <v>0</v>
      </c>
      <c r="BI124" s="333">
        <v>0</v>
      </c>
      <c r="BJ124" s="333">
        <v>0</v>
      </c>
      <c r="BK124" s="333">
        <v>0</v>
      </c>
      <c r="BL124" s="333">
        <v>0</v>
      </c>
      <c r="BM124" s="333">
        <v>0</v>
      </c>
      <c r="BN124" s="333">
        <v>0</v>
      </c>
      <c r="BO124" s="333">
        <v>0</v>
      </c>
      <c r="BP124" s="333">
        <v>0</v>
      </c>
      <c r="BQ124" s="333">
        <v>0</v>
      </c>
      <c r="BR124" s="333">
        <v>0</v>
      </c>
      <c r="BS124" s="333">
        <v>0</v>
      </c>
      <c r="BT124" s="333">
        <v>0</v>
      </c>
    </row>
    <row r="125" spans="1:72" ht="15.75" customHeight="1" x14ac:dyDescent="0.25">
      <c r="A125" s="2" t="s">
        <v>855</v>
      </c>
      <c r="B125" s="218">
        <v>46265</v>
      </c>
      <c r="C125" s="332">
        <v>0.25</v>
      </c>
      <c r="D125" s="332">
        <v>0.29166666666666669</v>
      </c>
      <c r="E125" s="333">
        <v>0</v>
      </c>
      <c r="F125" s="333">
        <v>0</v>
      </c>
      <c r="G125" s="333">
        <v>0</v>
      </c>
      <c r="H125" s="333">
        <v>0</v>
      </c>
      <c r="I125" s="333">
        <v>0</v>
      </c>
      <c r="J125" s="333">
        <v>0</v>
      </c>
      <c r="K125" s="333">
        <v>0</v>
      </c>
      <c r="L125" s="333">
        <v>0</v>
      </c>
      <c r="M125" s="333">
        <v>0</v>
      </c>
      <c r="N125" s="333">
        <v>0</v>
      </c>
      <c r="O125" s="333">
        <v>0</v>
      </c>
      <c r="P125" s="333">
        <v>0</v>
      </c>
      <c r="Q125" s="333">
        <v>0</v>
      </c>
      <c r="R125" s="333">
        <v>0</v>
      </c>
      <c r="S125" s="333">
        <v>0</v>
      </c>
      <c r="T125" s="333">
        <v>0</v>
      </c>
      <c r="U125" s="333">
        <v>0</v>
      </c>
      <c r="V125" s="333">
        <v>0</v>
      </c>
      <c r="W125" s="333">
        <v>0</v>
      </c>
      <c r="X125" s="333">
        <v>0</v>
      </c>
      <c r="Y125" s="333">
        <v>0</v>
      </c>
      <c r="Z125" s="333">
        <v>0</v>
      </c>
      <c r="AA125" s="333">
        <v>0</v>
      </c>
      <c r="AB125" s="333">
        <v>0</v>
      </c>
      <c r="AC125" s="333">
        <v>0</v>
      </c>
      <c r="AD125" s="333">
        <v>0</v>
      </c>
      <c r="AE125" s="333">
        <v>0</v>
      </c>
      <c r="AF125" s="333">
        <v>0</v>
      </c>
      <c r="AG125" s="333">
        <v>0</v>
      </c>
      <c r="AH125" s="333">
        <v>0</v>
      </c>
      <c r="AI125" s="333">
        <v>0</v>
      </c>
      <c r="AJ125" s="333">
        <v>0</v>
      </c>
      <c r="AK125" s="333">
        <v>0</v>
      </c>
      <c r="AL125" s="333">
        <v>0</v>
      </c>
      <c r="AM125" s="333">
        <v>0</v>
      </c>
      <c r="AN125" s="333">
        <v>0</v>
      </c>
      <c r="AO125" s="333">
        <v>0</v>
      </c>
      <c r="AP125" s="333">
        <v>0</v>
      </c>
      <c r="AQ125" s="333">
        <v>0</v>
      </c>
      <c r="AR125" s="333">
        <v>0</v>
      </c>
      <c r="AS125" s="333">
        <v>0</v>
      </c>
      <c r="AT125" s="333">
        <v>0</v>
      </c>
      <c r="AU125" s="333">
        <v>0</v>
      </c>
      <c r="AV125" s="333">
        <v>0</v>
      </c>
      <c r="AW125" s="333">
        <v>0</v>
      </c>
      <c r="AX125" s="333">
        <v>0</v>
      </c>
      <c r="AY125" s="333">
        <v>0</v>
      </c>
      <c r="AZ125" s="333">
        <v>0</v>
      </c>
      <c r="BA125" s="333">
        <v>0</v>
      </c>
      <c r="BB125" s="333">
        <v>0</v>
      </c>
      <c r="BC125" s="333">
        <v>0</v>
      </c>
      <c r="BD125" s="333">
        <v>0</v>
      </c>
      <c r="BE125" s="333">
        <v>0</v>
      </c>
      <c r="BF125" s="333">
        <v>0</v>
      </c>
      <c r="BG125" s="333">
        <v>0</v>
      </c>
      <c r="BH125" s="333">
        <v>0</v>
      </c>
      <c r="BI125" s="333">
        <v>0</v>
      </c>
      <c r="BJ125" s="333">
        <v>0</v>
      </c>
      <c r="BK125" s="333">
        <v>0</v>
      </c>
      <c r="BL125" s="333">
        <v>0</v>
      </c>
      <c r="BM125" s="333">
        <v>0</v>
      </c>
      <c r="BN125" s="333">
        <v>0</v>
      </c>
      <c r="BO125" s="333">
        <v>0</v>
      </c>
      <c r="BP125" s="333">
        <v>0</v>
      </c>
      <c r="BQ125" s="333">
        <v>0</v>
      </c>
      <c r="BR125" s="333">
        <v>0</v>
      </c>
      <c r="BS125" s="333">
        <v>0</v>
      </c>
      <c r="BT125" s="333">
        <v>0</v>
      </c>
    </row>
    <row r="126" spans="1:72" ht="15.75" customHeight="1" x14ac:dyDescent="0.25">
      <c r="A126" s="2" t="s">
        <v>856</v>
      </c>
      <c r="B126" s="218">
        <v>46265</v>
      </c>
      <c r="C126" s="332">
        <v>0.29166666666666669</v>
      </c>
      <c r="D126" s="332">
        <v>0.33333333333333331</v>
      </c>
      <c r="E126" s="333">
        <v>0</v>
      </c>
      <c r="F126" s="333">
        <v>0</v>
      </c>
      <c r="G126" s="333">
        <v>0</v>
      </c>
      <c r="H126" s="333">
        <v>0</v>
      </c>
      <c r="I126" s="333">
        <v>0</v>
      </c>
      <c r="J126" s="333">
        <v>0</v>
      </c>
      <c r="K126" s="333">
        <v>0</v>
      </c>
      <c r="L126" s="333">
        <v>0</v>
      </c>
      <c r="M126" s="333">
        <v>0</v>
      </c>
      <c r="N126" s="333">
        <v>0</v>
      </c>
      <c r="O126" s="333">
        <v>0</v>
      </c>
      <c r="P126" s="333">
        <v>0</v>
      </c>
      <c r="Q126" s="333">
        <v>0</v>
      </c>
      <c r="R126" s="333">
        <v>0</v>
      </c>
      <c r="S126" s="333">
        <v>0</v>
      </c>
      <c r="T126" s="333">
        <v>0</v>
      </c>
      <c r="U126" s="333">
        <v>0</v>
      </c>
      <c r="V126" s="333">
        <v>0</v>
      </c>
      <c r="W126" s="333">
        <v>0</v>
      </c>
      <c r="X126" s="333">
        <v>0</v>
      </c>
      <c r="Y126" s="333">
        <v>0</v>
      </c>
      <c r="Z126" s="333">
        <v>0</v>
      </c>
      <c r="AA126" s="333">
        <v>0</v>
      </c>
      <c r="AB126" s="333">
        <v>0</v>
      </c>
      <c r="AC126" s="333">
        <v>0</v>
      </c>
      <c r="AD126" s="333">
        <v>0</v>
      </c>
      <c r="AE126" s="333">
        <v>0</v>
      </c>
      <c r="AF126" s="333">
        <v>0</v>
      </c>
      <c r="AG126" s="333">
        <v>0</v>
      </c>
      <c r="AH126" s="333">
        <v>0</v>
      </c>
      <c r="AI126" s="333">
        <v>0</v>
      </c>
      <c r="AJ126" s="333">
        <v>0</v>
      </c>
      <c r="AK126" s="333">
        <v>0</v>
      </c>
      <c r="AL126" s="333">
        <v>0</v>
      </c>
      <c r="AM126" s="333">
        <v>0</v>
      </c>
      <c r="AN126" s="333">
        <v>0</v>
      </c>
      <c r="AO126" s="333">
        <v>0</v>
      </c>
      <c r="AP126" s="333">
        <v>0</v>
      </c>
      <c r="AQ126" s="333">
        <v>0</v>
      </c>
      <c r="AR126" s="333">
        <v>0</v>
      </c>
      <c r="AS126" s="333">
        <v>0</v>
      </c>
      <c r="AT126" s="333">
        <v>0</v>
      </c>
      <c r="AU126" s="333">
        <v>0</v>
      </c>
      <c r="AV126" s="333">
        <v>0</v>
      </c>
      <c r="AW126" s="333">
        <v>0</v>
      </c>
      <c r="AX126" s="333">
        <v>0</v>
      </c>
      <c r="AY126" s="333">
        <v>0</v>
      </c>
      <c r="AZ126" s="333">
        <v>0</v>
      </c>
      <c r="BA126" s="333">
        <v>0</v>
      </c>
      <c r="BB126" s="333">
        <v>0</v>
      </c>
      <c r="BC126" s="333">
        <v>0</v>
      </c>
      <c r="BD126" s="333">
        <v>0</v>
      </c>
      <c r="BE126" s="333">
        <v>0</v>
      </c>
      <c r="BF126" s="333">
        <v>0</v>
      </c>
      <c r="BG126" s="333">
        <v>0</v>
      </c>
      <c r="BH126" s="333">
        <v>0</v>
      </c>
      <c r="BI126" s="333">
        <v>0</v>
      </c>
      <c r="BJ126" s="333">
        <v>0</v>
      </c>
      <c r="BK126" s="333">
        <v>0</v>
      </c>
      <c r="BL126" s="333">
        <v>0</v>
      </c>
      <c r="BM126" s="333">
        <v>0</v>
      </c>
      <c r="BN126" s="333">
        <v>0</v>
      </c>
      <c r="BO126" s="333">
        <v>0</v>
      </c>
      <c r="BP126" s="333">
        <v>0</v>
      </c>
      <c r="BQ126" s="333">
        <v>0</v>
      </c>
      <c r="BR126" s="333">
        <v>0</v>
      </c>
      <c r="BS126" s="333">
        <v>0</v>
      </c>
      <c r="BT126" s="333">
        <v>0</v>
      </c>
    </row>
    <row r="127" spans="1:72" ht="15.75" customHeight="1" x14ac:dyDescent="0.25">
      <c r="A127" s="2" t="s">
        <v>857</v>
      </c>
      <c r="B127" s="218">
        <v>46265</v>
      </c>
      <c r="C127" s="332">
        <v>0.33333333333333331</v>
      </c>
      <c r="D127" s="332">
        <v>0.375</v>
      </c>
      <c r="E127" s="333">
        <v>0</v>
      </c>
      <c r="F127" s="333">
        <v>0</v>
      </c>
      <c r="G127" s="333">
        <v>0</v>
      </c>
      <c r="H127" s="333">
        <v>0</v>
      </c>
      <c r="I127" s="333">
        <v>0</v>
      </c>
      <c r="J127" s="333">
        <v>0</v>
      </c>
      <c r="K127" s="333">
        <v>0</v>
      </c>
      <c r="L127" s="333">
        <v>0</v>
      </c>
      <c r="M127" s="333">
        <v>0</v>
      </c>
      <c r="N127" s="333">
        <v>0</v>
      </c>
      <c r="O127" s="333">
        <v>0</v>
      </c>
      <c r="P127" s="333">
        <v>0</v>
      </c>
      <c r="Q127" s="333">
        <v>0</v>
      </c>
      <c r="R127" s="333">
        <v>0</v>
      </c>
      <c r="S127" s="333">
        <v>0</v>
      </c>
      <c r="T127" s="333">
        <v>0</v>
      </c>
      <c r="U127" s="333">
        <v>0</v>
      </c>
      <c r="V127" s="333">
        <v>0</v>
      </c>
      <c r="W127" s="333">
        <v>0</v>
      </c>
      <c r="X127" s="333">
        <v>0</v>
      </c>
      <c r="Y127" s="333">
        <v>0</v>
      </c>
      <c r="Z127" s="333">
        <v>0</v>
      </c>
      <c r="AA127" s="333">
        <v>0</v>
      </c>
      <c r="AB127" s="333">
        <v>0</v>
      </c>
      <c r="AC127" s="333">
        <v>0</v>
      </c>
      <c r="AD127" s="333">
        <v>0</v>
      </c>
      <c r="AE127" s="333">
        <v>0</v>
      </c>
      <c r="AF127" s="333">
        <v>0</v>
      </c>
      <c r="AG127" s="333">
        <v>0</v>
      </c>
      <c r="AH127" s="333">
        <v>0</v>
      </c>
      <c r="AI127" s="333">
        <v>0</v>
      </c>
      <c r="AJ127" s="333">
        <v>0</v>
      </c>
      <c r="AK127" s="333">
        <v>0</v>
      </c>
      <c r="AL127" s="333">
        <v>0</v>
      </c>
      <c r="AM127" s="333">
        <v>0</v>
      </c>
      <c r="AN127" s="333">
        <v>0</v>
      </c>
      <c r="AO127" s="333">
        <v>0</v>
      </c>
      <c r="AP127" s="333">
        <v>0</v>
      </c>
      <c r="AQ127" s="333">
        <v>0</v>
      </c>
      <c r="AR127" s="333">
        <v>0</v>
      </c>
      <c r="AS127" s="333">
        <v>0</v>
      </c>
      <c r="AT127" s="333">
        <v>0</v>
      </c>
      <c r="AU127" s="333">
        <v>0</v>
      </c>
      <c r="AV127" s="333">
        <v>0</v>
      </c>
      <c r="AW127" s="333">
        <v>0</v>
      </c>
      <c r="AX127" s="333">
        <v>0</v>
      </c>
      <c r="AY127" s="333">
        <v>0</v>
      </c>
      <c r="AZ127" s="333">
        <v>0</v>
      </c>
      <c r="BA127" s="333">
        <v>0</v>
      </c>
      <c r="BB127" s="333">
        <v>0</v>
      </c>
      <c r="BC127" s="333">
        <v>0</v>
      </c>
      <c r="BD127" s="333">
        <v>0</v>
      </c>
      <c r="BE127" s="333">
        <v>0</v>
      </c>
      <c r="BF127" s="333">
        <v>0</v>
      </c>
      <c r="BG127" s="333">
        <v>0</v>
      </c>
      <c r="BH127" s="333">
        <v>0</v>
      </c>
      <c r="BI127" s="333">
        <v>0</v>
      </c>
      <c r="BJ127" s="333">
        <v>0</v>
      </c>
      <c r="BK127" s="333">
        <v>0</v>
      </c>
      <c r="BL127" s="333">
        <v>0</v>
      </c>
      <c r="BM127" s="333">
        <v>0</v>
      </c>
      <c r="BN127" s="333">
        <v>0</v>
      </c>
      <c r="BO127" s="333">
        <v>0</v>
      </c>
      <c r="BP127" s="333">
        <v>0</v>
      </c>
      <c r="BQ127" s="333">
        <v>0</v>
      </c>
      <c r="BR127" s="333">
        <v>0</v>
      </c>
      <c r="BS127" s="333">
        <v>0</v>
      </c>
      <c r="BT127" s="333">
        <v>0</v>
      </c>
    </row>
    <row r="128" spans="1:72" ht="15.75" customHeight="1" x14ac:dyDescent="0.25">
      <c r="A128" s="2" t="s">
        <v>858</v>
      </c>
      <c r="B128" s="218">
        <v>46265</v>
      </c>
      <c r="C128" s="332">
        <v>0.375</v>
      </c>
      <c r="D128" s="332">
        <v>0.41666666666666669</v>
      </c>
      <c r="E128" s="333">
        <v>0</v>
      </c>
      <c r="F128" s="333">
        <v>0</v>
      </c>
      <c r="G128" s="333">
        <v>0</v>
      </c>
      <c r="H128" s="333">
        <v>0</v>
      </c>
      <c r="I128" s="333">
        <v>0</v>
      </c>
      <c r="J128" s="333">
        <v>0</v>
      </c>
      <c r="K128" s="333">
        <v>0</v>
      </c>
      <c r="L128" s="333">
        <v>0</v>
      </c>
      <c r="M128" s="333">
        <v>0</v>
      </c>
      <c r="N128" s="333">
        <v>0</v>
      </c>
      <c r="O128" s="333">
        <v>0</v>
      </c>
      <c r="P128" s="333">
        <v>0</v>
      </c>
      <c r="Q128" s="333">
        <v>0</v>
      </c>
      <c r="R128" s="333">
        <v>0</v>
      </c>
      <c r="S128" s="333">
        <v>0</v>
      </c>
      <c r="T128" s="333">
        <v>0</v>
      </c>
      <c r="U128" s="333">
        <v>0</v>
      </c>
      <c r="V128" s="333">
        <v>0</v>
      </c>
      <c r="W128" s="333">
        <v>0</v>
      </c>
      <c r="X128" s="333">
        <v>0</v>
      </c>
      <c r="Y128" s="333">
        <v>0</v>
      </c>
      <c r="Z128" s="333">
        <v>0</v>
      </c>
      <c r="AA128" s="333">
        <v>0</v>
      </c>
      <c r="AB128" s="333">
        <v>0</v>
      </c>
      <c r="AC128" s="333">
        <v>0</v>
      </c>
      <c r="AD128" s="333">
        <v>0</v>
      </c>
      <c r="AE128" s="333">
        <v>0</v>
      </c>
      <c r="AF128" s="333">
        <v>0</v>
      </c>
      <c r="AG128" s="333">
        <v>0</v>
      </c>
      <c r="AH128" s="333">
        <v>0</v>
      </c>
      <c r="AI128" s="333">
        <v>0</v>
      </c>
      <c r="AJ128" s="333">
        <v>0</v>
      </c>
      <c r="AK128" s="333">
        <v>0</v>
      </c>
      <c r="AL128" s="333">
        <v>0</v>
      </c>
      <c r="AM128" s="333">
        <v>0</v>
      </c>
      <c r="AN128" s="333">
        <v>0</v>
      </c>
      <c r="AO128" s="333">
        <v>0</v>
      </c>
      <c r="AP128" s="333">
        <v>0</v>
      </c>
      <c r="AQ128" s="333">
        <v>0</v>
      </c>
      <c r="AR128" s="333">
        <v>0</v>
      </c>
      <c r="AS128" s="333">
        <v>0</v>
      </c>
      <c r="AT128" s="333">
        <v>0</v>
      </c>
      <c r="AU128" s="333">
        <v>0</v>
      </c>
      <c r="AV128" s="333">
        <v>0</v>
      </c>
      <c r="AW128" s="333">
        <v>0</v>
      </c>
      <c r="AX128" s="333">
        <v>0</v>
      </c>
      <c r="AY128" s="333">
        <v>0</v>
      </c>
      <c r="AZ128" s="333">
        <v>0</v>
      </c>
      <c r="BA128" s="333">
        <v>0</v>
      </c>
      <c r="BB128" s="333">
        <v>0</v>
      </c>
      <c r="BC128" s="333">
        <v>0</v>
      </c>
      <c r="BD128" s="333">
        <v>0</v>
      </c>
      <c r="BE128" s="333">
        <v>0</v>
      </c>
      <c r="BF128" s="333">
        <v>0</v>
      </c>
      <c r="BG128" s="333">
        <v>0</v>
      </c>
      <c r="BH128" s="333">
        <v>0</v>
      </c>
      <c r="BI128" s="333">
        <v>0</v>
      </c>
      <c r="BJ128" s="333">
        <v>0</v>
      </c>
      <c r="BK128" s="333">
        <v>0</v>
      </c>
      <c r="BL128" s="333">
        <v>0</v>
      </c>
      <c r="BM128" s="333">
        <v>0</v>
      </c>
      <c r="BN128" s="333">
        <v>0</v>
      </c>
      <c r="BO128" s="333">
        <v>0</v>
      </c>
      <c r="BP128" s="333">
        <v>0</v>
      </c>
      <c r="BQ128" s="333">
        <v>0</v>
      </c>
      <c r="BR128" s="333">
        <v>0</v>
      </c>
      <c r="BS128" s="333">
        <v>0</v>
      </c>
      <c r="BT128" s="333">
        <v>0</v>
      </c>
    </row>
    <row r="129" spans="1:72" ht="15.75" customHeight="1" x14ac:dyDescent="0.25">
      <c r="A129" s="2"/>
      <c r="B129" s="218"/>
      <c r="C129" s="218"/>
      <c r="D129" s="218"/>
      <c r="E129" s="332"/>
      <c r="F129" s="33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row>
    <row r="130" spans="1:72" ht="15.75" customHeight="1" x14ac:dyDescent="0.25">
      <c r="A130" s="2"/>
      <c r="B130" s="218"/>
      <c r="C130" s="218"/>
      <c r="D130" s="218"/>
      <c r="E130" s="332"/>
      <c r="F130" s="33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row>
    <row r="131" spans="1:72" ht="15.75" customHeight="1" x14ac:dyDescent="0.25">
      <c r="A131" s="2"/>
      <c r="B131" s="218"/>
      <c r="C131" s="218"/>
      <c r="D131" s="218"/>
      <c r="E131" s="332"/>
      <c r="F131" s="33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row>
    <row r="132" spans="1:72" ht="15.75" customHeight="1" x14ac:dyDescent="0.25">
      <c r="A132" s="2"/>
      <c r="B132" s="218"/>
      <c r="C132" s="218"/>
      <c r="D132" s="218"/>
      <c r="E132" s="332"/>
      <c r="F132" s="33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row>
    <row r="133" spans="1:72" ht="15.75" customHeight="1" x14ac:dyDescent="0.2"/>
    <row r="134" spans="1:72" ht="15.75" customHeight="1" x14ac:dyDescent="0.2"/>
    <row r="135" spans="1:72" ht="15.75" customHeight="1" x14ac:dyDescent="0.2"/>
    <row r="136" spans="1:72" ht="15.75" customHeight="1" x14ac:dyDescent="0.2"/>
    <row r="137" spans="1:72" ht="15.75" customHeight="1" x14ac:dyDescent="0.2"/>
    <row r="138" spans="1:72" ht="15.75" customHeight="1" x14ac:dyDescent="0.2"/>
    <row r="139" spans="1:72" ht="15.75" customHeight="1" x14ac:dyDescent="0.2"/>
    <row r="140" spans="1:72" ht="15.75" customHeight="1" x14ac:dyDescent="0.2"/>
    <row r="141" spans="1:72" ht="15.75" customHeight="1" x14ac:dyDescent="0.2"/>
    <row r="142" spans="1:72" ht="15.75" customHeight="1" x14ac:dyDescent="0.2"/>
    <row r="143" spans="1:72" ht="15.75" customHeight="1" x14ac:dyDescent="0.2"/>
    <row r="144" spans="1:7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BT460"/>
  <sheetViews>
    <sheetView workbookViewId="0">
      <selection sqref="A1:BT460"/>
    </sheetView>
  </sheetViews>
  <sheetFormatPr defaultColWidth="12.5703125" defaultRowHeight="15" customHeight="1" x14ac:dyDescent="0.2"/>
  <cols>
    <col min="1" max="6" width="12.5703125" customWidth="1"/>
  </cols>
  <sheetData>
    <row r="1" spans="1:72" ht="15.75" customHeight="1" x14ac:dyDescent="0.2"/>
    <row r="2" spans="1:72" ht="15.75" customHeight="1" x14ac:dyDescent="0.2"/>
    <row r="3" spans="1:72" ht="15.75" customHeight="1" x14ac:dyDescent="0.25">
      <c r="A3" s="2"/>
      <c r="B3" s="2"/>
      <c r="C3" s="2"/>
      <c r="D3" s="2"/>
      <c r="E3" s="329" t="s">
        <v>5</v>
      </c>
      <c r="F3" s="329" t="s">
        <v>75</v>
      </c>
      <c r="G3" s="329" t="s">
        <v>165</v>
      </c>
      <c r="H3" s="329" t="s">
        <v>170</v>
      </c>
      <c r="I3" s="329" t="s">
        <v>8</v>
      </c>
      <c r="J3" s="329" t="s">
        <v>9</v>
      </c>
      <c r="K3" s="329" t="s">
        <v>10</v>
      </c>
      <c r="L3" s="329" t="s">
        <v>11</v>
      </c>
      <c r="M3" s="329" t="s">
        <v>12</v>
      </c>
      <c r="N3" s="329" t="s">
        <v>454</v>
      </c>
      <c r="O3" s="329" t="s">
        <v>455</v>
      </c>
      <c r="P3" s="329" t="s">
        <v>456</v>
      </c>
      <c r="Q3" s="329" t="s">
        <v>84</v>
      </c>
      <c r="R3" s="329" t="s">
        <v>85</v>
      </c>
      <c r="S3" s="329" t="s">
        <v>86</v>
      </c>
      <c r="T3" s="329" t="s">
        <v>87</v>
      </c>
      <c r="U3" s="329" t="s">
        <v>88</v>
      </c>
      <c r="V3" s="329" t="s">
        <v>89</v>
      </c>
      <c r="W3" s="329" t="s">
        <v>90</v>
      </c>
      <c r="X3" s="329" t="s">
        <v>91</v>
      </c>
      <c r="Y3" s="329" t="s">
        <v>92</v>
      </c>
      <c r="Z3" s="329" t="s">
        <v>93</v>
      </c>
      <c r="AA3" s="329" t="s">
        <v>457</v>
      </c>
      <c r="AB3" s="329" t="s">
        <v>94</v>
      </c>
      <c r="AC3" s="329" t="s">
        <v>95</v>
      </c>
      <c r="AD3" s="329" t="s">
        <v>96</v>
      </c>
      <c r="AE3" s="329" t="s">
        <v>458</v>
      </c>
      <c r="AF3" s="329" t="s">
        <v>98</v>
      </c>
      <c r="AG3" s="329" t="s">
        <v>272</v>
      </c>
      <c r="AH3" s="329" t="s">
        <v>100</v>
      </c>
      <c r="AI3" s="329" t="s">
        <v>101</v>
      </c>
      <c r="AJ3" s="329" t="s">
        <v>285</v>
      </c>
      <c r="AK3" s="329" t="s">
        <v>290</v>
      </c>
      <c r="AL3" s="329" t="s">
        <v>295</v>
      </c>
      <c r="AM3" s="329" t="s">
        <v>300</v>
      </c>
      <c r="AN3" s="329" t="s">
        <v>14</v>
      </c>
      <c r="AO3" s="329" t="s">
        <v>16</v>
      </c>
      <c r="AP3" s="329" t="s">
        <v>15</v>
      </c>
      <c r="AQ3" s="329" t="s">
        <v>317</v>
      </c>
      <c r="AR3" s="329" t="s">
        <v>107</v>
      </c>
      <c r="AS3" s="329" t="s">
        <v>326</v>
      </c>
      <c r="AT3" s="329" t="s">
        <v>53</v>
      </c>
      <c r="AU3" s="329" t="s">
        <v>335</v>
      </c>
      <c r="AV3" s="329" t="s">
        <v>110</v>
      </c>
      <c r="AW3" s="329" t="s">
        <v>111</v>
      </c>
      <c r="AX3" s="329" t="s">
        <v>112</v>
      </c>
      <c r="AY3" s="329" t="s">
        <v>459</v>
      </c>
      <c r="AZ3" s="329" t="s">
        <v>357</v>
      </c>
      <c r="BA3" s="329" t="s">
        <v>115</v>
      </c>
      <c r="BB3" s="329" t="s">
        <v>116</v>
      </c>
      <c r="BC3" s="329" t="s">
        <v>117</v>
      </c>
      <c r="BD3" s="329" t="s">
        <v>118</v>
      </c>
      <c r="BE3" s="329" t="s">
        <v>119</v>
      </c>
      <c r="BF3" s="329" t="s">
        <v>382</v>
      </c>
      <c r="BG3" s="329" t="s">
        <v>460</v>
      </c>
      <c r="BH3" s="329" t="s">
        <v>461</v>
      </c>
      <c r="BI3" s="329" t="s">
        <v>25</v>
      </c>
      <c r="BJ3" s="329" t="s">
        <v>120</v>
      </c>
      <c r="BK3" s="329" t="s">
        <v>395</v>
      </c>
      <c r="BL3" s="329" t="s">
        <v>21</v>
      </c>
      <c r="BM3" s="329" t="s">
        <v>22</v>
      </c>
      <c r="BN3" s="329" t="s">
        <v>123</v>
      </c>
      <c r="BO3" s="329" t="s">
        <v>42</v>
      </c>
      <c r="BP3" s="329" t="s">
        <v>48</v>
      </c>
      <c r="BQ3" s="329" t="s">
        <v>145</v>
      </c>
      <c r="BR3" s="330" t="s">
        <v>127</v>
      </c>
      <c r="BS3" s="330" t="s">
        <v>128</v>
      </c>
      <c r="BT3" s="330" t="s">
        <v>130</v>
      </c>
    </row>
    <row r="4" spans="1:72" ht="15.75" customHeight="1" x14ac:dyDescent="0.25">
      <c r="A4" s="2"/>
      <c r="C4" s="2"/>
      <c r="D4" s="2"/>
      <c r="E4" s="329">
        <v>12744</v>
      </c>
      <c r="F4" s="329">
        <v>11857</v>
      </c>
      <c r="G4" s="329">
        <v>11858</v>
      </c>
      <c r="H4" s="329">
        <v>11859</v>
      </c>
      <c r="I4" s="329">
        <v>11860</v>
      </c>
      <c r="J4" s="329">
        <v>11861</v>
      </c>
      <c r="K4" s="329">
        <v>11862</v>
      </c>
      <c r="L4" s="329">
        <v>11863</v>
      </c>
      <c r="M4" s="329">
        <v>11864</v>
      </c>
      <c r="N4" s="329">
        <v>11865</v>
      </c>
      <c r="O4" s="329">
        <v>11866</v>
      </c>
      <c r="P4" s="329">
        <v>11867</v>
      </c>
      <c r="Q4" s="329">
        <v>11868</v>
      </c>
      <c r="R4" s="329">
        <v>11869</v>
      </c>
      <c r="S4" s="329">
        <v>11870</v>
      </c>
      <c r="T4" s="329">
        <v>11871</v>
      </c>
      <c r="U4" s="329">
        <v>11872</v>
      </c>
      <c r="V4" s="329">
        <v>11873</v>
      </c>
      <c r="W4" s="329">
        <v>11874</v>
      </c>
      <c r="X4" s="329">
        <v>11875</v>
      </c>
      <c r="Y4" s="329">
        <v>11876</v>
      </c>
      <c r="Z4" s="329">
        <v>11877</v>
      </c>
      <c r="AA4" s="329">
        <v>11878</v>
      </c>
      <c r="AB4" s="329">
        <v>11879</v>
      </c>
      <c r="AC4" s="329">
        <v>11880</v>
      </c>
      <c r="AD4" s="329">
        <v>11881</v>
      </c>
      <c r="AE4" s="329">
        <v>11882</v>
      </c>
      <c r="AF4" s="329">
        <v>11883</v>
      </c>
      <c r="AG4" s="329">
        <v>11884</v>
      </c>
      <c r="AH4" s="329">
        <v>11885</v>
      </c>
      <c r="AI4" s="329">
        <v>11886</v>
      </c>
      <c r="AJ4" s="329">
        <v>11887</v>
      </c>
      <c r="AK4" s="329">
        <v>11888</v>
      </c>
      <c r="AL4" s="329">
        <v>11889</v>
      </c>
      <c r="AM4" s="329">
        <v>11890</v>
      </c>
      <c r="AN4" s="329">
        <v>11891</v>
      </c>
      <c r="AO4" s="329">
        <v>11892</v>
      </c>
      <c r="AP4" s="329">
        <v>11893</v>
      </c>
      <c r="AQ4" s="329">
        <v>11894</v>
      </c>
      <c r="AR4" s="329">
        <v>11895</v>
      </c>
      <c r="AS4" s="329">
        <v>11896</v>
      </c>
      <c r="AT4" s="329">
        <v>11897</v>
      </c>
      <c r="AU4" s="329">
        <v>11898</v>
      </c>
      <c r="AV4" s="329">
        <v>11899</v>
      </c>
      <c r="AW4" s="329">
        <v>11900</v>
      </c>
      <c r="AX4" s="329">
        <v>11901</v>
      </c>
      <c r="AY4" s="329">
        <v>11902</v>
      </c>
      <c r="AZ4" s="329">
        <v>11903</v>
      </c>
      <c r="BA4" s="329">
        <v>11904</v>
      </c>
      <c r="BB4" s="329">
        <v>11905</v>
      </c>
      <c r="BC4" s="329">
        <v>11906</v>
      </c>
      <c r="BD4" s="329">
        <v>11907</v>
      </c>
      <c r="BE4" s="329">
        <v>11908</v>
      </c>
      <c r="BF4" s="329">
        <v>11909</v>
      </c>
      <c r="BG4" s="329">
        <v>11910</v>
      </c>
      <c r="BH4" s="329">
        <v>11911</v>
      </c>
      <c r="BI4" s="329">
        <v>11912</v>
      </c>
      <c r="BJ4" s="329">
        <v>12181</v>
      </c>
      <c r="BK4" s="329">
        <v>12272</v>
      </c>
      <c r="BL4" s="329">
        <v>12817</v>
      </c>
      <c r="BM4" s="329">
        <v>12818</v>
      </c>
      <c r="BN4" s="329">
        <v>13236</v>
      </c>
      <c r="BO4" s="329">
        <v>12819</v>
      </c>
      <c r="BP4" s="331">
        <v>13578</v>
      </c>
      <c r="BQ4" s="331">
        <v>13579</v>
      </c>
      <c r="BR4" s="331">
        <v>14181</v>
      </c>
      <c r="BS4" s="331">
        <v>23137</v>
      </c>
      <c r="BT4" s="25">
        <v>22958</v>
      </c>
    </row>
    <row r="5" spans="1:72" ht="15.75" customHeight="1" x14ac:dyDescent="0.25">
      <c r="A5" s="334" t="s">
        <v>859</v>
      </c>
      <c r="B5" s="218">
        <v>46235</v>
      </c>
      <c r="C5" s="332">
        <v>0.41666666666666669</v>
      </c>
      <c r="D5" s="332">
        <v>0.45833333333333331</v>
      </c>
      <c r="E5" s="333">
        <v>2840.5760000050068</v>
      </c>
      <c r="F5" s="333">
        <v>2839.8933333456516</v>
      </c>
      <c r="G5" s="333">
        <v>1854.9082700908184</v>
      </c>
      <c r="H5" s="333">
        <v>995.32800000905991</v>
      </c>
      <c r="I5" s="333">
        <v>139.04840293526649</v>
      </c>
      <c r="J5" s="333">
        <v>510.82068211957812</v>
      </c>
      <c r="K5" s="333">
        <v>377.46470373123884</v>
      </c>
      <c r="L5" s="333">
        <v>340.10684745758772</v>
      </c>
      <c r="M5" s="333">
        <v>483.57098304852843</v>
      </c>
      <c r="N5" s="333">
        <v>0</v>
      </c>
      <c r="O5" s="333">
        <v>0</v>
      </c>
      <c r="P5" s="333">
        <v>0</v>
      </c>
      <c r="Q5" s="333">
        <v>30.285913042724133</v>
      </c>
      <c r="R5" s="333">
        <v>0</v>
      </c>
      <c r="S5" s="333">
        <v>95.092869564890862</v>
      </c>
      <c r="T5" s="333">
        <v>20.235130434855819</v>
      </c>
      <c r="U5" s="333">
        <v>0</v>
      </c>
      <c r="V5" s="333">
        <v>0</v>
      </c>
      <c r="W5" s="333">
        <v>0</v>
      </c>
      <c r="X5" s="333">
        <v>183.21483889734372</v>
      </c>
      <c r="Y5" s="333">
        <v>92.685937500093132</v>
      </c>
      <c r="Z5" s="333">
        <v>0</v>
      </c>
      <c r="AA5" s="333">
        <v>29.031233016285114</v>
      </c>
      <c r="AB5" s="333">
        <v>114.1813276396133</v>
      </c>
      <c r="AC5" s="333">
        <v>28.303814052604139</v>
      </c>
      <c r="AD5" s="333">
        <v>110.42074922285974</v>
      </c>
      <c r="AE5" s="333">
        <v>0</v>
      </c>
      <c r="AF5" s="333">
        <v>0</v>
      </c>
      <c r="AG5" s="333">
        <v>0.16574193547421601</v>
      </c>
      <c r="AH5" s="333">
        <v>1.1001358695693852E-2</v>
      </c>
      <c r="AI5" s="333">
        <v>151.22282608691603</v>
      </c>
      <c r="AJ5" s="333">
        <v>333.49767032964155</v>
      </c>
      <c r="AK5" s="333">
        <v>269.36320000048727</v>
      </c>
      <c r="AL5" s="333">
        <v>0</v>
      </c>
      <c r="AM5" s="333">
        <v>0</v>
      </c>
      <c r="AN5" s="333">
        <v>0</v>
      </c>
      <c r="AO5" s="333">
        <v>0</v>
      </c>
      <c r="AP5" s="333">
        <v>0</v>
      </c>
      <c r="AQ5" s="333">
        <v>0</v>
      </c>
      <c r="AR5" s="333">
        <v>0</v>
      </c>
      <c r="AS5" s="333">
        <v>0</v>
      </c>
      <c r="AT5" s="333">
        <v>0</v>
      </c>
      <c r="AU5" s="333">
        <v>0</v>
      </c>
      <c r="AV5" s="333">
        <v>0</v>
      </c>
      <c r="AW5" s="333">
        <v>0</v>
      </c>
      <c r="AX5" s="333">
        <v>0</v>
      </c>
      <c r="AY5" s="333">
        <v>255.4175999998115</v>
      </c>
      <c r="AZ5" s="333">
        <v>122.95468750002328</v>
      </c>
      <c r="BA5" s="333">
        <v>45.55519999936223</v>
      </c>
      <c r="BB5" s="333">
        <v>0</v>
      </c>
      <c r="BC5" s="333">
        <v>0</v>
      </c>
      <c r="BD5" s="333">
        <v>0</v>
      </c>
      <c r="BE5" s="333">
        <v>0</v>
      </c>
      <c r="BF5" s="333">
        <v>0</v>
      </c>
      <c r="BG5" s="333">
        <v>0</v>
      </c>
      <c r="BH5" s="333">
        <v>0</v>
      </c>
      <c r="BI5" s="333">
        <v>0</v>
      </c>
      <c r="BJ5" s="333">
        <v>0</v>
      </c>
      <c r="BK5" s="333">
        <v>0</v>
      </c>
      <c r="BL5" s="333">
        <v>0</v>
      </c>
      <c r="BM5" s="333">
        <v>0</v>
      </c>
      <c r="BN5" s="333">
        <v>0</v>
      </c>
      <c r="BO5" s="333">
        <v>0</v>
      </c>
      <c r="BP5" s="333">
        <v>8.2103937729261816</v>
      </c>
      <c r="BQ5" s="333">
        <v>0</v>
      </c>
      <c r="BR5" s="333">
        <v>0</v>
      </c>
      <c r="BS5" s="333">
        <v>74.157693172269319</v>
      </c>
      <c r="BT5" s="333">
        <v>55.888283333333675</v>
      </c>
    </row>
    <row r="6" spans="1:72" ht="15.75" customHeight="1" x14ac:dyDescent="0.25">
      <c r="A6" s="335" t="s">
        <v>860</v>
      </c>
      <c r="B6" s="218">
        <v>46235</v>
      </c>
      <c r="C6" s="332">
        <v>0.45833333333333331</v>
      </c>
      <c r="D6" s="332">
        <v>0.5</v>
      </c>
      <c r="E6" s="333">
        <v>2823.5093333423138</v>
      </c>
      <c r="F6" s="333">
        <v>2807.8079999685287</v>
      </c>
      <c r="G6" s="333">
        <v>1849.9673043787479</v>
      </c>
      <c r="H6" s="333">
        <v>992.93866665661335</v>
      </c>
      <c r="I6" s="333">
        <v>160.20258011668921</v>
      </c>
      <c r="J6" s="333">
        <v>512.13796195015311</v>
      </c>
      <c r="K6" s="333">
        <v>369.3490893766284</v>
      </c>
      <c r="L6" s="333">
        <v>328.72135592997074</v>
      </c>
      <c r="M6" s="333">
        <v>464.37532203644514</v>
      </c>
      <c r="N6" s="333">
        <v>0</v>
      </c>
      <c r="O6" s="333">
        <v>0</v>
      </c>
      <c r="P6" s="333">
        <v>0</v>
      </c>
      <c r="Q6" s="333">
        <v>42.496000000275671</v>
      </c>
      <c r="R6" s="333">
        <v>0</v>
      </c>
      <c r="S6" s="333">
        <v>95.365688889287412</v>
      </c>
      <c r="T6" s="333">
        <v>21.125565216876566</v>
      </c>
      <c r="U6" s="333">
        <v>0</v>
      </c>
      <c r="V6" s="333">
        <v>0</v>
      </c>
      <c r="W6" s="333">
        <v>0</v>
      </c>
      <c r="X6" s="333">
        <v>190.39696234464645</v>
      </c>
      <c r="Y6" s="333">
        <v>93.00724961142987</v>
      </c>
      <c r="Z6" s="333">
        <v>0</v>
      </c>
      <c r="AA6" s="333">
        <v>32.525038819876499</v>
      </c>
      <c r="AB6" s="333">
        <v>107.85869565233588</v>
      </c>
      <c r="AC6" s="333">
        <v>28.770720108877867</v>
      </c>
      <c r="AD6" s="333">
        <v>114.87738742306828</v>
      </c>
      <c r="AE6" s="333">
        <v>0</v>
      </c>
      <c r="AF6" s="333">
        <v>0</v>
      </c>
      <c r="AG6" s="333">
        <v>0.16574193548512994</v>
      </c>
      <c r="AH6" s="333">
        <v>1.1110054347909681E-2</v>
      </c>
      <c r="AI6" s="333">
        <v>146.77173913083971</v>
      </c>
      <c r="AJ6" s="333">
        <v>321.85074871801771</v>
      </c>
      <c r="AK6" s="333">
        <v>258.61120000015944</v>
      </c>
      <c r="AL6" s="333">
        <v>0</v>
      </c>
      <c r="AM6" s="333">
        <v>0</v>
      </c>
      <c r="AN6" s="333">
        <v>0</v>
      </c>
      <c r="AO6" s="333">
        <v>0</v>
      </c>
      <c r="AP6" s="333">
        <v>0</v>
      </c>
      <c r="AQ6" s="333">
        <v>0</v>
      </c>
      <c r="AR6" s="333">
        <v>0</v>
      </c>
      <c r="AS6" s="333">
        <v>0</v>
      </c>
      <c r="AT6" s="333">
        <v>0</v>
      </c>
      <c r="AU6" s="333">
        <v>0</v>
      </c>
      <c r="AV6" s="333">
        <v>0</v>
      </c>
      <c r="AW6" s="333">
        <v>0</v>
      </c>
      <c r="AX6" s="333">
        <v>0</v>
      </c>
      <c r="AY6" s="333">
        <v>258.96959999995306</v>
      </c>
      <c r="AZ6" s="333">
        <v>129.14531249995343</v>
      </c>
      <c r="BA6" s="333">
        <v>46.080000000074506</v>
      </c>
      <c r="BB6" s="333">
        <v>0</v>
      </c>
      <c r="BC6" s="333">
        <v>0</v>
      </c>
      <c r="BD6" s="333">
        <v>0</v>
      </c>
      <c r="BE6" s="333">
        <v>0</v>
      </c>
      <c r="BF6" s="333">
        <v>0</v>
      </c>
      <c r="BG6" s="333">
        <v>0</v>
      </c>
      <c r="BH6" s="333">
        <v>0</v>
      </c>
      <c r="BI6" s="333">
        <v>0</v>
      </c>
      <c r="BJ6" s="333">
        <v>0</v>
      </c>
      <c r="BK6" s="333">
        <v>0</v>
      </c>
      <c r="BL6" s="333">
        <v>0</v>
      </c>
      <c r="BM6" s="333">
        <v>0</v>
      </c>
      <c r="BN6" s="333">
        <v>0</v>
      </c>
      <c r="BO6" s="333">
        <v>0</v>
      </c>
      <c r="BP6" s="333">
        <v>9.9716746795456856</v>
      </c>
      <c r="BQ6" s="333">
        <v>0</v>
      </c>
      <c r="BR6" s="333">
        <v>0</v>
      </c>
      <c r="BS6" s="333">
        <v>72.082519327731461</v>
      </c>
      <c r="BT6" s="333">
        <v>54.916563865546777</v>
      </c>
    </row>
    <row r="7" spans="1:72" ht="15.75" customHeight="1" x14ac:dyDescent="0.25">
      <c r="A7" s="335" t="s">
        <v>861</v>
      </c>
      <c r="B7" s="218">
        <v>46235</v>
      </c>
      <c r="C7" s="332">
        <v>0.5</v>
      </c>
      <c r="D7" s="332">
        <v>0.54166666666666663</v>
      </c>
      <c r="E7" s="333">
        <v>2807.8079999983311</v>
      </c>
      <c r="F7" s="333">
        <v>2807.1253333389759</v>
      </c>
      <c r="G7" s="333">
        <v>1847.9786666631699</v>
      </c>
      <c r="H7" s="333">
        <v>969.57959420979023</v>
      </c>
      <c r="I7" s="333">
        <v>151.92126241698861</v>
      </c>
      <c r="J7" s="333">
        <v>483.08501694723964</v>
      </c>
      <c r="K7" s="333">
        <v>362.8622700124979</v>
      </c>
      <c r="L7" s="333">
        <v>328.44366101920605</v>
      </c>
      <c r="M7" s="333">
        <v>519.67132203653455</v>
      </c>
      <c r="N7" s="333">
        <v>0</v>
      </c>
      <c r="O7" s="333">
        <v>0</v>
      </c>
      <c r="P7" s="333">
        <v>0</v>
      </c>
      <c r="Q7" s="333">
        <v>32.210328638553619</v>
      </c>
      <c r="R7" s="333">
        <v>0</v>
      </c>
      <c r="S7" s="333">
        <v>94.956473273225129</v>
      </c>
      <c r="T7" s="333">
        <v>22.906434782780707</v>
      </c>
      <c r="U7" s="333">
        <v>0</v>
      </c>
      <c r="V7" s="333">
        <v>0</v>
      </c>
      <c r="W7" s="333">
        <v>0</v>
      </c>
      <c r="X7" s="333">
        <v>157.9223602488637</v>
      </c>
      <c r="Y7" s="333">
        <v>92.472049689851701</v>
      </c>
      <c r="Z7" s="333">
        <v>0</v>
      </c>
      <c r="AA7" s="333">
        <v>29.689821913838387</v>
      </c>
      <c r="AB7" s="333">
        <v>117.40064028836787</v>
      </c>
      <c r="AC7" s="333">
        <v>28.830842391122133</v>
      </c>
      <c r="AD7" s="333">
        <v>106.38198757730424</v>
      </c>
      <c r="AE7" s="333">
        <v>0</v>
      </c>
      <c r="AF7" s="333">
        <v>0</v>
      </c>
      <c r="AG7" s="333">
        <v>0.16574193548512994</v>
      </c>
      <c r="AH7" s="333">
        <v>1.1589673912794751E-2</v>
      </c>
      <c r="AI7" s="333">
        <v>142.28962131775916</v>
      </c>
      <c r="AJ7" s="333">
        <v>319.32160000014119</v>
      </c>
      <c r="AK7" s="333">
        <v>256.92159999907017</v>
      </c>
      <c r="AL7" s="333">
        <v>0</v>
      </c>
      <c r="AM7" s="333">
        <v>0</v>
      </c>
      <c r="AN7" s="333">
        <v>0</v>
      </c>
      <c r="AO7" s="333">
        <v>0</v>
      </c>
      <c r="AP7" s="333">
        <v>0</v>
      </c>
      <c r="AQ7" s="333">
        <v>0</v>
      </c>
      <c r="AR7" s="333">
        <v>0</v>
      </c>
      <c r="AS7" s="333">
        <v>0</v>
      </c>
      <c r="AT7" s="333">
        <v>0</v>
      </c>
      <c r="AU7" s="333">
        <v>0</v>
      </c>
      <c r="AV7" s="333">
        <v>0</v>
      </c>
      <c r="AW7" s="333">
        <v>0</v>
      </c>
      <c r="AX7" s="333">
        <v>0</v>
      </c>
      <c r="AY7" s="333">
        <v>261.49760000035167</v>
      </c>
      <c r="AZ7" s="333">
        <v>102.57500000006985</v>
      </c>
      <c r="BA7" s="333">
        <v>46.579199999570847</v>
      </c>
      <c r="BB7" s="333">
        <v>0</v>
      </c>
      <c r="BC7" s="333">
        <v>0</v>
      </c>
      <c r="BD7" s="333">
        <v>0</v>
      </c>
      <c r="BE7" s="333">
        <v>0</v>
      </c>
      <c r="BF7" s="333">
        <v>0</v>
      </c>
      <c r="BG7" s="333">
        <v>0</v>
      </c>
      <c r="BH7" s="333">
        <v>0</v>
      </c>
      <c r="BI7" s="333">
        <v>0</v>
      </c>
      <c r="BJ7" s="333">
        <v>0</v>
      </c>
      <c r="BK7" s="333">
        <v>0</v>
      </c>
      <c r="BL7" s="333">
        <v>0</v>
      </c>
      <c r="BM7" s="333">
        <v>0</v>
      </c>
      <c r="BN7" s="333">
        <v>0</v>
      </c>
      <c r="BO7" s="333">
        <v>0</v>
      </c>
      <c r="BP7" s="333">
        <v>10.449999999953434</v>
      </c>
      <c r="BQ7" s="333">
        <v>0</v>
      </c>
      <c r="BR7" s="333">
        <v>0</v>
      </c>
      <c r="BS7" s="333">
        <v>62.89929999999913</v>
      </c>
      <c r="BT7" s="333">
        <v>47.175360927842121</v>
      </c>
    </row>
    <row r="8" spans="1:72" ht="15.75" customHeight="1" x14ac:dyDescent="0.25">
      <c r="A8" s="335" t="s">
        <v>862</v>
      </c>
      <c r="B8" s="218">
        <v>46235</v>
      </c>
      <c r="C8" s="332">
        <v>0.54166666666666663</v>
      </c>
      <c r="D8" s="332">
        <v>0.58333333333333337</v>
      </c>
      <c r="E8" s="333">
        <v>2872.661333322525</v>
      </c>
      <c r="F8" s="333">
        <v>2856.5444637835026</v>
      </c>
      <c r="G8" s="333">
        <v>1841.1520000100136</v>
      </c>
      <c r="H8" s="333">
        <v>1043.2630724608898</v>
      </c>
      <c r="I8" s="333">
        <v>188.769103448838</v>
      </c>
      <c r="J8" s="333">
        <v>446.88054237514734</v>
      </c>
      <c r="K8" s="333">
        <v>363.57206779718399</v>
      </c>
      <c r="L8" s="333">
        <v>328.37423729151487</v>
      </c>
      <c r="M8" s="333">
        <v>514.70752542093396</v>
      </c>
      <c r="N8" s="333">
        <v>0</v>
      </c>
      <c r="O8" s="333">
        <v>0</v>
      </c>
      <c r="P8" s="333">
        <v>0</v>
      </c>
      <c r="Q8" s="333">
        <v>50.733671361580491</v>
      </c>
      <c r="R8" s="333">
        <v>0</v>
      </c>
      <c r="S8" s="333">
        <v>94.92862044647336</v>
      </c>
      <c r="T8" s="333">
        <v>7.6800000006332994</v>
      </c>
      <c r="U8" s="333">
        <v>0</v>
      </c>
      <c r="V8" s="333">
        <v>0</v>
      </c>
      <c r="W8" s="333">
        <v>38.911999999545515</v>
      </c>
      <c r="X8" s="333">
        <v>148.50155279505998</v>
      </c>
      <c r="Y8" s="333">
        <v>92.947204968892038</v>
      </c>
      <c r="Z8" s="333">
        <v>0</v>
      </c>
      <c r="AA8" s="333">
        <v>35.386588541674428</v>
      </c>
      <c r="AB8" s="333">
        <v>98.843148531392217</v>
      </c>
      <c r="AC8" s="333">
        <v>28.301145186182112</v>
      </c>
      <c r="AD8" s="333">
        <v>103.40372670814395</v>
      </c>
      <c r="AE8" s="333">
        <v>0</v>
      </c>
      <c r="AF8" s="333">
        <v>0</v>
      </c>
      <c r="AG8" s="333">
        <v>0.16574193548149196</v>
      </c>
      <c r="AH8" s="333">
        <v>1.098641304361081E-2</v>
      </c>
      <c r="AI8" s="333">
        <v>142.80645161308348</v>
      </c>
      <c r="AJ8" s="333">
        <v>313.66618536575697</v>
      </c>
      <c r="AK8" s="333">
        <v>251.31520000007004</v>
      </c>
      <c r="AL8" s="333">
        <v>0</v>
      </c>
      <c r="AM8" s="333">
        <v>0</v>
      </c>
      <c r="AN8" s="333">
        <v>0</v>
      </c>
      <c r="AO8" s="333">
        <v>0</v>
      </c>
      <c r="AP8" s="333">
        <v>0</v>
      </c>
      <c r="AQ8" s="333">
        <v>0</v>
      </c>
      <c r="AR8" s="333">
        <v>0</v>
      </c>
      <c r="AS8" s="333">
        <v>0</v>
      </c>
      <c r="AT8" s="333">
        <v>0</v>
      </c>
      <c r="AU8" s="333">
        <v>0</v>
      </c>
      <c r="AV8" s="333">
        <v>0</v>
      </c>
      <c r="AW8" s="333">
        <v>0</v>
      </c>
      <c r="AX8" s="333">
        <v>0</v>
      </c>
      <c r="AY8" s="333">
        <v>257.25119999982417</v>
      </c>
      <c r="AZ8" s="333">
        <v>150.31064814818092</v>
      </c>
      <c r="BA8" s="333">
        <v>47.948799999430776</v>
      </c>
      <c r="BB8" s="333">
        <v>0</v>
      </c>
      <c r="BC8" s="333">
        <v>0</v>
      </c>
      <c r="BD8" s="333">
        <v>0</v>
      </c>
      <c r="BE8" s="333">
        <v>0</v>
      </c>
      <c r="BF8" s="333">
        <v>0</v>
      </c>
      <c r="BG8" s="333">
        <v>0</v>
      </c>
      <c r="BH8" s="333">
        <v>0</v>
      </c>
      <c r="BI8" s="333">
        <v>0</v>
      </c>
      <c r="BJ8" s="333">
        <v>0</v>
      </c>
      <c r="BK8" s="333">
        <v>0</v>
      </c>
      <c r="BL8" s="333">
        <v>0</v>
      </c>
      <c r="BM8" s="333">
        <v>0</v>
      </c>
      <c r="BN8" s="333">
        <v>0</v>
      </c>
      <c r="BO8" s="333">
        <v>0</v>
      </c>
      <c r="BP8" s="333">
        <v>11.764062499976717</v>
      </c>
      <c r="BQ8" s="333">
        <v>0</v>
      </c>
      <c r="BR8" s="333">
        <v>0</v>
      </c>
      <c r="BS8" s="333">
        <v>78.895166666667137</v>
      </c>
      <c r="BT8" s="333">
        <v>55.92477520661123</v>
      </c>
    </row>
    <row r="9" spans="1:72" ht="15.75" customHeight="1" x14ac:dyDescent="0.25">
      <c r="A9" s="335" t="s">
        <v>863</v>
      </c>
      <c r="B9" s="218">
        <v>46235</v>
      </c>
      <c r="C9" s="332">
        <v>0.58333333333333337</v>
      </c>
      <c r="D9" s="332">
        <v>0.625</v>
      </c>
      <c r="E9" s="333">
        <v>2709.5039999783039</v>
      </c>
      <c r="F9" s="333">
        <v>2709.2368695437908</v>
      </c>
      <c r="G9" s="333">
        <v>1783.1253333091736</v>
      </c>
      <c r="H9" s="333">
        <v>944.89971014857292</v>
      </c>
      <c r="I9" s="333">
        <v>173.62320744618773</v>
      </c>
      <c r="J9" s="333">
        <v>440.69925423711538</v>
      </c>
      <c r="K9" s="333">
        <v>384.61057079583406</v>
      </c>
      <c r="L9" s="333">
        <v>319.99735484272242</v>
      </c>
      <c r="M9" s="333">
        <v>457.6285371594131</v>
      </c>
      <c r="N9" s="333">
        <v>0</v>
      </c>
      <c r="O9" s="333">
        <v>0</v>
      </c>
      <c r="P9" s="333">
        <v>0</v>
      </c>
      <c r="Q9" s="333">
        <v>34.292869566008449</v>
      </c>
      <c r="R9" s="333">
        <v>0</v>
      </c>
      <c r="S9" s="333">
        <v>95.187478260602802</v>
      </c>
      <c r="T9" s="333">
        <v>13.107199999503791</v>
      </c>
      <c r="U9" s="333">
        <v>0</v>
      </c>
      <c r="V9" s="333">
        <v>0</v>
      </c>
      <c r="W9" s="333">
        <v>32.99060869589448</v>
      </c>
      <c r="X9" s="333">
        <v>150.56974961189553</v>
      </c>
      <c r="Y9" s="333">
        <v>92.569908581674099</v>
      </c>
      <c r="Z9" s="333">
        <v>0</v>
      </c>
      <c r="AA9" s="333">
        <v>31.44499491865281</v>
      </c>
      <c r="AB9" s="333">
        <v>87.314845863729715</v>
      </c>
      <c r="AC9" s="333">
        <v>28.722292313817888</v>
      </c>
      <c r="AD9" s="333">
        <v>105.09937888197601</v>
      </c>
      <c r="AE9" s="333">
        <v>0</v>
      </c>
      <c r="AF9" s="333">
        <v>0</v>
      </c>
      <c r="AG9" s="333">
        <v>0.16173913043530774</v>
      </c>
      <c r="AH9" s="333">
        <v>1.0983695652157621E-2</v>
      </c>
      <c r="AI9" s="333">
        <v>133.9582748953253</v>
      </c>
      <c r="AJ9" s="333">
        <v>333.80526829278097</v>
      </c>
      <c r="AK9" s="333">
        <v>271.25760000012815</v>
      </c>
      <c r="AL9" s="333">
        <v>0</v>
      </c>
      <c r="AM9" s="333">
        <v>0</v>
      </c>
      <c r="AN9" s="333">
        <v>0</v>
      </c>
      <c r="AO9" s="333">
        <v>0</v>
      </c>
      <c r="AP9" s="333">
        <v>0</v>
      </c>
      <c r="AQ9" s="333">
        <v>0</v>
      </c>
      <c r="AR9" s="333">
        <v>0</v>
      </c>
      <c r="AS9" s="333">
        <v>0</v>
      </c>
      <c r="AT9" s="333">
        <v>0</v>
      </c>
      <c r="AU9" s="333">
        <v>0</v>
      </c>
      <c r="AV9" s="333">
        <v>0</v>
      </c>
      <c r="AW9" s="333">
        <v>0</v>
      </c>
      <c r="AX9" s="333">
        <v>0</v>
      </c>
      <c r="AY9" s="333">
        <v>254.88319999957457</v>
      </c>
      <c r="AZ9" s="333">
        <v>151.3674768517958</v>
      </c>
      <c r="BA9" s="333">
        <v>46.400000000372529</v>
      </c>
      <c r="BB9" s="333">
        <v>0</v>
      </c>
      <c r="BC9" s="333">
        <v>0</v>
      </c>
      <c r="BD9" s="333">
        <v>0</v>
      </c>
      <c r="BE9" s="333">
        <v>0</v>
      </c>
      <c r="BF9" s="333">
        <v>0</v>
      </c>
      <c r="BG9" s="333">
        <v>0</v>
      </c>
      <c r="BH9" s="333">
        <v>0</v>
      </c>
      <c r="BI9" s="333">
        <v>0</v>
      </c>
      <c r="BJ9" s="333">
        <v>0</v>
      </c>
      <c r="BK9" s="333">
        <v>0</v>
      </c>
      <c r="BL9" s="333">
        <v>0</v>
      </c>
      <c r="BM9" s="333">
        <v>0</v>
      </c>
      <c r="BN9" s="333">
        <v>0</v>
      </c>
      <c r="BO9" s="333">
        <v>0</v>
      </c>
      <c r="BP9" s="333">
        <v>10.444969512172975</v>
      </c>
      <c r="BQ9" s="333">
        <v>0</v>
      </c>
      <c r="BR9" s="333">
        <v>0</v>
      </c>
      <c r="BS9" s="333">
        <v>70.978100000000268</v>
      </c>
      <c r="BT9" s="333">
        <v>51.521400000001449</v>
      </c>
    </row>
    <row r="10" spans="1:72" ht="15.75" customHeight="1" x14ac:dyDescent="0.25">
      <c r="A10" s="335" t="s">
        <v>864</v>
      </c>
      <c r="B10" s="218">
        <v>46235</v>
      </c>
      <c r="C10" s="332">
        <v>0.625</v>
      </c>
      <c r="D10" s="332">
        <v>0.66666666666666663</v>
      </c>
      <c r="E10" s="333">
        <v>2839.8933333456516</v>
      </c>
      <c r="F10" s="333">
        <v>2839.9526956677437</v>
      </c>
      <c r="G10" s="333">
        <v>1882.0229565501213</v>
      </c>
      <c r="H10" s="333">
        <v>977.83095651865005</v>
      </c>
      <c r="I10" s="333">
        <v>174.64272359013557</v>
      </c>
      <c r="J10" s="333">
        <v>463.40596609935164</v>
      </c>
      <c r="K10" s="333">
        <v>393.88198793679476</v>
      </c>
      <c r="L10" s="333">
        <v>331.47491633892059</v>
      </c>
      <c r="M10" s="333">
        <v>508.18240848556161</v>
      </c>
      <c r="N10" s="333">
        <v>0</v>
      </c>
      <c r="O10" s="333">
        <v>0</v>
      </c>
      <c r="P10" s="333">
        <v>0</v>
      </c>
      <c r="Q10" s="333">
        <v>30.486260868608952</v>
      </c>
      <c r="R10" s="333">
        <v>0</v>
      </c>
      <c r="S10" s="333">
        <v>94.931478261016309</v>
      </c>
      <c r="T10" s="333">
        <v>38.092799999751151</v>
      </c>
      <c r="U10" s="333">
        <v>0</v>
      </c>
      <c r="V10" s="333">
        <v>0</v>
      </c>
      <c r="W10" s="333">
        <v>7.9693913040682673</v>
      </c>
      <c r="X10" s="333">
        <v>148.85379384970292</v>
      </c>
      <c r="Y10" s="333">
        <v>92.720774647779763</v>
      </c>
      <c r="Z10" s="333">
        <v>0</v>
      </c>
      <c r="AA10" s="333">
        <v>18.244898973673116</v>
      </c>
      <c r="AB10" s="333">
        <v>88.877700720448047</v>
      </c>
      <c r="AC10" s="333">
        <v>28.439332561567426</v>
      </c>
      <c r="AD10" s="333">
        <v>111.80124223604798</v>
      </c>
      <c r="AE10" s="333">
        <v>0</v>
      </c>
      <c r="AF10" s="333">
        <v>0</v>
      </c>
      <c r="AG10" s="333">
        <v>0.16573913043612265</v>
      </c>
      <c r="AH10" s="333">
        <v>1.0983695652157621E-2</v>
      </c>
      <c r="AI10" s="333">
        <v>150.68478260934353</v>
      </c>
      <c r="AJ10" s="333">
        <v>330.63414634135552</v>
      </c>
      <c r="AK10" s="333">
        <v>266.94400000013411</v>
      </c>
      <c r="AL10" s="333">
        <v>0</v>
      </c>
      <c r="AM10" s="333">
        <v>0</v>
      </c>
      <c r="AN10" s="333">
        <v>0</v>
      </c>
      <c r="AO10" s="333">
        <v>0</v>
      </c>
      <c r="AP10" s="333">
        <v>0</v>
      </c>
      <c r="AQ10" s="333">
        <v>0</v>
      </c>
      <c r="AR10" s="333">
        <v>0</v>
      </c>
      <c r="AS10" s="333">
        <v>0</v>
      </c>
      <c r="AT10" s="333">
        <v>0</v>
      </c>
      <c r="AU10" s="333">
        <v>0</v>
      </c>
      <c r="AV10" s="333">
        <v>0</v>
      </c>
      <c r="AW10" s="333">
        <v>0</v>
      </c>
      <c r="AX10" s="333">
        <v>0</v>
      </c>
      <c r="AY10" s="333">
        <v>259.76960000069812</v>
      </c>
      <c r="AZ10" s="333">
        <v>164.6640625</v>
      </c>
      <c r="BA10" s="333">
        <v>59.372800000011921</v>
      </c>
      <c r="BB10" s="333">
        <v>0</v>
      </c>
      <c r="BC10" s="333">
        <v>0</v>
      </c>
      <c r="BD10" s="333">
        <v>0</v>
      </c>
      <c r="BE10" s="333">
        <v>0</v>
      </c>
      <c r="BF10" s="333">
        <v>0</v>
      </c>
      <c r="BG10" s="333">
        <v>0</v>
      </c>
      <c r="BH10" s="333">
        <v>0</v>
      </c>
      <c r="BI10" s="333">
        <v>0</v>
      </c>
      <c r="BJ10" s="333">
        <v>0</v>
      </c>
      <c r="BK10" s="333">
        <v>0</v>
      </c>
      <c r="BL10" s="333">
        <v>0</v>
      </c>
      <c r="BM10" s="333">
        <v>0</v>
      </c>
      <c r="BN10" s="333">
        <v>0</v>
      </c>
      <c r="BO10" s="333">
        <v>0</v>
      </c>
      <c r="BP10" s="333">
        <v>7.5956554878503084</v>
      </c>
      <c r="BQ10" s="333">
        <v>0</v>
      </c>
      <c r="BR10" s="333">
        <v>0</v>
      </c>
      <c r="BS10" s="333">
        <v>38.721951820728464</v>
      </c>
      <c r="BT10" s="333">
        <v>26.63574117646931</v>
      </c>
    </row>
    <row r="11" spans="1:72" ht="15.75" customHeight="1" x14ac:dyDescent="0.25">
      <c r="A11" s="335" t="s">
        <v>865</v>
      </c>
      <c r="B11" s="218">
        <v>46235</v>
      </c>
      <c r="C11" s="332">
        <v>0.66666666666666663</v>
      </c>
      <c r="D11" s="332">
        <v>0.70833333333333337</v>
      </c>
      <c r="E11" s="333">
        <v>2910.9203478395939</v>
      </c>
      <c r="F11" s="333">
        <v>2907.8038260936737</v>
      </c>
      <c r="G11" s="333">
        <v>1895.1717101335526</v>
      </c>
      <c r="H11" s="333">
        <v>1027.0719999969006</v>
      </c>
      <c r="I11" s="333">
        <v>214.33379309996963</v>
      </c>
      <c r="J11" s="333">
        <v>460.17518644034863</v>
      </c>
      <c r="K11" s="333">
        <v>378.5975172445178</v>
      </c>
      <c r="L11" s="333">
        <v>331.35945762693882</v>
      </c>
      <c r="M11" s="333">
        <v>468.14455172419548</v>
      </c>
      <c r="N11" s="333">
        <v>0</v>
      </c>
      <c r="O11" s="333">
        <v>0</v>
      </c>
      <c r="P11" s="333">
        <v>0</v>
      </c>
      <c r="Q11" s="333">
        <v>36.96545924525708</v>
      </c>
      <c r="R11" s="333">
        <v>0</v>
      </c>
      <c r="S11" s="333">
        <v>95.661155178677291</v>
      </c>
      <c r="T11" s="333">
        <v>40.458248540759087</v>
      </c>
      <c r="U11" s="333">
        <v>0</v>
      </c>
      <c r="V11" s="333">
        <v>0</v>
      </c>
      <c r="W11" s="333">
        <v>35.840000000782311</v>
      </c>
      <c r="X11" s="333">
        <v>148.95841809129342</v>
      </c>
      <c r="Y11" s="333">
        <v>92.95666666701436</v>
      </c>
      <c r="Z11" s="333">
        <v>0</v>
      </c>
      <c r="AA11" s="333">
        <v>16.879181628464721</v>
      </c>
      <c r="AB11" s="333">
        <v>77.759844134561718</v>
      </c>
      <c r="AC11" s="333">
        <v>28.47915210807696</v>
      </c>
      <c r="AD11" s="333">
        <v>120.25642565451562</v>
      </c>
      <c r="AE11" s="333">
        <v>0</v>
      </c>
      <c r="AF11" s="333">
        <v>0</v>
      </c>
      <c r="AG11" s="333">
        <v>0.1637391304357152</v>
      </c>
      <c r="AH11" s="333">
        <v>1.0983695652157621E-2</v>
      </c>
      <c r="AI11" s="333">
        <v>147.13043478131294</v>
      </c>
      <c r="AJ11" s="333">
        <v>325.88159999996424</v>
      </c>
      <c r="AK11" s="333">
        <v>263.59040000010282</v>
      </c>
      <c r="AL11" s="333">
        <v>0</v>
      </c>
      <c r="AM11" s="333">
        <v>0</v>
      </c>
      <c r="AN11" s="333">
        <v>0</v>
      </c>
      <c r="AO11" s="333">
        <v>0</v>
      </c>
      <c r="AP11" s="333">
        <v>0</v>
      </c>
      <c r="AQ11" s="333">
        <v>0</v>
      </c>
      <c r="AR11" s="333">
        <v>0</v>
      </c>
      <c r="AS11" s="333">
        <v>0</v>
      </c>
      <c r="AT11" s="333">
        <v>0</v>
      </c>
      <c r="AU11" s="333">
        <v>0</v>
      </c>
      <c r="AV11" s="333">
        <v>0</v>
      </c>
      <c r="AW11" s="333">
        <v>0</v>
      </c>
      <c r="AX11" s="333">
        <v>0</v>
      </c>
      <c r="AY11" s="333">
        <v>255.77279999991879</v>
      </c>
      <c r="AZ11" s="333">
        <v>167.11640625004657</v>
      </c>
      <c r="BA11" s="333">
        <v>62.463999999687076</v>
      </c>
      <c r="BB11" s="333">
        <v>0</v>
      </c>
      <c r="BC11" s="333">
        <v>0</v>
      </c>
      <c r="BD11" s="333">
        <v>0</v>
      </c>
      <c r="BE11" s="333">
        <v>0</v>
      </c>
      <c r="BF11" s="333">
        <v>0</v>
      </c>
      <c r="BG11" s="333">
        <v>0</v>
      </c>
      <c r="BH11" s="333">
        <v>0</v>
      </c>
      <c r="BI11" s="333">
        <v>0</v>
      </c>
      <c r="BJ11" s="333">
        <v>0</v>
      </c>
      <c r="BK11" s="333">
        <v>0</v>
      </c>
      <c r="BL11" s="333">
        <v>0</v>
      </c>
      <c r="BM11" s="333">
        <v>0</v>
      </c>
      <c r="BN11" s="333">
        <v>0</v>
      </c>
      <c r="BO11" s="333">
        <v>0</v>
      </c>
      <c r="BP11" s="333">
        <v>12.237500000046566</v>
      </c>
      <c r="BQ11" s="333">
        <v>0</v>
      </c>
      <c r="BR11" s="333">
        <v>0</v>
      </c>
      <c r="BS11" s="333">
        <v>35.582222689075024</v>
      </c>
      <c r="BT11" s="333">
        <v>23.609604278077313</v>
      </c>
    </row>
    <row r="12" spans="1:72" ht="15.75" customHeight="1" x14ac:dyDescent="0.25">
      <c r="A12" s="335" t="s">
        <v>866</v>
      </c>
      <c r="B12" s="218">
        <v>46235</v>
      </c>
      <c r="C12" s="332">
        <v>0.70833333333333337</v>
      </c>
      <c r="D12" s="332">
        <v>0.75</v>
      </c>
      <c r="E12" s="333">
        <v>2769.926630884409</v>
      </c>
      <c r="F12" s="333">
        <v>2761.6834782660007</v>
      </c>
      <c r="G12" s="333">
        <v>1760.5973333418369</v>
      </c>
      <c r="H12" s="333">
        <v>1007.6160000115633</v>
      </c>
      <c r="I12" s="333">
        <v>181.18463486433029</v>
      </c>
      <c r="J12" s="333">
        <v>470.25978032127023</v>
      </c>
      <c r="K12" s="333">
        <v>366.69697670638561</v>
      </c>
      <c r="L12" s="333">
        <v>335.86297179758549</v>
      </c>
      <c r="M12" s="333">
        <v>409.33628580346704</v>
      </c>
      <c r="N12" s="333">
        <v>0</v>
      </c>
      <c r="O12" s="333">
        <v>0</v>
      </c>
      <c r="P12" s="333">
        <v>0</v>
      </c>
      <c r="Q12" s="333">
        <v>6.7994103198871017</v>
      </c>
      <c r="R12" s="333">
        <v>0</v>
      </c>
      <c r="S12" s="333">
        <v>95.352164514362812</v>
      </c>
      <c r="T12" s="333">
        <v>65.76381909288466</v>
      </c>
      <c r="U12" s="333">
        <v>0</v>
      </c>
      <c r="V12" s="333">
        <v>0</v>
      </c>
      <c r="W12" s="333">
        <v>0</v>
      </c>
      <c r="X12" s="333">
        <v>147.78704792680219</v>
      </c>
      <c r="Y12" s="333">
        <v>92.824078674893826</v>
      </c>
      <c r="Z12" s="333">
        <v>0</v>
      </c>
      <c r="AA12" s="333">
        <v>4.7506708559812978</v>
      </c>
      <c r="AB12" s="333">
        <v>80.499472635332495</v>
      </c>
      <c r="AC12" s="333">
        <v>28.372641509398818</v>
      </c>
      <c r="AD12" s="333">
        <v>114.75910229608417</v>
      </c>
      <c r="AE12" s="333">
        <v>0</v>
      </c>
      <c r="AF12" s="333">
        <v>0</v>
      </c>
      <c r="AG12" s="333">
        <v>0.16575035062851384</v>
      </c>
      <c r="AH12" s="333">
        <v>1.119687938307834E-2</v>
      </c>
      <c r="AI12" s="333">
        <v>152.00000000093132</v>
      </c>
      <c r="AJ12" s="333">
        <v>326.99254634138197</v>
      </c>
      <c r="AK12" s="333">
        <v>264.23466666694731</v>
      </c>
      <c r="AL12" s="333">
        <v>0</v>
      </c>
      <c r="AM12" s="333">
        <v>0</v>
      </c>
      <c r="AN12" s="333">
        <v>0</v>
      </c>
      <c r="AO12" s="333">
        <v>0</v>
      </c>
      <c r="AP12" s="333">
        <v>0</v>
      </c>
      <c r="AQ12" s="333">
        <v>0</v>
      </c>
      <c r="AR12" s="333">
        <v>0</v>
      </c>
      <c r="AS12" s="333">
        <v>0</v>
      </c>
      <c r="AT12" s="333">
        <v>0</v>
      </c>
      <c r="AU12" s="333">
        <v>0</v>
      </c>
      <c r="AV12" s="333">
        <v>0</v>
      </c>
      <c r="AW12" s="333">
        <v>0</v>
      </c>
      <c r="AX12" s="333">
        <v>0</v>
      </c>
      <c r="AY12" s="333">
        <v>256.41280000004917</v>
      </c>
      <c r="AZ12" s="333">
        <v>175.08359374990687</v>
      </c>
      <c r="BA12" s="333">
        <v>69.932800000533462</v>
      </c>
      <c r="BB12" s="333">
        <v>0</v>
      </c>
      <c r="BC12" s="333">
        <v>0</v>
      </c>
      <c r="BD12" s="333">
        <v>0</v>
      </c>
      <c r="BE12" s="333">
        <v>0</v>
      </c>
      <c r="BF12" s="333">
        <v>0</v>
      </c>
      <c r="BG12" s="333">
        <v>0</v>
      </c>
      <c r="BH12" s="333">
        <v>0</v>
      </c>
      <c r="BI12" s="333">
        <v>0</v>
      </c>
      <c r="BJ12" s="333">
        <v>0</v>
      </c>
      <c r="BK12" s="333">
        <v>0</v>
      </c>
      <c r="BL12" s="333">
        <v>0</v>
      </c>
      <c r="BM12" s="333">
        <v>0</v>
      </c>
      <c r="BN12" s="333">
        <v>0</v>
      </c>
      <c r="BO12" s="333">
        <v>0</v>
      </c>
      <c r="BP12" s="333">
        <v>14.065624999930151</v>
      </c>
      <c r="BQ12" s="333">
        <v>0</v>
      </c>
      <c r="BR12" s="333">
        <v>0</v>
      </c>
      <c r="BS12" s="333">
        <v>9.6295672981059397</v>
      </c>
      <c r="BT12" s="333">
        <v>7.0106212121208955</v>
      </c>
    </row>
    <row r="13" spans="1:72" ht="15.75" customHeight="1" x14ac:dyDescent="0.25">
      <c r="A13" s="2" t="s">
        <v>867</v>
      </c>
      <c r="B13" s="218">
        <v>46236</v>
      </c>
      <c r="C13" s="332">
        <v>0.41666666666666669</v>
      </c>
      <c r="D13" s="332">
        <v>0.45833333333333331</v>
      </c>
      <c r="E13" s="333">
        <v>2774.7431884109974</v>
      </c>
      <c r="F13" s="333">
        <v>2760.1230070888996</v>
      </c>
      <c r="G13" s="333">
        <v>1807.9387826323509</v>
      </c>
      <c r="H13" s="333">
        <v>969.66863767802715</v>
      </c>
      <c r="I13" s="333">
        <v>291.69796472042799</v>
      </c>
      <c r="J13" s="333">
        <v>296.83702802285552</v>
      </c>
      <c r="K13" s="333">
        <v>392.17848896235228</v>
      </c>
      <c r="L13" s="333">
        <v>342.62859652936459</v>
      </c>
      <c r="M13" s="333">
        <v>483.03597390279174</v>
      </c>
      <c r="N13" s="333">
        <v>0</v>
      </c>
      <c r="O13" s="333">
        <v>0</v>
      </c>
      <c r="P13" s="333">
        <v>0</v>
      </c>
      <c r="Q13" s="333">
        <v>38.655999999493361</v>
      </c>
      <c r="R13" s="333">
        <v>0</v>
      </c>
      <c r="S13" s="333">
        <v>96.176850242074579</v>
      </c>
      <c r="T13" s="333">
        <v>8.1252173921093345</v>
      </c>
      <c r="U13" s="333">
        <v>0</v>
      </c>
      <c r="V13" s="333">
        <v>0</v>
      </c>
      <c r="W13" s="333">
        <v>145.99791304394603</v>
      </c>
      <c r="X13" s="333">
        <v>0</v>
      </c>
      <c r="Y13" s="333">
        <v>93.619122549891472</v>
      </c>
      <c r="Z13" s="333">
        <v>0</v>
      </c>
      <c r="AA13" s="333">
        <v>32.159011703042779</v>
      </c>
      <c r="AB13" s="333">
        <v>109.34782608691603</v>
      </c>
      <c r="AC13" s="333">
        <v>28.808541377540678</v>
      </c>
      <c r="AD13" s="333">
        <v>88.467829347588122</v>
      </c>
      <c r="AE13" s="333">
        <v>0</v>
      </c>
      <c r="AF13" s="333">
        <v>0</v>
      </c>
      <c r="AG13" s="333">
        <v>0.16774193547826144</v>
      </c>
      <c r="AH13" s="333">
        <v>1.1059139784947547E-2</v>
      </c>
      <c r="AI13" s="333">
        <v>155.18279569968581</v>
      </c>
      <c r="AJ13" s="333">
        <v>331.21490731695667</v>
      </c>
      <c r="AK13" s="333">
        <v>266.8031999990344</v>
      </c>
      <c r="AL13" s="333">
        <v>0</v>
      </c>
      <c r="AM13" s="333">
        <v>0</v>
      </c>
      <c r="AN13" s="333">
        <v>0</v>
      </c>
      <c r="AO13" s="333">
        <v>0</v>
      </c>
      <c r="AP13" s="333">
        <v>0</v>
      </c>
      <c r="AQ13" s="333">
        <v>0</v>
      </c>
      <c r="AR13" s="333">
        <v>0</v>
      </c>
      <c r="AS13" s="333">
        <v>0</v>
      </c>
      <c r="AT13" s="333">
        <v>0</v>
      </c>
      <c r="AU13" s="333">
        <v>0</v>
      </c>
      <c r="AV13" s="333">
        <v>0</v>
      </c>
      <c r="AW13" s="333">
        <v>0</v>
      </c>
      <c r="AX13" s="333">
        <v>0</v>
      </c>
      <c r="AY13" s="333">
        <v>253.94560000021011</v>
      </c>
      <c r="AZ13" s="333">
        <v>121.46406249993015</v>
      </c>
      <c r="BA13" s="333">
        <v>46.835200000554323</v>
      </c>
      <c r="BB13" s="333">
        <v>0</v>
      </c>
      <c r="BC13" s="333">
        <v>0</v>
      </c>
      <c r="BD13" s="333">
        <v>0</v>
      </c>
      <c r="BE13" s="333">
        <v>0</v>
      </c>
      <c r="BF13" s="333">
        <v>0</v>
      </c>
      <c r="BG13" s="333">
        <v>0</v>
      </c>
      <c r="BH13" s="333">
        <v>0</v>
      </c>
      <c r="BI13" s="333">
        <v>0</v>
      </c>
      <c r="BJ13" s="333">
        <v>0</v>
      </c>
      <c r="BK13" s="333">
        <v>0</v>
      </c>
      <c r="BL13" s="333">
        <v>0</v>
      </c>
      <c r="BM13" s="333">
        <v>0</v>
      </c>
      <c r="BN13" s="333">
        <v>0</v>
      </c>
      <c r="BO13" s="333">
        <v>0</v>
      </c>
      <c r="BP13" s="333">
        <v>2.6984374999301508</v>
      </c>
      <c r="BQ13" s="333">
        <v>0</v>
      </c>
      <c r="BR13" s="333">
        <v>0</v>
      </c>
      <c r="BS13" s="333">
        <v>70.431250000000546</v>
      </c>
      <c r="BT13" s="333">
        <v>53.866066666665574</v>
      </c>
    </row>
    <row r="14" spans="1:72" ht="15.75" customHeight="1" x14ac:dyDescent="0.25">
      <c r="A14" s="2" t="s">
        <v>868</v>
      </c>
      <c r="B14" s="218">
        <v>46236</v>
      </c>
      <c r="C14" s="332">
        <v>0.45833333333333331</v>
      </c>
      <c r="D14" s="332">
        <v>0.5</v>
      </c>
      <c r="E14" s="333">
        <v>2851.1128115952015</v>
      </c>
      <c r="F14" s="333">
        <v>2850.9220943748951</v>
      </c>
      <c r="G14" s="333">
        <v>1883.4476521611214</v>
      </c>
      <c r="H14" s="333">
        <v>992.65669564902782</v>
      </c>
      <c r="I14" s="333">
        <v>272.50867934897542</v>
      </c>
      <c r="J14" s="333">
        <v>310.48175163567066</v>
      </c>
      <c r="K14" s="333">
        <v>397.10227783769369</v>
      </c>
      <c r="L14" s="333">
        <v>336.68258991092443</v>
      </c>
      <c r="M14" s="333">
        <v>522.56554100289941</v>
      </c>
      <c r="N14" s="333">
        <v>0</v>
      </c>
      <c r="O14" s="333">
        <v>0</v>
      </c>
      <c r="P14" s="333">
        <v>0</v>
      </c>
      <c r="Q14" s="333">
        <v>36.351999999955297</v>
      </c>
      <c r="R14" s="333">
        <v>0</v>
      </c>
      <c r="S14" s="333">
        <v>95.738434782251716</v>
      </c>
      <c r="T14" s="333">
        <v>10.239999999292195</v>
      </c>
      <c r="U14" s="333">
        <v>0</v>
      </c>
      <c r="V14" s="333">
        <v>0</v>
      </c>
      <c r="W14" s="333">
        <v>132.61913043446839</v>
      </c>
      <c r="X14" s="333">
        <v>0</v>
      </c>
      <c r="Y14" s="333">
        <v>93.600179886911064</v>
      </c>
      <c r="Z14" s="333">
        <v>0</v>
      </c>
      <c r="AA14" s="333">
        <v>34.651740916946437</v>
      </c>
      <c r="AB14" s="333">
        <v>109.71307134907693</v>
      </c>
      <c r="AC14" s="333">
        <v>28.784928436856717</v>
      </c>
      <c r="AD14" s="333">
        <v>105.90658888779581</v>
      </c>
      <c r="AE14" s="333">
        <v>0</v>
      </c>
      <c r="AF14" s="333">
        <v>0</v>
      </c>
      <c r="AG14" s="333">
        <v>0.16572370266294456</v>
      </c>
      <c r="AH14" s="333">
        <v>1.1157345722494938E-2</v>
      </c>
      <c r="AI14" s="333">
        <v>152.52366760093719</v>
      </c>
      <c r="AJ14" s="333">
        <v>330.96320000011474</v>
      </c>
      <c r="AK14" s="333">
        <v>266.80320000089705</v>
      </c>
      <c r="AL14" s="333">
        <v>0</v>
      </c>
      <c r="AM14" s="333">
        <v>0</v>
      </c>
      <c r="AN14" s="333">
        <v>0</v>
      </c>
      <c r="AO14" s="333">
        <v>0</v>
      </c>
      <c r="AP14" s="333">
        <v>0</v>
      </c>
      <c r="AQ14" s="333">
        <v>0</v>
      </c>
      <c r="AR14" s="333">
        <v>0</v>
      </c>
      <c r="AS14" s="333">
        <v>0</v>
      </c>
      <c r="AT14" s="333">
        <v>0</v>
      </c>
      <c r="AU14" s="333">
        <v>0</v>
      </c>
      <c r="AV14" s="333">
        <v>0</v>
      </c>
      <c r="AW14" s="333">
        <v>0</v>
      </c>
      <c r="AX14" s="333">
        <v>0</v>
      </c>
      <c r="AY14" s="333">
        <v>258.67519999947399</v>
      </c>
      <c r="AZ14" s="333">
        <v>127.23828125</v>
      </c>
      <c r="BA14" s="333">
        <v>45.312000000849366</v>
      </c>
      <c r="BB14" s="333">
        <v>0</v>
      </c>
      <c r="BC14" s="333">
        <v>0</v>
      </c>
      <c r="BD14" s="333">
        <v>0</v>
      </c>
      <c r="BE14" s="333">
        <v>0</v>
      </c>
      <c r="BF14" s="333">
        <v>0</v>
      </c>
      <c r="BG14" s="333">
        <v>0</v>
      </c>
      <c r="BH14" s="333">
        <v>0</v>
      </c>
      <c r="BI14" s="333">
        <v>0</v>
      </c>
      <c r="BJ14" s="333">
        <v>0</v>
      </c>
      <c r="BK14" s="333">
        <v>0</v>
      </c>
      <c r="BL14" s="333">
        <v>0</v>
      </c>
      <c r="BM14" s="333">
        <v>0</v>
      </c>
      <c r="BN14" s="333">
        <v>0</v>
      </c>
      <c r="BO14" s="333">
        <v>0</v>
      </c>
      <c r="BP14" s="333">
        <v>2.5015625000232831</v>
      </c>
      <c r="BQ14" s="333">
        <v>0.3515625</v>
      </c>
      <c r="BR14" s="333">
        <v>0</v>
      </c>
      <c r="BS14" s="333">
        <v>77.334061983470747</v>
      </c>
      <c r="BT14" s="333">
        <v>57.742450000001554</v>
      </c>
    </row>
    <row r="15" spans="1:72" ht="15.75" customHeight="1" x14ac:dyDescent="0.25">
      <c r="A15" s="2" t="s">
        <v>869</v>
      </c>
      <c r="B15" s="218">
        <v>46236</v>
      </c>
      <c r="C15" s="332">
        <v>0.5</v>
      </c>
      <c r="D15" s="332">
        <v>0.54166666666666663</v>
      </c>
      <c r="E15" s="333">
        <v>2774.3573333024979</v>
      </c>
      <c r="F15" s="333">
        <v>2774.5947826206684</v>
      </c>
      <c r="G15" s="333">
        <v>1867.7759999930859</v>
      </c>
      <c r="H15" s="333">
        <v>914.09066666662693</v>
      </c>
      <c r="I15" s="333">
        <v>298.31376270949841</v>
      </c>
      <c r="J15" s="333">
        <v>306.12393220514059</v>
      </c>
      <c r="K15" s="333">
        <v>390.64500791579485</v>
      </c>
      <c r="L15" s="333">
        <v>336.70508474111557</v>
      </c>
      <c r="M15" s="333">
        <v>532.75769491493702</v>
      </c>
      <c r="N15" s="333">
        <v>0</v>
      </c>
      <c r="O15" s="333">
        <v>0</v>
      </c>
      <c r="P15" s="333">
        <v>0</v>
      </c>
      <c r="Q15" s="333">
        <v>52.736000000499189</v>
      </c>
      <c r="R15" s="333">
        <v>0</v>
      </c>
      <c r="S15" s="333">
        <v>95.643826087005436</v>
      </c>
      <c r="T15" s="333">
        <v>4.6080000000074506</v>
      </c>
      <c r="U15" s="333">
        <v>0</v>
      </c>
      <c r="V15" s="333">
        <v>0</v>
      </c>
      <c r="W15" s="333">
        <v>171.58678260818124</v>
      </c>
      <c r="X15" s="333">
        <v>0</v>
      </c>
      <c r="Y15" s="333">
        <v>93.255852842703462</v>
      </c>
      <c r="Z15" s="333">
        <v>0</v>
      </c>
      <c r="AA15" s="333">
        <v>44.027243560471106</v>
      </c>
      <c r="AB15" s="333">
        <v>102.1099100173451</v>
      </c>
      <c r="AC15" s="333">
        <v>28.526871800422668</v>
      </c>
      <c r="AD15" s="333">
        <v>118.06082375440747</v>
      </c>
      <c r="AE15" s="333">
        <v>0</v>
      </c>
      <c r="AF15" s="333">
        <v>0</v>
      </c>
      <c r="AG15" s="333">
        <v>0.16373913043935318</v>
      </c>
      <c r="AH15" s="333">
        <v>1.1233695651981179E-2</v>
      </c>
      <c r="AI15" s="333">
        <v>152.57065217476338</v>
      </c>
      <c r="AJ15" s="333">
        <v>327.63839999982156</v>
      </c>
      <c r="AK15" s="333">
        <v>264.21759999915957</v>
      </c>
      <c r="AL15" s="333">
        <v>0</v>
      </c>
      <c r="AM15" s="333">
        <v>0</v>
      </c>
      <c r="AN15" s="333">
        <v>0</v>
      </c>
      <c r="AO15" s="333">
        <v>0</v>
      </c>
      <c r="AP15" s="333">
        <v>0</v>
      </c>
      <c r="AQ15" s="333">
        <v>0</v>
      </c>
      <c r="AR15" s="333">
        <v>0</v>
      </c>
      <c r="AS15" s="333">
        <v>0</v>
      </c>
      <c r="AT15" s="333">
        <v>0</v>
      </c>
      <c r="AU15" s="333">
        <v>0</v>
      </c>
      <c r="AV15" s="333">
        <v>0</v>
      </c>
      <c r="AW15" s="333">
        <v>0</v>
      </c>
      <c r="AX15" s="333">
        <v>0</v>
      </c>
      <c r="AY15" s="333">
        <v>256</v>
      </c>
      <c r="AZ15" s="333">
        <v>116.18515625002328</v>
      </c>
      <c r="BA15" s="333">
        <v>38.911999998614192</v>
      </c>
      <c r="BB15" s="333">
        <v>0</v>
      </c>
      <c r="BC15" s="333">
        <v>0</v>
      </c>
      <c r="BD15" s="333">
        <v>0</v>
      </c>
      <c r="BE15" s="333">
        <v>0</v>
      </c>
      <c r="BF15" s="333">
        <v>0</v>
      </c>
      <c r="BG15" s="333">
        <v>0</v>
      </c>
      <c r="BH15" s="333">
        <v>0</v>
      </c>
      <c r="BI15" s="333">
        <v>0</v>
      </c>
      <c r="BJ15" s="333">
        <v>0</v>
      </c>
      <c r="BK15" s="333">
        <v>0</v>
      </c>
      <c r="BL15" s="333">
        <v>0</v>
      </c>
      <c r="BM15" s="333">
        <v>0</v>
      </c>
      <c r="BN15" s="333">
        <v>0</v>
      </c>
      <c r="BO15" s="333">
        <v>0</v>
      </c>
      <c r="BP15" s="333">
        <v>3.2375000000465661</v>
      </c>
      <c r="BQ15" s="333">
        <v>0</v>
      </c>
      <c r="BR15" s="333">
        <v>0</v>
      </c>
      <c r="BS15" s="333">
        <v>110.05278801652912</v>
      </c>
      <c r="BT15" s="333">
        <v>77.457050000000891</v>
      </c>
    </row>
    <row r="16" spans="1:72" ht="15.75" customHeight="1" x14ac:dyDescent="0.25">
      <c r="A16" s="2" t="s">
        <v>870</v>
      </c>
      <c r="B16" s="218">
        <v>46236</v>
      </c>
      <c r="C16" s="332">
        <v>0.54166666666666663</v>
      </c>
      <c r="D16" s="332">
        <v>0.58333333333333337</v>
      </c>
      <c r="E16" s="333">
        <v>2856.960000038147</v>
      </c>
      <c r="F16" s="333">
        <v>2840.1307825744152</v>
      </c>
      <c r="G16" s="333">
        <v>1884.1599999964237</v>
      </c>
      <c r="H16" s="333">
        <v>982.69866667687893</v>
      </c>
      <c r="I16" s="333">
        <v>303.97179660946131</v>
      </c>
      <c r="J16" s="333">
        <v>313.28295499831438</v>
      </c>
      <c r="K16" s="333">
        <v>384.95689038932323</v>
      </c>
      <c r="L16" s="333">
        <v>333.74739450961351</v>
      </c>
      <c r="M16" s="333">
        <v>550.84257626906037</v>
      </c>
      <c r="N16" s="333">
        <v>0</v>
      </c>
      <c r="O16" s="333">
        <v>0</v>
      </c>
      <c r="P16" s="333">
        <v>0</v>
      </c>
      <c r="Q16" s="333">
        <v>46.502956521697342</v>
      </c>
      <c r="R16" s="333">
        <v>0</v>
      </c>
      <c r="S16" s="333">
        <v>95.189333333168179</v>
      </c>
      <c r="T16" s="333">
        <v>4.6080000000074506</v>
      </c>
      <c r="U16" s="333">
        <v>0</v>
      </c>
      <c r="V16" s="333">
        <v>0</v>
      </c>
      <c r="W16" s="333">
        <v>173.37457777839154</v>
      </c>
      <c r="X16" s="333">
        <v>0</v>
      </c>
      <c r="Y16" s="333">
        <v>92.807608695700765</v>
      </c>
      <c r="Z16" s="333">
        <v>0</v>
      </c>
      <c r="AA16" s="333">
        <v>42.770186335430481</v>
      </c>
      <c r="AB16" s="333">
        <v>103.65527950320393</v>
      </c>
      <c r="AC16" s="333">
        <v>28.770186335314065</v>
      </c>
      <c r="AD16" s="333">
        <v>123.79779158066958</v>
      </c>
      <c r="AE16" s="333">
        <v>0</v>
      </c>
      <c r="AF16" s="333">
        <v>0</v>
      </c>
      <c r="AG16" s="333">
        <v>0.16663043477819883</v>
      </c>
      <c r="AH16" s="333">
        <v>1.0983695652384995E-2</v>
      </c>
      <c r="AI16" s="333">
        <v>145.94565217383206</v>
      </c>
      <c r="AJ16" s="333">
        <v>327.20000000018626</v>
      </c>
      <c r="AK16" s="333">
        <v>264.25764102675021</v>
      </c>
      <c r="AL16" s="333">
        <v>0</v>
      </c>
      <c r="AM16" s="333">
        <v>0</v>
      </c>
      <c r="AN16" s="333">
        <v>0</v>
      </c>
      <c r="AO16" s="333">
        <v>0</v>
      </c>
      <c r="AP16" s="333">
        <v>0</v>
      </c>
      <c r="AQ16" s="333">
        <v>0</v>
      </c>
      <c r="AR16" s="333">
        <v>0</v>
      </c>
      <c r="AS16" s="333">
        <v>0</v>
      </c>
      <c r="AT16" s="333">
        <v>0</v>
      </c>
      <c r="AU16" s="333">
        <v>0</v>
      </c>
      <c r="AV16" s="333">
        <v>0</v>
      </c>
      <c r="AW16" s="333">
        <v>0</v>
      </c>
      <c r="AX16" s="333">
        <v>0</v>
      </c>
      <c r="AY16" s="333">
        <v>256.25600000005215</v>
      </c>
      <c r="AZ16" s="333">
        <v>130.76875000004657</v>
      </c>
      <c r="BA16" s="333">
        <v>39.654400000348687</v>
      </c>
      <c r="BB16" s="333">
        <v>0</v>
      </c>
      <c r="BC16" s="333">
        <v>0</v>
      </c>
      <c r="BD16" s="333">
        <v>0</v>
      </c>
      <c r="BE16" s="333">
        <v>0</v>
      </c>
      <c r="BF16" s="333">
        <v>0</v>
      </c>
      <c r="BG16" s="333">
        <v>0</v>
      </c>
      <c r="BH16" s="333">
        <v>0</v>
      </c>
      <c r="BI16" s="333">
        <v>0</v>
      </c>
      <c r="BJ16" s="333">
        <v>0</v>
      </c>
      <c r="BK16" s="333">
        <v>0</v>
      </c>
      <c r="BL16" s="333">
        <v>0</v>
      </c>
      <c r="BM16" s="333">
        <v>0</v>
      </c>
      <c r="BN16" s="333">
        <v>0</v>
      </c>
      <c r="BO16" s="333">
        <v>0</v>
      </c>
      <c r="BP16" s="333">
        <v>3.4718749999301508</v>
      </c>
      <c r="BQ16" s="333">
        <v>0</v>
      </c>
      <c r="BR16" s="333">
        <v>0</v>
      </c>
      <c r="BS16" s="333">
        <v>97.897875000000568</v>
      </c>
      <c r="BT16" s="333">
        <v>68.26745630251753</v>
      </c>
    </row>
    <row r="17" spans="1:72" ht="15.75" customHeight="1" x14ac:dyDescent="0.25">
      <c r="A17" s="2" t="s">
        <v>871</v>
      </c>
      <c r="B17" s="218">
        <v>46236</v>
      </c>
      <c r="C17" s="332">
        <v>0.58333333333333337</v>
      </c>
      <c r="D17" s="332">
        <v>0.625</v>
      </c>
      <c r="E17" s="333">
        <v>2873.106550693512</v>
      </c>
      <c r="F17" s="333">
        <v>2873.3440000116825</v>
      </c>
      <c r="G17" s="333">
        <v>1884.1599999964237</v>
      </c>
      <c r="H17" s="333">
        <v>1010.6583188325167</v>
      </c>
      <c r="I17" s="333">
        <v>288.03905085101724</v>
      </c>
      <c r="J17" s="333">
        <v>309.65616364404559</v>
      </c>
      <c r="K17" s="333">
        <v>394.7433220371604</v>
      </c>
      <c r="L17" s="333">
        <v>324.36082758754492</v>
      </c>
      <c r="M17" s="333">
        <v>553.41125423833728</v>
      </c>
      <c r="N17" s="333">
        <v>0</v>
      </c>
      <c r="O17" s="333">
        <v>0</v>
      </c>
      <c r="P17" s="333">
        <v>0</v>
      </c>
      <c r="Q17" s="333">
        <v>39.513043478131294</v>
      </c>
      <c r="R17" s="333">
        <v>0</v>
      </c>
      <c r="S17" s="333">
        <v>95.280231884215027</v>
      </c>
      <c r="T17" s="333">
        <v>8.1920000007376075</v>
      </c>
      <c r="U17" s="333">
        <v>0</v>
      </c>
      <c r="V17" s="333">
        <v>0</v>
      </c>
      <c r="W17" s="333">
        <v>156.46472657006234</v>
      </c>
      <c r="X17" s="333">
        <v>0</v>
      </c>
      <c r="Y17" s="333">
        <v>92.843320610933006</v>
      </c>
      <c r="Z17" s="333">
        <v>0</v>
      </c>
      <c r="AA17" s="333">
        <v>37.124935300205834</v>
      </c>
      <c r="AB17" s="333">
        <v>97.608913043513894</v>
      </c>
      <c r="AC17" s="333">
        <v>29.033757763914764</v>
      </c>
      <c r="AD17" s="333">
        <v>119.79507740773261</v>
      </c>
      <c r="AE17" s="333">
        <v>0</v>
      </c>
      <c r="AF17" s="333">
        <v>0</v>
      </c>
      <c r="AG17" s="333">
        <v>0.16684782609445392</v>
      </c>
      <c r="AH17" s="333">
        <v>1.1358695652006645E-2</v>
      </c>
      <c r="AI17" s="333">
        <v>139.51630434859544</v>
      </c>
      <c r="AJ17" s="333">
        <v>328.89279999979772</v>
      </c>
      <c r="AK17" s="333">
        <v>266.01682051178068</v>
      </c>
      <c r="AL17" s="333">
        <v>0</v>
      </c>
      <c r="AM17" s="333">
        <v>0</v>
      </c>
      <c r="AN17" s="333">
        <v>0</v>
      </c>
      <c r="AO17" s="333">
        <v>0</v>
      </c>
      <c r="AP17" s="333">
        <v>0</v>
      </c>
      <c r="AQ17" s="333">
        <v>0</v>
      </c>
      <c r="AR17" s="333">
        <v>0</v>
      </c>
      <c r="AS17" s="333">
        <v>0</v>
      </c>
      <c r="AT17" s="333">
        <v>0</v>
      </c>
      <c r="AU17" s="333">
        <v>0</v>
      </c>
      <c r="AV17" s="333">
        <v>0</v>
      </c>
      <c r="AW17" s="333">
        <v>0</v>
      </c>
      <c r="AX17" s="333">
        <v>0</v>
      </c>
      <c r="AY17" s="333">
        <v>250.2976000001654</v>
      </c>
      <c r="AZ17" s="333">
        <v>144.77187499997672</v>
      </c>
      <c r="BA17" s="333">
        <v>41.740799998864532</v>
      </c>
      <c r="BB17" s="333">
        <v>0</v>
      </c>
      <c r="BC17" s="333">
        <v>0</v>
      </c>
      <c r="BD17" s="333">
        <v>0</v>
      </c>
      <c r="BE17" s="333">
        <v>0</v>
      </c>
      <c r="BF17" s="333">
        <v>0</v>
      </c>
      <c r="BG17" s="333">
        <v>0</v>
      </c>
      <c r="BH17" s="333">
        <v>0</v>
      </c>
      <c r="BI17" s="333">
        <v>0</v>
      </c>
      <c r="BJ17" s="333">
        <v>0</v>
      </c>
      <c r="BK17" s="333">
        <v>0</v>
      </c>
      <c r="BL17" s="333">
        <v>0</v>
      </c>
      <c r="BM17" s="333">
        <v>0</v>
      </c>
      <c r="BN17" s="333">
        <v>0</v>
      </c>
      <c r="BO17" s="333">
        <v>0</v>
      </c>
      <c r="BP17" s="333">
        <v>3.7781250000698492</v>
      </c>
      <c r="BQ17" s="333">
        <v>0</v>
      </c>
      <c r="BR17" s="333">
        <v>0</v>
      </c>
      <c r="BS17" s="333">
        <v>86.53309999999874</v>
      </c>
      <c r="BT17" s="333">
        <v>58.161361344540637</v>
      </c>
    </row>
    <row r="18" spans="1:72" ht="15.75" customHeight="1" x14ac:dyDescent="0.25">
      <c r="A18" s="2" t="s">
        <v>872</v>
      </c>
      <c r="B18" s="218">
        <v>46236</v>
      </c>
      <c r="C18" s="332">
        <v>0.625</v>
      </c>
      <c r="D18" s="332">
        <v>0.66666666666666663</v>
      </c>
      <c r="E18" s="333">
        <v>2956.2434782683849</v>
      </c>
      <c r="F18" s="333">
        <v>2940.1266086995602</v>
      </c>
      <c r="G18" s="333">
        <v>1942.8693333566189</v>
      </c>
      <c r="H18" s="333">
        <v>1019.2510144859552</v>
      </c>
      <c r="I18" s="333">
        <v>388.21749152615666</v>
      </c>
      <c r="J18" s="333">
        <v>310.77532203495502</v>
      </c>
      <c r="K18" s="333">
        <v>377.80393220484257</v>
      </c>
      <c r="L18" s="333">
        <v>331.45760841667652</v>
      </c>
      <c r="M18" s="333">
        <v>535.00714240223169</v>
      </c>
      <c r="N18" s="333">
        <v>0</v>
      </c>
      <c r="O18" s="333">
        <v>0</v>
      </c>
      <c r="P18" s="333">
        <v>0</v>
      </c>
      <c r="Q18" s="333">
        <v>64.222608695738018</v>
      </c>
      <c r="R18" s="333">
        <v>0</v>
      </c>
      <c r="S18" s="333">
        <v>95.325990337878466</v>
      </c>
      <c r="T18" s="333">
        <v>23.585391303524375</v>
      </c>
      <c r="U18" s="333">
        <v>0</v>
      </c>
      <c r="V18" s="333">
        <v>0</v>
      </c>
      <c r="W18" s="333">
        <v>196.56496231909841</v>
      </c>
      <c r="X18" s="333">
        <v>0</v>
      </c>
      <c r="Y18" s="333">
        <v>93.203107960522175</v>
      </c>
      <c r="Z18" s="333">
        <v>0</v>
      </c>
      <c r="AA18" s="333">
        <v>25.666927083337214</v>
      </c>
      <c r="AB18" s="333">
        <v>102.31499999994412</v>
      </c>
      <c r="AC18" s="333">
        <v>28.82183229830116</v>
      </c>
      <c r="AD18" s="333">
        <v>103.9688977478072</v>
      </c>
      <c r="AE18" s="333">
        <v>0</v>
      </c>
      <c r="AF18" s="333">
        <v>0</v>
      </c>
      <c r="AG18" s="333">
        <v>0.16573913043612265</v>
      </c>
      <c r="AH18" s="333">
        <v>1.0983695652157621E-2</v>
      </c>
      <c r="AI18" s="333">
        <v>146.79347825981677</v>
      </c>
      <c r="AJ18" s="333">
        <v>327.17760000028647</v>
      </c>
      <c r="AK18" s="333">
        <v>264.3495384613052</v>
      </c>
      <c r="AL18" s="333">
        <v>0</v>
      </c>
      <c r="AM18" s="333">
        <v>0</v>
      </c>
      <c r="AN18" s="333">
        <v>0</v>
      </c>
      <c r="AO18" s="333">
        <v>0</v>
      </c>
      <c r="AP18" s="333">
        <v>0</v>
      </c>
      <c r="AQ18" s="333">
        <v>0</v>
      </c>
      <c r="AR18" s="333">
        <v>0</v>
      </c>
      <c r="AS18" s="333">
        <v>0</v>
      </c>
      <c r="AT18" s="333">
        <v>0</v>
      </c>
      <c r="AU18" s="333">
        <v>0</v>
      </c>
      <c r="AV18" s="333">
        <v>0</v>
      </c>
      <c r="AW18" s="333">
        <v>0</v>
      </c>
      <c r="AX18" s="333">
        <v>0</v>
      </c>
      <c r="AY18" s="333">
        <v>256.94719999982044</v>
      </c>
      <c r="AZ18" s="333">
        <v>162.15234375</v>
      </c>
      <c r="BA18" s="333">
        <v>52.454400001093745</v>
      </c>
      <c r="BB18" s="333">
        <v>0</v>
      </c>
      <c r="BC18" s="333">
        <v>0</v>
      </c>
      <c r="BD18" s="333">
        <v>0</v>
      </c>
      <c r="BE18" s="333">
        <v>0</v>
      </c>
      <c r="BF18" s="333">
        <v>0</v>
      </c>
      <c r="BG18" s="333">
        <v>0</v>
      </c>
      <c r="BH18" s="333">
        <v>0</v>
      </c>
      <c r="BI18" s="333">
        <v>0</v>
      </c>
      <c r="BJ18" s="333">
        <v>0</v>
      </c>
      <c r="BK18" s="333">
        <v>0</v>
      </c>
      <c r="BL18" s="333">
        <v>0</v>
      </c>
      <c r="BM18" s="333">
        <v>0</v>
      </c>
      <c r="BN18" s="333">
        <v>0</v>
      </c>
      <c r="BO18" s="333">
        <v>0</v>
      </c>
      <c r="BP18" s="333">
        <v>3.3703124999301508</v>
      </c>
      <c r="BQ18" s="333">
        <v>0</v>
      </c>
      <c r="BR18" s="333">
        <v>0</v>
      </c>
      <c r="BS18" s="333">
        <v>58.070466666667926</v>
      </c>
      <c r="BT18" s="333">
        <v>38.586134453780687</v>
      </c>
    </row>
    <row r="19" spans="1:72" ht="15.75" customHeight="1" x14ac:dyDescent="0.25">
      <c r="A19" s="2" t="s">
        <v>873</v>
      </c>
      <c r="B19" s="218">
        <v>46236</v>
      </c>
      <c r="C19" s="332">
        <v>0.66666666666666663</v>
      </c>
      <c r="D19" s="332">
        <v>0.70833333333333337</v>
      </c>
      <c r="E19" s="333">
        <v>2987.9726376831532</v>
      </c>
      <c r="F19" s="333">
        <v>3003.9707826077938</v>
      </c>
      <c r="G19" s="333">
        <v>1923.0423188209534</v>
      </c>
      <c r="H19" s="333">
        <v>1092.608000010252</v>
      </c>
      <c r="I19" s="333">
        <v>381.0668474547565</v>
      </c>
      <c r="J19" s="333">
        <v>329.55803155899048</v>
      </c>
      <c r="K19" s="333">
        <v>361.6976271122694</v>
      </c>
      <c r="L19" s="333">
        <v>333.02562711387873</v>
      </c>
      <c r="M19" s="333">
        <v>511.90268810465932</v>
      </c>
      <c r="N19" s="333">
        <v>0</v>
      </c>
      <c r="O19" s="333">
        <v>0</v>
      </c>
      <c r="P19" s="333">
        <v>0</v>
      </c>
      <c r="Q19" s="333">
        <v>44.321391304023564</v>
      </c>
      <c r="R19" s="333">
        <v>0</v>
      </c>
      <c r="S19" s="333">
        <v>95.23261835752055</v>
      </c>
      <c r="T19" s="333">
        <v>66.902075363323092</v>
      </c>
      <c r="U19" s="333">
        <v>0</v>
      </c>
      <c r="V19" s="333">
        <v>0</v>
      </c>
      <c r="W19" s="333">
        <v>149.65834202803671</v>
      </c>
      <c r="X19" s="333">
        <v>0</v>
      </c>
      <c r="Y19" s="333">
        <v>92.803571428637952</v>
      </c>
      <c r="Z19" s="333">
        <v>0</v>
      </c>
      <c r="AA19" s="333">
        <v>4.578091032570228</v>
      </c>
      <c r="AB19" s="333">
        <v>112.59567901212722</v>
      </c>
      <c r="AC19" s="333">
        <v>29.108792701736093</v>
      </c>
      <c r="AD19" s="333">
        <v>92.650038819760084</v>
      </c>
      <c r="AE19" s="333">
        <v>0</v>
      </c>
      <c r="AF19" s="333">
        <v>0</v>
      </c>
      <c r="AG19" s="333">
        <v>0.16577138848879258</v>
      </c>
      <c r="AH19" s="333">
        <v>1.1137710378761767E-2</v>
      </c>
      <c r="AI19" s="333">
        <v>147.54347826074809</v>
      </c>
      <c r="AJ19" s="333">
        <v>328.45611707307398</v>
      </c>
      <c r="AK19" s="333">
        <v>266.28995122015476</v>
      </c>
      <c r="AL19" s="333">
        <v>0</v>
      </c>
      <c r="AM19" s="333">
        <v>0</v>
      </c>
      <c r="AN19" s="333">
        <v>0</v>
      </c>
      <c r="AO19" s="333">
        <v>0</v>
      </c>
      <c r="AP19" s="333">
        <v>0</v>
      </c>
      <c r="AQ19" s="333">
        <v>0</v>
      </c>
      <c r="AR19" s="333">
        <v>0</v>
      </c>
      <c r="AS19" s="333">
        <v>0</v>
      </c>
      <c r="AT19" s="333">
        <v>0</v>
      </c>
      <c r="AU19" s="333">
        <v>0</v>
      </c>
      <c r="AV19" s="333">
        <v>0</v>
      </c>
      <c r="AW19" s="333">
        <v>0</v>
      </c>
      <c r="AX19" s="333">
        <v>0</v>
      </c>
      <c r="AY19" s="333">
        <v>260.17279999982566</v>
      </c>
      <c r="AZ19" s="333">
        <v>178.99453124997672</v>
      </c>
      <c r="BA19" s="333">
        <v>69.350399998947978</v>
      </c>
      <c r="BB19" s="333">
        <v>0</v>
      </c>
      <c r="BC19" s="333">
        <v>0</v>
      </c>
      <c r="BD19" s="333">
        <v>0</v>
      </c>
      <c r="BE19" s="333">
        <v>0</v>
      </c>
      <c r="BF19" s="333">
        <v>0</v>
      </c>
      <c r="BG19" s="333">
        <v>0</v>
      </c>
      <c r="BH19" s="333">
        <v>0</v>
      </c>
      <c r="BI19" s="333">
        <v>0</v>
      </c>
      <c r="BJ19" s="333">
        <v>0</v>
      </c>
      <c r="BK19" s="333">
        <v>0</v>
      </c>
      <c r="BL19" s="333">
        <v>0</v>
      </c>
      <c r="BM19" s="333">
        <v>0</v>
      </c>
      <c r="BN19" s="333">
        <v>0</v>
      </c>
      <c r="BO19" s="333">
        <v>0</v>
      </c>
      <c r="BP19" s="333">
        <v>3.480297256144695</v>
      </c>
      <c r="BQ19" s="333">
        <v>0</v>
      </c>
      <c r="BR19" s="333">
        <v>0</v>
      </c>
      <c r="BS19" s="333">
        <v>9.6612749999985681</v>
      </c>
      <c r="BT19" s="333">
        <v>6.8162478991616808</v>
      </c>
    </row>
    <row r="20" spans="1:72" ht="15.75" customHeight="1" x14ac:dyDescent="0.25">
      <c r="A20" s="2" t="s">
        <v>874</v>
      </c>
      <c r="B20" s="218">
        <v>46236</v>
      </c>
      <c r="C20" s="332">
        <v>0.70833333333333337</v>
      </c>
      <c r="D20" s="332">
        <v>0.75</v>
      </c>
      <c r="E20" s="333">
        <v>3086.2172753512859</v>
      </c>
      <c r="F20" s="333">
        <v>3069.6735022962093</v>
      </c>
      <c r="G20" s="333">
        <v>1971.7787826061249</v>
      </c>
      <c r="H20" s="333">
        <v>1125.0495072454214</v>
      </c>
      <c r="I20" s="333">
        <v>373.84677966311574</v>
      </c>
      <c r="J20" s="333">
        <v>330.83518877997994</v>
      </c>
      <c r="K20" s="333">
        <v>395.78467796742916</v>
      </c>
      <c r="L20" s="333">
        <v>335.24718644469976</v>
      </c>
      <c r="M20" s="333">
        <v>526.53230157867074</v>
      </c>
      <c r="N20" s="333">
        <v>0</v>
      </c>
      <c r="O20" s="333">
        <v>0</v>
      </c>
      <c r="P20" s="333">
        <v>0</v>
      </c>
      <c r="Q20" s="333">
        <v>41.984000000171363</v>
      </c>
      <c r="R20" s="333">
        <v>0</v>
      </c>
      <c r="S20" s="333">
        <v>95.193043478298932</v>
      </c>
      <c r="T20" s="333">
        <v>67.431142028421164</v>
      </c>
      <c r="U20" s="333">
        <v>0</v>
      </c>
      <c r="V20" s="333">
        <v>0</v>
      </c>
      <c r="W20" s="333">
        <v>152.11445797141641</v>
      </c>
      <c r="X20" s="333">
        <v>0</v>
      </c>
      <c r="Y20" s="333">
        <v>93</v>
      </c>
      <c r="Z20" s="333">
        <v>0</v>
      </c>
      <c r="AA20" s="333">
        <v>3.449643342406489</v>
      </c>
      <c r="AB20" s="333">
        <v>117.18557098787278</v>
      </c>
      <c r="AC20" s="333">
        <v>30.0234375</v>
      </c>
      <c r="AD20" s="333">
        <v>85.946234472095966</v>
      </c>
      <c r="AE20" s="333">
        <v>0</v>
      </c>
      <c r="AF20" s="333">
        <v>0</v>
      </c>
      <c r="AG20" s="333">
        <v>0.1677419354855374</v>
      </c>
      <c r="AH20" s="333">
        <v>1.1081989247259116E-2</v>
      </c>
      <c r="AI20" s="333">
        <v>149.91321879439056</v>
      </c>
      <c r="AJ20" s="333">
        <v>328.79508292675018</v>
      </c>
      <c r="AK20" s="333">
        <v>266.1525853658095</v>
      </c>
      <c r="AL20" s="333">
        <v>0</v>
      </c>
      <c r="AM20" s="333">
        <v>0</v>
      </c>
      <c r="AN20" s="333">
        <v>0</v>
      </c>
      <c r="AO20" s="333">
        <v>0</v>
      </c>
      <c r="AP20" s="333">
        <v>0</v>
      </c>
      <c r="AQ20" s="333">
        <v>0</v>
      </c>
      <c r="AR20" s="333">
        <v>0</v>
      </c>
      <c r="AS20" s="333">
        <v>0</v>
      </c>
      <c r="AT20" s="333">
        <v>0</v>
      </c>
      <c r="AU20" s="333">
        <v>0</v>
      </c>
      <c r="AV20" s="333">
        <v>0</v>
      </c>
      <c r="AW20" s="333">
        <v>0</v>
      </c>
      <c r="AX20" s="333">
        <v>0</v>
      </c>
      <c r="AY20" s="333">
        <v>261.48160000052303</v>
      </c>
      <c r="AZ20" s="333">
        <v>177.61250000004657</v>
      </c>
      <c r="BA20" s="333">
        <v>70.124800000339746</v>
      </c>
      <c r="BB20" s="333">
        <v>0</v>
      </c>
      <c r="BC20" s="333">
        <v>0</v>
      </c>
      <c r="BD20" s="333">
        <v>0</v>
      </c>
      <c r="BE20" s="333">
        <v>0</v>
      </c>
      <c r="BF20" s="333">
        <v>0</v>
      </c>
      <c r="BG20" s="333">
        <v>0</v>
      </c>
      <c r="BH20" s="333">
        <v>0</v>
      </c>
      <c r="BI20" s="333">
        <v>0</v>
      </c>
      <c r="BJ20" s="333">
        <v>0</v>
      </c>
      <c r="BK20" s="333">
        <v>0</v>
      </c>
      <c r="BL20" s="333">
        <v>0</v>
      </c>
      <c r="BM20" s="333">
        <v>0</v>
      </c>
      <c r="BN20" s="333">
        <v>0</v>
      </c>
      <c r="BO20" s="333">
        <v>0</v>
      </c>
      <c r="BP20" s="333">
        <v>3.6040777439484373</v>
      </c>
      <c r="BQ20" s="333">
        <v>0</v>
      </c>
      <c r="BR20" s="333">
        <v>0</v>
      </c>
      <c r="BS20" s="333">
        <v>6.8599958333325048</v>
      </c>
      <c r="BT20" s="333">
        <v>5.1335833333323535</v>
      </c>
    </row>
    <row r="21" spans="1:72" ht="15.75" customHeight="1" x14ac:dyDescent="0.25">
      <c r="A21" s="2" t="s">
        <v>875</v>
      </c>
      <c r="B21" s="218">
        <v>46237</v>
      </c>
      <c r="C21" s="332">
        <v>0.41666666666666669</v>
      </c>
      <c r="D21" s="332">
        <v>0.45833333333333331</v>
      </c>
      <c r="E21" s="333">
        <v>2783.1884255409241</v>
      </c>
      <c r="F21" s="333">
        <v>2782.727420270443</v>
      </c>
      <c r="G21" s="333">
        <v>1807.9387826323509</v>
      </c>
      <c r="H21" s="333">
        <v>983.03999999165535</v>
      </c>
      <c r="I21" s="333">
        <v>268.75242080911994</v>
      </c>
      <c r="J21" s="333">
        <v>287.13654237240553</v>
      </c>
      <c r="K21" s="333">
        <v>389.56886031478643</v>
      </c>
      <c r="L21" s="333">
        <v>339.34318643808365</v>
      </c>
      <c r="M21" s="333">
        <v>493.91511864215136</v>
      </c>
      <c r="N21" s="333">
        <v>0</v>
      </c>
      <c r="O21" s="333">
        <v>0</v>
      </c>
      <c r="P21" s="333">
        <v>0</v>
      </c>
      <c r="Q21" s="333">
        <v>35.795478261075914</v>
      </c>
      <c r="R21" s="333">
        <v>0</v>
      </c>
      <c r="S21" s="333">
        <v>95.751420289743692</v>
      </c>
      <c r="T21" s="333">
        <v>5.1200000001117587</v>
      </c>
      <c r="U21" s="333">
        <v>0</v>
      </c>
      <c r="V21" s="333">
        <v>0</v>
      </c>
      <c r="W21" s="333">
        <v>141.77354202885181</v>
      </c>
      <c r="X21" s="333">
        <v>0</v>
      </c>
      <c r="Y21" s="333">
        <v>93.449999999720603</v>
      </c>
      <c r="Z21" s="333">
        <v>0</v>
      </c>
      <c r="AA21" s="333">
        <v>37.820497979177162</v>
      </c>
      <c r="AB21" s="333">
        <v>106.62551038060337</v>
      </c>
      <c r="AC21" s="333">
        <v>28.425057870335877</v>
      </c>
      <c r="AD21" s="333">
        <v>89.704358294606209</v>
      </c>
      <c r="AE21" s="333">
        <v>0</v>
      </c>
      <c r="AF21" s="333">
        <v>0</v>
      </c>
      <c r="AG21" s="333">
        <v>0.1677461430481344</v>
      </c>
      <c r="AH21" s="333">
        <v>1.1734017064327418E-2</v>
      </c>
      <c r="AI21" s="333">
        <v>151.23655914049596</v>
      </c>
      <c r="AJ21" s="333">
        <v>327.23839999991469</v>
      </c>
      <c r="AK21" s="333">
        <v>263.82821052614599</v>
      </c>
      <c r="AL21" s="333">
        <v>0</v>
      </c>
      <c r="AM21" s="333">
        <v>0</v>
      </c>
      <c r="AN21" s="333">
        <v>0</v>
      </c>
      <c r="AO21" s="333">
        <v>0</v>
      </c>
      <c r="AP21" s="333">
        <v>0</v>
      </c>
      <c r="AQ21" s="333">
        <v>0</v>
      </c>
      <c r="AR21" s="333">
        <v>0</v>
      </c>
      <c r="AS21" s="333">
        <v>0</v>
      </c>
      <c r="AT21" s="333">
        <v>0</v>
      </c>
      <c r="AU21" s="333">
        <v>0</v>
      </c>
      <c r="AV21" s="333">
        <v>0</v>
      </c>
      <c r="AW21" s="333">
        <v>0</v>
      </c>
      <c r="AX21" s="333">
        <v>0</v>
      </c>
      <c r="AY21" s="333">
        <v>257.83360000001267</v>
      </c>
      <c r="AZ21" s="333">
        <v>113.91562500002328</v>
      </c>
      <c r="BA21" s="333">
        <v>43.513600001111627</v>
      </c>
      <c r="BB21" s="333">
        <v>0</v>
      </c>
      <c r="BC21" s="333">
        <v>0</v>
      </c>
      <c r="BD21" s="333">
        <v>0</v>
      </c>
      <c r="BE21" s="333">
        <v>0</v>
      </c>
      <c r="BF21" s="333">
        <v>0</v>
      </c>
      <c r="BG21" s="333">
        <v>0</v>
      </c>
      <c r="BH21" s="333">
        <v>0</v>
      </c>
      <c r="BI21" s="333">
        <v>0</v>
      </c>
      <c r="BJ21" s="333">
        <v>0</v>
      </c>
      <c r="BK21" s="333">
        <v>0</v>
      </c>
      <c r="BL21" s="333">
        <v>0</v>
      </c>
      <c r="BM21" s="333">
        <v>0</v>
      </c>
      <c r="BN21" s="333">
        <v>0</v>
      </c>
      <c r="BO21" s="333">
        <v>0</v>
      </c>
      <c r="BP21" s="333">
        <v>8.2462652439717203</v>
      </c>
      <c r="BQ21" s="333">
        <v>0</v>
      </c>
      <c r="BR21" s="333">
        <v>0</v>
      </c>
      <c r="BS21" s="333">
        <v>83.079933333332519</v>
      </c>
      <c r="BT21" s="333">
        <v>60.791185434172803</v>
      </c>
    </row>
    <row r="22" spans="1:72" ht="15.75" customHeight="1" x14ac:dyDescent="0.25">
      <c r="A22" s="2" t="s">
        <v>876</v>
      </c>
      <c r="B22" s="218">
        <v>46237</v>
      </c>
      <c r="C22" s="332">
        <v>0.45833333333333331</v>
      </c>
      <c r="D22" s="332">
        <v>0.5</v>
      </c>
      <c r="E22" s="333">
        <v>2823.701313585043</v>
      </c>
      <c r="F22" s="333">
        <v>2824.1623188257217</v>
      </c>
      <c r="G22" s="333">
        <v>1824.5305507183075</v>
      </c>
      <c r="H22" s="333">
        <v>1019.562666669488</v>
      </c>
      <c r="I22" s="333">
        <v>338.67049444839358</v>
      </c>
      <c r="J22" s="333">
        <v>274.64027118682861</v>
      </c>
      <c r="K22" s="333">
        <v>380.15117241442204</v>
      </c>
      <c r="L22" s="333">
        <v>338.64894914627075</v>
      </c>
      <c r="M22" s="333">
        <v>489.54142373427749</v>
      </c>
      <c r="N22" s="333">
        <v>0</v>
      </c>
      <c r="O22" s="333">
        <v>0</v>
      </c>
      <c r="P22" s="333">
        <v>6.4000000013038516E-2</v>
      </c>
      <c r="Q22" s="333">
        <v>46.12452173884958</v>
      </c>
      <c r="R22" s="333">
        <v>0</v>
      </c>
      <c r="S22" s="333">
        <v>95.697623188607395</v>
      </c>
      <c r="T22" s="333">
        <v>19.199999999254942</v>
      </c>
      <c r="U22" s="333">
        <v>0</v>
      </c>
      <c r="V22" s="333">
        <v>0</v>
      </c>
      <c r="W22" s="333">
        <v>172.43863188382238</v>
      </c>
      <c r="X22" s="333">
        <v>0</v>
      </c>
      <c r="Y22" s="333">
        <v>93.296273292042315</v>
      </c>
      <c r="Z22" s="333">
        <v>0</v>
      </c>
      <c r="AA22" s="333">
        <v>28.676352483744267</v>
      </c>
      <c r="AB22" s="333">
        <v>85.67573185544461</v>
      </c>
      <c r="AC22" s="333">
        <v>28.752765916287899</v>
      </c>
      <c r="AD22" s="333">
        <v>87.194652517326176</v>
      </c>
      <c r="AE22" s="333">
        <v>0</v>
      </c>
      <c r="AF22" s="333">
        <v>0</v>
      </c>
      <c r="AG22" s="333">
        <v>0.16573913043248467</v>
      </c>
      <c r="AH22" s="333">
        <v>1.1233724871317463E-2</v>
      </c>
      <c r="AI22" s="333">
        <v>153.16666666604578</v>
      </c>
      <c r="AJ22" s="333">
        <v>321.9680000001099</v>
      </c>
      <c r="AK22" s="333">
        <v>259.19999999925494</v>
      </c>
      <c r="AL22" s="333">
        <v>0</v>
      </c>
      <c r="AM22" s="333">
        <v>0</v>
      </c>
      <c r="AN22" s="333">
        <v>0</v>
      </c>
      <c r="AO22" s="333">
        <v>0</v>
      </c>
      <c r="AP22" s="333">
        <v>0</v>
      </c>
      <c r="AQ22" s="333">
        <v>0</v>
      </c>
      <c r="AR22" s="333">
        <v>0</v>
      </c>
      <c r="AS22" s="333">
        <v>0</v>
      </c>
      <c r="AT22" s="333">
        <v>0</v>
      </c>
      <c r="AU22" s="333">
        <v>0</v>
      </c>
      <c r="AV22" s="333">
        <v>0</v>
      </c>
      <c r="AW22" s="333">
        <v>0</v>
      </c>
      <c r="AX22" s="333">
        <v>0</v>
      </c>
      <c r="AY22" s="333">
        <v>250.73920000018552</v>
      </c>
      <c r="AZ22" s="333">
        <v>131.7734375</v>
      </c>
      <c r="BA22" s="333">
        <v>51.35359999909997</v>
      </c>
      <c r="BB22" s="333">
        <v>0</v>
      </c>
      <c r="BC22" s="333">
        <v>0</v>
      </c>
      <c r="BD22" s="333">
        <v>0</v>
      </c>
      <c r="BE22" s="333">
        <v>0</v>
      </c>
      <c r="BF22" s="333">
        <v>0</v>
      </c>
      <c r="BG22" s="333">
        <v>0</v>
      </c>
      <c r="BH22" s="333">
        <v>0</v>
      </c>
      <c r="BI22" s="333">
        <v>0</v>
      </c>
      <c r="BJ22" s="333">
        <v>0</v>
      </c>
      <c r="BK22" s="333">
        <v>0</v>
      </c>
      <c r="BL22" s="333">
        <v>0</v>
      </c>
      <c r="BM22" s="333">
        <v>0</v>
      </c>
      <c r="BN22" s="333">
        <v>0</v>
      </c>
      <c r="BO22" s="333">
        <v>0</v>
      </c>
      <c r="BP22" s="333">
        <v>9.7347560975467786</v>
      </c>
      <c r="BQ22" s="333">
        <v>0</v>
      </c>
      <c r="BR22" s="333">
        <v>0</v>
      </c>
      <c r="BS22" s="333">
        <v>61.237737254901731</v>
      </c>
      <c r="BT22" s="333">
        <v>45.466218487395963</v>
      </c>
    </row>
    <row r="23" spans="1:72" ht="15.75" customHeight="1" x14ac:dyDescent="0.25">
      <c r="A23" s="2" t="s">
        <v>877</v>
      </c>
      <c r="B23" s="218">
        <v>46237</v>
      </c>
      <c r="C23" s="332">
        <v>0.5</v>
      </c>
      <c r="D23" s="332">
        <v>0.54166666666666663</v>
      </c>
      <c r="E23" s="333">
        <v>2840.4275942444801</v>
      </c>
      <c r="F23" s="333">
        <v>2839.9230145215988</v>
      </c>
      <c r="G23" s="333">
        <v>1807.7310144901276</v>
      </c>
      <c r="H23" s="333">
        <v>1043.3966376781464</v>
      </c>
      <c r="I23" s="333">
        <v>342.57198831066489</v>
      </c>
      <c r="J23" s="333">
        <v>292.58630508556962</v>
      </c>
      <c r="K23" s="333">
        <v>350.70234482735395</v>
      </c>
      <c r="L23" s="333">
        <v>296.1616271212697</v>
      </c>
      <c r="M23" s="333">
        <v>522.06644067540765</v>
      </c>
      <c r="N23" s="333">
        <v>0</v>
      </c>
      <c r="O23" s="333">
        <v>0</v>
      </c>
      <c r="P23" s="333">
        <v>0</v>
      </c>
      <c r="Q23" s="333">
        <v>43.998608695343137</v>
      </c>
      <c r="R23" s="333">
        <v>0</v>
      </c>
      <c r="S23" s="333">
        <v>95.571478261146694</v>
      </c>
      <c r="T23" s="333">
        <v>37.921391304582357</v>
      </c>
      <c r="U23" s="333">
        <v>0</v>
      </c>
      <c r="V23" s="333">
        <v>0</v>
      </c>
      <c r="W23" s="333">
        <v>148.13495652191341</v>
      </c>
      <c r="X23" s="333">
        <v>0</v>
      </c>
      <c r="Y23" s="333">
        <v>93.453726707957685</v>
      </c>
      <c r="Z23" s="333">
        <v>0</v>
      </c>
      <c r="AA23" s="333">
        <v>17.637971698131878</v>
      </c>
      <c r="AB23" s="333">
        <v>90.459255801513791</v>
      </c>
      <c r="AC23" s="333">
        <v>28.607751261908561</v>
      </c>
      <c r="AD23" s="333">
        <v>89.598805257119238</v>
      </c>
      <c r="AE23" s="333">
        <v>0</v>
      </c>
      <c r="AF23" s="333">
        <v>0</v>
      </c>
      <c r="AG23" s="333">
        <v>0.16374053296021884</v>
      </c>
      <c r="AH23" s="333">
        <v>1.1483870967595067E-2</v>
      </c>
      <c r="AI23" s="333">
        <v>112.76344086043537</v>
      </c>
      <c r="AJ23" s="333">
        <v>317.27359999995679</v>
      </c>
      <c r="AK23" s="333">
        <v>256.05120000056922</v>
      </c>
      <c r="AL23" s="333">
        <v>0</v>
      </c>
      <c r="AM23" s="333">
        <v>0</v>
      </c>
      <c r="AN23" s="333">
        <v>0</v>
      </c>
      <c r="AO23" s="333">
        <v>0</v>
      </c>
      <c r="AP23" s="333">
        <v>0</v>
      </c>
      <c r="AQ23" s="333">
        <v>0</v>
      </c>
      <c r="AR23" s="333">
        <v>0</v>
      </c>
      <c r="AS23" s="333">
        <v>0</v>
      </c>
      <c r="AT23" s="333">
        <v>0</v>
      </c>
      <c r="AU23" s="333">
        <v>0</v>
      </c>
      <c r="AV23" s="333">
        <v>0</v>
      </c>
      <c r="AW23" s="333">
        <v>0</v>
      </c>
      <c r="AX23" s="333">
        <v>0</v>
      </c>
      <c r="AY23" s="333">
        <v>252.23039999976754</v>
      </c>
      <c r="AZ23" s="333">
        <v>147.91562499990687</v>
      </c>
      <c r="BA23" s="333">
        <v>61.062400000169873</v>
      </c>
      <c r="BB23" s="333">
        <v>0</v>
      </c>
      <c r="BC23" s="333">
        <v>0</v>
      </c>
      <c r="BD23" s="333">
        <v>0</v>
      </c>
      <c r="BE23" s="333">
        <v>0</v>
      </c>
      <c r="BF23" s="333">
        <v>0</v>
      </c>
      <c r="BG23" s="333">
        <v>0</v>
      </c>
      <c r="BH23" s="333">
        <v>0</v>
      </c>
      <c r="BI23" s="333">
        <v>0</v>
      </c>
      <c r="BJ23" s="333">
        <v>0</v>
      </c>
      <c r="BK23" s="333">
        <v>0</v>
      </c>
      <c r="BL23" s="333">
        <v>0</v>
      </c>
      <c r="BM23" s="333">
        <v>0</v>
      </c>
      <c r="BN23" s="333">
        <v>0</v>
      </c>
      <c r="BO23" s="333">
        <v>0</v>
      </c>
      <c r="BP23" s="333">
        <v>10.411906290100887</v>
      </c>
      <c r="BQ23" s="333">
        <v>0</v>
      </c>
      <c r="BR23" s="333">
        <v>0</v>
      </c>
      <c r="BS23" s="333">
        <v>37.367712745099197</v>
      </c>
      <c r="BT23" s="333">
        <v>28.090190568789694</v>
      </c>
    </row>
    <row r="24" spans="1:72" ht="15.75" customHeight="1" x14ac:dyDescent="0.25">
      <c r="A24" s="2" t="s">
        <v>878</v>
      </c>
      <c r="B24" s="218">
        <v>46237</v>
      </c>
      <c r="C24" s="332">
        <v>0.54166666666666663</v>
      </c>
      <c r="D24" s="332">
        <v>0.58333333333333337</v>
      </c>
      <c r="E24" s="333">
        <v>2839.8933333158493</v>
      </c>
      <c r="F24" s="333">
        <v>2823.9545507133007</v>
      </c>
      <c r="G24" s="333">
        <v>1824.7383188307285</v>
      </c>
      <c r="H24" s="333">
        <v>1026.790028989315</v>
      </c>
      <c r="I24" s="333">
        <v>340.73106253519654</v>
      </c>
      <c r="J24" s="333">
        <v>284.91498304903507</v>
      </c>
      <c r="K24" s="333">
        <v>359.34440210461617</v>
      </c>
      <c r="L24" s="333">
        <v>314.21179661154747</v>
      </c>
      <c r="M24" s="333">
        <v>520.12257627025247</v>
      </c>
      <c r="N24" s="333">
        <v>0</v>
      </c>
      <c r="O24" s="333">
        <v>0</v>
      </c>
      <c r="P24" s="333">
        <v>0</v>
      </c>
      <c r="Q24" s="333">
        <v>41.52765217423439</v>
      </c>
      <c r="R24" s="333">
        <v>0</v>
      </c>
      <c r="S24" s="333">
        <v>95.599304347764701</v>
      </c>
      <c r="T24" s="333">
        <v>43.052521740086377</v>
      </c>
      <c r="U24" s="333">
        <v>0</v>
      </c>
      <c r="V24" s="333">
        <v>0</v>
      </c>
      <c r="W24" s="333">
        <v>144.58434782642871</v>
      </c>
      <c r="X24" s="333">
        <v>0</v>
      </c>
      <c r="Y24" s="333">
        <v>91.196875000372529</v>
      </c>
      <c r="Z24" s="333">
        <v>0</v>
      </c>
      <c r="AA24" s="333">
        <v>15.09759728773497</v>
      </c>
      <c r="AB24" s="333">
        <v>89.973217024467885</v>
      </c>
      <c r="AC24" s="333">
        <v>28.51448282180354</v>
      </c>
      <c r="AD24" s="333">
        <v>83.064091172069311</v>
      </c>
      <c r="AE24" s="333">
        <v>0</v>
      </c>
      <c r="AF24" s="333">
        <v>0</v>
      </c>
      <c r="AG24" s="333">
        <v>0.16374193548472249</v>
      </c>
      <c r="AH24" s="333">
        <v>1.1198924731161242E-2</v>
      </c>
      <c r="AI24" s="333">
        <v>130.89247311837971</v>
      </c>
      <c r="AJ24" s="333">
        <v>303.5679999999702</v>
      </c>
      <c r="AK24" s="333">
        <v>242.83972682897002</v>
      </c>
      <c r="AL24" s="333">
        <v>0</v>
      </c>
      <c r="AM24" s="333">
        <v>0</v>
      </c>
      <c r="AN24" s="333">
        <v>0</v>
      </c>
      <c r="AO24" s="333">
        <v>0</v>
      </c>
      <c r="AP24" s="333">
        <v>0</v>
      </c>
      <c r="AQ24" s="333">
        <v>0</v>
      </c>
      <c r="AR24" s="333">
        <v>0</v>
      </c>
      <c r="AS24" s="333">
        <v>0</v>
      </c>
      <c r="AT24" s="333">
        <v>0</v>
      </c>
      <c r="AU24" s="333">
        <v>0</v>
      </c>
      <c r="AV24" s="333">
        <v>0</v>
      </c>
      <c r="AW24" s="333">
        <v>0</v>
      </c>
      <c r="AX24" s="333">
        <v>0</v>
      </c>
      <c r="AY24" s="333">
        <v>255.48799999989569</v>
      </c>
      <c r="AZ24" s="333">
        <v>148.76484375004657</v>
      </c>
      <c r="BA24" s="333">
        <v>62.82880000025034</v>
      </c>
      <c r="BB24" s="333">
        <v>0</v>
      </c>
      <c r="BC24" s="333">
        <v>0</v>
      </c>
      <c r="BD24" s="333">
        <v>0</v>
      </c>
      <c r="BE24" s="333">
        <v>0</v>
      </c>
      <c r="BF24" s="333">
        <v>0</v>
      </c>
      <c r="BG24" s="333">
        <v>0</v>
      </c>
      <c r="BH24" s="333">
        <v>0</v>
      </c>
      <c r="BI24" s="333">
        <v>0</v>
      </c>
      <c r="BJ24" s="333">
        <v>0</v>
      </c>
      <c r="BK24" s="333">
        <v>0</v>
      </c>
      <c r="BL24" s="333">
        <v>0</v>
      </c>
      <c r="BM24" s="333">
        <v>0</v>
      </c>
      <c r="BN24" s="333">
        <v>0</v>
      </c>
      <c r="BO24" s="333">
        <v>0</v>
      </c>
      <c r="BP24" s="333">
        <v>10.105509868357331</v>
      </c>
      <c r="BQ24" s="333">
        <v>0</v>
      </c>
      <c r="BR24" s="333">
        <v>0</v>
      </c>
      <c r="BS24" s="333">
        <v>31.669278851539275</v>
      </c>
      <c r="BT24" s="333">
        <v>22.775506910202239</v>
      </c>
    </row>
    <row r="25" spans="1:72" ht="15.75" customHeight="1" x14ac:dyDescent="0.25">
      <c r="A25" s="2" t="s">
        <v>879</v>
      </c>
      <c r="B25" s="218">
        <v>46237</v>
      </c>
      <c r="C25" s="332">
        <v>0.58333333333333337</v>
      </c>
      <c r="D25" s="332">
        <v>0.625</v>
      </c>
      <c r="E25" s="333">
        <v>2824.1920000016689</v>
      </c>
      <c r="F25" s="333">
        <v>2823.7467826008797</v>
      </c>
      <c r="G25" s="333">
        <v>1844.5653333365917</v>
      </c>
      <c r="H25" s="333">
        <v>994.14075362682343</v>
      </c>
      <c r="I25" s="333">
        <v>337.85057627037168</v>
      </c>
      <c r="J25" s="333">
        <v>293.2182390242815</v>
      </c>
      <c r="K25" s="333">
        <v>363.84976270794868</v>
      </c>
      <c r="L25" s="333">
        <v>309.76867796480656</v>
      </c>
      <c r="M25" s="333">
        <v>531.57749152556062</v>
      </c>
      <c r="N25" s="333">
        <v>0</v>
      </c>
      <c r="O25" s="333">
        <v>0</v>
      </c>
      <c r="P25" s="333">
        <v>0</v>
      </c>
      <c r="Q25" s="333">
        <v>44.521739129908383</v>
      </c>
      <c r="R25" s="333">
        <v>0.51200000010430813</v>
      </c>
      <c r="S25" s="333">
        <v>95.396173913031816</v>
      </c>
      <c r="T25" s="333">
        <v>31.577043477445841</v>
      </c>
      <c r="U25" s="333">
        <v>0</v>
      </c>
      <c r="V25" s="333">
        <v>0</v>
      </c>
      <c r="W25" s="333">
        <v>160.22260869573802</v>
      </c>
      <c r="X25" s="333">
        <v>0</v>
      </c>
      <c r="Y25" s="333">
        <v>93.206541148945689</v>
      </c>
      <c r="Z25" s="333">
        <v>0</v>
      </c>
      <c r="AA25" s="333">
        <v>20.33726222824771</v>
      </c>
      <c r="AB25" s="333">
        <v>99.821875000372529</v>
      </c>
      <c r="AC25" s="333">
        <v>28.7734375</v>
      </c>
      <c r="AD25" s="333">
        <v>84.527844311669469</v>
      </c>
      <c r="AE25" s="333">
        <v>0</v>
      </c>
      <c r="AF25" s="333">
        <v>0</v>
      </c>
      <c r="AG25" s="333">
        <v>0.16374193548472249</v>
      </c>
      <c r="AH25" s="333">
        <v>1.1393817204407242E-2</v>
      </c>
      <c r="AI25" s="333">
        <v>127.2741935485974</v>
      </c>
      <c r="AJ25" s="333">
        <v>330.15679999999702</v>
      </c>
      <c r="AK25" s="333">
        <v>266.93307317048311</v>
      </c>
      <c r="AL25" s="333">
        <v>0</v>
      </c>
      <c r="AM25" s="333">
        <v>0</v>
      </c>
      <c r="AN25" s="333">
        <v>0</v>
      </c>
      <c r="AO25" s="333">
        <v>0</v>
      </c>
      <c r="AP25" s="333">
        <v>0</v>
      </c>
      <c r="AQ25" s="333">
        <v>0</v>
      </c>
      <c r="AR25" s="333">
        <v>0</v>
      </c>
      <c r="AS25" s="333">
        <v>0</v>
      </c>
      <c r="AT25" s="333">
        <v>0</v>
      </c>
      <c r="AU25" s="333">
        <v>0</v>
      </c>
      <c r="AV25" s="333">
        <v>0</v>
      </c>
      <c r="AW25" s="333">
        <v>0</v>
      </c>
      <c r="AX25" s="333">
        <v>0</v>
      </c>
      <c r="AY25" s="333">
        <v>269.12000000011176</v>
      </c>
      <c r="AZ25" s="333">
        <v>144.99453124997672</v>
      </c>
      <c r="BA25" s="333">
        <v>58.867200000211596</v>
      </c>
      <c r="BB25" s="333">
        <v>0</v>
      </c>
      <c r="BC25" s="333">
        <v>0</v>
      </c>
      <c r="BD25" s="333">
        <v>0</v>
      </c>
      <c r="BE25" s="333">
        <v>0</v>
      </c>
      <c r="BF25" s="333">
        <v>0</v>
      </c>
      <c r="BG25" s="333">
        <v>0</v>
      </c>
      <c r="BH25" s="333">
        <v>0</v>
      </c>
      <c r="BI25" s="333">
        <v>0</v>
      </c>
      <c r="BJ25" s="333">
        <v>0</v>
      </c>
      <c r="BK25" s="333">
        <v>0</v>
      </c>
      <c r="BL25" s="333">
        <v>0</v>
      </c>
      <c r="BM25" s="333">
        <v>0</v>
      </c>
      <c r="BN25" s="333">
        <v>0</v>
      </c>
      <c r="BO25" s="333">
        <v>0</v>
      </c>
      <c r="BP25" s="333">
        <v>10.048132622032426</v>
      </c>
      <c r="BQ25" s="333">
        <v>0</v>
      </c>
      <c r="BR25" s="333">
        <v>0</v>
      </c>
      <c r="BS25" s="333">
        <v>42.979271148458793</v>
      </c>
      <c r="BT25" s="333">
        <v>31.564689075628849</v>
      </c>
    </row>
    <row r="26" spans="1:72" ht="15.75" customHeight="1" x14ac:dyDescent="0.25">
      <c r="A26" s="2" t="s">
        <v>880</v>
      </c>
      <c r="B26" s="218">
        <v>46237</v>
      </c>
      <c r="C26" s="332">
        <v>0.625</v>
      </c>
      <c r="D26" s="332">
        <v>0.66666666666666663</v>
      </c>
      <c r="E26" s="333">
        <v>2839.6262029111385</v>
      </c>
      <c r="F26" s="333">
        <v>2839.8933333456516</v>
      </c>
      <c r="G26" s="333">
        <v>1901.9093333184719</v>
      </c>
      <c r="H26" s="333">
        <v>961.01657970249653</v>
      </c>
      <c r="I26" s="333">
        <v>330.213966101408</v>
      </c>
      <c r="J26" s="333">
        <v>308.97276039049029</v>
      </c>
      <c r="K26" s="333">
        <v>377.59566102176905</v>
      </c>
      <c r="L26" s="333">
        <v>337.39932203292847</v>
      </c>
      <c r="M26" s="333">
        <v>548.72515254095197</v>
      </c>
      <c r="N26" s="333">
        <v>0</v>
      </c>
      <c r="O26" s="333">
        <v>0</v>
      </c>
      <c r="P26" s="333">
        <v>0</v>
      </c>
      <c r="Q26" s="333">
        <v>52.468869565986097</v>
      </c>
      <c r="R26" s="333">
        <v>0</v>
      </c>
      <c r="S26" s="333">
        <v>95.446260869503021</v>
      </c>
      <c r="T26" s="333">
        <v>30.553043478168547</v>
      </c>
      <c r="U26" s="333">
        <v>0</v>
      </c>
      <c r="V26" s="333">
        <v>0</v>
      </c>
      <c r="W26" s="333">
        <v>142.31373913027346</v>
      </c>
      <c r="X26" s="333">
        <v>0</v>
      </c>
      <c r="Y26" s="333">
        <v>93.251552795059979</v>
      </c>
      <c r="Z26" s="333">
        <v>0</v>
      </c>
      <c r="AA26" s="333">
        <v>21.319875776360277</v>
      </c>
      <c r="AB26" s="333">
        <v>101.47857142845169</v>
      </c>
      <c r="AC26" s="333">
        <v>28.677309782709926</v>
      </c>
      <c r="AD26" s="333">
        <v>99.424999999813735</v>
      </c>
      <c r="AE26" s="333">
        <v>0</v>
      </c>
      <c r="AF26" s="333">
        <v>0</v>
      </c>
      <c r="AG26" s="333">
        <v>0.16577559607321746</v>
      </c>
      <c r="AH26" s="333">
        <v>1.0985857877585659E-2</v>
      </c>
      <c r="AI26" s="333">
        <v>151.49602618068457</v>
      </c>
      <c r="AJ26" s="333">
        <v>331.81440000003204</v>
      </c>
      <c r="AK26" s="333">
        <v>268.26240000035614</v>
      </c>
      <c r="AL26" s="333">
        <v>0</v>
      </c>
      <c r="AM26" s="333">
        <v>0</v>
      </c>
      <c r="AN26" s="333">
        <v>0</v>
      </c>
      <c r="AO26" s="333">
        <v>0</v>
      </c>
      <c r="AP26" s="333">
        <v>0</v>
      </c>
      <c r="AQ26" s="333">
        <v>0</v>
      </c>
      <c r="AR26" s="333">
        <v>0</v>
      </c>
      <c r="AS26" s="333">
        <v>0</v>
      </c>
      <c r="AT26" s="333">
        <v>0</v>
      </c>
      <c r="AU26" s="333">
        <v>0</v>
      </c>
      <c r="AV26" s="333">
        <v>0</v>
      </c>
      <c r="AW26" s="333">
        <v>0</v>
      </c>
      <c r="AX26" s="333">
        <v>0</v>
      </c>
      <c r="AY26" s="333">
        <v>272.38400000007823</v>
      </c>
      <c r="AZ26" s="333">
        <v>146.80937500006985</v>
      </c>
      <c r="BA26" s="333">
        <v>56.832000000402331</v>
      </c>
      <c r="BB26" s="333">
        <v>0</v>
      </c>
      <c r="BC26" s="333">
        <v>0</v>
      </c>
      <c r="BD26" s="333">
        <v>0</v>
      </c>
      <c r="BE26" s="333">
        <v>0</v>
      </c>
      <c r="BF26" s="333">
        <v>0</v>
      </c>
      <c r="BG26" s="333">
        <v>0</v>
      </c>
      <c r="BH26" s="333">
        <v>0</v>
      </c>
      <c r="BI26" s="333">
        <v>0</v>
      </c>
      <c r="BJ26" s="333">
        <v>0</v>
      </c>
      <c r="BK26" s="333">
        <v>0</v>
      </c>
      <c r="BL26" s="333">
        <v>0</v>
      </c>
      <c r="BM26" s="333">
        <v>0</v>
      </c>
      <c r="BN26" s="333">
        <v>0</v>
      </c>
      <c r="BO26" s="333">
        <v>0</v>
      </c>
      <c r="BP26" s="333">
        <v>11.331554878037423</v>
      </c>
      <c r="BQ26" s="333">
        <v>0</v>
      </c>
      <c r="BR26" s="333">
        <v>0</v>
      </c>
      <c r="BS26" s="333">
        <v>44.477619607843735</v>
      </c>
      <c r="BT26" s="333">
        <v>32.26350649350934</v>
      </c>
    </row>
    <row r="27" spans="1:72" ht="15.75" customHeight="1" x14ac:dyDescent="0.25">
      <c r="A27" s="2" t="s">
        <v>881</v>
      </c>
      <c r="B27" s="218">
        <v>46237</v>
      </c>
      <c r="C27" s="332">
        <v>0.66666666666666663</v>
      </c>
      <c r="D27" s="332">
        <v>0.70833333333333337</v>
      </c>
      <c r="E27" s="333">
        <v>2889.312463760376</v>
      </c>
      <c r="F27" s="333">
        <v>2889.0453333258629</v>
      </c>
      <c r="G27" s="333">
        <v>1931.946666687727</v>
      </c>
      <c r="H27" s="333">
        <v>969.72800000011921</v>
      </c>
      <c r="I27" s="333">
        <v>364.57871186360717</v>
      </c>
      <c r="J27" s="333">
        <v>327.87869549915195</v>
      </c>
      <c r="K27" s="333">
        <v>366.34901694953442</v>
      </c>
      <c r="L27" s="333">
        <v>331.29003389924765</v>
      </c>
      <c r="M27" s="333">
        <v>532.72298305109143</v>
      </c>
      <c r="N27" s="333">
        <v>0</v>
      </c>
      <c r="O27" s="333">
        <v>0</v>
      </c>
      <c r="P27" s="333">
        <v>0</v>
      </c>
      <c r="Q27" s="333">
        <v>31.49913043435663</v>
      </c>
      <c r="R27" s="333">
        <v>0</v>
      </c>
      <c r="S27" s="333">
        <v>95.41008695634082</v>
      </c>
      <c r="T27" s="333">
        <v>49.483956044539809</v>
      </c>
      <c r="U27" s="333">
        <v>0</v>
      </c>
      <c r="V27" s="333">
        <v>0</v>
      </c>
      <c r="W27" s="333">
        <v>175.76069565210491</v>
      </c>
      <c r="X27" s="333">
        <v>0</v>
      </c>
      <c r="Y27" s="333">
        <v>93.245031055994332</v>
      </c>
      <c r="Z27" s="333">
        <v>0</v>
      </c>
      <c r="AA27" s="333">
        <v>12.079968944133725</v>
      </c>
      <c r="AB27" s="333">
        <v>95.940993788652122</v>
      </c>
      <c r="AC27" s="333">
        <v>28.060559005942196</v>
      </c>
      <c r="AD27" s="333">
        <v>114.05357142817229</v>
      </c>
      <c r="AE27" s="333">
        <v>0</v>
      </c>
      <c r="AF27" s="333">
        <v>0</v>
      </c>
      <c r="AG27" s="333">
        <v>0.16573913043612265</v>
      </c>
      <c r="AH27" s="333">
        <v>1.1233695652208553E-2</v>
      </c>
      <c r="AI27" s="333">
        <v>146.83695652149618</v>
      </c>
      <c r="AJ27" s="333">
        <v>329.26719999988563</v>
      </c>
      <c r="AK27" s="333">
        <v>265.85599999967963</v>
      </c>
      <c r="AL27" s="333">
        <v>0</v>
      </c>
      <c r="AM27" s="333">
        <v>0</v>
      </c>
      <c r="AN27" s="333">
        <v>0</v>
      </c>
      <c r="AO27" s="333">
        <v>0</v>
      </c>
      <c r="AP27" s="333">
        <v>0</v>
      </c>
      <c r="AQ27" s="333">
        <v>0</v>
      </c>
      <c r="AR27" s="333">
        <v>0</v>
      </c>
      <c r="AS27" s="333">
        <v>0</v>
      </c>
      <c r="AT27" s="333">
        <v>0</v>
      </c>
      <c r="AU27" s="333">
        <v>0</v>
      </c>
      <c r="AV27" s="333">
        <v>0</v>
      </c>
      <c r="AW27" s="333">
        <v>0</v>
      </c>
      <c r="AX27" s="333">
        <v>0</v>
      </c>
      <c r="AY27" s="333">
        <v>272.77439999999478</v>
      </c>
      <c r="AZ27" s="333">
        <v>158.7265625</v>
      </c>
      <c r="BA27" s="333">
        <v>61.068799998611212</v>
      </c>
      <c r="BB27" s="333">
        <v>0</v>
      </c>
      <c r="BC27" s="333">
        <v>0</v>
      </c>
      <c r="BD27" s="333">
        <v>0</v>
      </c>
      <c r="BE27" s="333">
        <v>0</v>
      </c>
      <c r="BF27" s="333">
        <v>0</v>
      </c>
      <c r="BG27" s="333">
        <v>0</v>
      </c>
      <c r="BH27" s="333">
        <v>0</v>
      </c>
      <c r="BI27" s="333">
        <v>0</v>
      </c>
      <c r="BJ27" s="333">
        <v>0</v>
      </c>
      <c r="BK27" s="333">
        <v>0</v>
      </c>
      <c r="BL27" s="333">
        <v>0</v>
      </c>
      <c r="BM27" s="333">
        <v>0</v>
      </c>
      <c r="BN27" s="333">
        <v>0</v>
      </c>
      <c r="BO27" s="333">
        <v>0</v>
      </c>
      <c r="BP27" s="333">
        <v>12.473323170794174</v>
      </c>
      <c r="BQ27" s="333">
        <v>0</v>
      </c>
      <c r="BR27" s="333">
        <v>0</v>
      </c>
      <c r="BS27" s="333">
        <v>25.071997058823399</v>
      </c>
      <c r="BT27" s="333">
        <v>18.258403030300542</v>
      </c>
    </row>
    <row r="28" spans="1:72" ht="15.75" customHeight="1" x14ac:dyDescent="0.25">
      <c r="A28" s="2" t="s">
        <v>882</v>
      </c>
      <c r="B28" s="218">
        <v>46237</v>
      </c>
      <c r="C28" s="332">
        <v>0.70833333333333337</v>
      </c>
      <c r="D28" s="332">
        <v>0.75</v>
      </c>
      <c r="E28" s="333">
        <v>2959.7755362093449</v>
      </c>
      <c r="F28" s="333">
        <v>2955.2639999985695</v>
      </c>
      <c r="G28" s="333">
        <v>1962.6666666567326</v>
      </c>
      <c r="H28" s="333">
        <v>1010.3466666638851</v>
      </c>
      <c r="I28" s="333">
        <v>404.32379661127925</v>
      </c>
      <c r="J28" s="333">
        <v>334.44881356135011</v>
      </c>
      <c r="K28" s="333">
        <v>374.26332203298807</v>
      </c>
      <c r="L28" s="333">
        <v>325.250169493258</v>
      </c>
      <c r="M28" s="333">
        <v>524.04920631274581</v>
      </c>
      <c r="N28" s="333">
        <v>0</v>
      </c>
      <c r="O28" s="333">
        <v>0</v>
      </c>
      <c r="P28" s="333">
        <v>0</v>
      </c>
      <c r="Q28" s="333">
        <v>46.080000000074506</v>
      </c>
      <c r="R28" s="333">
        <v>0</v>
      </c>
      <c r="S28" s="333">
        <v>95.2208695653826</v>
      </c>
      <c r="T28" s="333">
        <v>71.993609173223376</v>
      </c>
      <c r="U28" s="333">
        <v>0</v>
      </c>
      <c r="V28" s="333">
        <v>0</v>
      </c>
      <c r="W28" s="333">
        <v>165.95478260889649</v>
      </c>
      <c r="X28" s="333">
        <v>0</v>
      </c>
      <c r="Y28" s="333">
        <v>92.777987421024591</v>
      </c>
      <c r="Z28" s="333">
        <v>0</v>
      </c>
      <c r="AA28" s="333">
        <v>7.90625</v>
      </c>
      <c r="AB28" s="333">
        <v>103.5008051530458</v>
      </c>
      <c r="AC28" s="333">
        <v>28.270186335779727</v>
      </c>
      <c r="AD28" s="333">
        <v>110.29503105673939</v>
      </c>
      <c r="AE28" s="333">
        <v>0</v>
      </c>
      <c r="AF28" s="333">
        <v>0</v>
      </c>
      <c r="AG28" s="333">
        <v>0.16704347825725563</v>
      </c>
      <c r="AH28" s="333">
        <v>1.0983695652157621E-2</v>
      </c>
      <c r="AI28" s="333">
        <v>141.15088826511055</v>
      </c>
      <c r="AJ28" s="333">
        <v>327.77094736858271</v>
      </c>
      <c r="AK28" s="333">
        <v>265.31964878086001</v>
      </c>
      <c r="AL28" s="333">
        <v>0</v>
      </c>
      <c r="AM28" s="333">
        <v>0</v>
      </c>
      <c r="AN28" s="333">
        <v>0</v>
      </c>
      <c r="AO28" s="333">
        <v>0</v>
      </c>
      <c r="AP28" s="333">
        <v>0</v>
      </c>
      <c r="AQ28" s="333">
        <v>0</v>
      </c>
      <c r="AR28" s="333">
        <v>0</v>
      </c>
      <c r="AS28" s="333">
        <v>0</v>
      </c>
      <c r="AT28" s="333">
        <v>0</v>
      </c>
      <c r="AU28" s="333">
        <v>0</v>
      </c>
      <c r="AV28" s="333">
        <v>0</v>
      </c>
      <c r="AW28" s="333">
        <v>0</v>
      </c>
      <c r="AX28" s="333">
        <v>0</v>
      </c>
      <c r="AY28" s="333">
        <v>275.71199999982491</v>
      </c>
      <c r="AZ28" s="333">
        <v>164.45546874997672</v>
      </c>
      <c r="BA28" s="333">
        <v>69.120000001043081</v>
      </c>
      <c r="BB28" s="333">
        <v>0</v>
      </c>
      <c r="BC28" s="333">
        <v>0</v>
      </c>
      <c r="BD28" s="333">
        <v>0</v>
      </c>
      <c r="BE28" s="333">
        <v>0</v>
      </c>
      <c r="BF28" s="333">
        <v>0</v>
      </c>
      <c r="BG28" s="333">
        <v>0</v>
      </c>
      <c r="BH28" s="333">
        <v>0</v>
      </c>
      <c r="BI28" s="333">
        <v>0</v>
      </c>
      <c r="BJ28" s="333">
        <v>0</v>
      </c>
      <c r="BK28" s="333">
        <v>0</v>
      </c>
      <c r="BL28" s="333">
        <v>0</v>
      </c>
      <c r="BM28" s="333">
        <v>0</v>
      </c>
      <c r="BN28" s="333">
        <v>0</v>
      </c>
      <c r="BO28" s="333">
        <v>0</v>
      </c>
      <c r="BP28" s="333">
        <v>15.942542213830166</v>
      </c>
      <c r="BQ28" s="333">
        <v>0</v>
      </c>
      <c r="BR28" s="333">
        <v>0</v>
      </c>
      <c r="BS28" s="333">
        <v>15.984616666666625</v>
      </c>
      <c r="BT28" s="333">
        <v>11.594333333334362</v>
      </c>
    </row>
    <row r="29" spans="1:72" ht="15.75" customHeight="1" x14ac:dyDescent="0.25">
      <c r="A29" s="2" t="s">
        <v>883</v>
      </c>
      <c r="B29" s="218">
        <v>46238</v>
      </c>
      <c r="C29" s="332">
        <v>0.41666666666666669</v>
      </c>
      <c r="D29" s="332">
        <v>0.45833333333333331</v>
      </c>
      <c r="E29" s="333">
        <v>2742.0939130485058</v>
      </c>
      <c r="F29" s="333">
        <v>2742.272000014782</v>
      </c>
      <c r="G29" s="333">
        <v>1759.2320000231266</v>
      </c>
      <c r="H29" s="333">
        <v>1007.2746666669846</v>
      </c>
      <c r="I29" s="333">
        <v>309.73396610096097</v>
      </c>
      <c r="J29" s="333">
        <v>297.68805910274386</v>
      </c>
      <c r="K29" s="333">
        <v>337.39932204037905</v>
      </c>
      <c r="L29" s="333">
        <v>295.60623729228973</v>
      </c>
      <c r="M29" s="333">
        <v>519.8532600812614</v>
      </c>
      <c r="N29" s="333">
        <v>0</v>
      </c>
      <c r="O29" s="333">
        <v>0</v>
      </c>
      <c r="P29" s="333">
        <v>0</v>
      </c>
      <c r="Q29" s="333">
        <v>41.502848535776138</v>
      </c>
      <c r="R29" s="333">
        <v>0</v>
      </c>
      <c r="S29" s="333">
        <v>95.900421015452594</v>
      </c>
      <c r="T29" s="333">
        <v>36.102071146480739</v>
      </c>
      <c r="U29" s="333">
        <v>0</v>
      </c>
      <c r="V29" s="333">
        <v>0</v>
      </c>
      <c r="W29" s="333">
        <v>131.90678260847926</v>
      </c>
      <c r="X29" s="333">
        <v>0</v>
      </c>
      <c r="Y29" s="333">
        <v>93.839648033026606</v>
      </c>
      <c r="Z29" s="333">
        <v>0</v>
      </c>
      <c r="AA29" s="333">
        <v>24.260369862546213</v>
      </c>
      <c r="AB29" s="333">
        <v>90.389264047611505</v>
      </c>
      <c r="AC29" s="333">
        <v>28.358853563666344</v>
      </c>
      <c r="AD29" s="333">
        <v>100.64629847183824</v>
      </c>
      <c r="AE29" s="333">
        <v>0</v>
      </c>
      <c r="AF29" s="333">
        <v>0</v>
      </c>
      <c r="AG29" s="333">
        <v>0.16484782609040849</v>
      </c>
      <c r="AH29" s="333">
        <v>1.1172043010901689E-2</v>
      </c>
      <c r="AI29" s="333">
        <v>108.02688172087073</v>
      </c>
      <c r="AJ29" s="333">
        <v>291.43999999971129</v>
      </c>
      <c r="AK29" s="333">
        <v>232.06400000024587</v>
      </c>
      <c r="AL29" s="333">
        <v>0</v>
      </c>
      <c r="AM29" s="333">
        <v>0</v>
      </c>
      <c r="AN29" s="333">
        <v>0</v>
      </c>
      <c r="AO29" s="333">
        <v>0</v>
      </c>
      <c r="AP29" s="333">
        <v>0</v>
      </c>
      <c r="AQ29" s="333">
        <v>0</v>
      </c>
      <c r="AR29" s="333">
        <v>0</v>
      </c>
      <c r="AS29" s="333">
        <v>0</v>
      </c>
      <c r="AT29" s="333">
        <v>0</v>
      </c>
      <c r="AU29" s="333">
        <v>0</v>
      </c>
      <c r="AV29" s="333">
        <v>0</v>
      </c>
      <c r="AW29" s="333">
        <v>0</v>
      </c>
      <c r="AX29" s="333">
        <v>0</v>
      </c>
      <c r="AY29" s="333">
        <v>260.7168000000529</v>
      </c>
      <c r="AZ29" s="333">
        <v>128.30312499997672</v>
      </c>
      <c r="BA29" s="333">
        <v>54.182399999350309</v>
      </c>
      <c r="BB29" s="333">
        <v>0</v>
      </c>
      <c r="BC29" s="333">
        <v>0</v>
      </c>
      <c r="BD29" s="333">
        <v>0</v>
      </c>
      <c r="BE29" s="333">
        <v>0</v>
      </c>
      <c r="BF29" s="333">
        <v>0</v>
      </c>
      <c r="BG29" s="333">
        <v>0</v>
      </c>
      <c r="BH29" s="333">
        <v>0</v>
      </c>
      <c r="BI29" s="333">
        <v>0</v>
      </c>
      <c r="BJ29" s="333">
        <v>0</v>
      </c>
      <c r="BK29" s="333">
        <v>0</v>
      </c>
      <c r="BL29" s="333">
        <v>0</v>
      </c>
      <c r="BM29" s="333">
        <v>0</v>
      </c>
      <c r="BN29" s="333">
        <v>0</v>
      </c>
      <c r="BO29" s="333">
        <v>0</v>
      </c>
      <c r="BP29" s="333">
        <v>9.3171875000698492</v>
      </c>
      <c r="BQ29" s="333">
        <v>0</v>
      </c>
      <c r="BR29" s="333">
        <v>0</v>
      </c>
      <c r="BS29" s="333">
        <v>53.159889285714598</v>
      </c>
      <c r="BT29" s="333">
        <v>39.968023949582857</v>
      </c>
    </row>
    <row r="30" spans="1:72" ht="15.75" customHeight="1" x14ac:dyDescent="0.25">
      <c r="A30" s="2" t="s">
        <v>884</v>
      </c>
      <c r="B30" s="218">
        <v>46238</v>
      </c>
      <c r="C30" s="332">
        <v>0.45833333333333331</v>
      </c>
      <c r="D30" s="332">
        <v>0.5</v>
      </c>
      <c r="E30" s="333">
        <v>2807.3034203052521</v>
      </c>
      <c r="F30" s="333">
        <v>2807.4013049602509</v>
      </c>
      <c r="G30" s="333">
        <v>1791.7031883895397</v>
      </c>
      <c r="H30" s="333">
        <v>1024.3413333296776</v>
      </c>
      <c r="I30" s="333">
        <v>302.13206779956818</v>
      </c>
      <c r="J30" s="333">
        <v>318.8631864413619</v>
      </c>
      <c r="K30" s="333">
        <v>359.40305317938328</v>
      </c>
      <c r="L30" s="333">
        <v>298.45261015743017</v>
      </c>
      <c r="M30" s="333">
        <v>506.47722267732024</v>
      </c>
      <c r="N30" s="333">
        <v>0</v>
      </c>
      <c r="O30" s="333">
        <v>0</v>
      </c>
      <c r="P30" s="333">
        <v>0</v>
      </c>
      <c r="Q30" s="333">
        <v>31.743999999947846</v>
      </c>
      <c r="R30" s="333">
        <v>0</v>
      </c>
      <c r="S30" s="333">
        <v>95.782956521492451</v>
      </c>
      <c r="T30" s="333">
        <v>38.722782609052956</v>
      </c>
      <c r="U30" s="333">
        <v>0</v>
      </c>
      <c r="V30" s="333">
        <v>0</v>
      </c>
      <c r="W30" s="333">
        <v>135.61865893751383</v>
      </c>
      <c r="X30" s="333">
        <v>0</v>
      </c>
      <c r="Y30" s="333">
        <v>93.507763975299895</v>
      </c>
      <c r="Z30" s="333">
        <v>0</v>
      </c>
      <c r="AA30" s="333">
        <v>25.016915401385631</v>
      </c>
      <c r="AB30" s="333">
        <v>94.116930820513517</v>
      </c>
      <c r="AC30" s="333">
        <v>28.513339920900762</v>
      </c>
      <c r="AD30" s="333">
        <v>119.23858007788658</v>
      </c>
      <c r="AE30" s="333">
        <v>0</v>
      </c>
      <c r="AF30" s="333">
        <v>0</v>
      </c>
      <c r="AG30" s="333">
        <v>0.16460939691387466</v>
      </c>
      <c r="AH30" s="333">
        <v>1.1295698924641329E-2</v>
      </c>
      <c r="AI30" s="333">
        <v>113.51612903177738</v>
      </c>
      <c r="AJ30" s="333">
        <v>310.15360000007786</v>
      </c>
      <c r="AK30" s="333">
        <v>248.95999999996275</v>
      </c>
      <c r="AL30" s="333">
        <v>0</v>
      </c>
      <c r="AM30" s="333">
        <v>0</v>
      </c>
      <c r="AN30" s="333">
        <v>0</v>
      </c>
      <c r="AO30" s="333">
        <v>0</v>
      </c>
      <c r="AP30" s="333">
        <v>0</v>
      </c>
      <c r="AQ30" s="333">
        <v>0</v>
      </c>
      <c r="AR30" s="333">
        <v>0</v>
      </c>
      <c r="AS30" s="333">
        <v>0</v>
      </c>
      <c r="AT30" s="333">
        <v>0</v>
      </c>
      <c r="AU30" s="333">
        <v>0</v>
      </c>
      <c r="AV30" s="333">
        <v>0</v>
      </c>
      <c r="AW30" s="333">
        <v>0</v>
      </c>
      <c r="AX30" s="333">
        <v>0</v>
      </c>
      <c r="AY30" s="333">
        <v>261.30239999992773</v>
      </c>
      <c r="AZ30" s="333">
        <v>132.97187500004657</v>
      </c>
      <c r="BA30" s="333">
        <v>54.259200001135468</v>
      </c>
      <c r="BB30" s="333">
        <v>0</v>
      </c>
      <c r="BC30" s="333">
        <v>0</v>
      </c>
      <c r="BD30" s="333">
        <v>0</v>
      </c>
      <c r="BE30" s="333">
        <v>0</v>
      </c>
      <c r="BF30" s="333">
        <v>0</v>
      </c>
      <c r="BG30" s="333">
        <v>0</v>
      </c>
      <c r="BH30" s="333">
        <v>0</v>
      </c>
      <c r="BI30" s="333">
        <v>0</v>
      </c>
      <c r="BJ30" s="333">
        <v>0</v>
      </c>
      <c r="BK30" s="333">
        <v>0</v>
      </c>
      <c r="BL30" s="333">
        <v>0</v>
      </c>
      <c r="BM30" s="333">
        <v>0</v>
      </c>
      <c r="BN30" s="333">
        <v>0</v>
      </c>
      <c r="BO30" s="333">
        <v>0</v>
      </c>
      <c r="BP30" s="333">
        <v>14.459946646355093</v>
      </c>
      <c r="BQ30" s="333">
        <v>0</v>
      </c>
      <c r="BR30" s="333">
        <v>0</v>
      </c>
      <c r="BS30" s="333">
        <v>53.466302380951674</v>
      </c>
      <c r="BT30" s="333">
        <v>39.540168067222112</v>
      </c>
    </row>
    <row r="31" spans="1:72" ht="15.75" customHeight="1" x14ac:dyDescent="0.25">
      <c r="A31" s="2" t="s">
        <v>885</v>
      </c>
      <c r="B31" s="218">
        <v>46238</v>
      </c>
      <c r="C31" s="332">
        <v>0.5</v>
      </c>
      <c r="D31" s="332">
        <v>0.54166666666666663</v>
      </c>
      <c r="E31" s="333">
        <v>2758.6559999883175</v>
      </c>
      <c r="F31" s="333">
        <v>2758.3800283670425</v>
      </c>
      <c r="G31" s="333">
        <v>1776.5954782664776</v>
      </c>
      <c r="H31" s="333">
        <v>996.93078261613846</v>
      </c>
      <c r="I31" s="333">
        <v>261.38033898174763</v>
      </c>
      <c r="J31" s="333">
        <v>309.94223728775978</v>
      </c>
      <c r="K31" s="333">
        <v>366.49145529419184</v>
      </c>
      <c r="L31" s="333">
        <v>312.75389831513166</v>
      </c>
      <c r="M31" s="333">
        <v>533.62908241152763</v>
      </c>
      <c r="N31" s="333">
        <v>0</v>
      </c>
      <c r="O31" s="333">
        <v>0</v>
      </c>
      <c r="P31" s="333">
        <v>0</v>
      </c>
      <c r="Q31" s="333">
        <v>37.48730434756726</v>
      </c>
      <c r="R31" s="333">
        <v>0</v>
      </c>
      <c r="S31" s="333">
        <v>95.549217391293496</v>
      </c>
      <c r="T31" s="333">
        <v>7.61024927534163</v>
      </c>
      <c r="U31" s="333">
        <v>0</v>
      </c>
      <c r="V31" s="333">
        <v>0</v>
      </c>
      <c r="W31" s="333">
        <v>141.61821062769741</v>
      </c>
      <c r="X31" s="333">
        <v>0</v>
      </c>
      <c r="Y31" s="333">
        <v>93.526397515553981</v>
      </c>
      <c r="Z31" s="333">
        <v>0</v>
      </c>
      <c r="AA31" s="333">
        <v>36.665218160836957</v>
      </c>
      <c r="AB31" s="333">
        <v>103.19324080087245</v>
      </c>
      <c r="AC31" s="333">
        <v>27.926178551279008</v>
      </c>
      <c r="AD31" s="333">
        <v>115.20135717093945</v>
      </c>
      <c r="AE31" s="333">
        <v>0</v>
      </c>
      <c r="AF31" s="333">
        <v>0</v>
      </c>
      <c r="AG31" s="333">
        <v>0.16374193547744653</v>
      </c>
      <c r="AH31" s="333">
        <v>1.1108870967746043E-2</v>
      </c>
      <c r="AI31" s="333">
        <v>130.40322580654174</v>
      </c>
      <c r="AJ31" s="333">
        <v>312.249599999981</v>
      </c>
      <c r="AK31" s="333">
        <v>250.93120000045747</v>
      </c>
      <c r="AL31" s="333">
        <v>0</v>
      </c>
      <c r="AM31" s="333">
        <v>0</v>
      </c>
      <c r="AN31" s="333">
        <v>0</v>
      </c>
      <c r="AO31" s="333">
        <v>0</v>
      </c>
      <c r="AP31" s="333">
        <v>0</v>
      </c>
      <c r="AQ31" s="333">
        <v>0</v>
      </c>
      <c r="AR31" s="333">
        <v>0</v>
      </c>
      <c r="AS31" s="333">
        <v>0</v>
      </c>
      <c r="AT31" s="333">
        <v>0</v>
      </c>
      <c r="AU31" s="333">
        <v>0</v>
      </c>
      <c r="AV31" s="333">
        <v>0</v>
      </c>
      <c r="AW31" s="333">
        <v>0</v>
      </c>
      <c r="AX31" s="333">
        <v>0</v>
      </c>
      <c r="AY31" s="333">
        <v>263.16799999959767</v>
      </c>
      <c r="AZ31" s="333">
        <v>111.19453124993015</v>
      </c>
      <c r="BA31" s="333">
        <v>41.983999999240041</v>
      </c>
      <c r="BB31" s="333">
        <v>0</v>
      </c>
      <c r="BC31" s="333">
        <v>0</v>
      </c>
      <c r="BD31" s="333">
        <v>0</v>
      </c>
      <c r="BE31" s="333">
        <v>0</v>
      </c>
      <c r="BF31" s="333">
        <v>0</v>
      </c>
      <c r="BG31" s="333">
        <v>0</v>
      </c>
      <c r="BH31" s="333">
        <v>0</v>
      </c>
      <c r="BI31" s="333">
        <v>0</v>
      </c>
      <c r="BJ31" s="333">
        <v>0</v>
      </c>
      <c r="BK31" s="333">
        <v>0</v>
      </c>
      <c r="BL31" s="333">
        <v>0</v>
      </c>
      <c r="BM31" s="333">
        <v>0</v>
      </c>
      <c r="BN31" s="333">
        <v>0</v>
      </c>
      <c r="BO31" s="333">
        <v>0</v>
      </c>
      <c r="BP31" s="333">
        <v>17.122865853714757</v>
      </c>
      <c r="BQ31" s="333">
        <v>0</v>
      </c>
      <c r="BR31" s="333">
        <v>0</v>
      </c>
      <c r="BS31" s="333">
        <v>92.343124999999418</v>
      </c>
      <c r="BT31" s="333">
        <v>67.521024098896305</v>
      </c>
    </row>
    <row r="32" spans="1:72" ht="15.75" customHeight="1" x14ac:dyDescent="0.25">
      <c r="A32" s="2" t="s">
        <v>886</v>
      </c>
      <c r="B32" s="218">
        <v>46238</v>
      </c>
      <c r="C32" s="332">
        <v>0.54166666666666663</v>
      </c>
      <c r="D32" s="332">
        <v>0.58333333333333337</v>
      </c>
      <c r="E32" s="333">
        <v>2810.538666665554</v>
      </c>
      <c r="F32" s="333">
        <v>2811.0432463884354</v>
      </c>
      <c r="G32" s="333">
        <v>1843.1999999880791</v>
      </c>
      <c r="H32" s="333">
        <v>979.38921739161015</v>
      </c>
      <c r="I32" s="333">
        <v>275.57749152556062</v>
      </c>
      <c r="J32" s="333">
        <v>308.34549152478576</v>
      </c>
      <c r="K32" s="333">
        <v>378.34495849907398</v>
      </c>
      <c r="L32" s="333">
        <v>316.91932202875614</v>
      </c>
      <c r="M32" s="333">
        <v>545.24319345131516</v>
      </c>
      <c r="N32" s="333">
        <v>0</v>
      </c>
      <c r="O32" s="333">
        <v>0</v>
      </c>
      <c r="P32" s="333">
        <v>0</v>
      </c>
      <c r="Q32" s="333">
        <v>34.749217391014099</v>
      </c>
      <c r="R32" s="333">
        <v>0</v>
      </c>
      <c r="S32" s="333">
        <v>95.560347826220095</v>
      </c>
      <c r="T32" s="333">
        <v>9.352533333003521</v>
      </c>
      <c r="U32" s="333">
        <v>0</v>
      </c>
      <c r="V32" s="333">
        <v>0</v>
      </c>
      <c r="W32" s="333">
        <v>140.66643478255719</v>
      </c>
      <c r="X32" s="333">
        <v>0</v>
      </c>
      <c r="Y32" s="333">
        <v>92.972063037101179</v>
      </c>
      <c r="Z32" s="333">
        <v>0</v>
      </c>
      <c r="AA32" s="333">
        <v>34.576018611667678</v>
      </c>
      <c r="AB32" s="333">
        <v>98.100015057250857</v>
      </c>
      <c r="AC32" s="333">
        <v>28.077974063809961</v>
      </c>
      <c r="AD32" s="333">
        <v>114.46258729603142</v>
      </c>
      <c r="AE32" s="333">
        <v>0</v>
      </c>
      <c r="AF32" s="333">
        <v>0</v>
      </c>
      <c r="AG32" s="333">
        <v>0.16575736325467005</v>
      </c>
      <c r="AH32" s="333">
        <v>1.2234718326226357E-2</v>
      </c>
      <c r="AI32" s="333">
        <v>132.35869565233588</v>
      </c>
      <c r="AJ32" s="333">
        <v>324.01066666678526</v>
      </c>
      <c r="AK32" s="333">
        <v>261.37600000016391</v>
      </c>
      <c r="AL32" s="333">
        <v>0</v>
      </c>
      <c r="AM32" s="333">
        <v>0</v>
      </c>
      <c r="AN32" s="333">
        <v>0</v>
      </c>
      <c r="AO32" s="333">
        <v>0</v>
      </c>
      <c r="AP32" s="333">
        <v>0</v>
      </c>
      <c r="AQ32" s="333">
        <v>0</v>
      </c>
      <c r="AR32" s="333">
        <v>0</v>
      </c>
      <c r="AS32" s="333">
        <v>0</v>
      </c>
      <c r="AT32" s="333">
        <v>0</v>
      </c>
      <c r="AU32" s="333">
        <v>0</v>
      </c>
      <c r="AV32" s="333">
        <v>0</v>
      </c>
      <c r="AW32" s="333">
        <v>0</v>
      </c>
      <c r="AX32" s="333">
        <v>0</v>
      </c>
      <c r="AY32" s="333">
        <v>262.73600000003353</v>
      </c>
      <c r="AZ32" s="333">
        <v>127.03515625</v>
      </c>
      <c r="BA32" s="333">
        <v>50.240000000223517</v>
      </c>
      <c r="BB32" s="333">
        <v>0</v>
      </c>
      <c r="BC32" s="333">
        <v>0</v>
      </c>
      <c r="BD32" s="333">
        <v>0</v>
      </c>
      <c r="BE32" s="333">
        <v>0</v>
      </c>
      <c r="BF32" s="333">
        <v>0</v>
      </c>
      <c r="BG32" s="333">
        <v>0</v>
      </c>
      <c r="BH32" s="333">
        <v>0</v>
      </c>
      <c r="BI32" s="333">
        <v>0</v>
      </c>
      <c r="BJ32" s="333">
        <v>0</v>
      </c>
      <c r="BK32" s="333">
        <v>0</v>
      </c>
      <c r="BL32" s="333">
        <v>0</v>
      </c>
      <c r="BM32" s="333">
        <v>0</v>
      </c>
      <c r="BN32" s="333">
        <v>0</v>
      </c>
      <c r="BO32" s="333">
        <v>0</v>
      </c>
      <c r="BP32" s="333">
        <v>12.542187499930151</v>
      </c>
      <c r="BQ32" s="333">
        <v>0</v>
      </c>
      <c r="BR32" s="333">
        <v>0</v>
      </c>
      <c r="BS32" s="333">
        <v>77.147282062147497</v>
      </c>
      <c r="BT32" s="333">
        <v>55.846667217632785</v>
      </c>
    </row>
    <row r="33" spans="1:72" ht="15.75" customHeight="1" x14ac:dyDescent="0.25">
      <c r="A33" s="2" t="s">
        <v>887</v>
      </c>
      <c r="B33" s="218">
        <v>46238</v>
      </c>
      <c r="C33" s="332">
        <v>0.58333333333333337</v>
      </c>
      <c r="D33" s="332">
        <v>0.625</v>
      </c>
      <c r="E33" s="333">
        <v>2790.2664347887039</v>
      </c>
      <c r="F33" s="333">
        <v>2790.2367536127567</v>
      </c>
      <c r="G33" s="333">
        <v>1856.1706666648388</v>
      </c>
      <c r="H33" s="333">
        <v>960.85333332419395</v>
      </c>
      <c r="I33" s="333">
        <v>322.05667796358466</v>
      </c>
      <c r="J33" s="333">
        <v>313.4805333353579</v>
      </c>
      <c r="K33" s="333">
        <v>354.83904150128365</v>
      </c>
      <c r="L33" s="333">
        <v>334.87808361649513</v>
      </c>
      <c r="M33" s="333">
        <v>514.71829807013273</v>
      </c>
      <c r="N33" s="333">
        <v>0</v>
      </c>
      <c r="O33" s="333">
        <v>0</v>
      </c>
      <c r="P33" s="333">
        <v>0</v>
      </c>
      <c r="Q33" s="333">
        <v>58.892367149703205</v>
      </c>
      <c r="R33" s="333">
        <v>0</v>
      </c>
      <c r="S33" s="333">
        <v>95.2208695653826</v>
      </c>
      <c r="T33" s="333">
        <v>24.442434783093631</v>
      </c>
      <c r="U33" s="333">
        <v>0</v>
      </c>
      <c r="V33" s="333">
        <v>0</v>
      </c>
      <c r="W33" s="333">
        <v>140.81113043427467</v>
      </c>
      <c r="X33" s="333">
        <v>0</v>
      </c>
      <c r="Y33" s="333">
        <v>89.658371745608747</v>
      </c>
      <c r="Z33" s="333">
        <v>0</v>
      </c>
      <c r="AA33" s="333">
        <v>21.921411725052167</v>
      </c>
      <c r="AB33" s="333">
        <v>96.673877762164921</v>
      </c>
      <c r="AC33" s="333">
        <v>28.022064917255193</v>
      </c>
      <c r="AD33" s="333">
        <v>114.95201115123928</v>
      </c>
      <c r="AE33" s="333">
        <v>0</v>
      </c>
      <c r="AF33" s="333">
        <v>0</v>
      </c>
      <c r="AG33" s="333">
        <v>0.16573913043612265</v>
      </c>
      <c r="AH33" s="333">
        <v>1.1483695652259485E-2</v>
      </c>
      <c r="AI33" s="333">
        <v>151.46739130374044</v>
      </c>
      <c r="AJ33" s="333">
        <v>316.80853333324194</v>
      </c>
      <c r="AK33" s="333">
        <v>255.12959999963641</v>
      </c>
      <c r="AL33" s="333">
        <v>0</v>
      </c>
      <c r="AM33" s="333">
        <v>0</v>
      </c>
      <c r="AN33" s="333">
        <v>0</v>
      </c>
      <c r="AO33" s="333">
        <v>0</v>
      </c>
      <c r="AP33" s="333">
        <v>0</v>
      </c>
      <c r="AQ33" s="333">
        <v>0</v>
      </c>
      <c r="AR33" s="333">
        <v>0</v>
      </c>
      <c r="AS33" s="333">
        <v>0</v>
      </c>
      <c r="AT33" s="333">
        <v>0</v>
      </c>
      <c r="AU33" s="333">
        <v>0</v>
      </c>
      <c r="AV33" s="333">
        <v>0</v>
      </c>
      <c r="AW33" s="333">
        <v>0</v>
      </c>
      <c r="AX33" s="333">
        <v>0</v>
      </c>
      <c r="AY33" s="333">
        <v>263.0144000002183</v>
      </c>
      <c r="AZ33" s="333">
        <v>124.96562500006985</v>
      </c>
      <c r="BA33" s="333">
        <v>55.142400000244379</v>
      </c>
      <c r="BB33" s="333">
        <v>0</v>
      </c>
      <c r="BC33" s="333">
        <v>0</v>
      </c>
      <c r="BD33" s="333">
        <v>0</v>
      </c>
      <c r="BE33" s="333">
        <v>0</v>
      </c>
      <c r="BF33" s="333">
        <v>0</v>
      </c>
      <c r="BG33" s="333">
        <v>0</v>
      </c>
      <c r="BH33" s="333">
        <v>0</v>
      </c>
      <c r="BI33" s="333">
        <v>0</v>
      </c>
      <c r="BJ33" s="333">
        <v>0</v>
      </c>
      <c r="BK33" s="333">
        <v>0</v>
      </c>
      <c r="BL33" s="333">
        <v>0</v>
      </c>
      <c r="BM33" s="333">
        <v>0</v>
      </c>
      <c r="BN33" s="333">
        <v>0</v>
      </c>
      <c r="BO33" s="333">
        <v>0</v>
      </c>
      <c r="BP33" s="333">
        <v>11.167187499930151</v>
      </c>
      <c r="BQ33" s="333">
        <v>0</v>
      </c>
      <c r="BR33" s="333">
        <v>0</v>
      </c>
      <c r="BS33" s="333">
        <v>48.606926271186239</v>
      </c>
      <c r="BT33" s="333">
        <v>35.753233053219446</v>
      </c>
    </row>
    <row r="34" spans="1:72" ht="15.75" customHeight="1" x14ac:dyDescent="0.25">
      <c r="A34" s="2" t="s">
        <v>888</v>
      </c>
      <c r="B34" s="218">
        <v>46238</v>
      </c>
      <c r="C34" s="332">
        <v>0.625</v>
      </c>
      <c r="D34" s="332">
        <v>0.66666666666666663</v>
      </c>
      <c r="E34" s="333">
        <v>2823.9842318892479</v>
      </c>
      <c r="F34" s="333">
        <v>2807.1253333389759</v>
      </c>
      <c r="G34" s="333">
        <v>1824.1743768155575</v>
      </c>
      <c r="H34" s="333">
        <v>1002.4663188606501</v>
      </c>
      <c r="I34" s="333">
        <v>307.5124067813158</v>
      </c>
      <c r="J34" s="333">
        <v>303.66763760894537</v>
      </c>
      <c r="K34" s="333">
        <v>342.46725422888994</v>
      </c>
      <c r="L34" s="333">
        <v>317.84381468594074</v>
      </c>
      <c r="M34" s="333">
        <v>563.13057627156377</v>
      </c>
      <c r="N34" s="333">
        <v>0</v>
      </c>
      <c r="O34" s="333">
        <v>0</v>
      </c>
      <c r="P34" s="333">
        <v>0</v>
      </c>
      <c r="Q34" s="333">
        <v>42.283285024575889</v>
      </c>
      <c r="R34" s="333">
        <v>0</v>
      </c>
      <c r="S34" s="333">
        <v>95.437913043424487</v>
      </c>
      <c r="T34" s="333">
        <v>18.220521738752723</v>
      </c>
      <c r="U34" s="333">
        <v>0</v>
      </c>
      <c r="V34" s="333">
        <v>0</v>
      </c>
      <c r="W34" s="333">
        <v>140.29913043510169</v>
      </c>
      <c r="X34" s="333">
        <v>0</v>
      </c>
      <c r="Y34" s="333">
        <v>93.174596664030105</v>
      </c>
      <c r="Z34" s="333">
        <v>0</v>
      </c>
      <c r="AA34" s="333">
        <v>28.129830510995816</v>
      </c>
      <c r="AB34" s="333">
        <v>84.70941382041201</v>
      </c>
      <c r="AC34" s="333">
        <v>28.053125000093132</v>
      </c>
      <c r="AD34" s="333">
        <v>117.74899691343307</v>
      </c>
      <c r="AE34" s="333">
        <v>0</v>
      </c>
      <c r="AF34" s="333">
        <v>0</v>
      </c>
      <c r="AG34" s="333">
        <v>0.16577232352210558</v>
      </c>
      <c r="AH34" s="333">
        <v>1.1510080645166454E-2</v>
      </c>
      <c r="AI34" s="333">
        <v>130.95652173925191</v>
      </c>
      <c r="AJ34" s="333">
        <v>314.13120000017807</v>
      </c>
      <c r="AK34" s="333">
        <v>253.0304000005126</v>
      </c>
      <c r="AL34" s="333">
        <v>0</v>
      </c>
      <c r="AM34" s="333">
        <v>0</v>
      </c>
      <c r="AN34" s="333">
        <v>0</v>
      </c>
      <c r="AO34" s="333">
        <v>0</v>
      </c>
      <c r="AP34" s="333">
        <v>0</v>
      </c>
      <c r="AQ34" s="333">
        <v>0</v>
      </c>
      <c r="AR34" s="333">
        <v>0</v>
      </c>
      <c r="AS34" s="333">
        <v>0</v>
      </c>
      <c r="AT34" s="333">
        <v>0</v>
      </c>
      <c r="AU34" s="333">
        <v>0</v>
      </c>
      <c r="AV34" s="333">
        <v>0</v>
      </c>
      <c r="AW34" s="333">
        <v>0</v>
      </c>
      <c r="AX34" s="333">
        <v>0</v>
      </c>
      <c r="AY34" s="333">
        <v>278.98879999993369</v>
      </c>
      <c r="AZ34" s="333">
        <v>127.34843749995343</v>
      </c>
      <c r="BA34" s="333">
        <v>46.15679999999702</v>
      </c>
      <c r="BB34" s="333">
        <v>0</v>
      </c>
      <c r="BC34" s="333">
        <v>0</v>
      </c>
      <c r="BD34" s="333">
        <v>0</v>
      </c>
      <c r="BE34" s="333">
        <v>0</v>
      </c>
      <c r="BF34" s="333">
        <v>0</v>
      </c>
      <c r="BG34" s="333">
        <v>0</v>
      </c>
      <c r="BH34" s="333">
        <v>0</v>
      </c>
      <c r="BI34" s="333">
        <v>0</v>
      </c>
      <c r="BJ34" s="333">
        <v>0</v>
      </c>
      <c r="BK34" s="333">
        <v>0</v>
      </c>
      <c r="BL34" s="333">
        <v>0</v>
      </c>
      <c r="BM34" s="333">
        <v>0</v>
      </c>
      <c r="BN34" s="333">
        <v>0</v>
      </c>
      <c r="BO34" s="333">
        <v>0</v>
      </c>
      <c r="BP34" s="333">
        <v>10.917759146424942</v>
      </c>
      <c r="BQ34" s="333">
        <v>0</v>
      </c>
      <c r="BR34" s="333">
        <v>0</v>
      </c>
      <c r="BS34" s="333">
        <v>58.813449999999648</v>
      </c>
      <c r="BT34" s="333">
        <v>39.129141051464103</v>
      </c>
    </row>
    <row r="35" spans="1:72" ht="15.75" customHeight="1" x14ac:dyDescent="0.25">
      <c r="A35" s="2" t="s">
        <v>889</v>
      </c>
      <c r="B35" s="218">
        <v>46238</v>
      </c>
      <c r="C35" s="332">
        <v>0.66666666666666663</v>
      </c>
      <c r="D35" s="332">
        <v>0.70833333333333337</v>
      </c>
      <c r="E35" s="333">
        <v>2923.9503768086433</v>
      </c>
      <c r="F35" s="333">
        <v>2919.7653333544731</v>
      </c>
      <c r="G35" s="333">
        <v>1915.4736231863499</v>
      </c>
      <c r="H35" s="333">
        <v>1023.1436669677496</v>
      </c>
      <c r="I35" s="333">
        <v>361.53424196317792</v>
      </c>
      <c r="J35" s="333">
        <v>318.71840532869101</v>
      </c>
      <c r="K35" s="333">
        <v>382.48404909670353</v>
      </c>
      <c r="L35" s="333">
        <v>316.57220339775085</v>
      </c>
      <c r="M35" s="333">
        <v>515.99186440557241</v>
      </c>
      <c r="N35" s="333">
        <v>0</v>
      </c>
      <c r="O35" s="333">
        <v>0</v>
      </c>
      <c r="P35" s="333">
        <v>0</v>
      </c>
      <c r="Q35" s="333">
        <v>58.701913043856621</v>
      </c>
      <c r="R35" s="333">
        <v>0</v>
      </c>
      <c r="S35" s="333">
        <v>95.582608695607632</v>
      </c>
      <c r="T35" s="333">
        <v>43.250643477775156</v>
      </c>
      <c r="U35" s="333">
        <v>0</v>
      </c>
      <c r="V35" s="333">
        <v>0</v>
      </c>
      <c r="W35" s="333">
        <v>141.51531594246626</v>
      </c>
      <c r="X35" s="333">
        <v>0</v>
      </c>
      <c r="Y35" s="333">
        <v>93.291843553073704</v>
      </c>
      <c r="Z35" s="333">
        <v>0</v>
      </c>
      <c r="AA35" s="333">
        <v>13.680032565549482</v>
      </c>
      <c r="AB35" s="333">
        <v>88.161211179569364</v>
      </c>
      <c r="AC35" s="333">
        <v>28.247479838784784</v>
      </c>
      <c r="AD35" s="333">
        <v>114.93684006202966</v>
      </c>
      <c r="AE35" s="333">
        <v>0</v>
      </c>
      <c r="AF35" s="333">
        <v>0</v>
      </c>
      <c r="AG35" s="333">
        <v>0.16570593734650174</v>
      </c>
      <c r="AH35" s="333">
        <v>1.1582310659150608E-2</v>
      </c>
      <c r="AI35" s="333">
        <v>132.48369565233588</v>
      </c>
      <c r="AJ35" s="333">
        <v>325.23067317041568</v>
      </c>
      <c r="AK35" s="333">
        <v>263.24884210526943</v>
      </c>
      <c r="AL35" s="333">
        <v>0</v>
      </c>
      <c r="AM35" s="333">
        <v>0</v>
      </c>
      <c r="AN35" s="333">
        <v>0</v>
      </c>
      <c r="AO35" s="333">
        <v>0</v>
      </c>
      <c r="AP35" s="333">
        <v>0</v>
      </c>
      <c r="AQ35" s="333">
        <v>0</v>
      </c>
      <c r="AR35" s="333">
        <v>0</v>
      </c>
      <c r="AS35" s="333">
        <v>0</v>
      </c>
      <c r="AT35" s="333">
        <v>0</v>
      </c>
      <c r="AU35" s="333">
        <v>0</v>
      </c>
      <c r="AV35" s="333">
        <v>0</v>
      </c>
      <c r="AW35" s="333">
        <v>0</v>
      </c>
      <c r="AX35" s="333">
        <v>0</v>
      </c>
      <c r="AY35" s="333">
        <v>280.14080000016838</v>
      </c>
      <c r="AZ35" s="333">
        <v>160.9921875</v>
      </c>
      <c r="BA35" s="333">
        <v>62.521600000560284</v>
      </c>
      <c r="BB35" s="333">
        <v>0</v>
      </c>
      <c r="BC35" s="333">
        <v>0</v>
      </c>
      <c r="BD35" s="333">
        <v>0</v>
      </c>
      <c r="BE35" s="333">
        <v>0</v>
      </c>
      <c r="BF35" s="333">
        <v>0</v>
      </c>
      <c r="BG35" s="333">
        <v>0</v>
      </c>
      <c r="BH35" s="333">
        <v>0</v>
      </c>
      <c r="BI35" s="333">
        <v>0</v>
      </c>
      <c r="BJ35" s="333">
        <v>0</v>
      </c>
      <c r="BK35" s="333">
        <v>0</v>
      </c>
      <c r="BL35" s="333">
        <v>0</v>
      </c>
      <c r="BM35" s="333">
        <v>0</v>
      </c>
      <c r="BN35" s="333">
        <v>0</v>
      </c>
      <c r="BO35" s="333">
        <v>0</v>
      </c>
      <c r="BP35" s="333">
        <v>11.521303353598341</v>
      </c>
      <c r="BQ35" s="333">
        <v>0</v>
      </c>
      <c r="BR35" s="333">
        <v>0</v>
      </c>
      <c r="BS35" s="333">
        <v>28.004225210084769</v>
      </c>
      <c r="BT35" s="333">
        <v>19.480492561982828</v>
      </c>
    </row>
    <row r="36" spans="1:72" ht="15.75" customHeight="1" x14ac:dyDescent="0.25">
      <c r="A36" s="2" t="s">
        <v>890</v>
      </c>
      <c r="B36" s="218">
        <v>46238</v>
      </c>
      <c r="C36" s="332">
        <v>0.70833333333333337</v>
      </c>
      <c r="D36" s="332">
        <v>0.75</v>
      </c>
      <c r="E36" s="333">
        <v>2979.750956505537</v>
      </c>
      <c r="F36" s="333">
        <v>2983.9359999597073</v>
      </c>
      <c r="G36" s="333">
        <v>1956.5226666629314</v>
      </c>
      <c r="H36" s="333">
        <v>1043.7335503995419</v>
      </c>
      <c r="I36" s="333">
        <v>358.97992752864957</v>
      </c>
      <c r="J36" s="333">
        <v>327.87091525271535</v>
      </c>
      <c r="K36" s="333">
        <v>394.02035768330097</v>
      </c>
      <c r="L36" s="333">
        <v>327.67999999970198</v>
      </c>
      <c r="M36" s="333">
        <v>547.64908474683762</v>
      </c>
      <c r="N36" s="333">
        <v>0</v>
      </c>
      <c r="O36" s="333">
        <v>0</v>
      </c>
      <c r="P36" s="333">
        <v>0</v>
      </c>
      <c r="Q36" s="333">
        <v>30.675478260032833</v>
      </c>
      <c r="R36" s="333">
        <v>0</v>
      </c>
      <c r="S36" s="333">
        <v>95.666086956858635</v>
      </c>
      <c r="T36" s="333">
        <v>69.484088889323175</v>
      </c>
      <c r="U36" s="333">
        <v>0</v>
      </c>
      <c r="V36" s="333">
        <v>0</v>
      </c>
      <c r="W36" s="333">
        <v>138.15911883953959</v>
      </c>
      <c r="X36" s="333">
        <v>0</v>
      </c>
      <c r="Y36" s="333">
        <v>93.272690217476338</v>
      </c>
      <c r="Z36" s="333">
        <v>0.42919921875</v>
      </c>
      <c r="AA36" s="333">
        <v>0.49984681373462081</v>
      </c>
      <c r="AB36" s="333">
        <v>93.430937500204891</v>
      </c>
      <c r="AC36" s="333">
        <v>27.729082661215216</v>
      </c>
      <c r="AD36" s="333">
        <v>105.06628493778408</v>
      </c>
      <c r="AE36" s="333">
        <v>0</v>
      </c>
      <c r="AF36" s="333">
        <v>0</v>
      </c>
      <c r="AG36" s="333">
        <v>0.16577793361648219</v>
      </c>
      <c r="AH36" s="333">
        <v>1.1358695652234019E-2</v>
      </c>
      <c r="AI36" s="333">
        <v>139.76086956541985</v>
      </c>
      <c r="AJ36" s="333">
        <v>327.74212682945654</v>
      </c>
      <c r="AK36" s="333">
        <v>264.90475789364427</v>
      </c>
      <c r="AL36" s="333">
        <v>0</v>
      </c>
      <c r="AM36" s="333">
        <v>0</v>
      </c>
      <c r="AN36" s="333">
        <v>0</v>
      </c>
      <c r="AO36" s="333">
        <v>0</v>
      </c>
      <c r="AP36" s="333">
        <v>0</v>
      </c>
      <c r="AQ36" s="333">
        <v>0</v>
      </c>
      <c r="AR36" s="333">
        <v>0</v>
      </c>
      <c r="AS36" s="333">
        <v>0</v>
      </c>
      <c r="AT36" s="333">
        <v>0</v>
      </c>
      <c r="AU36" s="333">
        <v>0</v>
      </c>
      <c r="AV36" s="333">
        <v>0</v>
      </c>
      <c r="AW36" s="333">
        <v>0</v>
      </c>
      <c r="AX36" s="333">
        <v>0</v>
      </c>
      <c r="AY36" s="333">
        <v>262.78463209886104</v>
      </c>
      <c r="AZ36" s="333">
        <v>174.67578125</v>
      </c>
      <c r="BA36" s="333">
        <v>76.285392589867115</v>
      </c>
      <c r="BB36" s="333">
        <v>0</v>
      </c>
      <c r="BC36" s="333">
        <v>0</v>
      </c>
      <c r="BD36" s="333">
        <v>0</v>
      </c>
      <c r="BE36" s="333">
        <v>0</v>
      </c>
      <c r="BF36" s="333">
        <v>0</v>
      </c>
      <c r="BG36" s="333">
        <v>0</v>
      </c>
      <c r="BH36" s="333">
        <v>0</v>
      </c>
      <c r="BI36" s="333">
        <v>0</v>
      </c>
      <c r="BJ36" s="333">
        <v>0</v>
      </c>
      <c r="BK36" s="333">
        <v>0</v>
      </c>
      <c r="BL36" s="333">
        <v>0</v>
      </c>
      <c r="BM36" s="333">
        <v>0</v>
      </c>
      <c r="BN36" s="333">
        <v>0</v>
      </c>
      <c r="BO36" s="333">
        <v>0</v>
      </c>
      <c r="BP36" s="333">
        <v>13.876562500023283</v>
      </c>
      <c r="BQ36" s="333">
        <v>0</v>
      </c>
      <c r="BR36" s="333">
        <v>0</v>
      </c>
      <c r="BS36" s="333">
        <v>9.3974789915591828E-2</v>
      </c>
      <c r="BT36" s="333">
        <v>0.38256666666711681</v>
      </c>
    </row>
    <row r="37" spans="1:72" ht="15.75" customHeight="1" x14ac:dyDescent="0.25">
      <c r="A37" s="2" t="s">
        <v>891</v>
      </c>
      <c r="B37" s="218">
        <v>46239</v>
      </c>
      <c r="C37" s="332">
        <v>0.41666666666666669</v>
      </c>
      <c r="D37" s="332">
        <v>0.45833333333333331</v>
      </c>
      <c r="E37" s="333">
        <v>2726.5294148921967</v>
      </c>
      <c r="F37" s="333">
        <v>2726.532386302948</v>
      </c>
      <c r="G37" s="333">
        <v>1767.9215959012508</v>
      </c>
      <c r="H37" s="333">
        <v>974.52384170889854</v>
      </c>
      <c r="I37" s="333">
        <v>269.12108474597335</v>
      </c>
      <c r="J37" s="333">
        <v>303.93708474561572</v>
      </c>
      <c r="K37" s="333">
        <v>353.0172670930624</v>
      </c>
      <c r="L37" s="333">
        <v>329.90155932307243</v>
      </c>
      <c r="M37" s="333">
        <v>507.48865458741784</v>
      </c>
      <c r="N37" s="333">
        <v>0</v>
      </c>
      <c r="O37" s="333">
        <v>0</v>
      </c>
      <c r="P37" s="333">
        <v>0</v>
      </c>
      <c r="Q37" s="333">
        <v>43.309758453629911</v>
      </c>
      <c r="R37" s="333">
        <v>0</v>
      </c>
      <c r="S37" s="333">
        <v>95.298782608937472</v>
      </c>
      <c r="T37" s="333">
        <v>2.5600000005215406</v>
      </c>
      <c r="U37" s="333">
        <v>0</v>
      </c>
      <c r="V37" s="333">
        <v>0</v>
      </c>
      <c r="W37" s="333">
        <v>132.3519999999553</v>
      </c>
      <c r="X37" s="333">
        <v>0</v>
      </c>
      <c r="Y37" s="333">
        <v>93.198194875381887</v>
      </c>
      <c r="Z37" s="333">
        <v>0</v>
      </c>
      <c r="AA37" s="333">
        <v>37.185986024793237</v>
      </c>
      <c r="AB37" s="333">
        <v>110.82608695654199</v>
      </c>
      <c r="AC37" s="333">
        <v>27.685559006407857</v>
      </c>
      <c r="AD37" s="333">
        <v>100.41777950339019</v>
      </c>
      <c r="AE37" s="333">
        <v>0</v>
      </c>
      <c r="AF37" s="333">
        <v>0</v>
      </c>
      <c r="AG37" s="333">
        <v>0.16578214118999313</v>
      </c>
      <c r="AH37" s="333">
        <v>1.1233812529098941E-2</v>
      </c>
      <c r="AI37" s="333">
        <v>147.34946236666292</v>
      </c>
      <c r="AJ37" s="333">
        <v>329.33251282037236</v>
      </c>
      <c r="AK37" s="333">
        <v>264.83200000040233</v>
      </c>
      <c r="AL37" s="333">
        <v>0</v>
      </c>
      <c r="AM37" s="333">
        <v>0</v>
      </c>
      <c r="AN37" s="333">
        <v>0</v>
      </c>
      <c r="AO37" s="333">
        <v>0</v>
      </c>
      <c r="AP37" s="333">
        <v>0</v>
      </c>
      <c r="AQ37" s="333">
        <v>0</v>
      </c>
      <c r="AR37" s="333">
        <v>0</v>
      </c>
      <c r="AS37" s="333">
        <v>0</v>
      </c>
      <c r="AT37" s="333">
        <v>0</v>
      </c>
      <c r="AU37" s="333">
        <v>0</v>
      </c>
      <c r="AV37" s="333">
        <v>0</v>
      </c>
      <c r="AW37" s="333">
        <v>0</v>
      </c>
      <c r="AX37" s="333">
        <v>0</v>
      </c>
      <c r="AY37" s="333">
        <v>265.14239999977872</v>
      </c>
      <c r="AZ37" s="333">
        <v>110.13773148145992</v>
      </c>
      <c r="BA37" s="333">
        <v>40.940799999982119</v>
      </c>
      <c r="BB37" s="333">
        <v>0</v>
      </c>
      <c r="BC37" s="333">
        <v>0</v>
      </c>
      <c r="BD37" s="333">
        <v>0</v>
      </c>
      <c r="BE37" s="333">
        <v>0</v>
      </c>
      <c r="BF37" s="333">
        <v>0</v>
      </c>
      <c r="BG37" s="333">
        <v>0</v>
      </c>
      <c r="BH37" s="333">
        <v>0</v>
      </c>
      <c r="BI37" s="333">
        <v>0</v>
      </c>
      <c r="BJ37" s="333">
        <v>0</v>
      </c>
      <c r="BK37" s="333">
        <v>0</v>
      </c>
      <c r="BL37" s="333">
        <v>0</v>
      </c>
      <c r="BM37" s="333">
        <v>0</v>
      </c>
      <c r="BN37" s="333">
        <v>0</v>
      </c>
      <c r="BO37" s="333">
        <v>0</v>
      </c>
      <c r="BP37" s="333">
        <v>9.4502976190997288</v>
      </c>
      <c r="BQ37" s="333">
        <v>0</v>
      </c>
      <c r="BR37" s="333">
        <v>0</v>
      </c>
      <c r="BS37" s="333">
        <v>92.160626640739792</v>
      </c>
      <c r="BT37" s="333">
        <v>68.376150000000052</v>
      </c>
    </row>
    <row r="38" spans="1:72" ht="15.75" customHeight="1" x14ac:dyDescent="0.25">
      <c r="A38" s="2" t="s">
        <v>892</v>
      </c>
      <c r="B38" s="218">
        <v>46239</v>
      </c>
      <c r="C38" s="332">
        <v>0.45833333333333331</v>
      </c>
      <c r="D38" s="332">
        <v>0.5</v>
      </c>
      <c r="E38" s="333">
        <v>2676.2907826006413</v>
      </c>
      <c r="F38" s="333">
        <v>2676.7360000014305</v>
      </c>
      <c r="G38" s="333">
        <v>1713.1965217590332</v>
      </c>
      <c r="H38" s="333">
        <v>977.86063767969608</v>
      </c>
      <c r="I38" s="333">
        <v>256.72057042643428</v>
      </c>
      <c r="J38" s="333">
        <v>318.75905084609985</v>
      </c>
      <c r="K38" s="333">
        <v>357.43847214430571</v>
      </c>
      <c r="L38" s="333">
        <v>328.44366101175547</v>
      </c>
      <c r="M38" s="333">
        <v>448.02483693510294</v>
      </c>
      <c r="N38" s="333">
        <v>0</v>
      </c>
      <c r="O38" s="333">
        <v>0</v>
      </c>
      <c r="P38" s="333">
        <v>0</v>
      </c>
      <c r="Q38" s="333">
        <v>26.567111111246049</v>
      </c>
      <c r="R38" s="333">
        <v>0</v>
      </c>
      <c r="S38" s="333">
        <v>95.159652173984796</v>
      </c>
      <c r="T38" s="333">
        <v>2.5599999995902181</v>
      </c>
      <c r="U38" s="333">
        <v>0</v>
      </c>
      <c r="V38" s="333">
        <v>0</v>
      </c>
      <c r="W38" s="333">
        <v>145.21878260932863</v>
      </c>
      <c r="X38" s="333">
        <v>0</v>
      </c>
      <c r="Y38" s="333">
        <v>93.08385093184188</v>
      </c>
      <c r="Z38" s="333">
        <v>0</v>
      </c>
      <c r="AA38" s="333">
        <v>36.127523291972466</v>
      </c>
      <c r="AB38" s="333">
        <v>106.13812111783773</v>
      </c>
      <c r="AC38" s="333">
        <v>28.154874213971198</v>
      </c>
      <c r="AD38" s="333">
        <v>120.38749999925494</v>
      </c>
      <c r="AE38" s="333">
        <v>0</v>
      </c>
      <c r="AF38" s="333">
        <v>0</v>
      </c>
      <c r="AG38" s="333">
        <v>0.16373959794145776</v>
      </c>
      <c r="AH38" s="333">
        <v>1.1486296166594911E-2</v>
      </c>
      <c r="AI38" s="333">
        <v>140.91023842804134</v>
      </c>
      <c r="AJ38" s="333">
        <v>314.32320000021718</v>
      </c>
      <c r="AK38" s="333">
        <v>252.46720000077039</v>
      </c>
      <c r="AL38" s="333">
        <v>0</v>
      </c>
      <c r="AM38" s="333">
        <v>0</v>
      </c>
      <c r="AN38" s="333">
        <v>0</v>
      </c>
      <c r="AO38" s="333">
        <v>0</v>
      </c>
      <c r="AP38" s="333">
        <v>0</v>
      </c>
      <c r="AQ38" s="333">
        <v>0</v>
      </c>
      <c r="AR38" s="333">
        <v>0</v>
      </c>
      <c r="AS38" s="333">
        <v>0</v>
      </c>
      <c r="AT38" s="333">
        <v>0</v>
      </c>
      <c r="AU38" s="333">
        <v>0</v>
      </c>
      <c r="AV38" s="333">
        <v>0</v>
      </c>
      <c r="AW38" s="333">
        <v>0</v>
      </c>
      <c r="AX38" s="333">
        <v>0</v>
      </c>
      <c r="AY38" s="333">
        <v>266.67840000009164</v>
      </c>
      <c r="AZ38" s="333">
        <v>112.34820601856336</v>
      </c>
      <c r="BA38" s="333">
        <v>42.988800000399351</v>
      </c>
      <c r="BB38" s="333">
        <v>0</v>
      </c>
      <c r="BC38" s="333">
        <v>0</v>
      </c>
      <c r="BD38" s="333">
        <v>0</v>
      </c>
      <c r="BE38" s="333">
        <v>0</v>
      </c>
      <c r="BF38" s="333">
        <v>0</v>
      </c>
      <c r="BG38" s="333">
        <v>0</v>
      </c>
      <c r="BH38" s="333">
        <v>0</v>
      </c>
      <c r="BI38" s="333">
        <v>0</v>
      </c>
      <c r="BJ38" s="333">
        <v>0</v>
      </c>
      <c r="BK38" s="333">
        <v>0</v>
      </c>
      <c r="BL38" s="333">
        <v>0</v>
      </c>
      <c r="BM38" s="333">
        <v>0</v>
      </c>
      <c r="BN38" s="333">
        <v>0</v>
      </c>
      <c r="BO38" s="333">
        <v>0</v>
      </c>
      <c r="BP38" s="333">
        <v>8.9845708019565791</v>
      </c>
      <c r="BQ38" s="333">
        <v>0</v>
      </c>
      <c r="BR38" s="333">
        <v>0</v>
      </c>
      <c r="BS38" s="333">
        <v>89.377335123966986</v>
      </c>
      <c r="BT38" s="333">
        <v>66.231333333333168</v>
      </c>
    </row>
    <row r="39" spans="1:72" ht="15.75" customHeight="1" x14ac:dyDescent="0.25">
      <c r="A39" s="2" t="s">
        <v>893</v>
      </c>
      <c r="B39" s="218">
        <v>46239</v>
      </c>
      <c r="C39" s="332">
        <v>0.5</v>
      </c>
      <c r="D39" s="332">
        <v>0.54166666666666663</v>
      </c>
      <c r="E39" s="333">
        <v>2774.8322318792343</v>
      </c>
      <c r="F39" s="333">
        <v>2764.6515942215919</v>
      </c>
      <c r="G39" s="333">
        <v>1755.2250434756279</v>
      </c>
      <c r="H39" s="333">
        <v>1027.7546666711569</v>
      </c>
      <c r="I39" s="333">
        <v>305.05024108290672</v>
      </c>
      <c r="J39" s="333">
        <v>319.34320193901658</v>
      </c>
      <c r="K39" s="333">
        <v>315.35374066233635</v>
      </c>
      <c r="L39" s="333">
        <v>324.64208275824785</v>
      </c>
      <c r="M39" s="333">
        <v>495.17133212089539</v>
      </c>
      <c r="N39" s="333">
        <v>0</v>
      </c>
      <c r="O39" s="333">
        <v>0</v>
      </c>
      <c r="P39" s="333">
        <v>0</v>
      </c>
      <c r="Q39" s="333">
        <v>35.254399999976158</v>
      </c>
      <c r="R39" s="333">
        <v>42.278956521768123</v>
      </c>
      <c r="S39" s="333">
        <v>95.860869565512985</v>
      </c>
      <c r="T39" s="333">
        <v>9.5048205126076937</v>
      </c>
      <c r="U39" s="333">
        <v>0</v>
      </c>
      <c r="V39" s="333">
        <v>0</v>
      </c>
      <c r="W39" s="333">
        <v>128.99799882154912</v>
      </c>
      <c r="X39" s="333">
        <v>0</v>
      </c>
      <c r="Y39" s="333">
        <v>93.649068322964013</v>
      </c>
      <c r="Z39" s="333">
        <v>0</v>
      </c>
      <c r="AA39" s="333">
        <v>36.598795370722655</v>
      </c>
      <c r="AB39" s="333">
        <v>111.02026397548616</v>
      </c>
      <c r="AC39" s="333">
        <v>27.820125786121935</v>
      </c>
      <c r="AD39" s="333">
        <v>114.35000000055879</v>
      </c>
      <c r="AE39" s="333">
        <v>0</v>
      </c>
      <c r="AF39" s="333">
        <v>3.2500000002073648E-3</v>
      </c>
      <c r="AG39" s="333">
        <v>0.16574427302111872</v>
      </c>
      <c r="AH39" s="333">
        <v>1.1608695652057577E-2</v>
      </c>
      <c r="AI39" s="333">
        <v>141.625</v>
      </c>
      <c r="AJ39" s="333">
        <v>297.88799999980256</v>
      </c>
      <c r="AK39" s="333">
        <v>238.24437894672155</v>
      </c>
      <c r="AL39" s="333">
        <v>0</v>
      </c>
      <c r="AM39" s="333">
        <v>0</v>
      </c>
      <c r="AN39" s="333">
        <v>0</v>
      </c>
      <c r="AO39" s="333">
        <v>0</v>
      </c>
      <c r="AP39" s="333">
        <v>0</v>
      </c>
      <c r="AQ39" s="333">
        <v>0</v>
      </c>
      <c r="AR39" s="333">
        <v>0</v>
      </c>
      <c r="AS39" s="333">
        <v>0</v>
      </c>
      <c r="AT39" s="333">
        <v>0</v>
      </c>
      <c r="AU39" s="333">
        <v>0</v>
      </c>
      <c r="AV39" s="333">
        <v>0</v>
      </c>
      <c r="AW39" s="333">
        <v>0</v>
      </c>
      <c r="AX39" s="333">
        <v>0</v>
      </c>
      <c r="AY39" s="333">
        <v>267.50719999987632</v>
      </c>
      <c r="AZ39" s="333">
        <v>119.93281249993015</v>
      </c>
      <c r="BA39" s="333">
        <v>45.55519999936223</v>
      </c>
      <c r="BB39" s="333">
        <v>0</v>
      </c>
      <c r="BC39" s="333">
        <v>0</v>
      </c>
      <c r="BD39" s="333">
        <v>0</v>
      </c>
      <c r="BE39" s="333">
        <v>0</v>
      </c>
      <c r="BF39" s="333">
        <v>0</v>
      </c>
      <c r="BG39" s="333">
        <v>0</v>
      </c>
      <c r="BH39" s="333">
        <v>0</v>
      </c>
      <c r="BI39" s="333">
        <v>0</v>
      </c>
      <c r="BJ39" s="333">
        <v>0</v>
      </c>
      <c r="BK39" s="333">
        <v>0</v>
      </c>
      <c r="BL39" s="333">
        <v>0</v>
      </c>
      <c r="BM39" s="333">
        <v>0</v>
      </c>
      <c r="BN39" s="333">
        <v>0</v>
      </c>
      <c r="BO39" s="333">
        <v>0</v>
      </c>
      <c r="BP39" s="333">
        <v>11.499506579013541</v>
      </c>
      <c r="BQ39" s="333">
        <v>0</v>
      </c>
      <c r="BR39" s="333">
        <v>0</v>
      </c>
      <c r="BS39" s="333">
        <v>79.068710504199771</v>
      </c>
      <c r="BT39" s="333">
        <v>58.084976470589027</v>
      </c>
    </row>
    <row r="40" spans="1:72" ht="15.75" customHeight="1" x14ac:dyDescent="0.25">
      <c r="A40" s="2" t="s">
        <v>894</v>
      </c>
      <c r="B40" s="218">
        <v>46239</v>
      </c>
      <c r="C40" s="332">
        <v>0.54166666666666663</v>
      </c>
      <c r="D40" s="332">
        <v>0.58333333333333337</v>
      </c>
      <c r="E40" s="333">
        <v>2807.1253333389759</v>
      </c>
      <c r="F40" s="333">
        <v>2800.9516521692276</v>
      </c>
      <c r="G40" s="333">
        <v>1808.2949565052986</v>
      </c>
      <c r="H40" s="333">
        <v>1017.8559999912977</v>
      </c>
      <c r="I40" s="333">
        <v>400.7544766291976</v>
      </c>
      <c r="J40" s="333">
        <v>308.45557772368193</v>
      </c>
      <c r="K40" s="333">
        <v>351.97384212911129</v>
      </c>
      <c r="L40" s="333">
        <v>332.38408673554659</v>
      </c>
      <c r="M40" s="333">
        <v>394.21605771407485</v>
      </c>
      <c r="N40" s="333">
        <v>0</v>
      </c>
      <c r="O40" s="333">
        <v>0</v>
      </c>
      <c r="P40" s="333">
        <v>0</v>
      </c>
      <c r="Q40" s="333">
        <v>37.961600000038743</v>
      </c>
      <c r="R40" s="333">
        <v>100.02853812463582</v>
      </c>
      <c r="S40" s="333">
        <v>96.652985506691039</v>
      </c>
      <c r="T40" s="333">
        <v>12.086837074719369</v>
      </c>
      <c r="U40" s="333">
        <v>0</v>
      </c>
      <c r="V40" s="333">
        <v>0</v>
      </c>
      <c r="W40" s="333">
        <v>149.19423306267709</v>
      </c>
      <c r="X40" s="333">
        <v>0</v>
      </c>
      <c r="Y40" s="333">
        <v>94.42826086981222</v>
      </c>
      <c r="Z40" s="333">
        <v>0</v>
      </c>
      <c r="AA40" s="333">
        <v>32.426088169624563</v>
      </c>
      <c r="AB40" s="333">
        <v>97.00066299084574</v>
      </c>
      <c r="AC40" s="333">
        <v>27.825561797711998</v>
      </c>
      <c r="AD40" s="333">
        <v>114.21067415736616</v>
      </c>
      <c r="AE40" s="333">
        <v>0</v>
      </c>
      <c r="AF40" s="333">
        <v>0</v>
      </c>
      <c r="AG40" s="333">
        <v>0.16374193547744653</v>
      </c>
      <c r="AH40" s="333">
        <v>1.1956083450058941E-2</v>
      </c>
      <c r="AI40" s="333">
        <v>148.55078307632357</v>
      </c>
      <c r="AJ40" s="333">
        <v>304.8640000000596</v>
      </c>
      <c r="AK40" s="333">
        <v>244.11082105245441</v>
      </c>
      <c r="AL40" s="333">
        <v>0</v>
      </c>
      <c r="AM40" s="333">
        <v>0</v>
      </c>
      <c r="AN40" s="333">
        <v>0</v>
      </c>
      <c r="AO40" s="333">
        <v>0</v>
      </c>
      <c r="AP40" s="333">
        <v>0</v>
      </c>
      <c r="AQ40" s="333">
        <v>0</v>
      </c>
      <c r="AR40" s="333">
        <v>0</v>
      </c>
      <c r="AS40" s="333">
        <v>0</v>
      </c>
      <c r="AT40" s="333">
        <v>0</v>
      </c>
      <c r="AU40" s="333">
        <v>0</v>
      </c>
      <c r="AV40" s="333">
        <v>0</v>
      </c>
      <c r="AW40" s="333">
        <v>0</v>
      </c>
      <c r="AX40" s="333">
        <v>0</v>
      </c>
      <c r="AY40" s="333">
        <v>278.45120000001043</v>
      </c>
      <c r="AZ40" s="333">
        <v>130.53359375009313</v>
      </c>
      <c r="BA40" s="333">
        <v>49.145600000396371</v>
      </c>
      <c r="BB40" s="333">
        <v>0</v>
      </c>
      <c r="BC40" s="333">
        <v>0</v>
      </c>
      <c r="BD40" s="333">
        <v>0</v>
      </c>
      <c r="BE40" s="333">
        <v>0</v>
      </c>
      <c r="BF40" s="333">
        <v>0</v>
      </c>
      <c r="BG40" s="333">
        <v>0</v>
      </c>
      <c r="BH40" s="333">
        <v>0</v>
      </c>
      <c r="BI40" s="333">
        <v>0</v>
      </c>
      <c r="BJ40" s="333">
        <v>0</v>
      </c>
      <c r="BK40" s="333">
        <v>0</v>
      </c>
      <c r="BL40" s="333">
        <v>0</v>
      </c>
      <c r="BM40" s="333">
        <v>0</v>
      </c>
      <c r="BN40" s="333">
        <v>0</v>
      </c>
      <c r="BO40" s="333">
        <v>0</v>
      </c>
      <c r="BP40" s="333">
        <v>11.892301829298958</v>
      </c>
      <c r="BQ40" s="333">
        <v>0</v>
      </c>
      <c r="BR40" s="333">
        <v>0</v>
      </c>
      <c r="BS40" s="333">
        <v>69.422989495798902</v>
      </c>
      <c r="BT40" s="333">
        <v>50.956823529413668</v>
      </c>
    </row>
    <row r="41" spans="1:72" ht="15.75" customHeight="1" x14ac:dyDescent="0.25">
      <c r="A41" s="2" t="s">
        <v>895</v>
      </c>
      <c r="B41" s="218">
        <v>46239</v>
      </c>
      <c r="C41" s="332">
        <v>0.58333333333333337</v>
      </c>
      <c r="D41" s="332">
        <v>0.625</v>
      </c>
      <c r="E41" s="333">
        <v>2611.1999999880791</v>
      </c>
      <c r="F41" s="333">
        <v>2610.7547825872898</v>
      </c>
      <c r="G41" s="333">
        <v>1646.5920000076294</v>
      </c>
      <c r="H41" s="333">
        <v>972.80000001192093</v>
      </c>
      <c r="I41" s="333">
        <v>355.86603389307857</v>
      </c>
      <c r="J41" s="333">
        <v>298.17491525411606</v>
      </c>
      <c r="K41" s="333">
        <v>308.03308475017548</v>
      </c>
      <c r="L41" s="333">
        <v>314.55891525000334</v>
      </c>
      <c r="M41" s="333">
        <v>377.52623728662729</v>
      </c>
      <c r="N41" s="333">
        <v>0</v>
      </c>
      <c r="O41" s="333">
        <v>0</v>
      </c>
      <c r="P41" s="333">
        <v>0</v>
      </c>
      <c r="Q41" s="333">
        <v>26.078608695417643</v>
      </c>
      <c r="R41" s="333">
        <v>99.874070570804179</v>
      </c>
      <c r="S41" s="333">
        <v>96.615884058177471</v>
      </c>
      <c r="T41" s="333">
        <v>8.6163424123078585</v>
      </c>
      <c r="U41" s="333">
        <v>0</v>
      </c>
      <c r="V41" s="333">
        <v>0</v>
      </c>
      <c r="W41" s="333">
        <v>136.55002898536623</v>
      </c>
      <c r="X41" s="333">
        <v>0</v>
      </c>
      <c r="Y41" s="333">
        <v>94.232926829252392</v>
      </c>
      <c r="Z41" s="333">
        <v>0</v>
      </c>
      <c r="AA41" s="333">
        <v>31.62234933039872</v>
      </c>
      <c r="AB41" s="333">
        <v>91.398980441503227</v>
      </c>
      <c r="AC41" s="333">
        <v>28.11350070219487</v>
      </c>
      <c r="AD41" s="333">
        <v>107.92682584282011</v>
      </c>
      <c r="AE41" s="333">
        <v>0</v>
      </c>
      <c r="AF41" s="333">
        <v>0</v>
      </c>
      <c r="AG41" s="333">
        <v>0.16574193548512994</v>
      </c>
      <c r="AH41" s="333">
        <v>1.1225806451648168E-2</v>
      </c>
      <c r="AI41" s="333">
        <v>129.16117344517261</v>
      </c>
      <c r="AJ41" s="333">
        <v>274.11840000003576</v>
      </c>
      <c r="AK41" s="333">
        <v>217.29279999993742</v>
      </c>
      <c r="AL41" s="333">
        <v>0</v>
      </c>
      <c r="AM41" s="333">
        <v>0</v>
      </c>
      <c r="AN41" s="333">
        <v>0</v>
      </c>
      <c r="AO41" s="333">
        <v>0</v>
      </c>
      <c r="AP41" s="333">
        <v>0</v>
      </c>
      <c r="AQ41" s="333">
        <v>0</v>
      </c>
      <c r="AR41" s="333">
        <v>0</v>
      </c>
      <c r="AS41" s="333">
        <v>0</v>
      </c>
      <c r="AT41" s="333">
        <v>0</v>
      </c>
      <c r="AU41" s="333">
        <v>0</v>
      </c>
      <c r="AV41" s="333">
        <v>0</v>
      </c>
      <c r="AW41" s="333">
        <v>0</v>
      </c>
      <c r="AX41" s="333">
        <v>0</v>
      </c>
      <c r="AY41" s="333">
        <v>283.19359999988228</v>
      </c>
      <c r="AZ41" s="333">
        <v>130.29765624995343</v>
      </c>
      <c r="BA41" s="333">
        <v>48.646399999037385</v>
      </c>
      <c r="BB41" s="333">
        <v>0</v>
      </c>
      <c r="BC41" s="333">
        <v>0</v>
      </c>
      <c r="BD41" s="333">
        <v>0</v>
      </c>
      <c r="BE41" s="333">
        <v>0</v>
      </c>
      <c r="BF41" s="333">
        <v>0</v>
      </c>
      <c r="BG41" s="333">
        <v>0</v>
      </c>
      <c r="BH41" s="333">
        <v>0</v>
      </c>
      <c r="BI41" s="333">
        <v>0</v>
      </c>
      <c r="BJ41" s="333">
        <v>0</v>
      </c>
      <c r="BK41" s="333">
        <v>0</v>
      </c>
      <c r="BL41" s="333">
        <v>0</v>
      </c>
      <c r="BM41" s="333">
        <v>0</v>
      </c>
      <c r="BN41" s="333">
        <v>0</v>
      </c>
      <c r="BO41" s="333">
        <v>0</v>
      </c>
      <c r="BP41" s="333">
        <v>12.001448170631193</v>
      </c>
      <c r="BQ41" s="333">
        <v>0</v>
      </c>
      <c r="BR41" s="333">
        <v>0</v>
      </c>
      <c r="BS41" s="333">
        <v>74.849683333333815</v>
      </c>
      <c r="BT41" s="333">
        <v>53.022099999998318</v>
      </c>
    </row>
    <row r="42" spans="1:72" ht="15.75" customHeight="1" x14ac:dyDescent="0.25">
      <c r="A42" s="2" t="s">
        <v>896</v>
      </c>
      <c r="B42" s="218">
        <v>46239</v>
      </c>
      <c r="C42" s="332">
        <v>0.625</v>
      </c>
      <c r="D42" s="332">
        <v>0.66666666666666663</v>
      </c>
      <c r="E42" s="333">
        <v>2922.3179130554199</v>
      </c>
      <c r="F42" s="333">
        <v>2922.436637699604</v>
      </c>
      <c r="G42" s="333">
        <v>1903.957333356142</v>
      </c>
      <c r="H42" s="333">
        <v>1048.234666660428</v>
      </c>
      <c r="I42" s="333">
        <v>429.38576271384954</v>
      </c>
      <c r="J42" s="333">
        <v>316.15566101670265</v>
      </c>
      <c r="K42" s="333">
        <v>410.36366101354361</v>
      </c>
      <c r="L42" s="333">
        <v>322.05667796730995</v>
      </c>
      <c r="M42" s="333">
        <v>420.32596610113978</v>
      </c>
      <c r="N42" s="333">
        <v>0</v>
      </c>
      <c r="O42" s="333">
        <v>0</v>
      </c>
      <c r="P42" s="333">
        <v>0</v>
      </c>
      <c r="Q42" s="333">
        <v>33.300092603079975</v>
      </c>
      <c r="R42" s="333">
        <v>99.709970694500953</v>
      </c>
      <c r="S42" s="333">
        <v>96.481844286900014</v>
      </c>
      <c r="T42" s="333">
        <v>24.901818182319403</v>
      </c>
      <c r="U42" s="333">
        <v>0</v>
      </c>
      <c r="V42" s="333">
        <v>0</v>
      </c>
      <c r="W42" s="333">
        <v>169.4463741146028</v>
      </c>
      <c r="X42" s="333">
        <v>0</v>
      </c>
      <c r="Y42" s="333">
        <v>94.360823170747608</v>
      </c>
      <c r="Z42" s="333">
        <v>0</v>
      </c>
      <c r="AA42" s="333">
        <v>23.381445312465075</v>
      </c>
      <c r="AB42" s="333">
        <v>97.592592592351139</v>
      </c>
      <c r="AC42" s="333">
        <v>27.802552406676114</v>
      </c>
      <c r="AD42" s="333">
        <v>112.61249999981374</v>
      </c>
      <c r="AE42" s="333">
        <v>0</v>
      </c>
      <c r="AF42" s="333">
        <v>0</v>
      </c>
      <c r="AG42" s="333">
        <v>0.16374193548836047</v>
      </c>
      <c r="AH42" s="333">
        <v>1.1394197054869437E-2</v>
      </c>
      <c r="AI42" s="333">
        <v>139.40217391401529</v>
      </c>
      <c r="AJ42" s="333">
        <v>312.12159999995492</v>
      </c>
      <c r="AK42" s="333">
        <v>250.73127619083971</v>
      </c>
      <c r="AL42" s="333">
        <v>0</v>
      </c>
      <c r="AM42" s="333">
        <v>0</v>
      </c>
      <c r="AN42" s="333">
        <v>0</v>
      </c>
      <c r="AO42" s="333">
        <v>0</v>
      </c>
      <c r="AP42" s="333">
        <v>0</v>
      </c>
      <c r="AQ42" s="333">
        <v>0</v>
      </c>
      <c r="AR42" s="333">
        <v>0</v>
      </c>
      <c r="AS42" s="333">
        <v>0</v>
      </c>
      <c r="AT42" s="333">
        <v>0</v>
      </c>
      <c r="AU42" s="333">
        <v>0</v>
      </c>
      <c r="AV42" s="333">
        <v>0</v>
      </c>
      <c r="AW42" s="333">
        <v>0</v>
      </c>
      <c r="AX42" s="333">
        <v>0</v>
      </c>
      <c r="AY42" s="333">
        <v>281.72160000028089</v>
      </c>
      <c r="AZ42" s="333">
        <v>150.30625000002328</v>
      </c>
      <c r="BA42" s="333">
        <v>54.758400000631809</v>
      </c>
      <c r="BB42" s="333">
        <v>0</v>
      </c>
      <c r="BC42" s="333">
        <v>0</v>
      </c>
      <c r="BD42" s="333">
        <v>0</v>
      </c>
      <c r="BE42" s="333">
        <v>0</v>
      </c>
      <c r="BF42" s="333">
        <v>0</v>
      </c>
      <c r="BG42" s="333">
        <v>0</v>
      </c>
      <c r="BH42" s="333">
        <v>0</v>
      </c>
      <c r="BI42" s="333">
        <v>0</v>
      </c>
      <c r="BJ42" s="333">
        <v>0</v>
      </c>
      <c r="BK42" s="333">
        <v>0</v>
      </c>
      <c r="BL42" s="333">
        <v>0</v>
      </c>
      <c r="BM42" s="333">
        <v>0</v>
      </c>
      <c r="BN42" s="333">
        <v>0</v>
      </c>
      <c r="BO42" s="333">
        <v>0</v>
      </c>
      <c r="BP42" s="333">
        <v>11.167759146424942</v>
      </c>
      <c r="BQ42" s="333">
        <v>0</v>
      </c>
      <c r="BR42" s="333">
        <v>0</v>
      </c>
      <c r="BS42" s="333">
        <v>52.97706666666636</v>
      </c>
      <c r="BT42" s="333">
        <v>36.137233333334734</v>
      </c>
    </row>
    <row r="43" spans="1:72" ht="15.75" customHeight="1" x14ac:dyDescent="0.25">
      <c r="A43" s="2" t="s">
        <v>897</v>
      </c>
      <c r="B43" s="218">
        <v>46239</v>
      </c>
      <c r="C43" s="332">
        <v>0.66666666666666663</v>
      </c>
      <c r="D43" s="332">
        <v>0.70833333333333337</v>
      </c>
      <c r="E43" s="333">
        <v>2921.9914202988148</v>
      </c>
      <c r="F43" s="333">
        <v>2905.4293333292007</v>
      </c>
      <c r="G43" s="333">
        <v>1847.9786666333675</v>
      </c>
      <c r="H43" s="333">
        <v>1075.9865507334471</v>
      </c>
      <c r="I43" s="333">
        <v>434.34955932199955</v>
      </c>
      <c r="J43" s="333">
        <v>316.21550906077027</v>
      </c>
      <c r="K43" s="333">
        <v>381.76108475029469</v>
      </c>
      <c r="L43" s="333">
        <v>318.490931622684</v>
      </c>
      <c r="M43" s="333">
        <v>386.93315254151821</v>
      </c>
      <c r="N43" s="333">
        <v>0</v>
      </c>
      <c r="O43" s="333">
        <v>0</v>
      </c>
      <c r="P43" s="333">
        <v>0</v>
      </c>
      <c r="Q43" s="333">
        <v>16.397298701107502</v>
      </c>
      <c r="R43" s="333">
        <v>99.769681479781866</v>
      </c>
      <c r="S43" s="333">
        <v>96.313981799874455</v>
      </c>
      <c r="T43" s="333">
        <v>60.704581818543375</v>
      </c>
      <c r="U43" s="333">
        <v>0</v>
      </c>
      <c r="V43" s="333">
        <v>0</v>
      </c>
      <c r="W43" s="333">
        <v>148.43884327635169</v>
      </c>
      <c r="X43" s="333">
        <v>0</v>
      </c>
      <c r="Y43" s="333">
        <v>94.03125</v>
      </c>
      <c r="Z43" s="333">
        <v>0</v>
      </c>
      <c r="AA43" s="333">
        <v>4.8657317546894774</v>
      </c>
      <c r="AB43" s="333">
        <v>91.731366459745914</v>
      </c>
      <c r="AC43" s="333">
        <v>27.914596273563802</v>
      </c>
      <c r="AD43" s="333">
        <v>99.65372670814395</v>
      </c>
      <c r="AE43" s="333">
        <v>0</v>
      </c>
      <c r="AF43" s="333">
        <v>0</v>
      </c>
      <c r="AG43" s="333">
        <v>0.166989247303718</v>
      </c>
      <c r="AH43" s="333">
        <v>1.1483695652032111E-2</v>
      </c>
      <c r="AI43" s="333">
        <v>133.70652173832059</v>
      </c>
      <c r="AJ43" s="333">
        <v>320.89280000003055</v>
      </c>
      <c r="AK43" s="333">
        <v>259.22860073298216</v>
      </c>
      <c r="AL43" s="333">
        <v>0</v>
      </c>
      <c r="AM43" s="333">
        <v>0</v>
      </c>
      <c r="AN43" s="333">
        <v>0</v>
      </c>
      <c r="AO43" s="333">
        <v>0</v>
      </c>
      <c r="AP43" s="333">
        <v>0</v>
      </c>
      <c r="AQ43" s="333">
        <v>0</v>
      </c>
      <c r="AR43" s="333">
        <v>0</v>
      </c>
      <c r="AS43" s="333">
        <v>0</v>
      </c>
      <c r="AT43" s="333">
        <v>0</v>
      </c>
      <c r="AU43" s="333">
        <v>0</v>
      </c>
      <c r="AV43" s="333">
        <v>0</v>
      </c>
      <c r="AW43" s="333">
        <v>0</v>
      </c>
      <c r="AX43" s="333">
        <v>0</v>
      </c>
      <c r="AY43" s="333">
        <v>271.10399999981746</v>
      </c>
      <c r="AZ43" s="333">
        <v>170.04140624997672</v>
      </c>
      <c r="BA43" s="333">
        <v>70.636800000444055</v>
      </c>
      <c r="BB43" s="333">
        <v>0</v>
      </c>
      <c r="BC43" s="333">
        <v>0</v>
      </c>
      <c r="BD43" s="333">
        <v>0</v>
      </c>
      <c r="BE43" s="333">
        <v>0</v>
      </c>
      <c r="BF43" s="333">
        <v>0</v>
      </c>
      <c r="BG43" s="333">
        <v>0</v>
      </c>
      <c r="BH43" s="333">
        <v>0</v>
      </c>
      <c r="BI43" s="333">
        <v>0</v>
      </c>
      <c r="BJ43" s="333">
        <v>0</v>
      </c>
      <c r="BK43" s="333">
        <v>0</v>
      </c>
      <c r="BL43" s="333">
        <v>0</v>
      </c>
      <c r="BM43" s="333">
        <v>0</v>
      </c>
      <c r="BN43" s="333">
        <v>0</v>
      </c>
      <c r="BO43" s="333">
        <v>0</v>
      </c>
      <c r="BP43" s="333">
        <v>12.705792682943866</v>
      </c>
      <c r="BQ43" s="333">
        <v>0</v>
      </c>
      <c r="BR43" s="333">
        <v>0</v>
      </c>
      <c r="BS43" s="333">
        <v>9.9639999999999418</v>
      </c>
      <c r="BT43" s="333">
        <v>7.7338263305318833</v>
      </c>
    </row>
    <row r="44" spans="1:72" ht="15.75" customHeight="1" x14ac:dyDescent="0.25">
      <c r="A44" s="2" t="s">
        <v>898</v>
      </c>
      <c r="B44" s="218">
        <v>46239</v>
      </c>
      <c r="C44" s="332">
        <v>0.70833333333333337</v>
      </c>
      <c r="D44" s="332">
        <v>0.75</v>
      </c>
      <c r="E44" s="333">
        <v>2889.0453333258629</v>
      </c>
      <c r="F44" s="333">
        <v>2905.5183767974377</v>
      </c>
      <c r="G44" s="333">
        <v>1866.3513043820858</v>
      </c>
      <c r="H44" s="333">
        <v>1051.5441159307957</v>
      </c>
      <c r="I44" s="333">
        <v>425.42427118867636</v>
      </c>
      <c r="J44" s="333">
        <v>324.83163218200207</v>
      </c>
      <c r="K44" s="333">
        <v>370.95715920627117</v>
      </c>
      <c r="L44" s="333">
        <v>331.06474877148867</v>
      </c>
      <c r="M44" s="333">
        <v>409.09127201884985</v>
      </c>
      <c r="N44" s="333">
        <v>0</v>
      </c>
      <c r="O44" s="333">
        <v>0</v>
      </c>
      <c r="P44" s="333">
        <v>0</v>
      </c>
      <c r="Q44" s="333">
        <v>27.648000000044703</v>
      </c>
      <c r="R44" s="333">
        <v>100.05147826066241</v>
      </c>
      <c r="S44" s="333">
        <v>96.723478260915726</v>
      </c>
      <c r="T44" s="333">
        <v>65.001244444400072</v>
      </c>
      <c r="U44" s="333">
        <v>0</v>
      </c>
      <c r="V44" s="333">
        <v>0</v>
      </c>
      <c r="W44" s="333">
        <v>119.65217391308397</v>
      </c>
      <c r="X44" s="333">
        <v>0</v>
      </c>
      <c r="Y44" s="333">
        <v>94.523101265542209</v>
      </c>
      <c r="Z44" s="333">
        <v>0</v>
      </c>
      <c r="AA44" s="333">
        <v>1.7267080745077692</v>
      </c>
      <c r="AB44" s="333">
        <v>105.02480637980625</v>
      </c>
      <c r="AC44" s="333">
        <v>27.933229813352227</v>
      </c>
      <c r="AD44" s="333">
        <v>90.105590062215924</v>
      </c>
      <c r="AE44" s="333">
        <v>0</v>
      </c>
      <c r="AF44" s="333">
        <v>0</v>
      </c>
      <c r="AG44" s="333">
        <v>0.1664946236560354</v>
      </c>
      <c r="AH44" s="333">
        <v>1.1174526648119354E-2</v>
      </c>
      <c r="AI44" s="333">
        <v>145.58496961276978</v>
      </c>
      <c r="AJ44" s="333">
        <v>320.66239999979734</v>
      </c>
      <c r="AK44" s="333">
        <v>258.17928205057979</v>
      </c>
      <c r="AL44" s="333">
        <v>0</v>
      </c>
      <c r="AM44" s="333">
        <v>0</v>
      </c>
      <c r="AN44" s="333">
        <v>0</v>
      </c>
      <c r="AO44" s="333">
        <v>0</v>
      </c>
      <c r="AP44" s="333">
        <v>0</v>
      </c>
      <c r="AQ44" s="333">
        <v>0</v>
      </c>
      <c r="AR44" s="333">
        <v>0</v>
      </c>
      <c r="AS44" s="333">
        <v>0</v>
      </c>
      <c r="AT44" s="333">
        <v>0</v>
      </c>
      <c r="AU44" s="333">
        <v>0</v>
      </c>
      <c r="AV44" s="333">
        <v>0</v>
      </c>
      <c r="AW44" s="333">
        <v>0</v>
      </c>
      <c r="AX44" s="333">
        <v>0</v>
      </c>
      <c r="AY44" s="333">
        <v>278.91200000001118</v>
      </c>
      <c r="AZ44" s="333">
        <v>165.86328125</v>
      </c>
      <c r="BA44" s="333">
        <v>73.708799999207258</v>
      </c>
      <c r="BB44" s="333">
        <v>0</v>
      </c>
      <c r="BC44" s="333">
        <v>0</v>
      </c>
      <c r="BD44" s="333">
        <v>0</v>
      </c>
      <c r="BE44" s="333">
        <v>0</v>
      </c>
      <c r="BF44" s="333">
        <v>0</v>
      </c>
      <c r="BG44" s="333">
        <v>0</v>
      </c>
      <c r="BH44" s="333">
        <v>0</v>
      </c>
      <c r="BI44" s="333">
        <v>0</v>
      </c>
      <c r="BJ44" s="333">
        <v>0</v>
      </c>
      <c r="BK44" s="333">
        <v>0</v>
      </c>
      <c r="BL44" s="333">
        <v>0</v>
      </c>
      <c r="BM44" s="333">
        <v>0</v>
      </c>
      <c r="BN44" s="333">
        <v>0</v>
      </c>
      <c r="BO44" s="333">
        <v>0</v>
      </c>
      <c r="BP44" s="333">
        <v>13.335823170724325</v>
      </c>
      <c r="BQ44" s="333">
        <v>0</v>
      </c>
      <c r="BR44" s="333">
        <v>0</v>
      </c>
      <c r="BS44" s="333">
        <v>2.5180000000000291</v>
      </c>
      <c r="BT44" s="333">
        <v>2.0363570028021059</v>
      </c>
    </row>
    <row r="45" spans="1:72" ht="15.75" customHeight="1" x14ac:dyDescent="0.25">
      <c r="A45" s="2" t="s">
        <v>899</v>
      </c>
      <c r="B45" s="218">
        <v>46240</v>
      </c>
      <c r="C45" s="332">
        <v>0.41666666666666669</v>
      </c>
      <c r="D45" s="332">
        <v>0.45833333333333331</v>
      </c>
      <c r="E45" s="333">
        <v>2392.510116815567</v>
      </c>
      <c r="F45" s="333">
        <v>2375.4055611491203</v>
      </c>
      <c r="G45" s="333">
        <v>1559.1872609853745</v>
      </c>
      <c r="H45" s="333">
        <v>834.54965656995773</v>
      </c>
      <c r="I45" s="333">
        <v>281.73782652243972</v>
      </c>
      <c r="J45" s="333">
        <v>246.42164523154497</v>
      </c>
      <c r="K45" s="333">
        <v>331.77237842977047</v>
      </c>
      <c r="L45" s="333">
        <v>329.15146386623383</v>
      </c>
      <c r="M45" s="333">
        <v>360.15823139622808</v>
      </c>
      <c r="N45" s="333">
        <v>0</v>
      </c>
      <c r="O45" s="333">
        <v>0</v>
      </c>
      <c r="P45" s="333">
        <v>0</v>
      </c>
      <c r="Q45" s="333">
        <v>0</v>
      </c>
      <c r="R45" s="333">
        <v>46.650125604122877</v>
      </c>
      <c r="S45" s="333">
        <v>97.430260869674385</v>
      </c>
      <c r="T45" s="333">
        <v>5.7544347830116749</v>
      </c>
      <c r="U45" s="333">
        <v>0</v>
      </c>
      <c r="V45" s="333">
        <v>0</v>
      </c>
      <c r="W45" s="333">
        <v>127.44347826112062</v>
      </c>
      <c r="X45" s="333">
        <v>0</v>
      </c>
      <c r="Y45" s="333">
        <v>89.760869565419853</v>
      </c>
      <c r="Z45" s="333">
        <v>0</v>
      </c>
      <c r="AA45" s="333">
        <v>34.192934782593511</v>
      </c>
      <c r="AB45" s="333">
        <v>66.060753105673939</v>
      </c>
      <c r="AC45" s="333">
        <v>27.827639751601964</v>
      </c>
      <c r="AD45" s="333">
        <v>89.030758358538151</v>
      </c>
      <c r="AE45" s="333">
        <v>0</v>
      </c>
      <c r="AF45" s="333">
        <v>0</v>
      </c>
      <c r="AG45" s="333">
        <v>0.16374193548472249</v>
      </c>
      <c r="AH45" s="333">
        <v>1.3536290322690547E-2</v>
      </c>
      <c r="AI45" s="333">
        <v>145.93478260934353</v>
      </c>
      <c r="AJ45" s="333">
        <v>301.67360000009649</v>
      </c>
      <c r="AK45" s="333">
        <v>241.41714285779744</v>
      </c>
      <c r="AL45" s="333">
        <v>0</v>
      </c>
      <c r="AM45" s="333">
        <v>0</v>
      </c>
      <c r="AN45" s="333">
        <v>0</v>
      </c>
      <c r="AO45" s="333">
        <v>0</v>
      </c>
      <c r="AP45" s="333">
        <v>0</v>
      </c>
      <c r="AQ45" s="333">
        <v>0</v>
      </c>
      <c r="AR45" s="333">
        <v>0</v>
      </c>
      <c r="AS45" s="333">
        <v>0</v>
      </c>
      <c r="AT45" s="333">
        <v>0</v>
      </c>
      <c r="AU45" s="333">
        <v>0</v>
      </c>
      <c r="AV45" s="333">
        <v>0</v>
      </c>
      <c r="AW45" s="333">
        <v>0</v>
      </c>
      <c r="AX45" s="333">
        <v>0</v>
      </c>
      <c r="AY45" s="333">
        <v>104.99200000055134</v>
      </c>
      <c r="AZ45" s="333">
        <v>103.85468750004657</v>
      </c>
      <c r="BA45" s="333">
        <v>29.382400000467896</v>
      </c>
      <c r="BB45" s="333">
        <v>0</v>
      </c>
      <c r="BC45" s="333">
        <v>0</v>
      </c>
      <c r="BD45" s="333">
        <v>0</v>
      </c>
      <c r="BE45" s="333">
        <v>0</v>
      </c>
      <c r="BF45" s="333">
        <v>0</v>
      </c>
      <c r="BG45" s="333">
        <v>0</v>
      </c>
      <c r="BH45" s="333">
        <v>0</v>
      </c>
      <c r="BI45" s="333">
        <v>0</v>
      </c>
      <c r="BJ45" s="333">
        <v>0</v>
      </c>
      <c r="BK45" s="333">
        <v>0</v>
      </c>
      <c r="BL45" s="333">
        <v>0</v>
      </c>
      <c r="BM45" s="333">
        <v>0</v>
      </c>
      <c r="BN45" s="333">
        <v>0</v>
      </c>
      <c r="BO45" s="333">
        <v>0</v>
      </c>
      <c r="BP45" s="333">
        <v>8.2906250000232831</v>
      </c>
      <c r="BQ45" s="333">
        <v>0</v>
      </c>
      <c r="BR45" s="333">
        <v>0</v>
      </c>
      <c r="BS45" s="333">
        <v>73.473074999999881</v>
      </c>
      <c r="BT45" s="333">
        <v>54.841533333332336</v>
      </c>
    </row>
    <row r="46" spans="1:72" ht="15.75" customHeight="1" x14ac:dyDescent="0.25">
      <c r="A46" s="2" t="s">
        <v>900</v>
      </c>
      <c r="B46" s="218">
        <v>46240</v>
      </c>
      <c r="C46" s="332">
        <v>0.45833333333333331</v>
      </c>
      <c r="D46" s="332">
        <v>0.5</v>
      </c>
      <c r="E46" s="333">
        <v>2413.9390144944191</v>
      </c>
      <c r="F46" s="333">
        <v>2414.5919999778271</v>
      </c>
      <c r="G46" s="333">
        <v>1533.2693333029747</v>
      </c>
      <c r="H46" s="333">
        <v>884.73600000143051</v>
      </c>
      <c r="I46" s="333">
        <v>349.30549152567983</v>
      </c>
      <c r="J46" s="333">
        <v>267.07308474555612</v>
      </c>
      <c r="K46" s="333">
        <v>312.83050379157066</v>
      </c>
      <c r="L46" s="333">
        <v>324.41708473861217</v>
      </c>
      <c r="M46" s="333">
        <v>268.01030508428812</v>
      </c>
      <c r="N46" s="333">
        <v>0</v>
      </c>
      <c r="O46" s="333">
        <v>0</v>
      </c>
      <c r="P46" s="333">
        <v>0</v>
      </c>
      <c r="Q46" s="333">
        <v>0</v>
      </c>
      <c r="R46" s="333">
        <v>100.50637652492151</v>
      </c>
      <c r="S46" s="333">
        <v>97.182412276044488</v>
      </c>
      <c r="T46" s="333">
        <v>13.701565217226744</v>
      </c>
      <c r="U46" s="333">
        <v>0</v>
      </c>
      <c r="V46" s="333">
        <v>0</v>
      </c>
      <c r="W46" s="333">
        <v>136.44381391722709</v>
      </c>
      <c r="X46" s="333">
        <v>0</v>
      </c>
      <c r="Y46" s="333">
        <v>94.939130434766412</v>
      </c>
      <c r="Z46" s="333">
        <v>0</v>
      </c>
      <c r="AA46" s="333">
        <v>28.19759316771524</v>
      </c>
      <c r="AB46" s="333">
        <v>63.807996894232929</v>
      </c>
      <c r="AC46" s="333">
        <v>28.15663697803393</v>
      </c>
      <c r="AD46" s="333">
        <v>100.62732919305563</v>
      </c>
      <c r="AE46" s="333">
        <v>0.25</v>
      </c>
      <c r="AF46" s="333">
        <v>0</v>
      </c>
      <c r="AG46" s="333">
        <v>0.16374193548472249</v>
      </c>
      <c r="AH46" s="333">
        <v>1.2181451612832461E-2</v>
      </c>
      <c r="AI46" s="333">
        <v>140.67087423987687</v>
      </c>
      <c r="AJ46" s="333">
        <v>298.63039999990724</v>
      </c>
      <c r="AK46" s="333">
        <v>238.15314285643399</v>
      </c>
      <c r="AL46" s="333">
        <v>0</v>
      </c>
      <c r="AM46" s="333">
        <v>0</v>
      </c>
      <c r="AN46" s="333">
        <v>0</v>
      </c>
      <c r="AO46" s="333">
        <v>0</v>
      </c>
      <c r="AP46" s="333">
        <v>0</v>
      </c>
      <c r="AQ46" s="333">
        <v>0</v>
      </c>
      <c r="AR46" s="333">
        <v>0</v>
      </c>
      <c r="AS46" s="333">
        <v>0</v>
      </c>
      <c r="AT46" s="333">
        <v>0</v>
      </c>
      <c r="AU46" s="333">
        <v>0</v>
      </c>
      <c r="AV46" s="333">
        <v>0</v>
      </c>
      <c r="AW46" s="333">
        <v>0</v>
      </c>
      <c r="AX46" s="333">
        <v>0</v>
      </c>
      <c r="AY46" s="333">
        <v>169.42079999949783</v>
      </c>
      <c r="AZ46" s="333">
        <v>112.84296874993015</v>
      </c>
      <c r="BA46" s="333">
        <v>29.689600000157952</v>
      </c>
      <c r="BB46" s="333">
        <v>0</v>
      </c>
      <c r="BC46" s="333">
        <v>0</v>
      </c>
      <c r="BD46" s="333">
        <v>0</v>
      </c>
      <c r="BE46" s="333">
        <v>0</v>
      </c>
      <c r="BF46" s="333">
        <v>0</v>
      </c>
      <c r="BG46" s="333">
        <v>0</v>
      </c>
      <c r="BH46" s="333">
        <v>0</v>
      </c>
      <c r="BI46" s="333">
        <v>0</v>
      </c>
      <c r="BJ46" s="333">
        <v>0</v>
      </c>
      <c r="BK46" s="333">
        <v>0</v>
      </c>
      <c r="BL46" s="333">
        <v>0</v>
      </c>
      <c r="BM46" s="333">
        <v>0</v>
      </c>
      <c r="BN46" s="333">
        <v>0</v>
      </c>
      <c r="BO46" s="333">
        <v>0</v>
      </c>
      <c r="BP46" s="333">
        <v>9.9281249999767169</v>
      </c>
      <c r="BQ46" s="333">
        <v>0</v>
      </c>
      <c r="BR46" s="333">
        <v>0</v>
      </c>
      <c r="BS46" s="333">
        <v>59.446616666666159</v>
      </c>
      <c r="BT46" s="333">
        <v>44.34635462184815</v>
      </c>
    </row>
    <row r="47" spans="1:72" ht="15.75" customHeight="1" x14ac:dyDescent="0.25">
      <c r="A47" s="2" t="s">
        <v>901</v>
      </c>
      <c r="B47" s="218">
        <v>46240</v>
      </c>
      <c r="C47" s="332">
        <v>0.5</v>
      </c>
      <c r="D47" s="332">
        <v>0.54166666666666663</v>
      </c>
      <c r="E47" s="333">
        <v>2332.6719999909401</v>
      </c>
      <c r="F47" s="333">
        <v>2332.256463766098</v>
      </c>
      <c r="G47" s="333">
        <v>1542.2330434918404</v>
      </c>
      <c r="H47" s="333">
        <v>802.81599999964237</v>
      </c>
      <c r="I47" s="333">
        <v>325.66671186313033</v>
      </c>
      <c r="J47" s="333">
        <v>260.8295774012804</v>
      </c>
      <c r="K47" s="333">
        <v>329.20732203871012</v>
      </c>
      <c r="L47" s="333">
        <v>333.30332203954458</v>
      </c>
      <c r="M47" s="333">
        <v>288.59444067627192</v>
      </c>
      <c r="N47" s="333">
        <v>0</v>
      </c>
      <c r="O47" s="333">
        <v>0</v>
      </c>
      <c r="P47" s="333">
        <v>0</v>
      </c>
      <c r="Q47" s="333">
        <v>0</v>
      </c>
      <c r="R47" s="333">
        <v>96.571169080212712</v>
      </c>
      <c r="S47" s="333">
        <v>96.887308281380683</v>
      </c>
      <c r="T47" s="333">
        <v>3.5839999997988343</v>
      </c>
      <c r="U47" s="333">
        <v>0</v>
      </c>
      <c r="V47" s="333">
        <v>0</v>
      </c>
      <c r="W47" s="333">
        <v>146.45265912637115</v>
      </c>
      <c r="X47" s="333">
        <v>0</v>
      </c>
      <c r="Y47" s="333">
        <v>94.995652173645794</v>
      </c>
      <c r="Z47" s="333">
        <v>0</v>
      </c>
      <c r="AA47" s="333">
        <v>39.339653160306625</v>
      </c>
      <c r="AB47" s="333">
        <v>67.90163043467328</v>
      </c>
      <c r="AC47" s="333">
        <v>27.726660770364106</v>
      </c>
      <c r="AD47" s="333">
        <v>102.39440993778408</v>
      </c>
      <c r="AE47" s="333">
        <v>0.25</v>
      </c>
      <c r="AF47" s="333">
        <v>0</v>
      </c>
      <c r="AG47" s="333">
        <v>0.16374193548472249</v>
      </c>
      <c r="AH47" s="333">
        <v>1.2145161290391115E-2</v>
      </c>
      <c r="AI47" s="333">
        <v>149.95698924828321</v>
      </c>
      <c r="AJ47" s="333">
        <v>303.82080000010319</v>
      </c>
      <c r="AK47" s="333">
        <v>243.25063736364245</v>
      </c>
      <c r="AL47" s="333">
        <v>0</v>
      </c>
      <c r="AM47" s="333">
        <v>0</v>
      </c>
      <c r="AN47" s="333">
        <v>0</v>
      </c>
      <c r="AO47" s="333">
        <v>0</v>
      </c>
      <c r="AP47" s="333">
        <v>0</v>
      </c>
      <c r="AQ47" s="333">
        <v>0</v>
      </c>
      <c r="AR47" s="333">
        <v>0</v>
      </c>
      <c r="AS47" s="333">
        <v>0</v>
      </c>
      <c r="AT47" s="333">
        <v>0</v>
      </c>
      <c r="AU47" s="333">
        <v>0</v>
      </c>
      <c r="AV47" s="333">
        <v>0</v>
      </c>
      <c r="AW47" s="333">
        <v>0</v>
      </c>
      <c r="AX47" s="333">
        <v>0</v>
      </c>
      <c r="AY47" s="333">
        <v>143.41440000059083</v>
      </c>
      <c r="AZ47" s="333">
        <v>93.849218750023283</v>
      </c>
      <c r="BA47" s="333">
        <v>20.991999998688698</v>
      </c>
      <c r="BB47" s="333">
        <v>0</v>
      </c>
      <c r="BC47" s="333">
        <v>0</v>
      </c>
      <c r="BD47" s="333">
        <v>0</v>
      </c>
      <c r="BE47" s="333">
        <v>0</v>
      </c>
      <c r="BF47" s="333">
        <v>0</v>
      </c>
      <c r="BG47" s="333">
        <v>0</v>
      </c>
      <c r="BH47" s="333">
        <v>0</v>
      </c>
      <c r="BI47" s="333">
        <v>0</v>
      </c>
      <c r="BJ47" s="333">
        <v>0</v>
      </c>
      <c r="BK47" s="333">
        <v>0</v>
      </c>
      <c r="BL47" s="333">
        <v>0</v>
      </c>
      <c r="BM47" s="333">
        <v>0</v>
      </c>
      <c r="BN47" s="333">
        <v>0</v>
      </c>
      <c r="BO47" s="333">
        <v>0</v>
      </c>
      <c r="BP47" s="333">
        <v>10.153124999953434</v>
      </c>
      <c r="BQ47" s="333">
        <v>0</v>
      </c>
      <c r="BR47" s="333">
        <v>0</v>
      </c>
      <c r="BS47" s="333">
        <v>84.050500000001193</v>
      </c>
      <c r="BT47" s="333">
        <v>61.78514785749212</v>
      </c>
    </row>
    <row r="48" spans="1:72" ht="15.75" customHeight="1" x14ac:dyDescent="0.25">
      <c r="A48" s="2" t="s">
        <v>902</v>
      </c>
      <c r="B48" s="218">
        <v>46240</v>
      </c>
      <c r="C48" s="332">
        <v>0.54166666666666663</v>
      </c>
      <c r="D48" s="332">
        <v>0.58333333333333337</v>
      </c>
      <c r="E48" s="333">
        <v>2463.0613333582878</v>
      </c>
      <c r="F48" s="333">
        <v>2446.9147826135159</v>
      </c>
      <c r="G48" s="333">
        <v>1669.0309565067291</v>
      </c>
      <c r="H48" s="333">
        <v>811.0080000013113</v>
      </c>
      <c r="I48" s="333">
        <v>359.00326826423407</v>
      </c>
      <c r="J48" s="333">
        <v>268.87347344681621</v>
      </c>
      <c r="K48" s="333">
        <v>343.33265692740679</v>
      </c>
      <c r="L48" s="333">
        <v>331.56772881001234</v>
      </c>
      <c r="M48" s="333">
        <v>359.46649210900068</v>
      </c>
      <c r="N48" s="333">
        <v>0</v>
      </c>
      <c r="O48" s="333">
        <v>0</v>
      </c>
      <c r="P48" s="333">
        <v>0</v>
      </c>
      <c r="Q48" s="333">
        <v>0</v>
      </c>
      <c r="R48" s="333">
        <v>100.19534328347072</v>
      </c>
      <c r="S48" s="333">
        <v>96.902105529326946</v>
      </c>
      <c r="T48" s="333">
        <v>4.0681739132851362</v>
      </c>
      <c r="U48" s="333">
        <v>0</v>
      </c>
      <c r="V48" s="333">
        <v>0</v>
      </c>
      <c r="W48" s="333">
        <v>164.43570087011904</v>
      </c>
      <c r="X48" s="333">
        <v>0</v>
      </c>
      <c r="Y48" s="333">
        <v>94.350931677035987</v>
      </c>
      <c r="Z48" s="333">
        <v>0</v>
      </c>
      <c r="AA48" s="333">
        <v>35.726899255998433</v>
      </c>
      <c r="AB48" s="333">
        <v>68.579619565512985</v>
      </c>
      <c r="AC48" s="333">
        <v>28.0859375</v>
      </c>
      <c r="AD48" s="333">
        <v>104.77157849632204</v>
      </c>
      <c r="AE48" s="333">
        <v>0</v>
      </c>
      <c r="AF48" s="333">
        <v>0</v>
      </c>
      <c r="AG48" s="333">
        <v>0.16374193547744653</v>
      </c>
      <c r="AH48" s="333">
        <v>1.2197580645079142E-2</v>
      </c>
      <c r="AI48" s="333">
        <v>148.22043010685593</v>
      </c>
      <c r="AJ48" s="333">
        <v>294.00959999999031</v>
      </c>
      <c r="AK48" s="333">
        <v>233.65907692257315</v>
      </c>
      <c r="AL48" s="333">
        <v>0</v>
      </c>
      <c r="AM48" s="333">
        <v>0</v>
      </c>
      <c r="AN48" s="333">
        <v>0</v>
      </c>
      <c r="AO48" s="333">
        <v>0</v>
      </c>
      <c r="AP48" s="333">
        <v>0</v>
      </c>
      <c r="AQ48" s="333">
        <v>0</v>
      </c>
      <c r="AR48" s="333">
        <v>0</v>
      </c>
      <c r="AS48" s="333">
        <v>0</v>
      </c>
      <c r="AT48" s="333">
        <v>0</v>
      </c>
      <c r="AU48" s="333">
        <v>0</v>
      </c>
      <c r="AV48" s="333">
        <v>0</v>
      </c>
      <c r="AW48" s="333">
        <v>0</v>
      </c>
      <c r="AX48" s="333">
        <v>0</v>
      </c>
      <c r="AY48" s="333">
        <v>123.10079999966547</v>
      </c>
      <c r="AZ48" s="333">
        <v>115.1796875</v>
      </c>
      <c r="BA48" s="333">
        <v>46.579199999570847</v>
      </c>
      <c r="BB48" s="333">
        <v>0</v>
      </c>
      <c r="BC48" s="333">
        <v>0</v>
      </c>
      <c r="BD48" s="333">
        <v>0</v>
      </c>
      <c r="BE48" s="333">
        <v>0</v>
      </c>
      <c r="BF48" s="333">
        <v>0</v>
      </c>
      <c r="BG48" s="333">
        <v>0</v>
      </c>
      <c r="BH48" s="333">
        <v>0</v>
      </c>
      <c r="BI48" s="333">
        <v>0</v>
      </c>
      <c r="BJ48" s="333">
        <v>0</v>
      </c>
      <c r="BK48" s="333">
        <v>0</v>
      </c>
      <c r="BL48" s="333">
        <v>0</v>
      </c>
      <c r="BM48" s="333">
        <v>0</v>
      </c>
      <c r="BN48" s="333">
        <v>0</v>
      </c>
      <c r="BO48" s="333">
        <v>0</v>
      </c>
      <c r="BP48" s="333">
        <v>10.795312499976717</v>
      </c>
      <c r="BQ48" s="333">
        <v>0</v>
      </c>
      <c r="BR48" s="333">
        <v>0</v>
      </c>
      <c r="BS48" s="333">
        <v>76.352927731091768</v>
      </c>
      <c r="BT48" s="333">
        <v>55.165297520659806</v>
      </c>
    </row>
    <row r="49" spans="1:72" ht="15.75" customHeight="1" x14ac:dyDescent="0.25">
      <c r="A49" s="2" t="s">
        <v>903</v>
      </c>
      <c r="B49" s="218">
        <v>46240</v>
      </c>
      <c r="C49" s="332">
        <v>0.58333333333333337</v>
      </c>
      <c r="D49" s="332">
        <v>0.625</v>
      </c>
      <c r="E49" s="333">
        <v>2365.4399999678135</v>
      </c>
      <c r="F49" s="333">
        <v>2364.9947825968266</v>
      </c>
      <c r="G49" s="333">
        <v>1622.0160000026226</v>
      </c>
      <c r="H49" s="333">
        <v>752.09531915187836</v>
      </c>
      <c r="I49" s="333">
        <v>356.89422326162457</v>
      </c>
      <c r="J49" s="333">
        <v>273.20152425393462</v>
      </c>
      <c r="K49" s="333">
        <v>336.67276680469513</v>
      </c>
      <c r="L49" s="333">
        <v>306.08922033756971</v>
      </c>
      <c r="M49" s="333">
        <v>347.3364909440279</v>
      </c>
      <c r="N49" s="333">
        <v>0</v>
      </c>
      <c r="O49" s="333">
        <v>0</v>
      </c>
      <c r="P49" s="333">
        <v>0</v>
      </c>
      <c r="Q49" s="333">
        <v>19.968000000342727</v>
      </c>
      <c r="R49" s="333">
        <v>88.03555555595085</v>
      </c>
      <c r="S49" s="333">
        <v>96.729043478146195</v>
      </c>
      <c r="T49" s="333">
        <v>4.1238260865211487</v>
      </c>
      <c r="U49" s="333">
        <v>0</v>
      </c>
      <c r="V49" s="333">
        <v>0</v>
      </c>
      <c r="W49" s="333">
        <v>155.38086956460029</v>
      </c>
      <c r="X49" s="333">
        <v>0</v>
      </c>
      <c r="Y49" s="333">
        <v>84.428571428637952</v>
      </c>
      <c r="Z49" s="333">
        <v>0</v>
      </c>
      <c r="AA49" s="333">
        <v>39.879682055732701</v>
      </c>
      <c r="AB49" s="333">
        <v>75.563237577676773</v>
      </c>
      <c r="AC49" s="333">
        <v>28.213994564954191</v>
      </c>
      <c r="AD49" s="333">
        <v>118.43960162810981</v>
      </c>
      <c r="AE49" s="333">
        <v>0</v>
      </c>
      <c r="AF49" s="333">
        <v>0</v>
      </c>
      <c r="AG49" s="333">
        <v>0.16170733988838037</v>
      </c>
      <c r="AH49" s="333">
        <v>1.1481591865504015E-2</v>
      </c>
      <c r="AI49" s="333">
        <v>122.97779336106032</v>
      </c>
      <c r="AJ49" s="333">
        <v>294.47039999999106</v>
      </c>
      <c r="AK49" s="333">
        <v>235.6480000000447</v>
      </c>
      <c r="AL49" s="333">
        <v>0</v>
      </c>
      <c r="AM49" s="333">
        <v>0</v>
      </c>
      <c r="AN49" s="333">
        <v>0</v>
      </c>
      <c r="AO49" s="333">
        <v>0</v>
      </c>
      <c r="AP49" s="333">
        <v>0</v>
      </c>
      <c r="AQ49" s="333">
        <v>0</v>
      </c>
      <c r="AR49" s="333">
        <v>0</v>
      </c>
      <c r="AS49" s="333">
        <v>0</v>
      </c>
      <c r="AT49" s="333">
        <v>0</v>
      </c>
      <c r="AU49" s="333">
        <v>0</v>
      </c>
      <c r="AV49" s="333">
        <v>0</v>
      </c>
      <c r="AW49" s="333">
        <v>0</v>
      </c>
      <c r="AX49" s="333">
        <v>0</v>
      </c>
      <c r="AY49" s="333">
        <v>158.34240000043064</v>
      </c>
      <c r="AZ49" s="333">
        <v>98.878125000046566</v>
      </c>
      <c r="BA49" s="333">
        <v>36.838716048747301</v>
      </c>
      <c r="BB49" s="333">
        <v>0</v>
      </c>
      <c r="BC49" s="333">
        <v>0</v>
      </c>
      <c r="BD49" s="333">
        <v>0</v>
      </c>
      <c r="BE49" s="333">
        <v>0</v>
      </c>
      <c r="BF49" s="333">
        <v>0</v>
      </c>
      <c r="BG49" s="333">
        <v>0</v>
      </c>
      <c r="BH49" s="333">
        <v>0</v>
      </c>
      <c r="BI49" s="333">
        <v>0</v>
      </c>
      <c r="BJ49" s="333">
        <v>0</v>
      </c>
      <c r="BK49" s="333">
        <v>0</v>
      </c>
      <c r="BL49" s="333">
        <v>0</v>
      </c>
      <c r="BM49" s="333">
        <v>0</v>
      </c>
      <c r="BN49" s="333">
        <v>0</v>
      </c>
      <c r="BO49" s="333">
        <v>0</v>
      </c>
      <c r="BP49" s="333">
        <v>12.485937500023283</v>
      </c>
      <c r="BQ49" s="333">
        <v>0</v>
      </c>
      <c r="BR49" s="333">
        <v>0</v>
      </c>
      <c r="BS49" s="333">
        <v>84.423955602242131</v>
      </c>
      <c r="BT49" s="333">
        <v>59.801066666666884</v>
      </c>
    </row>
    <row r="50" spans="1:72" ht="15.75" customHeight="1" x14ac:dyDescent="0.25">
      <c r="A50" s="2" t="s">
        <v>904</v>
      </c>
      <c r="B50" s="218">
        <v>46240</v>
      </c>
      <c r="C50" s="332">
        <v>0.625</v>
      </c>
      <c r="D50" s="332">
        <v>0.66666666666666663</v>
      </c>
      <c r="E50" s="333">
        <v>2545.4859130680561</v>
      </c>
      <c r="F50" s="333">
        <v>2545.6046377122402</v>
      </c>
      <c r="G50" s="333">
        <v>1671.1680000126362</v>
      </c>
      <c r="H50" s="333">
        <v>894.15534751117229</v>
      </c>
      <c r="I50" s="333">
        <v>416.54356984049082</v>
      </c>
      <c r="J50" s="333">
        <v>296.45488252490759</v>
      </c>
      <c r="K50" s="333">
        <v>341.63895732909441</v>
      </c>
      <c r="L50" s="333">
        <v>331.15118643641472</v>
      </c>
      <c r="M50" s="333">
        <v>275.05681355670094</v>
      </c>
      <c r="N50" s="333">
        <v>0</v>
      </c>
      <c r="O50" s="333">
        <v>0</v>
      </c>
      <c r="P50" s="333">
        <v>0</v>
      </c>
      <c r="Q50" s="333">
        <v>16.895999999716878</v>
      </c>
      <c r="R50" s="333">
        <v>100.54369082069024</v>
      </c>
      <c r="S50" s="333">
        <v>96.97947826096788</v>
      </c>
      <c r="T50" s="333">
        <v>40.459130434319377</v>
      </c>
      <c r="U50" s="333">
        <v>0</v>
      </c>
      <c r="V50" s="333">
        <v>0</v>
      </c>
      <c r="W50" s="333">
        <v>140.97660289891064</v>
      </c>
      <c r="X50" s="333">
        <v>0</v>
      </c>
      <c r="Y50" s="333">
        <v>95.009856710676104</v>
      </c>
      <c r="Z50" s="333">
        <v>0</v>
      </c>
      <c r="AA50" s="333">
        <v>13.400600177876186</v>
      </c>
      <c r="AB50" s="333">
        <v>63.21622670814395</v>
      </c>
      <c r="AC50" s="333">
        <v>27.72276138747111</v>
      </c>
      <c r="AD50" s="333">
        <v>115.70726938080043</v>
      </c>
      <c r="AE50" s="333">
        <v>0</v>
      </c>
      <c r="AF50" s="333">
        <v>0</v>
      </c>
      <c r="AG50" s="333">
        <v>0.16373913042843924</v>
      </c>
      <c r="AH50" s="333">
        <v>1.161956521718821E-2</v>
      </c>
      <c r="AI50" s="333">
        <v>147.21739130467176</v>
      </c>
      <c r="AJ50" s="333">
        <v>296.88685714267194</v>
      </c>
      <c r="AK50" s="333">
        <v>236.79999999981374</v>
      </c>
      <c r="AL50" s="333">
        <v>0</v>
      </c>
      <c r="AM50" s="333">
        <v>0</v>
      </c>
      <c r="AN50" s="333">
        <v>0</v>
      </c>
      <c r="AO50" s="333">
        <v>0</v>
      </c>
      <c r="AP50" s="333">
        <v>0</v>
      </c>
      <c r="AQ50" s="333">
        <v>0</v>
      </c>
      <c r="AR50" s="333">
        <v>0</v>
      </c>
      <c r="AS50" s="333">
        <v>0</v>
      </c>
      <c r="AT50" s="333">
        <v>0</v>
      </c>
      <c r="AU50" s="333">
        <v>0</v>
      </c>
      <c r="AV50" s="333">
        <v>0</v>
      </c>
      <c r="AW50" s="333">
        <v>0</v>
      </c>
      <c r="AX50" s="333">
        <v>0</v>
      </c>
      <c r="AY50" s="333">
        <v>238.74879999971017</v>
      </c>
      <c r="AZ50" s="333">
        <v>130.1953125</v>
      </c>
      <c r="BA50" s="333">
        <v>52.722883950918913</v>
      </c>
      <c r="BB50" s="333">
        <v>0</v>
      </c>
      <c r="BC50" s="333">
        <v>0</v>
      </c>
      <c r="BD50" s="333">
        <v>0</v>
      </c>
      <c r="BE50" s="333">
        <v>0</v>
      </c>
      <c r="BF50" s="333">
        <v>0</v>
      </c>
      <c r="BG50" s="333">
        <v>0</v>
      </c>
      <c r="BH50" s="333">
        <v>0</v>
      </c>
      <c r="BI50" s="333">
        <v>0</v>
      </c>
      <c r="BJ50" s="333">
        <v>0</v>
      </c>
      <c r="BK50" s="333">
        <v>0</v>
      </c>
      <c r="BL50" s="333">
        <v>0</v>
      </c>
      <c r="BM50" s="333">
        <v>0</v>
      </c>
      <c r="BN50" s="333">
        <v>0</v>
      </c>
      <c r="BO50" s="333">
        <v>0</v>
      </c>
      <c r="BP50" s="333">
        <v>14.069471153896302</v>
      </c>
      <c r="BQ50" s="333">
        <v>0</v>
      </c>
      <c r="BR50" s="333">
        <v>0</v>
      </c>
      <c r="BS50" s="333">
        <v>28.868341666666311</v>
      </c>
      <c r="BT50" s="333">
        <v>21.665059383754851</v>
      </c>
    </row>
    <row r="51" spans="1:72" ht="15.75" customHeight="1" x14ac:dyDescent="0.25">
      <c r="A51" s="2" t="s">
        <v>905</v>
      </c>
      <c r="B51" s="218">
        <v>46240</v>
      </c>
      <c r="C51" s="332">
        <v>0.66666666666666663</v>
      </c>
      <c r="D51" s="332">
        <v>0.70833333333333337</v>
      </c>
      <c r="E51" s="333">
        <v>2643.4634202718735</v>
      </c>
      <c r="F51" s="333">
        <v>2626.9013333320618</v>
      </c>
      <c r="G51" s="333">
        <v>1729.1946666538715</v>
      </c>
      <c r="H51" s="333">
        <v>920.28550355136395</v>
      </c>
      <c r="I51" s="333">
        <v>399.99558620527387</v>
      </c>
      <c r="J51" s="333">
        <v>281.33966101706028</v>
      </c>
      <c r="K51" s="333">
        <v>377.46758621186018</v>
      </c>
      <c r="L51" s="333">
        <v>333.02562712132931</v>
      </c>
      <c r="M51" s="333">
        <v>332.53966101631522</v>
      </c>
      <c r="N51" s="333">
        <v>0</v>
      </c>
      <c r="O51" s="333">
        <v>0</v>
      </c>
      <c r="P51" s="333">
        <v>0</v>
      </c>
      <c r="Q51" s="333">
        <v>0</v>
      </c>
      <c r="R51" s="333">
        <v>97.16940610576421</v>
      </c>
      <c r="S51" s="333">
        <v>97.383469818625599</v>
      </c>
      <c r="T51" s="333">
        <v>46.842316374182701</v>
      </c>
      <c r="U51" s="333">
        <v>0</v>
      </c>
      <c r="V51" s="333">
        <v>0</v>
      </c>
      <c r="W51" s="333">
        <v>146.39015913940966</v>
      </c>
      <c r="X51" s="333">
        <v>0</v>
      </c>
      <c r="Y51" s="333">
        <v>87.164056332781911</v>
      </c>
      <c r="Z51" s="333">
        <v>0</v>
      </c>
      <c r="AA51" s="333">
        <v>10.897730567492545</v>
      </c>
      <c r="AB51" s="333">
        <v>71.03147321427241</v>
      </c>
      <c r="AC51" s="333">
        <v>27.805431547574699</v>
      </c>
      <c r="AD51" s="333">
        <v>99.548495369963348</v>
      </c>
      <c r="AE51" s="333">
        <v>0</v>
      </c>
      <c r="AF51" s="333">
        <v>0</v>
      </c>
      <c r="AG51" s="333">
        <v>0.16377933614421636</v>
      </c>
      <c r="AH51" s="333">
        <v>1.1475543478354666E-2</v>
      </c>
      <c r="AI51" s="333">
        <v>150.7618045816198</v>
      </c>
      <c r="AJ51" s="333">
        <v>300.29057875485159</v>
      </c>
      <c r="AK51" s="333">
        <v>240.70399999991059</v>
      </c>
      <c r="AL51" s="333">
        <v>0</v>
      </c>
      <c r="AM51" s="333">
        <v>0</v>
      </c>
      <c r="AN51" s="333">
        <v>0</v>
      </c>
      <c r="AO51" s="333">
        <v>0</v>
      </c>
      <c r="AP51" s="333">
        <v>0</v>
      </c>
      <c r="AQ51" s="333">
        <v>0</v>
      </c>
      <c r="AR51" s="333">
        <v>0</v>
      </c>
      <c r="AS51" s="333">
        <v>0</v>
      </c>
      <c r="AT51" s="333">
        <v>0</v>
      </c>
      <c r="AU51" s="333">
        <v>0</v>
      </c>
      <c r="AV51" s="333">
        <v>0</v>
      </c>
      <c r="AW51" s="333">
        <v>0</v>
      </c>
      <c r="AX51" s="333">
        <v>0</v>
      </c>
      <c r="AY51" s="333">
        <v>255.08479999983683</v>
      </c>
      <c r="AZ51" s="333">
        <v>139.17499999993015</v>
      </c>
      <c r="BA51" s="333">
        <v>56.793600000441074</v>
      </c>
      <c r="BB51" s="333">
        <v>0</v>
      </c>
      <c r="BC51" s="333">
        <v>0</v>
      </c>
      <c r="BD51" s="333">
        <v>0</v>
      </c>
      <c r="BE51" s="333">
        <v>0</v>
      </c>
      <c r="BF51" s="333">
        <v>0</v>
      </c>
      <c r="BG51" s="333">
        <v>0</v>
      </c>
      <c r="BH51" s="333">
        <v>0</v>
      </c>
      <c r="BI51" s="333">
        <v>0</v>
      </c>
      <c r="BJ51" s="333">
        <v>0</v>
      </c>
      <c r="BK51" s="333">
        <v>0</v>
      </c>
      <c r="BL51" s="333">
        <v>0</v>
      </c>
      <c r="BM51" s="333">
        <v>0</v>
      </c>
      <c r="BN51" s="333">
        <v>0</v>
      </c>
      <c r="BO51" s="333">
        <v>0</v>
      </c>
      <c r="BP51" s="333">
        <v>14.094629455939867</v>
      </c>
      <c r="BQ51" s="333">
        <v>0</v>
      </c>
      <c r="BR51" s="333">
        <v>0</v>
      </c>
      <c r="BS51" s="333">
        <v>22.437999999998283</v>
      </c>
      <c r="BT51" s="333">
        <v>16.440758247099438</v>
      </c>
    </row>
    <row r="52" spans="1:72" ht="15.75" customHeight="1" x14ac:dyDescent="0.25">
      <c r="A52" s="2" t="s">
        <v>906</v>
      </c>
      <c r="B52" s="218">
        <v>46240</v>
      </c>
      <c r="C52" s="332">
        <v>0.70833333333333337</v>
      </c>
      <c r="D52" s="332">
        <v>0.75</v>
      </c>
      <c r="E52" s="333">
        <v>2725.2053333520889</v>
      </c>
      <c r="F52" s="333">
        <v>2725.2943767905235</v>
      </c>
      <c r="G52" s="333">
        <v>1775.5566377043724</v>
      </c>
      <c r="H52" s="333">
        <v>956.02382978796959</v>
      </c>
      <c r="I52" s="333">
        <v>394.21067446097732</v>
      </c>
      <c r="J52" s="333">
        <v>314.97545762732625</v>
      </c>
      <c r="K52" s="333">
        <v>373.41467680037022</v>
      </c>
      <c r="L52" s="333">
        <v>341.21762712299824</v>
      </c>
      <c r="M52" s="333">
        <v>357.393355935812</v>
      </c>
      <c r="N52" s="333">
        <v>0</v>
      </c>
      <c r="O52" s="333">
        <v>0</v>
      </c>
      <c r="P52" s="333">
        <v>0</v>
      </c>
      <c r="Q52" s="333">
        <v>0</v>
      </c>
      <c r="R52" s="333">
        <v>100.37911563366652</v>
      </c>
      <c r="S52" s="333">
        <v>96.809225833509117</v>
      </c>
      <c r="T52" s="333">
        <v>60.599770583212376</v>
      </c>
      <c r="U52" s="333">
        <v>0</v>
      </c>
      <c r="V52" s="333">
        <v>0</v>
      </c>
      <c r="W52" s="333">
        <v>117.71428143978119</v>
      </c>
      <c r="X52" s="333">
        <v>0</v>
      </c>
      <c r="Y52" s="333">
        <v>94.742722721770406</v>
      </c>
      <c r="Z52" s="333">
        <v>0.46630859375</v>
      </c>
      <c r="AA52" s="333">
        <v>4.2710373864974827</v>
      </c>
      <c r="AB52" s="333">
        <v>69.005086162593216</v>
      </c>
      <c r="AC52" s="333">
        <v>27.719305700622499</v>
      </c>
      <c r="AD52" s="333">
        <v>119.42876336164773</v>
      </c>
      <c r="AE52" s="333">
        <v>0</v>
      </c>
      <c r="AF52" s="333">
        <v>0</v>
      </c>
      <c r="AG52" s="333">
        <v>0.16574193548512994</v>
      </c>
      <c r="AH52" s="333">
        <v>1.1358695652234019E-2</v>
      </c>
      <c r="AI52" s="333">
        <v>155.74363020062447</v>
      </c>
      <c r="AJ52" s="333">
        <v>309.12976410239935</v>
      </c>
      <c r="AK52" s="333">
        <v>247.71840000059456</v>
      </c>
      <c r="AL52" s="333">
        <v>0</v>
      </c>
      <c r="AM52" s="333">
        <v>0</v>
      </c>
      <c r="AN52" s="333">
        <v>0</v>
      </c>
      <c r="AO52" s="333">
        <v>0</v>
      </c>
      <c r="AP52" s="333">
        <v>0</v>
      </c>
      <c r="AQ52" s="333">
        <v>0</v>
      </c>
      <c r="AR52" s="333">
        <v>0</v>
      </c>
      <c r="AS52" s="333">
        <v>0</v>
      </c>
      <c r="AT52" s="333">
        <v>0</v>
      </c>
      <c r="AU52" s="333">
        <v>0</v>
      </c>
      <c r="AV52" s="333">
        <v>0</v>
      </c>
      <c r="AW52" s="333">
        <v>0</v>
      </c>
      <c r="AX52" s="333">
        <v>0</v>
      </c>
      <c r="AY52" s="333">
        <v>259.55519999982789</v>
      </c>
      <c r="AZ52" s="333">
        <v>158.00625000009313</v>
      </c>
      <c r="BA52" s="333">
        <v>71.091199999675155</v>
      </c>
      <c r="BB52" s="333">
        <v>0</v>
      </c>
      <c r="BC52" s="333">
        <v>0</v>
      </c>
      <c r="BD52" s="333">
        <v>0</v>
      </c>
      <c r="BE52" s="333">
        <v>0</v>
      </c>
      <c r="BF52" s="333">
        <v>0</v>
      </c>
      <c r="BG52" s="333">
        <v>0</v>
      </c>
      <c r="BH52" s="333">
        <v>0</v>
      </c>
      <c r="BI52" s="333">
        <v>0</v>
      </c>
      <c r="BJ52" s="333">
        <v>0</v>
      </c>
      <c r="BK52" s="333">
        <v>0</v>
      </c>
      <c r="BL52" s="333">
        <v>0</v>
      </c>
      <c r="BM52" s="333">
        <v>0</v>
      </c>
      <c r="BN52" s="333">
        <v>0</v>
      </c>
      <c r="BO52" s="333">
        <v>0</v>
      </c>
      <c r="BP52" s="333">
        <v>12.267149390187114</v>
      </c>
      <c r="BQ52" s="333">
        <v>0</v>
      </c>
      <c r="BR52" s="333">
        <v>0</v>
      </c>
      <c r="BS52" s="333">
        <v>8.6869343220350856</v>
      </c>
      <c r="BT52" s="333">
        <v>6.4678804083596333</v>
      </c>
    </row>
    <row r="53" spans="1:72" ht="15.75" customHeight="1" x14ac:dyDescent="0.25">
      <c r="A53" s="2" t="s">
        <v>907</v>
      </c>
      <c r="B53" s="218">
        <v>46241</v>
      </c>
      <c r="C53" s="332">
        <v>0.41666666666666669</v>
      </c>
      <c r="D53" s="332">
        <v>0.45833333333333331</v>
      </c>
      <c r="E53" s="333">
        <v>2840.5166377127171</v>
      </c>
      <c r="F53" s="333">
        <v>2840.0120579898357</v>
      </c>
      <c r="G53" s="333">
        <v>1866.4106666743755</v>
      </c>
      <c r="H53" s="333">
        <v>994.20011593401432</v>
      </c>
      <c r="I53" s="333">
        <v>316.81518644094467</v>
      </c>
      <c r="J53" s="333">
        <v>233.46721215546131</v>
      </c>
      <c r="K53" s="333">
        <v>360.51742372661829</v>
      </c>
      <c r="L53" s="333">
        <v>340.61435885727406</v>
      </c>
      <c r="M53" s="333">
        <v>607.75985973328352</v>
      </c>
      <c r="N53" s="333">
        <v>0</v>
      </c>
      <c r="O53" s="333">
        <v>0</v>
      </c>
      <c r="P53" s="333">
        <v>0</v>
      </c>
      <c r="Q53" s="333">
        <v>25.599999999627471</v>
      </c>
      <c r="R53" s="333">
        <v>43.43936355272308</v>
      </c>
      <c r="S53" s="333">
        <v>96.612173913046718</v>
      </c>
      <c r="T53" s="333">
        <v>23.57426086999476</v>
      </c>
      <c r="U53" s="333">
        <v>0</v>
      </c>
      <c r="V53" s="333">
        <v>0</v>
      </c>
      <c r="W53" s="333">
        <v>118.54469565209001</v>
      </c>
      <c r="X53" s="333">
        <v>0</v>
      </c>
      <c r="Y53" s="333">
        <v>91.560795454308391</v>
      </c>
      <c r="Z53" s="333">
        <v>0</v>
      </c>
      <c r="AA53" s="333">
        <v>19.769263285037596</v>
      </c>
      <c r="AB53" s="333">
        <v>0</v>
      </c>
      <c r="AC53" s="333">
        <v>28.333015937823802</v>
      </c>
      <c r="AD53" s="333">
        <v>126.06312258355319</v>
      </c>
      <c r="AE53" s="333">
        <v>0</v>
      </c>
      <c r="AF53" s="333">
        <v>0</v>
      </c>
      <c r="AG53" s="333">
        <v>0.16173913043530774</v>
      </c>
      <c r="AH53" s="333">
        <v>1.161820652168899E-2</v>
      </c>
      <c r="AI53" s="333">
        <v>154.58695652149618</v>
      </c>
      <c r="AJ53" s="333">
        <v>325.43680000002496</v>
      </c>
      <c r="AK53" s="333">
        <v>262.23359999898821</v>
      </c>
      <c r="AL53" s="333">
        <v>0</v>
      </c>
      <c r="AM53" s="333">
        <v>0</v>
      </c>
      <c r="AN53" s="333">
        <v>0</v>
      </c>
      <c r="AO53" s="333">
        <v>0</v>
      </c>
      <c r="AP53" s="333">
        <v>0</v>
      </c>
      <c r="AQ53" s="333">
        <v>0</v>
      </c>
      <c r="AR53" s="333">
        <v>0</v>
      </c>
      <c r="AS53" s="333">
        <v>0</v>
      </c>
      <c r="AT53" s="333">
        <v>0</v>
      </c>
      <c r="AU53" s="333">
        <v>0</v>
      </c>
      <c r="AV53" s="333">
        <v>0</v>
      </c>
      <c r="AW53" s="333">
        <v>0</v>
      </c>
      <c r="AX53" s="333">
        <v>0</v>
      </c>
      <c r="AY53" s="333">
        <v>278.96320000011474</v>
      </c>
      <c r="AZ53" s="333">
        <v>123.77656250004657</v>
      </c>
      <c r="BA53" s="333">
        <v>58.022400001063943</v>
      </c>
      <c r="BB53" s="333">
        <v>0</v>
      </c>
      <c r="BC53" s="333">
        <v>0</v>
      </c>
      <c r="BD53" s="333">
        <v>0</v>
      </c>
      <c r="BE53" s="333">
        <v>0</v>
      </c>
      <c r="BF53" s="333">
        <v>0</v>
      </c>
      <c r="BG53" s="333">
        <v>0</v>
      </c>
      <c r="BH53" s="333">
        <v>0</v>
      </c>
      <c r="BI53" s="333">
        <v>0</v>
      </c>
      <c r="BJ53" s="333">
        <v>0</v>
      </c>
      <c r="BK53" s="333">
        <v>0</v>
      </c>
      <c r="BL53" s="333">
        <v>0</v>
      </c>
      <c r="BM53" s="333">
        <v>0</v>
      </c>
      <c r="BN53" s="333">
        <v>0</v>
      </c>
      <c r="BO53" s="333">
        <v>0</v>
      </c>
      <c r="BP53" s="333">
        <v>8.1417682926403359</v>
      </c>
      <c r="BQ53" s="333">
        <v>0</v>
      </c>
      <c r="BR53" s="333">
        <v>0</v>
      </c>
      <c r="BS53" s="333">
        <v>46.812674863387656</v>
      </c>
      <c r="BT53" s="333">
        <v>35.907383333331381</v>
      </c>
    </row>
    <row r="54" spans="1:72" ht="15.75" customHeight="1" x14ac:dyDescent="0.25">
      <c r="A54" s="2" t="s">
        <v>908</v>
      </c>
      <c r="B54" s="218">
        <v>46241</v>
      </c>
      <c r="C54" s="332">
        <v>0.45833333333333331</v>
      </c>
      <c r="D54" s="332">
        <v>0.5</v>
      </c>
      <c r="E54" s="333">
        <v>2805.5522318780422</v>
      </c>
      <c r="F54" s="333">
        <v>2801.6639999747276</v>
      </c>
      <c r="G54" s="333">
        <v>1833.6426666676998</v>
      </c>
      <c r="H54" s="333">
        <v>982.11988407373428</v>
      </c>
      <c r="I54" s="333">
        <v>368.11932203173637</v>
      </c>
      <c r="J54" s="333">
        <v>216.87972881644964</v>
      </c>
      <c r="K54" s="333">
        <v>384.67154107242823</v>
      </c>
      <c r="L54" s="333">
        <v>334.27525423467159</v>
      </c>
      <c r="M54" s="333">
        <v>515.37722501158714</v>
      </c>
      <c r="N54" s="333">
        <v>0</v>
      </c>
      <c r="O54" s="333">
        <v>0</v>
      </c>
      <c r="P54" s="333">
        <v>0</v>
      </c>
      <c r="Q54" s="333">
        <v>44.032000000588596</v>
      </c>
      <c r="R54" s="333">
        <v>95.451766882557422</v>
      </c>
      <c r="S54" s="333">
        <v>96.278260869905353</v>
      </c>
      <c r="T54" s="333">
        <v>5.6097391294315457</v>
      </c>
      <c r="U54" s="333">
        <v>0</v>
      </c>
      <c r="V54" s="333">
        <v>0</v>
      </c>
      <c r="W54" s="333">
        <v>124.82226086966693</v>
      </c>
      <c r="X54" s="333">
        <v>0</v>
      </c>
      <c r="Y54" s="333">
        <v>94.364204545505345</v>
      </c>
      <c r="Z54" s="333">
        <v>0</v>
      </c>
      <c r="AA54" s="333">
        <v>32.18680555553874</v>
      </c>
      <c r="AB54" s="333">
        <v>5.9903314914554358</v>
      </c>
      <c r="AC54" s="333">
        <v>28.211470535490662</v>
      </c>
      <c r="AD54" s="333">
        <v>113.45314700063318</v>
      </c>
      <c r="AE54" s="333">
        <v>0</v>
      </c>
      <c r="AF54" s="333">
        <v>0</v>
      </c>
      <c r="AG54" s="333">
        <v>0.16573913043612265</v>
      </c>
      <c r="AH54" s="333">
        <v>1.1832880434894832E-2</v>
      </c>
      <c r="AI54" s="333">
        <v>151.08152173925191</v>
      </c>
      <c r="AJ54" s="333">
        <v>326.96764878043905</v>
      </c>
      <c r="AK54" s="333">
        <v>263.20640000049025</v>
      </c>
      <c r="AL54" s="333">
        <v>0</v>
      </c>
      <c r="AM54" s="333">
        <v>0</v>
      </c>
      <c r="AN54" s="333">
        <v>0</v>
      </c>
      <c r="AO54" s="333">
        <v>0</v>
      </c>
      <c r="AP54" s="333">
        <v>0</v>
      </c>
      <c r="AQ54" s="333">
        <v>0</v>
      </c>
      <c r="AR54" s="333">
        <v>0</v>
      </c>
      <c r="AS54" s="333">
        <v>0</v>
      </c>
      <c r="AT54" s="333">
        <v>0</v>
      </c>
      <c r="AU54" s="333">
        <v>0</v>
      </c>
      <c r="AV54" s="333">
        <v>0</v>
      </c>
      <c r="AW54" s="333">
        <v>0</v>
      </c>
      <c r="AX54" s="333">
        <v>0</v>
      </c>
      <c r="AY54" s="333">
        <v>269.79199999989942</v>
      </c>
      <c r="AZ54" s="333">
        <v>117.05312499997672</v>
      </c>
      <c r="BA54" s="333">
        <v>51.519999999552965</v>
      </c>
      <c r="BB54" s="333">
        <v>0</v>
      </c>
      <c r="BC54" s="333">
        <v>0</v>
      </c>
      <c r="BD54" s="333">
        <v>0</v>
      </c>
      <c r="BE54" s="333">
        <v>0</v>
      </c>
      <c r="BF54" s="333">
        <v>0</v>
      </c>
      <c r="BG54" s="333">
        <v>0</v>
      </c>
      <c r="BH54" s="333">
        <v>0</v>
      </c>
      <c r="BI54" s="333">
        <v>0</v>
      </c>
      <c r="BJ54" s="333">
        <v>0</v>
      </c>
      <c r="BK54" s="333">
        <v>0</v>
      </c>
      <c r="BL54" s="333">
        <v>0</v>
      </c>
      <c r="BM54" s="333">
        <v>0</v>
      </c>
      <c r="BN54" s="333">
        <v>0</v>
      </c>
      <c r="BO54" s="333">
        <v>0</v>
      </c>
      <c r="BP54" s="333">
        <v>8.3636051829671487</v>
      </c>
      <c r="BQ54" s="333">
        <v>0</v>
      </c>
      <c r="BR54" s="333">
        <v>0</v>
      </c>
      <c r="BS54" s="333">
        <v>67.94302513661205</v>
      </c>
      <c r="BT54" s="333">
        <v>51.215683333331981</v>
      </c>
    </row>
    <row r="55" spans="1:72" ht="15.75" customHeight="1" x14ac:dyDescent="0.25">
      <c r="A55" s="2" t="s">
        <v>909</v>
      </c>
      <c r="B55" s="218">
        <v>46241</v>
      </c>
      <c r="C55" s="332">
        <v>0.5</v>
      </c>
      <c r="D55" s="332">
        <v>0.54166666666666663</v>
      </c>
      <c r="E55" s="333">
        <v>2831.2264347672462</v>
      </c>
      <c r="F55" s="333">
        <v>2830.3360000252724</v>
      </c>
      <c r="G55" s="333">
        <v>1872.2496453821659</v>
      </c>
      <c r="H55" s="333">
        <v>978.26133333146572</v>
      </c>
      <c r="I55" s="333">
        <v>401.02616949006915</v>
      </c>
      <c r="J55" s="333">
        <v>333.02562711760402</v>
      </c>
      <c r="K55" s="333">
        <v>368.29822164028883</v>
      </c>
      <c r="L55" s="333">
        <v>336.70508474856615</v>
      </c>
      <c r="M55" s="333">
        <v>426.53938983380795</v>
      </c>
      <c r="N55" s="333">
        <v>0</v>
      </c>
      <c r="O55" s="333">
        <v>0</v>
      </c>
      <c r="P55" s="333">
        <v>0</v>
      </c>
      <c r="Q55" s="333">
        <v>34.921312910504639</v>
      </c>
      <c r="R55" s="333">
        <v>100.00695652142167</v>
      </c>
      <c r="S55" s="333">
        <v>96.801435384899378</v>
      </c>
      <c r="T55" s="333">
        <v>24.275478260591626</v>
      </c>
      <c r="U55" s="333">
        <v>0</v>
      </c>
      <c r="V55" s="333">
        <v>0</v>
      </c>
      <c r="W55" s="333">
        <v>136.87652173917741</v>
      </c>
      <c r="X55" s="333">
        <v>0</v>
      </c>
      <c r="Y55" s="333">
        <v>94.246428571175784</v>
      </c>
      <c r="Z55" s="333">
        <v>0</v>
      </c>
      <c r="AA55" s="333">
        <v>25.294942348031327</v>
      </c>
      <c r="AB55" s="333">
        <v>113.76559523260221</v>
      </c>
      <c r="AC55" s="333">
        <v>28.24691023863852</v>
      </c>
      <c r="AD55" s="333">
        <v>114.73846894595772</v>
      </c>
      <c r="AE55" s="333">
        <v>0</v>
      </c>
      <c r="AF55" s="333">
        <v>0</v>
      </c>
      <c r="AG55" s="333">
        <v>0.16573913043612265</v>
      </c>
      <c r="AH55" s="333">
        <v>1.1259510869649603E-2</v>
      </c>
      <c r="AI55" s="333">
        <v>150.98913043458015</v>
      </c>
      <c r="AJ55" s="333">
        <v>325.0091307067778</v>
      </c>
      <c r="AK55" s="333">
        <v>261.96480000019073</v>
      </c>
      <c r="AL55" s="333">
        <v>0</v>
      </c>
      <c r="AM55" s="333">
        <v>0</v>
      </c>
      <c r="AN55" s="333">
        <v>0</v>
      </c>
      <c r="AO55" s="333">
        <v>0</v>
      </c>
      <c r="AP55" s="333">
        <v>0</v>
      </c>
      <c r="AQ55" s="333">
        <v>0</v>
      </c>
      <c r="AR55" s="333">
        <v>0</v>
      </c>
      <c r="AS55" s="333">
        <v>0</v>
      </c>
      <c r="AT55" s="333">
        <v>0</v>
      </c>
      <c r="AU55" s="333">
        <v>0</v>
      </c>
      <c r="AV55" s="333">
        <v>0</v>
      </c>
      <c r="AW55" s="333">
        <v>0</v>
      </c>
      <c r="AX55" s="333">
        <v>0</v>
      </c>
      <c r="AY55" s="333">
        <v>249.04320000018924</v>
      </c>
      <c r="AZ55" s="333">
        <v>129.43203124997672</v>
      </c>
      <c r="BA55" s="333">
        <v>55.104000000283122</v>
      </c>
      <c r="BB55" s="333">
        <v>0</v>
      </c>
      <c r="BC55" s="333">
        <v>0</v>
      </c>
      <c r="BD55" s="333">
        <v>0</v>
      </c>
      <c r="BE55" s="333">
        <v>0</v>
      </c>
      <c r="BF55" s="333">
        <v>0</v>
      </c>
      <c r="BG55" s="333">
        <v>0</v>
      </c>
      <c r="BH55" s="333">
        <v>0</v>
      </c>
      <c r="BI55" s="333">
        <v>0</v>
      </c>
      <c r="BJ55" s="333">
        <v>0</v>
      </c>
      <c r="BK55" s="333">
        <v>0</v>
      </c>
      <c r="BL55" s="333">
        <v>0</v>
      </c>
      <c r="BM55" s="333">
        <v>0</v>
      </c>
      <c r="BN55" s="333">
        <v>0</v>
      </c>
      <c r="BO55" s="333">
        <v>0</v>
      </c>
      <c r="BP55" s="333">
        <v>12.290625000023283</v>
      </c>
      <c r="BQ55" s="333">
        <v>0</v>
      </c>
      <c r="BR55" s="333">
        <v>0</v>
      </c>
      <c r="BS55" s="333">
        <v>55.611741666665694</v>
      </c>
      <c r="BT55" s="333">
        <v>42.188133333336737</v>
      </c>
    </row>
    <row r="56" spans="1:72" ht="15.75" customHeight="1" x14ac:dyDescent="0.25">
      <c r="A56" s="2" t="s">
        <v>910</v>
      </c>
      <c r="B56" s="218">
        <v>46241</v>
      </c>
      <c r="C56" s="332">
        <v>0.54166666666666663</v>
      </c>
      <c r="D56" s="332">
        <v>0.58333333333333337</v>
      </c>
      <c r="E56" s="333">
        <v>2854.733913064003</v>
      </c>
      <c r="F56" s="333">
        <v>2859.6906666457653</v>
      </c>
      <c r="G56" s="333">
        <v>1836.8267604112625</v>
      </c>
      <c r="H56" s="333">
        <v>1040.3839999884367</v>
      </c>
      <c r="I56" s="333">
        <v>442.12501695007086</v>
      </c>
      <c r="J56" s="333">
        <v>326.98576271161437</v>
      </c>
      <c r="K56" s="333">
        <v>349.54847458004951</v>
      </c>
      <c r="L56" s="333">
        <v>332.88677965849638</v>
      </c>
      <c r="M56" s="333">
        <v>376.18324722349644</v>
      </c>
      <c r="N56" s="333">
        <v>0</v>
      </c>
      <c r="O56" s="333">
        <v>0</v>
      </c>
      <c r="P56" s="333">
        <v>0</v>
      </c>
      <c r="Q56" s="333">
        <v>33.241469698026776</v>
      </c>
      <c r="R56" s="333">
        <v>100.39652173919603</v>
      </c>
      <c r="S56" s="333">
        <v>96.879260267131031</v>
      </c>
      <c r="T56" s="333">
        <v>46.992695652879775</v>
      </c>
      <c r="U56" s="333">
        <v>0</v>
      </c>
      <c r="V56" s="333">
        <v>0</v>
      </c>
      <c r="W56" s="333">
        <v>141.95756521821022</v>
      </c>
      <c r="X56" s="333">
        <v>0</v>
      </c>
      <c r="Y56" s="333">
        <v>94.830590062309057</v>
      </c>
      <c r="Z56" s="333">
        <v>0</v>
      </c>
      <c r="AA56" s="333">
        <v>10.737023797875736</v>
      </c>
      <c r="AB56" s="333">
        <v>95.375323276035488</v>
      </c>
      <c r="AC56" s="333">
        <v>28.194773707073182</v>
      </c>
      <c r="AD56" s="333">
        <v>110.98639112897217</v>
      </c>
      <c r="AE56" s="333">
        <v>0</v>
      </c>
      <c r="AF56" s="333">
        <v>0</v>
      </c>
      <c r="AG56" s="333">
        <v>0.16373913044299115</v>
      </c>
      <c r="AH56" s="333">
        <v>1.1608695652057577E-2</v>
      </c>
      <c r="AI56" s="333">
        <v>150.54891304392368</v>
      </c>
      <c r="AJ56" s="333">
        <v>321.82802051282488</v>
      </c>
      <c r="AK56" s="333">
        <v>260.37760000023991</v>
      </c>
      <c r="AL56" s="333">
        <v>0</v>
      </c>
      <c r="AM56" s="333">
        <v>0</v>
      </c>
      <c r="AN56" s="333">
        <v>0</v>
      </c>
      <c r="AO56" s="333">
        <v>0</v>
      </c>
      <c r="AP56" s="333">
        <v>0</v>
      </c>
      <c r="AQ56" s="333">
        <v>0</v>
      </c>
      <c r="AR56" s="333">
        <v>0</v>
      </c>
      <c r="AS56" s="333">
        <v>0</v>
      </c>
      <c r="AT56" s="333">
        <v>0</v>
      </c>
      <c r="AU56" s="333">
        <v>0</v>
      </c>
      <c r="AV56" s="333">
        <v>0</v>
      </c>
      <c r="AW56" s="333">
        <v>0</v>
      </c>
      <c r="AX56" s="333">
        <v>0</v>
      </c>
      <c r="AY56" s="333">
        <v>278.88639999972656</v>
      </c>
      <c r="AZ56" s="333">
        <v>149.01328125002328</v>
      </c>
      <c r="BA56" s="333">
        <v>68.588800000026822</v>
      </c>
      <c r="BB56" s="333">
        <v>0</v>
      </c>
      <c r="BC56" s="333">
        <v>0</v>
      </c>
      <c r="BD56" s="333">
        <v>0</v>
      </c>
      <c r="BE56" s="333">
        <v>0</v>
      </c>
      <c r="BF56" s="333">
        <v>0</v>
      </c>
      <c r="BG56" s="333">
        <v>0</v>
      </c>
      <c r="BH56" s="333">
        <v>0</v>
      </c>
      <c r="BI56" s="333">
        <v>0</v>
      </c>
      <c r="BJ56" s="333">
        <v>0</v>
      </c>
      <c r="BK56" s="333">
        <v>0</v>
      </c>
      <c r="BL56" s="333">
        <v>0</v>
      </c>
      <c r="BM56" s="333">
        <v>0</v>
      </c>
      <c r="BN56" s="333">
        <v>0</v>
      </c>
      <c r="BO56" s="333">
        <v>0</v>
      </c>
      <c r="BP56" s="333">
        <v>10.217187499976717</v>
      </c>
      <c r="BQ56" s="333">
        <v>0</v>
      </c>
      <c r="BR56" s="333">
        <v>0</v>
      </c>
      <c r="BS56" s="333">
        <v>22.828136764706869</v>
      </c>
      <c r="BT56" s="333">
        <v>16.832016666667187</v>
      </c>
    </row>
    <row r="57" spans="1:72" ht="15.75" customHeight="1" x14ac:dyDescent="0.25">
      <c r="A57" s="2" t="s">
        <v>911</v>
      </c>
      <c r="B57" s="218">
        <v>46241</v>
      </c>
      <c r="C57" s="332">
        <v>0.58333333333333337</v>
      </c>
      <c r="D57" s="332">
        <v>0.625</v>
      </c>
      <c r="E57" s="333">
        <v>2684.4234202802181</v>
      </c>
      <c r="F57" s="333">
        <v>2679.4666666686535</v>
      </c>
      <c r="G57" s="333">
        <v>1739.4169842898846</v>
      </c>
      <c r="H57" s="333">
        <v>954.54608695209026</v>
      </c>
      <c r="I57" s="333">
        <v>398.45749152451754</v>
      </c>
      <c r="J57" s="333">
        <v>306.60989830642939</v>
      </c>
      <c r="K57" s="333">
        <v>341.49532203376293</v>
      </c>
      <c r="L57" s="333">
        <v>320.73762711882591</v>
      </c>
      <c r="M57" s="333">
        <v>368.1085493825376</v>
      </c>
      <c r="N57" s="333">
        <v>0</v>
      </c>
      <c r="O57" s="333">
        <v>0</v>
      </c>
      <c r="P57" s="333">
        <v>0</v>
      </c>
      <c r="Q57" s="333">
        <v>24.509217390790582</v>
      </c>
      <c r="R57" s="333">
        <v>100.24626086931676</v>
      </c>
      <c r="S57" s="333">
        <v>96.918260869570076</v>
      </c>
      <c r="T57" s="333">
        <v>45.868521738797426</v>
      </c>
      <c r="U57" s="333">
        <v>0</v>
      </c>
      <c r="V57" s="333">
        <v>0</v>
      </c>
      <c r="W57" s="333">
        <v>120.90991304349154</v>
      </c>
      <c r="X57" s="333">
        <v>0</v>
      </c>
      <c r="Y57" s="333">
        <v>94.906314699910581</v>
      </c>
      <c r="Z57" s="333">
        <v>0</v>
      </c>
      <c r="AA57" s="333">
        <v>9.4135747898253612</v>
      </c>
      <c r="AB57" s="333">
        <v>80.044215838424861</v>
      </c>
      <c r="AC57" s="333">
        <v>27.797991071362048</v>
      </c>
      <c r="AD57" s="333">
        <v>106.93124999944121</v>
      </c>
      <c r="AE57" s="333">
        <v>0</v>
      </c>
      <c r="AF57" s="333">
        <v>0</v>
      </c>
      <c r="AG57" s="333">
        <v>0.16573913042884669</v>
      </c>
      <c r="AH57" s="333">
        <v>1.160869565228495E-2</v>
      </c>
      <c r="AI57" s="333">
        <v>136.375</v>
      </c>
      <c r="AJ57" s="333">
        <v>323.74720000009984</v>
      </c>
      <c r="AK57" s="333">
        <v>260.58239999972284</v>
      </c>
      <c r="AL57" s="333">
        <v>0</v>
      </c>
      <c r="AM57" s="333">
        <v>0</v>
      </c>
      <c r="AN57" s="333">
        <v>0</v>
      </c>
      <c r="AO57" s="333">
        <v>0</v>
      </c>
      <c r="AP57" s="333">
        <v>0</v>
      </c>
      <c r="AQ57" s="333">
        <v>0</v>
      </c>
      <c r="AR57" s="333">
        <v>0</v>
      </c>
      <c r="AS57" s="333">
        <v>0</v>
      </c>
      <c r="AT57" s="333">
        <v>0</v>
      </c>
      <c r="AU57" s="333">
        <v>0</v>
      </c>
      <c r="AV57" s="333">
        <v>0</v>
      </c>
      <c r="AW57" s="333">
        <v>0</v>
      </c>
      <c r="AX57" s="333">
        <v>0</v>
      </c>
      <c r="AY57" s="333">
        <v>278.73920000018552</v>
      </c>
      <c r="AZ57" s="333">
        <v>147.76718750002328</v>
      </c>
      <c r="BA57" s="333">
        <v>70.636800000444055</v>
      </c>
      <c r="BB57" s="333">
        <v>0</v>
      </c>
      <c r="BC57" s="333">
        <v>0</v>
      </c>
      <c r="BD57" s="333">
        <v>0</v>
      </c>
      <c r="BE57" s="333">
        <v>0</v>
      </c>
      <c r="BF57" s="333">
        <v>0</v>
      </c>
      <c r="BG57" s="333">
        <v>0</v>
      </c>
      <c r="BH57" s="333">
        <v>0</v>
      </c>
      <c r="BI57" s="333">
        <v>0</v>
      </c>
      <c r="BJ57" s="333">
        <v>0</v>
      </c>
      <c r="BK57" s="333">
        <v>0</v>
      </c>
      <c r="BL57" s="333">
        <v>0</v>
      </c>
      <c r="BM57" s="333">
        <v>0</v>
      </c>
      <c r="BN57" s="333">
        <v>0</v>
      </c>
      <c r="BO57" s="333">
        <v>0</v>
      </c>
      <c r="BP57" s="333">
        <v>10.328125</v>
      </c>
      <c r="BQ57" s="333">
        <v>0</v>
      </c>
      <c r="BR57" s="333">
        <v>0</v>
      </c>
      <c r="BS57" s="333">
        <v>20.220522119590896</v>
      </c>
      <c r="BT57" s="333">
        <v>14.76195000000007</v>
      </c>
    </row>
    <row r="58" spans="1:72" ht="15.75" customHeight="1" x14ac:dyDescent="0.25">
      <c r="A58" s="2" t="s">
        <v>912</v>
      </c>
      <c r="B58" s="218">
        <v>46241</v>
      </c>
      <c r="C58" s="332">
        <v>0.625</v>
      </c>
      <c r="D58" s="332">
        <v>0.66666666666666663</v>
      </c>
      <c r="E58" s="333">
        <v>2704.4878840446472</v>
      </c>
      <c r="F58" s="333">
        <v>2709.5040000379086</v>
      </c>
      <c r="G58" s="333">
        <v>1765.2452766001225</v>
      </c>
      <c r="H58" s="333">
        <v>953.16591304540634</v>
      </c>
      <c r="I58" s="333">
        <v>397.04268381372094</v>
      </c>
      <c r="J58" s="333">
        <v>314.55891525000334</v>
      </c>
      <c r="K58" s="333">
        <v>379.33125423640013</v>
      </c>
      <c r="L58" s="333">
        <v>338.92664407193661</v>
      </c>
      <c r="M58" s="333">
        <v>337.26047458127141</v>
      </c>
      <c r="N58" s="333">
        <v>0</v>
      </c>
      <c r="O58" s="333">
        <v>0</v>
      </c>
      <c r="P58" s="333">
        <v>0</v>
      </c>
      <c r="Q58" s="333">
        <v>17.407999999821186</v>
      </c>
      <c r="R58" s="333">
        <v>100.09043478267267</v>
      </c>
      <c r="S58" s="333">
        <v>96.506434782408178</v>
      </c>
      <c r="T58" s="333">
        <v>48.79681545868516</v>
      </c>
      <c r="U58" s="333">
        <v>0</v>
      </c>
      <c r="V58" s="333">
        <v>0</v>
      </c>
      <c r="W58" s="333">
        <v>119.08452173881233</v>
      </c>
      <c r="X58" s="333">
        <v>0</v>
      </c>
      <c r="Y58" s="333">
        <v>94.439958591945469</v>
      </c>
      <c r="Z58" s="333">
        <v>0</v>
      </c>
      <c r="AA58" s="333">
        <v>9.1585086897830479</v>
      </c>
      <c r="AB58" s="333">
        <v>86.640710632316768</v>
      </c>
      <c r="AC58" s="333">
        <v>28.208074534311891</v>
      </c>
      <c r="AD58" s="333">
        <v>106.921875</v>
      </c>
      <c r="AE58" s="333">
        <v>0</v>
      </c>
      <c r="AF58" s="333">
        <v>0</v>
      </c>
      <c r="AG58" s="333">
        <v>0.16573913042884669</v>
      </c>
      <c r="AH58" s="333">
        <v>1.1983695652133974E-2</v>
      </c>
      <c r="AI58" s="333">
        <v>150.79347826074809</v>
      </c>
      <c r="AJ58" s="333">
        <v>327.60959999985062</v>
      </c>
      <c r="AK58" s="333">
        <v>264.75520000047982</v>
      </c>
      <c r="AL58" s="333">
        <v>0</v>
      </c>
      <c r="AM58" s="333">
        <v>0</v>
      </c>
      <c r="AN58" s="333">
        <v>0</v>
      </c>
      <c r="AO58" s="333">
        <v>0</v>
      </c>
      <c r="AP58" s="333">
        <v>0</v>
      </c>
      <c r="AQ58" s="333">
        <v>0</v>
      </c>
      <c r="AR58" s="333">
        <v>0</v>
      </c>
      <c r="AS58" s="333">
        <v>0</v>
      </c>
      <c r="AT58" s="333">
        <v>0</v>
      </c>
      <c r="AU58" s="333">
        <v>0</v>
      </c>
      <c r="AV58" s="333">
        <v>0</v>
      </c>
      <c r="AW58" s="333">
        <v>0</v>
      </c>
      <c r="AX58" s="333">
        <v>0</v>
      </c>
      <c r="AY58" s="333">
        <v>272.24000000022352</v>
      </c>
      <c r="AZ58" s="333">
        <v>146.78125</v>
      </c>
      <c r="BA58" s="333">
        <v>72.684799998998642</v>
      </c>
      <c r="BB58" s="333">
        <v>0</v>
      </c>
      <c r="BC58" s="333">
        <v>0</v>
      </c>
      <c r="BD58" s="333">
        <v>0</v>
      </c>
      <c r="BE58" s="333">
        <v>0</v>
      </c>
      <c r="BF58" s="333">
        <v>0</v>
      </c>
      <c r="BG58" s="333">
        <v>0</v>
      </c>
      <c r="BH58" s="333">
        <v>0</v>
      </c>
      <c r="BI58" s="333">
        <v>0</v>
      </c>
      <c r="BJ58" s="333">
        <v>0</v>
      </c>
      <c r="BK58" s="333">
        <v>0</v>
      </c>
      <c r="BL58" s="333">
        <v>0</v>
      </c>
      <c r="BM58" s="333">
        <v>0</v>
      </c>
      <c r="BN58" s="333">
        <v>0</v>
      </c>
      <c r="BO58" s="333">
        <v>0</v>
      </c>
      <c r="BP58" s="333">
        <v>13.337042682920583</v>
      </c>
      <c r="BQ58" s="333">
        <v>0</v>
      </c>
      <c r="BR58" s="333">
        <v>0</v>
      </c>
      <c r="BS58" s="333">
        <v>19.622399449037403</v>
      </c>
      <c r="BT58" s="333">
        <v>14.017499999998108</v>
      </c>
    </row>
    <row r="59" spans="1:72" ht="15.75" customHeight="1" x14ac:dyDescent="0.25">
      <c r="A59" s="2" t="s">
        <v>913</v>
      </c>
      <c r="B59" s="218">
        <v>46241</v>
      </c>
      <c r="C59" s="332">
        <v>0.66666666666666663</v>
      </c>
      <c r="D59" s="332">
        <v>0.70833333333333337</v>
      </c>
      <c r="E59" s="333">
        <v>2795.0747826397419</v>
      </c>
      <c r="F59" s="333">
        <v>2762.0693333148956</v>
      </c>
      <c r="G59" s="333">
        <v>1828.6859130263329</v>
      </c>
      <c r="H59" s="333">
        <v>963.40591305494308</v>
      </c>
      <c r="I59" s="333">
        <v>406.71053652837873</v>
      </c>
      <c r="J59" s="333">
        <v>320.25166102126241</v>
      </c>
      <c r="K59" s="333">
        <v>390.36962711811066</v>
      </c>
      <c r="L59" s="333">
        <v>334.06698305159807</v>
      </c>
      <c r="M59" s="333">
        <v>359.99674576148391</v>
      </c>
      <c r="N59" s="333">
        <v>0</v>
      </c>
      <c r="O59" s="333">
        <v>0</v>
      </c>
      <c r="P59" s="333">
        <v>0</v>
      </c>
      <c r="Q59" s="333">
        <v>19.968000000342727</v>
      </c>
      <c r="R59" s="333">
        <v>100.05147826112807</v>
      </c>
      <c r="S59" s="333">
        <v>96.723478260915726</v>
      </c>
      <c r="T59" s="333">
        <v>57.97389314416796</v>
      </c>
      <c r="U59" s="333">
        <v>0</v>
      </c>
      <c r="V59" s="333">
        <v>0</v>
      </c>
      <c r="W59" s="333">
        <v>118.48347826115787</v>
      </c>
      <c r="X59" s="333">
        <v>0</v>
      </c>
      <c r="Y59" s="333">
        <v>94.496894409880042</v>
      </c>
      <c r="Z59" s="333">
        <v>0.4921875</v>
      </c>
      <c r="AA59" s="333">
        <v>4.4705492358189076</v>
      </c>
      <c r="AB59" s="333">
        <v>90.118198528885841</v>
      </c>
      <c r="AC59" s="333">
        <v>27.659937887918204</v>
      </c>
      <c r="AD59" s="333">
        <v>103.66875000018626</v>
      </c>
      <c r="AE59" s="333">
        <v>0</v>
      </c>
      <c r="AF59" s="333">
        <v>0</v>
      </c>
      <c r="AG59" s="333">
        <v>0.16573913043612265</v>
      </c>
      <c r="AH59" s="333">
        <v>1.1233695652208553E-2</v>
      </c>
      <c r="AI59" s="333">
        <v>149.31521739158779</v>
      </c>
      <c r="AJ59" s="333">
        <v>328.16780487797223</v>
      </c>
      <c r="AK59" s="333">
        <v>264.67839999962598</v>
      </c>
      <c r="AL59" s="333">
        <v>0</v>
      </c>
      <c r="AM59" s="333">
        <v>0</v>
      </c>
      <c r="AN59" s="333">
        <v>0</v>
      </c>
      <c r="AO59" s="333">
        <v>0</v>
      </c>
      <c r="AP59" s="333">
        <v>0</v>
      </c>
      <c r="AQ59" s="333">
        <v>0</v>
      </c>
      <c r="AR59" s="333">
        <v>0</v>
      </c>
      <c r="AS59" s="333">
        <v>0</v>
      </c>
      <c r="AT59" s="333">
        <v>0</v>
      </c>
      <c r="AU59" s="333">
        <v>0</v>
      </c>
      <c r="AV59" s="333">
        <v>0</v>
      </c>
      <c r="AW59" s="333">
        <v>0</v>
      </c>
      <c r="AX59" s="333">
        <v>0</v>
      </c>
      <c r="AY59" s="333">
        <v>277.16799999959767</v>
      </c>
      <c r="AZ59" s="333">
        <v>161.52968749997672</v>
      </c>
      <c r="BA59" s="333">
        <v>76.780800001695752</v>
      </c>
      <c r="BB59" s="333">
        <v>0</v>
      </c>
      <c r="BC59" s="333">
        <v>0</v>
      </c>
      <c r="BD59" s="333">
        <v>0</v>
      </c>
      <c r="BE59" s="333">
        <v>0</v>
      </c>
      <c r="BF59" s="333">
        <v>0</v>
      </c>
      <c r="BG59" s="333">
        <v>0</v>
      </c>
      <c r="BH59" s="333">
        <v>0</v>
      </c>
      <c r="BI59" s="333">
        <v>0</v>
      </c>
      <c r="BJ59" s="333">
        <v>0</v>
      </c>
      <c r="BK59" s="333">
        <v>0</v>
      </c>
      <c r="BL59" s="333">
        <v>0</v>
      </c>
      <c r="BM59" s="333">
        <v>0</v>
      </c>
      <c r="BN59" s="333">
        <v>0</v>
      </c>
      <c r="BO59" s="333">
        <v>0</v>
      </c>
      <c r="BP59" s="333">
        <v>13.197332317009568</v>
      </c>
      <c r="BQ59" s="333">
        <v>0</v>
      </c>
      <c r="BR59" s="333">
        <v>0</v>
      </c>
      <c r="BS59" s="333">
        <v>8.954666666664707</v>
      </c>
      <c r="BT59" s="333">
        <v>6.4410338983034308</v>
      </c>
    </row>
    <row r="60" spans="1:72" ht="15.75" customHeight="1" x14ac:dyDescent="0.25">
      <c r="A60" s="2" t="s">
        <v>914</v>
      </c>
      <c r="B60" s="218">
        <v>46241</v>
      </c>
      <c r="C60" s="332">
        <v>0.70833333333333337</v>
      </c>
      <c r="D60" s="332">
        <v>0.75</v>
      </c>
      <c r="E60" s="333">
        <v>2856.6928695440292</v>
      </c>
      <c r="F60" s="333">
        <v>2856.9599999785423</v>
      </c>
      <c r="G60" s="333">
        <v>1889.7994202673435</v>
      </c>
      <c r="H60" s="333">
        <v>977.75675362348557</v>
      </c>
      <c r="I60" s="333">
        <v>410.82987726479769</v>
      </c>
      <c r="J60" s="333">
        <v>329.38211009278893</v>
      </c>
      <c r="K60" s="333">
        <v>387.12452857196331</v>
      </c>
      <c r="L60" s="333">
        <v>340.61364067345858</v>
      </c>
      <c r="M60" s="333">
        <v>417.12253153324127</v>
      </c>
      <c r="N60" s="333">
        <v>0</v>
      </c>
      <c r="O60" s="333">
        <v>0</v>
      </c>
      <c r="P60" s="333">
        <v>0</v>
      </c>
      <c r="Q60" s="333">
        <v>18.432000000029802</v>
      </c>
      <c r="R60" s="333">
        <v>100.4020869564265</v>
      </c>
      <c r="S60" s="333">
        <v>97.074086956679821</v>
      </c>
      <c r="T60" s="333">
        <v>62.703659575432539</v>
      </c>
      <c r="U60" s="333">
        <v>0</v>
      </c>
      <c r="V60" s="333">
        <v>0</v>
      </c>
      <c r="W60" s="333">
        <v>111.63162997178733</v>
      </c>
      <c r="X60" s="333">
        <v>0</v>
      </c>
      <c r="Y60" s="333">
        <v>94.867001873441041</v>
      </c>
      <c r="Z60" s="333">
        <v>0</v>
      </c>
      <c r="AA60" s="333">
        <v>2.9769284222275019</v>
      </c>
      <c r="AB60" s="333">
        <v>100.83175403252244</v>
      </c>
      <c r="AC60" s="333">
        <v>27.314983785152435</v>
      </c>
      <c r="AD60" s="333">
        <v>102.72253242041916</v>
      </c>
      <c r="AE60" s="333">
        <v>0</v>
      </c>
      <c r="AF60" s="333">
        <v>0</v>
      </c>
      <c r="AG60" s="333">
        <v>0.16776297335309209</v>
      </c>
      <c r="AH60" s="333">
        <v>1.1462453249123428E-2</v>
      </c>
      <c r="AI60" s="333">
        <v>153.73901355732232</v>
      </c>
      <c r="AJ60" s="333">
        <v>331.67539512203075</v>
      </c>
      <c r="AK60" s="333">
        <v>267.98080000001937</v>
      </c>
      <c r="AL60" s="333">
        <v>0</v>
      </c>
      <c r="AM60" s="333">
        <v>0</v>
      </c>
      <c r="AN60" s="333">
        <v>0</v>
      </c>
      <c r="AO60" s="333">
        <v>0</v>
      </c>
      <c r="AP60" s="333">
        <v>0</v>
      </c>
      <c r="AQ60" s="333">
        <v>0</v>
      </c>
      <c r="AR60" s="333">
        <v>0</v>
      </c>
      <c r="AS60" s="333">
        <v>0</v>
      </c>
      <c r="AT60" s="333">
        <v>0</v>
      </c>
      <c r="AU60" s="333">
        <v>0</v>
      </c>
      <c r="AV60" s="333">
        <v>0</v>
      </c>
      <c r="AW60" s="333">
        <v>0</v>
      </c>
      <c r="AX60" s="333">
        <v>0</v>
      </c>
      <c r="AY60" s="333">
        <v>281.13280000025406</v>
      </c>
      <c r="AZ60" s="333">
        <v>164.83906250004657</v>
      </c>
      <c r="BA60" s="333">
        <v>71.660799998790026</v>
      </c>
      <c r="BB60" s="333">
        <v>0</v>
      </c>
      <c r="BC60" s="333">
        <v>0</v>
      </c>
      <c r="BD60" s="333">
        <v>0</v>
      </c>
      <c r="BE60" s="333">
        <v>0</v>
      </c>
      <c r="BF60" s="333">
        <v>0</v>
      </c>
      <c r="BG60" s="333">
        <v>0</v>
      </c>
      <c r="BH60" s="333">
        <v>0</v>
      </c>
      <c r="BI60" s="333">
        <v>0</v>
      </c>
      <c r="BJ60" s="333">
        <v>0</v>
      </c>
      <c r="BK60" s="333">
        <v>0</v>
      </c>
      <c r="BL60" s="333">
        <v>0</v>
      </c>
      <c r="BM60" s="333">
        <v>0</v>
      </c>
      <c r="BN60" s="333">
        <v>0</v>
      </c>
      <c r="BO60" s="333">
        <v>0</v>
      </c>
      <c r="BP60" s="333">
        <v>14.934375000069849</v>
      </c>
      <c r="BQ60" s="333">
        <v>0</v>
      </c>
      <c r="BR60" s="333">
        <v>0</v>
      </c>
      <c r="BS60" s="333">
        <v>5.9144166666665114</v>
      </c>
      <c r="BT60" s="333">
        <v>4.079299435030407</v>
      </c>
    </row>
    <row r="61" spans="1:72" ht="15.75" customHeight="1" x14ac:dyDescent="0.25">
      <c r="A61" s="2" t="s">
        <v>915</v>
      </c>
      <c r="B61" s="218">
        <v>46242</v>
      </c>
      <c r="C61" s="332">
        <v>0.41666666666666669</v>
      </c>
      <c r="D61" s="332">
        <v>0.45833333333333331</v>
      </c>
      <c r="E61" s="333">
        <v>2807.8079999685287</v>
      </c>
      <c r="F61" s="333">
        <v>2807.5111884176731</v>
      </c>
      <c r="G61" s="333">
        <v>1840.8551884293556</v>
      </c>
      <c r="H61" s="333">
        <v>969.49055071175098</v>
      </c>
      <c r="I61" s="333">
        <v>364.68284745514393</v>
      </c>
      <c r="J61" s="333">
        <v>343.64745762571692</v>
      </c>
      <c r="K61" s="333">
        <v>377.17911864817142</v>
      </c>
      <c r="L61" s="333">
        <v>337.53816949576139</v>
      </c>
      <c r="M61" s="333">
        <v>414.73735593259335</v>
      </c>
      <c r="N61" s="333">
        <v>0</v>
      </c>
      <c r="O61" s="333">
        <v>0</v>
      </c>
      <c r="P61" s="333">
        <v>0</v>
      </c>
      <c r="Q61" s="333">
        <v>17.919999999925494</v>
      </c>
      <c r="R61" s="333">
        <v>100.04282125644386</v>
      </c>
      <c r="S61" s="333">
        <v>96.723478260915726</v>
      </c>
      <c r="T61" s="333">
        <v>8.9266086956486106</v>
      </c>
      <c r="U61" s="333">
        <v>0</v>
      </c>
      <c r="V61" s="333">
        <v>0</v>
      </c>
      <c r="W61" s="333">
        <v>128.83478260878474</v>
      </c>
      <c r="X61" s="333">
        <v>0</v>
      </c>
      <c r="Y61" s="333">
        <v>94.63774898275733</v>
      </c>
      <c r="Z61" s="333">
        <v>0</v>
      </c>
      <c r="AA61" s="333">
        <v>29.731107660452835</v>
      </c>
      <c r="AB61" s="333">
        <v>116.20778338517994</v>
      </c>
      <c r="AC61" s="333">
        <v>27.156444099266082</v>
      </c>
      <c r="AD61" s="333">
        <v>127.31874999962747</v>
      </c>
      <c r="AE61" s="333">
        <v>0</v>
      </c>
      <c r="AF61" s="333">
        <v>0</v>
      </c>
      <c r="AG61" s="333">
        <v>0.16574193548149196</v>
      </c>
      <c r="AH61" s="333">
        <v>1.1733870967873372E-2</v>
      </c>
      <c r="AI61" s="333">
        <v>155.07526881620288</v>
      </c>
      <c r="AJ61" s="333">
        <v>324.09920000005513</v>
      </c>
      <c r="AK61" s="333">
        <v>261.10720000043511</v>
      </c>
      <c r="AL61" s="333">
        <v>0</v>
      </c>
      <c r="AM61" s="333">
        <v>0</v>
      </c>
      <c r="AN61" s="333">
        <v>0</v>
      </c>
      <c r="AO61" s="333">
        <v>0</v>
      </c>
      <c r="AP61" s="333">
        <v>0</v>
      </c>
      <c r="AQ61" s="333">
        <v>0</v>
      </c>
      <c r="AR61" s="333">
        <v>0</v>
      </c>
      <c r="AS61" s="333">
        <v>0</v>
      </c>
      <c r="AT61" s="333">
        <v>0</v>
      </c>
      <c r="AU61" s="333">
        <v>0</v>
      </c>
      <c r="AV61" s="333">
        <v>0</v>
      </c>
      <c r="AW61" s="333">
        <v>0</v>
      </c>
      <c r="AX61" s="333">
        <v>0</v>
      </c>
      <c r="AY61" s="333">
        <v>259.51040000002831</v>
      </c>
      <c r="AZ61" s="333">
        <v>134.65439814818092</v>
      </c>
      <c r="BA61" s="333">
        <v>49.132799999788404</v>
      </c>
      <c r="BB61" s="333">
        <v>0</v>
      </c>
      <c r="BC61" s="333">
        <v>0</v>
      </c>
      <c r="BD61" s="333">
        <v>0</v>
      </c>
      <c r="BE61" s="333">
        <v>0</v>
      </c>
      <c r="BF61" s="333">
        <v>0</v>
      </c>
      <c r="BG61" s="333">
        <v>0</v>
      </c>
      <c r="BH61" s="333">
        <v>0</v>
      </c>
      <c r="BI61" s="333">
        <v>0</v>
      </c>
      <c r="BJ61" s="333">
        <v>0</v>
      </c>
      <c r="BK61" s="333">
        <v>0</v>
      </c>
      <c r="BL61" s="333">
        <v>0</v>
      </c>
      <c r="BM61" s="333">
        <v>0</v>
      </c>
      <c r="BN61" s="333">
        <v>0</v>
      </c>
      <c r="BO61" s="333">
        <v>0</v>
      </c>
      <c r="BP61" s="333">
        <v>8.7060855262679979</v>
      </c>
      <c r="BQ61" s="333">
        <v>0</v>
      </c>
      <c r="BR61" s="333">
        <v>0</v>
      </c>
      <c r="BS61" s="333">
        <v>64.784661624649743</v>
      </c>
      <c r="BT61" s="333">
        <v>49.123779568028112</v>
      </c>
    </row>
    <row r="62" spans="1:72" ht="15.75" customHeight="1" x14ac:dyDescent="0.25">
      <c r="A62" s="2" t="s">
        <v>916</v>
      </c>
      <c r="B62" s="218">
        <v>46242</v>
      </c>
      <c r="C62" s="332">
        <v>0.45833333333333331</v>
      </c>
      <c r="D62" s="332">
        <v>0.5</v>
      </c>
      <c r="E62" s="333">
        <v>2796.7369275689125</v>
      </c>
      <c r="F62" s="333">
        <v>2780.5013333261013</v>
      </c>
      <c r="G62" s="333">
        <v>1813.6375651955605</v>
      </c>
      <c r="H62" s="333">
        <v>996.93078261613846</v>
      </c>
      <c r="I62" s="333">
        <v>367.1599579192698</v>
      </c>
      <c r="J62" s="333">
        <v>327.19403389841318</v>
      </c>
      <c r="K62" s="333">
        <v>366.48786439746618</v>
      </c>
      <c r="L62" s="333">
        <v>325.18074575811625</v>
      </c>
      <c r="M62" s="333">
        <v>401.06088135391474</v>
      </c>
      <c r="N62" s="333">
        <v>0</v>
      </c>
      <c r="O62" s="333">
        <v>0</v>
      </c>
      <c r="P62" s="333">
        <v>0</v>
      </c>
      <c r="Q62" s="333">
        <v>19.456000000238419</v>
      </c>
      <c r="R62" s="333">
        <v>100.13804830890149</v>
      </c>
      <c r="S62" s="333">
        <v>96.801391304004937</v>
      </c>
      <c r="T62" s="333">
        <v>16.806956521235406</v>
      </c>
      <c r="U62" s="333">
        <v>0</v>
      </c>
      <c r="V62" s="333">
        <v>0</v>
      </c>
      <c r="W62" s="333">
        <v>134.53913043439388</v>
      </c>
      <c r="X62" s="333">
        <v>0</v>
      </c>
      <c r="Y62" s="333">
        <v>94.406832297798246</v>
      </c>
      <c r="Z62" s="333">
        <v>0</v>
      </c>
      <c r="AA62" s="333">
        <v>29.190556387184188</v>
      </c>
      <c r="AB62" s="333">
        <v>111.24970518890768</v>
      </c>
      <c r="AC62" s="333">
        <v>26.852343750186265</v>
      </c>
      <c r="AD62" s="333">
        <v>115.1664701262489</v>
      </c>
      <c r="AE62" s="333">
        <v>0</v>
      </c>
      <c r="AF62" s="333">
        <v>0</v>
      </c>
      <c r="AG62" s="333">
        <v>0.16374193548472249</v>
      </c>
      <c r="AH62" s="333">
        <v>1.1608870967620533E-2</v>
      </c>
      <c r="AI62" s="333">
        <v>142.43548387102783</v>
      </c>
      <c r="AJ62" s="333">
        <v>322.77580487797968</v>
      </c>
      <c r="AK62" s="333">
        <v>260.65951219480485</v>
      </c>
      <c r="AL62" s="333">
        <v>0</v>
      </c>
      <c r="AM62" s="333">
        <v>0</v>
      </c>
      <c r="AN62" s="333">
        <v>0</v>
      </c>
      <c r="AO62" s="333">
        <v>0</v>
      </c>
      <c r="AP62" s="333">
        <v>0</v>
      </c>
      <c r="AQ62" s="333">
        <v>0</v>
      </c>
      <c r="AR62" s="333">
        <v>0</v>
      </c>
      <c r="AS62" s="333">
        <v>0</v>
      </c>
      <c r="AT62" s="333">
        <v>0</v>
      </c>
      <c r="AU62" s="333">
        <v>0</v>
      </c>
      <c r="AV62" s="333">
        <v>0</v>
      </c>
      <c r="AW62" s="333">
        <v>0</v>
      </c>
      <c r="AX62" s="333">
        <v>0</v>
      </c>
      <c r="AY62" s="333">
        <v>268.39679999975488</v>
      </c>
      <c r="AZ62" s="333">
        <v>139.59531250002328</v>
      </c>
      <c r="BA62" s="333">
        <v>49.407999999821186</v>
      </c>
      <c r="BB62" s="333">
        <v>0</v>
      </c>
      <c r="BC62" s="333">
        <v>0</v>
      </c>
      <c r="BD62" s="333">
        <v>0</v>
      </c>
      <c r="BE62" s="333">
        <v>0</v>
      </c>
      <c r="BF62" s="333">
        <v>0</v>
      </c>
      <c r="BG62" s="333">
        <v>0</v>
      </c>
      <c r="BH62" s="333">
        <v>0</v>
      </c>
      <c r="BI62" s="333">
        <v>0</v>
      </c>
      <c r="BJ62" s="333">
        <v>0</v>
      </c>
      <c r="BK62" s="333">
        <v>0</v>
      </c>
      <c r="BL62" s="333">
        <v>0</v>
      </c>
      <c r="BM62" s="333">
        <v>0</v>
      </c>
      <c r="BN62" s="333">
        <v>0</v>
      </c>
      <c r="BO62" s="333">
        <v>0</v>
      </c>
      <c r="BP62" s="333">
        <v>9.3282894736621529</v>
      </c>
      <c r="BQ62" s="333">
        <v>0</v>
      </c>
      <c r="BR62" s="333">
        <v>0</v>
      </c>
      <c r="BS62" s="333">
        <v>65.009157062146187</v>
      </c>
      <c r="BT62" s="333">
        <v>49.368067630854057</v>
      </c>
    </row>
    <row r="63" spans="1:72" ht="15.75" customHeight="1" x14ac:dyDescent="0.25">
      <c r="A63" s="2" t="s">
        <v>917</v>
      </c>
      <c r="B63" s="218">
        <v>46242</v>
      </c>
      <c r="C63" s="332">
        <v>0.5</v>
      </c>
      <c r="D63" s="332">
        <v>0.54166666666666663</v>
      </c>
      <c r="E63" s="333">
        <v>2727.4017391204834</v>
      </c>
      <c r="F63" s="333">
        <v>2710.8693333566189</v>
      </c>
      <c r="G63" s="333">
        <v>1776.8032463788986</v>
      </c>
      <c r="H63" s="333">
        <v>950.27199999988079</v>
      </c>
      <c r="I63" s="333">
        <v>346.62010987848043</v>
      </c>
      <c r="J63" s="333">
        <v>297.30711864680052</v>
      </c>
      <c r="K63" s="333">
        <v>382.10820339620113</v>
      </c>
      <c r="L63" s="333">
        <v>332.46784336864948</v>
      </c>
      <c r="M63" s="333">
        <v>420.43010169640183</v>
      </c>
      <c r="N63" s="333">
        <v>0</v>
      </c>
      <c r="O63" s="333">
        <v>0</v>
      </c>
      <c r="P63" s="333">
        <v>0</v>
      </c>
      <c r="Q63" s="333">
        <v>30.71999999973923</v>
      </c>
      <c r="R63" s="333">
        <v>97.697391304187477</v>
      </c>
      <c r="S63" s="333">
        <v>96.417391304392368</v>
      </c>
      <c r="T63" s="333">
        <v>6.5224347831681371</v>
      </c>
      <c r="U63" s="333">
        <v>0</v>
      </c>
      <c r="V63" s="333">
        <v>0</v>
      </c>
      <c r="W63" s="333">
        <v>131.34469565283507</v>
      </c>
      <c r="X63" s="333">
        <v>0</v>
      </c>
      <c r="Y63" s="333">
        <v>93.976965342648327</v>
      </c>
      <c r="Z63" s="333">
        <v>0</v>
      </c>
      <c r="AA63" s="333">
        <v>38.578438710828777</v>
      </c>
      <c r="AB63" s="333">
        <v>103.93057103315368</v>
      </c>
      <c r="AC63" s="333">
        <v>27.107433477416635</v>
      </c>
      <c r="AD63" s="333">
        <v>102.86639277730137</v>
      </c>
      <c r="AE63" s="333">
        <v>0</v>
      </c>
      <c r="AF63" s="333">
        <v>0</v>
      </c>
      <c r="AG63" s="333">
        <v>0.16574193547785399</v>
      </c>
      <c r="AH63" s="333">
        <v>1.1733870967873372E-2</v>
      </c>
      <c r="AI63" s="333">
        <v>145.54838709812611</v>
      </c>
      <c r="AJ63" s="333">
        <v>325.82579512195662</v>
      </c>
      <c r="AK63" s="333">
        <v>262.88078048825264</v>
      </c>
      <c r="AL63" s="333">
        <v>0</v>
      </c>
      <c r="AM63" s="333">
        <v>0</v>
      </c>
      <c r="AN63" s="333">
        <v>0</v>
      </c>
      <c r="AO63" s="333">
        <v>0</v>
      </c>
      <c r="AP63" s="333">
        <v>0</v>
      </c>
      <c r="AQ63" s="333">
        <v>0</v>
      </c>
      <c r="AR63" s="333">
        <v>0</v>
      </c>
      <c r="AS63" s="333">
        <v>0</v>
      </c>
      <c r="AT63" s="333">
        <v>0</v>
      </c>
      <c r="AU63" s="333">
        <v>0</v>
      </c>
      <c r="AV63" s="333">
        <v>0</v>
      </c>
      <c r="AW63" s="333">
        <v>0</v>
      </c>
      <c r="AX63" s="333">
        <v>0</v>
      </c>
      <c r="AY63" s="333">
        <v>270.43840000033379</v>
      </c>
      <c r="AZ63" s="333">
        <v>132.2734375</v>
      </c>
      <c r="BA63" s="333">
        <v>45.318399999290705</v>
      </c>
      <c r="BB63" s="333">
        <v>0</v>
      </c>
      <c r="BC63" s="333">
        <v>0</v>
      </c>
      <c r="BD63" s="333">
        <v>0</v>
      </c>
      <c r="BE63" s="333">
        <v>0</v>
      </c>
      <c r="BF63" s="333">
        <v>0</v>
      </c>
      <c r="BG63" s="333">
        <v>0</v>
      </c>
      <c r="BH63" s="333">
        <v>0</v>
      </c>
      <c r="BI63" s="333">
        <v>0</v>
      </c>
      <c r="BJ63" s="333">
        <v>0</v>
      </c>
      <c r="BK63" s="333">
        <v>0</v>
      </c>
      <c r="BL63" s="333">
        <v>0</v>
      </c>
      <c r="BM63" s="333">
        <v>0</v>
      </c>
      <c r="BN63" s="333">
        <v>0</v>
      </c>
      <c r="BO63" s="333">
        <v>0</v>
      </c>
      <c r="BP63" s="333">
        <v>11.065625000046566</v>
      </c>
      <c r="BQ63" s="333">
        <v>0</v>
      </c>
      <c r="BR63" s="333">
        <v>0</v>
      </c>
      <c r="BS63" s="333">
        <v>84.088201271188154</v>
      </c>
      <c r="BT63" s="333">
        <v>62.428566666665574</v>
      </c>
    </row>
    <row r="64" spans="1:72" ht="15.75" customHeight="1" x14ac:dyDescent="0.25">
      <c r="A64" s="2" t="s">
        <v>918</v>
      </c>
      <c r="B64" s="218">
        <v>46242</v>
      </c>
      <c r="C64" s="332">
        <v>0.54166666666666663</v>
      </c>
      <c r="D64" s="332">
        <v>0.58333333333333337</v>
      </c>
      <c r="E64" s="333">
        <v>2803.4941276609898</v>
      </c>
      <c r="F64" s="333">
        <v>2790.9491014480591</v>
      </c>
      <c r="G64" s="333">
        <v>1888.9386666715145</v>
      </c>
      <c r="H64" s="333">
        <v>917.50399999320507</v>
      </c>
      <c r="I64" s="333">
        <v>324.34766101837158</v>
      </c>
      <c r="J64" s="333">
        <v>267.42020338773727</v>
      </c>
      <c r="K64" s="333">
        <v>381.69166101515293</v>
      </c>
      <c r="L64" s="333">
        <v>333.30571595579386</v>
      </c>
      <c r="M64" s="333">
        <v>567.05301694944501</v>
      </c>
      <c r="N64" s="333">
        <v>0</v>
      </c>
      <c r="O64" s="333">
        <v>0</v>
      </c>
      <c r="P64" s="333">
        <v>0</v>
      </c>
      <c r="Q64" s="333">
        <v>44.811130434274673</v>
      </c>
      <c r="R64" s="333">
        <v>44.68758260877803</v>
      </c>
      <c r="S64" s="333">
        <v>96.21147826127708</v>
      </c>
      <c r="T64" s="333">
        <v>0.51200000010430813</v>
      </c>
      <c r="U64" s="333">
        <v>0</v>
      </c>
      <c r="V64" s="333">
        <v>0</v>
      </c>
      <c r="W64" s="333">
        <v>158.05217391252518</v>
      </c>
      <c r="X64" s="333">
        <v>0</v>
      </c>
      <c r="Y64" s="333">
        <v>79.505953912157565</v>
      </c>
      <c r="Z64" s="333">
        <v>0</v>
      </c>
      <c r="AA64" s="333">
        <v>49.396636371966451</v>
      </c>
      <c r="AB64" s="333">
        <v>94.629021138418466</v>
      </c>
      <c r="AC64" s="333">
        <v>26.672167216893286</v>
      </c>
      <c r="AD64" s="333">
        <v>109.93588709644973</v>
      </c>
      <c r="AE64" s="333">
        <v>0</v>
      </c>
      <c r="AF64" s="333">
        <v>0</v>
      </c>
      <c r="AG64" s="333">
        <v>0.16374193548472249</v>
      </c>
      <c r="AH64" s="333">
        <v>1.1123655914161645E-2</v>
      </c>
      <c r="AI64" s="333">
        <v>150.24193548224866</v>
      </c>
      <c r="AJ64" s="333">
        <v>319.61920000007376</v>
      </c>
      <c r="AK64" s="333">
        <v>257.04210731666535</v>
      </c>
      <c r="AL64" s="333">
        <v>0</v>
      </c>
      <c r="AM64" s="333">
        <v>0</v>
      </c>
      <c r="AN64" s="333">
        <v>0</v>
      </c>
      <c r="AO64" s="333">
        <v>0</v>
      </c>
      <c r="AP64" s="333">
        <v>0</v>
      </c>
      <c r="AQ64" s="333">
        <v>0</v>
      </c>
      <c r="AR64" s="333">
        <v>0</v>
      </c>
      <c r="AS64" s="333">
        <v>0</v>
      </c>
      <c r="AT64" s="333">
        <v>0</v>
      </c>
      <c r="AU64" s="333">
        <v>0</v>
      </c>
      <c r="AV64" s="333">
        <v>0</v>
      </c>
      <c r="AW64" s="333">
        <v>0</v>
      </c>
      <c r="AX64" s="333">
        <v>0</v>
      </c>
      <c r="AY64" s="333">
        <v>267.01439999975264</v>
      </c>
      <c r="AZ64" s="333">
        <v>131.56874999997672</v>
      </c>
      <c r="BA64" s="333">
        <v>35.027200000360608</v>
      </c>
      <c r="BB64" s="333">
        <v>0</v>
      </c>
      <c r="BC64" s="333">
        <v>0</v>
      </c>
      <c r="BD64" s="333">
        <v>0</v>
      </c>
      <c r="BE64" s="333">
        <v>0</v>
      </c>
      <c r="BF64" s="333">
        <v>0</v>
      </c>
      <c r="BG64" s="333">
        <v>0</v>
      </c>
      <c r="BH64" s="333">
        <v>0</v>
      </c>
      <c r="BI64" s="333">
        <v>0</v>
      </c>
      <c r="BJ64" s="333">
        <v>0</v>
      </c>
      <c r="BK64" s="333">
        <v>0</v>
      </c>
      <c r="BL64" s="333">
        <v>0</v>
      </c>
      <c r="BM64" s="333">
        <v>0</v>
      </c>
      <c r="BN64" s="333">
        <v>0</v>
      </c>
      <c r="BO64" s="333">
        <v>0</v>
      </c>
      <c r="BP64" s="333">
        <v>11.215624999953434</v>
      </c>
      <c r="BQ64" s="333">
        <v>0</v>
      </c>
      <c r="BR64" s="333">
        <v>0</v>
      </c>
      <c r="BS64" s="333">
        <v>109.04615000000013</v>
      </c>
      <c r="BT64" s="333">
        <v>78.161283333331085</v>
      </c>
    </row>
    <row r="65" spans="1:72" ht="15.75" customHeight="1" x14ac:dyDescent="0.25">
      <c r="A65" s="2" t="s">
        <v>919</v>
      </c>
      <c r="B65" s="218">
        <v>46242</v>
      </c>
      <c r="C65" s="332">
        <v>0.58333333333333337</v>
      </c>
      <c r="D65" s="332">
        <v>0.625</v>
      </c>
      <c r="E65" s="333">
        <v>2713.1055245101452</v>
      </c>
      <c r="F65" s="333">
        <v>2703.8348985314369</v>
      </c>
      <c r="G65" s="333">
        <v>1802.2400000095367</v>
      </c>
      <c r="H65" s="333">
        <v>917.50400000810623</v>
      </c>
      <c r="I65" s="333">
        <v>299.42454237118363</v>
      </c>
      <c r="J65" s="333">
        <v>311.07635768502951</v>
      </c>
      <c r="K65" s="333">
        <v>368.0151864439249</v>
      </c>
      <c r="L65" s="333">
        <v>318.09952542185783</v>
      </c>
      <c r="M65" s="333">
        <v>506.65437287837267</v>
      </c>
      <c r="N65" s="333">
        <v>0</v>
      </c>
      <c r="O65" s="333">
        <v>0</v>
      </c>
      <c r="P65" s="333">
        <v>0</v>
      </c>
      <c r="Q65" s="333">
        <v>26.000695652328432</v>
      </c>
      <c r="R65" s="333">
        <v>25.272765217814595</v>
      </c>
      <c r="S65" s="333">
        <v>96.395130434539169</v>
      </c>
      <c r="T65" s="333">
        <v>3.5839999997988343</v>
      </c>
      <c r="U65" s="333">
        <v>0</v>
      </c>
      <c r="V65" s="333">
        <v>0</v>
      </c>
      <c r="W65" s="333">
        <v>156.27130434848368</v>
      </c>
      <c r="X65" s="333">
        <v>0</v>
      </c>
      <c r="Y65" s="333">
        <v>94.20962732937187</v>
      </c>
      <c r="Z65" s="333">
        <v>0</v>
      </c>
      <c r="AA65" s="333">
        <v>35.457492235989776</v>
      </c>
      <c r="AB65" s="333">
        <v>102.35632763942704</v>
      </c>
      <c r="AC65" s="333">
        <v>27.165027605369687</v>
      </c>
      <c r="AD65" s="333">
        <v>115.56094720494002</v>
      </c>
      <c r="AE65" s="333">
        <v>0</v>
      </c>
      <c r="AF65" s="333">
        <v>0</v>
      </c>
      <c r="AG65" s="333">
        <v>0.16374614305823343</v>
      </c>
      <c r="AH65" s="333">
        <v>1.1719232117684442E-2</v>
      </c>
      <c r="AI65" s="333">
        <v>133.74193548411131</v>
      </c>
      <c r="AJ65" s="333">
        <v>323.81440000003204</v>
      </c>
      <c r="AK65" s="333">
        <v>261.68319999985397</v>
      </c>
      <c r="AL65" s="333">
        <v>0</v>
      </c>
      <c r="AM65" s="333">
        <v>0</v>
      </c>
      <c r="AN65" s="333">
        <v>0</v>
      </c>
      <c r="AO65" s="333">
        <v>0</v>
      </c>
      <c r="AP65" s="333">
        <v>0</v>
      </c>
      <c r="AQ65" s="333">
        <v>0</v>
      </c>
      <c r="AR65" s="333">
        <v>0</v>
      </c>
      <c r="AS65" s="333">
        <v>0</v>
      </c>
      <c r="AT65" s="333">
        <v>0</v>
      </c>
      <c r="AU65" s="333">
        <v>0</v>
      </c>
      <c r="AV65" s="333">
        <v>0</v>
      </c>
      <c r="AW65" s="333">
        <v>0</v>
      </c>
      <c r="AX65" s="333">
        <v>0</v>
      </c>
      <c r="AY65" s="333">
        <v>271.45600000023842</v>
      </c>
      <c r="AZ65" s="333">
        <v>157.71250000002328</v>
      </c>
      <c r="BA65" s="333">
        <v>47.392000000923872</v>
      </c>
      <c r="BB65" s="333">
        <v>0</v>
      </c>
      <c r="BC65" s="333">
        <v>0</v>
      </c>
      <c r="BD65" s="333">
        <v>0</v>
      </c>
      <c r="BE65" s="333">
        <v>0</v>
      </c>
      <c r="BF65" s="333">
        <v>0</v>
      </c>
      <c r="BG65" s="333">
        <v>0</v>
      </c>
      <c r="BH65" s="333">
        <v>0</v>
      </c>
      <c r="BI65" s="333">
        <v>0</v>
      </c>
      <c r="BJ65" s="333">
        <v>0</v>
      </c>
      <c r="BK65" s="333">
        <v>0</v>
      </c>
      <c r="BL65" s="333">
        <v>0</v>
      </c>
      <c r="BM65" s="333">
        <v>0</v>
      </c>
      <c r="BN65" s="333">
        <v>0</v>
      </c>
      <c r="BO65" s="333">
        <v>0</v>
      </c>
      <c r="BP65" s="333">
        <v>7.3703125000465661</v>
      </c>
      <c r="BQ65" s="333">
        <v>1.76953125</v>
      </c>
      <c r="BR65" s="333">
        <v>0</v>
      </c>
      <c r="BS65" s="333">
        <v>75.863863655460591</v>
      </c>
      <c r="BT65" s="333">
        <v>53.731816666670056</v>
      </c>
    </row>
    <row r="66" spans="1:72" ht="15.75" customHeight="1" x14ac:dyDescent="0.25">
      <c r="A66" s="2" t="s">
        <v>920</v>
      </c>
      <c r="B66" s="218">
        <v>46242</v>
      </c>
      <c r="C66" s="332">
        <v>0.625</v>
      </c>
      <c r="D66" s="332">
        <v>0.66666666666666663</v>
      </c>
      <c r="E66" s="333">
        <v>2807.2566882669926</v>
      </c>
      <c r="F66" s="333">
        <v>2796.202666670084</v>
      </c>
      <c r="G66" s="333">
        <v>1864.2142608463764</v>
      </c>
      <c r="H66" s="333">
        <v>942.07999999821186</v>
      </c>
      <c r="I66" s="333">
        <v>356.9421016946435</v>
      </c>
      <c r="J66" s="333">
        <v>303.2542185857892</v>
      </c>
      <c r="K66" s="333">
        <v>362.18359322100878</v>
      </c>
      <c r="L66" s="333">
        <v>332.40081355720758</v>
      </c>
      <c r="M66" s="333">
        <v>509.08717021718621</v>
      </c>
      <c r="N66" s="333">
        <v>0</v>
      </c>
      <c r="O66" s="333">
        <v>0</v>
      </c>
      <c r="P66" s="333">
        <v>0</v>
      </c>
      <c r="Q66" s="333">
        <v>46.536347826011479</v>
      </c>
      <c r="R66" s="333">
        <v>25.227501449175179</v>
      </c>
      <c r="S66" s="333">
        <v>96.089043478481472</v>
      </c>
      <c r="T66" s="333">
        <v>21.926956521347165</v>
      </c>
      <c r="U66" s="333">
        <v>0</v>
      </c>
      <c r="V66" s="333">
        <v>0</v>
      </c>
      <c r="W66" s="333">
        <v>159.24313043430448</v>
      </c>
      <c r="X66" s="333">
        <v>0</v>
      </c>
      <c r="Y66" s="333">
        <v>93.990109469275922</v>
      </c>
      <c r="Z66" s="333">
        <v>0</v>
      </c>
      <c r="AA66" s="333">
        <v>23.781885527598206</v>
      </c>
      <c r="AB66" s="333">
        <v>102.4759704968892</v>
      </c>
      <c r="AC66" s="333">
        <v>27.333207508083433</v>
      </c>
      <c r="AD66" s="333">
        <v>94.613431247882545</v>
      </c>
      <c r="AE66" s="333">
        <v>0</v>
      </c>
      <c r="AF66" s="333">
        <v>0</v>
      </c>
      <c r="AG66" s="333">
        <v>0.165737727911619</v>
      </c>
      <c r="AH66" s="333">
        <v>1.1733695652310416E-2</v>
      </c>
      <c r="AI66" s="333">
        <v>147.73959794268012</v>
      </c>
      <c r="AJ66" s="333">
        <v>320.86197073175572</v>
      </c>
      <c r="AK66" s="333">
        <v>259.57809230778366</v>
      </c>
      <c r="AL66" s="333">
        <v>0</v>
      </c>
      <c r="AM66" s="333">
        <v>0</v>
      </c>
      <c r="AN66" s="333">
        <v>0</v>
      </c>
      <c r="AO66" s="333">
        <v>0</v>
      </c>
      <c r="AP66" s="333">
        <v>0</v>
      </c>
      <c r="AQ66" s="333">
        <v>0</v>
      </c>
      <c r="AR66" s="333">
        <v>0</v>
      </c>
      <c r="AS66" s="333">
        <v>0</v>
      </c>
      <c r="AT66" s="333">
        <v>0</v>
      </c>
      <c r="AU66" s="333">
        <v>0</v>
      </c>
      <c r="AV66" s="333">
        <v>0</v>
      </c>
      <c r="AW66" s="333">
        <v>0</v>
      </c>
      <c r="AX66" s="333">
        <v>0</v>
      </c>
      <c r="AY66" s="333">
        <v>268.72319999989122</v>
      </c>
      <c r="AZ66" s="333">
        <v>172.7734375</v>
      </c>
      <c r="BA66" s="333">
        <v>58.463999999687076</v>
      </c>
      <c r="BB66" s="333">
        <v>0</v>
      </c>
      <c r="BC66" s="333">
        <v>0</v>
      </c>
      <c r="BD66" s="333">
        <v>0</v>
      </c>
      <c r="BE66" s="333">
        <v>0</v>
      </c>
      <c r="BF66" s="333">
        <v>0</v>
      </c>
      <c r="BG66" s="333">
        <v>0</v>
      </c>
      <c r="BH66" s="333">
        <v>0</v>
      </c>
      <c r="BI66" s="333">
        <v>0</v>
      </c>
      <c r="BJ66" s="333">
        <v>0</v>
      </c>
      <c r="BK66" s="333">
        <v>0</v>
      </c>
      <c r="BL66" s="333">
        <v>0</v>
      </c>
      <c r="BM66" s="333">
        <v>0</v>
      </c>
      <c r="BN66" s="333">
        <v>0</v>
      </c>
      <c r="BO66" s="333">
        <v>0</v>
      </c>
      <c r="BP66" s="333">
        <v>6.4609375</v>
      </c>
      <c r="BQ66" s="333">
        <v>0</v>
      </c>
      <c r="BR66" s="333">
        <v>0</v>
      </c>
      <c r="BS66" s="333">
        <v>49.238479988605832</v>
      </c>
      <c r="BT66" s="333">
        <v>34.673749999998108</v>
      </c>
    </row>
    <row r="67" spans="1:72" ht="15.75" customHeight="1" x14ac:dyDescent="0.25">
      <c r="A67" s="2" t="s">
        <v>921</v>
      </c>
      <c r="B67" s="218">
        <v>46242</v>
      </c>
      <c r="C67" s="332">
        <v>0.66666666666666663</v>
      </c>
      <c r="D67" s="332">
        <v>0.70833333333333337</v>
      </c>
      <c r="E67" s="333">
        <v>2839.7916595637798</v>
      </c>
      <c r="F67" s="333">
        <v>2829.4455652236938</v>
      </c>
      <c r="G67" s="333">
        <v>1904.105739146471</v>
      </c>
      <c r="H67" s="333">
        <v>957.43999999761581</v>
      </c>
      <c r="I67" s="333">
        <v>366.89124021306634</v>
      </c>
      <c r="J67" s="333">
        <v>332.47023728862405</v>
      </c>
      <c r="K67" s="333">
        <v>379.41264756768942</v>
      </c>
      <c r="L67" s="333">
        <v>330.94291526079178</v>
      </c>
      <c r="M67" s="333">
        <v>481.84798349440098</v>
      </c>
      <c r="N67" s="333">
        <v>0</v>
      </c>
      <c r="O67" s="333">
        <v>0</v>
      </c>
      <c r="P67" s="333">
        <v>0</v>
      </c>
      <c r="Q67" s="333">
        <v>43.931826087646186</v>
      </c>
      <c r="R67" s="333">
        <v>25.435022221878171</v>
      </c>
      <c r="S67" s="333">
        <v>96.489739130716771</v>
      </c>
      <c r="T67" s="333">
        <v>34.994086956605315</v>
      </c>
      <c r="U67" s="333">
        <v>0</v>
      </c>
      <c r="V67" s="333">
        <v>0</v>
      </c>
      <c r="W67" s="333">
        <v>156.38260869588703</v>
      </c>
      <c r="X67" s="333">
        <v>0</v>
      </c>
      <c r="Y67" s="333">
        <v>94.003216085489839</v>
      </c>
      <c r="Z67" s="333">
        <v>0</v>
      </c>
      <c r="AA67" s="333">
        <v>15.822447234066203</v>
      </c>
      <c r="AB67" s="333">
        <v>109.59433422936127</v>
      </c>
      <c r="AC67" s="333">
        <v>28.623987108934671</v>
      </c>
      <c r="AD67" s="333">
        <v>108.17127071879804</v>
      </c>
      <c r="AE67" s="333">
        <v>0</v>
      </c>
      <c r="AF67" s="333">
        <v>0</v>
      </c>
      <c r="AG67" s="333">
        <v>0.16574193548149196</v>
      </c>
      <c r="AH67" s="333">
        <v>1.1483900186703977E-2</v>
      </c>
      <c r="AI67" s="333">
        <v>144.7442730255425</v>
      </c>
      <c r="AJ67" s="333">
        <v>326.81162926810794</v>
      </c>
      <c r="AK67" s="333">
        <v>263.86510769184679</v>
      </c>
      <c r="AL67" s="333">
        <v>0</v>
      </c>
      <c r="AM67" s="333">
        <v>0</v>
      </c>
      <c r="AN67" s="333">
        <v>0</v>
      </c>
      <c r="AO67" s="333">
        <v>0</v>
      </c>
      <c r="AP67" s="333">
        <v>0</v>
      </c>
      <c r="AQ67" s="333">
        <v>0</v>
      </c>
      <c r="AR67" s="333">
        <v>0</v>
      </c>
      <c r="AS67" s="333">
        <v>0</v>
      </c>
      <c r="AT67" s="333">
        <v>0</v>
      </c>
      <c r="AU67" s="333">
        <v>0</v>
      </c>
      <c r="AV67" s="333">
        <v>0</v>
      </c>
      <c r="AW67" s="333">
        <v>0</v>
      </c>
      <c r="AX67" s="333">
        <v>0</v>
      </c>
      <c r="AY67" s="333">
        <v>268.74239999987185</v>
      </c>
      <c r="AZ67" s="333">
        <v>181.44062500004657</v>
      </c>
      <c r="BA67" s="333">
        <v>63.756799999624491</v>
      </c>
      <c r="BB67" s="333">
        <v>0</v>
      </c>
      <c r="BC67" s="333">
        <v>0</v>
      </c>
      <c r="BD67" s="333">
        <v>0</v>
      </c>
      <c r="BE67" s="333">
        <v>0</v>
      </c>
      <c r="BF67" s="333">
        <v>0</v>
      </c>
      <c r="BG67" s="333">
        <v>0</v>
      </c>
      <c r="BH67" s="333">
        <v>0</v>
      </c>
      <c r="BI67" s="333">
        <v>0</v>
      </c>
      <c r="BJ67" s="333">
        <v>0</v>
      </c>
      <c r="BK67" s="333">
        <v>0</v>
      </c>
      <c r="BL67" s="333">
        <v>0</v>
      </c>
      <c r="BM67" s="333">
        <v>0</v>
      </c>
      <c r="BN67" s="333">
        <v>0</v>
      </c>
      <c r="BO67" s="333">
        <v>0</v>
      </c>
      <c r="BP67" s="333">
        <v>13.493902439018711</v>
      </c>
      <c r="BQ67" s="333">
        <v>0</v>
      </c>
      <c r="BR67" s="333">
        <v>0</v>
      </c>
      <c r="BS67" s="333">
        <v>32.137094470686861</v>
      </c>
      <c r="BT67" s="333">
        <v>22.819400000000314</v>
      </c>
    </row>
    <row r="68" spans="1:72" ht="15.75" customHeight="1" x14ac:dyDescent="0.25">
      <c r="A68" s="2" t="s">
        <v>922</v>
      </c>
      <c r="B68" s="218">
        <v>46242</v>
      </c>
      <c r="C68" s="332">
        <v>0.70833333333333337</v>
      </c>
      <c r="D68" s="332">
        <v>0.75</v>
      </c>
      <c r="E68" s="333">
        <v>2824.1920000016689</v>
      </c>
      <c r="F68" s="333">
        <v>2818.2557680904865</v>
      </c>
      <c r="G68" s="333">
        <v>1858.9013333618641</v>
      </c>
      <c r="H68" s="333">
        <v>969.46086956560612</v>
      </c>
      <c r="I68" s="333">
        <v>326.33940385654569</v>
      </c>
      <c r="J68" s="333">
        <v>341.35647457838058</v>
      </c>
      <c r="K68" s="333">
        <v>379.24986090511084</v>
      </c>
      <c r="L68" s="333">
        <v>329.20732203125954</v>
      </c>
      <c r="M68" s="333">
        <v>488.90104968100786</v>
      </c>
      <c r="N68" s="333">
        <v>0</v>
      </c>
      <c r="O68" s="333">
        <v>0</v>
      </c>
      <c r="P68" s="333">
        <v>0</v>
      </c>
      <c r="Q68" s="333">
        <v>8.703999999910593</v>
      </c>
      <c r="R68" s="333">
        <v>25.636606763117015</v>
      </c>
      <c r="S68" s="333">
        <v>96.143458937294781</v>
      </c>
      <c r="T68" s="333">
        <v>59.347478260286152</v>
      </c>
      <c r="U68" s="333">
        <v>0</v>
      </c>
      <c r="V68" s="333">
        <v>0</v>
      </c>
      <c r="W68" s="333">
        <v>123.46991304308176</v>
      </c>
      <c r="X68" s="333">
        <v>0</v>
      </c>
      <c r="Y68" s="333">
        <v>94.085866991896182</v>
      </c>
      <c r="Z68" s="333">
        <v>0</v>
      </c>
      <c r="AA68" s="333">
        <v>3.1765290395705961</v>
      </c>
      <c r="AB68" s="333">
        <v>116.18987609166652</v>
      </c>
      <c r="AC68" s="333">
        <v>27.573861283250153</v>
      </c>
      <c r="AD68" s="333">
        <v>98.907844617031515</v>
      </c>
      <c r="AE68" s="333">
        <v>0</v>
      </c>
      <c r="AF68" s="333">
        <v>0</v>
      </c>
      <c r="AG68" s="333">
        <v>0.16574193548512994</v>
      </c>
      <c r="AH68" s="333">
        <v>1.1358870967796975E-2</v>
      </c>
      <c r="AI68" s="333">
        <v>143.6505376342684</v>
      </c>
      <c r="AJ68" s="333">
        <v>325.13920000009239</v>
      </c>
      <c r="AK68" s="333">
        <v>263.21920000109822</v>
      </c>
      <c r="AL68" s="333">
        <v>0</v>
      </c>
      <c r="AM68" s="333">
        <v>0</v>
      </c>
      <c r="AN68" s="333">
        <v>0</v>
      </c>
      <c r="AO68" s="333">
        <v>0</v>
      </c>
      <c r="AP68" s="333">
        <v>0</v>
      </c>
      <c r="AQ68" s="333">
        <v>0</v>
      </c>
      <c r="AR68" s="333">
        <v>0</v>
      </c>
      <c r="AS68" s="333">
        <v>0</v>
      </c>
      <c r="AT68" s="333">
        <v>0</v>
      </c>
      <c r="AU68" s="333">
        <v>0</v>
      </c>
      <c r="AV68" s="333">
        <v>0</v>
      </c>
      <c r="AW68" s="333">
        <v>0</v>
      </c>
      <c r="AX68" s="333">
        <v>0</v>
      </c>
      <c r="AY68" s="333">
        <v>271.60000000009313</v>
      </c>
      <c r="AZ68" s="333">
        <v>174.9921875</v>
      </c>
      <c r="BA68" s="333">
        <v>72.172800000756979</v>
      </c>
      <c r="BB68" s="333">
        <v>0</v>
      </c>
      <c r="BC68" s="333">
        <v>0</v>
      </c>
      <c r="BD68" s="333">
        <v>0</v>
      </c>
      <c r="BE68" s="333">
        <v>0</v>
      </c>
      <c r="BF68" s="333">
        <v>0</v>
      </c>
      <c r="BG68" s="333">
        <v>0</v>
      </c>
      <c r="BH68" s="333">
        <v>0</v>
      </c>
      <c r="BI68" s="333">
        <v>0</v>
      </c>
      <c r="BJ68" s="333">
        <v>0</v>
      </c>
      <c r="BK68" s="333">
        <v>0</v>
      </c>
      <c r="BL68" s="333">
        <v>0</v>
      </c>
      <c r="BM68" s="333">
        <v>0</v>
      </c>
      <c r="BN68" s="333">
        <v>0</v>
      </c>
      <c r="BO68" s="333">
        <v>0</v>
      </c>
      <c r="BP68" s="333">
        <v>11.435785060981289</v>
      </c>
      <c r="BQ68" s="333">
        <v>0</v>
      </c>
      <c r="BR68" s="333">
        <v>0</v>
      </c>
      <c r="BS68" s="333">
        <v>6.1937868852455722</v>
      </c>
      <c r="BT68" s="333">
        <v>4.7416000000011991</v>
      </c>
    </row>
    <row r="69" spans="1:72" ht="15.75" customHeight="1" x14ac:dyDescent="0.25">
      <c r="A69" s="2" t="s">
        <v>923</v>
      </c>
      <c r="B69" s="218">
        <v>46243</v>
      </c>
      <c r="C69" s="332">
        <v>0.41666666666666669</v>
      </c>
      <c r="D69" s="332">
        <v>0.45833333333333331</v>
      </c>
      <c r="E69" s="333">
        <v>2849.6287536025047</v>
      </c>
      <c r="F69" s="333">
        <v>2833.0666666924953</v>
      </c>
      <c r="G69" s="333">
        <v>1850.1453912854195</v>
      </c>
      <c r="H69" s="333">
        <v>1007.6160000115633</v>
      </c>
      <c r="I69" s="333">
        <v>380.09491525217891</v>
      </c>
      <c r="J69" s="333">
        <v>328.5026711858809</v>
      </c>
      <c r="K69" s="333">
        <v>369.40366101264954</v>
      </c>
      <c r="L69" s="333">
        <v>321.79171073436737</v>
      </c>
      <c r="M69" s="333">
        <v>431.22549152374268</v>
      </c>
      <c r="N69" s="333">
        <v>0</v>
      </c>
      <c r="O69" s="333">
        <v>0</v>
      </c>
      <c r="P69" s="333">
        <v>0</v>
      </c>
      <c r="Q69" s="333">
        <v>8.8064000010490417</v>
      </c>
      <c r="R69" s="333">
        <v>100.22399999992922</v>
      </c>
      <c r="S69" s="333">
        <v>96.896000000182539</v>
      </c>
      <c r="T69" s="333">
        <v>19.797333333641291</v>
      </c>
      <c r="U69" s="333">
        <v>0</v>
      </c>
      <c r="V69" s="333">
        <v>0</v>
      </c>
      <c r="W69" s="333">
        <v>135.23478260915726</v>
      </c>
      <c r="X69" s="333">
        <v>0</v>
      </c>
      <c r="Y69" s="333">
        <v>94.545031056273729</v>
      </c>
      <c r="Z69" s="333">
        <v>0</v>
      </c>
      <c r="AA69" s="333">
        <v>21.870923913025763</v>
      </c>
      <c r="AB69" s="333">
        <v>109.66149068297818</v>
      </c>
      <c r="AC69" s="333">
        <v>27.015673524700105</v>
      </c>
      <c r="AD69" s="333">
        <v>110.07001582253724</v>
      </c>
      <c r="AE69" s="333">
        <v>0</v>
      </c>
      <c r="AF69" s="333">
        <v>0</v>
      </c>
      <c r="AG69" s="333">
        <v>0.16395652173378039</v>
      </c>
      <c r="AH69" s="333">
        <v>1.2358695652210372E-2</v>
      </c>
      <c r="AI69" s="333">
        <v>137.17157550156116</v>
      </c>
      <c r="AJ69" s="333">
        <v>324.34560000011697</v>
      </c>
      <c r="AK69" s="333">
        <v>261.75999999977648</v>
      </c>
      <c r="AL69" s="333">
        <v>0</v>
      </c>
      <c r="AM69" s="333">
        <v>0</v>
      </c>
      <c r="AN69" s="333">
        <v>0</v>
      </c>
      <c r="AO69" s="333">
        <v>0</v>
      </c>
      <c r="AP69" s="333">
        <v>0</v>
      </c>
      <c r="AQ69" s="333">
        <v>0</v>
      </c>
      <c r="AR69" s="333">
        <v>0</v>
      </c>
      <c r="AS69" s="333">
        <v>0</v>
      </c>
      <c r="AT69" s="333">
        <v>0</v>
      </c>
      <c r="AU69" s="333">
        <v>0</v>
      </c>
      <c r="AV69" s="333">
        <v>0</v>
      </c>
      <c r="AW69" s="333">
        <v>0</v>
      </c>
      <c r="AX69" s="333">
        <v>0</v>
      </c>
      <c r="AY69" s="333">
        <v>279.21920000016689</v>
      </c>
      <c r="AZ69" s="333">
        <v>147.94062500004657</v>
      </c>
      <c r="BA69" s="333">
        <v>44.089600000530481</v>
      </c>
      <c r="BB69" s="333">
        <v>0</v>
      </c>
      <c r="BC69" s="333">
        <v>0</v>
      </c>
      <c r="BD69" s="333">
        <v>0</v>
      </c>
      <c r="BE69" s="333">
        <v>0</v>
      </c>
      <c r="BF69" s="333">
        <v>0</v>
      </c>
      <c r="BG69" s="333">
        <v>0</v>
      </c>
      <c r="BH69" s="333">
        <v>0</v>
      </c>
      <c r="BI69" s="333">
        <v>0</v>
      </c>
      <c r="BJ69" s="333">
        <v>0</v>
      </c>
      <c r="BK69" s="333">
        <v>0</v>
      </c>
      <c r="BL69" s="333">
        <v>0</v>
      </c>
      <c r="BM69" s="333">
        <v>0</v>
      </c>
      <c r="BN69" s="333">
        <v>0</v>
      </c>
      <c r="BO69" s="333">
        <v>0</v>
      </c>
      <c r="BP69" s="333">
        <v>2.3125</v>
      </c>
      <c r="BQ69" s="333">
        <v>0</v>
      </c>
      <c r="BR69" s="333">
        <v>0</v>
      </c>
      <c r="BS69" s="333">
        <v>48.429150000001755</v>
      </c>
      <c r="BT69" s="333">
        <v>35.747294117645652</v>
      </c>
    </row>
    <row r="70" spans="1:72" ht="15.75" customHeight="1" x14ac:dyDescent="0.25">
      <c r="A70" s="2" t="s">
        <v>924</v>
      </c>
      <c r="B70" s="218">
        <v>46243</v>
      </c>
      <c r="C70" s="332">
        <v>0.45833333333333331</v>
      </c>
      <c r="D70" s="332">
        <v>0.5</v>
      </c>
      <c r="E70" s="333">
        <v>2791.2459130585194</v>
      </c>
      <c r="F70" s="333">
        <v>2774.5947826206684</v>
      </c>
      <c r="G70" s="333">
        <v>1775.6160000264645</v>
      </c>
      <c r="H70" s="333">
        <v>1014.7839999943972</v>
      </c>
      <c r="I70" s="333">
        <v>396.23353828117251</v>
      </c>
      <c r="J70" s="333">
        <v>310.56705084443092</v>
      </c>
      <c r="K70" s="333">
        <v>364.40159235149622</v>
      </c>
      <c r="L70" s="333">
        <v>329.0557468906045</v>
      </c>
      <c r="M70" s="333">
        <v>384.88754646480083</v>
      </c>
      <c r="N70" s="333">
        <v>0</v>
      </c>
      <c r="O70" s="333">
        <v>0</v>
      </c>
      <c r="P70" s="333">
        <v>0</v>
      </c>
      <c r="Q70" s="333">
        <v>35.737599999643862</v>
      </c>
      <c r="R70" s="333">
        <v>99.795478261075914</v>
      </c>
      <c r="S70" s="333">
        <v>96.495304347481579</v>
      </c>
      <c r="T70" s="333">
        <v>17.407999999821186</v>
      </c>
      <c r="U70" s="333">
        <v>0</v>
      </c>
      <c r="V70" s="333">
        <v>0</v>
      </c>
      <c r="W70" s="333">
        <v>135.85808695666492</v>
      </c>
      <c r="X70" s="333">
        <v>0</v>
      </c>
      <c r="Y70" s="333">
        <v>94.268633540254086</v>
      </c>
      <c r="Z70" s="333">
        <v>0</v>
      </c>
      <c r="AA70" s="333">
        <v>23.766304347838741</v>
      </c>
      <c r="AB70" s="333">
        <v>111.20685170823708</v>
      </c>
      <c r="AC70" s="333">
        <v>27.01693517062813</v>
      </c>
      <c r="AD70" s="333">
        <v>93.8125</v>
      </c>
      <c r="AE70" s="333">
        <v>0</v>
      </c>
      <c r="AF70" s="333">
        <v>0</v>
      </c>
      <c r="AG70" s="333">
        <v>0.16573913043612265</v>
      </c>
      <c r="AH70" s="333">
        <v>1.160869565228495E-2</v>
      </c>
      <c r="AI70" s="333">
        <v>143.23913043458015</v>
      </c>
      <c r="AJ70" s="333">
        <v>324.74239999987185</v>
      </c>
      <c r="AK70" s="333">
        <v>262.17768421024084</v>
      </c>
      <c r="AL70" s="333">
        <v>0</v>
      </c>
      <c r="AM70" s="333">
        <v>0</v>
      </c>
      <c r="AN70" s="333">
        <v>0</v>
      </c>
      <c r="AO70" s="333">
        <v>0</v>
      </c>
      <c r="AP70" s="333">
        <v>0</v>
      </c>
      <c r="AQ70" s="333">
        <v>0</v>
      </c>
      <c r="AR70" s="333">
        <v>0</v>
      </c>
      <c r="AS70" s="333">
        <v>0</v>
      </c>
      <c r="AT70" s="333">
        <v>0</v>
      </c>
      <c r="AU70" s="333">
        <v>0</v>
      </c>
      <c r="AV70" s="333">
        <v>0</v>
      </c>
      <c r="AW70" s="333">
        <v>0</v>
      </c>
      <c r="AX70" s="333">
        <v>0</v>
      </c>
      <c r="AY70" s="333">
        <v>281.52320000017062</v>
      </c>
      <c r="AZ70" s="333">
        <v>158.30624999990687</v>
      </c>
      <c r="BA70" s="333">
        <v>42.924800001084805</v>
      </c>
      <c r="BB70" s="333">
        <v>0</v>
      </c>
      <c r="BC70" s="333">
        <v>0</v>
      </c>
      <c r="BD70" s="333">
        <v>0</v>
      </c>
      <c r="BE70" s="333">
        <v>0</v>
      </c>
      <c r="BF70" s="333">
        <v>0</v>
      </c>
      <c r="BG70" s="333">
        <v>0</v>
      </c>
      <c r="BH70" s="333">
        <v>0</v>
      </c>
      <c r="BI70" s="333">
        <v>0</v>
      </c>
      <c r="BJ70" s="333">
        <v>0</v>
      </c>
      <c r="BK70" s="333">
        <v>0</v>
      </c>
      <c r="BL70" s="333">
        <v>0</v>
      </c>
      <c r="BM70" s="333">
        <v>0</v>
      </c>
      <c r="BN70" s="333">
        <v>0</v>
      </c>
      <c r="BO70" s="333">
        <v>0</v>
      </c>
      <c r="BP70" s="333">
        <v>2.4527439024532214</v>
      </c>
      <c r="BQ70" s="333">
        <v>0</v>
      </c>
      <c r="BR70" s="333">
        <v>0</v>
      </c>
      <c r="BS70" s="333">
        <v>54.699824999999691</v>
      </c>
      <c r="BT70" s="333">
        <v>40.416739495798538</v>
      </c>
    </row>
    <row r="71" spans="1:72" ht="15.75" customHeight="1" x14ac:dyDescent="0.25">
      <c r="A71" s="2" t="s">
        <v>925</v>
      </c>
      <c r="B71" s="218">
        <v>46243</v>
      </c>
      <c r="C71" s="332">
        <v>0.5</v>
      </c>
      <c r="D71" s="332">
        <v>0.54166666666666663</v>
      </c>
      <c r="E71" s="333">
        <v>2775.0399999916553</v>
      </c>
      <c r="F71" s="333">
        <v>2764.5916003584862</v>
      </c>
      <c r="G71" s="333">
        <v>1816.5759999752045</v>
      </c>
      <c r="H71" s="333">
        <v>967.68000000715256</v>
      </c>
      <c r="I71" s="333">
        <v>377.94517358392477</v>
      </c>
      <c r="J71" s="333">
        <v>322.29966102167964</v>
      </c>
      <c r="K71" s="333">
        <v>375.3776618912816</v>
      </c>
      <c r="L71" s="333">
        <v>335.87200000137091</v>
      </c>
      <c r="M71" s="333">
        <v>391.33916540071368</v>
      </c>
      <c r="N71" s="333">
        <v>0</v>
      </c>
      <c r="O71" s="333">
        <v>0</v>
      </c>
      <c r="P71" s="333">
        <v>0</v>
      </c>
      <c r="Q71" s="333">
        <v>28.015304347500205</v>
      </c>
      <c r="R71" s="333">
        <v>99.980196114629507</v>
      </c>
      <c r="S71" s="333">
        <v>96.378434782847762</v>
      </c>
      <c r="T71" s="333">
        <v>5.1200000001117587</v>
      </c>
      <c r="U71" s="333">
        <v>0</v>
      </c>
      <c r="V71" s="333">
        <v>0</v>
      </c>
      <c r="W71" s="333">
        <v>144.76243478246033</v>
      </c>
      <c r="X71" s="333">
        <v>0</v>
      </c>
      <c r="Y71" s="333">
        <v>94.206521739251912</v>
      </c>
      <c r="Z71" s="333">
        <v>0</v>
      </c>
      <c r="AA71" s="333">
        <v>34.878299689444248</v>
      </c>
      <c r="AB71" s="333">
        <v>117.64498820761219</v>
      </c>
      <c r="AC71" s="333">
        <v>27.591614907141775</v>
      </c>
      <c r="AD71" s="333">
        <v>110.93614130467176</v>
      </c>
      <c r="AE71" s="333">
        <v>0</v>
      </c>
      <c r="AF71" s="333">
        <v>0</v>
      </c>
      <c r="AG71" s="333">
        <v>0.1637391304357152</v>
      </c>
      <c r="AH71" s="333">
        <v>1.1233695652208553E-2</v>
      </c>
      <c r="AI71" s="333">
        <v>150.43478260841221</v>
      </c>
      <c r="AJ71" s="333">
        <v>325.32480000006035</v>
      </c>
      <c r="AK71" s="333">
        <v>262.51991578843445</v>
      </c>
      <c r="AL71" s="333">
        <v>0</v>
      </c>
      <c r="AM71" s="333">
        <v>0</v>
      </c>
      <c r="AN71" s="333">
        <v>0</v>
      </c>
      <c r="AO71" s="333">
        <v>0</v>
      </c>
      <c r="AP71" s="333">
        <v>0</v>
      </c>
      <c r="AQ71" s="333">
        <v>0</v>
      </c>
      <c r="AR71" s="333">
        <v>0</v>
      </c>
      <c r="AS71" s="333">
        <v>0</v>
      </c>
      <c r="AT71" s="333">
        <v>0</v>
      </c>
      <c r="AU71" s="333">
        <v>0</v>
      </c>
      <c r="AV71" s="333">
        <v>0</v>
      </c>
      <c r="AW71" s="333">
        <v>0</v>
      </c>
      <c r="AX71" s="333">
        <v>0</v>
      </c>
      <c r="AY71" s="333">
        <v>273.33119999989867</v>
      </c>
      <c r="AZ71" s="333">
        <v>143.64296875009313</v>
      </c>
      <c r="BA71" s="333">
        <v>32.81279999949038</v>
      </c>
      <c r="BB71" s="333">
        <v>0</v>
      </c>
      <c r="BC71" s="333">
        <v>0</v>
      </c>
      <c r="BD71" s="333">
        <v>0</v>
      </c>
      <c r="BE71" s="333">
        <v>0</v>
      </c>
      <c r="BF71" s="333">
        <v>0</v>
      </c>
      <c r="BG71" s="333">
        <v>0</v>
      </c>
      <c r="BH71" s="333">
        <v>0</v>
      </c>
      <c r="BI71" s="333">
        <v>0</v>
      </c>
      <c r="BJ71" s="333">
        <v>0</v>
      </c>
      <c r="BK71" s="333">
        <v>0</v>
      </c>
      <c r="BL71" s="333">
        <v>0</v>
      </c>
      <c r="BM71" s="333">
        <v>0</v>
      </c>
      <c r="BN71" s="333">
        <v>0</v>
      </c>
      <c r="BO71" s="333">
        <v>0</v>
      </c>
      <c r="BP71" s="333">
        <v>2.1722560975467786</v>
      </c>
      <c r="BQ71" s="333">
        <v>0</v>
      </c>
      <c r="BR71" s="333">
        <v>0</v>
      </c>
      <c r="BS71" s="333">
        <v>81.066624999999476</v>
      </c>
      <c r="BT71" s="333">
        <v>59.146786582401546</v>
      </c>
    </row>
    <row r="72" spans="1:72" ht="15.75" customHeight="1" x14ac:dyDescent="0.25">
      <c r="A72" s="2" t="s">
        <v>926</v>
      </c>
      <c r="B72" s="218">
        <v>46243</v>
      </c>
      <c r="C72" s="332">
        <v>0.54166666666666663</v>
      </c>
      <c r="D72" s="332">
        <v>0.58333333333333337</v>
      </c>
      <c r="E72" s="333">
        <v>2826.9226666688919</v>
      </c>
      <c r="F72" s="333">
        <v>2837.8162837028503</v>
      </c>
      <c r="G72" s="333">
        <v>1868.4586666822433</v>
      </c>
      <c r="H72" s="333">
        <v>981.33333332836628</v>
      </c>
      <c r="I72" s="333">
        <v>393.94494915008545</v>
      </c>
      <c r="J72" s="333">
        <v>314.12501694634557</v>
      </c>
      <c r="K72" s="333">
        <v>385.99593219906092</v>
      </c>
      <c r="L72" s="333">
        <v>315.89711748063564</v>
      </c>
      <c r="M72" s="333">
        <v>449.06738983094692</v>
      </c>
      <c r="N72" s="333">
        <v>0</v>
      </c>
      <c r="O72" s="333">
        <v>0</v>
      </c>
      <c r="P72" s="333">
        <v>0</v>
      </c>
      <c r="Q72" s="333">
        <v>35.984695652499795</v>
      </c>
      <c r="R72" s="333">
        <v>99.516151711344719</v>
      </c>
      <c r="S72" s="333">
        <v>96.178086956497282</v>
      </c>
      <c r="T72" s="333">
        <v>6.144000000320375</v>
      </c>
      <c r="U72" s="333">
        <v>0</v>
      </c>
      <c r="V72" s="333">
        <v>0</v>
      </c>
      <c r="W72" s="333">
        <v>147.92347826063633</v>
      </c>
      <c r="X72" s="333">
        <v>0</v>
      </c>
      <c r="Y72" s="333">
        <v>91.830745341256261</v>
      </c>
      <c r="Z72" s="333">
        <v>0</v>
      </c>
      <c r="AA72" s="333">
        <v>33.955551242223009</v>
      </c>
      <c r="AB72" s="333">
        <v>104.46907429210842</v>
      </c>
      <c r="AC72" s="333">
        <v>27.953949922230095</v>
      </c>
      <c r="AD72" s="333">
        <v>116.48701121099293</v>
      </c>
      <c r="AE72" s="333">
        <v>0</v>
      </c>
      <c r="AF72" s="333">
        <v>0</v>
      </c>
      <c r="AG72" s="333">
        <v>0.16573913044339861</v>
      </c>
      <c r="AH72" s="333">
        <v>1.1233695651981179E-2</v>
      </c>
      <c r="AI72" s="333">
        <v>131.85869565233588</v>
      </c>
      <c r="AJ72" s="333">
        <v>324.64640000020154</v>
      </c>
      <c r="AK72" s="333">
        <v>262.63040000107139</v>
      </c>
      <c r="AL72" s="333">
        <v>0</v>
      </c>
      <c r="AM72" s="333">
        <v>0</v>
      </c>
      <c r="AN72" s="333">
        <v>0</v>
      </c>
      <c r="AO72" s="333">
        <v>0</v>
      </c>
      <c r="AP72" s="333">
        <v>0</v>
      </c>
      <c r="AQ72" s="333">
        <v>0</v>
      </c>
      <c r="AR72" s="333">
        <v>0</v>
      </c>
      <c r="AS72" s="333">
        <v>0</v>
      </c>
      <c r="AT72" s="333">
        <v>0</v>
      </c>
      <c r="AU72" s="333">
        <v>0</v>
      </c>
      <c r="AV72" s="333">
        <v>0</v>
      </c>
      <c r="AW72" s="333">
        <v>0</v>
      </c>
      <c r="AX72" s="333">
        <v>0</v>
      </c>
      <c r="AY72" s="333">
        <v>281.26720000011846</v>
      </c>
      <c r="AZ72" s="333">
        <v>144.55546874995343</v>
      </c>
      <c r="BA72" s="333">
        <v>35.206400001421571</v>
      </c>
      <c r="BB72" s="333">
        <v>0</v>
      </c>
      <c r="BC72" s="333">
        <v>0</v>
      </c>
      <c r="BD72" s="333">
        <v>0</v>
      </c>
      <c r="BE72" s="333">
        <v>0</v>
      </c>
      <c r="BF72" s="333">
        <v>0</v>
      </c>
      <c r="BG72" s="333">
        <v>0</v>
      </c>
      <c r="BH72" s="333">
        <v>0</v>
      </c>
      <c r="BI72" s="333">
        <v>0</v>
      </c>
      <c r="BJ72" s="333">
        <v>0</v>
      </c>
      <c r="BK72" s="333">
        <v>0</v>
      </c>
      <c r="BL72" s="333">
        <v>0</v>
      </c>
      <c r="BM72" s="333">
        <v>0</v>
      </c>
      <c r="BN72" s="333">
        <v>0</v>
      </c>
      <c r="BO72" s="333">
        <v>0</v>
      </c>
      <c r="BP72" s="333">
        <v>3.2203947368543595</v>
      </c>
      <c r="BQ72" s="333">
        <v>0</v>
      </c>
      <c r="BR72" s="333">
        <v>0</v>
      </c>
      <c r="BS72" s="333">
        <v>83.492133333333186</v>
      </c>
      <c r="BT72" s="333">
        <v>59.839101652891259</v>
      </c>
    </row>
    <row r="73" spans="1:72" ht="15.75" customHeight="1" x14ac:dyDescent="0.25">
      <c r="A73" s="2" t="s">
        <v>927</v>
      </c>
      <c r="B73" s="218">
        <v>46243</v>
      </c>
      <c r="C73" s="332">
        <v>0.58333333333333337</v>
      </c>
      <c r="D73" s="332">
        <v>0.625</v>
      </c>
      <c r="E73" s="333">
        <v>2824.1920000016689</v>
      </c>
      <c r="F73" s="333">
        <v>2807.1253333091736</v>
      </c>
      <c r="G73" s="333">
        <v>1857.120463758707</v>
      </c>
      <c r="H73" s="333">
        <v>969.72800000011921</v>
      </c>
      <c r="I73" s="333">
        <v>371.41694915294647</v>
      </c>
      <c r="J73" s="333">
        <v>311.0488275885582</v>
      </c>
      <c r="K73" s="333">
        <v>392.38291525095701</v>
      </c>
      <c r="L73" s="333">
        <v>328.4568275809288</v>
      </c>
      <c r="M73" s="333">
        <v>447.78305084630847</v>
      </c>
      <c r="N73" s="333">
        <v>0</v>
      </c>
      <c r="O73" s="333">
        <v>0</v>
      </c>
      <c r="P73" s="333">
        <v>0</v>
      </c>
      <c r="Q73" s="333">
        <v>58.879999999888241</v>
      </c>
      <c r="R73" s="333">
        <v>97.403988000005484</v>
      </c>
      <c r="S73" s="333">
        <v>96.155826087109745</v>
      </c>
      <c r="T73" s="333">
        <v>3.1339501775801182</v>
      </c>
      <c r="U73" s="333">
        <v>0</v>
      </c>
      <c r="V73" s="333">
        <v>0</v>
      </c>
      <c r="W73" s="333">
        <v>143.91652173921466</v>
      </c>
      <c r="X73" s="333">
        <v>0</v>
      </c>
      <c r="Y73" s="333">
        <v>92.954968944657594</v>
      </c>
      <c r="Z73" s="333">
        <v>0</v>
      </c>
      <c r="AA73" s="333">
        <v>38.173718944075517</v>
      </c>
      <c r="AB73" s="333">
        <v>102.82194293476641</v>
      </c>
      <c r="AC73" s="333">
        <v>28.251019021961838</v>
      </c>
      <c r="AD73" s="333">
        <v>117.1080974843353</v>
      </c>
      <c r="AE73" s="333">
        <v>0</v>
      </c>
      <c r="AF73" s="333">
        <v>0</v>
      </c>
      <c r="AG73" s="333">
        <v>0.16460869564980385</v>
      </c>
      <c r="AH73" s="333">
        <v>1.1358695652006645E-2</v>
      </c>
      <c r="AI73" s="333">
        <v>148.44565217476338</v>
      </c>
      <c r="AJ73" s="333">
        <v>323.36639999970794</v>
      </c>
      <c r="AK73" s="333">
        <v>261.68319999892265</v>
      </c>
      <c r="AL73" s="333">
        <v>0</v>
      </c>
      <c r="AM73" s="333">
        <v>0</v>
      </c>
      <c r="AN73" s="333">
        <v>0</v>
      </c>
      <c r="AO73" s="333">
        <v>0</v>
      </c>
      <c r="AP73" s="333">
        <v>0</v>
      </c>
      <c r="AQ73" s="333">
        <v>0</v>
      </c>
      <c r="AR73" s="333">
        <v>0</v>
      </c>
      <c r="AS73" s="333">
        <v>0</v>
      </c>
      <c r="AT73" s="333">
        <v>0</v>
      </c>
      <c r="AU73" s="333">
        <v>0</v>
      </c>
      <c r="AV73" s="333">
        <v>0</v>
      </c>
      <c r="AW73" s="333">
        <v>0</v>
      </c>
      <c r="AX73" s="333">
        <v>0</v>
      </c>
      <c r="AY73" s="333">
        <v>270.17279999982566</v>
      </c>
      <c r="AZ73" s="333">
        <v>141.67656249995343</v>
      </c>
      <c r="BA73" s="333">
        <v>28.153599997982383</v>
      </c>
      <c r="BB73" s="333">
        <v>0</v>
      </c>
      <c r="BC73" s="333">
        <v>0</v>
      </c>
      <c r="BD73" s="333">
        <v>0</v>
      </c>
      <c r="BE73" s="333">
        <v>0</v>
      </c>
      <c r="BF73" s="333">
        <v>0</v>
      </c>
      <c r="BG73" s="333">
        <v>0</v>
      </c>
      <c r="BH73" s="333">
        <v>0</v>
      </c>
      <c r="BI73" s="333">
        <v>0</v>
      </c>
      <c r="BJ73" s="333">
        <v>0</v>
      </c>
      <c r="BK73" s="333">
        <v>0</v>
      </c>
      <c r="BL73" s="333">
        <v>0</v>
      </c>
      <c r="BM73" s="333">
        <v>0</v>
      </c>
      <c r="BN73" s="333">
        <v>0</v>
      </c>
      <c r="BO73" s="333">
        <v>0</v>
      </c>
      <c r="BP73" s="333">
        <v>3.1046052630990744</v>
      </c>
      <c r="BQ73" s="333">
        <v>0</v>
      </c>
      <c r="BR73" s="333">
        <v>0</v>
      </c>
      <c r="BS73" s="333">
        <v>98.939583053221213</v>
      </c>
      <c r="BT73" s="333">
        <v>65.157383333335019</v>
      </c>
    </row>
    <row r="74" spans="1:72" ht="15.75" customHeight="1" x14ac:dyDescent="0.25">
      <c r="A74" s="2" t="s">
        <v>928</v>
      </c>
      <c r="B74" s="218">
        <v>46243</v>
      </c>
      <c r="C74" s="332">
        <v>0.625</v>
      </c>
      <c r="D74" s="332">
        <v>0.66666666666666663</v>
      </c>
      <c r="E74" s="333">
        <v>2881.3875942230225</v>
      </c>
      <c r="F74" s="333">
        <v>2856.9600000083447</v>
      </c>
      <c r="G74" s="333">
        <v>1861.3648695647717</v>
      </c>
      <c r="H74" s="333">
        <v>1014.4426666647196</v>
      </c>
      <c r="I74" s="333">
        <v>406.47593220323324</v>
      </c>
      <c r="J74" s="333">
        <v>321.3839859738946</v>
      </c>
      <c r="K74" s="333">
        <v>374.47159322351217</v>
      </c>
      <c r="L74" s="333">
        <v>329.3832752853632</v>
      </c>
      <c r="M74" s="333">
        <v>418.78308358043432</v>
      </c>
      <c r="N74" s="333">
        <v>0</v>
      </c>
      <c r="O74" s="333">
        <v>0</v>
      </c>
      <c r="P74" s="333">
        <v>0</v>
      </c>
      <c r="Q74" s="333">
        <v>24.575999999418855</v>
      </c>
      <c r="R74" s="333">
        <v>97.391738707665354</v>
      </c>
      <c r="S74" s="333">
        <v>96.413414721842855</v>
      </c>
      <c r="T74" s="333">
        <v>16.477033605799079</v>
      </c>
      <c r="U74" s="333">
        <v>0</v>
      </c>
      <c r="V74" s="333">
        <v>0</v>
      </c>
      <c r="W74" s="333">
        <v>181.05980540532619</v>
      </c>
      <c r="X74" s="333">
        <v>0</v>
      </c>
      <c r="Y74" s="333">
        <v>93.1102484469302</v>
      </c>
      <c r="Z74" s="333">
        <v>0</v>
      </c>
      <c r="AA74" s="333">
        <v>29.829968944133725</v>
      </c>
      <c r="AB74" s="333">
        <v>103.39751552836969</v>
      </c>
      <c r="AC74" s="333">
        <v>27.791925465688109</v>
      </c>
      <c r="AD74" s="333">
        <v>117.89246894419193</v>
      </c>
      <c r="AE74" s="333">
        <v>0</v>
      </c>
      <c r="AF74" s="333">
        <v>0</v>
      </c>
      <c r="AG74" s="333">
        <v>0.16286956521071261</v>
      </c>
      <c r="AH74" s="333">
        <v>1.1233695652435927E-2</v>
      </c>
      <c r="AI74" s="333">
        <v>144.80434782616794</v>
      </c>
      <c r="AJ74" s="333">
        <v>321.78013658546843</v>
      </c>
      <c r="AK74" s="333">
        <v>259.60594285838306</v>
      </c>
      <c r="AL74" s="333">
        <v>0</v>
      </c>
      <c r="AM74" s="333">
        <v>0</v>
      </c>
      <c r="AN74" s="333">
        <v>0</v>
      </c>
      <c r="AO74" s="333">
        <v>0</v>
      </c>
      <c r="AP74" s="333">
        <v>0</v>
      </c>
      <c r="AQ74" s="333">
        <v>0</v>
      </c>
      <c r="AR74" s="333">
        <v>0</v>
      </c>
      <c r="AS74" s="333">
        <v>0</v>
      </c>
      <c r="AT74" s="333">
        <v>0</v>
      </c>
      <c r="AU74" s="333">
        <v>0</v>
      </c>
      <c r="AV74" s="333">
        <v>0</v>
      </c>
      <c r="AW74" s="333">
        <v>0</v>
      </c>
      <c r="AX74" s="333">
        <v>0</v>
      </c>
      <c r="AY74" s="333">
        <v>266.32640000013635</v>
      </c>
      <c r="AZ74" s="333">
        <v>167.83906250004657</v>
      </c>
      <c r="BA74" s="333">
        <v>38.44480000063777</v>
      </c>
      <c r="BB74" s="333">
        <v>0</v>
      </c>
      <c r="BC74" s="333">
        <v>0</v>
      </c>
      <c r="BD74" s="333">
        <v>0</v>
      </c>
      <c r="BE74" s="333">
        <v>0</v>
      </c>
      <c r="BF74" s="333">
        <v>0</v>
      </c>
      <c r="BG74" s="333">
        <v>0</v>
      </c>
      <c r="BH74" s="333">
        <v>0</v>
      </c>
      <c r="BI74" s="333">
        <v>0</v>
      </c>
      <c r="BJ74" s="333">
        <v>0</v>
      </c>
      <c r="BK74" s="333">
        <v>0</v>
      </c>
      <c r="BL74" s="333">
        <v>0</v>
      </c>
      <c r="BM74" s="333">
        <v>0</v>
      </c>
      <c r="BN74" s="333">
        <v>0</v>
      </c>
      <c r="BO74" s="333">
        <v>0</v>
      </c>
      <c r="BP74" s="333">
        <v>3.5421875000465661</v>
      </c>
      <c r="BQ74" s="333">
        <v>0</v>
      </c>
      <c r="BR74" s="333">
        <v>0</v>
      </c>
      <c r="BS74" s="333">
        <v>64.88513361344485</v>
      </c>
      <c r="BT74" s="333">
        <v>42.071787254903029</v>
      </c>
    </row>
    <row r="75" spans="1:72" ht="15.75" customHeight="1" x14ac:dyDescent="0.25">
      <c r="A75" s="2" t="s">
        <v>929</v>
      </c>
      <c r="B75" s="218">
        <v>46243</v>
      </c>
      <c r="C75" s="332">
        <v>0.66666666666666663</v>
      </c>
      <c r="D75" s="332">
        <v>0.70833333333333337</v>
      </c>
      <c r="E75" s="333">
        <v>2971.2027826011181</v>
      </c>
      <c r="F75" s="333">
        <v>2961.2299130558968</v>
      </c>
      <c r="G75" s="333">
        <v>1943.552000015974</v>
      </c>
      <c r="H75" s="333">
        <v>1035.2639999985695</v>
      </c>
      <c r="I75" s="333">
        <v>422.45668939501047</v>
      </c>
      <c r="J75" s="333">
        <v>332.38689951971173</v>
      </c>
      <c r="K75" s="333">
        <v>379.39200000464916</v>
      </c>
      <c r="L75" s="333">
        <v>336.77632239460945</v>
      </c>
      <c r="M75" s="333">
        <v>466.23000706732273</v>
      </c>
      <c r="N75" s="333">
        <v>0</v>
      </c>
      <c r="O75" s="333">
        <v>0</v>
      </c>
      <c r="P75" s="333">
        <v>0</v>
      </c>
      <c r="Q75" s="333">
        <v>23.552000000141561</v>
      </c>
      <c r="R75" s="333">
        <v>97.744702821597457</v>
      </c>
      <c r="S75" s="333">
        <v>95.988574467133731</v>
      </c>
      <c r="T75" s="333">
        <v>38.372324324212968</v>
      </c>
      <c r="U75" s="333">
        <v>0</v>
      </c>
      <c r="V75" s="333">
        <v>0</v>
      </c>
      <c r="W75" s="333">
        <v>156.90862702671438</v>
      </c>
      <c r="X75" s="333">
        <v>0</v>
      </c>
      <c r="Y75" s="333">
        <v>92.197049689479172</v>
      </c>
      <c r="Z75" s="333">
        <v>0</v>
      </c>
      <c r="AA75" s="333">
        <v>15.348109957296401</v>
      </c>
      <c r="AB75" s="333">
        <v>105.74304153723642</v>
      </c>
      <c r="AC75" s="333">
        <v>28.20935330633074</v>
      </c>
      <c r="AD75" s="333">
        <v>115.9544060556218</v>
      </c>
      <c r="AE75" s="333">
        <v>0</v>
      </c>
      <c r="AF75" s="333">
        <v>0</v>
      </c>
      <c r="AG75" s="333">
        <v>0.16576344087297912</v>
      </c>
      <c r="AH75" s="333">
        <v>1.1358695652234019E-2</v>
      </c>
      <c r="AI75" s="333">
        <v>149.97826086916029</v>
      </c>
      <c r="AJ75" s="333">
        <v>320.04066341463476</v>
      </c>
      <c r="AK75" s="333">
        <v>258.1717802202329</v>
      </c>
      <c r="AL75" s="333">
        <v>0</v>
      </c>
      <c r="AM75" s="333">
        <v>0</v>
      </c>
      <c r="AN75" s="333">
        <v>0</v>
      </c>
      <c r="AO75" s="333">
        <v>0</v>
      </c>
      <c r="AP75" s="333">
        <v>0</v>
      </c>
      <c r="AQ75" s="333">
        <v>0</v>
      </c>
      <c r="AR75" s="333">
        <v>0</v>
      </c>
      <c r="AS75" s="333">
        <v>0</v>
      </c>
      <c r="AT75" s="333">
        <v>0</v>
      </c>
      <c r="AU75" s="333">
        <v>0</v>
      </c>
      <c r="AV75" s="333">
        <v>0</v>
      </c>
      <c r="AW75" s="333">
        <v>0</v>
      </c>
      <c r="AX75" s="333">
        <v>0</v>
      </c>
      <c r="AY75" s="333">
        <v>266.33600000012666</v>
      </c>
      <c r="AZ75" s="333">
        <v>183.26718750002328</v>
      </c>
      <c r="BA75" s="333">
        <v>53.747199999168515</v>
      </c>
      <c r="BB75" s="333">
        <v>0</v>
      </c>
      <c r="BC75" s="333">
        <v>0</v>
      </c>
      <c r="BD75" s="333">
        <v>0</v>
      </c>
      <c r="BE75" s="333">
        <v>0</v>
      </c>
      <c r="BF75" s="333">
        <v>0</v>
      </c>
      <c r="BG75" s="333">
        <v>0</v>
      </c>
      <c r="BH75" s="333">
        <v>0</v>
      </c>
      <c r="BI75" s="333">
        <v>0</v>
      </c>
      <c r="BJ75" s="333">
        <v>0</v>
      </c>
      <c r="BK75" s="333">
        <v>0</v>
      </c>
      <c r="BL75" s="333">
        <v>0</v>
      </c>
      <c r="BM75" s="333">
        <v>0</v>
      </c>
      <c r="BN75" s="333">
        <v>0</v>
      </c>
      <c r="BO75" s="333">
        <v>0</v>
      </c>
      <c r="BP75" s="333">
        <v>3.8203125</v>
      </c>
      <c r="BQ75" s="333">
        <v>0</v>
      </c>
      <c r="BR75" s="333">
        <v>0</v>
      </c>
      <c r="BS75" s="333">
        <v>31.162200000000666</v>
      </c>
      <c r="BT75" s="333">
        <v>20.858835196890141</v>
      </c>
    </row>
    <row r="76" spans="1:72" ht="15.75" customHeight="1" x14ac:dyDescent="0.25">
      <c r="A76" s="2" t="s">
        <v>930</v>
      </c>
      <c r="B76" s="218">
        <v>46243</v>
      </c>
      <c r="C76" s="332">
        <v>0.70833333333333337</v>
      </c>
      <c r="D76" s="332">
        <v>0.75</v>
      </c>
      <c r="E76" s="333">
        <v>2971.5589565038681</v>
      </c>
      <c r="F76" s="333">
        <v>2956.807420283556</v>
      </c>
      <c r="G76" s="333">
        <v>1922.3893333375454</v>
      </c>
      <c r="H76" s="333">
        <v>1059.7509565204382</v>
      </c>
      <c r="I76" s="333">
        <v>414.8629038259387</v>
      </c>
      <c r="J76" s="333">
        <v>315.19764285162091</v>
      </c>
      <c r="K76" s="333">
        <v>378.64569491147995</v>
      </c>
      <c r="L76" s="333">
        <v>335.24537251889706</v>
      </c>
      <c r="M76" s="333">
        <v>479.53373710811138</v>
      </c>
      <c r="N76" s="333">
        <v>0</v>
      </c>
      <c r="O76" s="333">
        <v>0</v>
      </c>
      <c r="P76" s="333">
        <v>0</v>
      </c>
      <c r="Q76" s="333">
        <v>27.78156521730125</v>
      </c>
      <c r="R76" s="333">
        <v>97.236266123130918</v>
      </c>
      <c r="S76" s="333">
        <v>96.61088037583977</v>
      </c>
      <c r="T76" s="333">
        <v>63.945039718411863</v>
      </c>
      <c r="U76" s="333">
        <v>0</v>
      </c>
      <c r="V76" s="333">
        <v>0</v>
      </c>
      <c r="W76" s="333">
        <v>112.99226322025061</v>
      </c>
      <c r="X76" s="333">
        <v>0</v>
      </c>
      <c r="Y76" s="333">
        <v>92.414751552511007</v>
      </c>
      <c r="Z76" s="333">
        <v>0</v>
      </c>
      <c r="AA76" s="333">
        <v>2.031936626532115</v>
      </c>
      <c r="AB76" s="333">
        <v>95.065964673645794</v>
      </c>
      <c r="AC76" s="333">
        <v>26.302389706019312</v>
      </c>
      <c r="AD76" s="333">
        <v>94.384375000372529</v>
      </c>
      <c r="AE76" s="333">
        <v>0</v>
      </c>
      <c r="AF76" s="333">
        <v>0</v>
      </c>
      <c r="AG76" s="333">
        <v>0.16649462364512146</v>
      </c>
      <c r="AH76" s="333">
        <v>1.1360507246308771E-2</v>
      </c>
      <c r="AI76" s="333">
        <v>149.29873772803694</v>
      </c>
      <c r="AJ76" s="333">
        <v>323.14560000016354</v>
      </c>
      <c r="AK76" s="333">
        <v>261.56307692267001</v>
      </c>
      <c r="AL76" s="333">
        <v>0</v>
      </c>
      <c r="AM76" s="333">
        <v>0</v>
      </c>
      <c r="AN76" s="333">
        <v>0</v>
      </c>
      <c r="AO76" s="333">
        <v>0</v>
      </c>
      <c r="AP76" s="333">
        <v>0</v>
      </c>
      <c r="AQ76" s="333">
        <v>0</v>
      </c>
      <c r="AR76" s="333">
        <v>0</v>
      </c>
      <c r="AS76" s="333">
        <v>0</v>
      </c>
      <c r="AT76" s="333">
        <v>0</v>
      </c>
      <c r="AU76" s="333">
        <v>0</v>
      </c>
      <c r="AV76" s="333">
        <v>0</v>
      </c>
      <c r="AW76" s="333">
        <v>0</v>
      </c>
      <c r="AX76" s="333">
        <v>0</v>
      </c>
      <c r="AY76" s="333">
        <v>268.47039999999106</v>
      </c>
      <c r="AZ76" s="333">
        <v>171.25624999997672</v>
      </c>
      <c r="BA76" s="333">
        <v>63.507200000807643</v>
      </c>
      <c r="BB76" s="333">
        <v>0</v>
      </c>
      <c r="BC76" s="333">
        <v>0</v>
      </c>
      <c r="BD76" s="333">
        <v>0</v>
      </c>
      <c r="BE76" s="333">
        <v>0</v>
      </c>
      <c r="BF76" s="333">
        <v>0</v>
      </c>
      <c r="BG76" s="333">
        <v>0</v>
      </c>
      <c r="BH76" s="333">
        <v>0</v>
      </c>
      <c r="BI76" s="333">
        <v>0</v>
      </c>
      <c r="BJ76" s="333">
        <v>0</v>
      </c>
      <c r="BK76" s="333">
        <v>0</v>
      </c>
      <c r="BL76" s="333">
        <v>0</v>
      </c>
      <c r="BM76" s="333">
        <v>0</v>
      </c>
      <c r="BN76" s="333">
        <v>0</v>
      </c>
      <c r="BO76" s="333">
        <v>0</v>
      </c>
      <c r="BP76" s="333">
        <v>4.2621951219625771</v>
      </c>
      <c r="BQ76" s="333">
        <v>0</v>
      </c>
      <c r="BR76" s="333">
        <v>0</v>
      </c>
      <c r="BS76" s="333">
        <v>3.3063666666657809</v>
      </c>
      <c r="BT76" s="333">
        <v>1.7388608815417683</v>
      </c>
    </row>
    <row r="77" spans="1:72" ht="15.75" customHeight="1" x14ac:dyDescent="0.25">
      <c r="A77" s="2" t="s">
        <v>931</v>
      </c>
      <c r="B77" s="218">
        <v>46244</v>
      </c>
      <c r="C77" s="332">
        <v>0.41666666666666669</v>
      </c>
      <c r="D77" s="332">
        <v>0.45833333333333331</v>
      </c>
      <c r="E77" s="333">
        <v>2648.0639999806881</v>
      </c>
      <c r="F77" s="333">
        <v>2631.5909565091133</v>
      </c>
      <c r="G77" s="333">
        <v>1713.5526956319809</v>
      </c>
      <c r="H77" s="333">
        <v>944.2170434743166</v>
      </c>
      <c r="I77" s="333">
        <v>321.95254237577319</v>
      </c>
      <c r="J77" s="333">
        <v>310.56705084815621</v>
      </c>
      <c r="K77" s="333">
        <v>335.44588194042444</v>
      </c>
      <c r="L77" s="333">
        <v>310.81960958987474</v>
      </c>
      <c r="M77" s="333">
        <v>430.72396493703127</v>
      </c>
      <c r="N77" s="333">
        <v>0</v>
      </c>
      <c r="O77" s="333">
        <v>0</v>
      </c>
      <c r="P77" s="333">
        <v>0</v>
      </c>
      <c r="Q77" s="333">
        <v>17.185391305014491</v>
      </c>
      <c r="R77" s="333">
        <v>100.05518840579316</v>
      </c>
      <c r="S77" s="333">
        <v>96.723478260915726</v>
      </c>
      <c r="T77" s="333">
        <v>6.1439999993890524</v>
      </c>
      <c r="U77" s="333">
        <v>0</v>
      </c>
      <c r="V77" s="333">
        <v>0</v>
      </c>
      <c r="W77" s="333">
        <v>120.97669565305114</v>
      </c>
      <c r="X77" s="333">
        <v>0</v>
      </c>
      <c r="Y77" s="333">
        <v>94.529687500093132</v>
      </c>
      <c r="Z77" s="333">
        <v>0</v>
      </c>
      <c r="AA77" s="333">
        <v>36.940170709160157</v>
      </c>
      <c r="AB77" s="333">
        <v>102.02729037264362</v>
      </c>
      <c r="AC77" s="333">
        <v>27.022969646845013</v>
      </c>
      <c r="AD77" s="333">
        <v>115.03433641977608</v>
      </c>
      <c r="AE77" s="333">
        <v>0</v>
      </c>
      <c r="AF77" s="333">
        <v>0</v>
      </c>
      <c r="AG77" s="333">
        <v>0.16574193548512994</v>
      </c>
      <c r="AH77" s="333">
        <v>1.148387096782244E-2</v>
      </c>
      <c r="AI77" s="333">
        <v>124.37634408660233</v>
      </c>
      <c r="AJ77" s="333">
        <v>286.00959999999031</v>
      </c>
      <c r="AK77" s="333">
        <v>227.06285714264959</v>
      </c>
      <c r="AL77" s="333">
        <v>0</v>
      </c>
      <c r="AM77" s="333">
        <v>0</v>
      </c>
      <c r="AN77" s="333">
        <v>0</v>
      </c>
      <c r="AO77" s="333">
        <v>0</v>
      </c>
      <c r="AP77" s="333">
        <v>0</v>
      </c>
      <c r="AQ77" s="333">
        <v>0</v>
      </c>
      <c r="AR77" s="333">
        <v>0</v>
      </c>
      <c r="AS77" s="333">
        <v>0</v>
      </c>
      <c r="AT77" s="333">
        <v>0</v>
      </c>
      <c r="AU77" s="333">
        <v>0</v>
      </c>
      <c r="AV77" s="333">
        <v>0</v>
      </c>
      <c r="AW77" s="333">
        <v>0</v>
      </c>
      <c r="AX77" s="333">
        <v>0</v>
      </c>
      <c r="AY77" s="333">
        <v>286.85439999960363</v>
      </c>
      <c r="AZ77" s="333">
        <v>131.44843750004657</v>
      </c>
      <c r="BA77" s="333">
        <v>33.830400001257658</v>
      </c>
      <c r="BB77" s="333">
        <v>0</v>
      </c>
      <c r="BC77" s="333">
        <v>0</v>
      </c>
      <c r="BD77" s="333">
        <v>0</v>
      </c>
      <c r="BE77" s="333">
        <v>0</v>
      </c>
      <c r="BF77" s="333">
        <v>0</v>
      </c>
      <c r="BG77" s="333">
        <v>0</v>
      </c>
      <c r="BH77" s="333">
        <v>0</v>
      </c>
      <c r="BI77" s="333">
        <v>0</v>
      </c>
      <c r="BJ77" s="333">
        <v>0</v>
      </c>
      <c r="BK77" s="333">
        <v>0</v>
      </c>
      <c r="BL77" s="333">
        <v>0</v>
      </c>
      <c r="BM77" s="333">
        <v>0</v>
      </c>
      <c r="BN77" s="333">
        <v>0</v>
      </c>
      <c r="BO77" s="333">
        <v>0</v>
      </c>
      <c r="BP77" s="333">
        <v>8.7296874999301508</v>
      </c>
      <c r="BQ77" s="333">
        <v>0</v>
      </c>
      <c r="BR77" s="333">
        <v>0</v>
      </c>
      <c r="BS77" s="333">
        <v>98.542748039215439</v>
      </c>
      <c r="BT77" s="333">
        <v>69.760166666663281</v>
      </c>
    </row>
    <row r="78" spans="1:72" ht="15.75" customHeight="1" x14ac:dyDescent="0.25">
      <c r="A78" s="2" t="s">
        <v>932</v>
      </c>
      <c r="B78" s="218">
        <v>46244</v>
      </c>
      <c r="C78" s="332">
        <v>0.45833333333333331</v>
      </c>
      <c r="D78" s="332">
        <v>0.5</v>
      </c>
      <c r="E78" s="333">
        <v>2610.5173333585262</v>
      </c>
      <c r="F78" s="333">
        <v>2594.8160000145435</v>
      </c>
      <c r="G78" s="333">
        <v>1646.5920000076294</v>
      </c>
      <c r="H78" s="333">
        <v>956.32695652544498</v>
      </c>
      <c r="I78" s="333">
        <v>312.71918644011021</v>
      </c>
      <c r="J78" s="333">
        <v>300.25762711837888</v>
      </c>
      <c r="K78" s="333">
        <v>361.2906604334712</v>
      </c>
      <c r="L78" s="333">
        <v>295.53681355714798</v>
      </c>
      <c r="M78" s="333">
        <v>379.10383167490363</v>
      </c>
      <c r="N78" s="333">
        <v>0</v>
      </c>
      <c r="O78" s="333">
        <v>0</v>
      </c>
      <c r="P78" s="333">
        <v>0</v>
      </c>
      <c r="Q78" s="333">
        <v>19.166608694940805</v>
      </c>
      <c r="R78" s="333">
        <v>100.47999999998137</v>
      </c>
      <c r="S78" s="333">
        <v>96.896000000182539</v>
      </c>
      <c r="T78" s="333">
        <v>6.6560000004246831</v>
      </c>
      <c r="U78" s="333">
        <v>0</v>
      </c>
      <c r="V78" s="333">
        <v>0</v>
      </c>
      <c r="W78" s="333">
        <v>124.838956521824</v>
      </c>
      <c r="X78" s="333">
        <v>0</v>
      </c>
      <c r="Y78" s="333">
        <v>94.540246506221592</v>
      </c>
      <c r="Z78" s="333">
        <v>0</v>
      </c>
      <c r="AA78" s="333">
        <v>31.828678183199372</v>
      </c>
      <c r="AB78" s="333">
        <v>93.991459627170116</v>
      </c>
      <c r="AC78" s="333">
        <v>26.775943396613002</v>
      </c>
      <c r="AD78" s="333">
        <v>109.59452639706433</v>
      </c>
      <c r="AE78" s="333">
        <v>0</v>
      </c>
      <c r="AF78" s="333">
        <v>0</v>
      </c>
      <c r="AG78" s="333">
        <v>0.16574193547785399</v>
      </c>
      <c r="AH78" s="333">
        <v>1.1483870967595067E-2</v>
      </c>
      <c r="AI78" s="333">
        <v>109.24193548411131</v>
      </c>
      <c r="AJ78" s="333">
        <v>295.60320000001229</v>
      </c>
      <c r="AK78" s="333">
        <v>236.04270383343101</v>
      </c>
      <c r="AL78" s="333">
        <v>0</v>
      </c>
      <c r="AM78" s="333">
        <v>0</v>
      </c>
      <c r="AN78" s="333">
        <v>0</v>
      </c>
      <c r="AO78" s="333">
        <v>0</v>
      </c>
      <c r="AP78" s="333">
        <v>0</v>
      </c>
      <c r="AQ78" s="333">
        <v>0</v>
      </c>
      <c r="AR78" s="333">
        <v>0</v>
      </c>
      <c r="AS78" s="333">
        <v>0</v>
      </c>
      <c r="AT78" s="333">
        <v>0</v>
      </c>
      <c r="AU78" s="333">
        <v>0</v>
      </c>
      <c r="AV78" s="333">
        <v>0</v>
      </c>
      <c r="AW78" s="333">
        <v>0</v>
      </c>
      <c r="AX78" s="333">
        <v>0</v>
      </c>
      <c r="AY78" s="333">
        <v>283.53919999999925</v>
      </c>
      <c r="AZ78" s="333">
        <v>131.59218749997672</v>
      </c>
      <c r="BA78" s="333">
        <v>44.467199999839067</v>
      </c>
      <c r="BB78" s="333">
        <v>0</v>
      </c>
      <c r="BC78" s="333">
        <v>0</v>
      </c>
      <c r="BD78" s="333">
        <v>0</v>
      </c>
      <c r="BE78" s="333">
        <v>0</v>
      </c>
      <c r="BF78" s="333">
        <v>0</v>
      </c>
      <c r="BG78" s="333">
        <v>0</v>
      </c>
      <c r="BH78" s="333">
        <v>0</v>
      </c>
      <c r="BI78" s="333">
        <v>0</v>
      </c>
      <c r="BJ78" s="333">
        <v>0</v>
      </c>
      <c r="BK78" s="333">
        <v>0</v>
      </c>
      <c r="BL78" s="333">
        <v>0</v>
      </c>
      <c r="BM78" s="333">
        <v>0</v>
      </c>
      <c r="BN78" s="333">
        <v>0</v>
      </c>
      <c r="BO78" s="333">
        <v>0</v>
      </c>
      <c r="BP78" s="333">
        <v>10.40625</v>
      </c>
      <c r="BQ78" s="333">
        <v>0</v>
      </c>
      <c r="BR78" s="333">
        <v>0</v>
      </c>
      <c r="BS78" s="333">
        <v>106.63405196078565</v>
      </c>
      <c r="BT78" s="333">
        <v>76.408341736696457</v>
      </c>
    </row>
    <row r="79" spans="1:72" ht="15.75" customHeight="1" x14ac:dyDescent="0.25">
      <c r="A79" s="2" t="s">
        <v>933</v>
      </c>
      <c r="B79" s="218">
        <v>46244</v>
      </c>
      <c r="C79" s="332">
        <v>0.5</v>
      </c>
      <c r="D79" s="332">
        <v>0.54166666666666663</v>
      </c>
      <c r="E79" s="333">
        <v>2660.3519999682903</v>
      </c>
      <c r="F79" s="333">
        <v>2659.6693333387375</v>
      </c>
      <c r="G79" s="333">
        <v>1723.8817391097546</v>
      </c>
      <c r="H79" s="333">
        <v>950.27199999988079</v>
      </c>
      <c r="I79" s="333">
        <v>353.34583284333348</v>
      </c>
      <c r="J79" s="333">
        <v>307.61654236912727</v>
      </c>
      <c r="K79" s="333">
        <v>369.35099473595619</v>
      </c>
      <c r="L79" s="333">
        <v>304.07593220472336</v>
      </c>
      <c r="M79" s="333">
        <v>385.89179661124945</v>
      </c>
      <c r="N79" s="333">
        <v>0</v>
      </c>
      <c r="O79" s="333">
        <v>0</v>
      </c>
      <c r="P79" s="333">
        <v>0</v>
      </c>
      <c r="Q79" s="333">
        <v>15.360000000335276</v>
      </c>
      <c r="R79" s="333">
        <v>99.795478261075914</v>
      </c>
      <c r="S79" s="333">
        <v>96.211478260811418</v>
      </c>
      <c r="T79" s="333">
        <v>5.6320000002160668</v>
      </c>
      <c r="U79" s="333">
        <v>0</v>
      </c>
      <c r="V79" s="333">
        <v>0</v>
      </c>
      <c r="W79" s="333">
        <v>163.21669565234333</v>
      </c>
      <c r="X79" s="333">
        <v>0</v>
      </c>
      <c r="Y79" s="333">
        <v>94.242900113109499</v>
      </c>
      <c r="Z79" s="333">
        <v>0</v>
      </c>
      <c r="AA79" s="333">
        <v>35.350863742234651</v>
      </c>
      <c r="AB79" s="333">
        <v>102.12034161482006</v>
      </c>
      <c r="AC79" s="333">
        <v>27.027173913083971</v>
      </c>
      <c r="AD79" s="333">
        <v>111.61180124245584</v>
      </c>
      <c r="AE79" s="333">
        <v>0</v>
      </c>
      <c r="AF79" s="333">
        <v>0</v>
      </c>
      <c r="AG79" s="333">
        <v>0.16574193549604388</v>
      </c>
      <c r="AH79" s="333">
        <v>1.1623655914036135E-2</v>
      </c>
      <c r="AI79" s="333">
        <v>120.12903225887567</v>
      </c>
      <c r="AJ79" s="333">
        <v>310.75839999993332</v>
      </c>
      <c r="AK79" s="333">
        <v>250.9818236399442</v>
      </c>
      <c r="AL79" s="333">
        <v>0</v>
      </c>
      <c r="AM79" s="333">
        <v>0</v>
      </c>
      <c r="AN79" s="333">
        <v>0</v>
      </c>
      <c r="AO79" s="333">
        <v>0</v>
      </c>
      <c r="AP79" s="333">
        <v>0</v>
      </c>
      <c r="AQ79" s="333">
        <v>0</v>
      </c>
      <c r="AR79" s="333">
        <v>0</v>
      </c>
      <c r="AS79" s="333">
        <v>0</v>
      </c>
      <c r="AT79" s="333">
        <v>0</v>
      </c>
      <c r="AU79" s="333">
        <v>0</v>
      </c>
      <c r="AV79" s="333">
        <v>0</v>
      </c>
      <c r="AW79" s="333">
        <v>0</v>
      </c>
      <c r="AX79" s="333">
        <v>0</v>
      </c>
      <c r="AY79" s="333">
        <v>269.46560000022873</v>
      </c>
      <c r="AZ79" s="333">
        <v>142.48515624995343</v>
      </c>
      <c r="BA79" s="333">
        <v>41.023999998345971</v>
      </c>
      <c r="BB79" s="333">
        <v>0</v>
      </c>
      <c r="BC79" s="333">
        <v>0</v>
      </c>
      <c r="BD79" s="333">
        <v>0</v>
      </c>
      <c r="BE79" s="333">
        <v>0</v>
      </c>
      <c r="BF79" s="333">
        <v>0</v>
      </c>
      <c r="BG79" s="333">
        <v>0</v>
      </c>
      <c r="BH79" s="333">
        <v>0</v>
      </c>
      <c r="BI79" s="333">
        <v>0</v>
      </c>
      <c r="BJ79" s="333">
        <v>0</v>
      </c>
      <c r="BK79" s="333">
        <v>0</v>
      </c>
      <c r="BL79" s="333">
        <v>0</v>
      </c>
      <c r="BM79" s="333">
        <v>0</v>
      </c>
      <c r="BN79" s="333">
        <v>0</v>
      </c>
      <c r="BO79" s="333">
        <v>0</v>
      </c>
      <c r="BP79" s="333">
        <v>11.459375000093132</v>
      </c>
      <c r="BQ79" s="333">
        <v>0</v>
      </c>
      <c r="BR79" s="333">
        <v>0</v>
      </c>
      <c r="BS79" s="333">
        <v>102.52563333333273</v>
      </c>
      <c r="BT79" s="333">
        <v>72.450191596639343</v>
      </c>
    </row>
    <row r="80" spans="1:72" ht="15.75" customHeight="1" x14ac:dyDescent="0.25">
      <c r="A80" s="2" t="s">
        <v>934</v>
      </c>
      <c r="B80" s="218">
        <v>46244</v>
      </c>
      <c r="C80" s="332">
        <v>0.54166666666666663</v>
      </c>
      <c r="D80" s="332">
        <v>0.58333333333333337</v>
      </c>
      <c r="E80" s="333">
        <v>2758.032695710659</v>
      </c>
      <c r="F80" s="333">
        <v>2742.1532753407955</v>
      </c>
      <c r="G80" s="333">
        <v>1808.2355942428112</v>
      </c>
      <c r="H80" s="333">
        <v>953.00266666710377</v>
      </c>
      <c r="I80" s="333">
        <v>331.55396376550198</v>
      </c>
      <c r="J80" s="333">
        <v>315.18372881412506</v>
      </c>
      <c r="K80" s="333">
        <v>380.77239509671926</v>
      </c>
      <c r="L80" s="333">
        <v>331.15118643641472</v>
      </c>
      <c r="M80" s="333">
        <v>439.31335593014956</v>
      </c>
      <c r="N80" s="333">
        <v>0</v>
      </c>
      <c r="O80" s="333">
        <v>0</v>
      </c>
      <c r="P80" s="333">
        <v>0</v>
      </c>
      <c r="Q80" s="333">
        <v>31.276521738618612</v>
      </c>
      <c r="R80" s="333">
        <v>99.656347825657576</v>
      </c>
      <c r="S80" s="333">
        <v>96.328347825445235</v>
      </c>
      <c r="T80" s="333">
        <v>5.6319999992847443</v>
      </c>
      <c r="U80" s="333">
        <v>0</v>
      </c>
      <c r="V80" s="333">
        <v>0</v>
      </c>
      <c r="W80" s="333">
        <v>138.93008695635945</v>
      </c>
      <c r="X80" s="333">
        <v>0</v>
      </c>
      <c r="Y80" s="333">
        <v>93.820764482952654</v>
      </c>
      <c r="Z80" s="333">
        <v>0</v>
      </c>
      <c r="AA80" s="333">
        <v>44.800308132776991</v>
      </c>
      <c r="AB80" s="333">
        <v>110.4425465837121</v>
      </c>
      <c r="AC80" s="333">
        <v>26.777513586916029</v>
      </c>
      <c r="AD80" s="333">
        <v>121.4249223601073</v>
      </c>
      <c r="AE80" s="333">
        <v>0</v>
      </c>
      <c r="AF80" s="333">
        <v>0</v>
      </c>
      <c r="AG80" s="333">
        <v>0.16394179522103514</v>
      </c>
      <c r="AH80" s="333">
        <v>1.1594232117886349E-2</v>
      </c>
      <c r="AI80" s="333">
        <v>147.87161056511104</v>
      </c>
      <c r="AJ80" s="333">
        <v>324.1343999998644</v>
      </c>
      <c r="AK80" s="333">
        <v>260.96861538477242</v>
      </c>
      <c r="AL80" s="333">
        <v>0</v>
      </c>
      <c r="AM80" s="333">
        <v>0</v>
      </c>
      <c r="AN80" s="333">
        <v>0</v>
      </c>
      <c r="AO80" s="333">
        <v>6.4000000013038516E-2</v>
      </c>
      <c r="AP80" s="333">
        <v>3.1999999948311597E-2</v>
      </c>
      <c r="AQ80" s="333">
        <v>0</v>
      </c>
      <c r="AR80" s="333">
        <v>0</v>
      </c>
      <c r="AS80" s="333">
        <v>0</v>
      </c>
      <c r="AT80" s="333">
        <v>0</v>
      </c>
      <c r="AU80" s="333">
        <v>0</v>
      </c>
      <c r="AV80" s="333">
        <v>0</v>
      </c>
      <c r="AW80" s="333">
        <v>0</v>
      </c>
      <c r="AX80" s="333">
        <v>0</v>
      </c>
      <c r="AY80" s="333">
        <v>271.0527999997139</v>
      </c>
      <c r="AZ80" s="333">
        <v>143.99453124997672</v>
      </c>
      <c r="BA80" s="333">
        <v>39.76320000179112</v>
      </c>
      <c r="BB80" s="333">
        <v>0</v>
      </c>
      <c r="BC80" s="333">
        <v>0</v>
      </c>
      <c r="BD80" s="333">
        <v>0</v>
      </c>
      <c r="BE80" s="333">
        <v>0</v>
      </c>
      <c r="BF80" s="333">
        <v>0</v>
      </c>
      <c r="BG80" s="333">
        <v>0</v>
      </c>
      <c r="BH80" s="333">
        <v>0</v>
      </c>
      <c r="BI80" s="333">
        <v>0</v>
      </c>
      <c r="BJ80" s="333">
        <v>0</v>
      </c>
      <c r="BK80" s="333">
        <v>0</v>
      </c>
      <c r="BL80" s="333">
        <v>0</v>
      </c>
      <c r="BM80" s="333">
        <v>0</v>
      </c>
      <c r="BN80" s="333">
        <v>0</v>
      </c>
      <c r="BO80" s="333">
        <v>0</v>
      </c>
      <c r="BP80" s="333">
        <v>12.321874999906868</v>
      </c>
      <c r="BQ80" s="333">
        <v>0</v>
      </c>
      <c r="BR80" s="333">
        <v>0</v>
      </c>
      <c r="BS80" s="333">
        <v>112.14488333333247</v>
      </c>
      <c r="BT80" s="333">
        <v>75.304867796607141</v>
      </c>
    </row>
    <row r="81" spans="1:72" ht="15.75" customHeight="1" x14ac:dyDescent="0.25">
      <c r="A81" s="2" t="s">
        <v>935</v>
      </c>
      <c r="B81" s="218">
        <v>46244</v>
      </c>
      <c r="C81" s="332">
        <v>0.58333333333333337</v>
      </c>
      <c r="D81" s="332">
        <v>0.625</v>
      </c>
      <c r="E81" s="333">
        <v>2774.980637639761</v>
      </c>
      <c r="F81" s="333">
        <v>2758.2107826173306</v>
      </c>
      <c r="G81" s="333">
        <v>1824.7383188009262</v>
      </c>
      <c r="H81" s="333">
        <v>961.43211594223976</v>
      </c>
      <c r="I81" s="333">
        <v>420.32596610113978</v>
      </c>
      <c r="J81" s="333">
        <v>300.15349153056741</v>
      </c>
      <c r="K81" s="333">
        <v>366.07132203131914</v>
      </c>
      <c r="L81" s="333">
        <v>320.2516610249877</v>
      </c>
      <c r="M81" s="333">
        <v>412.89762711897492</v>
      </c>
      <c r="N81" s="333">
        <v>0</v>
      </c>
      <c r="O81" s="333">
        <v>0</v>
      </c>
      <c r="P81" s="333">
        <v>0</v>
      </c>
      <c r="Q81" s="333">
        <v>53.849043479189277</v>
      </c>
      <c r="R81" s="333">
        <v>99.525269195437431</v>
      </c>
      <c r="S81" s="333">
        <v>96.11130434833467</v>
      </c>
      <c r="T81" s="333">
        <v>13.824000000022352</v>
      </c>
      <c r="U81" s="333">
        <v>0</v>
      </c>
      <c r="V81" s="333">
        <v>0</v>
      </c>
      <c r="W81" s="333">
        <v>164.20730434730649</v>
      </c>
      <c r="X81" s="333">
        <v>0</v>
      </c>
      <c r="Y81" s="333">
        <v>94.079192546661943</v>
      </c>
      <c r="Z81" s="333">
        <v>0</v>
      </c>
      <c r="AA81" s="333">
        <v>32.759668575308751</v>
      </c>
      <c r="AB81" s="333">
        <v>93.621486801188439</v>
      </c>
      <c r="AC81" s="333">
        <v>27.428337191231549</v>
      </c>
      <c r="AD81" s="333">
        <v>109.77500000037253</v>
      </c>
      <c r="AE81" s="333">
        <v>0</v>
      </c>
      <c r="AF81" s="333">
        <v>0</v>
      </c>
      <c r="AG81" s="333">
        <v>0.16554207573426538</v>
      </c>
      <c r="AH81" s="333">
        <v>1.1358695652006645E-2</v>
      </c>
      <c r="AI81" s="333">
        <v>133.72282608691603</v>
      </c>
      <c r="AJ81" s="333">
        <v>326.15999999991618</v>
      </c>
      <c r="AK81" s="333">
        <v>263.70666666608304</v>
      </c>
      <c r="AL81" s="333">
        <v>0</v>
      </c>
      <c r="AM81" s="333">
        <v>0</v>
      </c>
      <c r="AN81" s="333">
        <v>0</v>
      </c>
      <c r="AO81" s="333">
        <v>0</v>
      </c>
      <c r="AP81" s="333">
        <v>0</v>
      </c>
      <c r="AQ81" s="333">
        <v>0</v>
      </c>
      <c r="AR81" s="333">
        <v>0</v>
      </c>
      <c r="AS81" s="333">
        <v>0</v>
      </c>
      <c r="AT81" s="333">
        <v>0</v>
      </c>
      <c r="AU81" s="333">
        <v>0</v>
      </c>
      <c r="AV81" s="333">
        <v>0</v>
      </c>
      <c r="AW81" s="333">
        <v>0</v>
      </c>
      <c r="AX81" s="333">
        <v>0</v>
      </c>
      <c r="AY81" s="333">
        <v>277.93920000037178</v>
      </c>
      <c r="AZ81" s="333">
        <v>165.11640625004657</v>
      </c>
      <c r="BA81" s="333">
        <v>49.823999999091029</v>
      </c>
      <c r="BB81" s="333">
        <v>0</v>
      </c>
      <c r="BC81" s="333">
        <v>0</v>
      </c>
      <c r="BD81" s="333">
        <v>0</v>
      </c>
      <c r="BE81" s="333">
        <v>0</v>
      </c>
      <c r="BF81" s="333">
        <v>0</v>
      </c>
      <c r="BG81" s="333">
        <v>0</v>
      </c>
      <c r="BH81" s="333">
        <v>0</v>
      </c>
      <c r="BI81" s="333">
        <v>0</v>
      </c>
      <c r="BJ81" s="333">
        <v>0</v>
      </c>
      <c r="BK81" s="333">
        <v>0</v>
      </c>
      <c r="BL81" s="333">
        <v>0</v>
      </c>
      <c r="BM81" s="333">
        <v>0</v>
      </c>
      <c r="BN81" s="333">
        <v>0</v>
      </c>
      <c r="BO81" s="333">
        <v>0</v>
      </c>
      <c r="BP81" s="333">
        <v>12.659375000046566</v>
      </c>
      <c r="BQ81" s="333">
        <v>0</v>
      </c>
      <c r="BR81" s="333">
        <v>0</v>
      </c>
      <c r="BS81" s="333">
        <v>82.23166666666657</v>
      </c>
      <c r="BT81" s="333">
        <v>53.956940606753051</v>
      </c>
    </row>
    <row r="82" spans="1:72" ht="15.75" customHeight="1" x14ac:dyDescent="0.25">
      <c r="A82" s="2" t="s">
        <v>936</v>
      </c>
      <c r="B82" s="218">
        <v>46244</v>
      </c>
      <c r="C82" s="332">
        <v>0.625</v>
      </c>
      <c r="D82" s="332">
        <v>0.66666666666666663</v>
      </c>
      <c r="E82" s="333">
        <v>2938.7612753808498</v>
      </c>
      <c r="F82" s="333">
        <v>2938.7612753510475</v>
      </c>
      <c r="G82" s="333">
        <v>1938.8030145168304</v>
      </c>
      <c r="H82" s="333">
        <v>1002.2733913064003</v>
      </c>
      <c r="I82" s="333">
        <v>474.33762712031603</v>
      </c>
      <c r="J82" s="333">
        <v>324.83362711593509</v>
      </c>
      <c r="K82" s="333">
        <v>392.86888135224581</v>
      </c>
      <c r="L82" s="333">
        <v>320.32108473777771</v>
      </c>
      <c r="M82" s="333">
        <v>431.8850169479847</v>
      </c>
      <c r="N82" s="333">
        <v>0</v>
      </c>
      <c r="O82" s="333">
        <v>0</v>
      </c>
      <c r="P82" s="333">
        <v>0</v>
      </c>
      <c r="Q82" s="333">
        <v>25.466434782370925</v>
      </c>
      <c r="R82" s="333">
        <v>99.525861239526421</v>
      </c>
      <c r="S82" s="333">
        <v>96.044521738775074</v>
      </c>
      <c r="T82" s="333">
        <v>42.096527473069727</v>
      </c>
      <c r="U82" s="333">
        <v>0</v>
      </c>
      <c r="V82" s="333">
        <v>0</v>
      </c>
      <c r="W82" s="333">
        <v>199.49078260920942</v>
      </c>
      <c r="X82" s="333">
        <v>0</v>
      </c>
      <c r="Y82" s="333">
        <v>94.189440993592143</v>
      </c>
      <c r="Z82" s="333">
        <v>0</v>
      </c>
      <c r="AA82" s="333">
        <v>16.276203416171484</v>
      </c>
      <c r="AB82" s="333">
        <v>102.83842374244705</v>
      </c>
      <c r="AC82" s="333">
        <v>26.626350308768451</v>
      </c>
      <c r="AD82" s="333">
        <v>109.79999999981374</v>
      </c>
      <c r="AE82" s="333">
        <v>0</v>
      </c>
      <c r="AF82" s="333">
        <v>0</v>
      </c>
      <c r="AG82" s="333">
        <v>0.1657405329606263</v>
      </c>
      <c r="AH82" s="333">
        <v>1.122418478257714E-2</v>
      </c>
      <c r="AI82" s="333">
        <v>134.73913043551147</v>
      </c>
      <c r="AJ82" s="333">
        <v>326.84480000031181</v>
      </c>
      <c r="AK82" s="333">
        <v>263.76533333305269</v>
      </c>
      <c r="AL82" s="333">
        <v>0</v>
      </c>
      <c r="AM82" s="333">
        <v>0</v>
      </c>
      <c r="AN82" s="333">
        <v>0</v>
      </c>
      <c r="AO82" s="333">
        <v>0</v>
      </c>
      <c r="AP82" s="333">
        <v>0</v>
      </c>
      <c r="AQ82" s="333">
        <v>0</v>
      </c>
      <c r="AR82" s="333">
        <v>0</v>
      </c>
      <c r="AS82" s="333">
        <v>0</v>
      </c>
      <c r="AT82" s="333">
        <v>0</v>
      </c>
      <c r="AU82" s="333">
        <v>0</v>
      </c>
      <c r="AV82" s="333">
        <v>0</v>
      </c>
      <c r="AW82" s="333">
        <v>0</v>
      </c>
      <c r="AX82" s="333">
        <v>0</v>
      </c>
      <c r="AY82" s="333">
        <v>278.46719999983907</v>
      </c>
      <c r="AZ82" s="333">
        <v>192.48828125</v>
      </c>
      <c r="BA82" s="333">
        <v>59.609599998220801</v>
      </c>
      <c r="BB82" s="333">
        <v>0</v>
      </c>
      <c r="BC82" s="333">
        <v>0</v>
      </c>
      <c r="BD82" s="333">
        <v>0</v>
      </c>
      <c r="BE82" s="333">
        <v>0</v>
      </c>
      <c r="BF82" s="333">
        <v>0</v>
      </c>
      <c r="BG82" s="333">
        <v>0</v>
      </c>
      <c r="BH82" s="333">
        <v>0</v>
      </c>
      <c r="BI82" s="333">
        <v>0</v>
      </c>
      <c r="BJ82" s="333">
        <v>0</v>
      </c>
      <c r="BK82" s="333">
        <v>0</v>
      </c>
      <c r="BL82" s="333">
        <v>0</v>
      </c>
      <c r="BM82" s="333">
        <v>0</v>
      </c>
      <c r="BN82" s="333">
        <v>0</v>
      </c>
      <c r="BO82" s="333">
        <v>0</v>
      </c>
      <c r="BP82" s="333">
        <v>14.618750000023283</v>
      </c>
      <c r="BQ82" s="333">
        <v>0</v>
      </c>
      <c r="BR82" s="333">
        <v>0</v>
      </c>
      <c r="BS82" s="333">
        <v>35.403291666667428</v>
      </c>
      <c r="BT82" s="333">
        <v>22.819241596636857</v>
      </c>
    </row>
    <row r="83" spans="1:72" ht="15.75" customHeight="1" x14ac:dyDescent="0.25">
      <c r="A83" s="2" t="s">
        <v>937</v>
      </c>
      <c r="B83" s="218">
        <v>46244</v>
      </c>
      <c r="C83" s="332">
        <v>0.66666666666666663</v>
      </c>
      <c r="D83" s="332">
        <v>0.70833333333333337</v>
      </c>
      <c r="E83" s="333">
        <v>2943.7773912847042</v>
      </c>
      <c r="F83" s="333">
        <v>2927.4230724573135</v>
      </c>
      <c r="G83" s="333">
        <v>1944.9173333346844</v>
      </c>
      <c r="H83" s="333">
        <v>997.01982609927654</v>
      </c>
      <c r="I83" s="333">
        <v>459.68922033533454</v>
      </c>
      <c r="J83" s="333">
        <v>320.99856458231807</v>
      </c>
      <c r="K83" s="333">
        <v>385.64881356060505</v>
      </c>
      <c r="L83" s="333">
        <v>328.34191934764385</v>
      </c>
      <c r="M83" s="333">
        <v>432.50983050838113</v>
      </c>
      <c r="N83" s="333">
        <v>0</v>
      </c>
      <c r="O83" s="333">
        <v>0</v>
      </c>
      <c r="P83" s="333">
        <v>0</v>
      </c>
      <c r="Q83" s="333">
        <v>36.463304348289967</v>
      </c>
      <c r="R83" s="333">
        <v>100.36869565211236</v>
      </c>
      <c r="S83" s="333">
        <v>96.768000000156462</v>
      </c>
      <c r="T83" s="333">
        <v>50.803028082475066</v>
      </c>
      <c r="U83" s="333">
        <v>0</v>
      </c>
      <c r="V83" s="333">
        <v>0</v>
      </c>
      <c r="W83" s="333">
        <v>154.01739130355418</v>
      </c>
      <c r="X83" s="333">
        <v>0</v>
      </c>
      <c r="Y83" s="333">
        <v>94.097883597947657</v>
      </c>
      <c r="Z83" s="333">
        <v>0.55615234375</v>
      </c>
      <c r="AA83" s="333">
        <v>8.0487189440755174</v>
      </c>
      <c r="AB83" s="333">
        <v>108.77921989141032</v>
      </c>
      <c r="AC83" s="333">
        <v>26.2734375</v>
      </c>
      <c r="AD83" s="333">
        <v>90.918750000186265</v>
      </c>
      <c r="AE83" s="333">
        <v>0</v>
      </c>
      <c r="AF83" s="333">
        <v>0</v>
      </c>
      <c r="AG83" s="333">
        <v>0.16573913044703659</v>
      </c>
      <c r="AH83" s="333">
        <v>1.161820652168899E-2</v>
      </c>
      <c r="AI83" s="333">
        <v>141.99438990093768</v>
      </c>
      <c r="AJ83" s="333">
        <v>317.65759999980219</v>
      </c>
      <c r="AK83" s="333">
        <v>256.71680000051856</v>
      </c>
      <c r="AL83" s="333">
        <v>0</v>
      </c>
      <c r="AM83" s="333">
        <v>0</v>
      </c>
      <c r="AN83" s="333">
        <v>0</v>
      </c>
      <c r="AO83" s="333">
        <v>0</v>
      </c>
      <c r="AP83" s="333">
        <v>0</v>
      </c>
      <c r="AQ83" s="333">
        <v>0</v>
      </c>
      <c r="AR83" s="333">
        <v>0</v>
      </c>
      <c r="AS83" s="333">
        <v>0</v>
      </c>
      <c r="AT83" s="333">
        <v>0</v>
      </c>
      <c r="AU83" s="333">
        <v>0</v>
      </c>
      <c r="AV83" s="333">
        <v>0</v>
      </c>
      <c r="AW83" s="333">
        <v>0</v>
      </c>
      <c r="AX83" s="333">
        <v>0</v>
      </c>
      <c r="AY83" s="333">
        <v>283.5679999999702</v>
      </c>
      <c r="AZ83" s="333">
        <v>177.52968749997672</v>
      </c>
      <c r="BA83" s="333">
        <v>65.612800002098083</v>
      </c>
      <c r="BB83" s="333">
        <v>0</v>
      </c>
      <c r="BC83" s="333">
        <v>0</v>
      </c>
      <c r="BD83" s="333">
        <v>0</v>
      </c>
      <c r="BE83" s="333">
        <v>0</v>
      </c>
      <c r="BF83" s="333">
        <v>0</v>
      </c>
      <c r="BG83" s="333">
        <v>0</v>
      </c>
      <c r="BH83" s="333">
        <v>0</v>
      </c>
      <c r="BI83" s="333">
        <v>0</v>
      </c>
      <c r="BJ83" s="333">
        <v>0</v>
      </c>
      <c r="BK83" s="333">
        <v>0</v>
      </c>
      <c r="BL83" s="333">
        <v>0</v>
      </c>
      <c r="BM83" s="333">
        <v>0</v>
      </c>
      <c r="BN83" s="333">
        <v>0</v>
      </c>
      <c r="BO83" s="333">
        <v>0</v>
      </c>
      <c r="BP83" s="333">
        <v>17.251562500023283</v>
      </c>
      <c r="BQ83" s="333">
        <v>0</v>
      </c>
      <c r="BR83" s="333">
        <v>0</v>
      </c>
      <c r="BS83" s="333">
        <v>17.094002450980042</v>
      </c>
      <c r="BT83" s="333">
        <v>11.745750000001863</v>
      </c>
    </row>
    <row r="84" spans="1:72" ht="15.75" customHeight="1" x14ac:dyDescent="0.25">
      <c r="A84" s="2" t="s">
        <v>938</v>
      </c>
      <c r="B84" s="218">
        <v>46244</v>
      </c>
      <c r="C84" s="332">
        <v>0.70833333333333337</v>
      </c>
      <c r="D84" s="332">
        <v>0.75</v>
      </c>
      <c r="E84" s="333">
        <v>2896.0500869750977</v>
      </c>
      <c r="F84" s="333">
        <v>2896.40626090765</v>
      </c>
      <c r="G84" s="333">
        <v>1929.2159999907017</v>
      </c>
      <c r="H84" s="333">
        <v>997.3759999871254</v>
      </c>
      <c r="I84" s="333">
        <v>465.86911893635988</v>
      </c>
      <c r="J84" s="333">
        <v>339.11696084216237</v>
      </c>
      <c r="K84" s="333">
        <v>382.17403623461723</v>
      </c>
      <c r="L84" s="333">
        <v>324.10228404402733</v>
      </c>
      <c r="M84" s="333">
        <v>401.90286657959223</v>
      </c>
      <c r="N84" s="333">
        <v>0</v>
      </c>
      <c r="O84" s="333">
        <v>0</v>
      </c>
      <c r="P84" s="333">
        <v>0</v>
      </c>
      <c r="Q84" s="333">
        <v>32.736340096220374</v>
      </c>
      <c r="R84" s="333">
        <v>100.30747826071456</v>
      </c>
      <c r="S84" s="333">
        <v>96.723478260915726</v>
      </c>
      <c r="T84" s="333">
        <v>64.573835749179125</v>
      </c>
      <c r="U84" s="333">
        <v>0</v>
      </c>
      <c r="V84" s="333">
        <v>0</v>
      </c>
      <c r="W84" s="333">
        <v>147.51721739210188</v>
      </c>
      <c r="X84" s="333">
        <v>0</v>
      </c>
      <c r="Y84" s="333">
        <v>94.965509259141982</v>
      </c>
      <c r="Z84" s="333">
        <v>0</v>
      </c>
      <c r="AA84" s="333">
        <v>2.3462732919142582</v>
      </c>
      <c r="AB84" s="333">
        <v>103.32763975160196</v>
      </c>
      <c r="AC84" s="333">
        <v>26.467187500093132</v>
      </c>
      <c r="AD84" s="333">
        <v>108.59375</v>
      </c>
      <c r="AE84" s="333">
        <v>0</v>
      </c>
      <c r="AF84" s="333">
        <v>0</v>
      </c>
      <c r="AG84" s="333">
        <v>0.1677391304365301</v>
      </c>
      <c r="AH84" s="333">
        <v>1.0983695652157621E-2</v>
      </c>
      <c r="AI84" s="333">
        <v>140.23387096822262</v>
      </c>
      <c r="AJ84" s="333">
        <v>317.28000000002794</v>
      </c>
      <c r="AK84" s="333">
        <v>256.24320000037551</v>
      </c>
      <c r="AL84" s="333">
        <v>0</v>
      </c>
      <c r="AM84" s="333">
        <v>0</v>
      </c>
      <c r="AN84" s="333">
        <v>0</v>
      </c>
      <c r="AO84" s="333">
        <v>0</v>
      </c>
      <c r="AP84" s="333">
        <v>0</v>
      </c>
      <c r="AQ84" s="333">
        <v>0</v>
      </c>
      <c r="AR84" s="333">
        <v>0</v>
      </c>
      <c r="AS84" s="333">
        <v>0</v>
      </c>
      <c r="AT84" s="333">
        <v>0</v>
      </c>
      <c r="AU84" s="333">
        <v>0</v>
      </c>
      <c r="AV84" s="333">
        <v>0</v>
      </c>
      <c r="AW84" s="333">
        <v>0</v>
      </c>
      <c r="AX84" s="333">
        <v>0</v>
      </c>
      <c r="AY84" s="333">
        <v>283.03679999988526</v>
      </c>
      <c r="AZ84" s="333">
        <v>184.51718750002328</v>
      </c>
      <c r="BA84" s="333">
        <v>74.220800001174212</v>
      </c>
      <c r="BB84" s="333">
        <v>0</v>
      </c>
      <c r="BC84" s="333">
        <v>0</v>
      </c>
      <c r="BD84" s="333">
        <v>0</v>
      </c>
      <c r="BE84" s="333">
        <v>0</v>
      </c>
      <c r="BF84" s="333">
        <v>0</v>
      </c>
      <c r="BG84" s="333">
        <v>0</v>
      </c>
      <c r="BH84" s="333">
        <v>0</v>
      </c>
      <c r="BI84" s="333">
        <v>0</v>
      </c>
      <c r="BJ84" s="333">
        <v>0</v>
      </c>
      <c r="BK84" s="333">
        <v>0</v>
      </c>
      <c r="BL84" s="333">
        <v>0</v>
      </c>
      <c r="BM84" s="333">
        <v>0</v>
      </c>
      <c r="BN84" s="333">
        <v>0</v>
      </c>
      <c r="BO84" s="333">
        <v>0</v>
      </c>
      <c r="BP84" s="333">
        <v>16.993996710516512</v>
      </c>
      <c r="BQ84" s="333">
        <v>0</v>
      </c>
      <c r="BR84" s="333">
        <v>0</v>
      </c>
      <c r="BS84" s="333">
        <v>4.0697058823534462</v>
      </c>
      <c r="BT84" s="333">
        <v>3.1485714285699942</v>
      </c>
    </row>
    <row r="85" spans="1:72" ht="15.75" customHeight="1" x14ac:dyDescent="0.25">
      <c r="A85" s="2" t="s">
        <v>939</v>
      </c>
      <c r="B85" s="218">
        <v>46245</v>
      </c>
      <c r="C85" s="332">
        <v>0.41666666666666669</v>
      </c>
      <c r="D85" s="332">
        <v>0.45833333333333331</v>
      </c>
      <c r="E85" s="333">
        <v>2814.6049855053425</v>
      </c>
      <c r="F85" s="333">
        <v>2807.60023188591</v>
      </c>
      <c r="G85" s="333">
        <v>1858.2186666727066</v>
      </c>
      <c r="H85" s="333">
        <v>969.44602899253368</v>
      </c>
      <c r="I85" s="333">
        <v>336.23108825087547</v>
      </c>
      <c r="J85" s="333">
        <v>304.14535593241453</v>
      </c>
      <c r="K85" s="333">
        <v>375.74515955895185</v>
      </c>
      <c r="L85" s="333">
        <v>335.59430508315563</v>
      </c>
      <c r="M85" s="333">
        <v>503.7385762706399</v>
      </c>
      <c r="N85" s="333">
        <v>0</v>
      </c>
      <c r="O85" s="333">
        <v>0</v>
      </c>
      <c r="P85" s="333">
        <v>0</v>
      </c>
      <c r="Q85" s="333">
        <v>36.029217391274869</v>
      </c>
      <c r="R85" s="333">
        <v>65.586086956784129</v>
      </c>
      <c r="S85" s="333">
        <v>96.38090821262449</v>
      </c>
      <c r="T85" s="333">
        <v>6.5224347822368145</v>
      </c>
      <c r="U85" s="333">
        <v>0</v>
      </c>
      <c r="V85" s="333">
        <v>0</v>
      </c>
      <c r="W85" s="333">
        <v>127.98367536254227</v>
      </c>
      <c r="X85" s="333">
        <v>0</v>
      </c>
      <c r="Y85" s="333">
        <v>94.434782608877867</v>
      </c>
      <c r="Z85" s="333">
        <v>0</v>
      </c>
      <c r="AA85" s="333">
        <v>31.263967876555398</v>
      </c>
      <c r="AB85" s="333">
        <v>105.44232336943969</v>
      </c>
      <c r="AC85" s="333">
        <v>26.923020186368376</v>
      </c>
      <c r="AD85" s="333">
        <v>100.59006211161613</v>
      </c>
      <c r="AE85" s="333">
        <v>0</v>
      </c>
      <c r="AF85" s="333">
        <v>0</v>
      </c>
      <c r="AG85" s="333">
        <v>0.16573913043612265</v>
      </c>
      <c r="AH85" s="333">
        <v>1.1475543478354666E-2</v>
      </c>
      <c r="AI85" s="333">
        <v>150.19565217476338</v>
      </c>
      <c r="AJ85" s="333">
        <v>318.92269268282689</v>
      </c>
      <c r="AK85" s="333">
        <v>257.07519999984652</v>
      </c>
      <c r="AL85" s="333">
        <v>0</v>
      </c>
      <c r="AM85" s="333">
        <v>0</v>
      </c>
      <c r="AN85" s="333">
        <v>0</v>
      </c>
      <c r="AO85" s="333">
        <v>0</v>
      </c>
      <c r="AP85" s="333">
        <v>0</v>
      </c>
      <c r="AQ85" s="333">
        <v>0</v>
      </c>
      <c r="AR85" s="333">
        <v>0</v>
      </c>
      <c r="AS85" s="333">
        <v>0</v>
      </c>
      <c r="AT85" s="333">
        <v>0</v>
      </c>
      <c r="AU85" s="333">
        <v>0</v>
      </c>
      <c r="AV85" s="333">
        <v>0</v>
      </c>
      <c r="AW85" s="333">
        <v>0</v>
      </c>
      <c r="AX85" s="333">
        <v>0</v>
      </c>
      <c r="AY85" s="333">
        <v>274.6496000001207</v>
      </c>
      <c r="AZ85" s="333">
        <v>141.49453124997672</v>
      </c>
      <c r="BA85" s="333">
        <v>48.396800002083182</v>
      </c>
      <c r="BB85" s="333">
        <v>0</v>
      </c>
      <c r="BC85" s="333">
        <v>0</v>
      </c>
      <c r="BD85" s="333">
        <v>0</v>
      </c>
      <c r="BE85" s="333">
        <v>0</v>
      </c>
      <c r="BF85" s="333">
        <v>0</v>
      </c>
      <c r="BG85" s="333">
        <v>0</v>
      </c>
      <c r="BH85" s="333">
        <v>0</v>
      </c>
      <c r="BI85" s="333">
        <v>0</v>
      </c>
      <c r="BJ85" s="333">
        <v>0</v>
      </c>
      <c r="BK85" s="333">
        <v>0</v>
      </c>
      <c r="BL85" s="333">
        <v>0</v>
      </c>
      <c r="BM85" s="333">
        <v>0</v>
      </c>
      <c r="BN85" s="333">
        <v>0</v>
      </c>
      <c r="BO85" s="333">
        <v>0</v>
      </c>
      <c r="BP85" s="333">
        <v>9.8963033535983413</v>
      </c>
      <c r="BQ85" s="333">
        <v>0</v>
      </c>
      <c r="BR85" s="333">
        <v>0</v>
      </c>
      <c r="BS85" s="333">
        <v>69.073833333333823</v>
      </c>
      <c r="BT85" s="333">
        <v>51.710399999999936</v>
      </c>
    </row>
    <row r="86" spans="1:72" ht="15.75" customHeight="1" x14ac:dyDescent="0.25">
      <c r="A86" s="2" t="s">
        <v>940</v>
      </c>
      <c r="B86" s="218">
        <v>46245</v>
      </c>
      <c r="C86" s="332">
        <v>0.45833333333333331</v>
      </c>
      <c r="D86" s="332">
        <v>0.5</v>
      </c>
      <c r="E86" s="333">
        <v>2790.7710145115852</v>
      </c>
      <c r="F86" s="333">
        <v>2774.3573333323002</v>
      </c>
      <c r="G86" s="333">
        <v>1841.0035941898823</v>
      </c>
      <c r="H86" s="333">
        <v>945.09263767302036</v>
      </c>
      <c r="I86" s="333">
        <v>315.49613559618592</v>
      </c>
      <c r="J86" s="333">
        <v>298.24433898180723</v>
      </c>
      <c r="K86" s="333">
        <v>380.99742372334003</v>
      </c>
      <c r="L86" s="333">
        <v>320.0433898344636</v>
      </c>
      <c r="M86" s="333">
        <v>520.95566101744771</v>
      </c>
      <c r="N86" s="333">
        <v>0</v>
      </c>
      <c r="O86" s="333">
        <v>0</v>
      </c>
      <c r="P86" s="333">
        <v>0</v>
      </c>
      <c r="Q86" s="333">
        <v>32.512000000104308</v>
      </c>
      <c r="R86" s="333">
        <v>25.327304347418249</v>
      </c>
      <c r="S86" s="333">
        <v>95.943111110944301</v>
      </c>
      <c r="T86" s="333">
        <v>5.1200000001117587</v>
      </c>
      <c r="U86" s="333">
        <v>0</v>
      </c>
      <c r="V86" s="333">
        <v>0</v>
      </c>
      <c r="W86" s="333">
        <v>159.0954666659236</v>
      </c>
      <c r="X86" s="333">
        <v>0</v>
      </c>
      <c r="Y86" s="333">
        <v>93.850385586731136</v>
      </c>
      <c r="Z86" s="333">
        <v>0</v>
      </c>
      <c r="AA86" s="333">
        <v>38.009765625</v>
      </c>
      <c r="AB86" s="333">
        <v>111.48621374322101</v>
      </c>
      <c r="AC86" s="333">
        <v>26.694281914737076</v>
      </c>
      <c r="AD86" s="333">
        <v>97.853295375593007</v>
      </c>
      <c r="AE86" s="333">
        <v>0</v>
      </c>
      <c r="AF86" s="333">
        <v>0</v>
      </c>
      <c r="AG86" s="333">
        <v>0.16373913042843924</v>
      </c>
      <c r="AH86" s="333">
        <v>1.1396739130304923E-2</v>
      </c>
      <c r="AI86" s="333">
        <v>136.95932678785175</v>
      </c>
      <c r="AJ86" s="333">
        <v>317.04663414647803</v>
      </c>
      <c r="AK86" s="333">
        <v>255.30879999976605</v>
      </c>
      <c r="AL86" s="333">
        <v>0</v>
      </c>
      <c r="AM86" s="333">
        <v>0</v>
      </c>
      <c r="AN86" s="333">
        <v>0</v>
      </c>
      <c r="AO86" s="333">
        <v>0</v>
      </c>
      <c r="AP86" s="333">
        <v>0</v>
      </c>
      <c r="AQ86" s="333">
        <v>0</v>
      </c>
      <c r="AR86" s="333">
        <v>0</v>
      </c>
      <c r="AS86" s="333">
        <v>0</v>
      </c>
      <c r="AT86" s="333">
        <v>0</v>
      </c>
      <c r="AU86" s="333">
        <v>0</v>
      </c>
      <c r="AV86" s="333">
        <v>0</v>
      </c>
      <c r="AW86" s="333">
        <v>0</v>
      </c>
      <c r="AX86" s="333">
        <v>0</v>
      </c>
      <c r="AY86" s="333">
        <v>269.20640000002459</v>
      </c>
      <c r="AZ86" s="333">
        <v>136.64140624995343</v>
      </c>
      <c r="BA86" s="333">
        <v>45.772799998521805</v>
      </c>
      <c r="BB86" s="333">
        <v>0</v>
      </c>
      <c r="BC86" s="333">
        <v>0</v>
      </c>
      <c r="BD86" s="333">
        <v>0</v>
      </c>
      <c r="BE86" s="333">
        <v>0</v>
      </c>
      <c r="BF86" s="333">
        <v>0</v>
      </c>
      <c r="BG86" s="333">
        <v>0</v>
      </c>
      <c r="BH86" s="333">
        <v>0</v>
      </c>
      <c r="BI86" s="333">
        <v>0</v>
      </c>
      <c r="BJ86" s="333">
        <v>0</v>
      </c>
      <c r="BK86" s="333">
        <v>0</v>
      </c>
      <c r="BL86" s="333">
        <v>0</v>
      </c>
      <c r="BM86" s="333">
        <v>0</v>
      </c>
      <c r="BN86" s="333">
        <v>0</v>
      </c>
      <c r="BO86" s="333">
        <v>0</v>
      </c>
      <c r="BP86" s="333">
        <v>11.328943452448584</v>
      </c>
      <c r="BQ86" s="333">
        <v>0</v>
      </c>
      <c r="BR86" s="333">
        <v>0</v>
      </c>
      <c r="BS86" s="333">
        <v>87.737116666667134</v>
      </c>
      <c r="BT86" s="333">
        <v>64.348933333334571</v>
      </c>
    </row>
    <row r="87" spans="1:72" ht="15.75" customHeight="1" x14ac:dyDescent="0.25">
      <c r="A87" s="2" t="s">
        <v>941</v>
      </c>
      <c r="B87" s="218">
        <v>46245</v>
      </c>
      <c r="C87" s="332">
        <v>0.5</v>
      </c>
      <c r="D87" s="332">
        <v>0.54166666666666663</v>
      </c>
      <c r="E87" s="333">
        <v>2791.186550706625</v>
      </c>
      <c r="F87" s="333">
        <v>2791.4239999949932</v>
      </c>
      <c r="G87" s="333">
        <v>1857.0907826125622</v>
      </c>
      <c r="H87" s="333">
        <v>944.81066666543484</v>
      </c>
      <c r="I87" s="333">
        <v>304.59734094515443</v>
      </c>
      <c r="J87" s="333">
        <v>295.31399401649833</v>
      </c>
      <c r="K87" s="333">
        <v>386.19772384315729</v>
      </c>
      <c r="L87" s="333">
        <v>333.88549739122391</v>
      </c>
      <c r="M87" s="333">
        <v>541.48979713395238</v>
      </c>
      <c r="N87" s="333">
        <v>0</v>
      </c>
      <c r="O87" s="333">
        <v>0</v>
      </c>
      <c r="P87" s="333">
        <v>0</v>
      </c>
      <c r="Q87" s="333">
        <v>33.023999999277294</v>
      </c>
      <c r="R87" s="333">
        <v>25.605565217323601</v>
      </c>
      <c r="S87" s="333">
        <v>96.347022222355008</v>
      </c>
      <c r="T87" s="333">
        <v>1.0240000002086163</v>
      </c>
      <c r="U87" s="333">
        <v>0</v>
      </c>
      <c r="V87" s="333">
        <v>0</v>
      </c>
      <c r="W87" s="333">
        <v>190.20503188390285</v>
      </c>
      <c r="X87" s="333">
        <v>0</v>
      </c>
      <c r="Y87" s="333">
        <v>94.165142363402992</v>
      </c>
      <c r="Z87" s="333">
        <v>0</v>
      </c>
      <c r="AA87" s="333">
        <v>53.615241653693374</v>
      </c>
      <c r="AB87" s="333">
        <v>110.72984798066318</v>
      </c>
      <c r="AC87" s="333">
        <v>27.107853178400546</v>
      </c>
      <c r="AD87" s="333">
        <v>108.51671907771379</v>
      </c>
      <c r="AE87" s="333">
        <v>0</v>
      </c>
      <c r="AF87" s="333">
        <v>0</v>
      </c>
      <c r="AG87" s="333">
        <v>0.16571294998720987</v>
      </c>
      <c r="AH87" s="333">
        <v>1.1482176250410703E-2</v>
      </c>
      <c r="AI87" s="333">
        <v>147.59677419345826</v>
      </c>
      <c r="AJ87" s="333">
        <v>325.07707317057066</v>
      </c>
      <c r="AK87" s="333">
        <v>262.50240000057966</v>
      </c>
      <c r="AL87" s="333">
        <v>0</v>
      </c>
      <c r="AM87" s="333">
        <v>0</v>
      </c>
      <c r="AN87" s="333">
        <v>0</v>
      </c>
      <c r="AO87" s="333">
        <v>0</v>
      </c>
      <c r="AP87" s="333">
        <v>0</v>
      </c>
      <c r="AQ87" s="333">
        <v>0</v>
      </c>
      <c r="AR87" s="333">
        <v>0</v>
      </c>
      <c r="AS87" s="333">
        <v>0</v>
      </c>
      <c r="AT87" s="333">
        <v>0</v>
      </c>
      <c r="AU87" s="333">
        <v>0</v>
      </c>
      <c r="AV87" s="333">
        <v>0</v>
      </c>
      <c r="AW87" s="333">
        <v>0</v>
      </c>
      <c r="AX87" s="333">
        <v>0</v>
      </c>
      <c r="AY87" s="333">
        <v>270.15999999968335</v>
      </c>
      <c r="AZ87" s="333">
        <v>124.33203125</v>
      </c>
      <c r="BA87" s="333">
        <v>35.033600000664592</v>
      </c>
      <c r="BB87" s="333">
        <v>0</v>
      </c>
      <c r="BC87" s="333">
        <v>0</v>
      </c>
      <c r="BD87" s="333">
        <v>0</v>
      </c>
      <c r="BE87" s="333">
        <v>0</v>
      </c>
      <c r="BF87" s="333">
        <v>0</v>
      </c>
      <c r="BG87" s="333">
        <v>0</v>
      </c>
      <c r="BH87" s="333">
        <v>0</v>
      </c>
      <c r="BI87" s="333">
        <v>0</v>
      </c>
      <c r="BJ87" s="333">
        <v>0</v>
      </c>
      <c r="BK87" s="333">
        <v>0</v>
      </c>
      <c r="BL87" s="333">
        <v>0</v>
      </c>
      <c r="BM87" s="333">
        <v>0</v>
      </c>
      <c r="BN87" s="333">
        <v>0</v>
      </c>
      <c r="BO87" s="333">
        <v>0</v>
      </c>
      <c r="BP87" s="333">
        <v>12.562042124453001</v>
      </c>
      <c r="BQ87" s="333">
        <v>0</v>
      </c>
      <c r="BR87" s="333">
        <v>0</v>
      </c>
      <c r="BS87" s="333">
        <v>125.59345336134356</v>
      </c>
      <c r="BT87" s="333">
        <v>87.648296918763663</v>
      </c>
    </row>
    <row r="88" spans="1:72" ht="15.75" customHeight="1" x14ac:dyDescent="0.25">
      <c r="A88" s="2" t="s">
        <v>942</v>
      </c>
      <c r="B88" s="218">
        <v>46245</v>
      </c>
      <c r="C88" s="332">
        <v>0.54166666666666663</v>
      </c>
      <c r="D88" s="332">
        <v>0.58333333333333337</v>
      </c>
      <c r="E88" s="333">
        <v>2905.666782617569</v>
      </c>
      <c r="F88" s="333">
        <v>2889.5499130487442</v>
      </c>
      <c r="G88" s="333">
        <v>1890.2149565219879</v>
      </c>
      <c r="H88" s="333">
        <v>1018.8799999952316</v>
      </c>
      <c r="I88" s="333">
        <v>316.40150417387486</v>
      </c>
      <c r="J88" s="333">
        <v>308.5683110691607</v>
      </c>
      <c r="K88" s="333">
        <v>367.11915751546621</v>
      </c>
      <c r="L88" s="333">
        <v>333.48480769246817</v>
      </c>
      <c r="M88" s="333">
        <v>551.65623676404357</v>
      </c>
      <c r="N88" s="333">
        <v>0</v>
      </c>
      <c r="O88" s="333">
        <v>0</v>
      </c>
      <c r="P88" s="333">
        <v>0</v>
      </c>
      <c r="Q88" s="333">
        <v>26.112000000663102</v>
      </c>
      <c r="R88" s="333">
        <v>25.460869565140456</v>
      </c>
      <c r="S88" s="333">
        <v>96.731393236666918</v>
      </c>
      <c r="T88" s="333">
        <v>10.240000000223517</v>
      </c>
      <c r="U88" s="333">
        <v>0</v>
      </c>
      <c r="V88" s="333">
        <v>0</v>
      </c>
      <c r="W88" s="333">
        <v>188.86678260844201</v>
      </c>
      <c r="X88" s="333">
        <v>0</v>
      </c>
      <c r="Y88" s="333">
        <v>92.133540372829884</v>
      </c>
      <c r="Z88" s="333">
        <v>0</v>
      </c>
      <c r="AA88" s="333">
        <v>35.364976324664894</v>
      </c>
      <c r="AB88" s="333">
        <v>100.63975155260414</v>
      </c>
      <c r="AC88" s="333">
        <v>26.815217391122133</v>
      </c>
      <c r="AD88" s="333">
        <v>117.3380600810051</v>
      </c>
      <c r="AE88" s="333">
        <v>0</v>
      </c>
      <c r="AF88" s="333">
        <v>0</v>
      </c>
      <c r="AG88" s="333">
        <v>0.16574193547421601</v>
      </c>
      <c r="AH88" s="333">
        <v>1.1358870967796975E-2</v>
      </c>
      <c r="AI88" s="333">
        <v>148.74193548411131</v>
      </c>
      <c r="AJ88" s="333">
        <v>318.59200000017881</v>
      </c>
      <c r="AK88" s="333">
        <v>257.02400000020862</v>
      </c>
      <c r="AL88" s="333">
        <v>0</v>
      </c>
      <c r="AM88" s="333">
        <v>0</v>
      </c>
      <c r="AN88" s="333">
        <v>0</v>
      </c>
      <c r="AO88" s="333">
        <v>0</v>
      </c>
      <c r="AP88" s="333">
        <v>0</v>
      </c>
      <c r="AQ88" s="333">
        <v>0</v>
      </c>
      <c r="AR88" s="333">
        <v>0</v>
      </c>
      <c r="AS88" s="333">
        <v>0</v>
      </c>
      <c r="AT88" s="333">
        <v>0</v>
      </c>
      <c r="AU88" s="333">
        <v>0</v>
      </c>
      <c r="AV88" s="333">
        <v>0</v>
      </c>
      <c r="AW88" s="333">
        <v>0</v>
      </c>
      <c r="AX88" s="333">
        <v>0</v>
      </c>
      <c r="AY88" s="333">
        <v>285.15840000007302</v>
      </c>
      <c r="AZ88" s="333">
        <v>152.27578125009313</v>
      </c>
      <c r="BA88" s="333">
        <v>42.25279999896884</v>
      </c>
      <c r="BB88" s="333">
        <v>0</v>
      </c>
      <c r="BC88" s="333">
        <v>0</v>
      </c>
      <c r="BD88" s="333">
        <v>0</v>
      </c>
      <c r="BE88" s="333">
        <v>0</v>
      </c>
      <c r="BF88" s="333">
        <v>0</v>
      </c>
      <c r="BG88" s="333">
        <v>0</v>
      </c>
      <c r="BH88" s="333">
        <v>0</v>
      </c>
      <c r="BI88" s="333">
        <v>0</v>
      </c>
      <c r="BJ88" s="333">
        <v>0</v>
      </c>
      <c r="BK88" s="333">
        <v>0</v>
      </c>
      <c r="BL88" s="333">
        <v>0</v>
      </c>
      <c r="BM88" s="333">
        <v>0</v>
      </c>
      <c r="BN88" s="333">
        <v>0</v>
      </c>
      <c r="BO88" s="333">
        <v>0</v>
      </c>
      <c r="BP88" s="333">
        <v>15.798076923121698</v>
      </c>
      <c r="BQ88" s="333">
        <v>0</v>
      </c>
      <c r="BR88" s="333">
        <v>0</v>
      </c>
      <c r="BS88" s="333">
        <v>93.53584663865513</v>
      </c>
      <c r="BT88" s="333">
        <v>66.029969747898576</v>
      </c>
    </row>
    <row r="89" spans="1:72" ht="15.75" customHeight="1" x14ac:dyDescent="0.25">
      <c r="A89" s="2" t="s">
        <v>943</v>
      </c>
      <c r="B89" s="218">
        <v>46245</v>
      </c>
      <c r="C89" s="332">
        <v>0.58333333333333337</v>
      </c>
      <c r="D89" s="332">
        <v>0.625</v>
      </c>
      <c r="E89" s="333">
        <v>2774.5947826206684</v>
      </c>
      <c r="F89" s="333">
        <v>2774.2158741950989</v>
      </c>
      <c r="G89" s="333">
        <v>1777.66400000453</v>
      </c>
      <c r="H89" s="333">
        <v>1010.3466666787863</v>
      </c>
      <c r="I89" s="333">
        <v>297.92834132164717</v>
      </c>
      <c r="J89" s="333">
        <v>305.56854237243533</v>
      </c>
      <c r="K89" s="333">
        <v>347.39633897691965</v>
      </c>
      <c r="L89" s="333">
        <v>315.8085423707962</v>
      </c>
      <c r="M89" s="333">
        <v>504.01627118512988</v>
      </c>
      <c r="N89" s="333">
        <v>0</v>
      </c>
      <c r="O89" s="333">
        <v>0</v>
      </c>
      <c r="P89" s="333">
        <v>0</v>
      </c>
      <c r="Q89" s="333">
        <v>25.188173912465572</v>
      </c>
      <c r="R89" s="333">
        <v>25.305043478496373</v>
      </c>
      <c r="S89" s="333">
        <v>96.077913043554872</v>
      </c>
      <c r="T89" s="333">
        <v>10.751999999396503</v>
      </c>
      <c r="U89" s="333">
        <v>0</v>
      </c>
      <c r="V89" s="333">
        <v>0</v>
      </c>
      <c r="W89" s="333">
        <v>166.60591304395348</v>
      </c>
      <c r="X89" s="333">
        <v>0</v>
      </c>
      <c r="Y89" s="333">
        <v>94.189440993592143</v>
      </c>
      <c r="Z89" s="333">
        <v>0</v>
      </c>
      <c r="AA89" s="333">
        <v>36.185797646641731</v>
      </c>
      <c r="AB89" s="333">
        <v>93.955124223604798</v>
      </c>
      <c r="AC89" s="333">
        <v>26.982919254805893</v>
      </c>
      <c r="AD89" s="333">
        <v>118.37265139725059</v>
      </c>
      <c r="AE89" s="333">
        <v>0</v>
      </c>
      <c r="AF89" s="333">
        <v>0</v>
      </c>
      <c r="AG89" s="333">
        <v>0.16374193548836047</v>
      </c>
      <c r="AH89" s="333">
        <v>1.1108870967746043E-2</v>
      </c>
      <c r="AI89" s="333">
        <v>134.88709677383304</v>
      </c>
      <c r="AJ89" s="333">
        <v>323.42400000011548</v>
      </c>
      <c r="AK89" s="333">
        <v>261.74171428568661</v>
      </c>
      <c r="AL89" s="333">
        <v>0</v>
      </c>
      <c r="AM89" s="333">
        <v>0</v>
      </c>
      <c r="AN89" s="333">
        <v>0</v>
      </c>
      <c r="AO89" s="333">
        <v>0</v>
      </c>
      <c r="AP89" s="333">
        <v>0</v>
      </c>
      <c r="AQ89" s="333">
        <v>0</v>
      </c>
      <c r="AR89" s="333">
        <v>0</v>
      </c>
      <c r="AS89" s="333">
        <v>0</v>
      </c>
      <c r="AT89" s="333">
        <v>0</v>
      </c>
      <c r="AU89" s="333">
        <v>0</v>
      </c>
      <c r="AV89" s="333">
        <v>0</v>
      </c>
      <c r="AW89" s="333">
        <v>0</v>
      </c>
      <c r="AX89" s="333">
        <v>0</v>
      </c>
      <c r="AY89" s="333">
        <v>280.44160000002012</v>
      </c>
      <c r="AZ89" s="333">
        <v>158.03046874993015</v>
      </c>
      <c r="BA89" s="333">
        <v>42.483200000599027</v>
      </c>
      <c r="BB89" s="333">
        <v>0</v>
      </c>
      <c r="BC89" s="333">
        <v>0</v>
      </c>
      <c r="BD89" s="333">
        <v>0</v>
      </c>
      <c r="BE89" s="333">
        <v>0</v>
      </c>
      <c r="BF89" s="333">
        <v>0</v>
      </c>
      <c r="BG89" s="333">
        <v>0</v>
      </c>
      <c r="BH89" s="333">
        <v>0</v>
      </c>
      <c r="BI89" s="333">
        <v>0</v>
      </c>
      <c r="BJ89" s="333">
        <v>0</v>
      </c>
      <c r="BK89" s="333">
        <v>0</v>
      </c>
      <c r="BL89" s="333">
        <v>0</v>
      </c>
      <c r="BM89" s="333">
        <v>0</v>
      </c>
      <c r="BN89" s="333">
        <v>0</v>
      </c>
      <c r="BO89" s="333">
        <v>0</v>
      </c>
      <c r="BP89" s="333">
        <v>12.147865853621624</v>
      </c>
      <c r="BQ89" s="333">
        <v>0</v>
      </c>
      <c r="BR89" s="333">
        <v>0</v>
      </c>
      <c r="BS89" s="333">
        <v>90.091204545455184</v>
      </c>
      <c r="BT89" s="333">
        <v>60.734568067229702</v>
      </c>
    </row>
    <row r="90" spans="1:72" ht="15.75" customHeight="1" x14ac:dyDescent="0.25">
      <c r="A90" s="2" t="s">
        <v>944</v>
      </c>
      <c r="B90" s="218">
        <v>46245</v>
      </c>
      <c r="C90" s="332">
        <v>0.625</v>
      </c>
      <c r="D90" s="332">
        <v>0.66666666666666663</v>
      </c>
      <c r="E90" s="333">
        <v>2978.9198840558529</v>
      </c>
      <c r="F90" s="333">
        <v>2955.3947234153748</v>
      </c>
      <c r="G90" s="333">
        <v>1869.1413333117962</v>
      </c>
      <c r="H90" s="333">
        <v>1107.9086376726627</v>
      </c>
      <c r="I90" s="333">
        <v>346.70210169255733</v>
      </c>
      <c r="J90" s="333">
        <v>316.12094915285707</v>
      </c>
      <c r="K90" s="333">
        <v>379.17205844819546</v>
      </c>
      <c r="L90" s="333">
        <v>324.69477965682745</v>
      </c>
      <c r="M90" s="333">
        <v>453.26513150334358</v>
      </c>
      <c r="N90" s="333">
        <v>0</v>
      </c>
      <c r="O90" s="333">
        <v>0</v>
      </c>
      <c r="P90" s="333">
        <v>0</v>
      </c>
      <c r="Q90" s="333">
        <v>37.377524717710912</v>
      </c>
      <c r="R90" s="333">
        <v>25.109304347541183</v>
      </c>
      <c r="S90" s="333">
        <v>95.923878498841077</v>
      </c>
      <c r="T90" s="333">
        <v>9.5831578942015767</v>
      </c>
      <c r="U90" s="333">
        <v>0</v>
      </c>
      <c r="V90" s="333">
        <v>0</v>
      </c>
      <c r="W90" s="333">
        <v>189.41773913055658</v>
      </c>
      <c r="X90" s="333">
        <v>0</v>
      </c>
      <c r="Y90" s="333">
        <v>93.926708074752241</v>
      </c>
      <c r="Z90" s="333">
        <v>0</v>
      </c>
      <c r="AA90" s="333">
        <v>29.742578124976717</v>
      </c>
      <c r="AB90" s="333">
        <v>105.00959119526669</v>
      </c>
      <c r="AC90" s="333">
        <v>27.274844720494002</v>
      </c>
      <c r="AD90" s="333">
        <v>111.81989518646151</v>
      </c>
      <c r="AE90" s="333">
        <v>0</v>
      </c>
      <c r="AF90" s="333">
        <v>0</v>
      </c>
      <c r="AG90" s="333">
        <v>0.1657597007942968</v>
      </c>
      <c r="AH90" s="333">
        <v>1.1359864422729515E-2</v>
      </c>
      <c r="AI90" s="333">
        <v>139.33660589065403</v>
      </c>
      <c r="AJ90" s="333">
        <v>320.20604878035374</v>
      </c>
      <c r="AK90" s="333">
        <v>258.23367032967508</v>
      </c>
      <c r="AL90" s="333">
        <v>0</v>
      </c>
      <c r="AM90" s="333">
        <v>0</v>
      </c>
      <c r="AN90" s="333">
        <v>0</v>
      </c>
      <c r="AO90" s="333">
        <v>0</v>
      </c>
      <c r="AP90" s="333">
        <v>0</v>
      </c>
      <c r="AQ90" s="333">
        <v>0</v>
      </c>
      <c r="AR90" s="333">
        <v>0</v>
      </c>
      <c r="AS90" s="333">
        <v>0</v>
      </c>
      <c r="AT90" s="333">
        <v>0</v>
      </c>
      <c r="AU90" s="333">
        <v>0</v>
      </c>
      <c r="AV90" s="333">
        <v>0</v>
      </c>
      <c r="AW90" s="333">
        <v>0</v>
      </c>
      <c r="AX90" s="333">
        <v>0</v>
      </c>
      <c r="AY90" s="333">
        <v>282.15359999984503</v>
      </c>
      <c r="AZ90" s="333">
        <v>170.77109375002328</v>
      </c>
      <c r="BA90" s="333">
        <v>44.793600000441074</v>
      </c>
      <c r="BB90" s="333">
        <v>0</v>
      </c>
      <c r="BC90" s="333">
        <v>0</v>
      </c>
      <c r="BD90" s="333">
        <v>0</v>
      </c>
      <c r="BE90" s="333">
        <v>0</v>
      </c>
      <c r="BF90" s="333">
        <v>0</v>
      </c>
      <c r="BG90" s="333">
        <v>0</v>
      </c>
      <c r="BH90" s="333">
        <v>0</v>
      </c>
      <c r="BI90" s="333">
        <v>0</v>
      </c>
      <c r="BJ90" s="333">
        <v>0</v>
      </c>
      <c r="BK90" s="333">
        <v>0</v>
      </c>
      <c r="BL90" s="333">
        <v>0</v>
      </c>
      <c r="BM90" s="333">
        <v>0</v>
      </c>
      <c r="BN90" s="333">
        <v>0</v>
      </c>
      <c r="BO90" s="333">
        <v>0</v>
      </c>
      <c r="BP90" s="333">
        <v>12.336509146378376</v>
      </c>
      <c r="BQ90" s="333">
        <v>0</v>
      </c>
      <c r="BR90" s="333">
        <v>0</v>
      </c>
      <c r="BS90" s="333">
        <v>77.798345454544688</v>
      </c>
      <c r="BT90" s="333">
        <v>49.985411764704622</v>
      </c>
    </row>
    <row r="91" spans="1:72" ht="15.75" customHeight="1" x14ac:dyDescent="0.25">
      <c r="A91" s="2" t="s">
        <v>945</v>
      </c>
      <c r="B91" s="218">
        <v>46245</v>
      </c>
      <c r="C91" s="332">
        <v>0.66666666666666663</v>
      </c>
      <c r="D91" s="332">
        <v>0.70833333333333337</v>
      </c>
      <c r="E91" s="333">
        <v>3043.2686376869678</v>
      </c>
      <c r="F91" s="333">
        <v>3029.1808226704597</v>
      </c>
      <c r="G91" s="333">
        <v>1938.7733333706856</v>
      </c>
      <c r="H91" s="333">
        <v>1108.7693913131952</v>
      </c>
      <c r="I91" s="333">
        <v>379.22711864486337</v>
      </c>
      <c r="J91" s="333">
        <v>336.63566101714969</v>
      </c>
      <c r="K91" s="333">
        <v>384.48895850032568</v>
      </c>
      <c r="L91" s="333">
        <v>334.205830514431</v>
      </c>
      <c r="M91" s="333">
        <v>504.36578375101089</v>
      </c>
      <c r="N91" s="333">
        <v>0</v>
      </c>
      <c r="O91" s="333">
        <v>0</v>
      </c>
      <c r="P91" s="333">
        <v>0</v>
      </c>
      <c r="Q91" s="333">
        <v>34.135518760420382</v>
      </c>
      <c r="R91" s="333">
        <v>25.261478261090815</v>
      </c>
      <c r="S91" s="333">
        <v>96.265338892582804</v>
      </c>
      <c r="T91" s="333">
        <v>45.267624715343118</v>
      </c>
      <c r="U91" s="333">
        <v>0</v>
      </c>
      <c r="V91" s="333">
        <v>0</v>
      </c>
      <c r="W91" s="333">
        <v>166.489043478854</v>
      </c>
      <c r="X91" s="333">
        <v>0</v>
      </c>
      <c r="Y91" s="333">
        <v>93.904037266969681</v>
      </c>
      <c r="Z91" s="333">
        <v>0</v>
      </c>
      <c r="AA91" s="333">
        <v>12.070584239147138</v>
      </c>
      <c r="AB91" s="333">
        <v>100.61913551297039</v>
      </c>
      <c r="AC91" s="333">
        <v>27.031055900733918</v>
      </c>
      <c r="AD91" s="333">
        <v>118.58947981335223</v>
      </c>
      <c r="AE91" s="333">
        <v>0</v>
      </c>
      <c r="AF91" s="333">
        <v>0</v>
      </c>
      <c r="AG91" s="333">
        <v>0.16573913043612265</v>
      </c>
      <c r="AH91" s="333">
        <v>1.1396739130532296E-2</v>
      </c>
      <c r="AI91" s="333">
        <v>147.71739130467176</v>
      </c>
      <c r="AJ91" s="333">
        <v>316.85931707313284</v>
      </c>
      <c r="AK91" s="333">
        <v>255.83261538483202</v>
      </c>
      <c r="AL91" s="333">
        <v>0</v>
      </c>
      <c r="AM91" s="333">
        <v>0</v>
      </c>
      <c r="AN91" s="333">
        <v>0</v>
      </c>
      <c r="AO91" s="333">
        <v>0</v>
      </c>
      <c r="AP91" s="333">
        <v>0</v>
      </c>
      <c r="AQ91" s="333">
        <v>0</v>
      </c>
      <c r="AR91" s="333">
        <v>0</v>
      </c>
      <c r="AS91" s="333">
        <v>0</v>
      </c>
      <c r="AT91" s="333">
        <v>0</v>
      </c>
      <c r="AU91" s="333">
        <v>0</v>
      </c>
      <c r="AV91" s="333">
        <v>0</v>
      </c>
      <c r="AW91" s="333">
        <v>0</v>
      </c>
      <c r="AX91" s="333">
        <v>0</v>
      </c>
      <c r="AY91" s="333">
        <v>266.10240000020713</v>
      </c>
      <c r="AZ91" s="333">
        <v>201.44140625</v>
      </c>
      <c r="BA91" s="333">
        <v>65.77280000038445</v>
      </c>
      <c r="BB91" s="333">
        <v>0</v>
      </c>
      <c r="BC91" s="333">
        <v>0</v>
      </c>
      <c r="BD91" s="333">
        <v>0</v>
      </c>
      <c r="BE91" s="333">
        <v>0</v>
      </c>
      <c r="BF91" s="333">
        <v>0</v>
      </c>
      <c r="BG91" s="333">
        <v>0</v>
      </c>
      <c r="BH91" s="333">
        <v>0</v>
      </c>
      <c r="BI91" s="333">
        <v>0</v>
      </c>
      <c r="BJ91" s="333">
        <v>0</v>
      </c>
      <c r="BK91" s="333">
        <v>0</v>
      </c>
      <c r="BL91" s="333">
        <v>0</v>
      </c>
      <c r="BM91" s="333">
        <v>0</v>
      </c>
      <c r="BN91" s="333">
        <v>0</v>
      </c>
      <c r="BO91" s="333">
        <v>0</v>
      </c>
      <c r="BP91" s="333">
        <v>13.146874999976717</v>
      </c>
      <c r="BQ91" s="333">
        <v>0</v>
      </c>
      <c r="BR91" s="333">
        <v>0</v>
      </c>
      <c r="BS91" s="333">
        <v>26.011082352943049</v>
      </c>
      <c r="BT91" s="333">
        <v>17.672284574848163</v>
      </c>
    </row>
    <row r="92" spans="1:72" ht="15.75" customHeight="1" x14ac:dyDescent="0.25">
      <c r="A92" s="2" t="s">
        <v>946</v>
      </c>
      <c r="B92" s="218">
        <v>46245</v>
      </c>
      <c r="C92" s="332">
        <v>0.70833333333333337</v>
      </c>
      <c r="D92" s="332">
        <v>0.75</v>
      </c>
      <c r="E92" s="333">
        <v>2955.3233623206615</v>
      </c>
      <c r="F92" s="333">
        <v>2943.6586666703224</v>
      </c>
      <c r="G92" s="333">
        <v>1857.3875941932201</v>
      </c>
      <c r="H92" s="333">
        <v>1112.6873043477535</v>
      </c>
      <c r="I92" s="333">
        <v>405.71227118372917</v>
      </c>
      <c r="J92" s="333">
        <v>327.6105762720108</v>
      </c>
      <c r="K92" s="333">
        <v>364.19688135385513</v>
      </c>
      <c r="L92" s="333">
        <v>312.05966101586819</v>
      </c>
      <c r="M92" s="333">
        <v>437.92607831954956</v>
      </c>
      <c r="N92" s="333">
        <v>0</v>
      </c>
      <c r="O92" s="333">
        <v>0</v>
      </c>
      <c r="P92" s="333">
        <v>0</v>
      </c>
      <c r="Q92" s="333">
        <v>3.1387826092541218</v>
      </c>
      <c r="R92" s="333">
        <v>25.411277294624597</v>
      </c>
      <c r="S92" s="333">
        <v>96.105120772961527</v>
      </c>
      <c r="T92" s="333">
        <v>60.488347825594246</v>
      </c>
      <c r="U92" s="333">
        <v>0</v>
      </c>
      <c r="V92" s="333">
        <v>0</v>
      </c>
      <c r="W92" s="333">
        <v>201.59443478193134</v>
      </c>
      <c r="X92" s="333">
        <v>0</v>
      </c>
      <c r="Y92" s="333">
        <v>93.795031055808067</v>
      </c>
      <c r="Z92" s="333">
        <v>0.55615234375</v>
      </c>
      <c r="AA92" s="333">
        <v>5.0999611801235005</v>
      </c>
      <c r="AB92" s="333">
        <v>95.12752329185605</v>
      </c>
      <c r="AC92" s="333">
        <v>27.066691563464701</v>
      </c>
      <c r="AD92" s="333">
        <v>108.18437500018626</v>
      </c>
      <c r="AE92" s="333">
        <v>0</v>
      </c>
      <c r="AF92" s="333">
        <v>0</v>
      </c>
      <c r="AG92" s="333">
        <v>0.16373913043935318</v>
      </c>
      <c r="AH92" s="333">
        <v>1.1320652173935741E-2</v>
      </c>
      <c r="AI92" s="333">
        <v>130.55890603084117</v>
      </c>
      <c r="AJ92" s="333">
        <v>321.92343414621428</v>
      </c>
      <c r="AK92" s="333">
        <v>260.01919999904931</v>
      </c>
      <c r="AL92" s="333">
        <v>0</v>
      </c>
      <c r="AM92" s="333">
        <v>0</v>
      </c>
      <c r="AN92" s="333">
        <v>0</v>
      </c>
      <c r="AO92" s="333">
        <v>0</v>
      </c>
      <c r="AP92" s="333">
        <v>0</v>
      </c>
      <c r="AQ92" s="333">
        <v>0</v>
      </c>
      <c r="AR92" s="333">
        <v>0</v>
      </c>
      <c r="AS92" s="333">
        <v>0</v>
      </c>
      <c r="AT92" s="333">
        <v>0</v>
      </c>
      <c r="AU92" s="333">
        <v>0</v>
      </c>
      <c r="AV92" s="333">
        <v>0</v>
      </c>
      <c r="AW92" s="333">
        <v>0</v>
      </c>
      <c r="AX92" s="333">
        <v>0</v>
      </c>
      <c r="AY92" s="333">
        <v>266.4191999998875</v>
      </c>
      <c r="AZ92" s="333">
        <v>203.88203125004657</v>
      </c>
      <c r="BA92" s="333">
        <v>69.094399999827147</v>
      </c>
      <c r="BB92" s="333">
        <v>0</v>
      </c>
      <c r="BC92" s="333">
        <v>0</v>
      </c>
      <c r="BD92" s="333">
        <v>0</v>
      </c>
      <c r="BE92" s="333">
        <v>0</v>
      </c>
      <c r="BF92" s="333">
        <v>0</v>
      </c>
      <c r="BG92" s="333">
        <v>0</v>
      </c>
      <c r="BH92" s="333">
        <v>0</v>
      </c>
      <c r="BI92" s="333">
        <v>0</v>
      </c>
      <c r="BJ92" s="333">
        <v>0</v>
      </c>
      <c r="BK92" s="333">
        <v>0</v>
      </c>
      <c r="BL92" s="333">
        <v>0</v>
      </c>
      <c r="BM92" s="333">
        <v>0</v>
      </c>
      <c r="BN92" s="333">
        <v>0</v>
      </c>
      <c r="BO92" s="333">
        <v>0</v>
      </c>
      <c r="BP92" s="333">
        <v>15.31844512198586</v>
      </c>
      <c r="BQ92" s="333">
        <v>0</v>
      </c>
      <c r="BR92" s="333">
        <v>0</v>
      </c>
      <c r="BS92" s="333">
        <v>10.007352941174759</v>
      </c>
      <c r="BT92" s="333">
        <v>7.0408022598858224</v>
      </c>
    </row>
    <row r="93" spans="1:72" ht="15.75" customHeight="1" x14ac:dyDescent="0.25">
      <c r="A93" s="2" t="s">
        <v>947</v>
      </c>
      <c r="B93" s="218">
        <v>46246</v>
      </c>
      <c r="C93" s="332">
        <v>0.41666666666666669</v>
      </c>
      <c r="D93" s="332">
        <v>0.45833333333333331</v>
      </c>
      <c r="E93" s="333">
        <v>2759.7287618815899</v>
      </c>
      <c r="F93" s="333">
        <v>2747.6273291707039</v>
      </c>
      <c r="G93" s="333">
        <v>1777.7592558264732</v>
      </c>
      <c r="H93" s="333">
        <v>988.22965987026691</v>
      </c>
      <c r="I93" s="333">
        <v>352.73481954261661</v>
      </c>
      <c r="J93" s="333">
        <v>311.90729977935553</v>
      </c>
      <c r="K93" s="333">
        <v>355.61532254517078</v>
      </c>
      <c r="L93" s="333">
        <v>325.42611359804869</v>
      </c>
      <c r="M93" s="333">
        <v>411.73955366015434</v>
      </c>
      <c r="N93" s="333">
        <v>0</v>
      </c>
      <c r="O93" s="333">
        <v>0</v>
      </c>
      <c r="P93" s="333">
        <v>0</v>
      </c>
      <c r="Q93" s="333">
        <v>22.824727272614837</v>
      </c>
      <c r="R93" s="333">
        <v>99.849622470326722</v>
      </c>
      <c r="S93" s="333">
        <v>96.238231234718114</v>
      </c>
      <c r="T93" s="333">
        <v>5.5429565217345953</v>
      </c>
      <c r="U93" s="333">
        <v>0</v>
      </c>
      <c r="V93" s="333">
        <v>0</v>
      </c>
      <c r="W93" s="333">
        <v>135.51334430091083</v>
      </c>
      <c r="X93" s="333">
        <v>0</v>
      </c>
      <c r="Y93" s="333">
        <v>94.542857142630965</v>
      </c>
      <c r="Z93" s="333">
        <v>0</v>
      </c>
      <c r="AA93" s="333">
        <v>35.551824534137268</v>
      </c>
      <c r="AB93" s="333">
        <v>104.24534161482006</v>
      </c>
      <c r="AC93" s="333">
        <v>27.570558882318437</v>
      </c>
      <c r="AD93" s="333">
        <v>115.02067757025361</v>
      </c>
      <c r="AE93" s="333">
        <v>0</v>
      </c>
      <c r="AF93" s="333">
        <v>0</v>
      </c>
      <c r="AG93" s="333">
        <v>0.16574193548149196</v>
      </c>
      <c r="AH93" s="333">
        <v>1.198387096769693E-2</v>
      </c>
      <c r="AI93" s="333">
        <v>140.53763440810144</v>
      </c>
      <c r="AJ93" s="333">
        <v>317.70880000013858</v>
      </c>
      <c r="AK93" s="333">
        <v>255.58646153844893</v>
      </c>
      <c r="AL93" s="333">
        <v>0</v>
      </c>
      <c r="AM93" s="333">
        <v>0</v>
      </c>
      <c r="AN93" s="333">
        <v>0</v>
      </c>
      <c r="AO93" s="333">
        <v>0</v>
      </c>
      <c r="AP93" s="333">
        <v>0</v>
      </c>
      <c r="AQ93" s="333">
        <v>0</v>
      </c>
      <c r="AR93" s="333">
        <v>0</v>
      </c>
      <c r="AS93" s="333">
        <v>0</v>
      </c>
      <c r="AT93" s="333">
        <v>0</v>
      </c>
      <c r="AU93" s="333">
        <v>0</v>
      </c>
      <c r="AV93" s="333">
        <v>0</v>
      </c>
      <c r="AW93" s="333">
        <v>0</v>
      </c>
      <c r="AX93" s="333">
        <v>0</v>
      </c>
      <c r="AY93" s="333">
        <v>265.91039999993518</v>
      </c>
      <c r="AZ93" s="333">
        <v>131.01249999995343</v>
      </c>
      <c r="BA93" s="333">
        <v>44.006400000303984</v>
      </c>
      <c r="BB93" s="333">
        <v>0</v>
      </c>
      <c r="BC93" s="333">
        <v>0</v>
      </c>
      <c r="BD93" s="333">
        <v>0</v>
      </c>
      <c r="BE93" s="333">
        <v>0</v>
      </c>
      <c r="BF93" s="333">
        <v>0</v>
      </c>
      <c r="BG93" s="333">
        <v>0</v>
      </c>
      <c r="BH93" s="333">
        <v>0</v>
      </c>
      <c r="BI93" s="333">
        <v>0</v>
      </c>
      <c r="BJ93" s="333">
        <v>0</v>
      </c>
      <c r="BK93" s="333">
        <v>0</v>
      </c>
      <c r="BL93" s="333">
        <v>0</v>
      </c>
      <c r="BM93" s="333">
        <v>0</v>
      </c>
      <c r="BN93" s="333">
        <v>0</v>
      </c>
      <c r="BO93" s="333">
        <v>0</v>
      </c>
      <c r="BP93" s="333">
        <v>8.1453506097896025</v>
      </c>
      <c r="BQ93" s="333">
        <v>0</v>
      </c>
      <c r="BR93" s="333">
        <v>0</v>
      </c>
      <c r="BS93" s="333">
        <v>87.273208333333969</v>
      </c>
      <c r="BT93" s="333">
        <v>62.457923405429028</v>
      </c>
    </row>
    <row r="94" spans="1:72" ht="15.75" customHeight="1" x14ac:dyDescent="0.25">
      <c r="A94" s="2" t="s">
        <v>948</v>
      </c>
      <c r="B94" s="218">
        <v>46246</v>
      </c>
      <c r="C94" s="332">
        <v>0.45833333333333331</v>
      </c>
      <c r="D94" s="332">
        <v>0.5</v>
      </c>
      <c r="E94" s="333">
        <v>2773.9672380983829</v>
      </c>
      <c r="F94" s="333">
        <v>2773.8697142899036</v>
      </c>
      <c r="G94" s="333">
        <v>1771.8699615597725</v>
      </c>
      <c r="H94" s="333">
        <v>1010.9596734642982</v>
      </c>
      <c r="I94" s="333">
        <v>401.99830588325858</v>
      </c>
      <c r="J94" s="333">
        <v>288.12198835611343</v>
      </c>
      <c r="K94" s="333">
        <v>357.71349101513624</v>
      </c>
      <c r="L94" s="333">
        <v>323.75517453998327</v>
      </c>
      <c r="M94" s="333">
        <v>397.94939549267292</v>
      </c>
      <c r="N94" s="333">
        <v>0</v>
      </c>
      <c r="O94" s="333">
        <v>0</v>
      </c>
      <c r="P94" s="333">
        <v>0</v>
      </c>
      <c r="Q94" s="333">
        <v>36.611794466152787</v>
      </c>
      <c r="R94" s="333">
        <v>99.779177530203015</v>
      </c>
      <c r="S94" s="333">
        <v>96.535333983134478</v>
      </c>
      <c r="T94" s="333">
        <v>7.1680000005289912</v>
      </c>
      <c r="U94" s="333">
        <v>0</v>
      </c>
      <c r="V94" s="333">
        <v>0</v>
      </c>
      <c r="W94" s="333">
        <v>160.15552526433021</v>
      </c>
      <c r="X94" s="333">
        <v>0</v>
      </c>
      <c r="Y94" s="333">
        <v>94.186956521589309</v>
      </c>
      <c r="Z94" s="333">
        <v>0</v>
      </c>
      <c r="AA94" s="333">
        <v>35.914596273330972</v>
      </c>
      <c r="AB94" s="333">
        <v>97.489130434580147</v>
      </c>
      <c r="AC94" s="333">
        <v>26.668633540160954</v>
      </c>
      <c r="AD94" s="333">
        <v>98.334549689665437</v>
      </c>
      <c r="AE94" s="333">
        <v>0</v>
      </c>
      <c r="AF94" s="333">
        <v>0</v>
      </c>
      <c r="AG94" s="333">
        <v>0.16374193548472249</v>
      </c>
      <c r="AH94" s="333">
        <v>1.1608870967620533E-2</v>
      </c>
      <c r="AI94" s="333">
        <v>141.3494623657316</v>
      </c>
      <c r="AJ94" s="333">
        <v>298.02723902417347</v>
      </c>
      <c r="AK94" s="333">
        <v>237.93887179438025</v>
      </c>
      <c r="AL94" s="333">
        <v>0</v>
      </c>
      <c r="AM94" s="333">
        <v>0</v>
      </c>
      <c r="AN94" s="333">
        <v>0</v>
      </c>
      <c r="AO94" s="333">
        <v>0</v>
      </c>
      <c r="AP94" s="333">
        <v>0</v>
      </c>
      <c r="AQ94" s="333">
        <v>0</v>
      </c>
      <c r="AR94" s="333">
        <v>0</v>
      </c>
      <c r="AS94" s="333">
        <v>0</v>
      </c>
      <c r="AT94" s="333">
        <v>0</v>
      </c>
      <c r="AU94" s="333">
        <v>0</v>
      </c>
      <c r="AV94" s="333">
        <v>0</v>
      </c>
      <c r="AW94" s="333">
        <v>0</v>
      </c>
      <c r="AX94" s="333">
        <v>0</v>
      </c>
      <c r="AY94" s="333">
        <v>262.32640000013635</v>
      </c>
      <c r="AZ94" s="333">
        <v>135.86171874997672</v>
      </c>
      <c r="BA94" s="333">
        <v>43.775999998673797</v>
      </c>
      <c r="BB94" s="333">
        <v>0</v>
      </c>
      <c r="BC94" s="333">
        <v>0</v>
      </c>
      <c r="BD94" s="333">
        <v>0</v>
      </c>
      <c r="BE94" s="333">
        <v>0</v>
      </c>
      <c r="BF94" s="333">
        <v>0</v>
      </c>
      <c r="BG94" s="333">
        <v>0</v>
      </c>
      <c r="BH94" s="333">
        <v>0</v>
      </c>
      <c r="BI94" s="333">
        <v>0</v>
      </c>
      <c r="BJ94" s="333">
        <v>0</v>
      </c>
      <c r="BK94" s="333">
        <v>0</v>
      </c>
      <c r="BL94" s="333">
        <v>0</v>
      </c>
      <c r="BM94" s="333">
        <v>0</v>
      </c>
      <c r="BN94" s="333">
        <v>0</v>
      </c>
      <c r="BO94" s="333">
        <v>0</v>
      </c>
      <c r="BP94" s="333">
        <v>10.822037210687995</v>
      </c>
      <c r="BQ94" s="333">
        <v>0.51171875</v>
      </c>
      <c r="BR94" s="333">
        <v>0</v>
      </c>
      <c r="BS94" s="333">
        <v>82.975816666667015</v>
      </c>
      <c r="BT94" s="333">
        <v>60.601461748632573</v>
      </c>
    </row>
    <row r="95" spans="1:72" ht="15.75" customHeight="1" x14ac:dyDescent="0.25">
      <c r="A95" s="2" t="s">
        <v>949</v>
      </c>
      <c r="B95" s="218">
        <v>46246</v>
      </c>
      <c r="C95" s="332">
        <v>0.5</v>
      </c>
      <c r="D95" s="332">
        <v>0.54166666666666663</v>
      </c>
      <c r="E95" s="333">
        <v>2764.0282898545265</v>
      </c>
      <c r="F95" s="333">
        <v>2747.7333333492279</v>
      </c>
      <c r="G95" s="333">
        <v>1731.7175652086735</v>
      </c>
      <c r="H95" s="333">
        <v>1041.0963478237391</v>
      </c>
      <c r="I95" s="333">
        <v>351.15216271206737</v>
      </c>
      <c r="J95" s="333">
        <v>291.6598573923111</v>
      </c>
      <c r="K95" s="333">
        <v>361.14223729074001</v>
      </c>
      <c r="L95" s="333">
        <v>319.62684745341539</v>
      </c>
      <c r="M95" s="333">
        <v>402.44935593381524</v>
      </c>
      <c r="N95" s="333">
        <v>0</v>
      </c>
      <c r="O95" s="333">
        <v>0</v>
      </c>
      <c r="P95" s="333">
        <v>0</v>
      </c>
      <c r="Q95" s="333">
        <v>38.021565217524767</v>
      </c>
      <c r="R95" s="333">
        <v>100.04640772892162</v>
      </c>
      <c r="S95" s="333">
        <v>96.211478260811418</v>
      </c>
      <c r="T95" s="333">
        <v>1.5359999993816018</v>
      </c>
      <c r="U95" s="333">
        <v>0</v>
      </c>
      <c r="V95" s="333">
        <v>0</v>
      </c>
      <c r="W95" s="333">
        <v>125.97426086943597</v>
      </c>
      <c r="X95" s="333">
        <v>0</v>
      </c>
      <c r="Y95" s="333">
        <v>94.411490683443844</v>
      </c>
      <c r="Z95" s="333">
        <v>0</v>
      </c>
      <c r="AA95" s="333">
        <v>38.190799689444248</v>
      </c>
      <c r="AB95" s="333">
        <v>98.121118012350053</v>
      </c>
      <c r="AC95" s="333">
        <v>17.811555138789117</v>
      </c>
      <c r="AD95" s="333">
        <v>111.1428571427241</v>
      </c>
      <c r="AE95" s="333">
        <v>0</v>
      </c>
      <c r="AF95" s="333">
        <v>0</v>
      </c>
      <c r="AG95" s="333">
        <v>0.16574193548149196</v>
      </c>
      <c r="AH95" s="333">
        <v>1.1608870967847906E-2</v>
      </c>
      <c r="AI95" s="333">
        <v>132.28330995794386</v>
      </c>
      <c r="AJ95" s="333">
        <v>298.62556097563356</v>
      </c>
      <c r="AK95" s="333">
        <v>238.71999999973923</v>
      </c>
      <c r="AL95" s="333">
        <v>0</v>
      </c>
      <c r="AM95" s="333">
        <v>0</v>
      </c>
      <c r="AN95" s="333">
        <v>0</v>
      </c>
      <c r="AO95" s="333">
        <v>0</v>
      </c>
      <c r="AP95" s="333">
        <v>0</v>
      </c>
      <c r="AQ95" s="333">
        <v>0</v>
      </c>
      <c r="AR95" s="333">
        <v>0</v>
      </c>
      <c r="AS95" s="333">
        <v>0</v>
      </c>
      <c r="AT95" s="333">
        <v>0</v>
      </c>
      <c r="AU95" s="333">
        <v>0</v>
      </c>
      <c r="AV95" s="333">
        <v>0</v>
      </c>
      <c r="AW95" s="333">
        <v>0</v>
      </c>
      <c r="AX95" s="333">
        <v>0</v>
      </c>
      <c r="AY95" s="333">
        <v>262.5824000001885</v>
      </c>
      <c r="AZ95" s="333">
        <v>143.46015625004657</v>
      </c>
      <c r="BA95" s="333">
        <v>44.774400001391768</v>
      </c>
      <c r="BB95" s="333">
        <v>0</v>
      </c>
      <c r="BC95" s="333">
        <v>0</v>
      </c>
      <c r="BD95" s="333">
        <v>0</v>
      </c>
      <c r="BE95" s="333">
        <v>0</v>
      </c>
      <c r="BF95" s="333">
        <v>0</v>
      </c>
      <c r="BG95" s="333">
        <v>0</v>
      </c>
      <c r="BH95" s="333">
        <v>0</v>
      </c>
      <c r="BI95" s="333">
        <v>0</v>
      </c>
      <c r="BJ95" s="333">
        <v>0</v>
      </c>
      <c r="BK95" s="333">
        <v>0</v>
      </c>
      <c r="BL95" s="333">
        <v>0</v>
      </c>
      <c r="BM95" s="333">
        <v>0</v>
      </c>
      <c r="BN95" s="333">
        <v>0</v>
      </c>
      <c r="BO95" s="333">
        <v>0</v>
      </c>
      <c r="BP95" s="333">
        <v>10.07011217949912</v>
      </c>
      <c r="BQ95" s="333">
        <v>0</v>
      </c>
      <c r="BR95" s="333">
        <v>0</v>
      </c>
      <c r="BS95" s="333">
        <v>80.959500000000844</v>
      </c>
      <c r="BT95" s="333">
        <v>58.447333333333518</v>
      </c>
    </row>
    <row r="96" spans="1:72" ht="15.75" customHeight="1" x14ac:dyDescent="0.25">
      <c r="A96" s="2" t="s">
        <v>950</v>
      </c>
      <c r="B96" s="218">
        <v>46246</v>
      </c>
      <c r="C96" s="332">
        <v>0.54166666666666663</v>
      </c>
      <c r="D96" s="332">
        <v>0.58333333333333337</v>
      </c>
      <c r="E96" s="333">
        <v>2876.4605217576027</v>
      </c>
      <c r="F96" s="333">
        <v>2873.3143188357353</v>
      </c>
      <c r="G96" s="333">
        <v>1829.3092173933983</v>
      </c>
      <c r="H96" s="333">
        <v>1051.6183188408613</v>
      </c>
      <c r="I96" s="333">
        <v>416.88949152454734</v>
      </c>
      <c r="J96" s="333">
        <v>309.79261718317866</v>
      </c>
      <c r="K96" s="333">
        <v>369.40366102010012</v>
      </c>
      <c r="L96" s="333">
        <v>300.25762712210417</v>
      </c>
      <c r="M96" s="333">
        <v>431.22549152374268</v>
      </c>
      <c r="N96" s="333">
        <v>0</v>
      </c>
      <c r="O96" s="333">
        <v>0</v>
      </c>
      <c r="P96" s="333">
        <v>0</v>
      </c>
      <c r="Q96" s="333">
        <v>35.216695652343333</v>
      </c>
      <c r="R96" s="333">
        <v>100.0848695654422</v>
      </c>
      <c r="S96" s="333">
        <v>96.556521738879383</v>
      </c>
      <c r="T96" s="333">
        <v>1.0240000002086163</v>
      </c>
      <c r="U96" s="333">
        <v>0</v>
      </c>
      <c r="V96" s="333">
        <v>0</v>
      </c>
      <c r="W96" s="333">
        <v>186.25669565238059</v>
      </c>
      <c r="X96" s="333">
        <v>0</v>
      </c>
      <c r="Y96" s="333">
        <v>94.160927794873714</v>
      </c>
      <c r="Z96" s="333">
        <v>0</v>
      </c>
      <c r="AA96" s="333">
        <v>39.092603600525763</v>
      </c>
      <c r="AB96" s="333">
        <v>101.58850931702182</v>
      </c>
      <c r="AC96" s="333">
        <v>27.006767842918634</v>
      </c>
      <c r="AD96" s="333">
        <v>117.48447204940021</v>
      </c>
      <c r="AE96" s="333">
        <v>0</v>
      </c>
      <c r="AF96" s="333">
        <v>0</v>
      </c>
      <c r="AG96" s="333">
        <v>0.16563440860045375</v>
      </c>
      <c r="AH96" s="333">
        <v>1.1606182795731002E-2</v>
      </c>
      <c r="AI96" s="333">
        <v>115.29733520373702</v>
      </c>
      <c r="AJ96" s="333">
        <v>301.56159999989904</v>
      </c>
      <c r="AK96" s="333">
        <v>241.71520000044256</v>
      </c>
      <c r="AL96" s="333">
        <v>0</v>
      </c>
      <c r="AM96" s="333">
        <v>0</v>
      </c>
      <c r="AN96" s="333">
        <v>0</v>
      </c>
      <c r="AO96" s="333">
        <v>0</v>
      </c>
      <c r="AP96" s="333">
        <v>0</v>
      </c>
      <c r="AQ96" s="333">
        <v>0</v>
      </c>
      <c r="AR96" s="333">
        <v>0</v>
      </c>
      <c r="AS96" s="333">
        <v>0</v>
      </c>
      <c r="AT96" s="333">
        <v>0</v>
      </c>
      <c r="AU96" s="333">
        <v>0</v>
      </c>
      <c r="AV96" s="333">
        <v>0</v>
      </c>
      <c r="AW96" s="333">
        <v>0</v>
      </c>
      <c r="AX96" s="333">
        <v>0</v>
      </c>
      <c r="AY96" s="333">
        <v>268.40639999974519</v>
      </c>
      <c r="AZ96" s="333">
        <v>147.40234375</v>
      </c>
      <c r="BA96" s="333">
        <v>44.019200000911951</v>
      </c>
      <c r="BB96" s="333">
        <v>0</v>
      </c>
      <c r="BC96" s="333">
        <v>0</v>
      </c>
      <c r="BD96" s="333">
        <v>0</v>
      </c>
      <c r="BE96" s="333">
        <v>0</v>
      </c>
      <c r="BF96" s="333">
        <v>0</v>
      </c>
      <c r="BG96" s="333">
        <v>0</v>
      </c>
      <c r="BH96" s="333">
        <v>0</v>
      </c>
      <c r="BI96" s="333">
        <v>0</v>
      </c>
      <c r="BJ96" s="333">
        <v>0</v>
      </c>
      <c r="BK96" s="333">
        <v>0</v>
      </c>
      <c r="BL96" s="333">
        <v>0</v>
      </c>
      <c r="BM96" s="333">
        <v>0</v>
      </c>
      <c r="BN96" s="333">
        <v>0</v>
      </c>
      <c r="BO96" s="333">
        <v>0</v>
      </c>
      <c r="BP96" s="333">
        <v>8.4796875000465661</v>
      </c>
      <c r="BQ96" s="333">
        <v>0</v>
      </c>
      <c r="BR96" s="333">
        <v>0</v>
      </c>
      <c r="BS96" s="333">
        <v>85.157845041321707</v>
      </c>
      <c r="BT96" s="333">
        <v>62.400761538461666</v>
      </c>
    </row>
    <row r="97" spans="1:72" ht="15.75" customHeight="1" x14ac:dyDescent="0.25">
      <c r="A97" s="2" t="s">
        <v>951</v>
      </c>
      <c r="B97" s="218">
        <v>46246</v>
      </c>
      <c r="C97" s="332">
        <v>0.58333333333333337</v>
      </c>
      <c r="D97" s="332">
        <v>0.625</v>
      </c>
      <c r="E97" s="333">
        <v>2745.3885217308998</v>
      </c>
      <c r="F97" s="333">
        <v>2732.0616811513901</v>
      </c>
      <c r="G97" s="333">
        <v>1760.5973333418369</v>
      </c>
      <c r="H97" s="333">
        <v>1003.8613333404064</v>
      </c>
      <c r="I97" s="333">
        <v>396.4094915241003</v>
      </c>
      <c r="J97" s="333">
        <v>295.67566101998091</v>
      </c>
      <c r="K97" s="333">
        <v>362.73898304998875</v>
      </c>
      <c r="L97" s="333">
        <v>283.38766101002693</v>
      </c>
      <c r="M97" s="333">
        <v>404.79420222342014</v>
      </c>
      <c r="N97" s="333">
        <v>0</v>
      </c>
      <c r="O97" s="333">
        <v>0</v>
      </c>
      <c r="P97" s="333">
        <v>0</v>
      </c>
      <c r="Q97" s="333">
        <v>61.039304346777499</v>
      </c>
      <c r="R97" s="333">
        <v>99.973565217573196</v>
      </c>
      <c r="S97" s="333">
        <v>96.851478260941803</v>
      </c>
      <c r="T97" s="333">
        <v>2.5599999995902181</v>
      </c>
      <c r="U97" s="333">
        <v>0</v>
      </c>
      <c r="V97" s="333">
        <v>0</v>
      </c>
      <c r="W97" s="333">
        <v>158.57530434802175</v>
      </c>
      <c r="X97" s="333">
        <v>0</v>
      </c>
      <c r="Y97" s="333">
        <v>94.221059782896191</v>
      </c>
      <c r="Z97" s="333">
        <v>0</v>
      </c>
      <c r="AA97" s="333">
        <v>42.489112237992231</v>
      </c>
      <c r="AB97" s="333">
        <v>89.037267080508173</v>
      </c>
      <c r="AC97" s="333">
        <v>28.600931676570326</v>
      </c>
      <c r="AD97" s="333">
        <v>119.23913043458015</v>
      </c>
      <c r="AE97" s="333">
        <v>0</v>
      </c>
      <c r="AF97" s="333">
        <v>0</v>
      </c>
      <c r="AG97" s="333">
        <v>0.1638064516155282</v>
      </c>
      <c r="AH97" s="333">
        <v>1.1483870967595067E-2</v>
      </c>
      <c r="AI97" s="333">
        <v>101.30645161215216</v>
      </c>
      <c r="AJ97" s="333">
        <v>306.11840000003576</v>
      </c>
      <c r="AK97" s="333">
        <v>244.89709268324077</v>
      </c>
      <c r="AL97" s="333">
        <v>0</v>
      </c>
      <c r="AM97" s="333">
        <v>0</v>
      </c>
      <c r="AN97" s="333">
        <v>0</v>
      </c>
      <c r="AO97" s="333">
        <v>0</v>
      </c>
      <c r="AP97" s="333">
        <v>0</v>
      </c>
      <c r="AQ97" s="333">
        <v>0</v>
      </c>
      <c r="AR97" s="333">
        <v>0</v>
      </c>
      <c r="AS97" s="333">
        <v>0</v>
      </c>
      <c r="AT97" s="333">
        <v>0</v>
      </c>
      <c r="AU97" s="333">
        <v>0</v>
      </c>
      <c r="AV97" s="333">
        <v>0</v>
      </c>
      <c r="AW97" s="333">
        <v>0</v>
      </c>
      <c r="AX97" s="333">
        <v>0</v>
      </c>
      <c r="AY97" s="333">
        <v>281.45599999977276</v>
      </c>
      <c r="AZ97" s="333">
        <v>153.44609374995343</v>
      </c>
      <c r="BA97" s="333">
        <v>46.316799998283386</v>
      </c>
      <c r="BB97" s="333">
        <v>0</v>
      </c>
      <c r="BC97" s="333">
        <v>0</v>
      </c>
      <c r="BD97" s="333">
        <v>0</v>
      </c>
      <c r="BE97" s="333">
        <v>0</v>
      </c>
      <c r="BF97" s="333">
        <v>0</v>
      </c>
      <c r="BG97" s="333">
        <v>0</v>
      </c>
      <c r="BH97" s="333">
        <v>0</v>
      </c>
      <c r="BI97" s="333">
        <v>0</v>
      </c>
      <c r="BJ97" s="333">
        <v>0</v>
      </c>
      <c r="BK97" s="333">
        <v>0</v>
      </c>
      <c r="BL97" s="333">
        <v>0</v>
      </c>
      <c r="BM97" s="333">
        <v>0</v>
      </c>
      <c r="BN97" s="333">
        <v>0</v>
      </c>
      <c r="BO97" s="333">
        <v>0</v>
      </c>
      <c r="BP97" s="333">
        <v>9.4546874999068677</v>
      </c>
      <c r="BQ97" s="333">
        <v>0</v>
      </c>
      <c r="BR97" s="333">
        <v>0</v>
      </c>
      <c r="BS97" s="333">
        <v>91.790279958677274</v>
      </c>
      <c r="BT97" s="333">
        <v>62.885905128205195</v>
      </c>
    </row>
    <row r="98" spans="1:72" ht="15.75" customHeight="1" x14ac:dyDescent="0.25">
      <c r="A98" s="2" t="s">
        <v>952</v>
      </c>
      <c r="B98" s="218">
        <v>46246</v>
      </c>
      <c r="C98" s="332">
        <v>0.625</v>
      </c>
      <c r="D98" s="332">
        <v>0.66666666666666663</v>
      </c>
      <c r="E98" s="333">
        <v>2905.4293333292007</v>
      </c>
      <c r="F98" s="333">
        <v>2889.7280000150204</v>
      </c>
      <c r="G98" s="333">
        <v>1857.5359999835491</v>
      </c>
      <c r="H98" s="333">
        <v>1037.072340413928</v>
      </c>
      <c r="I98" s="333">
        <v>445.5614915266633</v>
      </c>
      <c r="J98" s="333">
        <v>314.10766101628542</v>
      </c>
      <c r="K98" s="333">
        <v>366.07132203131914</v>
      </c>
      <c r="L98" s="333">
        <v>283.38766101747751</v>
      </c>
      <c r="M98" s="333">
        <v>448.11101811751723</v>
      </c>
      <c r="N98" s="333">
        <v>0</v>
      </c>
      <c r="O98" s="333">
        <v>0</v>
      </c>
      <c r="P98" s="333">
        <v>0</v>
      </c>
      <c r="Q98" s="333">
        <v>44.076521740294993</v>
      </c>
      <c r="R98" s="333">
        <v>99.277913043275476</v>
      </c>
      <c r="S98" s="333">
        <v>95.955478260759264</v>
      </c>
      <c r="T98" s="333">
        <v>9.3940869569778442</v>
      </c>
      <c r="U98" s="333">
        <v>0</v>
      </c>
      <c r="V98" s="333">
        <v>0</v>
      </c>
      <c r="W98" s="333">
        <v>195.9401739127934</v>
      </c>
      <c r="X98" s="333">
        <v>0</v>
      </c>
      <c r="Y98" s="333">
        <v>94.022690217476338</v>
      </c>
      <c r="Z98" s="333">
        <v>0</v>
      </c>
      <c r="AA98" s="333">
        <v>31.927795031049754</v>
      </c>
      <c r="AB98" s="333">
        <v>92.464285714551806</v>
      </c>
      <c r="AC98" s="333">
        <v>28.954968944191933</v>
      </c>
      <c r="AD98" s="333">
        <v>122.40683229826391</v>
      </c>
      <c r="AE98" s="333">
        <v>0</v>
      </c>
      <c r="AF98" s="333">
        <v>0</v>
      </c>
      <c r="AG98" s="333">
        <v>0.1657419354924059</v>
      </c>
      <c r="AH98" s="333">
        <v>1.180779569904189E-2</v>
      </c>
      <c r="AI98" s="333">
        <v>99.801075270399451</v>
      </c>
      <c r="AJ98" s="333">
        <v>297.73120000003837</v>
      </c>
      <c r="AK98" s="333">
        <v>239.08863039314747</v>
      </c>
      <c r="AL98" s="333">
        <v>0</v>
      </c>
      <c r="AM98" s="333">
        <v>0</v>
      </c>
      <c r="AN98" s="333">
        <v>0</v>
      </c>
      <c r="AO98" s="333">
        <v>0</v>
      </c>
      <c r="AP98" s="333">
        <v>0</v>
      </c>
      <c r="AQ98" s="333">
        <v>0</v>
      </c>
      <c r="AR98" s="333">
        <v>0</v>
      </c>
      <c r="AS98" s="333">
        <v>0</v>
      </c>
      <c r="AT98" s="333">
        <v>0</v>
      </c>
      <c r="AU98" s="333">
        <v>0</v>
      </c>
      <c r="AV98" s="333">
        <v>0</v>
      </c>
      <c r="AW98" s="333">
        <v>0</v>
      </c>
      <c r="AX98" s="333">
        <v>0</v>
      </c>
      <c r="AY98" s="333">
        <v>284.33600000012666</v>
      </c>
      <c r="AZ98" s="333">
        <v>174.18437500006985</v>
      </c>
      <c r="BA98" s="333">
        <v>54.252800000831485</v>
      </c>
      <c r="BB98" s="333">
        <v>0</v>
      </c>
      <c r="BC98" s="333">
        <v>0</v>
      </c>
      <c r="BD98" s="333">
        <v>0</v>
      </c>
      <c r="BE98" s="333">
        <v>0</v>
      </c>
      <c r="BF98" s="333">
        <v>0</v>
      </c>
      <c r="BG98" s="333">
        <v>0</v>
      </c>
      <c r="BH98" s="333">
        <v>0</v>
      </c>
      <c r="BI98" s="333">
        <v>0</v>
      </c>
      <c r="BJ98" s="333">
        <v>0</v>
      </c>
      <c r="BK98" s="333">
        <v>0</v>
      </c>
      <c r="BL98" s="333">
        <v>0</v>
      </c>
      <c r="BM98" s="333">
        <v>0</v>
      </c>
      <c r="BN98" s="333">
        <v>0</v>
      </c>
      <c r="BO98" s="333">
        <v>0</v>
      </c>
      <c r="BP98" s="333">
        <v>11.2265625</v>
      </c>
      <c r="BQ98" s="333">
        <v>0</v>
      </c>
      <c r="BR98" s="333">
        <v>0</v>
      </c>
      <c r="BS98" s="333">
        <v>71.009899999999107</v>
      </c>
      <c r="BT98" s="333">
        <v>43.920700000002398</v>
      </c>
    </row>
    <row r="99" spans="1:72" ht="15.75" customHeight="1" x14ac:dyDescent="0.25">
      <c r="A99" s="2" t="s">
        <v>953</v>
      </c>
      <c r="B99" s="218">
        <v>46246</v>
      </c>
      <c r="C99" s="332">
        <v>0.66666666666666663</v>
      </c>
      <c r="D99" s="332">
        <v>0.70833333333333337</v>
      </c>
      <c r="E99" s="333">
        <v>2988.0319999754429</v>
      </c>
      <c r="F99" s="333">
        <v>2970.9653333127499</v>
      </c>
      <c r="G99" s="333">
        <v>1906.124058008194</v>
      </c>
      <c r="H99" s="333">
        <v>1092.4914856553078</v>
      </c>
      <c r="I99" s="333">
        <v>483.41059029847383</v>
      </c>
      <c r="J99" s="333">
        <v>328.47837287932634</v>
      </c>
      <c r="K99" s="333">
        <v>365.04672355204821</v>
      </c>
      <c r="L99" s="333">
        <v>289.08040677756071</v>
      </c>
      <c r="M99" s="333">
        <v>434.87023728713393</v>
      </c>
      <c r="N99" s="333">
        <v>0</v>
      </c>
      <c r="O99" s="333">
        <v>0</v>
      </c>
      <c r="P99" s="333">
        <v>0</v>
      </c>
      <c r="Q99" s="333">
        <v>60.705391303636134</v>
      </c>
      <c r="R99" s="333">
        <v>99.697777777444571</v>
      </c>
      <c r="S99" s="333">
        <v>96.10573913063854</v>
      </c>
      <c r="T99" s="333">
        <v>41.939478260464966</v>
      </c>
      <c r="U99" s="333">
        <v>0</v>
      </c>
      <c r="V99" s="333">
        <v>0</v>
      </c>
      <c r="W99" s="333">
        <v>172.08765217382461</v>
      </c>
      <c r="X99" s="333">
        <v>0</v>
      </c>
      <c r="Y99" s="333">
        <v>93.896874999627471</v>
      </c>
      <c r="Z99" s="333">
        <v>0.55322265625</v>
      </c>
      <c r="AA99" s="333">
        <v>15.451256793458015</v>
      </c>
      <c r="AB99" s="333">
        <v>94.067080745007843</v>
      </c>
      <c r="AC99" s="333">
        <v>28.772237197030336</v>
      </c>
      <c r="AD99" s="333">
        <v>118.81715838517994</v>
      </c>
      <c r="AE99" s="333">
        <v>0</v>
      </c>
      <c r="AF99" s="333">
        <v>0</v>
      </c>
      <c r="AG99" s="333">
        <v>0.1657755960659415</v>
      </c>
      <c r="AH99" s="333">
        <v>1.1911933146393494E-2</v>
      </c>
      <c r="AI99" s="333">
        <v>104.12365591246635</v>
      </c>
      <c r="AJ99" s="333">
        <v>299.67040000017732</v>
      </c>
      <c r="AK99" s="333">
        <v>239.77747692354023</v>
      </c>
      <c r="AL99" s="333">
        <v>0</v>
      </c>
      <c r="AM99" s="333">
        <v>0</v>
      </c>
      <c r="AN99" s="333">
        <v>0</v>
      </c>
      <c r="AO99" s="333">
        <v>0</v>
      </c>
      <c r="AP99" s="333">
        <v>0</v>
      </c>
      <c r="AQ99" s="333">
        <v>0</v>
      </c>
      <c r="AR99" s="333">
        <v>0</v>
      </c>
      <c r="AS99" s="333">
        <v>0</v>
      </c>
      <c r="AT99" s="333">
        <v>0</v>
      </c>
      <c r="AU99" s="333">
        <v>0</v>
      </c>
      <c r="AV99" s="333">
        <v>0</v>
      </c>
      <c r="AW99" s="333">
        <v>0</v>
      </c>
      <c r="AX99" s="333">
        <v>0</v>
      </c>
      <c r="AY99" s="333">
        <v>285.43999999994412</v>
      </c>
      <c r="AZ99" s="333">
        <v>195.8046875</v>
      </c>
      <c r="BA99" s="333">
        <v>70.387199999764562</v>
      </c>
      <c r="BB99" s="333">
        <v>0</v>
      </c>
      <c r="BC99" s="333">
        <v>0</v>
      </c>
      <c r="BD99" s="333">
        <v>0</v>
      </c>
      <c r="BE99" s="333">
        <v>0</v>
      </c>
      <c r="BF99" s="333">
        <v>0</v>
      </c>
      <c r="BG99" s="333">
        <v>0</v>
      </c>
      <c r="BH99" s="333">
        <v>0</v>
      </c>
      <c r="BI99" s="333">
        <v>0</v>
      </c>
      <c r="BJ99" s="333">
        <v>0</v>
      </c>
      <c r="BK99" s="333">
        <v>0</v>
      </c>
      <c r="BL99" s="333">
        <v>0</v>
      </c>
      <c r="BM99" s="333">
        <v>0</v>
      </c>
      <c r="BN99" s="333">
        <v>0</v>
      </c>
      <c r="BO99" s="333">
        <v>0</v>
      </c>
      <c r="BP99" s="333">
        <v>17.193750000093132</v>
      </c>
      <c r="BQ99" s="333">
        <v>0</v>
      </c>
      <c r="BR99" s="333">
        <v>0</v>
      </c>
      <c r="BS99" s="333">
        <v>32.896033333334344</v>
      </c>
      <c r="BT99" s="333">
        <v>20.523571349858685</v>
      </c>
    </row>
    <row r="100" spans="1:72" ht="15.75" customHeight="1" x14ac:dyDescent="0.25">
      <c r="A100" s="2" t="s">
        <v>954</v>
      </c>
      <c r="B100" s="218">
        <v>46246</v>
      </c>
      <c r="C100" s="332">
        <v>0.70833333333333337</v>
      </c>
      <c r="D100" s="332">
        <v>0.75</v>
      </c>
      <c r="E100" s="333">
        <v>2954.5958581566811</v>
      </c>
      <c r="F100" s="333">
        <v>2955.1155942082405</v>
      </c>
      <c r="G100" s="333">
        <v>1922.9532753229141</v>
      </c>
      <c r="H100" s="333">
        <v>1051.3215072602034</v>
      </c>
      <c r="I100" s="333">
        <v>493.17300292104483</v>
      </c>
      <c r="J100" s="333">
        <v>334.10690169408917</v>
      </c>
      <c r="K100" s="333">
        <v>367.7207340747118</v>
      </c>
      <c r="L100" s="333">
        <v>308.72732204198837</v>
      </c>
      <c r="M100" s="333">
        <v>411.40501694753766</v>
      </c>
      <c r="N100" s="333">
        <v>0</v>
      </c>
      <c r="O100" s="333">
        <v>0</v>
      </c>
      <c r="P100" s="333">
        <v>0</v>
      </c>
      <c r="Q100" s="333">
        <v>41.249391304329038</v>
      </c>
      <c r="R100" s="333">
        <v>99.514743961859494</v>
      </c>
      <c r="S100" s="333">
        <v>96.192309178877622</v>
      </c>
      <c r="T100" s="333">
        <v>58.946782608516514</v>
      </c>
      <c r="U100" s="333">
        <v>0</v>
      </c>
      <c r="V100" s="333">
        <v>0</v>
      </c>
      <c r="W100" s="333">
        <v>181.43721739202738</v>
      </c>
      <c r="X100" s="333">
        <v>0</v>
      </c>
      <c r="Y100" s="333">
        <v>94.213975155260414</v>
      </c>
      <c r="Z100" s="333">
        <v>0</v>
      </c>
      <c r="AA100" s="333">
        <v>5.462890625</v>
      </c>
      <c r="AB100" s="333">
        <v>90.465625000186265</v>
      </c>
      <c r="AC100" s="333">
        <v>28.428655660245568</v>
      </c>
      <c r="AD100" s="333">
        <v>117.32880434766412</v>
      </c>
      <c r="AE100" s="333">
        <v>0</v>
      </c>
      <c r="AF100" s="333">
        <v>0</v>
      </c>
      <c r="AG100" s="333">
        <v>0.1677391304365301</v>
      </c>
      <c r="AH100" s="333">
        <v>1.1233695652208553E-2</v>
      </c>
      <c r="AI100" s="333">
        <v>122.06930808816105</v>
      </c>
      <c r="AJ100" s="333">
        <v>297.93279999983497</v>
      </c>
      <c r="AK100" s="333">
        <v>238.64319999981672</v>
      </c>
      <c r="AL100" s="333">
        <v>0</v>
      </c>
      <c r="AM100" s="333">
        <v>0</v>
      </c>
      <c r="AN100" s="333">
        <v>0</v>
      </c>
      <c r="AO100" s="333">
        <v>0</v>
      </c>
      <c r="AP100" s="333">
        <v>0</v>
      </c>
      <c r="AQ100" s="333">
        <v>0</v>
      </c>
      <c r="AR100" s="333">
        <v>0</v>
      </c>
      <c r="AS100" s="333">
        <v>0</v>
      </c>
      <c r="AT100" s="333">
        <v>0</v>
      </c>
      <c r="AU100" s="333">
        <v>0</v>
      </c>
      <c r="AV100" s="333">
        <v>0</v>
      </c>
      <c r="AW100" s="333">
        <v>0</v>
      </c>
      <c r="AX100" s="333">
        <v>0</v>
      </c>
      <c r="AY100" s="333">
        <v>274.24320000037551</v>
      </c>
      <c r="AZ100" s="333">
        <v>206.68593749997672</v>
      </c>
      <c r="BA100" s="333">
        <v>73.190400000661612</v>
      </c>
      <c r="BB100" s="333">
        <v>0</v>
      </c>
      <c r="BC100" s="333">
        <v>0</v>
      </c>
      <c r="BD100" s="333">
        <v>0</v>
      </c>
      <c r="BE100" s="333">
        <v>0</v>
      </c>
      <c r="BF100" s="333">
        <v>0</v>
      </c>
      <c r="BG100" s="333">
        <v>0</v>
      </c>
      <c r="BH100" s="333">
        <v>0</v>
      </c>
      <c r="BI100" s="333">
        <v>0</v>
      </c>
      <c r="BJ100" s="333">
        <v>0</v>
      </c>
      <c r="BK100" s="333">
        <v>0</v>
      </c>
      <c r="BL100" s="333">
        <v>0</v>
      </c>
      <c r="BM100" s="333">
        <v>0</v>
      </c>
      <c r="BN100" s="333">
        <v>0</v>
      </c>
      <c r="BO100" s="333">
        <v>0</v>
      </c>
      <c r="BP100" s="333">
        <v>17.917187499930151</v>
      </c>
      <c r="BQ100" s="333">
        <v>0</v>
      </c>
      <c r="BR100" s="333">
        <v>0</v>
      </c>
      <c r="BS100" s="333">
        <v>11.118491666666159</v>
      </c>
      <c r="BT100" s="333">
        <v>8.2851838322094409</v>
      </c>
    </row>
    <row r="101" spans="1:72" ht="15.75" customHeight="1" x14ac:dyDescent="0.25">
      <c r="A101" s="2" t="s">
        <v>955</v>
      </c>
      <c r="B101" s="218">
        <v>46247</v>
      </c>
      <c r="C101" s="332">
        <v>0.41666666666666669</v>
      </c>
      <c r="D101" s="332">
        <v>0.45833333333333331</v>
      </c>
      <c r="E101" s="333">
        <v>2971.2324637770653</v>
      </c>
      <c r="F101" s="333">
        <v>2956.7777391076088</v>
      </c>
      <c r="G101" s="333">
        <v>1875.6118260622025</v>
      </c>
      <c r="H101" s="333">
        <v>1100.4586666673422</v>
      </c>
      <c r="I101" s="333">
        <v>337.0282641723752</v>
      </c>
      <c r="J101" s="333">
        <v>285.81749152764678</v>
      </c>
      <c r="K101" s="333">
        <v>374.8641963750124</v>
      </c>
      <c r="L101" s="333">
        <v>329.20732203125954</v>
      </c>
      <c r="M101" s="333">
        <v>548.06562712043524</v>
      </c>
      <c r="N101" s="333">
        <v>0</v>
      </c>
      <c r="O101" s="333">
        <v>0</v>
      </c>
      <c r="P101" s="333">
        <v>0</v>
      </c>
      <c r="Q101" s="333">
        <v>41.160347825847566</v>
      </c>
      <c r="R101" s="333">
        <v>67.53947826102376</v>
      </c>
      <c r="S101" s="333">
        <v>96.467478260863572</v>
      </c>
      <c r="T101" s="333">
        <v>11.163826086558402</v>
      </c>
      <c r="U101" s="333">
        <v>0</v>
      </c>
      <c r="V101" s="333">
        <v>0</v>
      </c>
      <c r="W101" s="333">
        <v>135.14573912974447</v>
      </c>
      <c r="X101" s="333">
        <v>0</v>
      </c>
      <c r="Y101" s="333">
        <v>90.279687500093132</v>
      </c>
      <c r="Z101" s="333">
        <v>0</v>
      </c>
      <c r="AA101" s="333">
        <v>31.083092730958015</v>
      </c>
      <c r="AB101" s="333">
        <v>74.250126164872199</v>
      </c>
      <c r="AC101" s="333">
        <v>28.777319487649947</v>
      </c>
      <c r="AD101" s="333">
        <v>116.15969373844564</v>
      </c>
      <c r="AE101" s="333">
        <v>0</v>
      </c>
      <c r="AF101" s="333">
        <v>0</v>
      </c>
      <c r="AG101" s="333">
        <v>0.16573913042884669</v>
      </c>
      <c r="AH101" s="333">
        <v>1.140353260871052E-2</v>
      </c>
      <c r="AI101" s="333">
        <v>143.34513791557401</v>
      </c>
      <c r="AJ101" s="333">
        <v>329.21287804865278</v>
      </c>
      <c r="AK101" s="333">
        <v>266.37736585363746</v>
      </c>
      <c r="AL101" s="333">
        <v>0</v>
      </c>
      <c r="AM101" s="333">
        <v>0</v>
      </c>
      <c r="AN101" s="333">
        <v>0</v>
      </c>
      <c r="AO101" s="333">
        <v>0</v>
      </c>
      <c r="AP101" s="333">
        <v>0</v>
      </c>
      <c r="AQ101" s="333">
        <v>0</v>
      </c>
      <c r="AR101" s="333">
        <v>0</v>
      </c>
      <c r="AS101" s="333">
        <v>0</v>
      </c>
      <c r="AT101" s="333">
        <v>0</v>
      </c>
      <c r="AU101" s="333">
        <v>0</v>
      </c>
      <c r="AV101" s="333">
        <v>0</v>
      </c>
      <c r="AW101" s="333">
        <v>0</v>
      </c>
      <c r="AX101" s="333">
        <v>0</v>
      </c>
      <c r="AY101" s="333">
        <v>283.31199999991804</v>
      </c>
      <c r="AZ101" s="333">
        <v>140.53749999997672</v>
      </c>
      <c r="BA101" s="333">
        <v>48.63611138984561</v>
      </c>
      <c r="BB101" s="333">
        <v>0</v>
      </c>
      <c r="BC101" s="333">
        <v>0</v>
      </c>
      <c r="BD101" s="333">
        <v>0</v>
      </c>
      <c r="BE101" s="333">
        <v>0</v>
      </c>
      <c r="BF101" s="333">
        <v>0</v>
      </c>
      <c r="BG101" s="333">
        <v>0</v>
      </c>
      <c r="BH101" s="333">
        <v>0</v>
      </c>
      <c r="BI101" s="333">
        <v>0</v>
      </c>
      <c r="BJ101" s="333">
        <v>0</v>
      </c>
      <c r="BK101" s="333">
        <v>0</v>
      </c>
      <c r="BL101" s="333">
        <v>0</v>
      </c>
      <c r="BM101" s="333">
        <v>0</v>
      </c>
      <c r="BN101" s="333">
        <v>0</v>
      </c>
      <c r="BO101" s="333">
        <v>0</v>
      </c>
      <c r="BP101" s="333">
        <v>8.4093750000465661</v>
      </c>
      <c r="BQ101" s="333">
        <v>0</v>
      </c>
      <c r="BR101" s="333">
        <v>0</v>
      </c>
      <c r="BS101" s="333">
        <v>78.365907563025758</v>
      </c>
      <c r="BT101" s="333">
        <v>58.431576470589789</v>
      </c>
    </row>
    <row r="102" spans="1:72" ht="15.75" customHeight="1" x14ac:dyDescent="0.25">
      <c r="A102" s="2" t="s">
        <v>956</v>
      </c>
      <c r="B102" s="218">
        <v>46247</v>
      </c>
      <c r="C102" s="332">
        <v>0.45833333333333331</v>
      </c>
      <c r="D102" s="332">
        <v>0.5</v>
      </c>
      <c r="E102" s="333">
        <v>2919.49820291996</v>
      </c>
      <c r="F102" s="333">
        <v>2920.8041739165783</v>
      </c>
      <c r="G102" s="333">
        <v>1872.554666697979</v>
      </c>
      <c r="H102" s="333">
        <v>1060.1813333183527</v>
      </c>
      <c r="I102" s="333">
        <v>410.3636610172689</v>
      </c>
      <c r="J102" s="333">
        <v>331.13682291284204</v>
      </c>
      <c r="K102" s="333">
        <v>374.81871186196804</v>
      </c>
      <c r="L102" s="333">
        <v>330.04040677845478</v>
      </c>
      <c r="M102" s="333">
        <v>421.74915254116058</v>
      </c>
      <c r="N102" s="333">
        <v>0</v>
      </c>
      <c r="O102" s="333">
        <v>0</v>
      </c>
      <c r="P102" s="333">
        <v>0</v>
      </c>
      <c r="Q102" s="333">
        <v>35.412096618674695</v>
      </c>
      <c r="R102" s="333">
        <v>99.567304347641766</v>
      </c>
      <c r="S102" s="333">
        <v>96.239304347895086</v>
      </c>
      <c r="T102" s="333">
        <v>8.292173913680017</v>
      </c>
      <c r="U102" s="333">
        <v>0</v>
      </c>
      <c r="V102" s="333">
        <v>0</v>
      </c>
      <c r="W102" s="333">
        <v>193.93669565208256</v>
      </c>
      <c r="X102" s="333">
        <v>0</v>
      </c>
      <c r="Y102" s="333">
        <v>94.189440993592143</v>
      </c>
      <c r="Z102" s="333">
        <v>7.7568359375</v>
      </c>
      <c r="AA102" s="333">
        <v>39.296380166430026</v>
      </c>
      <c r="AB102" s="333">
        <v>115.03105590073392</v>
      </c>
      <c r="AC102" s="333">
        <v>28.277368012350053</v>
      </c>
      <c r="AD102" s="333">
        <v>116.1446540877223</v>
      </c>
      <c r="AE102" s="333">
        <v>0</v>
      </c>
      <c r="AF102" s="333">
        <v>0</v>
      </c>
      <c r="AG102" s="333">
        <v>0.16573913043612265</v>
      </c>
      <c r="AH102" s="333">
        <v>1.1358695652234019E-2</v>
      </c>
      <c r="AI102" s="333">
        <v>146.03804347850382</v>
      </c>
      <c r="AJ102" s="333">
        <v>327.6959219512064</v>
      </c>
      <c r="AK102" s="333">
        <v>264.89287804905325</v>
      </c>
      <c r="AL102" s="333">
        <v>0</v>
      </c>
      <c r="AM102" s="333">
        <v>0</v>
      </c>
      <c r="AN102" s="333">
        <v>0</v>
      </c>
      <c r="AO102" s="333">
        <v>0</v>
      </c>
      <c r="AP102" s="333">
        <v>0</v>
      </c>
      <c r="AQ102" s="333">
        <v>0</v>
      </c>
      <c r="AR102" s="333">
        <v>0</v>
      </c>
      <c r="AS102" s="333">
        <v>0</v>
      </c>
      <c r="AT102" s="333">
        <v>0</v>
      </c>
      <c r="AU102" s="333">
        <v>0</v>
      </c>
      <c r="AV102" s="333">
        <v>0</v>
      </c>
      <c r="AW102" s="333">
        <v>0</v>
      </c>
      <c r="AX102" s="333">
        <v>0</v>
      </c>
      <c r="AY102" s="333">
        <v>280.88959999987856</v>
      </c>
      <c r="AZ102" s="333">
        <v>140.20937499997672</v>
      </c>
      <c r="BA102" s="333">
        <v>43.507200002670288</v>
      </c>
      <c r="BB102" s="333">
        <v>0</v>
      </c>
      <c r="BC102" s="333">
        <v>0</v>
      </c>
      <c r="BD102" s="333">
        <v>0</v>
      </c>
      <c r="BE102" s="333">
        <v>0</v>
      </c>
      <c r="BF102" s="333">
        <v>0</v>
      </c>
      <c r="BG102" s="333">
        <v>0</v>
      </c>
      <c r="BH102" s="333">
        <v>0</v>
      </c>
      <c r="BI102" s="333">
        <v>0</v>
      </c>
      <c r="BJ102" s="333">
        <v>0</v>
      </c>
      <c r="BK102" s="333">
        <v>0</v>
      </c>
      <c r="BL102" s="333">
        <v>0</v>
      </c>
      <c r="BM102" s="333">
        <v>0</v>
      </c>
      <c r="BN102" s="333">
        <v>0</v>
      </c>
      <c r="BO102" s="333">
        <v>0</v>
      </c>
      <c r="BP102" s="333">
        <v>12.159374999930151</v>
      </c>
      <c r="BQ102" s="333">
        <v>0</v>
      </c>
      <c r="BR102" s="333">
        <v>0</v>
      </c>
      <c r="BS102" s="333">
        <v>95.450966386553773</v>
      </c>
      <c r="BT102" s="333">
        <v>69.695512605041586</v>
      </c>
    </row>
    <row r="103" spans="1:72" ht="15.75" customHeight="1" x14ac:dyDescent="0.25">
      <c r="A103" s="2" t="s">
        <v>957</v>
      </c>
      <c r="B103" s="218">
        <v>46247</v>
      </c>
      <c r="C103" s="332">
        <v>0.5</v>
      </c>
      <c r="D103" s="332">
        <v>0.54166666666666663</v>
      </c>
      <c r="E103" s="333">
        <v>2843.9893333017826</v>
      </c>
      <c r="F103" s="333">
        <v>2823.8358260691166</v>
      </c>
      <c r="G103" s="333">
        <v>1797.4613333046436</v>
      </c>
      <c r="H103" s="333">
        <v>1043.2482318878174</v>
      </c>
      <c r="I103" s="333">
        <v>358.71240678057075</v>
      </c>
      <c r="J103" s="333">
        <v>321.25351723656058</v>
      </c>
      <c r="K103" s="333">
        <v>365.30766101926565</v>
      </c>
      <c r="L103" s="333">
        <v>320.26961543411016</v>
      </c>
      <c r="M103" s="333">
        <v>429.55932203307748</v>
      </c>
      <c r="N103" s="333">
        <v>0</v>
      </c>
      <c r="O103" s="333">
        <v>0</v>
      </c>
      <c r="P103" s="333">
        <v>0</v>
      </c>
      <c r="Q103" s="333">
        <v>58.977045751176775</v>
      </c>
      <c r="R103" s="333">
        <v>100.52237475197762</v>
      </c>
      <c r="S103" s="333">
        <v>96.747703324537724</v>
      </c>
      <c r="T103" s="333">
        <v>8.703999999910593</v>
      </c>
      <c r="U103" s="333">
        <v>0</v>
      </c>
      <c r="V103" s="333">
        <v>0</v>
      </c>
      <c r="W103" s="333">
        <v>132.05147826112807</v>
      </c>
      <c r="X103" s="333">
        <v>0</v>
      </c>
      <c r="Y103" s="333">
        <v>94.400621118023992</v>
      </c>
      <c r="Z103" s="333">
        <v>0</v>
      </c>
      <c r="AA103" s="333">
        <v>41.527753665111959</v>
      </c>
      <c r="AB103" s="333">
        <v>115.95006793458015</v>
      </c>
      <c r="AC103" s="333">
        <v>29.020768633577973</v>
      </c>
      <c r="AD103" s="333">
        <v>115.3125</v>
      </c>
      <c r="AE103" s="333">
        <v>0</v>
      </c>
      <c r="AF103" s="333">
        <v>0</v>
      </c>
      <c r="AG103" s="333">
        <v>0.16573913043976063</v>
      </c>
      <c r="AH103" s="333">
        <v>1.1983695652133974E-2</v>
      </c>
      <c r="AI103" s="333">
        <v>134.47282608691603</v>
      </c>
      <c r="AJ103" s="333">
        <v>316.22400000016205</v>
      </c>
      <c r="AK103" s="333">
        <v>255.01439999975264</v>
      </c>
      <c r="AL103" s="333">
        <v>0</v>
      </c>
      <c r="AM103" s="333">
        <v>0</v>
      </c>
      <c r="AN103" s="333">
        <v>0</v>
      </c>
      <c r="AO103" s="333">
        <v>0</v>
      </c>
      <c r="AP103" s="333">
        <v>0</v>
      </c>
      <c r="AQ103" s="333">
        <v>0</v>
      </c>
      <c r="AR103" s="333">
        <v>0</v>
      </c>
      <c r="AS103" s="333">
        <v>0</v>
      </c>
      <c r="AT103" s="333">
        <v>0</v>
      </c>
      <c r="AU103" s="333">
        <v>0</v>
      </c>
      <c r="AV103" s="333">
        <v>0</v>
      </c>
      <c r="AW103" s="333">
        <v>0</v>
      </c>
      <c r="AX103" s="333">
        <v>0</v>
      </c>
      <c r="AY103" s="333">
        <v>280.87039999989793</v>
      </c>
      <c r="AZ103" s="333">
        <v>141.75</v>
      </c>
      <c r="BA103" s="333">
        <v>40.435199998319149</v>
      </c>
      <c r="BB103" s="333">
        <v>0</v>
      </c>
      <c r="BC103" s="333">
        <v>0</v>
      </c>
      <c r="BD103" s="333">
        <v>0</v>
      </c>
      <c r="BE103" s="333">
        <v>0</v>
      </c>
      <c r="BF103" s="333">
        <v>0</v>
      </c>
      <c r="BG103" s="333">
        <v>0</v>
      </c>
      <c r="BH103" s="333">
        <v>0</v>
      </c>
      <c r="BI103" s="333">
        <v>0</v>
      </c>
      <c r="BJ103" s="333">
        <v>0</v>
      </c>
      <c r="BK103" s="333">
        <v>0</v>
      </c>
      <c r="BL103" s="333">
        <v>0</v>
      </c>
      <c r="BM103" s="333">
        <v>0</v>
      </c>
      <c r="BN103" s="333">
        <v>0</v>
      </c>
      <c r="BO103" s="333">
        <v>0</v>
      </c>
      <c r="BP103" s="333">
        <v>12.923246951191686</v>
      </c>
      <c r="BQ103" s="333">
        <v>0</v>
      </c>
      <c r="BR103" s="333">
        <v>0</v>
      </c>
      <c r="BS103" s="333">
        <v>104.30461344537798</v>
      </c>
      <c r="BT103" s="333">
        <v>74.252310924373887</v>
      </c>
    </row>
    <row r="104" spans="1:72" ht="15.75" customHeight="1" x14ac:dyDescent="0.25">
      <c r="A104" s="2" t="s">
        <v>958</v>
      </c>
      <c r="B104" s="218">
        <v>46247</v>
      </c>
      <c r="C104" s="332">
        <v>0.54166666666666663</v>
      </c>
      <c r="D104" s="332">
        <v>0.58333333333333337</v>
      </c>
      <c r="E104" s="333">
        <v>2938.3716312050819</v>
      </c>
      <c r="F104" s="333">
        <v>2938.3457391262054</v>
      </c>
      <c r="G104" s="333">
        <v>1884.1599999964237</v>
      </c>
      <c r="H104" s="333">
        <v>1067.8984347730875</v>
      </c>
      <c r="I104" s="333">
        <v>424.52610169351101</v>
      </c>
      <c r="J104" s="333">
        <v>311.34986323863268</v>
      </c>
      <c r="K104" s="333">
        <v>367.45979660749435</v>
      </c>
      <c r="L104" s="333">
        <v>330.7861133813858</v>
      </c>
      <c r="M104" s="333">
        <v>444.68471770733595</v>
      </c>
      <c r="N104" s="333">
        <v>0</v>
      </c>
      <c r="O104" s="333">
        <v>0</v>
      </c>
      <c r="P104" s="333">
        <v>0</v>
      </c>
      <c r="Q104" s="333">
        <v>42.915901108644903</v>
      </c>
      <c r="R104" s="333">
        <v>99.541625248268247</v>
      </c>
      <c r="S104" s="333">
        <v>96.430938673205674</v>
      </c>
      <c r="T104" s="333">
        <v>2.0479999994859099</v>
      </c>
      <c r="U104" s="333">
        <v>0</v>
      </c>
      <c r="V104" s="333">
        <v>0</v>
      </c>
      <c r="W104" s="333">
        <v>223.78852173965424</v>
      </c>
      <c r="X104" s="333">
        <v>0</v>
      </c>
      <c r="Y104" s="333">
        <v>94.295031056273729</v>
      </c>
      <c r="Z104" s="333">
        <v>0</v>
      </c>
      <c r="AA104" s="333">
        <v>49.301448466605507</v>
      </c>
      <c r="AB104" s="333">
        <v>110.43721064832062</v>
      </c>
      <c r="AC104" s="333">
        <v>28.783918866422027</v>
      </c>
      <c r="AD104" s="333">
        <v>120.38625776395202</v>
      </c>
      <c r="AE104" s="333">
        <v>0</v>
      </c>
      <c r="AF104" s="333">
        <v>0</v>
      </c>
      <c r="AG104" s="333">
        <v>0.16576390837144572</v>
      </c>
      <c r="AH104" s="333">
        <v>1.1485361150334938E-2</v>
      </c>
      <c r="AI104" s="333">
        <v>145.26764843426645</v>
      </c>
      <c r="AJ104" s="333">
        <v>304.43839999986812</v>
      </c>
      <c r="AK104" s="333">
        <v>244.3519999999553</v>
      </c>
      <c r="AL104" s="333">
        <v>0</v>
      </c>
      <c r="AM104" s="333">
        <v>0</v>
      </c>
      <c r="AN104" s="333">
        <v>0</v>
      </c>
      <c r="AO104" s="333">
        <v>0</v>
      </c>
      <c r="AP104" s="333">
        <v>0</v>
      </c>
      <c r="AQ104" s="333">
        <v>0</v>
      </c>
      <c r="AR104" s="333">
        <v>0</v>
      </c>
      <c r="AS104" s="333">
        <v>0</v>
      </c>
      <c r="AT104" s="333">
        <v>0</v>
      </c>
      <c r="AU104" s="333">
        <v>0</v>
      </c>
      <c r="AV104" s="333">
        <v>0</v>
      </c>
      <c r="AW104" s="333">
        <v>0</v>
      </c>
      <c r="AX104" s="333">
        <v>0</v>
      </c>
      <c r="AY104" s="333">
        <v>281.76960000023246</v>
      </c>
      <c r="AZ104" s="333">
        <v>141.41249999997672</v>
      </c>
      <c r="BA104" s="333">
        <v>36.851199999451637</v>
      </c>
      <c r="BB104" s="333">
        <v>0</v>
      </c>
      <c r="BC104" s="333">
        <v>0</v>
      </c>
      <c r="BD104" s="333">
        <v>0</v>
      </c>
      <c r="BE104" s="333">
        <v>0</v>
      </c>
      <c r="BF104" s="333">
        <v>0</v>
      </c>
      <c r="BG104" s="333">
        <v>0</v>
      </c>
      <c r="BH104" s="333">
        <v>0</v>
      </c>
      <c r="BI104" s="333">
        <v>0</v>
      </c>
      <c r="BJ104" s="333">
        <v>0</v>
      </c>
      <c r="BK104" s="333">
        <v>0</v>
      </c>
      <c r="BL104" s="333">
        <v>0</v>
      </c>
      <c r="BM104" s="333">
        <v>0</v>
      </c>
      <c r="BN104" s="333">
        <v>0</v>
      </c>
      <c r="BO104" s="333">
        <v>0</v>
      </c>
      <c r="BP104" s="333">
        <v>9.2642530488083139</v>
      </c>
      <c r="BQ104" s="333">
        <v>1.611328125</v>
      </c>
      <c r="BR104" s="333">
        <v>0</v>
      </c>
      <c r="BS104" s="333">
        <v>113.57397927170859</v>
      </c>
      <c r="BT104" s="333">
        <v>78.128999999997177</v>
      </c>
    </row>
    <row r="105" spans="1:72" ht="15.75" customHeight="1" x14ac:dyDescent="0.25">
      <c r="A105" s="2" t="s">
        <v>959</v>
      </c>
      <c r="B105" s="218">
        <v>46247</v>
      </c>
      <c r="C105" s="332">
        <v>0.58333333333333337</v>
      </c>
      <c r="D105" s="332">
        <v>0.625</v>
      </c>
      <c r="E105" s="333">
        <v>2873.0806586444378</v>
      </c>
      <c r="F105" s="333">
        <v>2856.811594247818</v>
      </c>
      <c r="G105" s="333">
        <v>1840.4693333506584</v>
      </c>
      <c r="H105" s="333">
        <v>1043.1443478316069</v>
      </c>
      <c r="I105" s="333">
        <v>386.16949152573943</v>
      </c>
      <c r="J105" s="333">
        <v>312.05966101959348</v>
      </c>
      <c r="K105" s="333">
        <v>365.32368188351393</v>
      </c>
      <c r="L105" s="333">
        <v>299.77166101336479</v>
      </c>
      <c r="M105" s="333">
        <v>468.17986207082868</v>
      </c>
      <c r="N105" s="333">
        <v>0</v>
      </c>
      <c r="O105" s="333">
        <v>0</v>
      </c>
      <c r="P105" s="333">
        <v>0</v>
      </c>
      <c r="Q105" s="333">
        <v>61.017043478786945</v>
      </c>
      <c r="R105" s="333">
        <v>99.82330434769392</v>
      </c>
      <c r="S105" s="333">
        <v>38.601531914900988</v>
      </c>
      <c r="T105" s="333">
        <v>15.104000000283122</v>
      </c>
      <c r="U105" s="333">
        <v>0</v>
      </c>
      <c r="V105" s="333">
        <v>0</v>
      </c>
      <c r="W105" s="333">
        <v>180.46392270550132</v>
      </c>
      <c r="X105" s="333">
        <v>0</v>
      </c>
      <c r="Y105" s="333">
        <v>94.404800449032336</v>
      </c>
      <c r="Z105" s="333">
        <v>0</v>
      </c>
      <c r="AA105" s="333">
        <v>35.045671088970266</v>
      </c>
      <c r="AB105" s="333">
        <v>97.670272904448211</v>
      </c>
      <c r="AC105" s="333">
        <v>28.583799342159182</v>
      </c>
      <c r="AD105" s="333">
        <v>119.65838509332389</v>
      </c>
      <c r="AE105" s="333">
        <v>0</v>
      </c>
      <c r="AF105" s="333">
        <v>0</v>
      </c>
      <c r="AG105" s="333">
        <v>0.16647311827910016</v>
      </c>
      <c r="AH105" s="333">
        <v>1.1233870967771509E-2</v>
      </c>
      <c r="AI105" s="333">
        <v>116.40322580561042</v>
      </c>
      <c r="AJ105" s="333">
        <v>322.17280000005849</v>
      </c>
      <c r="AK105" s="333">
        <v>259.8656000001356</v>
      </c>
      <c r="AL105" s="333">
        <v>0</v>
      </c>
      <c r="AM105" s="333">
        <v>0</v>
      </c>
      <c r="AN105" s="333">
        <v>0</v>
      </c>
      <c r="AO105" s="333">
        <v>0</v>
      </c>
      <c r="AP105" s="333">
        <v>0</v>
      </c>
      <c r="AQ105" s="333">
        <v>0</v>
      </c>
      <c r="AR105" s="333">
        <v>0</v>
      </c>
      <c r="AS105" s="333">
        <v>0</v>
      </c>
      <c r="AT105" s="333">
        <v>0</v>
      </c>
      <c r="AU105" s="333">
        <v>0</v>
      </c>
      <c r="AV105" s="333">
        <v>0</v>
      </c>
      <c r="AW105" s="333">
        <v>0</v>
      </c>
      <c r="AX105" s="333">
        <v>0</v>
      </c>
      <c r="AY105" s="333">
        <v>275.63839999958873</v>
      </c>
      <c r="AZ105" s="333">
        <v>169.05000000004657</v>
      </c>
      <c r="BA105" s="333">
        <v>49.267200000584126</v>
      </c>
      <c r="BB105" s="333">
        <v>0</v>
      </c>
      <c r="BC105" s="333">
        <v>0</v>
      </c>
      <c r="BD105" s="333">
        <v>0</v>
      </c>
      <c r="BE105" s="333">
        <v>0</v>
      </c>
      <c r="BF105" s="333">
        <v>0</v>
      </c>
      <c r="BG105" s="333">
        <v>0</v>
      </c>
      <c r="BH105" s="333">
        <v>0</v>
      </c>
      <c r="BI105" s="333">
        <v>0</v>
      </c>
      <c r="BJ105" s="333">
        <v>0</v>
      </c>
      <c r="BK105" s="333">
        <v>0</v>
      </c>
      <c r="BL105" s="333">
        <v>0</v>
      </c>
      <c r="BM105" s="333">
        <v>0</v>
      </c>
      <c r="BN105" s="333">
        <v>0</v>
      </c>
      <c r="BO105" s="333">
        <v>0</v>
      </c>
      <c r="BP105" s="333">
        <v>14.106250000069849</v>
      </c>
      <c r="BQ105" s="333">
        <v>0</v>
      </c>
      <c r="BR105" s="333">
        <v>0</v>
      </c>
      <c r="BS105" s="333">
        <v>74.655899999999747</v>
      </c>
      <c r="BT105" s="333">
        <v>50.358799999998155</v>
      </c>
    </row>
    <row r="106" spans="1:72" ht="15.75" customHeight="1" x14ac:dyDescent="0.25">
      <c r="A106" s="2" t="s">
        <v>960</v>
      </c>
      <c r="B106" s="218">
        <v>46247</v>
      </c>
      <c r="C106" s="332">
        <v>0.625</v>
      </c>
      <c r="D106" s="332">
        <v>0.66666666666666663</v>
      </c>
      <c r="E106" s="333">
        <v>2889.1343768239021</v>
      </c>
      <c r="F106" s="333">
        <v>2889.6983188092709</v>
      </c>
      <c r="G106" s="333">
        <v>1857.5359999835491</v>
      </c>
      <c r="H106" s="333">
        <v>1047.8636521846056</v>
      </c>
      <c r="I106" s="333">
        <v>333.5023960582912</v>
      </c>
      <c r="J106" s="333">
        <v>326.4650847427547</v>
      </c>
      <c r="K106" s="333">
        <v>366.47184354066849</v>
      </c>
      <c r="L106" s="333">
        <v>309.90752542763948</v>
      </c>
      <c r="M106" s="333">
        <v>521.49908123910427</v>
      </c>
      <c r="N106" s="333">
        <v>0</v>
      </c>
      <c r="O106" s="333">
        <v>0</v>
      </c>
      <c r="P106" s="333">
        <v>0</v>
      </c>
      <c r="Q106" s="333">
        <v>31.877565217204392</v>
      </c>
      <c r="R106" s="333">
        <v>99.576579710002989</v>
      </c>
      <c r="S106" s="333">
        <v>0</v>
      </c>
      <c r="T106" s="333">
        <v>12.031999999657273</v>
      </c>
      <c r="U106" s="333">
        <v>0</v>
      </c>
      <c r="V106" s="333">
        <v>0</v>
      </c>
      <c r="W106" s="333">
        <v>182.43277294561267</v>
      </c>
      <c r="X106" s="333">
        <v>0</v>
      </c>
      <c r="Y106" s="333">
        <v>93.834329985547811</v>
      </c>
      <c r="Z106" s="333">
        <v>0</v>
      </c>
      <c r="AA106" s="333">
        <v>33.553513693623245</v>
      </c>
      <c r="AB106" s="333">
        <v>108.99407894723117</v>
      </c>
      <c r="AC106" s="333">
        <v>28.627623406238854</v>
      </c>
      <c r="AD106" s="333">
        <v>119.71118012443185</v>
      </c>
      <c r="AE106" s="333">
        <v>0</v>
      </c>
      <c r="AF106" s="333">
        <v>0</v>
      </c>
      <c r="AG106" s="333">
        <v>0.16501075268024579</v>
      </c>
      <c r="AH106" s="333">
        <v>1.1391129032062963E-2</v>
      </c>
      <c r="AI106" s="333">
        <v>125.1505376342684</v>
      </c>
      <c r="AJ106" s="333">
        <v>308.68800000008196</v>
      </c>
      <c r="AK106" s="333">
        <v>248.76800000015646</v>
      </c>
      <c r="AL106" s="333">
        <v>0</v>
      </c>
      <c r="AM106" s="333">
        <v>0</v>
      </c>
      <c r="AN106" s="333">
        <v>0</v>
      </c>
      <c r="AO106" s="333">
        <v>0</v>
      </c>
      <c r="AP106" s="333">
        <v>0</v>
      </c>
      <c r="AQ106" s="333">
        <v>0</v>
      </c>
      <c r="AR106" s="333">
        <v>0</v>
      </c>
      <c r="AS106" s="333">
        <v>0</v>
      </c>
      <c r="AT106" s="333">
        <v>0</v>
      </c>
      <c r="AU106" s="333">
        <v>0</v>
      </c>
      <c r="AV106" s="333">
        <v>0</v>
      </c>
      <c r="AW106" s="333">
        <v>0</v>
      </c>
      <c r="AX106" s="333">
        <v>0</v>
      </c>
      <c r="AY106" s="333">
        <v>273.32800000021234</v>
      </c>
      <c r="AZ106" s="333">
        <v>176.03281250002328</v>
      </c>
      <c r="BA106" s="333">
        <v>52.204800000414252</v>
      </c>
      <c r="BB106" s="333">
        <v>0</v>
      </c>
      <c r="BC106" s="333">
        <v>0</v>
      </c>
      <c r="BD106" s="333">
        <v>0</v>
      </c>
      <c r="BE106" s="333">
        <v>0</v>
      </c>
      <c r="BF106" s="333">
        <v>0</v>
      </c>
      <c r="BG106" s="333">
        <v>0</v>
      </c>
      <c r="BH106" s="333">
        <v>0</v>
      </c>
      <c r="BI106" s="333">
        <v>0</v>
      </c>
      <c r="BJ106" s="333">
        <v>0</v>
      </c>
      <c r="BK106" s="333">
        <v>0</v>
      </c>
      <c r="BL106" s="333">
        <v>0</v>
      </c>
      <c r="BM106" s="333">
        <v>0</v>
      </c>
      <c r="BN106" s="333">
        <v>0</v>
      </c>
      <c r="BO106" s="333">
        <v>0</v>
      </c>
      <c r="BP106" s="333">
        <v>16.690624999930151</v>
      </c>
      <c r="BQ106" s="333">
        <v>0</v>
      </c>
      <c r="BR106" s="333">
        <v>0</v>
      </c>
      <c r="BS106" s="333">
        <v>67.769633333333331</v>
      </c>
      <c r="BT106" s="333">
        <v>44.651700000002165</v>
      </c>
    </row>
    <row r="107" spans="1:72" ht="15.75" customHeight="1" x14ac:dyDescent="0.25">
      <c r="A107" s="2" t="s">
        <v>961</v>
      </c>
      <c r="B107" s="218">
        <v>46247</v>
      </c>
      <c r="C107" s="332">
        <v>0.66666666666666663</v>
      </c>
      <c r="D107" s="332">
        <v>0.70833333333333337</v>
      </c>
      <c r="E107" s="333">
        <v>2997.5893333256245</v>
      </c>
      <c r="F107" s="333">
        <v>2980.5523478090763</v>
      </c>
      <c r="G107" s="333">
        <v>1888.9386666715145</v>
      </c>
      <c r="H107" s="333">
        <v>1117.525333315134</v>
      </c>
      <c r="I107" s="333">
        <v>361.11672258749604</v>
      </c>
      <c r="J107" s="333">
        <v>329.98414962366223</v>
      </c>
      <c r="K107" s="333">
        <v>338.92664407193661</v>
      </c>
      <c r="L107" s="333">
        <v>334.66187258809805</v>
      </c>
      <c r="M107" s="333">
        <v>489.15959322080016</v>
      </c>
      <c r="N107" s="333">
        <v>0</v>
      </c>
      <c r="O107" s="333">
        <v>0</v>
      </c>
      <c r="P107" s="333">
        <v>0</v>
      </c>
      <c r="Q107" s="333">
        <v>25.087999999523163</v>
      </c>
      <c r="R107" s="333">
        <v>99.558028985746205</v>
      </c>
      <c r="S107" s="333">
        <v>0</v>
      </c>
      <c r="T107" s="333">
        <v>36.693333333358169</v>
      </c>
      <c r="U107" s="333">
        <v>0</v>
      </c>
      <c r="V107" s="333">
        <v>0</v>
      </c>
      <c r="W107" s="333">
        <v>181.90642705373466</v>
      </c>
      <c r="X107" s="333">
        <v>0</v>
      </c>
      <c r="Y107" s="333">
        <v>94.079192546661943</v>
      </c>
      <c r="Z107" s="333">
        <v>0</v>
      </c>
      <c r="AA107" s="333">
        <v>18.142335500800982</v>
      </c>
      <c r="AB107" s="333">
        <v>100.515625</v>
      </c>
      <c r="AC107" s="333">
        <v>28.780764751601964</v>
      </c>
      <c r="AD107" s="333">
        <v>117.61917701829225</v>
      </c>
      <c r="AE107" s="333">
        <v>0</v>
      </c>
      <c r="AF107" s="333">
        <v>0</v>
      </c>
      <c r="AG107" s="333">
        <v>0.16374193548472249</v>
      </c>
      <c r="AH107" s="333">
        <v>1.197580645157359E-2</v>
      </c>
      <c r="AI107" s="333">
        <v>148.39784946292639</v>
      </c>
      <c r="AJ107" s="333">
        <v>298.91840000008233</v>
      </c>
      <c r="AK107" s="333">
        <v>239.50079999957234</v>
      </c>
      <c r="AL107" s="333">
        <v>0</v>
      </c>
      <c r="AM107" s="333">
        <v>0</v>
      </c>
      <c r="AN107" s="333">
        <v>0</v>
      </c>
      <c r="AO107" s="333">
        <v>0</v>
      </c>
      <c r="AP107" s="333">
        <v>0</v>
      </c>
      <c r="AQ107" s="333">
        <v>0</v>
      </c>
      <c r="AR107" s="333">
        <v>0</v>
      </c>
      <c r="AS107" s="333">
        <v>0</v>
      </c>
      <c r="AT107" s="333">
        <v>0</v>
      </c>
      <c r="AU107" s="333">
        <v>0</v>
      </c>
      <c r="AV107" s="333">
        <v>0</v>
      </c>
      <c r="AW107" s="333">
        <v>0</v>
      </c>
      <c r="AX107" s="333">
        <v>0</v>
      </c>
      <c r="AY107" s="333">
        <v>280.88640000019222</v>
      </c>
      <c r="AZ107" s="333">
        <v>194.38749999995343</v>
      </c>
      <c r="BA107" s="333">
        <v>65.913599999621511</v>
      </c>
      <c r="BB107" s="333">
        <v>0</v>
      </c>
      <c r="BC107" s="333">
        <v>0</v>
      </c>
      <c r="BD107" s="333">
        <v>0</v>
      </c>
      <c r="BE107" s="333">
        <v>0</v>
      </c>
      <c r="BF107" s="333">
        <v>0</v>
      </c>
      <c r="BG107" s="333">
        <v>0</v>
      </c>
      <c r="BH107" s="333">
        <v>0</v>
      </c>
      <c r="BI107" s="333">
        <v>0</v>
      </c>
      <c r="BJ107" s="333">
        <v>0</v>
      </c>
      <c r="BK107" s="333">
        <v>0</v>
      </c>
      <c r="BL107" s="333">
        <v>0</v>
      </c>
      <c r="BM107" s="333">
        <v>0</v>
      </c>
      <c r="BN107" s="333">
        <v>0</v>
      </c>
      <c r="BO107" s="333">
        <v>0</v>
      </c>
      <c r="BP107" s="333">
        <v>8.1187500000232831</v>
      </c>
      <c r="BQ107" s="333">
        <v>5.72509765625</v>
      </c>
      <c r="BR107" s="333">
        <v>0</v>
      </c>
      <c r="BS107" s="333">
        <v>36.575546218487943</v>
      </c>
      <c r="BT107" s="333">
        <v>24.586289915965608</v>
      </c>
    </row>
    <row r="108" spans="1:72" ht="15.75" customHeight="1" x14ac:dyDescent="0.25">
      <c r="A108" s="2" t="s">
        <v>962</v>
      </c>
      <c r="B108" s="218">
        <v>46247</v>
      </c>
      <c r="C108" s="332">
        <v>0.70833333333333337</v>
      </c>
      <c r="D108" s="332">
        <v>0.75</v>
      </c>
      <c r="E108" s="333">
        <v>2954.9375072419643</v>
      </c>
      <c r="F108" s="333">
        <v>2955.2639999985695</v>
      </c>
      <c r="G108" s="333">
        <v>1884.508595764637</v>
      </c>
      <c r="H108" s="333">
        <v>1084.3417971283197</v>
      </c>
      <c r="I108" s="333">
        <v>340.73166101798415</v>
      </c>
      <c r="J108" s="333">
        <v>334.99103682115674</v>
      </c>
      <c r="K108" s="333">
        <v>357.11566101759672</v>
      </c>
      <c r="L108" s="333">
        <v>307.97682758420706</v>
      </c>
      <c r="M108" s="333">
        <v>531.23037287965417</v>
      </c>
      <c r="N108" s="333">
        <v>0</v>
      </c>
      <c r="O108" s="333">
        <v>0</v>
      </c>
      <c r="P108" s="333">
        <v>0</v>
      </c>
      <c r="Q108" s="333">
        <v>30.208000000566244</v>
      </c>
      <c r="R108" s="333">
        <v>99.553082125261426</v>
      </c>
      <c r="S108" s="333">
        <v>0</v>
      </c>
      <c r="T108" s="333">
        <v>53.663536231964827</v>
      </c>
      <c r="U108" s="333">
        <v>0</v>
      </c>
      <c r="V108" s="333">
        <v>0</v>
      </c>
      <c r="W108" s="333">
        <v>141.47722512111068</v>
      </c>
      <c r="X108" s="333">
        <v>0</v>
      </c>
      <c r="Y108" s="333">
        <v>94.032608695793897</v>
      </c>
      <c r="Z108" s="333">
        <v>0.52685546875</v>
      </c>
      <c r="AA108" s="333">
        <v>9.1798694681492634</v>
      </c>
      <c r="AB108" s="333">
        <v>97.389266304206103</v>
      </c>
      <c r="AC108" s="333">
        <v>28.708365683443844</v>
      </c>
      <c r="AD108" s="333">
        <v>115.23796583805233</v>
      </c>
      <c r="AE108" s="333">
        <v>0</v>
      </c>
      <c r="AF108" s="333">
        <v>0</v>
      </c>
      <c r="AG108" s="333">
        <v>0.1657419354924059</v>
      </c>
      <c r="AH108" s="333">
        <v>1.1334677419426953E-2</v>
      </c>
      <c r="AI108" s="333">
        <v>125.80107526853681</v>
      </c>
      <c r="AJ108" s="333">
        <v>316.26638048770837</v>
      </c>
      <c r="AK108" s="333">
        <v>255.46239999961108</v>
      </c>
      <c r="AL108" s="333">
        <v>0</v>
      </c>
      <c r="AM108" s="333">
        <v>0</v>
      </c>
      <c r="AN108" s="333">
        <v>0</v>
      </c>
      <c r="AO108" s="333">
        <v>0</v>
      </c>
      <c r="AP108" s="333">
        <v>0</v>
      </c>
      <c r="AQ108" s="333">
        <v>0</v>
      </c>
      <c r="AR108" s="333">
        <v>0</v>
      </c>
      <c r="AS108" s="333">
        <v>0</v>
      </c>
      <c r="AT108" s="333">
        <v>0</v>
      </c>
      <c r="AU108" s="333">
        <v>0</v>
      </c>
      <c r="AV108" s="333">
        <v>0</v>
      </c>
      <c r="AW108" s="333">
        <v>0</v>
      </c>
      <c r="AX108" s="333">
        <v>0</v>
      </c>
      <c r="AY108" s="333">
        <v>274.05439999978989</v>
      </c>
      <c r="AZ108" s="333">
        <v>205.68281250004657</v>
      </c>
      <c r="BA108" s="333">
        <v>71.167999999597669</v>
      </c>
      <c r="BB108" s="333">
        <v>0</v>
      </c>
      <c r="BC108" s="333">
        <v>0</v>
      </c>
      <c r="BD108" s="333">
        <v>0</v>
      </c>
      <c r="BE108" s="333">
        <v>0</v>
      </c>
      <c r="BF108" s="333">
        <v>0</v>
      </c>
      <c r="BG108" s="333">
        <v>0</v>
      </c>
      <c r="BH108" s="333">
        <v>0</v>
      </c>
      <c r="BI108" s="333">
        <v>0</v>
      </c>
      <c r="BJ108" s="333">
        <v>0</v>
      </c>
      <c r="BK108" s="333">
        <v>0</v>
      </c>
      <c r="BL108" s="333">
        <v>0</v>
      </c>
      <c r="BM108" s="333">
        <v>0</v>
      </c>
      <c r="BN108" s="333">
        <v>0</v>
      </c>
      <c r="BO108" s="333">
        <v>0</v>
      </c>
      <c r="BP108" s="333">
        <v>0</v>
      </c>
      <c r="BQ108" s="333">
        <v>14.345097201723547</v>
      </c>
      <c r="BR108" s="333">
        <v>0</v>
      </c>
      <c r="BS108" s="333">
        <v>18.658003781512889</v>
      </c>
      <c r="BT108" s="333">
        <v>11.630610084033833</v>
      </c>
    </row>
    <row r="109" spans="1:72" ht="15.75" customHeight="1" x14ac:dyDescent="0.25">
      <c r="A109" s="2" t="s">
        <v>963</v>
      </c>
      <c r="B109" s="218">
        <v>46248</v>
      </c>
      <c r="C109" s="332">
        <v>0.41666666666666669</v>
      </c>
      <c r="D109" s="332">
        <v>0.45833333333333331</v>
      </c>
      <c r="E109" s="333">
        <v>2735.5937391221523</v>
      </c>
      <c r="F109" s="333">
        <v>2725.2053333222866</v>
      </c>
      <c r="G109" s="333">
        <v>1742.3137391209602</v>
      </c>
      <c r="H109" s="333">
        <v>994.30399999022484</v>
      </c>
      <c r="I109" s="333">
        <v>244.32963179424405</v>
      </c>
      <c r="J109" s="333">
        <v>296.54345762729645</v>
      </c>
      <c r="K109" s="333">
        <v>385.71823728829622</v>
      </c>
      <c r="L109" s="333">
        <v>331.08176270872355</v>
      </c>
      <c r="M109" s="333">
        <v>495.78955932334065</v>
      </c>
      <c r="N109" s="333">
        <v>0</v>
      </c>
      <c r="O109" s="333">
        <v>0</v>
      </c>
      <c r="P109" s="333">
        <v>0</v>
      </c>
      <c r="Q109" s="333">
        <v>20.747787151485682</v>
      </c>
      <c r="R109" s="333">
        <v>100.16050686920062</v>
      </c>
      <c r="S109" s="333">
        <v>0</v>
      </c>
      <c r="T109" s="333">
        <v>3.7147619966417551</v>
      </c>
      <c r="U109" s="333">
        <v>0</v>
      </c>
      <c r="V109" s="333">
        <v>0</v>
      </c>
      <c r="W109" s="333">
        <v>150.39033082313836</v>
      </c>
      <c r="X109" s="333">
        <v>0</v>
      </c>
      <c r="Y109" s="333">
        <v>94.525067934766412</v>
      </c>
      <c r="Z109" s="333">
        <v>0.537109375</v>
      </c>
      <c r="AA109" s="333">
        <v>32.082104037282988</v>
      </c>
      <c r="AB109" s="333">
        <v>95.748835403937846</v>
      </c>
      <c r="AC109" s="333">
        <v>28.026009316556156</v>
      </c>
      <c r="AD109" s="333">
        <v>101.89518633577973</v>
      </c>
      <c r="AE109" s="333">
        <v>0</v>
      </c>
      <c r="AF109" s="333">
        <v>0</v>
      </c>
      <c r="AG109" s="333">
        <v>0.16577886863160529</v>
      </c>
      <c r="AH109" s="333">
        <v>1.0991672510726858E-2</v>
      </c>
      <c r="AI109" s="333">
        <v>146.78260869532824</v>
      </c>
      <c r="AJ109" s="333">
        <v>323.11196097545326</v>
      </c>
      <c r="AK109" s="333">
        <v>260.65919999964535</v>
      </c>
      <c r="AL109" s="333">
        <v>0</v>
      </c>
      <c r="AM109" s="333">
        <v>0</v>
      </c>
      <c r="AN109" s="333">
        <v>0</v>
      </c>
      <c r="AO109" s="333">
        <v>0</v>
      </c>
      <c r="AP109" s="333">
        <v>0</v>
      </c>
      <c r="AQ109" s="333">
        <v>0</v>
      </c>
      <c r="AR109" s="333">
        <v>0</v>
      </c>
      <c r="AS109" s="333">
        <v>0</v>
      </c>
      <c r="AT109" s="333">
        <v>0</v>
      </c>
      <c r="AU109" s="333">
        <v>0</v>
      </c>
      <c r="AV109" s="333">
        <v>0</v>
      </c>
      <c r="AW109" s="333">
        <v>0</v>
      </c>
      <c r="AX109" s="333">
        <v>0</v>
      </c>
      <c r="AY109" s="333">
        <v>274.09919999958947</v>
      </c>
      <c r="AZ109" s="333">
        <v>130.83671875006985</v>
      </c>
      <c r="BA109" s="333">
        <v>43.507200002670288</v>
      </c>
      <c r="BB109" s="333">
        <v>0</v>
      </c>
      <c r="BC109" s="333">
        <v>0</v>
      </c>
      <c r="BD109" s="333">
        <v>0</v>
      </c>
      <c r="BE109" s="333">
        <v>0</v>
      </c>
      <c r="BF109" s="333">
        <v>0</v>
      </c>
      <c r="BG109" s="333">
        <v>0</v>
      </c>
      <c r="BH109" s="333">
        <v>0</v>
      </c>
      <c r="BI109" s="333">
        <v>0</v>
      </c>
      <c r="BJ109" s="333">
        <v>0</v>
      </c>
      <c r="BK109" s="333">
        <v>0</v>
      </c>
      <c r="BL109" s="333">
        <v>0</v>
      </c>
      <c r="BM109" s="333">
        <v>0</v>
      </c>
      <c r="BN109" s="333">
        <v>0</v>
      </c>
      <c r="BO109" s="333">
        <v>0</v>
      </c>
      <c r="BP109" s="333">
        <v>8.7093750000931323</v>
      </c>
      <c r="BQ109" s="333">
        <v>0</v>
      </c>
      <c r="BR109" s="333">
        <v>0</v>
      </c>
      <c r="BS109" s="333">
        <v>86.164116666666814</v>
      </c>
      <c r="BT109" s="333">
        <v>63.430666666663456</v>
      </c>
    </row>
    <row r="110" spans="1:72" ht="15.75" customHeight="1" x14ac:dyDescent="0.25">
      <c r="A110" s="2" t="s">
        <v>964</v>
      </c>
      <c r="B110" s="218">
        <v>46248</v>
      </c>
      <c r="C110" s="332">
        <v>0.45833333333333331</v>
      </c>
      <c r="D110" s="332">
        <v>0.5</v>
      </c>
      <c r="E110" s="333">
        <v>2873.3440000116825</v>
      </c>
      <c r="F110" s="333">
        <v>2856.9599999785423</v>
      </c>
      <c r="G110" s="333">
        <v>1847.8302609026432</v>
      </c>
      <c r="H110" s="333">
        <v>1026.8493913114071</v>
      </c>
      <c r="I110" s="333">
        <v>319.77287667989731</v>
      </c>
      <c r="J110" s="333">
        <v>313.13572881370783</v>
      </c>
      <c r="K110" s="333">
        <v>377.66508474946022</v>
      </c>
      <c r="L110" s="333">
        <v>332.05369491875172</v>
      </c>
      <c r="M110" s="333">
        <v>493.18616949021816</v>
      </c>
      <c r="N110" s="333">
        <v>0</v>
      </c>
      <c r="O110" s="333">
        <v>0</v>
      </c>
      <c r="P110" s="333">
        <v>0</v>
      </c>
      <c r="Q110" s="333">
        <v>44.555377777665854</v>
      </c>
      <c r="R110" s="333">
        <v>100.33530434826389</v>
      </c>
      <c r="S110" s="333">
        <v>0</v>
      </c>
      <c r="T110" s="333">
        <v>2.9829565212130547</v>
      </c>
      <c r="U110" s="333">
        <v>0</v>
      </c>
      <c r="V110" s="333">
        <v>0</v>
      </c>
      <c r="W110" s="333">
        <v>189.50678260903805</v>
      </c>
      <c r="X110" s="333">
        <v>0</v>
      </c>
      <c r="Y110" s="333">
        <v>94.564994176849723</v>
      </c>
      <c r="Z110" s="333">
        <v>0</v>
      </c>
      <c r="AA110" s="333">
        <v>32.240039062511642</v>
      </c>
      <c r="AB110" s="333">
        <v>108.33281250018626</v>
      </c>
      <c r="AC110" s="333">
        <v>27.5234375</v>
      </c>
      <c r="AD110" s="333">
        <v>107.09239130467176</v>
      </c>
      <c r="AE110" s="333">
        <v>0</v>
      </c>
      <c r="AF110" s="333">
        <v>0</v>
      </c>
      <c r="AG110" s="333">
        <v>0.16774193549281335</v>
      </c>
      <c r="AH110" s="333">
        <v>1.2103436185043392E-2</v>
      </c>
      <c r="AI110" s="333">
        <v>144.36956521775573</v>
      </c>
      <c r="AJ110" s="333">
        <v>312.25600000005215</v>
      </c>
      <c r="AK110" s="333">
        <v>251.51999999955297</v>
      </c>
      <c r="AL110" s="333">
        <v>0</v>
      </c>
      <c r="AM110" s="333">
        <v>0</v>
      </c>
      <c r="AN110" s="333">
        <v>0</v>
      </c>
      <c r="AO110" s="333">
        <v>0</v>
      </c>
      <c r="AP110" s="333">
        <v>0</v>
      </c>
      <c r="AQ110" s="333">
        <v>0</v>
      </c>
      <c r="AR110" s="333">
        <v>0</v>
      </c>
      <c r="AS110" s="333">
        <v>0</v>
      </c>
      <c r="AT110" s="333">
        <v>0</v>
      </c>
      <c r="AU110" s="333">
        <v>0</v>
      </c>
      <c r="AV110" s="333">
        <v>0</v>
      </c>
      <c r="AW110" s="333">
        <v>0</v>
      </c>
      <c r="AX110" s="333">
        <v>0</v>
      </c>
      <c r="AY110" s="333">
        <v>276.22400000039488</v>
      </c>
      <c r="AZ110" s="333">
        <v>138.03359374997672</v>
      </c>
      <c r="BA110" s="333">
        <v>43.519999999552965</v>
      </c>
      <c r="BB110" s="333">
        <v>0</v>
      </c>
      <c r="BC110" s="333">
        <v>0</v>
      </c>
      <c r="BD110" s="333">
        <v>0</v>
      </c>
      <c r="BE110" s="333">
        <v>0</v>
      </c>
      <c r="BF110" s="333">
        <v>0</v>
      </c>
      <c r="BG110" s="333">
        <v>0</v>
      </c>
      <c r="BH110" s="333">
        <v>0</v>
      </c>
      <c r="BI110" s="333">
        <v>0</v>
      </c>
      <c r="BJ110" s="333">
        <v>0</v>
      </c>
      <c r="BK110" s="333">
        <v>0</v>
      </c>
      <c r="BL110" s="333">
        <v>0</v>
      </c>
      <c r="BM110" s="333">
        <v>0</v>
      </c>
      <c r="BN110" s="333">
        <v>0</v>
      </c>
      <c r="BO110" s="333">
        <v>0</v>
      </c>
      <c r="BP110" s="333">
        <v>9.5812500000465661</v>
      </c>
      <c r="BQ110" s="333">
        <v>1.595703125</v>
      </c>
      <c r="BR110" s="333">
        <v>0</v>
      </c>
      <c r="BS110" s="333">
        <v>84.309166666667807</v>
      </c>
      <c r="BT110" s="333">
        <v>62.363159322037973</v>
      </c>
    </row>
    <row r="111" spans="1:72" ht="15.75" customHeight="1" x14ac:dyDescent="0.25">
      <c r="A111" s="2" t="s">
        <v>965</v>
      </c>
      <c r="B111" s="218">
        <v>46248</v>
      </c>
      <c r="C111" s="332">
        <v>0.5</v>
      </c>
      <c r="D111" s="332">
        <v>0.54166666666666663</v>
      </c>
      <c r="E111" s="333">
        <v>2856.2773333191872</v>
      </c>
      <c r="F111" s="333">
        <v>2840.0120579898357</v>
      </c>
      <c r="G111" s="333">
        <v>1834.2956521511078</v>
      </c>
      <c r="H111" s="333">
        <v>1035.1452753543854</v>
      </c>
      <c r="I111" s="333">
        <v>317.29636470228434</v>
      </c>
      <c r="J111" s="333">
        <v>310.15050847455859</v>
      </c>
      <c r="K111" s="333">
        <v>386.53695850074291</v>
      </c>
      <c r="L111" s="333">
        <v>311.22657627612352</v>
      </c>
      <c r="M111" s="333">
        <v>501.48230508342385</v>
      </c>
      <c r="N111" s="333">
        <v>0</v>
      </c>
      <c r="O111" s="333">
        <v>0</v>
      </c>
      <c r="P111" s="333">
        <v>0</v>
      </c>
      <c r="Q111" s="333">
        <v>41.336950724944472</v>
      </c>
      <c r="R111" s="333">
        <v>100.07373913004994</v>
      </c>
      <c r="S111" s="333">
        <v>0</v>
      </c>
      <c r="T111" s="333">
        <v>3.5839999997988343</v>
      </c>
      <c r="U111" s="333">
        <v>0</v>
      </c>
      <c r="V111" s="333">
        <v>0</v>
      </c>
      <c r="W111" s="333">
        <v>204.29913043417037</v>
      </c>
      <c r="X111" s="333">
        <v>0</v>
      </c>
      <c r="Y111" s="333">
        <v>94.31832298124209</v>
      </c>
      <c r="Z111" s="333">
        <v>0</v>
      </c>
      <c r="AA111" s="333">
        <v>38.317578124988358</v>
      </c>
      <c r="AB111" s="333">
        <v>103.37812499981374</v>
      </c>
      <c r="AC111" s="333">
        <v>27.018876164685935</v>
      </c>
      <c r="AD111" s="333">
        <v>115.84472049586475</v>
      </c>
      <c r="AE111" s="333">
        <v>0</v>
      </c>
      <c r="AF111" s="333">
        <v>0</v>
      </c>
      <c r="AG111" s="333">
        <v>0.16574006544033182</v>
      </c>
      <c r="AH111" s="333">
        <v>1.1597826086926943E-2</v>
      </c>
      <c r="AI111" s="333">
        <v>125.36956521682441</v>
      </c>
      <c r="AJ111" s="333">
        <v>319.29599999985658</v>
      </c>
      <c r="AK111" s="333">
        <v>257.66400000080466</v>
      </c>
      <c r="AL111" s="333">
        <v>0</v>
      </c>
      <c r="AM111" s="333">
        <v>0</v>
      </c>
      <c r="AN111" s="333">
        <v>0</v>
      </c>
      <c r="AO111" s="333">
        <v>0</v>
      </c>
      <c r="AP111" s="333">
        <v>0</v>
      </c>
      <c r="AQ111" s="333">
        <v>0</v>
      </c>
      <c r="AR111" s="333">
        <v>0</v>
      </c>
      <c r="AS111" s="333">
        <v>0</v>
      </c>
      <c r="AT111" s="333">
        <v>0</v>
      </c>
      <c r="AU111" s="333">
        <v>0</v>
      </c>
      <c r="AV111" s="333">
        <v>0</v>
      </c>
      <c r="AW111" s="333">
        <v>0</v>
      </c>
      <c r="AX111" s="333">
        <v>0</v>
      </c>
      <c r="AY111" s="333">
        <v>268.38400000007823</v>
      </c>
      <c r="AZ111" s="333">
        <v>143.09140625002328</v>
      </c>
      <c r="BA111" s="333">
        <v>42.99519999884069</v>
      </c>
      <c r="BB111" s="333">
        <v>0</v>
      </c>
      <c r="BC111" s="333">
        <v>0</v>
      </c>
      <c r="BD111" s="333">
        <v>0</v>
      </c>
      <c r="BE111" s="333">
        <v>0</v>
      </c>
      <c r="BF111" s="333">
        <v>0</v>
      </c>
      <c r="BG111" s="333">
        <v>0</v>
      </c>
      <c r="BH111" s="333">
        <v>0</v>
      </c>
      <c r="BI111" s="333">
        <v>0</v>
      </c>
      <c r="BJ111" s="333">
        <v>0</v>
      </c>
      <c r="BK111" s="333">
        <v>0</v>
      </c>
      <c r="BL111" s="333">
        <v>0</v>
      </c>
      <c r="BM111" s="333">
        <v>0</v>
      </c>
      <c r="BN111" s="333">
        <v>0</v>
      </c>
      <c r="BO111" s="333">
        <v>0</v>
      </c>
      <c r="BP111" s="333">
        <v>10.787499999860302</v>
      </c>
      <c r="BQ111" s="333">
        <v>0</v>
      </c>
      <c r="BR111" s="333">
        <v>0</v>
      </c>
      <c r="BS111" s="333">
        <v>90.194327030812929</v>
      </c>
      <c r="BT111" s="333">
        <v>63.04182401129583</v>
      </c>
    </row>
    <row r="112" spans="1:72" ht="15.75" customHeight="1" x14ac:dyDescent="0.25">
      <c r="A112" s="2" t="s">
        <v>966</v>
      </c>
      <c r="B112" s="218">
        <v>46248</v>
      </c>
      <c r="C112" s="332">
        <v>0.54166666666666663</v>
      </c>
      <c r="D112" s="332">
        <v>0.58333333333333337</v>
      </c>
      <c r="E112" s="333">
        <v>2873.3440000116825</v>
      </c>
      <c r="F112" s="333">
        <v>2873.2252753376961</v>
      </c>
      <c r="G112" s="333">
        <v>1857.0907826125622</v>
      </c>
      <c r="H112" s="333">
        <v>1035.2640000134706</v>
      </c>
      <c r="I112" s="333">
        <v>302.65753360465169</v>
      </c>
      <c r="J112" s="333">
        <v>303.97179660946131</v>
      </c>
      <c r="K112" s="333">
        <v>370.32053302228451</v>
      </c>
      <c r="L112" s="333">
        <v>330.59579660743475</v>
      </c>
      <c r="M112" s="333">
        <v>538.55457627400756</v>
      </c>
      <c r="N112" s="333">
        <v>0</v>
      </c>
      <c r="O112" s="333">
        <v>0</v>
      </c>
      <c r="P112" s="333">
        <v>0</v>
      </c>
      <c r="Q112" s="333">
        <v>36.113761331886053</v>
      </c>
      <c r="R112" s="333">
        <v>100.04632991412655</v>
      </c>
      <c r="S112" s="333">
        <v>0</v>
      </c>
      <c r="T112" s="333">
        <v>2.5600000005215406</v>
      </c>
      <c r="U112" s="333">
        <v>0</v>
      </c>
      <c r="V112" s="333">
        <v>0</v>
      </c>
      <c r="W112" s="333">
        <v>197.4797261795029</v>
      </c>
      <c r="X112" s="333">
        <v>0</v>
      </c>
      <c r="Y112" s="333">
        <v>93.490683230105788</v>
      </c>
      <c r="Z112" s="333">
        <v>0</v>
      </c>
      <c r="AA112" s="333">
        <v>46.2548828125</v>
      </c>
      <c r="AB112" s="333">
        <v>103.63906250009313</v>
      </c>
      <c r="AC112" s="333">
        <v>27.035811335314065</v>
      </c>
      <c r="AD112" s="333">
        <v>118.37888198811561</v>
      </c>
      <c r="AE112" s="333">
        <v>0</v>
      </c>
      <c r="AF112" s="333">
        <v>0</v>
      </c>
      <c r="AG112" s="333">
        <v>0.16573913043612265</v>
      </c>
      <c r="AH112" s="333">
        <v>1.1225543478303734E-2</v>
      </c>
      <c r="AI112" s="333">
        <v>145.47826087009162</v>
      </c>
      <c r="AJ112" s="333">
        <v>312.26880000019446</v>
      </c>
      <c r="AK112" s="333">
        <v>251.25995789375156</v>
      </c>
      <c r="AL112" s="333">
        <v>0</v>
      </c>
      <c r="AM112" s="333">
        <v>0</v>
      </c>
      <c r="AN112" s="333">
        <v>0</v>
      </c>
      <c r="AO112" s="333">
        <v>0</v>
      </c>
      <c r="AP112" s="333">
        <v>0</v>
      </c>
      <c r="AQ112" s="333">
        <v>0</v>
      </c>
      <c r="AR112" s="333">
        <v>0</v>
      </c>
      <c r="AS112" s="333">
        <v>0</v>
      </c>
      <c r="AT112" s="333">
        <v>0</v>
      </c>
      <c r="AU112" s="333">
        <v>0</v>
      </c>
      <c r="AV112" s="333">
        <v>0</v>
      </c>
      <c r="AW112" s="333">
        <v>0</v>
      </c>
      <c r="AX112" s="333">
        <v>0</v>
      </c>
      <c r="AY112" s="333">
        <v>273.07839999999851</v>
      </c>
      <c r="AZ112" s="333">
        <v>142.08750000002328</v>
      </c>
      <c r="BA112" s="333">
        <v>40.403200000524521</v>
      </c>
      <c r="BB112" s="333">
        <v>0</v>
      </c>
      <c r="BC112" s="333">
        <v>0</v>
      </c>
      <c r="BD112" s="333">
        <v>0</v>
      </c>
      <c r="BE112" s="333">
        <v>0</v>
      </c>
      <c r="BF112" s="333">
        <v>0</v>
      </c>
      <c r="BG112" s="333">
        <v>0</v>
      </c>
      <c r="BH112" s="333">
        <v>0</v>
      </c>
      <c r="BI112" s="333">
        <v>0</v>
      </c>
      <c r="BJ112" s="333">
        <v>0</v>
      </c>
      <c r="BK112" s="333">
        <v>0</v>
      </c>
      <c r="BL112" s="333">
        <v>0</v>
      </c>
      <c r="BM112" s="333">
        <v>0</v>
      </c>
      <c r="BN112" s="333">
        <v>0</v>
      </c>
      <c r="BO112" s="333">
        <v>0</v>
      </c>
      <c r="BP112" s="333">
        <v>12.184756097616628</v>
      </c>
      <c r="BQ112" s="333">
        <v>0</v>
      </c>
      <c r="BR112" s="333">
        <v>0</v>
      </c>
      <c r="BS112" s="333">
        <v>103.69515630251954</v>
      </c>
      <c r="BT112" s="333">
        <v>72.29895000000397</v>
      </c>
    </row>
    <row r="113" spans="1:72" ht="15.75" customHeight="1" x14ac:dyDescent="0.25">
      <c r="A113" s="2" t="s">
        <v>967</v>
      </c>
      <c r="B113" s="218">
        <v>46248</v>
      </c>
      <c r="C113" s="332">
        <v>0.58333333333333337</v>
      </c>
      <c r="D113" s="332">
        <v>0.625</v>
      </c>
      <c r="E113" s="333">
        <v>2708.9400579631329</v>
      </c>
      <c r="F113" s="333">
        <v>2693.0606377124786</v>
      </c>
      <c r="G113" s="333">
        <v>1677.1042318940163</v>
      </c>
      <c r="H113" s="333">
        <v>1026.730666667223</v>
      </c>
      <c r="I113" s="333">
        <v>324.90305084735155</v>
      </c>
      <c r="J113" s="333">
        <v>286.47701694816351</v>
      </c>
      <c r="K113" s="333">
        <v>308.58847457170486</v>
      </c>
      <c r="L113" s="333">
        <v>296.67751724272966</v>
      </c>
      <c r="M113" s="333">
        <v>470.97057626768947</v>
      </c>
      <c r="N113" s="333">
        <v>0</v>
      </c>
      <c r="O113" s="333">
        <v>0</v>
      </c>
      <c r="P113" s="333">
        <v>0</v>
      </c>
      <c r="Q113" s="333">
        <v>36.145021276548505</v>
      </c>
      <c r="R113" s="333">
        <v>99.795061390381306</v>
      </c>
      <c r="S113" s="333">
        <v>0</v>
      </c>
      <c r="T113" s="333">
        <v>5.6320000002160668</v>
      </c>
      <c r="U113" s="333">
        <v>0</v>
      </c>
      <c r="V113" s="333">
        <v>0</v>
      </c>
      <c r="W113" s="333">
        <v>200.61140425503254</v>
      </c>
      <c r="X113" s="333">
        <v>0</v>
      </c>
      <c r="Y113" s="333">
        <v>93.284506556112319</v>
      </c>
      <c r="Z113" s="333">
        <v>0</v>
      </c>
      <c r="AA113" s="333">
        <v>36.6015625</v>
      </c>
      <c r="AB113" s="333">
        <v>78.118749999906868</v>
      </c>
      <c r="AC113" s="333">
        <v>27.53125</v>
      </c>
      <c r="AD113" s="333">
        <v>117.77775621134788</v>
      </c>
      <c r="AE113" s="333">
        <v>0</v>
      </c>
      <c r="AF113" s="333">
        <v>0</v>
      </c>
      <c r="AG113" s="333">
        <v>0.16373913043207722</v>
      </c>
      <c r="AH113" s="333">
        <v>1.13505434783292E-2</v>
      </c>
      <c r="AI113" s="333">
        <v>112.13043478224427</v>
      </c>
      <c r="AJ113" s="333">
        <v>294.73279999988154</v>
      </c>
      <c r="AK113" s="333">
        <v>235.85684210620821</v>
      </c>
      <c r="AL113" s="333">
        <v>0</v>
      </c>
      <c r="AM113" s="333">
        <v>0</v>
      </c>
      <c r="AN113" s="333">
        <v>0</v>
      </c>
      <c r="AO113" s="333">
        <v>0</v>
      </c>
      <c r="AP113" s="333">
        <v>0</v>
      </c>
      <c r="AQ113" s="333">
        <v>0</v>
      </c>
      <c r="AR113" s="333">
        <v>0</v>
      </c>
      <c r="AS113" s="333">
        <v>0</v>
      </c>
      <c r="AT113" s="333">
        <v>0</v>
      </c>
      <c r="AU113" s="333">
        <v>0</v>
      </c>
      <c r="AV113" s="333">
        <v>0</v>
      </c>
      <c r="AW113" s="333">
        <v>0</v>
      </c>
      <c r="AX113" s="333">
        <v>0</v>
      </c>
      <c r="AY113" s="333">
        <v>281.16799999959767</v>
      </c>
      <c r="AZ113" s="333">
        <v>161.08437499997672</v>
      </c>
      <c r="BA113" s="333">
        <v>47.135999999940395</v>
      </c>
      <c r="BB113" s="333">
        <v>0</v>
      </c>
      <c r="BC113" s="333">
        <v>0</v>
      </c>
      <c r="BD113" s="333">
        <v>0</v>
      </c>
      <c r="BE113" s="333">
        <v>0</v>
      </c>
      <c r="BF113" s="333">
        <v>0</v>
      </c>
      <c r="BG113" s="333">
        <v>0</v>
      </c>
      <c r="BH113" s="333">
        <v>0</v>
      </c>
      <c r="BI113" s="333">
        <v>0</v>
      </c>
      <c r="BJ113" s="333">
        <v>0</v>
      </c>
      <c r="BK113" s="333">
        <v>0</v>
      </c>
      <c r="BL113" s="333">
        <v>0</v>
      </c>
      <c r="BM113" s="333">
        <v>0</v>
      </c>
      <c r="BN113" s="333">
        <v>0</v>
      </c>
      <c r="BO113" s="333">
        <v>0</v>
      </c>
      <c r="BP113" s="333">
        <v>19.882621951284818</v>
      </c>
      <c r="BQ113" s="333">
        <v>0</v>
      </c>
      <c r="BR113" s="333">
        <v>0</v>
      </c>
      <c r="BS113" s="333">
        <v>78.38186666666661</v>
      </c>
      <c r="BT113" s="333">
        <v>56.222199999996519</v>
      </c>
    </row>
    <row r="114" spans="1:72" ht="15.75" customHeight="1" x14ac:dyDescent="0.25">
      <c r="A114" s="2" t="s">
        <v>968</v>
      </c>
      <c r="B114" s="218">
        <v>46248</v>
      </c>
      <c r="C114" s="332">
        <v>0.625</v>
      </c>
      <c r="D114" s="332">
        <v>0.66666666666666663</v>
      </c>
      <c r="E114" s="333">
        <v>2807.3627825975418</v>
      </c>
      <c r="F114" s="333">
        <v>2790.8006956279278</v>
      </c>
      <c r="G114" s="333">
        <v>1774.933333337307</v>
      </c>
      <c r="H114" s="333">
        <v>1043.1146666407585</v>
      </c>
      <c r="I114" s="333">
        <v>343.16149152815342</v>
      </c>
      <c r="J114" s="333">
        <v>305.91566101834178</v>
      </c>
      <c r="K114" s="333">
        <v>310.94888135790825</v>
      </c>
      <c r="L114" s="333">
        <v>316.19516072422266</v>
      </c>
      <c r="M114" s="333">
        <v>485.23715254291892</v>
      </c>
      <c r="N114" s="333">
        <v>0</v>
      </c>
      <c r="O114" s="333">
        <v>0</v>
      </c>
      <c r="P114" s="333">
        <v>0</v>
      </c>
      <c r="Q114" s="333">
        <v>25.087999999523163</v>
      </c>
      <c r="R114" s="333">
        <v>99.53947826102376</v>
      </c>
      <c r="S114" s="333">
        <v>0</v>
      </c>
      <c r="T114" s="333">
        <v>14.046608695760369</v>
      </c>
      <c r="U114" s="333">
        <v>0</v>
      </c>
      <c r="V114" s="333">
        <v>0</v>
      </c>
      <c r="W114" s="333">
        <v>201.12695652153343</v>
      </c>
      <c r="X114" s="333">
        <v>0</v>
      </c>
      <c r="Y114" s="333">
        <v>93.836611456237733</v>
      </c>
      <c r="Z114" s="333">
        <v>0.53515625</v>
      </c>
      <c r="AA114" s="333">
        <v>24.612529114878271</v>
      </c>
      <c r="AB114" s="333">
        <v>85.171875</v>
      </c>
      <c r="AC114" s="333">
        <v>27.28125</v>
      </c>
      <c r="AD114" s="333">
        <v>115.09999999962747</v>
      </c>
      <c r="AE114" s="333">
        <v>0</v>
      </c>
      <c r="AF114" s="333">
        <v>0</v>
      </c>
      <c r="AG114" s="333">
        <v>0.16480317906098207</v>
      </c>
      <c r="AH114" s="333">
        <v>1.1136629265820375E-2</v>
      </c>
      <c r="AI114" s="333">
        <v>134.50701262336224</v>
      </c>
      <c r="AJ114" s="333">
        <v>292.99199999985285</v>
      </c>
      <c r="AK114" s="333">
        <v>233.72799999918789</v>
      </c>
      <c r="AL114" s="333">
        <v>0</v>
      </c>
      <c r="AM114" s="333">
        <v>0</v>
      </c>
      <c r="AN114" s="333">
        <v>0</v>
      </c>
      <c r="AO114" s="333">
        <v>0</v>
      </c>
      <c r="AP114" s="333">
        <v>0</v>
      </c>
      <c r="AQ114" s="333">
        <v>0</v>
      </c>
      <c r="AR114" s="333">
        <v>0</v>
      </c>
      <c r="AS114" s="333">
        <v>0</v>
      </c>
      <c r="AT114" s="333">
        <v>0</v>
      </c>
      <c r="AU114" s="333">
        <v>0</v>
      </c>
      <c r="AV114" s="333">
        <v>0</v>
      </c>
      <c r="AW114" s="333">
        <v>0</v>
      </c>
      <c r="AX114" s="333">
        <v>0</v>
      </c>
      <c r="AY114" s="333">
        <v>276.40320000005886</v>
      </c>
      <c r="AZ114" s="333">
        <v>176.98046875</v>
      </c>
      <c r="BA114" s="333">
        <v>56.819199999794364</v>
      </c>
      <c r="BB114" s="333">
        <v>0</v>
      </c>
      <c r="BC114" s="333">
        <v>0</v>
      </c>
      <c r="BD114" s="333">
        <v>0</v>
      </c>
      <c r="BE114" s="333">
        <v>0</v>
      </c>
      <c r="BF114" s="333">
        <v>0</v>
      </c>
      <c r="BG114" s="333">
        <v>0</v>
      </c>
      <c r="BH114" s="333">
        <v>0</v>
      </c>
      <c r="BI114" s="333">
        <v>0</v>
      </c>
      <c r="BJ114" s="333">
        <v>0</v>
      </c>
      <c r="BK114" s="333">
        <v>0</v>
      </c>
      <c r="BL114" s="333">
        <v>0</v>
      </c>
      <c r="BM114" s="333">
        <v>0</v>
      </c>
      <c r="BN114" s="333">
        <v>0</v>
      </c>
      <c r="BO114" s="333">
        <v>0</v>
      </c>
      <c r="BP114" s="333">
        <v>18.695121951168403</v>
      </c>
      <c r="BQ114" s="333">
        <v>0</v>
      </c>
      <c r="BR114" s="333">
        <v>0</v>
      </c>
      <c r="BS114" s="333">
        <v>52.293400000000474</v>
      </c>
      <c r="BT114" s="333">
        <v>35.281195480227325</v>
      </c>
    </row>
    <row r="115" spans="1:72" ht="15.75" customHeight="1" x14ac:dyDescent="0.25">
      <c r="A115" s="2" t="s">
        <v>969</v>
      </c>
      <c r="B115" s="218">
        <v>46248</v>
      </c>
      <c r="C115" s="332">
        <v>0.66666666666666663</v>
      </c>
      <c r="D115" s="332">
        <v>0.70833333333333337</v>
      </c>
      <c r="E115" s="333">
        <v>2777.4144927561283</v>
      </c>
      <c r="F115" s="333">
        <v>2777.0879999995232</v>
      </c>
      <c r="G115" s="333">
        <v>1736.7039999961853</v>
      </c>
      <c r="H115" s="333">
        <v>1052.7610434889793</v>
      </c>
      <c r="I115" s="333">
        <v>335.45545762404799</v>
      </c>
      <c r="J115" s="333">
        <v>316.71105084568262</v>
      </c>
      <c r="K115" s="333">
        <v>267.07308474928141</v>
      </c>
      <c r="L115" s="333">
        <v>318.86886049062014</v>
      </c>
      <c r="M115" s="333">
        <v>437.82074576616287</v>
      </c>
      <c r="N115" s="333">
        <v>0</v>
      </c>
      <c r="O115" s="333">
        <v>0</v>
      </c>
      <c r="P115" s="333">
        <v>0</v>
      </c>
      <c r="Q115" s="333">
        <v>0</v>
      </c>
      <c r="R115" s="333">
        <v>99.795478261075914</v>
      </c>
      <c r="S115" s="333">
        <v>0</v>
      </c>
      <c r="T115" s="333">
        <v>28.460521738044918</v>
      </c>
      <c r="U115" s="333">
        <v>0</v>
      </c>
      <c r="V115" s="333">
        <v>0</v>
      </c>
      <c r="W115" s="333">
        <v>200.10295652225614</v>
      </c>
      <c r="X115" s="333">
        <v>0</v>
      </c>
      <c r="Y115" s="333">
        <v>94.099378881976008</v>
      </c>
      <c r="Z115" s="333">
        <v>0</v>
      </c>
      <c r="AA115" s="333">
        <v>18.263586956541985</v>
      </c>
      <c r="AB115" s="333">
        <v>72.129173136781901</v>
      </c>
      <c r="AC115" s="333">
        <v>27.771253881976008</v>
      </c>
      <c r="AD115" s="333">
        <v>132.38437500037253</v>
      </c>
      <c r="AE115" s="333">
        <v>0</v>
      </c>
      <c r="AF115" s="333">
        <v>0</v>
      </c>
      <c r="AG115" s="333">
        <v>0.1626881720367237</v>
      </c>
      <c r="AH115" s="333">
        <v>1.1233870967771509E-2</v>
      </c>
      <c r="AI115" s="333">
        <v>134.17741935420781</v>
      </c>
      <c r="AJ115" s="333">
        <v>252.67512195138261</v>
      </c>
      <c r="AK115" s="333">
        <v>197.8318048780784</v>
      </c>
      <c r="AL115" s="333">
        <v>0</v>
      </c>
      <c r="AM115" s="333">
        <v>0</v>
      </c>
      <c r="AN115" s="333">
        <v>0</v>
      </c>
      <c r="AO115" s="333">
        <v>0</v>
      </c>
      <c r="AP115" s="333">
        <v>0</v>
      </c>
      <c r="AQ115" s="333">
        <v>0</v>
      </c>
      <c r="AR115" s="333">
        <v>0</v>
      </c>
      <c r="AS115" s="333">
        <v>0</v>
      </c>
      <c r="AT115" s="333">
        <v>0</v>
      </c>
      <c r="AU115" s="333">
        <v>0</v>
      </c>
      <c r="AV115" s="333">
        <v>0</v>
      </c>
      <c r="AW115" s="333">
        <v>0</v>
      </c>
      <c r="AX115" s="333">
        <v>0</v>
      </c>
      <c r="AY115" s="333">
        <v>265.32160000037402</v>
      </c>
      <c r="AZ115" s="333">
        <v>185.10390624997672</v>
      </c>
      <c r="BA115" s="333">
        <v>68.595200000330806</v>
      </c>
      <c r="BB115" s="333">
        <v>0</v>
      </c>
      <c r="BC115" s="333">
        <v>0</v>
      </c>
      <c r="BD115" s="333">
        <v>0</v>
      </c>
      <c r="BE115" s="333">
        <v>0</v>
      </c>
      <c r="BF115" s="333">
        <v>0</v>
      </c>
      <c r="BG115" s="333">
        <v>0</v>
      </c>
      <c r="BH115" s="333">
        <v>0</v>
      </c>
      <c r="BI115" s="333">
        <v>0</v>
      </c>
      <c r="BJ115" s="333">
        <v>0</v>
      </c>
      <c r="BK115" s="333">
        <v>0</v>
      </c>
      <c r="BL115" s="333">
        <v>0</v>
      </c>
      <c r="BM115" s="333">
        <v>0</v>
      </c>
      <c r="BN115" s="333">
        <v>0</v>
      </c>
      <c r="BO115" s="333">
        <v>0</v>
      </c>
      <c r="BP115" s="333">
        <v>19.668749999953434</v>
      </c>
      <c r="BQ115" s="333">
        <v>0</v>
      </c>
      <c r="BR115" s="333">
        <v>0</v>
      </c>
      <c r="BS115" s="333">
        <v>36.238215686273179</v>
      </c>
      <c r="BT115" s="333">
        <v>22.806724967951595</v>
      </c>
    </row>
    <row r="116" spans="1:72" ht="15.75" customHeight="1" x14ac:dyDescent="0.25">
      <c r="A116" s="2" t="s">
        <v>970</v>
      </c>
      <c r="B116" s="218">
        <v>46248</v>
      </c>
      <c r="C116" s="332">
        <v>0.70833333333333337</v>
      </c>
      <c r="D116" s="332">
        <v>0.75</v>
      </c>
      <c r="E116" s="333">
        <v>2709.0884637534618</v>
      </c>
      <c r="F116" s="333">
        <v>2695.1680000126362</v>
      </c>
      <c r="G116" s="333">
        <v>1669.119999974966</v>
      </c>
      <c r="H116" s="333">
        <v>1051.5589565336704</v>
      </c>
      <c r="I116" s="333">
        <v>382.83715254068375</v>
      </c>
      <c r="J116" s="333">
        <v>304.9521075412631</v>
      </c>
      <c r="K116" s="333">
        <v>261.9357288107276</v>
      </c>
      <c r="L116" s="333">
        <v>322.39812255650759</v>
      </c>
      <c r="M116" s="333">
        <v>386.93315253779292</v>
      </c>
      <c r="N116" s="333">
        <v>0</v>
      </c>
      <c r="O116" s="333">
        <v>0</v>
      </c>
      <c r="P116" s="333">
        <v>0</v>
      </c>
      <c r="Q116" s="333">
        <v>11.264000000432134</v>
      </c>
      <c r="R116" s="333">
        <v>99.534531400538981</v>
      </c>
      <c r="S116" s="333">
        <v>0</v>
      </c>
      <c r="T116" s="333">
        <v>47.382260870188475</v>
      </c>
      <c r="U116" s="333">
        <v>0</v>
      </c>
      <c r="V116" s="333">
        <v>0</v>
      </c>
      <c r="W116" s="333">
        <v>199.07895652204752</v>
      </c>
      <c r="X116" s="333">
        <v>0</v>
      </c>
      <c r="Y116" s="333">
        <v>94.246127717196941</v>
      </c>
      <c r="Z116" s="333">
        <v>0.52197265625</v>
      </c>
      <c r="AA116" s="333">
        <v>8.7356366459862329</v>
      </c>
      <c r="AB116" s="333">
        <v>72.619264363311231</v>
      </c>
      <c r="AC116" s="333">
        <v>27.459996118210256</v>
      </c>
      <c r="AD116" s="333">
        <v>111.703125</v>
      </c>
      <c r="AE116" s="333">
        <v>0</v>
      </c>
      <c r="AF116" s="333">
        <v>0</v>
      </c>
      <c r="AG116" s="333">
        <v>0.16374193548472249</v>
      </c>
      <c r="AH116" s="333">
        <v>1.0983870967720577E-2</v>
      </c>
      <c r="AI116" s="333">
        <v>141.11290322709829</v>
      </c>
      <c r="AJ116" s="333">
        <v>253.71207804861479</v>
      </c>
      <c r="AK116" s="333">
        <v>198.75261617451906</v>
      </c>
      <c r="AL116" s="333">
        <v>0</v>
      </c>
      <c r="AM116" s="333">
        <v>0</v>
      </c>
      <c r="AN116" s="333">
        <v>0</v>
      </c>
      <c r="AO116" s="333">
        <v>0</v>
      </c>
      <c r="AP116" s="333">
        <v>0</v>
      </c>
      <c r="AQ116" s="333">
        <v>0</v>
      </c>
      <c r="AR116" s="333">
        <v>0</v>
      </c>
      <c r="AS116" s="333">
        <v>0</v>
      </c>
      <c r="AT116" s="333">
        <v>0</v>
      </c>
      <c r="AU116" s="333">
        <v>0</v>
      </c>
      <c r="AV116" s="333">
        <v>0</v>
      </c>
      <c r="AW116" s="333">
        <v>0</v>
      </c>
      <c r="AX116" s="333">
        <v>0</v>
      </c>
      <c r="AY116" s="333">
        <v>267.59359999978915</v>
      </c>
      <c r="AZ116" s="333">
        <v>195.22031250002328</v>
      </c>
      <c r="BA116" s="333">
        <v>72.211200000718236</v>
      </c>
      <c r="BB116" s="333">
        <v>0</v>
      </c>
      <c r="BC116" s="333">
        <v>0</v>
      </c>
      <c r="BD116" s="333">
        <v>0</v>
      </c>
      <c r="BE116" s="333">
        <v>0</v>
      </c>
      <c r="BF116" s="333">
        <v>0</v>
      </c>
      <c r="BG116" s="333">
        <v>0</v>
      </c>
      <c r="BH116" s="333">
        <v>0</v>
      </c>
      <c r="BI116" s="333">
        <v>0</v>
      </c>
      <c r="BJ116" s="333">
        <v>0</v>
      </c>
      <c r="BK116" s="333">
        <v>0</v>
      </c>
      <c r="BL116" s="333">
        <v>0</v>
      </c>
      <c r="BM116" s="333">
        <v>0</v>
      </c>
      <c r="BN116" s="333">
        <v>0</v>
      </c>
      <c r="BO116" s="333">
        <v>0</v>
      </c>
      <c r="BP116" s="333">
        <v>17.651562500046566</v>
      </c>
      <c r="BQ116" s="333">
        <v>0</v>
      </c>
      <c r="BR116" s="333">
        <v>0</v>
      </c>
      <c r="BS116" s="333">
        <v>16.872492647060426</v>
      </c>
      <c r="BT116" s="333">
        <v>10.594796218487318</v>
      </c>
    </row>
    <row r="117" spans="1:72" ht="15.75" customHeight="1" x14ac:dyDescent="0.25">
      <c r="A117" s="2" t="s">
        <v>971</v>
      </c>
      <c r="B117" s="218">
        <v>46249</v>
      </c>
      <c r="C117" s="332">
        <v>0.41666666666666669</v>
      </c>
      <c r="D117" s="332">
        <v>0.45833333333333331</v>
      </c>
      <c r="E117" s="333">
        <v>2778.6064256131649</v>
      </c>
      <c r="F117" s="333">
        <v>2774.8025507032871</v>
      </c>
      <c r="G117" s="333">
        <v>1791.9703188538551</v>
      </c>
      <c r="H117" s="333">
        <v>994.304000005126</v>
      </c>
      <c r="I117" s="333">
        <v>244.54508474469185</v>
      </c>
      <c r="J117" s="333">
        <v>373.11783051118255</v>
      </c>
      <c r="K117" s="333">
        <v>391.54983051121235</v>
      </c>
      <c r="L117" s="333">
        <v>325.52786440402269</v>
      </c>
      <c r="M117" s="333">
        <v>455.77037054300308</v>
      </c>
      <c r="N117" s="333">
        <v>0</v>
      </c>
      <c r="O117" s="333">
        <v>0</v>
      </c>
      <c r="P117" s="333">
        <v>0</v>
      </c>
      <c r="Q117" s="333">
        <v>0</v>
      </c>
      <c r="R117" s="333">
        <v>100.02921739127487</v>
      </c>
      <c r="S117" s="333">
        <v>0</v>
      </c>
      <c r="T117" s="333">
        <v>1.0239999992772937</v>
      </c>
      <c r="U117" s="333">
        <v>0</v>
      </c>
      <c r="V117" s="333">
        <v>0</v>
      </c>
      <c r="W117" s="333">
        <v>153.27721739187837</v>
      </c>
      <c r="X117" s="333">
        <v>0</v>
      </c>
      <c r="Y117" s="333">
        <v>94.351834238972515</v>
      </c>
      <c r="Z117" s="333">
        <v>0</v>
      </c>
      <c r="AA117" s="333">
        <v>35.852799479209352</v>
      </c>
      <c r="AB117" s="333">
        <v>109.71875</v>
      </c>
      <c r="AC117" s="333">
        <v>28.272030279505998</v>
      </c>
      <c r="AD117" s="333">
        <v>168.28260869532824</v>
      </c>
      <c r="AE117" s="333">
        <v>0</v>
      </c>
      <c r="AF117" s="333">
        <v>0</v>
      </c>
      <c r="AG117" s="333">
        <v>0.163612903234025</v>
      </c>
      <c r="AH117" s="333">
        <v>1.1108870967746043E-2</v>
      </c>
      <c r="AI117" s="333">
        <v>138.21809256635606</v>
      </c>
      <c r="AJ117" s="333">
        <v>331.47413333342411</v>
      </c>
      <c r="AK117" s="333">
        <v>268.04479999933392</v>
      </c>
      <c r="AL117" s="333">
        <v>0</v>
      </c>
      <c r="AM117" s="333">
        <v>0</v>
      </c>
      <c r="AN117" s="333">
        <v>0</v>
      </c>
      <c r="AO117" s="333">
        <v>0</v>
      </c>
      <c r="AP117" s="333">
        <v>0</v>
      </c>
      <c r="AQ117" s="333">
        <v>0</v>
      </c>
      <c r="AR117" s="333">
        <v>0</v>
      </c>
      <c r="AS117" s="333">
        <v>0</v>
      </c>
      <c r="AT117" s="333">
        <v>0</v>
      </c>
      <c r="AU117" s="333">
        <v>0</v>
      </c>
      <c r="AV117" s="333">
        <v>0</v>
      </c>
      <c r="AW117" s="333">
        <v>0</v>
      </c>
      <c r="AX117" s="333">
        <v>0</v>
      </c>
      <c r="AY117" s="333">
        <v>278.65919999964535</v>
      </c>
      <c r="AZ117" s="333">
        <v>123.2485243055271</v>
      </c>
      <c r="BA117" s="333">
        <v>40.979199999943376</v>
      </c>
      <c r="BB117" s="333">
        <v>0</v>
      </c>
      <c r="BC117" s="333">
        <v>0</v>
      </c>
      <c r="BD117" s="333">
        <v>0</v>
      </c>
      <c r="BE117" s="333">
        <v>0</v>
      </c>
      <c r="BF117" s="333">
        <v>0</v>
      </c>
      <c r="BG117" s="333">
        <v>0</v>
      </c>
      <c r="BH117" s="333">
        <v>0</v>
      </c>
      <c r="BI117" s="333">
        <v>0</v>
      </c>
      <c r="BJ117" s="333">
        <v>0</v>
      </c>
      <c r="BK117" s="333">
        <v>0</v>
      </c>
      <c r="BL117" s="333">
        <v>0</v>
      </c>
      <c r="BM117" s="333">
        <v>0</v>
      </c>
      <c r="BN117" s="333">
        <v>0</v>
      </c>
      <c r="BO117" s="333">
        <v>0</v>
      </c>
      <c r="BP117" s="333">
        <v>2.9781631098594517</v>
      </c>
      <c r="BQ117" s="333">
        <v>0</v>
      </c>
      <c r="BR117" s="333">
        <v>0</v>
      </c>
      <c r="BS117" s="333">
        <v>86.461117647058927</v>
      </c>
      <c r="BT117" s="333">
        <v>63.97038333333694</v>
      </c>
    </row>
    <row r="118" spans="1:72" ht="15.75" customHeight="1" x14ac:dyDescent="0.25">
      <c r="A118" s="2" t="s">
        <v>972</v>
      </c>
      <c r="B118" s="218">
        <v>46249</v>
      </c>
      <c r="C118" s="332">
        <v>0.45833333333333331</v>
      </c>
      <c r="D118" s="332">
        <v>0.5</v>
      </c>
      <c r="E118" s="333">
        <v>2694.6290526390076</v>
      </c>
      <c r="F118" s="333">
        <v>2672.1947826147079</v>
      </c>
      <c r="G118" s="333">
        <v>1762.6453333199024</v>
      </c>
      <c r="H118" s="333">
        <v>939.69066666066647</v>
      </c>
      <c r="I118" s="333">
        <v>256.31240677833557</v>
      </c>
      <c r="J118" s="333">
        <v>299.77166101336479</v>
      </c>
      <c r="K118" s="333">
        <v>357.87932202965021</v>
      </c>
      <c r="L118" s="333">
        <v>325.11132203787565</v>
      </c>
      <c r="M118" s="333">
        <v>503.17959555983543</v>
      </c>
      <c r="N118" s="333">
        <v>0</v>
      </c>
      <c r="O118" s="333">
        <v>0</v>
      </c>
      <c r="P118" s="333">
        <v>0</v>
      </c>
      <c r="Q118" s="333">
        <v>10.501688888296485</v>
      </c>
      <c r="R118" s="333">
        <v>99.812173913232982</v>
      </c>
      <c r="S118" s="333">
        <v>0</v>
      </c>
      <c r="T118" s="333">
        <v>1.5360000003129244</v>
      </c>
      <c r="U118" s="333">
        <v>0</v>
      </c>
      <c r="V118" s="333">
        <v>0</v>
      </c>
      <c r="W118" s="333">
        <v>168.58156521711498</v>
      </c>
      <c r="X118" s="333">
        <v>0</v>
      </c>
      <c r="Y118" s="333">
        <v>94.303445264231414</v>
      </c>
      <c r="Z118" s="333">
        <v>0</v>
      </c>
      <c r="AA118" s="333">
        <v>38.406640624976717</v>
      </c>
      <c r="AB118" s="333">
        <v>104.85729166632518</v>
      </c>
      <c r="AC118" s="333">
        <v>28.27795031061396</v>
      </c>
      <c r="AD118" s="333">
        <v>102.39130434766412</v>
      </c>
      <c r="AE118" s="333">
        <v>0</v>
      </c>
      <c r="AF118" s="333">
        <v>0</v>
      </c>
      <c r="AG118" s="333">
        <v>0.16761290322028799</v>
      </c>
      <c r="AH118" s="333">
        <v>1.1162634408719896E-2</v>
      </c>
      <c r="AI118" s="333">
        <v>142.45932678878307</v>
      </c>
      <c r="AJ118" s="333">
        <v>315.24159999983385</v>
      </c>
      <c r="AK118" s="333">
        <v>254.00320000015199</v>
      </c>
      <c r="AL118" s="333">
        <v>0</v>
      </c>
      <c r="AM118" s="333">
        <v>0</v>
      </c>
      <c r="AN118" s="333">
        <v>0</v>
      </c>
      <c r="AO118" s="333">
        <v>0</v>
      </c>
      <c r="AP118" s="333">
        <v>0</v>
      </c>
      <c r="AQ118" s="333">
        <v>0</v>
      </c>
      <c r="AR118" s="333">
        <v>0</v>
      </c>
      <c r="AS118" s="333">
        <v>0</v>
      </c>
      <c r="AT118" s="333">
        <v>0</v>
      </c>
      <c r="AU118" s="333">
        <v>0</v>
      </c>
      <c r="AV118" s="333">
        <v>0</v>
      </c>
      <c r="AW118" s="333">
        <v>0</v>
      </c>
      <c r="AX118" s="333">
        <v>0</v>
      </c>
      <c r="AY118" s="333">
        <v>274.09920000005513</v>
      </c>
      <c r="AZ118" s="333">
        <v>74.869531249976717</v>
      </c>
      <c r="BA118" s="333">
        <v>41.971200002357364</v>
      </c>
      <c r="BB118" s="333">
        <v>0</v>
      </c>
      <c r="BC118" s="333">
        <v>0</v>
      </c>
      <c r="BD118" s="333">
        <v>0</v>
      </c>
      <c r="BE118" s="333">
        <v>0</v>
      </c>
      <c r="BF118" s="333">
        <v>0</v>
      </c>
      <c r="BG118" s="333">
        <v>0</v>
      </c>
      <c r="BH118" s="333">
        <v>0</v>
      </c>
      <c r="BI118" s="333">
        <v>0</v>
      </c>
      <c r="BJ118" s="333">
        <v>0</v>
      </c>
      <c r="BK118" s="333">
        <v>0</v>
      </c>
      <c r="BL118" s="333">
        <v>0</v>
      </c>
      <c r="BM118" s="333">
        <v>0</v>
      </c>
      <c r="BN118" s="333">
        <v>0</v>
      </c>
      <c r="BO118" s="333">
        <v>0</v>
      </c>
      <c r="BP118" s="333">
        <v>3.2703124999534339</v>
      </c>
      <c r="BQ118" s="333">
        <v>0</v>
      </c>
      <c r="BR118" s="333">
        <v>0</v>
      </c>
      <c r="BS118" s="333">
        <v>93.372436974788798</v>
      </c>
      <c r="BT118" s="333">
        <v>68.421372549018997</v>
      </c>
    </row>
    <row r="119" spans="1:72" ht="15.75" customHeight="1" x14ac:dyDescent="0.25">
      <c r="A119" s="2" t="s">
        <v>973</v>
      </c>
      <c r="B119" s="218">
        <v>46249</v>
      </c>
      <c r="C119" s="332">
        <v>0.5</v>
      </c>
      <c r="D119" s="332">
        <v>0.54166666666666663</v>
      </c>
      <c r="E119" s="333">
        <v>2807.8079999983311</v>
      </c>
      <c r="F119" s="333">
        <v>2800.9813333153725</v>
      </c>
      <c r="G119" s="333">
        <v>1826.4598261117935</v>
      </c>
      <c r="H119" s="333">
        <v>986.11200000345707</v>
      </c>
      <c r="I119" s="333">
        <v>289.50293396040797</v>
      </c>
      <c r="J119" s="333">
        <v>316.15566102042794</v>
      </c>
      <c r="K119" s="333">
        <v>357.79074693471193</v>
      </c>
      <c r="L119" s="333">
        <v>336.35796609520912</v>
      </c>
      <c r="M119" s="333">
        <v>527.86332203447819</v>
      </c>
      <c r="N119" s="333">
        <v>0</v>
      </c>
      <c r="O119" s="333">
        <v>0</v>
      </c>
      <c r="P119" s="333">
        <v>0</v>
      </c>
      <c r="Q119" s="333">
        <v>42.234311111271381</v>
      </c>
      <c r="R119" s="333">
        <v>99.806608695536852</v>
      </c>
      <c r="S119" s="333">
        <v>0</v>
      </c>
      <c r="T119" s="333">
        <v>3.0719999996945262</v>
      </c>
      <c r="U119" s="333">
        <v>0</v>
      </c>
      <c r="V119" s="333">
        <v>0</v>
      </c>
      <c r="W119" s="333">
        <v>173.92417391296476</v>
      </c>
      <c r="X119" s="333">
        <v>0</v>
      </c>
      <c r="Y119" s="333">
        <v>94.16374223632738</v>
      </c>
      <c r="Z119" s="333">
        <v>0</v>
      </c>
      <c r="AA119" s="333">
        <v>35.590039062488358</v>
      </c>
      <c r="AB119" s="333">
        <v>113.45833333348855</v>
      </c>
      <c r="AC119" s="333">
        <v>27.778144409880042</v>
      </c>
      <c r="AD119" s="333">
        <v>108.58400429412723</v>
      </c>
      <c r="AE119" s="333">
        <v>0</v>
      </c>
      <c r="AF119" s="333">
        <v>0</v>
      </c>
      <c r="AG119" s="333">
        <v>0.16481346423825016</v>
      </c>
      <c r="AH119" s="333">
        <v>1.1180107526797656E-2</v>
      </c>
      <c r="AI119" s="333">
        <v>150.54838709812611</v>
      </c>
      <c r="AJ119" s="333">
        <v>316.77877073176205</v>
      </c>
      <c r="AK119" s="333">
        <v>254.96320000011474</v>
      </c>
      <c r="AL119" s="333">
        <v>0</v>
      </c>
      <c r="AM119" s="333">
        <v>0</v>
      </c>
      <c r="AN119" s="333">
        <v>0</v>
      </c>
      <c r="AO119" s="333">
        <v>0</v>
      </c>
      <c r="AP119" s="333">
        <v>0</v>
      </c>
      <c r="AQ119" s="333">
        <v>0</v>
      </c>
      <c r="AR119" s="333">
        <v>0</v>
      </c>
      <c r="AS119" s="333">
        <v>0</v>
      </c>
      <c r="AT119" s="333">
        <v>0</v>
      </c>
      <c r="AU119" s="333">
        <v>0</v>
      </c>
      <c r="AV119" s="333">
        <v>0</v>
      </c>
      <c r="AW119" s="333">
        <v>0</v>
      </c>
      <c r="AX119" s="333">
        <v>0</v>
      </c>
      <c r="AY119" s="333">
        <v>279.7312000002712</v>
      </c>
      <c r="AZ119" s="333">
        <v>90.760937500046566</v>
      </c>
      <c r="BA119" s="333">
        <v>45.043199999257922</v>
      </c>
      <c r="BB119" s="333">
        <v>0</v>
      </c>
      <c r="BC119" s="333">
        <v>0</v>
      </c>
      <c r="BD119" s="333">
        <v>0</v>
      </c>
      <c r="BE119" s="333">
        <v>0</v>
      </c>
      <c r="BF119" s="333">
        <v>0</v>
      </c>
      <c r="BG119" s="333">
        <v>0</v>
      </c>
      <c r="BH119" s="333">
        <v>0</v>
      </c>
      <c r="BI119" s="333">
        <v>0</v>
      </c>
      <c r="BJ119" s="333">
        <v>0</v>
      </c>
      <c r="BK119" s="333">
        <v>0</v>
      </c>
      <c r="BL119" s="333">
        <v>0</v>
      </c>
      <c r="BM119" s="333">
        <v>0</v>
      </c>
      <c r="BN119" s="333">
        <v>0</v>
      </c>
      <c r="BO119" s="333">
        <v>0</v>
      </c>
      <c r="BP119" s="333">
        <v>3.375</v>
      </c>
      <c r="BQ119" s="333">
        <v>0</v>
      </c>
      <c r="BR119" s="333">
        <v>0</v>
      </c>
      <c r="BS119" s="333">
        <v>88.43447331932839</v>
      </c>
      <c r="BT119" s="333">
        <v>64.683060784311238</v>
      </c>
    </row>
    <row r="120" spans="1:72" ht="15.75" customHeight="1" x14ac:dyDescent="0.25">
      <c r="A120" s="2" t="s">
        <v>974</v>
      </c>
      <c r="B120" s="218">
        <v>46249</v>
      </c>
      <c r="C120" s="332">
        <v>0.54166666666666663</v>
      </c>
      <c r="D120" s="332">
        <v>0.58333333333333337</v>
      </c>
      <c r="E120" s="333">
        <v>2872.8987826108932</v>
      </c>
      <c r="F120" s="333">
        <v>2856.9600000083447</v>
      </c>
      <c r="G120" s="333">
        <v>1906.3615072369576</v>
      </c>
      <c r="H120" s="333">
        <v>969.38666665554047</v>
      </c>
      <c r="I120" s="333">
        <v>242.89986206591129</v>
      </c>
      <c r="J120" s="333">
        <v>314.10766101628542</v>
      </c>
      <c r="K120" s="333">
        <v>376.12579310685396</v>
      </c>
      <c r="L120" s="333">
        <v>338.44067797064781</v>
      </c>
      <c r="M120" s="333">
        <v>626.88370309770107</v>
      </c>
      <c r="N120" s="333">
        <v>0</v>
      </c>
      <c r="O120" s="333">
        <v>0</v>
      </c>
      <c r="P120" s="333">
        <v>0</v>
      </c>
      <c r="Q120" s="333">
        <v>45.189565217122436</v>
      </c>
      <c r="R120" s="333">
        <v>46.586434782948345</v>
      </c>
      <c r="S120" s="333">
        <v>0</v>
      </c>
      <c r="T120" s="333">
        <v>5.6320000002160668</v>
      </c>
      <c r="U120" s="333">
        <v>0</v>
      </c>
      <c r="V120" s="333">
        <v>0</v>
      </c>
      <c r="W120" s="333">
        <v>175.74956521764398</v>
      </c>
      <c r="X120" s="333">
        <v>0</v>
      </c>
      <c r="Y120" s="333">
        <v>93.924999999813735</v>
      </c>
      <c r="Z120" s="333">
        <v>0.5128295898439319</v>
      </c>
      <c r="AA120" s="333">
        <v>36.251562500023283</v>
      </c>
      <c r="AB120" s="333">
        <v>103.97500000009313</v>
      </c>
      <c r="AC120" s="333">
        <v>27.027756211347878</v>
      </c>
      <c r="AD120" s="333">
        <v>116.13959819078445</v>
      </c>
      <c r="AE120" s="333">
        <v>0</v>
      </c>
      <c r="AF120" s="333">
        <v>0</v>
      </c>
      <c r="AG120" s="333">
        <v>0.16373913043207722</v>
      </c>
      <c r="AH120" s="333">
        <v>1.1147732585186532E-2</v>
      </c>
      <c r="AI120" s="333">
        <v>153.99228611309081</v>
      </c>
      <c r="AJ120" s="333">
        <v>307.66282926825806</v>
      </c>
      <c r="AK120" s="333">
        <v>247.32160000037402</v>
      </c>
      <c r="AL120" s="333">
        <v>0</v>
      </c>
      <c r="AM120" s="333">
        <v>0</v>
      </c>
      <c r="AN120" s="333">
        <v>0</v>
      </c>
      <c r="AO120" s="333">
        <v>0</v>
      </c>
      <c r="AP120" s="333">
        <v>0</v>
      </c>
      <c r="AQ120" s="333">
        <v>0</v>
      </c>
      <c r="AR120" s="333">
        <v>0</v>
      </c>
      <c r="AS120" s="333">
        <v>0</v>
      </c>
      <c r="AT120" s="333">
        <v>0</v>
      </c>
      <c r="AU120" s="333">
        <v>0</v>
      </c>
      <c r="AV120" s="333">
        <v>0</v>
      </c>
      <c r="AW120" s="333">
        <v>0</v>
      </c>
      <c r="AX120" s="333">
        <v>0</v>
      </c>
      <c r="AY120" s="333">
        <v>268.76159999985248</v>
      </c>
      <c r="AZ120" s="333">
        <v>99.145312499953434</v>
      </c>
      <c r="BA120" s="333">
        <v>42.547199998050928</v>
      </c>
      <c r="BB120" s="333">
        <v>0</v>
      </c>
      <c r="BC120" s="333">
        <v>0</v>
      </c>
      <c r="BD120" s="333">
        <v>0</v>
      </c>
      <c r="BE120" s="333">
        <v>0</v>
      </c>
      <c r="BF120" s="333">
        <v>0</v>
      </c>
      <c r="BG120" s="333">
        <v>0</v>
      </c>
      <c r="BH120" s="333">
        <v>0</v>
      </c>
      <c r="BI120" s="333">
        <v>0</v>
      </c>
      <c r="BJ120" s="333">
        <v>0</v>
      </c>
      <c r="BK120" s="333">
        <v>0</v>
      </c>
      <c r="BL120" s="333">
        <v>0</v>
      </c>
      <c r="BM120" s="333">
        <v>0</v>
      </c>
      <c r="BN120" s="333">
        <v>0</v>
      </c>
      <c r="BO120" s="333">
        <v>0</v>
      </c>
      <c r="BP120" s="333">
        <v>3.3546875000465661</v>
      </c>
      <c r="BQ120" s="333">
        <v>0</v>
      </c>
      <c r="BR120" s="333">
        <v>0</v>
      </c>
      <c r="BS120" s="333">
        <v>92.371549999999843</v>
      </c>
      <c r="BT120" s="333">
        <v>65.38379999999961</v>
      </c>
    </row>
    <row r="121" spans="1:72" ht="15.75" customHeight="1" x14ac:dyDescent="0.25">
      <c r="A121" s="2" t="s">
        <v>975</v>
      </c>
      <c r="B121" s="218">
        <v>46249</v>
      </c>
      <c r="C121" s="332">
        <v>0.58333333333333337</v>
      </c>
      <c r="D121" s="332">
        <v>0.625</v>
      </c>
      <c r="E121" s="333">
        <v>2711.2875144183636</v>
      </c>
      <c r="F121" s="333">
        <v>2723.2590070962906</v>
      </c>
      <c r="G121" s="333">
        <v>1805.4387809336185</v>
      </c>
      <c r="H121" s="333">
        <v>928.4121418595314</v>
      </c>
      <c r="I121" s="333">
        <v>227.36331034824252</v>
      </c>
      <c r="J121" s="333">
        <v>309.87281356006861</v>
      </c>
      <c r="K121" s="333">
        <v>372.17103447765112</v>
      </c>
      <c r="L121" s="333">
        <v>314.21179661154747</v>
      </c>
      <c r="M121" s="333">
        <v>573.02623518928885</v>
      </c>
      <c r="N121" s="333">
        <v>0</v>
      </c>
      <c r="O121" s="333">
        <v>0</v>
      </c>
      <c r="P121" s="333">
        <v>0</v>
      </c>
      <c r="Q121" s="333">
        <v>36.21843478269875</v>
      </c>
      <c r="R121" s="333">
        <v>25.310608695726842</v>
      </c>
      <c r="S121" s="333">
        <v>0</v>
      </c>
      <c r="T121" s="333">
        <v>7.6799999997019768</v>
      </c>
      <c r="U121" s="333">
        <v>0</v>
      </c>
      <c r="V121" s="333">
        <v>0</v>
      </c>
      <c r="W121" s="333">
        <v>178.69888309203088</v>
      </c>
      <c r="X121" s="333">
        <v>0</v>
      </c>
      <c r="Y121" s="333">
        <v>88.121875000186265</v>
      </c>
      <c r="Z121" s="333">
        <v>2.3071289060681011E-3</v>
      </c>
      <c r="AA121" s="333">
        <v>29.246875000011642</v>
      </c>
      <c r="AB121" s="333">
        <v>94.001708074472845</v>
      </c>
      <c r="AC121" s="333">
        <v>27.52795031061396</v>
      </c>
      <c r="AD121" s="333">
        <v>121.98447204940021</v>
      </c>
      <c r="AE121" s="333">
        <v>0</v>
      </c>
      <c r="AF121" s="333">
        <v>0</v>
      </c>
      <c r="AG121" s="333">
        <v>0.16576998597520287</v>
      </c>
      <c r="AH121" s="333">
        <v>1.1197697522447925E-2</v>
      </c>
      <c r="AI121" s="333">
        <v>130.93244506791234</v>
      </c>
      <c r="AJ121" s="333">
        <v>324.45120000001043</v>
      </c>
      <c r="AK121" s="333">
        <v>261.82399999909103</v>
      </c>
      <c r="AL121" s="333">
        <v>0</v>
      </c>
      <c r="AM121" s="333">
        <v>0</v>
      </c>
      <c r="AN121" s="333">
        <v>0</v>
      </c>
      <c r="AO121" s="333">
        <v>0</v>
      </c>
      <c r="AP121" s="333">
        <v>0</v>
      </c>
      <c r="AQ121" s="333">
        <v>0</v>
      </c>
      <c r="AR121" s="333">
        <v>0</v>
      </c>
      <c r="AS121" s="333">
        <v>0</v>
      </c>
      <c r="AT121" s="333">
        <v>0</v>
      </c>
      <c r="AU121" s="333">
        <v>0</v>
      </c>
      <c r="AV121" s="333">
        <v>0</v>
      </c>
      <c r="AW121" s="333">
        <v>0</v>
      </c>
      <c r="AX121" s="333">
        <v>0</v>
      </c>
      <c r="AY121" s="333">
        <v>275.41760000027716</v>
      </c>
      <c r="AZ121" s="333">
        <v>116.29976851854008</v>
      </c>
      <c r="BA121" s="333">
        <v>44.480000000447035</v>
      </c>
      <c r="BB121" s="333">
        <v>0</v>
      </c>
      <c r="BC121" s="333">
        <v>0</v>
      </c>
      <c r="BD121" s="333">
        <v>0</v>
      </c>
      <c r="BE121" s="333">
        <v>0</v>
      </c>
      <c r="BF121" s="333">
        <v>0</v>
      </c>
      <c r="BG121" s="333">
        <v>0</v>
      </c>
      <c r="BH121" s="333">
        <v>0</v>
      </c>
      <c r="BI121" s="333">
        <v>0</v>
      </c>
      <c r="BJ121" s="333">
        <v>0</v>
      </c>
      <c r="BK121" s="333">
        <v>0</v>
      </c>
      <c r="BL121" s="333">
        <v>0</v>
      </c>
      <c r="BM121" s="333">
        <v>0</v>
      </c>
      <c r="BN121" s="333">
        <v>0</v>
      </c>
      <c r="BO121" s="333">
        <v>0</v>
      </c>
      <c r="BP121" s="333">
        <v>3.8546874999301508</v>
      </c>
      <c r="BQ121" s="333">
        <v>0</v>
      </c>
      <c r="BR121" s="333">
        <v>0</v>
      </c>
      <c r="BS121" s="333">
        <v>78.377951470589323</v>
      </c>
      <c r="BT121" s="333">
        <v>54.009833333333518</v>
      </c>
    </row>
    <row r="122" spans="1:72" ht="15.75" customHeight="1" x14ac:dyDescent="0.25">
      <c r="A122" s="2" t="s">
        <v>976</v>
      </c>
      <c r="B122" s="218">
        <v>46249</v>
      </c>
      <c r="C122" s="332">
        <v>0.625</v>
      </c>
      <c r="D122" s="332">
        <v>0.66666666666666663</v>
      </c>
      <c r="E122" s="333">
        <v>2849.4777029752731</v>
      </c>
      <c r="F122" s="333">
        <v>2830.9169929027557</v>
      </c>
      <c r="G122" s="333">
        <v>1880.9612190425396</v>
      </c>
      <c r="H122" s="333">
        <v>972.33962626755238</v>
      </c>
      <c r="I122" s="333">
        <v>233.79158854484558</v>
      </c>
      <c r="J122" s="333">
        <v>325.80555931851268</v>
      </c>
      <c r="K122" s="333">
        <v>393.60381531715393</v>
      </c>
      <c r="L122" s="333">
        <v>321.7095593214035</v>
      </c>
      <c r="M122" s="333">
        <v>605.49183377623558</v>
      </c>
      <c r="N122" s="333">
        <v>0</v>
      </c>
      <c r="O122" s="333">
        <v>0</v>
      </c>
      <c r="P122" s="333">
        <v>0</v>
      </c>
      <c r="Q122" s="333">
        <v>37.442782608792186</v>
      </c>
      <c r="R122" s="333">
        <v>25.377391303889453</v>
      </c>
      <c r="S122" s="333">
        <v>0</v>
      </c>
      <c r="T122" s="333">
        <v>16.77084444463253</v>
      </c>
      <c r="U122" s="333">
        <v>0</v>
      </c>
      <c r="V122" s="333">
        <v>0</v>
      </c>
      <c r="W122" s="333">
        <v>151.67468212544918</v>
      </c>
      <c r="X122" s="333">
        <v>0</v>
      </c>
      <c r="Y122" s="333">
        <v>94.0104363206774</v>
      </c>
      <c r="Z122" s="333">
        <v>0</v>
      </c>
      <c r="AA122" s="333">
        <v>23.526953124965075</v>
      </c>
      <c r="AB122" s="333">
        <v>103.48779809847474</v>
      </c>
      <c r="AC122" s="333">
        <v>23.527950310148299</v>
      </c>
      <c r="AD122" s="333">
        <v>120.32298136688769</v>
      </c>
      <c r="AE122" s="333">
        <v>0</v>
      </c>
      <c r="AF122" s="333">
        <v>0</v>
      </c>
      <c r="AG122" s="333">
        <v>0.16574193548149196</v>
      </c>
      <c r="AH122" s="333">
        <v>1.0983870967720577E-2</v>
      </c>
      <c r="AI122" s="333">
        <v>134.27419354952872</v>
      </c>
      <c r="AJ122" s="333">
        <v>326.05026341462508</v>
      </c>
      <c r="AK122" s="333">
        <v>263.45365853793919</v>
      </c>
      <c r="AL122" s="333">
        <v>0</v>
      </c>
      <c r="AM122" s="333">
        <v>0</v>
      </c>
      <c r="AN122" s="333">
        <v>0</v>
      </c>
      <c r="AO122" s="333">
        <v>0</v>
      </c>
      <c r="AP122" s="333">
        <v>0</v>
      </c>
      <c r="AQ122" s="333">
        <v>0</v>
      </c>
      <c r="AR122" s="333">
        <v>0</v>
      </c>
      <c r="AS122" s="333">
        <v>0</v>
      </c>
      <c r="AT122" s="333">
        <v>0</v>
      </c>
      <c r="AU122" s="333">
        <v>0</v>
      </c>
      <c r="AV122" s="333">
        <v>0</v>
      </c>
      <c r="AW122" s="333">
        <v>0</v>
      </c>
      <c r="AX122" s="333">
        <v>0</v>
      </c>
      <c r="AY122" s="333">
        <v>271.76319999992847</v>
      </c>
      <c r="AZ122" s="333">
        <v>121.39320023148321</v>
      </c>
      <c r="BA122" s="333">
        <v>53.74720000103116</v>
      </c>
      <c r="BB122" s="333">
        <v>0</v>
      </c>
      <c r="BC122" s="333">
        <v>0</v>
      </c>
      <c r="BD122" s="333">
        <v>0</v>
      </c>
      <c r="BE122" s="333">
        <v>0</v>
      </c>
      <c r="BF122" s="333">
        <v>0</v>
      </c>
      <c r="BG122" s="333">
        <v>0</v>
      </c>
      <c r="BH122" s="333">
        <v>0</v>
      </c>
      <c r="BI122" s="333">
        <v>0</v>
      </c>
      <c r="BJ122" s="333">
        <v>0</v>
      </c>
      <c r="BK122" s="333">
        <v>0</v>
      </c>
      <c r="BL122" s="333">
        <v>0</v>
      </c>
      <c r="BM122" s="333">
        <v>0</v>
      </c>
      <c r="BN122" s="333">
        <v>0</v>
      </c>
      <c r="BO122" s="333">
        <v>0</v>
      </c>
      <c r="BP122" s="333">
        <v>3.8546493902103975</v>
      </c>
      <c r="BQ122" s="333">
        <v>0</v>
      </c>
      <c r="BR122" s="333">
        <v>0</v>
      </c>
      <c r="BS122" s="333">
        <v>54.127815264948367</v>
      </c>
      <c r="BT122" s="333">
        <v>37.517183333333378</v>
      </c>
    </row>
    <row r="123" spans="1:72" ht="15.75" customHeight="1" x14ac:dyDescent="0.25">
      <c r="A123" s="2" t="s">
        <v>977</v>
      </c>
      <c r="B123" s="218">
        <v>46249</v>
      </c>
      <c r="C123" s="332">
        <v>0.66666666666666663</v>
      </c>
      <c r="D123" s="332">
        <v>0.70833333333333337</v>
      </c>
      <c r="E123" s="333">
        <v>2980.5226666629314</v>
      </c>
      <c r="F123" s="333">
        <v>2964.8510145246983</v>
      </c>
      <c r="G123" s="333">
        <v>1985.1946666836739</v>
      </c>
      <c r="H123" s="333">
        <v>999.21623189747334</v>
      </c>
      <c r="I123" s="333">
        <v>297.30164981260896</v>
      </c>
      <c r="J123" s="333">
        <v>333.65302061662078</v>
      </c>
      <c r="K123" s="333">
        <v>388.7495504245162</v>
      </c>
      <c r="L123" s="333">
        <v>324.93392165005207</v>
      </c>
      <c r="M123" s="333">
        <v>638.95053024590015</v>
      </c>
      <c r="N123" s="333">
        <v>0</v>
      </c>
      <c r="O123" s="333">
        <v>0</v>
      </c>
      <c r="P123" s="333">
        <v>0</v>
      </c>
      <c r="Q123" s="333">
        <v>48.573217391036451</v>
      </c>
      <c r="R123" s="333">
        <v>25.372444444801658</v>
      </c>
      <c r="S123" s="333">
        <v>0</v>
      </c>
      <c r="T123" s="333">
        <v>39.704981642775238</v>
      </c>
      <c r="U123" s="333">
        <v>0</v>
      </c>
      <c r="V123" s="333">
        <v>0</v>
      </c>
      <c r="W123" s="333">
        <v>167.82469565235078</v>
      </c>
      <c r="X123" s="333">
        <v>0</v>
      </c>
      <c r="Y123" s="333">
        <v>93.930188679136336</v>
      </c>
      <c r="Z123" s="333">
        <v>0.51416015625</v>
      </c>
      <c r="AA123" s="333">
        <v>12.460546875023283</v>
      </c>
      <c r="AB123" s="333">
        <v>99.978040410671383</v>
      </c>
      <c r="AC123" s="333">
        <v>28.27795031061396</v>
      </c>
      <c r="AD123" s="333">
        <v>116.00973851699382</v>
      </c>
      <c r="AE123" s="333">
        <v>0</v>
      </c>
      <c r="AF123" s="333">
        <v>0</v>
      </c>
      <c r="AG123" s="333">
        <v>0.16606451613552053</v>
      </c>
      <c r="AH123" s="333">
        <v>1.0983870967493203E-2</v>
      </c>
      <c r="AI123" s="333">
        <v>139.69892473146319</v>
      </c>
      <c r="AJ123" s="333">
        <v>328.98653658549301</v>
      </c>
      <c r="AK123" s="333">
        <v>266.2804367011413</v>
      </c>
      <c r="AL123" s="333">
        <v>0</v>
      </c>
      <c r="AM123" s="333">
        <v>0</v>
      </c>
      <c r="AN123" s="333">
        <v>0</v>
      </c>
      <c r="AO123" s="333">
        <v>0</v>
      </c>
      <c r="AP123" s="333">
        <v>0</v>
      </c>
      <c r="AQ123" s="333">
        <v>0</v>
      </c>
      <c r="AR123" s="333">
        <v>0</v>
      </c>
      <c r="AS123" s="333">
        <v>0</v>
      </c>
      <c r="AT123" s="333">
        <v>0</v>
      </c>
      <c r="AU123" s="333">
        <v>0</v>
      </c>
      <c r="AV123" s="333">
        <v>0</v>
      </c>
      <c r="AW123" s="333">
        <v>0</v>
      </c>
      <c r="AX123" s="333">
        <v>0</v>
      </c>
      <c r="AY123" s="333">
        <v>263.16800000006333</v>
      </c>
      <c r="AZ123" s="333">
        <v>137.61953124997672</v>
      </c>
      <c r="BA123" s="333">
        <v>60.928000001236796</v>
      </c>
      <c r="BB123" s="333">
        <v>0</v>
      </c>
      <c r="BC123" s="333">
        <v>0</v>
      </c>
      <c r="BD123" s="333">
        <v>0</v>
      </c>
      <c r="BE123" s="333">
        <v>0</v>
      </c>
      <c r="BF123" s="333">
        <v>0</v>
      </c>
      <c r="BG123" s="333">
        <v>0</v>
      </c>
      <c r="BH123" s="333">
        <v>0</v>
      </c>
      <c r="BI123" s="333">
        <v>0</v>
      </c>
      <c r="BJ123" s="333">
        <v>0</v>
      </c>
      <c r="BK123" s="333">
        <v>0</v>
      </c>
      <c r="BL123" s="333">
        <v>0</v>
      </c>
      <c r="BM123" s="333">
        <v>0</v>
      </c>
      <c r="BN123" s="333">
        <v>0</v>
      </c>
      <c r="BO123" s="333">
        <v>0</v>
      </c>
      <c r="BP123" s="333">
        <v>3.6661585366819054</v>
      </c>
      <c r="BQ123" s="333">
        <v>0</v>
      </c>
      <c r="BR123" s="333">
        <v>0</v>
      </c>
      <c r="BS123" s="333">
        <v>27.798478852699191</v>
      </c>
      <c r="BT123" s="333">
        <v>19.342038515409513</v>
      </c>
    </row>
    <row r="124" spans="1:72" ht="15.75" customHeight="1" x14ac:dyDescent="0.25">
      <c r="A124" s="2" t="s">
        <v>978</v>
      </c>
      <c r="B124" s="218">
        <v>46249</v>
      </c>
      <c r="C124" s="332">
        <v>0.70833333333333337</v>
      </c>
      <c r="D124" s="332">
        <v>0.75</v>
      </c>
      <c r="E124" s="333">
        <v>2943.6586666703224</v>
      </c>
      <c r="F124" s="333">
        <v>2938.43478256464</v>
      </c>
      <c r="G124" s="333">
        <v>1968.8106666505337</v>
      </c>
      <c r="H124" s="333">
        <v>977.5786666572094</v>
      </c>
      <c r="I124" s="333">
        <v>301.72099425271153</v>
      </c>
      <c r="J124" s="333">
        <v>341.45803023129702</v>
      </c>
      <c r="K124" s="333">
        <v>379.21573770791292</v>
      </c>
      <c r="L124" s="333">
        <v>329.0232402458787</v>
      </c>
      <c r="M124" s="333">
        <v>616.08864684030414</v>
      </c>
      <c r="N124" s="333">
        <v>0</v>
      </c>
      <c r="O124" s="333">
        <v>0</v>
      </c>
      <c r="P124" s="333">
        <v>0</v>
      </c>
      <c r="Q124" s="333">
        <v>53.760000000707805</v>
      </c>
      <c r="R124" s="333">
        <v>25.308135265484452</v>
      </c>
      <c r="S124" s="333">
        <v>0</v>
      </c>
      <c r="T124" s="333">
        <v>52.446608696132898</v>
      </c>
      <c r="U124" s="333">
        <v>0</v>
      </c>
      <c r="V124" s="333">
        <v>0</v>
      </c>
      <c r="W124" s="333">
        <v>152.11965217348188</v>
      </c>
      <c r="X124" s="333">
        <v>0</v>
      </c>
      <c r="Y124" s="333">
        <v>93.950000000186265</v>
      </c>
      <c r="Z124" s="333">
        <v>0</v>
      </c>
      <c r="AA124" s="333">
        <v>7.2980468749883585</v>
      </c>
      <c r="AB124" s="333">
        <v>103.28571428591385</v>
      </c>
      <c r="AC124" s="333">
        <v>28.045822102576494</v>
      </c>
      <c r="AD124" s="333">
        <v>114.63622421585023</v>
      </c>
      <c r="AE124" s="333">
        <v>0</v>
      </c>
      <c r="AF124" s="333">
        <v>0</v>
      </c>
      <c r="AG124" s="333">
        <v>0.16741935483150883</v>
      </c>
      <c r="AH124" s="333">
        <v>1.1108870967746043E-2</v>
      </c>
      <c r="AI124" s="333">
        <v>143.3602150529623</v>
      </c>
      <c r="AJ124" s="333">
        <v>322.67519999970682</v>
      </c>
      <c r="AK124" s="333">
        <v>261.0843663001433</v>
      </c>
      <c r="AL124" s="333">
        <v>0</v>
      </c>
      <c r="AM124" s="333">
        <v>0</v>
      </c>
      <c r="AN124" s="333">
        <v>0</v>
      </c>
      <c r="AO124" s="333">
        <v>0</v>
      </c>
      <c r="AP124" s="333">
        <v>0</v>
      </c>
      <c r="AQ124" s="333">
        <v>0</v>
      </c>
      <c r="AR124" s="333">
        <v>0</v>
      </c>
      <c r="AS124" s="333">
        <v>0</v>
      </c>
      <c r="AT124" s="333">
        <v>0</v>
      </c>
      <c r="AU124" s="333">
        <v>0</v>
      </c>
      <c r="AV124" s="333">
        <v>0</v>
      </c>
      <c r="AW124" s="333">
        <v>0</v>
      </c>
      <c r="AX124" s="333">
        <v>0</v>
      </c>
      <c r="AY124" s="333">
        <v>261.01759999990463</v>
      </c>
      <c r="AZ124" s="333">
        <v>145.62812500004657</v>
      </c>
      <c r="BA124" s="333">
        <v>59.891199998557568</v>
      </c>
      <c r="BB124" s="333">
        <v>0</v>
      </c>
      <c r="BC124" s="333">
        <v>0</v>
      </c>
      <c r="BD124" s="333">
        <v>0</v>
      </c>
      <c r="BE124" s="333">
        <v>0</v>
      </c>
      <c r="BF124" s="333">
        <v>0</v>
      </c>
      <c r="BG124" s="333">
        <v>0</v>
      </c>
      <c r="BH124" s="333">
        <v>0</v>
      </c>
      <c r="BI124" s="333">
        <v>0</v>
      </c>
      <c r="BJ124" s="333">
        <v>0</v>
      </c>
      <c r="BK124" s="333">
        <v>0</v>
      </c>
      <c r="BL124" s="333">
        <v>0</v>
      </c>
      <c r="BM124" s="333">
        <v>0</v>
      </c>
      <c r="BN124" s="333">
        <v>0</v>
      </c>
      <c r="BO124" s="333">
        <v>0</v>
      </c>
      <c r="BP124" s="333">
        <v>3.2698170731309801</v>
      </c>
      <c r="BQ124" s="333">
        <v>0</v>
      </c>
      <c r="BR124" s="333">
        <v>0</v>
      </c>
      <c r="BS124" s="333">
        <v>14.720562745096686</v>
      </c>
      <c r="BT124" s="333">
        <v>10.354178151257656</v>
      </c>
    </row>
    <row r="125" spans="1:72" ht="15.75" customHeight="1" x14ac:dyDescent="0.25">
      <c r="A125" s="2" t="s">
        <v>979</v>
      </c>
      <c r="B125" s="218">
        <v>46250</v>
      </c>
      <c r="C125" s="332">
        <v>0.41666666666666669</v>
      </c>
      <c r="D125" s="332">
        <v>0.45833333333333331</v>
      </c>
      <c r="E125" s="333">
        <v>2703.8348985314369</v>
      </c>
      <c r="F125" s="333">
        <v>2693.0903188288212</v>
      </c>
      <c r="G125" s="333">
        <v>1739.5533913075924</v>
      </c>
      <c r="H125" s="333">
        <v>965.71188654005527</v>
      </c>
      <c r="I125" s="333">
        <v>219.22085122391582</v>
      </c>
      <c r="J125" s="333">
        <v>318.97863875329494</v>
      </c>
      <c r="K125" s="333">
        <v>373.07463110238314</v>
      </c>
      <c r="L125" s="333">
        <v>320.41008953005075</v>
      </c>
      <c r="M125" s="333">
        <v>506.91661857813597</v>
      </c>
      <c r="N125" s="333">
        <v>0</v>
      </c>
      <c r="O125" s="333">
        <v>0</v>
      </c>
      <c r="P125" s="333">
        <v>0</v>
      </c>
      <c r="Q125" s="333">
        <v>13.566257355734706</v>
      </c>
      <c r="R125" s="333">
        <v>99.949588875286281</v>
      </c>
      <c r="S125" s="333">
        <v>0</v>
      </c>
      <c r="T125" s="333">
        <v>7.9861745350062847</v>
      </c>
      <c r="U125" s="333">
        <v>0</v>
      </c>
      <c r="V125" s="333">
        <v>0</v>
      </c>
      <c r="W125" s="333">
        <v>134.13487131800503</v>
      </c>
      <c r="X125" s="333">
        <v>0</v>
      </c>
      <c r="Y125" s="333">
        <v>92.053775232750922</v>
      </c>
      <c r="Z125" s="333">
        <v>0</v>
      </c>
      <c r="AA125" s="333">
        <v>31.364009122655261</v>
      </c>
      <c r="AB125" s="333">
        <v>108.9953125002794</v>
      </c>
      <c r="AC125" s="333">
        <v>28.424155667889863</v>
      </c>
      <c r="AD125" s="333">
        <v>112.625</v>
      </c>
      <c r="AE125" s="333">
        <v>0</v>
      </c>
      <c r="AF125" s="333">
        <v>0</v>
      </c>
      <c r="AG125" s="333">
        <v>0.16578494623536244</v>
      </c>
      <c r="AH125" s="333">
        <v>1.1104619565230678E-2</v>
      </c>
      <c r="AI125" s="333">
        <v>134.36348761152476</v>
      </c>
      <c r="AJ125" s="333">
        <v>318.60800000024028</v>
      </c>
      <c r="AK125" s="333">
        <v>257.15199999976903</v>
      </c>
      <c r="AL125" s="333">
        <v>0</v>
      </c>
      <c r="AM125" s="333">
        <v>0</v>
      </c>
      <c r="AN125" s="333">
        <v>0</v>
      </c>
      <c r="AO125" s="333">
        <v>0</v>
      </c>
      <c r="AP125" s="333">
        <v>0</v>
      </c>
      <c r="AQ125" s="333">
        <v>0</v>
      </c>
      <c r="AR125" s="333">
        <v>0</v>
      </c>
      <c r="AS125" s="333">
        <v>0</v>
      </c>
      <c r="AT125" s="333">
        <v>0</v>
      </c>
      <c r="AU125" s="333">
        <v>0</v>
      </c>
      <c r="AV125" s="333">
        <v>0</v>
      </c>
      <c r="AW125" s="333">
        <v>0</v>
      </c>
      <c r="AX125" s="333">
        <v>0</v>
      </c>
      <c r="AY125" s="333">
        <v>265.9839999997057</v>
      </c>
      <c r="AZ125" s="333">
        <v>87.834374999976717</v>
      </c>
      <c r="BA125" s="333">
        <v>45.056000001728535</v>
      </c>
      <c r="BB125" s="333">
        <v>0</v>
      </c>
      <c r="BC125" s="333">
        <v>0</v>
      </c>
      <c r="BD125" s="333">
        <v>0</v>
      </c>
      <c r="BE125" s="333">
        <v>0</v>
      </c>
      <c r="BF125" s="333">
        <v>0</v>
      </c>
      <c r="BG125" s="333">
        <v>0</v>
      </c>
      <c r="BH125" s="333">
        <v>0</v>
      </c>
      <c r="BI125" s="333">
        <v>0</v>
      </c>
      <c r="BJ125" s="333">
        <v>0</v>
      </c>
      <c r="BK125" s="333">
        <v>0</v>
      </c>
      <c r="BL125" s="333">
        <v>0</v>
      </c>
      <c r="BM125" s="333">
        <v>0</v>
      </c>
      <c r="BN125" s="333">
        <v>0</v>
      </c>
      <c r="BO125" s="333">
        <v>0</v>
      </c>
      <c r="BP125" s="333">
        <v>8.0109375000465661</v>
      </c>
      <c r="BQ125" s="333">
        <v>0</v>
      </c>
      <c r="BR125" s="333">
        <v>0</v>
      </c>
      <c r="BS125" s="333">
        <v>97.274683333333087</v>
      </c>
      <c r="BT125" s="333">
        <v>71.117750000001251</v>
      </c>
    </row>
    <row r="126" spans="1:72" ht="15.75" customHeight="1" x14ac:dyDescent="0.25">
      <c r="A126" s="2" t="s">
        <v>980</v>
      </c>
      <c r="B126" s="218">
        <v>46250</v>
      </c>
      <c r="C126" s="332">
        <v>0.45833333333333331</v>
      </c>
      <c r="D126" s="332">
        <v>0.5</v>
      </c>
      <c r="E126" s="333">
        <v>2676.2907826304436</v>
      </c>
      <c r="F126" s="333">
        <v>2660.2035942077637</v>
      </c>
      <c r="G126" s="333">
        <v>1729.1946666538715</v>
      </c>
      <c r="H126" s="333">
        <v>957.01878014206886</v>
      </c>
      <c r="I126" s="333">
        <v>227.1544406786561</v>
      </c>
      <c r="J126" s="333">
        <v>302.47918644174933</v>
      </c>
      <c r="K126" s="333">
        <v>363.43322034180164</v>
      </c>
      <c r="L126" s="333">
        <v>332.05369491875172</v>
      </c>
      <c r="M126" s="333">
        <v>502.97491525113583</v>
      </c>
      <c r="N126" s="333">
        <v>0</v>
      </c>
      <c r="O126" s="333">
        <v>0</v>
      </c>
      <c r="P126" s="333">
        <v>0</v>
      </c>
      <c r="Q126" s="333">
        <v>32.324525252915919</v>
      </c>
      <c r="R126" s="333">
        <v>99.964150255080312</v>
      </c>
      <c r="S126" s="333">
        <v>0</v>
      </c>
      <c r="T126" s="333">
        <v>3.7898254655301571</v>
      </c>
      <c r="U126" s="333">
        <v>0</v>
      </c>
      <c r="V126" s="333">
        <v>0</v>
      </c>
      <c r="W126" s="333">
        <v>145.99739534873515</v>
      </c>
      <c r="X126" s="333">
        <v>0</v>
      </c>
      <c r="Y126" s="333">
        <v>94.423913043458015</v>
      </c>
      <c r="Z126" s="333">
        <v>0</v>
      </c>
      <c r="AA126" s="333">
        <v>38.878615100926254</v>
      </c>
      <c r="AB126" s="333">
        <v>105.88693985855207</v>
      </c>
      <c r="AC126" s="333">
        <v>28.13819875754416</v>
      </c>
      <c r="AD126" s="333">
        <v>104.67812499962747</v>
      </c>
      <c r="AE126" s="333">
        <v>0</v>
      </c>
      <c r="AF126" s="333">
        <v>0</v>
      </c>
      <c r="AG126" s="333">
        <v>0.16569705470465124</v>
      </c>
      <c r="AH126" s="333">
        <v>1.1111413043408902E-2</v>
      </c>
      <c r="AI126" s="333">
        <v>147.86956521775573</v>
      </c>
      <c r="AJ126" s="333">
        <v>311.42399999988265</v>
      </c>
      <c r="AK126" s="333">
        <v>249.94133333303034</v>
      </c>
      <c r="AL126" s="333">
        <v>0</v>
      </c>
      <c r="AM126" s="333">
        <v>0</v>
      </c>
      <c r="AN126" s="333">
        <v>0</v>
      </c>
      <c r="AO126" s="333">
        <v>0</v>
      </c>
      <c r="AP126" s="333">
        <v>0</v>
      </c>
      <c r="AQ126" s="333">
        <v>0</v>
      </c>
      <c r="AR126" s="333">
        <v>0</v>
      </c>
      <c r="AS126" s="333">
        <v>0</v>
      </c>
      <c r="AT126" s="333">
        <v>0</v>
      </c>
      <c r="AU126" s="333">
        <v>0</v>
      </c>
      <c r="AV126" s="333">
        <v>0</v>
      </c>
      <c r="AW126" s="333">
        <v>0</v>
      </c>
      <c r="AX126" s="333">
        <v>0</v>
      </c>
      <c r="AY126" s="333">
        <v>265.91040000040084</v>
      </c>
      <c r="AZ126" s="333">
        <v>84.001562500023283</v>
      </c>
      <c r="BA126" s="333">
        <v>37.875199999660254</v>
      </c>
      <c r="BB126" s="333">
        <v>0</v>
      </c>
      <c r="BC126" s="333">
        <v>0</v>
      </c>
      <c r="BD126" s="333">
        <v>0</v>
      </c>
      <c r="BE126" s="333">
        <v>0</v>
      </c>
      <c r="BF126" s="333">
        <v>0</v>
      </c>
      <c r="BG126" s="333">
        <v>0</v>
      </c>
      <c r="BH126" s="333">
        <v>0</v>
      </c>
      <c r="BI126" s="333">
        <v>0</v>
      </c>
      <c r="BJ126" s="333">
        <v>0</v>
      </c>
      <c r="BK126" s="333">
        <v>0</v>
      </c>
      <c r="BL126" s="333">
        <v>0</v>
      </c>
      <c r="BM126" s="333">
        <v>0</v>
      </c>
      <c r="BN126" s="333">
        <v>0</v>
      </c>
      <c r="BO126" s="333">
        <v>0</v>
      </c>
      <c r="BP126" s="333">
        <v>7.4968749999534339</v>
      </c>
      <c r="BQ126" s="333">
        <v>1.6328613281257276</v>
      </c>
      <c r="BR126" s="333">
        <v>0</v>
      </c>
      <c r="BS126" s="333">
        <v>115.200766666665</v>
      </c>
      <c r="BT126" s="333">
        <v>82.12959173553827</v>
      </c>
    </row>
    <row r="127" spans="1:72" ht="15.75" customHeight="1" x14ac:dyDescent="0.25">
      <c r="A127" s="2" t="s">
        <v>981</v>
      </c>
      <c r="B127" s="218">
        <v>46250</v>
      </c>
      <c r="C127" s="332">
        <v>0.5</v>
      </c>
      <c r="D127" s="332">
        <v>0.54166666666666663</v>
      </c>
      <c r="E127" s="333">
        <v>2693.0903188586235</v>
      </c>
      <c r="F127" s="333">
        <v>2692.5857391357422</v>
      </c>
      <c r="G127" s="333">
        <v>1791.3173333406448</v>
      </c>
      <c r="H127" s="333">
        <v>920.45727534592152</v>
      </c>
      <c r="I127" s="333">
        <v>233.8274973705411</v>
      </c>
      <c r="J127" s="333">
        <v>314.48949152603745</v>
      </c>
      <c r="K127" s="333">
        <v>357.87932202965021</v>
      </c>
      <c r="L127" s="333">
        <v>332.53966101258993</v>
      </c>
      <c r="M127" s="333">
        <v>544.24732203409076</v>
      </c>
      <c r="N127" s="333">
        <v>0</v>
      </c>
      <c r="O127" s="333">
        <v>0</v>
      </c>
      <c r="P127" s="333">
        <v>0</v>
      </c>
      <c r="Q127" s="333">
        <v>23.040000000037253</v>
      </c>
      <c r="R127" s="333">
        <v>99.795478261075914</v>
      </c>
      <c r="S127" s="333">
        <v>0</v>
      </c>
      <c r="T127" s="333">
        <v>3.5839999997988343</v>
      </c>
      <c r="U127" s="333">
        <v>0</v>
      </c>
      <c r="V127" s="333">
        <v>0</v>
      </c>
      <c r="W127" s="333">
        <v>160.23324444424361</v>
      </c>
      <c r="X127" s="333">
        <v>0</v>
      </c>
      <c r="Y127" s="333">
        <v>94.18167701875791</v>
      </c>
      <c r="Z127" s="333">
        <v>0</v>
      </c>
      <c r="AA127" s="333">
        <v>43.043672360247001</v>
      </c>
      <c r="AB127" s="333">
        <v>107.85049220640212</v>
      </c>
      <c r="AC127" s="333">
        <v>28.27795031061396</v>
      </c>
      <c r="AD127" s="333">
        <v>120.32997685205191</v>
      </c>
      <c r="AE127" s="333">
        <v>0</v>
      </c>
      <c r="AF127" s="333">
        <v>0</v>
      </c>
      <c r="AG127" s="333">
        <v>0.16373913042843924</v>
      </c>
      <c r="AH127" s="333">
        <v>1.1089673913147635E-2</v>
      </c>
      <c r="AI127" s="333">
        <v>148.64130434766412</v>
      </c>
      <c r="AJ127" s="333">
        <v>325.71519999974407</v>
      </c>
      <c r="AK127" s="333">
        <v>263.37908772006631</v>
      </c>
      <c r="AL127" s="333">
        <v>0</v>
      </c>
      <c r="AM127" s="333">
        <v>0</v>
      </c>
      <c r="AN127" s="333">
        <v>0</v>
      </c>
      <c r="AO127" s="333">
        <v>0</v>
      </c>
      <c r="AP127" s="333">
        <v>0</v>
      </c>
      <c r="AQ127" s="333">
        <v>0</v>
      </c>
      <c r="AR127" s="333">
        <v>0</v>
      </c>
      <c r="AS127" s="333">
        <v>0</v>
      </c>
      <c r="AT127" s="333">
        <v>0</v>
      </c>
      <c r="AU127" s="333">
        <v>0</v>
      </c>
      <c r="AV127" s="333">
        <v>0</v>
      </c>
      <c r="AW127" s="333">
        <v>0</v>
      </c>
      <c r="AX127" s="333">
        <v>0</v>
      </c>
      <c r="AY127" s="333">
        <v>266.42239999957383</v>
      </c>
      <c r="AZ127" s="333">
        <v>84.619531249976717</v>
      </c>
      <c r="BA127" s="333">
        <v>38.528000000864267</v>
      </c>
      <c r="BB127" s="333">
        <v>0</v>
      </c>
      <c r="BC127" s="333">
        <v>0</v>
      </c>
      <c r="BD127" s="333">
        <v>0</v>
      </c>
      <c r="BE127" s="333">
        <v>0</v>
      </c>
      <c r="BF127" s="333">
        <v>0</v>
      </c>
      <c r="BG127" s="333">
        <v>0</v>
      </c>
      <c r="BH127" s="333">
        <v>0</v>
      </c>
      <c r="BI127" s="333">
        <v>0</v>
      </c>
      <c r="BJ127" s="333">
        <v>0</v>
      </c>
      <c r="BK127" s="333">
        <v>0</v>
      </c>
      <c r="BL127" s="333">
        <v>0</v>
      </c>
      <c r="BM127" s="333">
        <v>0</v>
      </c>
      <c r="BN127" s="333">
        <v>0</v>
      </c>
      <c r="BO127" s="333">
        <v>0</v>
      </c>
      <c r="BP127" s="333">
        <v>0</v>
      </c>
      <c r="BQ127" s="333">
        <v>5.778076171875</v>
      </c>
      <c r="BR127" s="333">
        <v>0</v>
      </c>
      <c r="BS127" s="333">
        <v>118.25725000000239</v>
      </c>
      <c r="BT127" s="333">
        <v>81.119553719006944</v>
      </c>
    </row>
    <row r="128" spans="1:72" ht="15.75" customHeight="1" x14ac:dyDescent="0.25">
      <c r="A128" s="2" t="s">
        <v>982</v>
      </c>
      <c r="B128" s="218">
        <v>46250</v>
      </c>
      <c r="C128" s="332">
        <v>0.54166666666666663</v>
      </c>
      <c r="D128" s="332">
        <v>0.58333333333333337</v>
      </c>
      <c r="E128" s="333">
        <v>2774.891594171524</v>
      </c>
      <c r="F128" s="333">
        <v>2775.0399999916553</v>
      </c>
      <c r="G128" s="333">
        <v>1830.9120000302792</v>
      </c>
      <c r="H128" s="333">
        <v>953.12139131128788</v>
      </c>
      <c r="I128" s="333">
        <v>257.27117241173983</v>
      </c>
      <c r="J128" s="333">
        <v>324.72949152439833</v>
      </c>
      <c r="K128" s="333">
        <v>386.58004909753799</v>
      </c>
      <c r="L128" s="333">
        <v>320.25166101753712</v>
      </c>
      <c r="M128" s="333">
        <v>548.30861016735435</v>
      </c>
      <c r="N128" s="333">
        <v>0</v>
      </c>
      <c r="O128" s="333">
        <v>0</v>
      </c>
      <c r="P128" s="333">
        <v>0</v>
      </c>
      <c r="Q128" s="333">
        <v>29.695999999530613</v>
      </c>
      <c r="R128" s="333">
        <v>99.686028985306621</v>
      </c>
      <c r="S128" s="333">
        <v>0</v>
      </c>
      <c r="T128" s="333">
        <v>5.6320000002160668</v>
      </c>
      <c r="U128" s="333">
        <v>0</v>
      </c>
      <c r="V128" s="333">
        <v>0</v>
      </c>
      <c r="W128" s="333">
        <v>159.14097777754068</v>
      </c>
      <c r="X128" s="333">
        <v>0</v>
      </c>
      <c r="Y128" s="333">
        <v>94.198447205126286</v>
      </c>
      <c r="Z128" s="333">
        <v>0</v>
      </c>
      <c r="AA128" s="333">
        <v>37.667946913803462</v>
      </c>
      <c r="AB128" s="333">
        <v>112.17080745380372</v>
      </c>
      <c r="AC128" s="333">
        <v>27.775801789481193</v>
      </c>
      <c r="AD128" s="333">
        <v>120.08293075673282</v>
      </c>
      <c r="AE128" s="333">
        <v>0</v>
      </c>
      <c r="AF128" s="333">
        <v>0</v>
      </c>
      <c r="AG128" s="333">
        <v>0.16574661056802142</v>
      </c>
      <c r="AH128" s="333">
        <v>1.1003301776327135E-2</v>
      </c>
      <c r="AI128" s="333">
        <v>135.77173912990838</v>
      </c>
      <c r="AJ128" s="333">
        <v>324.8000000002794</v>
      </c>
      <c r="AK128" s="333">
        <v>262.30837894696742</v>
      </c>
      <c r="AL128" s="333">
        <v>0</v>
      </c>
      <c r="AM128" s="333">
        <v>0</v>
      </c>
      <c r="AN128" s="333">
        <v>0</v>
      </c>
      <c r="AO128" s="333">
        <v>0</v>
      </c>
      <c r="AP128" s="333">
        <v>0</v>
      </c>
      <c r="AQ128" s="333">
        <v>0</v>
      </c>
      <c r="AR128" s="333">
        <v>0</v>
      </c>
      <c r="AS128" s="333">
        <v>0</v>
      </c>
      <c r="AT128" s="333">
        <v>0</v>
      </c>
      <c r="AU128" s="333">
        <v>0</v>
      </c>
      <c r="AV128" s="333">
        <v>0</v>
      </c>
      <c r="AW128" s="333">
        <v>0</v>
      </c>
      <c r="AX128" s="333">
        <v>0</v>
      </c>
      <c r="AY128" s="333">
        <v>268.53760000038892</v>
      </c>
      <c r="AZ128" s="333">
        <v>88.471093749976717</v>
      </c>
      <c r="BA128" s="333">
        <v>35.187199998646975</v>
      </c>
      <c r="BB128" s="333">
        <v>0</v>
      </c>
      <c r="BC128" s="333">
        <v>0</v>
      </c>
      <c r="BD128" s="333">
        <v>0</v>
      </c>
      <c r="BE128" s="333">
        <v>0</v>
      </c>
      <c r="BF128" s="333">
        <v>0</v>
      </c>
      <c r="BG128" s="333">
        <v>0</v>
      </c>
      <c r="BH128" s="333">
        <v>0</v>
      </c>
      <c r="BI128" s="333">
        <v>0</v>
      </c>
      <c r="BJ128" s="333">
        <v>0</v>
      </c>
      <c r="BK128" s="333">
        <v>0</v>
      </c>
      <c r="BL128" s="333">
        <v>0</v>
      </c>
      <c r="BM128" s="333">
        <v>0</v>
      </c>
      <c r="BN128" s="333">
        <v>0</v>
      </c>
      <c r="BO128" s="333">
        <v>0</v>
      </c>
      <c r="BP128" s="333">
        <v>0</v>
      </c>
      <c r="BQ128" s="333">
        <v>7.5910156249992724</v>
      </c>
      <c r="BR128" s="333">
        <v>0</v>
      </c>
      <c r="BS128" s="333">
        <v>103.61801666666724</v>
      </c>
      <c r="BT128" s="333">
        <v>71.687787878789095</v>
      </c>
    </row>
    <row r="129" spans="1:72" ht="15.75" customHeight="1" x14ac:dyDescent="0.25">
      <c r="A129" s="2" t="s">
        <v>983</v>
      </c>
      <c r="B129" s="218">
        <v>46250</v>
      </c>
      <c r="C129" s="332">
        <v>0.58333333333333337</v>
      </c>
      <c r="D129" s="332">
        <v>0.625</v>
      </c>
      <c r="E129" s="333">
        <v>2840.0417391359806</v>
      </c>
      <c r="F129" s="333">
        <v>2824.102956533432</v>
      </c>
      <c r="G129" s="333">
        <v>1818.6239999830723</v>
      </c>
      <c r="H129" s="333">
        <v>1032.1920000016689</v>
      </c>
      <c r="I129" s="333">
        <v>267.67448275908828</v>
      </c>
      <c r="J129" s="333">
        <v>332.59920150786638</v>
      </c>
      <c r="K129" s="333">
        <v>384.73920180648565</v>
      </c>
      <c r="L129" s="333">
        <v>296.81652429699898</v>
      </c>
      <c r="M129" s="333">
        <v>532.31782161816955</v>
      </c>
      <c r="N129" s="333">
        <v>0</v>
      </c>
      <c r="O129" s="333">
        <v>0</v>
      </c>
      <c r="P129" s="333">
        <v>0</v>
      </c>
      <c r="Q129" s="333">
        <v>34.994086956605315</v>
      </c>
      <c r="R129" s="333">
        <v>99.527111111208797</v>
      </c>
      <c r="S129" s="333">
        <v>0</v>
      </c>
      <c r="T129" s="333">
        <v>13.824000000022352</v>
      </c>
      <c r="U129" s="333">
        <v>0</v>
      </c>
      <c r="V129" s="333">
        <v>0</v>
      </c>
      <c r="W129" s="333">
        <v>138.17569082137197</v>
      </c>
      <c r="X129" s="333">
        <v>0</v>
      </c>
      <c r="Y129" s="333">
        <v>93.896875000093132</v>
      </c>
      <c r="Z129" s="333">
        <v>0</v>
      </c>
      <c r="AA129" s="333">
        <v>31.711718750011642</v>
      </c>
      <c r="AB129" s="333">
        <v>111.17457298142835</v>
      </c>
      <c r="AC129" s="333">
        <v>28.532330974470824</v>
      </c>
      <c r="AD129" s="333">
        <v>122.12146739196032</v>
      </c>
      <c r="AE129" s="333">
        <v>0</v>
      </c>
      <c r="AF129" s="333">
        <v>0</v>
      </c>
      <c r="AG129" s="333">
        <v>0.16374193549199845</v>
      </c>
      <c r="AH129" s="333">
        <v>1.0983870967720577E-2</v>
      </c>
      <c r="AI129" s="333">
        <v>113.94530154298991</v>
      </c>
      <c r="AJ129" s="333">
        <v>320.21119999978691</v>
      </c>
      <c r="AK129" s="333">
        <v>258.25279999990016</v>
      </c>
      <c r="AL129" s="333">
        <v>0</v>
      </c>
      <c r="AM129" s="333">
        <v>0</v>
      </c>
      <c r="AN129" s="333">
        <v>0</v>
      </c>
      <c r="AO129" s="333">
        <v>0</v>
      </c>
      <c r="AP129" s="333">
        <v>0</v>
      </c>
      <c r="AQ129" s="333">
        <v>0</v>
      </c>
      <c r="AR129" s="333">
        <v>0</v>
      </c>
      <c r="AS129" s="333">
        <v>0</v>
      </c>
      <c r="AT129" s="333">
        <v>0</v>
      </c>
      <c r="AU129" s="333">
        <v>0</v>
      </c>
      <c r="AV129" s="333">
        <v>0</v>
      </c>
      <c r="AW129" s="333">
        <v>0</v>
      </c>
      <c r="AX129" s="333">
        <v>0</v>
      </c>
      <c r="AY129" s="333">
        <v>264.63679999997839</v>
      </c>
      <c r="AZ129" s="333">
        <v>117.13749999995343</v>
      </c>
      <c r="BA129" s="333">
        <v>38.387199999764562</v>
      </c>
      <c r="BB129" s="333">
        <v>0</v>
      </c>
      <c r="BC129" s="333">
        <v>0</v>
      </c>
      <c r="BD129" s="333">
        <v>0</v>
      </c>
      <c r="BE129" s="333">
        <v>0</v>
      </c>
      <c r="BF129" s="333">
        <v>0</v>
      </c>
      <c r="BG129" s="333">
        <v>0</v>
      </c>
      <c r="BH129" s="333">
        <v>0</v>
      </c>
      <c r="BI129" s="333">
        <v>0</v>
      </c>
      <c r="BJ129" s="333">
        <v>0</v>
      </c>
      <c r="BK129" s="333">
        <v>0</v>
      </c>
      <c r="BL129" s="333">
        <v>0</v>
      </c>
      <c r="BM129" s="333">
        <v>0</v>
      </c>
      <c r="BN129" s="333">
        <v>0</v>
      </c>
      <c r="BO129" s="333">
        <v>0</v>
      </c>
      <c r="BP129" s="333">
        <v>0</v>
      </c>
      <c r="BQ129" s="333">
        <v>3.8611328125007276</v>
      </c>
      <c r="BR129" s="333">
        <v>0</v>
      </c>
      <c r="BS129" s="333">
        <v>78.207150000002002</v>
      </c>
      <c r="BT129" s="333">
        <v>51.647466666669061</v>
      </c>
    </row>
    <row r="130" spans="1:72" ht="15.75" customHeight="1" x14ac:dyDescent="0.25">
      <c r="A130" s="2" t="s">
        <v>984</v>
      </c>
      <c r="B130" s="218">
        <v>46250</v>
      </c>
      <c r="C130" s="332">
        <v>0.625</v>
      </c>
      <c r="D130" s="332">
        <v>0.66666666666666663</v>
      </c>
      <c r="E130" s="333">
        <v>2938.5238260924816</v>
      </c>
      <c r="F130" s="333">
        <v>2941.6997101306915</v>
      </c>
      <c r="G130" s="333">
        <v>1923.0719999969006</v>
      </c>
      <c r="H130" s="333">
        <v>1030.0549565255642</v>
      </c>
      <c r="I130" s="333">
        <v>358.53233898431063</v>
      </c>
      <c r="J130" s="333">
        <v>330.15442560985684</v>
      </c>
      <c r="K130" s="333">
        <v>389.21176831424236</v>
      </c>
      <c r="L130" s="333">
        <v>313.34862824529409</v>
      </c>
      <c r="M130" s="333">
        <v>536.39105974137783</v>
      </c>
      <c r="N130" s="333">
        <v>0</v>
      </c>
      <c r="O130" s="333">
        <v>0</v>
      </c>
      <c r="P130" s="333">
        <v>0</v>
      </c>
      <c r="Q130" s="333">
        <v>55.939807780086994</v>
      </c>
      <c r="R130" s="333">
        <v>99.652466778177768</v>
      </c>
      <c r="S130" s="333">
        <v>0</v>
      </c>
      <c r="T130" s="333">
        <v>21.622153845615685</v>
      </c>
      <c r="U130" s="333">
        <v>0</v>
      </c>
      <c r="V130" s="333">
        <v>0</v>
      </c>
      <c r="W130" s="333">
        <v>178.05983408261091</v>
      </c>
      <c r="X130" s="333">
        <v>0</v>
      </c>
      <c r="Y130" s="333">
        <v>94.003124999813735</v>
      </c>
      <c r="Z130" s="333">
        <v>0.490234375</v>
      </c>
      <c r="AA130" s="333">
        <v>27.91070700698765</v>
      </c>
      <c r="AB130" s="333">
        <v>113.26874999981374</v>
      </c>
      <c r="AC130" s="333">
        <v>28.283482142724097</v>
      </c>
      <c r="AD130" s="333">
        <v>113.67499999981374</v>
      </c>
      <c r="AE130" s="333">
        <v>0</v>
      </c>
      <c r="AF130" s="333">
        <v>0</v>
      </c>
      <c r="AG130" s="333">
        <v>0.16574193547785399</v>
      </c>
      <c r="AH130" s="333">
        <v>1.1108870967746043E-2</v>
      </c>
      <c r="AI130" s="333">
        <v>128.69354838784784</v>
      </c>
      <c r="AJ130" s="333">
        <v>319.14597209310159</v>
      </c>
      <c r="AK130" s="333">
        <v>257.96754285786301</v>
      </c>
      <c r="AL130" s="333">
        <v>0</v>
      </c>
      <c r="AM130" s="333">
        <v>0</v>
      </c>
      <c r="AN130" s="333">
        <v>0</v>
      </c>
      <c r="AO130" s="333">
        <v>0</v>
      </c>
      <c r="AP130" s="333">
        <v>0</v>
      </c>
      <c r="AQ130" s="333">
        <v>0</v>
      </c>
      <c r="AR130" s="333">
        <v>0</v>
      </c>
      <c r="AS130" s="333">
        <v>0</v>
      </c>
      <c r="AT130" s="333">
        <v>0</v>
      </c>
      <c r="AU130" s="333">
        <v>0</v>
      </c>
      <c r="AV130" s="333">
        <v>0</v>
      </c>
      <c r="AW130" s="333">
        <v>0</v>
      </c>
      <c r="AX130" s="333">
        <v>0</v>
      </c>
      <c r="AY130" s="333">
        <v>265.72800000011921</v>
      </c>
      <c r="AZ130" s="333">
        <v>152.91250000009313</v>
      </c>
      <c r="BA130" s="333">
        <v>44.031999999657273</v>
      </c>
      <c r="BB130" s="333">
        <v>0</v>
      </c>
      <c r="BC130" s="333">
        <v>0</v>
      </c>
      <c r="BD130" s="333">
        <v>0</v>
      </c>
      <c r="BE130" s="333">
        <v>0</v>
      </c>
      <c r="BF130" s="333">
        <v>0</v>
      </c>
      <c r="BG130" s="333">
        <v>0</v>
      </c>
      <c r="BH130" s="333">
        <v>0</v>
      </c>
      <c r="BI130" s="333">
        <v>0</v>
      </c>
      <c r="BJ130" s="333">
        <v>0</v>
      </c>
      <c r="BK130" s="333">
        <v>0</v>
      </c>
      <c r="BL130" s="333">
        <v>0</v>
      </c>
      <c r="BM130" s="333">
        <v>0</v>
      </c>
      <c r="BN130" s="333">
        <v>0</v>
      </c>
      <c r="BO130" s="333">
        <v>0</v>
      </c>
      <c r="BP130" s="333">
        <v>0</v>
      </c>
      <c r="BQ130" s="333">
        <v>4.5855468749978172</v>
      </c>
      <c r="BR130" s="333">
        <v>0</v>
      </c>
      <c r="BS130" s="333">
        <v>59.429771568626165</v>
      </c>
      <c r="BT130" s="333">
        <v>38.408452100837167</v>
      </c>
    </row>
    <row r="131" spans="1:72" ht="15.75" customHeight="1" x14ac:dyDescent="0.25">
      <c r="A131" s="2" t="s">
        <v>985</v>
      </c>
      <c r="B131" s="218">
        <v>46250</v>
      </c>
      <c r="C131" s="332">
        <v>0.66666666666666663</v>
      </c>
      <c r="D131" s="332">
        <v>0.70833333333333337</v>
      </c>
      <c r="E131" s="333">
        <v>2944.6975072622299</v>
      </c>
      <c r="F131" s="333">
        <v>2924.5440000295639</v>
      </c>
      <c r="G131" s="333">
        <v>1911.9415652155876</v>
      </c>
      <c r="H131" s="333">
        <v>1046.2757101356983</v>
      </c>
      <c r="I131" s="333">
        <v>334.33166101574898</v>
      </c>
      <c r="J131" s="333">
        <v>326.22052388265729</v>
      </c>
      <c r="K131" s="333">
        <v>386.7452152967453</v>
      </c>
      <c r="L131" s="333">
        <v>319.52441551536322</v>
      </c>
      <c r="M131" s="333">
        <v>530.61134463176131</v>
      </c>
      <c r="N131" s="333">
        <v>0</v>
      </c>
      <c r="O131" s="333">
        <v>0</v>
      </c>
      <c r="P131" s="333">
        <v>0</v>
      </c>
      <c r="Q131" s="333">
        <v>42.794791958294809</v>
      </c>
      <c r="R131" s="333">
        <v>97.11410176474601</v>
      </c>
      <c r="S131" s="333">
        <v>0</v>
      </c>
      <c r="T131" s="333">
        <v>35.754182996228337</v>
      </c>
      <c r="U131" s="333">
        <v>0</v>
      </c>
      <c r="V131" s="333">
        <v>0</v>
      </c>
      <c r="W131" s="333">
        <v>149.68865042738616</v>
      </c>
      <c r="X131" s="333">
        <v>0</v>
      </c>
      <c r="Y131" s="333">
        <v>91.459006211254746</v>
      </c>
      <c r="Z131" s="333">
        <v>0</v>
      </c>
      <c r="AA131" s="333">
        <v>17.762845960794948</v>
      </c>
      <c r="AB131" s="333">
        <v>95.728124999906868</v>
      </c>
      <c r="AC131" s="333">
        <v>28.279017857275903</v>
      </c>
      <c r="AD131" s="333">
        <v>120.83047839533538</v>
      </c>
      <c r="AE131" s="333">
        <v>0</v>
      </c>
      <c r="AF131" s="333">
        <v>0</v>
      </c>
      <c r="AG131" s="333">
        <v>0.16574193547785399</v>
      </c>
      <c r="AH131" s="333">
        <v>1.0983870967720577E-2</v>
      </c>
      <c r="AI131" s="333">
        <v>134.91935483831912</v>
      </c>
      <c r="AJ131" s="333">
        <v>321.08442790689878</v>
      </c>
      <c r="AK131" s="333">
        <v>259.31885714270175</v>
      </c>
      <c r="AL131" s="333">
        <v>0</v>
      </c>
      <c r="AM131" s="333">
        <v>0</v>
      </c>
      <c r="AN131" s="333">
        <v>0</v>
      </c>
      <c r="AO131" s="333">
        <v>0</v>
      </c>
      <c r="AP131" s="333">
        <v>0</v>
      </c>
      <c r="AQ131" s="333">
        <v>0</v>
      </c>
      <c r="AR131" s="333">
        <v>0</v>
      </c>
      <c r="AS131" s="333">
        <v>0</v>
      </c>
      <c r="AT131" s="333">
        <v>0</v>
      </c>
      <c r="AU131" s="333">
        <v>0</v>
      </c>
      <c r="AV131" s="333">
        <v>0</v>
      </c>
      <c r="AW131" s="333">
        <v>0</v>
      </c>
      <c r="AX131" s="333">
        <v>0</v>
      </c>
      <c r="AY131" s="333">
        <v>267.51999999955297</v>
      </c>
      <c r="AZ131" s="333">
        <v>133.59999999997672</v>
      </c>
      <c r="BA131" s="333">
        <v>53.247999999672174</v>
      </c>
      <c r="BB131" s="333">
        <v>0</v>
      </c>
      <c r="BC131" s="333">
        <v>0</v>
      </c>
      <c r="BD131" s="333">
        <v>0</v>
      </c>
      <c r="BE131" s="333">
        <v>0</v>
      </c>
      <c r="BF131" s="333">
        <v>0</v>
      </c>
      <c r="BG131" s="333">
        <v>0</v>
      </c>
      <c r="BH131" s="333">
        <v>0</v>
      </c>
      <c r="BI131" s="333">
        <v>0</v>
      </c>
      <c r="BJ131" s="333">
        <v>0</v>
      </c>
      <c r="BK131" s="333">
        <v>0</v>
      </c>
      <c r="BL131" s="333">
        <v>0</v>
      </c>
      <c r="BM131" s="333">
        <v>0</v>
      </c>
      <c r="BN131" s="333">
        <v>0</v>
      </c>
      <c r="BO131" s="333">
        <v>0</v>
      </c>
      <c r="BP131" s="333">
        <v>0.75</v>
      </c>
      <c r="BQ131" s="333">
        <v>5.0552734375014552</v>
      </c>
      <c r="BR131" s="333">
        <v>0</v>
      </c>
      <c r="BS131" s="333">
        <v>37.563411764705961</v>
      </c>
      <c r="BT131" s="333">
        <v>25.344194180150225</v>
      </c>
    </row>
    <row r="132" spans="1:72" ht="15.75" customHeight="1" x14ac:dyDescent="0.25">
      <c r="A132" s="2" t="s">
        <v>986</v>
      </c>
      <c r="B132" s="218">
        <v>46250</v>
      </c>
      <c r="C132" s="332">
        <v>0.70833333333333337</v>
      </c>
      <c r="D132" s="332">
        <v>0.75</v>
      </c>
      <c r="E132" s="333">
        <v>2988.0320000052452</v>
      </c>
      <c r="F132" s="333">
        <v>2992.8106666505337</v>
      </c>
      <c r="G132" s="333">
        <v>1922.2630305290222</v>
      </c>
      <c r="H132" s="333">
        <v>1084.356637686491</v>
      </c>
      <c r="I132" s="333">
        <v>351.41857627406716</v>
      </c>
      <c r="J132" s="333">
        <v>340.66381509974599</v>
      </c>
      <c r="K132" s="333">
        <v>381.5232231169939</v>
      </c>
      <c r="L132" s="333">
        <v>326.11626245081425</v>
      </c>
      <c r="M132" s="333">
        <v>514.318712644279</v>
      </c>
      <c r="N132" s="333">
        <v>0</v>
      </c>
      <c r="O132" s="333">
        <v>0</v>
      </c>
      <c r="P132" s="333">
        <v>0</v>
      </c>
      <c r="Q132" s="333">
        <v>53.151313304901123</v>
      </c>
      <c r="R132" s="333">
        <v>99.519421794917434</v>
      </c>
      <c r="S132" s="333">
        <v>0</v>
      </c>
      <c r="T132" s="333">
        <v>48.830271853134036</v>
      </c>
      <c r="U132" s="333">
        <v>0</v>
      </c>
      <c r="V132" s="333">
        <v>0</v>
      </c>
      <c r="W132" s="333">
        <v>141.10136274620891</v>
      </c>
      <c r="X132" s="333">
        <v>0</v>
      </c>
      <c r="Y132" s="333">
        <v>94.190993788652122</v>
      </c>
      <c r="Z132" s="333">
        <v>0.5048828125</v>
      </c>
      <c r="AA132" s="333">
        <v>11.71619130630279</v>
      </c>
      <c r="AB132" s="333">
        <v>104.6888004662469</v>
      </c>
      <c r="AC132" s="333">
        <v>28.277810534927994</v>
      </c>
      <c r="AD132" s="333">
        <v>117.14324054867029</v>
      </c>
      <c r="AE132" s="333">
        <v>0</v>
      </c>
      <c r="AF132" s="333">
        <v>0</v>
      </c>
      <c r="AG132" s="333">
        <v>0.16574193548876792</v>
      </c>
      <c r="AH132" s="333">
        <v>1.1108870967746043E-2</v>
      </c>
      <c r="AI132" s="333">
        <v>143.0161290327087</v>
      </c>
      <c r="AJ132" s="333">
        <v>315.77920000022277</v>
      </c>
      <c r="AK132" s="333">
        <v>254.71999999973923</v>
      </c>
      <c r="AL132" s="333">
        <v>0</v>
      </c>
      <c r="AM132" s="333">
        <v>0</v>
      </c>
      <c r="AN132" s="333">
        <v>0</v>
      </c>
      <c r="AO132" s="333">
        <v>0</v>
      </c>
      <c r="AP132" s="333">
        <v>0</v>
      </c>
      <c r="AQ132" s="333">
        <v>0</v>
      </c>
      <c r="AR132" s="333">
        <v>0</v>
      </c>
      <c r="AS132" s="333">
        <v>0</v>
      </c>
      <c r="AT132" s="333">
        <v>0</v>
      </c>
      <c r="AU132" s="333">
        <v>0</v>
      </c>
      <c r="AV132" s="333">
        <v>0</v>
      </c>
      <c r="AW132" s="333">
        <v>0</v>
      </c>
      <c r="AX132" s="333">
        <v>0</v>
      </c>
      <c r="AY132" s="333">
        <v>267.00800000037998</v>
      </c>
      <c r="AZ132" s="333">
        <v>141.59609374997672</v>
      </c>
      <c r="BA132" s="333">
        <v>70.508799999952316</v>
      </c>
      <c r="BB132" s="333">
        <v>0</v>
      </c>
      <c r="BC132" s="333">
        <v>0</v>
      </c>
      <c r="BD132" s="333">
        <v>0</v>
      </c>
      <c r="BE132" s="333">
        <v>0</v>
      </c>
      <c r="BF132" s="333">
        <v>0</v>
      </c>
      <c r="BG132" s="333">
        <v>0</v>
      </c>
      <c r="BH132" s="333">
        <v>0</v>
      </c>
      <c r="BI132" s="333">
        <v>0</v>
      </c>
      <c r="BJ132" s="333">
        <v>0</v>
      </c>
      <c r="BK132" s="333">
        <v>0</v>
      </c>
      <c r="BL132" s="333">
        <v>0</v>
      </c>
      <c r="BM132" s="333">
        <v>0</v>
      </c>
      <c r="BN132" s="333">
        <v>0</v>
      </c>
      <c r="BO132" s="333">
        <v>0</v>
      </c>
      <c r="BP132" s="333">
        <v>10.125</v>
      </c>
      <c r="BQ132" s="333">
        <v>0.17031249999854481</v>
      </c>
      <c r="BR132" s="333">
        <v>0</v>
      </c>
      <c r="BS132" s="333">
        <v>24.434799999999086</v>
      </c>
      <c r="BT132" s="333">
        <v>14.922953719007637</v>
      </c>
    </row>
    <row r="133" spans="1:72" ht="15.75" customHeight="1" x14ac:dyDescent="0.25">
      <c r="A133" s="2" t="s">
        <v>987</v>
      </c>
      <c r="B133" s="218">
        <v>46251</v>
      </c>
      <c r="C133" s="332">
        <v>0.41666666666666669</v>
      </c>
      <c r="D133" s="332">
        <v>0.45833333333333331</v>
      </c>
      <c r="E133" s="333">
        <v>2725.0866086781025</v>
      </c>
      <c r="F133" s="333">
        <v>2708.6729275882244</v>
      </c>
      <c r="G133" s="333">
        <v>1818.6240000128746</v>
      </c>
      <c r="H133" s="333">
        <v>919.64104348421097</v>
      </c>
      <c r="I133" s="333">
        <v>258.25627118721604</v>
      </c>
      <c r="J133" s="333">
        <v>301.81726709380746</v>
      </c>
      <c r="K133" s="333">
        <v>363.01667796820402</v>
      </c>
      <c r="L133" s="333">
        <v>321.13262419402599</v>
      </c>
      <c r="M133" s="333">
        <v>526.64720981940627</v>
      </c>
      <c r="N133" s="333">
        <v>0</v>
      </c>
      <c r="O133" s="333">
        <v>0</v>
      </c>
      <c r="P133" s="333">
        <v>0</v>
      </c>
      <c r="Q133" s="333">
        <v>41.63895652256906</v>
      </c>
      <c r="R133" s="333">
        <v>100.41878260904923</v>
      </c>
      <c r="S133" s="333">
        <v>0</v>
      </c>
      <c r="T133" s="333">
        <v>2.70791111048311</v>
      </c>
      <c r="U133" s="333">
        <v>0</v>
      </c>
      <c r="V133" s="333">
        <v>0</v>
      </c>
      <c r="W133" s="333">
        <v>143.56776811555028</v>
      </c>
      <c r="X133" s="333">
        <v>0</v>
      </c>
      <c r="Y133" s="333">
        <v>94.89281832287088</v>
      </c>
      <c r="Z133" s="333">
        <v>0</v>
      </c>
      <c r="AA133" s="333">
        <v>41.162499999976717</v>
      </c>
      <c r="AB133" s="333">
        <v>99.385731132235378</v>
      </c>
      <c r="AC133" s="333">
        <v>29.888548136688769</v>
      </c>
      <c r="AD133" s="333">
        <v>111.11840062122792</v>
      </c>
      <c r="AE133" s="333">
        <v>0</v>
      </c>
      <c r="AF133" s="333">
        <v>0</v>
      </c>
      <c r="AG133" s="333">
        <v>0.16776297335309209</v>
      </c>
      <c r="AH133" s="333">
        <v>1.1102603436256686E-2</v>
      </c>
      <c r="AI133" s="333">
        <v>135.75923328660429</v>
      </c>
      <c r="AJ133" s="333">
        <v>307.00799999991432</v>
      </c>
      <c r="AK133" s="333">
        <v>245.90628571528941</v>
      </c>
      <c r="AL133" s="333">
        <v>0</v>
      </c>
      <c r="AM133" s="333">
        <v>0</v>
      </c>
      <c r="AN133" s="333">
        <v>0</v>
      </c>
      <c r="AO133" s="333">
        <v>0</v>
      </c>
      <c r="AP133" s="333">
        <v>0</v>
      </c>
      <c r="AQ133" s="333">
        <v>0</v>
      </c>
      <c r="AR133" s="333">
        <v>0</v>
      </c>
      <c r="AS133" s="333">
        <v>0</v>
      </c>
      <c r="AT133" s="333">
        <v>0</v>
      </c>
      <c r="AU133" s="333">
        <v>0</v>
      </c>
      <c r="AV133" s="333">
        <v>0</v>
      </c>
      <c r="AW133" s="333">
        <v>0</v>
      </c>
      <c r="AX133" s="333">
        <v>0</v>
      </c>
      <c r="AY133" s="333">
        <v>282.84160000039265</v>
      </c>
      <c r="AZ133" s="333">
        <v>89.871875000069849</v>
      </c>
      <c r="BA133" s="333">
        <v>41.305600000545382</v>
      </c>
      <c r="BB133" s="333">
        <v>0</v>
      </c>
      <c r="BC133" s="333">
        <v>0</v>
      </c>
      <c r="BD133" s="333">
        <v>0</v>
      </c>
      <c r="BE133" s="333">
        <v>0</v>
      </c>
      <c r="BF133" s="333">
        <v>0</v>
      </c>
      <c r="BG133" s="333">
        <v>0</v>
      </c>
      <c r="BH133" s="333">
        <v>0</v>
      </c>
      <c r="BI133" s="333">
        <v>0</v>
      </c>
      <c r="BJ133" s="333">
        <v>0</v>
      </c>
      <c r="BK133" s="333">
        <v>0</v>
      </c>
      <c r="BL133" s="333">
        <v>0</v>
      </c>
      <c r="BM133" s="333">
        <v>0</v>
      </c>
      <c r="BN133" s="333">
        <v>0</v>
      </c>
      <c r="BO133" s="333">
        <v>0</v>
      </c>
      <c r="BP133" s="333">
        <v>23.66225961537566</v>
      </c>
      <c r="BQ133" s="333">
        <v>0</v>
      </c>
      <c r="BR133" s="333">
        <v>0</v>
      </c>
      <c r="BS133" s="333">
        <v>95.024611904762423</v>
      </c>
      <c r="BT133" s="333">
        <v>69.789140896355093</v>
      </c>
    </row>
    <row r="134" spans="1:72" ht="15.75" customHeight="1" x14ac:dyDescent="0.25">
      <c r="A134" s="2" t="s">
        <v>988</v>
      </c>
      <c r="B134" s="218">
        <v>46251</v>
      </c>
      <c r="C134" s="332">
        <v>0.45833333333333331</v>
      </c>
      <c r="D134" s="332">
        <v>0.5</v>
      </c>
      <c r="E134" s="333">
        <v>2758.2107826471329</v>
      </c>
      <c r="F134" s="333">
        <v>2758.5966376662254</v>
      </c>
      <c r="G134" s="333">
        <v>1813.1626666486263</v>
      </c>
      <c r="H134" s="333">
        <v>950.27199999988079</v>
      </c>
      <c r="I134" s="333">
        <v>283.38766101375222</v>
      </c>
      <c r="J134" s="333">
        <v>309.01638807728887</v>
      </c>
      <c r="K134" s="333">
        <v>363.91918643563986</v>
      </c>
      <c r="L134" s="333">
        <v>318.8320654630661</v>
      </c>
      <c r="M134" s="333">
        <v>532.96716306358576</v>
      </c>
      <c r="N134" s="333">
        <v>0</v>
      </c>
      <c r="O134" s="333">
        <v>0</v>
      </c>
      <c r="P134" s="333">
        <v>0</v>
      </c>
      <c r="Q134" s="333">
        <v>39.653953652828932</v>
      </c>
      <c r="R134" s="333">
        <v>100.2885902505368</v>
      </c>
      <c r="S134" s="333">
        <v>0</v>
      </c>
      <c r="T134" s="333">
        <v>2.4120888896286488</v>
      </c>
      <c r="U134" s="333">
        <v>0</v>
      </c>
      <c r="V134" s="333">
        <v>0</v>
      </c>
      <c r="W134" s="333">
        <v>146.99686956591904</v>
      </c>
      <c r="X134" s="333">
        <v>0</v>
      </c>
      <c r="Y134" s="333">
        <v>94.419254658278078</v>
      </c>
      <c r="Z134" s="333">
        <v>0</v>
      </c>
      <c r="AA134" s="333">
        <v>38.767425271740649</v>
      </c>
      <c r="AB134" s="333">
        <v>101.71780147682875</v>
      </c>
      <c r="AC134" s="333">
        <v>29.146875000093132</v>
      </c>
      <c r="AD134" s="333">
        <v>115.07330246921629</v>
      </c>
      <c r="AE134" s="333">
        <v>0</v>
      </c>
      <c r="AF134" s="333">
        <v>0</v>
      </c>
      <c r="AG134" s="333">
        <v>0.16658695652222377</v>
      </c>
      <c r="AH134" s="333">
        <v>1.1600543478152758E-2</v>
      </c>
      <c r="AI134" s="333">
        <v>132.73369565233588</v>
      </c>
      <c r="AJ134" s="333">
        <v>301.3664000001736</v>
      </c>
      <c r="AK134" s="333">
        <v>241.53084249049425</v>
      </c>
      <c r="AL134" s="333">
        <v>0</v>
      </c>
      <c r="AM134" s="333">
        <v>0</v>
      </c>
      <c r="AN134" s="333">
        <v>0</v>
      </c>
      <c r="AO134" s="333">
        <v>0</v>
      </c>
      <c r="AP134" s="333">
        <v>0</v>
      </c>
      <c r="AQ134" s="333">
        <v>0</v>
      </c>
      <c r="AR134" s="333">
        <v>0</v>
      </c>
      <c r="AS134" s="333">
        <v>0</v>
      </c>
      <c r="AT134" s="333">
        <v>0</v>
      </c>
      <c r="AU134" s="333">
        <v>0</v>
      </c>
      <c r="AV134" s="333">
        <v>0</v>
      </c>
      <c r="AW134" s="333">
        <v>0</v>
      </c>
      <c r="AX134" s="333">
        <v>0</v>
      </c>
      <c r="AY134" s="333">
        <v>280.54079999960959</v>
      </c>
      <c r="AZ134" s="333">
        <v>99.040625000023283</v>
      </c>
      <c r="BA134" s="333">
        <v>44.531200001016259</v>
      </c>
      <c r="BB134" s="333">
        <v>0</v>
      </c>
      <c r="BC134" s="333">
        <v>0</v>
      </c>
      <c r="BD134" s="333">
        <v>0</v>
      </c>
      <c r="BE134" s="333">
        <v>0</v>
      </c>
      <c r="BF134" s="333">
        <v>0</v>
      </c>
      <c r="BG134" s="333">
        <v>0</v>
      </c>
      <c r="BH134" s="333">
        <v>0</v>
      </c>
      <c r="BI134" s="333">
        <v>0</v>
      </c>
      <c r="BJ134" s="333">
        <v>0</v>
      </c>
      <c r="BK134" s="333">
        <v>0</v>
      </c>
      <c r="BL134" s="333">
        <v>0</v>
      </c>
      <c r="BM134" s="333">
        <v>0</v>
      </c>
      <c r="BN134" s="333">
        <v>0</v>
      </c>
      <c r="BO134" s="333">
        <v>0</v>
      </c>
      <c r="BP134" s="333">
        <v>14.525000000023283</v>
      </c>
      <c r="BQ134" s="333">
        <v>0</v>
      </c>
      <c r="BR134" s="333">
        <v>0</v>
      </c>
      <c r="BS134" s="333">
        <v>83.37667060212334</v>
      </c>
      <c r="BT134" s="333">
        <v>58.091516666670941</v>
      </c>
    </row>
    <row r="135" spans="1:72" ht="15.75" customHeight="1" x14ac:dyDescent="0.25">
      <c r="A135" s="2" t="s">
        <v>989</v>
      </c>
      <c r="B135" s="218">
        <v>46251</v>
      </c>
      <c r="C135" s="332">
        <v>0.5</v>
      </c>
      <c r="D135" s="332">
        <v>0.54166666666666663</v>
      </c>
      <c r="E135" s="333">
        <v>2760.5852753520012</v>
      </c>
      <c r="F135" s="333">
        <v>2760.7633623182774</v>
      </c>
      <c r="G135" s="333">
        <v>1826.8160000145435</v>
      </c>
      <c r="H135" s="333">
        <v>949.58933334052563</v>
      </c>
      <c r="I135" s="333">
        <v>293.76650847494602</v>
      </c>
      <c r="J135" s="333">
        <v>306.21669666841626</v>
      </c>
      <c r="K135" s="333">
        <v>350.31213559955359</v>
      </c>
      <c r="L135" s="333">
        <v>320.23887297511101</v>
      </c>
      <c r="M135" s="333">
        <v>544.62915254384279</v>
      </c>
      <c r="N135" s="333">
        <v>0</v>
      </c>
      <c r="O135" s="333">
        <v>0</v>
      </c>
      <c r="P135" s="333">
        <v>0</v>
      </c>
      <c r="Q135" s="333">
        <v>35.943959390744567</v>
      </c>
      <c r="R135" s="333">
        <v>100.0981923583895</v>
      </c>
      <c r="S135" s="333">
        <v>0</v>
      </c>
      <c r="T135" s="333">
        <v>9.7280000001192093</v>
      </c>
      <c r="U135" s="333">
        <v>0</v>
      </c>
      <c r="V135" s="333">
        <v>0</v>
      </c>
      <c r="W135" s="333">
        <v>161.07130434736609</v>
      </c>
      <c r="X135" s="333">
        <v>0</v>
      </c>
      <c r="Y135" s="333">
        <v>94.430124223697931</v>
      </c>
      <c r="Z135" s="333">
        <v>0</v>
      </c>
      <c r="AA135" s="333">
        <v>37.558229813701473</v>
      </c>
      <c r="AB135" s="333">
        <v>96.729813664685935</v>
      </c>
      <c r="AC135" s="333">
        <v>28.778241459745914</v>
      </c>
      <c r="AD135" s="333">
        <v>116.66854535695165</v>
      </c>
      <c r="AE135" s="333">
        <v>0</v>
      </c>
      <c r="AF135" s="333">
        <v>0</v>
      </c>
      <c r="AG135" s="333">
        <v>0.16689130435770494</v>
      </c>
      <c r="AH135" s="333">
        <v>1.1186141304506236E-2</v>
      </c>
      <c r="AI135" s="333">
        <v>133.3369565224275</v>
      </c>
      <c r="AJ135" s="333">
        <v>299.85599999991246</v>
      </c>
      <c r="AK135" s="333">
        <v>239.03967179451138</v>
      </c>
      <c r="AL135" s="333">
        <v>0</v>
      </c>
      <c r="AM135" s="333">
        <v>0</v>
      </c>
      <c r="AN135" s="333">
        <v>0</v>
      </c>
      <c r="AO135" s="333">
        <v>0</v>
      </c>
      <c r="AP135" s="333">
        <v>0</v>
      </c>
      <c r="AQ135" s="333">
        <v>0</v>
      </c>
      <c r="AR135" s="333">
        <v>0</v>
      </c>
      <c r="AS135" s="333">
        <v>0</v>
      </c>
      <c r="AT135" s="333">
        <v>0</v>
      </c>
      <c r="AU135" s="333">
        <v>0</v>
      </c>
      <c r="AV135" s="333">
        <v>0</v>
      </c>
      <c r="AW135" s="333">
        <v>0</v>
      </c>
      <c r="AX135" s="333">
        <v>0</v>
      </c>
      <c r="AY135" s="333">
        <v>265.72800000011921</v>
      </c>
      <c r="AZ135" s="333">
        <v>101.40312499995343</v>
      </c>
      <c r="BA135" s="333">
        <v>44.031999999657273</v>
      </c>
      <c r="BB135" s="333">
        <v>0</v>
      </c>
      <c r="BC135" s="333">
        <v>0</v>
      </c>
      <c r="BD135" s="333">
        <v>0</v>
      </c>
      <c r="BE135" s="333">
        <v>0</v>
      </c>
      <c r="BF135" s="333">
        <v>0</v>
      </c>
      <c r="BG135" s="333">
        <v>0</v>
      </c>
      <c r="BH135" s="333">
        <v>0</v>
      </c>
      <c r="BI135" s="333">
        <v>0</v>
      </c>
      <c r="BJ135" s="333">
        <v>0</v>
      </c>
      <c r="BK135" s="333">
        <v>0</v>
      </c>
      <c r="BL135" s="333">
        <v>0</v>
      </c>
      <c r="BM135" s="333">
        <v>0</v>
      </c>
      <c r="BN135" s="333">
        <v>0</v>
      </c>
      <c r="BO135" s="333">
        <v>0</v>
      </c>
      <c r="BP135" s="333">
        <v>13.348437499953434</v>
      </c>
      <c r="BQ135" s="333">
        <v>0</v>
      </c>
      <c r="BR135" s="333">
        <v>0</v>
      </c>
      <c r="BS135" s="333">
        <v>82.550250826447154</v>
      </c>
      <c r="BT135" s="333">
        <v>56.011916666662728</v>
      </c>
    </row>
    <row r="136" spans="1:72" ht="15.75" customHeight="1" x14ac:dyDescent="0.25">
      <c r="A136" s="2" t="s">
        <v>990</v>
      </c>
      <c r="B136" s="218">
        <v>46251</v>
      </c>
      <c r="C136" s="332">
        <v>0.54166666666666663</v>
      </c>
      <c r="D136" s="332">
        <v>0.58333333333333337</v>
      </c>
      <c r="E136" s="333">
        <v>2682.8799999654293</v>
      </c>
      <c r="F136" s="333">
        <v>2667.8613333106041</v>
      </c>
      <c r="G136" s="333">
        <v>1766.741333335638</v>
      </c>
      <c r="H136" s="333">
        <v>923.52927534282207</v>
      </c>
      <c r="I136" s="333">
        <v>277.8042576238513</v>
      </c>
      <c r="J136" s="333">
        <v>298.87061238661408</v>
      </c>
      <c r="K136" s="333">
        <v>343.95019060373306</v>
      </c>
      <c r="L136" s="333">
        <v>316.07364451885223</v>
      </c>
      <c r="M136" s="333">
        <v>539.47270508483052</v>
      </c>
      <c r="N136" s="333">
        <v>0</v>
      </c>
      <c r="O136" s="333">
        <v>0</v>
      </c>
      <c r="P136" s="333">
        <v>0</v>
      </c>
      <c r="Q136" s="333">
        <v>56.319999999366701</v>
      </c>
      <c r="R136" s="333">
        <v>97.868676328100264</v>
      </c>
      <c r="S136" s="333">
        <v>0</v>
      </c>
      <c r="T136" s="333">
        <v>3.0719999996945262</v>
      </c>
      <c r="U136" s="333">
        <v>0</v>
      </c>
      <c r="V136" s="333">
        <v>0</v>
      </c>
      <c r="W136" s="333">
        <v>144.51756521686912</v>
      </c>
      <c r="X136" s="333">
        <v>0</v>
      </c>
      <c r="Y136" s="333">
        <v>94.303115295246243</v>
      </c>
      <c r="Z136" s="333">
        <v>0</v>
      </c>
      <c r="AA136" s="333">
        <v>43.614774602057878</v>
      </c>
      <c r="AB136" s="333">
        <v>94.380434782244265</v>
      </c>
      <c r="AC136" s="333">
        <v>28.52795031061396</v>
      </c>
      <c r="AD136" s="333">
        <v>116.61180124245584</v>
      </c>
      <c r="AE136" s="333">
        <v>0</v>
      </c>
      <c r="AF136" s="333">
        <v>0</v>
      </c>
      <c r="AG136" s="333">
        <v>0.1637391304357152</v>
      </c>
      <c r="AH136" s="333">
        <v>1.0983695652157621E-2</v>
      </c>
      <c r="AI136" s="333">
        <v>132.14673912897706</v>
      </c>
      <c r="AJ136" s="333">
        <v>294.05440000002272</v>
      </c>
      <c r="AK136" s="333">
        <v>235.75040000025183</v>
      </c>
      <c r="AL136" s="333">
        <v>0</v>
      </c>
      <c r="AM136" s="333">
        <v>0</v>
      </c>
      <c r="AN136" s="333">
        <v>0</v>
      </c>
      <c r="AO136" s="333">
        <v>0</v>
      </c>
      <c r="AP136" s="333">
        <v>0</v>
      </c>
      <c r="AQ136" s="333">
        <v>0</v>
      </c>
      <c r="AR136" s="333">
        <v>0</v>
      </c>
      <c r="AS136" s="333">
        <v>0</v>
      </c>
      <c r="AT136" s="333">
        <v>0</v>
      </c>
      <c r="AU136" s="333">
        <v>0</v>
      </c>
      <c r="AV136" s="333">
        <v>0</v>
      </c>
      <c r="AW136" s="333">
        <v>0</v>
      </c>
      <c r="AX136" s="333">
        <v>0</v>
      </c>
      <c r="AY136" s="333">
        <v>265.26080000028014</v>
      </c>
      <c r="AZ136" s="333">
        <v>105.86875000002328</v>
      </c>
      <c r="BA136" s="333">
        <v>38.912000000476837</v>
      </c>
      <c r="BB136" s="333">
        <v>0</v>
      </c>
      <c r="BC136" s="333">
        <v>0</v>
      </c>
      <c r="BD136" s="333">
        <v>0</v>
      </c>
      <c r="BE136" s="333">
        <v>0</v>
      </c>
      <c r="BF136" s="333">
        <v>0</v>
      </c>
      <c r="BG136" s="333">
        <v>0</v>
      </c>
      <c r="BH136" s="333">
        <v>0</v>
      </c>
      <c r="BI136" s="333">
        <v>0</v>
      </c>
      <c r="BJ136" s="333">
        <v>0</v>
      </c>
      <c r="BK136" s="333">
        <v>0</v>
      </c>
      <c r="BL136" s="333">
        <v>0</v>
      </c>
      <c r="BM136" s="333">
        <v>0</v>
      </c>
      <c r="BN136" s="333">
        <v>0</v>
      </c>
      <c r="BO136" s="333">
        <v>0</v>
      </c>
      <c r="BP136" s="333">
        <v>11.253467987873591</v>
      </c>
      <c r="BQ136" s="333">
        <v>0</v>
      </c>
      <c r="BR136" s="333">
        <v>0</v>
      </c>
      <c r="BS136" s="333">
        <v>97.413400000001275</v>
      </c>
      <c r="BT136" s="333">
        <v>62.148333333334449</v>
      </c>
    </row>
    <row r="137" spans="1:72" ht="15.75" customHeight="1" x14ac:dyDescent="0.25">
      <c r="A137" s="2" t="s">
        <v>991</v>
      </c>
      <c r="B137" s="218">
        <v>46251</v>
      </c>
      <c r="C137" s="332">
        <v>0.58333333333333337</v>
      </c>
      <c r="D137" s="332">
        <v>0.625</v>
      </c>
      <c r="E137" s="333">
        <v>2684.9280000329018</v>
      </c>
      <c r="F137" s="333">
        <v>2682.8799999952316</v>
      </c>
      <c r="G137" s="333">
        <v>1767.4239999949932</v>
      </c>
      <c r="H137" s="333">
        <v>924.62747827172279</v>
      </c>
      <c r="I137" s="333">
        <v>302.7516745775938</v>
      </c>
      <c r="J137" s="333">
        <v>313.20369269698858</v>
      </c>
      <c r="K137" s="333">
        <v>349.87055515497923</v>
      </c>
      <c r="L137" s="333">
        <v>319.96104416251183</v>
      </c>
      <c r="M137" s="333">
        <v>470.92024406418204</v>
      </c>
      <c r="N137" s="333">
        <v>0</v>
      </c>
      <c r="O137" s="333">
        <v>0</v>
      </c>
      <c r="P137" s="333">
        <v>0</v>
      </c>
      <c r="Q137" s="333">
        <v>36.864000000059605</v>
      </c>
      <c r="R137" s="333">
        <v>99.930280193220824</v>
      </c>
      <c r="S137" s="333">
        <v>0</v>
      </c>
      <c r="T137" s="333">
        <v>0.51200000010430813</v>
      </c>
      <c r="U137" s="333">
        <v>0</v>
      </c>
      <c r="V137" s="333">
        <v>0</v>
      </c>
      <c r="W137" s="333">
        <v>174.02434782590717</v>
      </c>
      <c r="X137" s="333">
        <v>0</v>
      </c>
      <c r="Y137" s="333">
        <v>94.29906643088907</v>
      </c>
      <c r="Z137" s="333">
        <v>0</v>
      </c>
      <c r="AA137" s="333">
        <v>37.537109375</v>
      </c>
      <c r="AB137" s="333">
        <v>104.21422820352018</v>
      </c>
      <c r="AC137" s="333">
        <v>28.779745729640126</v>
      </c>
      <c r="AD137" s="333">
        <v>117.61510093137622</v>
      </c>
      <c r="AE137" s="333">
        <v>0</v>
      </c>
      <c r="AF137" s="333">
        <v>0</v>
      </c>
      <c r="AG137" s="333">
        <v>0.16773913042197819</v>
      </c>
      <c r="AH137" s="333">
        <v>1.1256793478196414E-2</v>
      </c>
      <c r="AI137" s="333">
        <v>135.81521739158779</v>
      </c>
      <c r="AJ137" s="333">
        <v>307.28640000009909</v>
      </c>
      <c r="AK137" s="333">
        <v>245.80558048840612</v>
      </c>
      <c r="AL137" s="333">
        <v>0</v>
      </c>
      <c r="AM137" s="333">
        <v>0</v>
      </c>
      <c r="AN137" s="333">
        <v>0</v>
      </c>
      <c r="AO137" s="333">
        <v>0</v>
      </c>
      <c r="AP137" s="333">
        <v>0</v>
      </c>
      <c r="AQ137" s="333">
        <v>0</v>
      </c>
      <c r="AR137" s="333">
        <v>0</v>
      </c>
      <c r="AS137" s="333">
        <v>0</v>
      </c>
      <c r="AT137" s="333">
        <v>0</v>
      </c>
      <c r="AU137" s="333">
        <v>0</v>
      </c>
      <c r="AV137" s="333">
        <v>0</v>
      </c>
      <c r="AW137" s="333">
        <v>0</v>
      </c>
      <c r="AX137" s="333">
        <v>0</v>
      </c>
      <c r="AY137" s="333">
        <v>262.35520000010729</v>
      </c>
      <c r="AZ137" s="333">
        <v>122.22499999997672</v>
      </c>
      <c r="BA137" s="333">
        <v>44.543999999761581</v>
      </c>
      <c r="BB137" s="333">
        <v>0</v>
      </c>
      <c r="BC137" s="333">
        <v>0</v>
      </c>
      <c r="BD137" s="333">
        <v>0</v>
      </c>
      <c r="BE137" s="333">
        <v>0</v>
      </c>
      <c r="BF137" s="333">
        <v>0</v>
      </c>
      <c r="BG137" s="333">
        <v>0</v>
      </c>
      <c r="BH137" s="333">
        <v>0</v>
      </c>
      <c r="BI137" s="333">
        <v>0</v>
      </c>
      <c r="BJ137" s="333">
        <v>0</v>
      </c>
      <c r="BK137" s="333">
        <v>0</v>
      </c>
      <c r="BL137" s="333">
        <v>0</v>
      </c>
      <c r="BM137" s="333">
        <v>0</v>
      </c>
      <c r="BN137" s="333">
        <v>0</v>
      </c>
      <c r="BO137" s="333">
        <v>0</v>
      </c>
      <c r="BP137" s="333">
        <v>12.585594512172975</v>
      </c>
      <c r="BQ137" s="333">
        <v>0</v>
      </c>
      <c r="BR137" s="333">
        <v>0</v>
      </c>
      <c r="BS137" s="333">
        <v>83.856816666666418</v>
      </c>
      <c r="BT137" s="333">
        <v>51.855299999999261</v>
      </c>
    </row>
    <row r="138" spans="1:72" ht="15.75" customHeight="1" x14ac:dyDescent="0.25">
      <c r="A138" s="2" t="s">
        <v>992</v>
      </c>
      <c r="B138" s="218">
        <v>46251</v>
      </c>
      <c r="C138" s="332">
        <v>0.625</v>
      </c>
      <c r="D138" s="332">
        <v>0.66666666666666663</v>
      </c>
      <c r="E138" s="333">
        <v>2872.661333322525</v>
      </c>
      <c r="F138" s="333">
        <v>2872.8987826406956</v>
      </c>
      <c r="G138" s="333">
        <v>1888.2560000121593</v>
      </c>
      <c r="H138" s="333">
        <v>995.14991304278374</v>
      </c>
      <c r="I138" s="333">
        <v>328.54779661074281</v>
      </c>
      <c r="J138" s="333">
        <v>334.96949152648449</v>
      </c>
      <c r="K138" s="333">
        <v>389.39769491553307</v>
      </c>
      <c r="L138" s="333">
        <v>321.08474576473236</v>
      </c>
      <c r="M138" s="333">
        <v>517.83159322291613</v>
      </c>
      <c r="N138" s="333">
        <v>0</v>
      </c>
      <c r="O138" s="333">
        <v>0</v>
      </c>
      <c r="P138" s="333">
        <v>0</v>
      </c>
      <c r="Q138" s="333">
        <v>24.976695653051138</v>
      </c>
      <c r="R138" s="333">
        <v>99.6452173916623</v>
      </c>
      <c r="S138" s="333">
        <v>0</v>
      </c>
      <c r="T138" s="333">
        <v>21.2034782608971</v>
      </c>
      <c r="U138" s="333">
        <v>0</v>
      </c>
      <c r="V138" s="333">
        <v>0</v>
      </c>
      <c r="W138" s="333">
        <v>174.44730434846133</v>
      </c>
      <c r="X138" s="333">
        <v>0</v>
      </c>
      <c r="Y138" s="333">
        <v>94.020489081274718</v>
      </c>
      <c r="Z138" s="333">
        <v>0.48779296875</v>
      </c>
      <c r="AA138" s="333">
        <v>25.550217423355207</v>
      </c>
      <c r="AB138" s="333">
        <v>108.78761574067175</v>
      </c>
      <c r="AC138" s="333">
        <v>28.03125</v>
      </c>
      <c r="AD138" s="333">
        <v>119.87247670814395</v>
      </c>
      <c r="AE138" s="333">
        <v>0</v>
      </c>
      <c r="AF138" s="333">
        <v>0</v>
      </c>
      <c r="AG138" s="333">
        <v>0.16573913044703659</v>
      </c>
      <c r="AH138" s="333">
        <v>1.1210597826220692E-2</v>
      </c>
      <c r="AI138" s="333">
        <v>135.66304347850382</v>
      </c>
      <c r="AJ138" s="333">
        <v>319.7823999999091</v>
      </c>
      <c r="AK138" s="333">
        <v>258.27121951151639</v>
      </c>
      <c r="AL138" s="333">
        <v>0</v>
      </c>
      <c r="AM138" s="333">
        <v>0</v>
      </c>
      <c r="AN138" s="333">
        <v>0</v>
      </c>
      <c r="AO138" s="333">
        <v>0</v>
      </c>
      <c r="AP138" s="333">
        <v>0</v>
      </c>
      <c r="AQ138" s="333">
        <v>0</v>
      </c>
      <c r="AR138" s="333">
        <v>0</v>
      </c>
      <c r="AS138" s="333">
        <v>0</v>
      </c>
      <c r="AT138" s="333">
        <v>0</v>
      </c>
      <c r="AU138" s="333">
        <v>0</v>
      </c>
      <c r="AV138" s="333">
        <v>0</v>
      </c>
      <c r="AW138" s="333">
        <v>0</v>
      </c>
      <c r="AX138" s="333">
        <v>0</v>
      </c>
      <c r="AY138" s="333">
        <v>267.24159999983385</v>
      </c>
      <c r="AZ138" s="333">
        <v>141.91562500002328</v>
      </c>
      <c r="BA138" s="333">
        <v>54.61119999922812</v>
      </c>
      <c r="BB138" s="333">
        <v>0</v>
      </c>
      <c r="BC138" s="333">
        <v>0</v>
      </c>
      <c r="BD138" s="333">
        <v>0</v>
      </c>
      <c r="BE138" s="333">
        <v>0</v>
      </c>
      <c r="BF138" s="333">
        <v>0</v>
      </c>
      <c r="BG138" s="333">
        <v>0</v>
      </c>
      <c r="BH138" s="333">
        <v>0</v>
      </c>
      <c r="BI138" s="333">
        <v>0</v>
      </c>
      <c r="BJ138" s="333">
        <v>0</v>
      </c>
      <c r="BK138" s="333">
        <v>0</v>
      </c>
      <c r="BL138" s="333">
        <v>0</v>
      </c>
      <c r="BM138" s="333">
        <v>0</v>
      </c>
      <c r="BN138" s="333">
        <v>0</v>
      </c>
      <c r="BO138" s="333">
        <v>0</v>
      </c>
      <c r="BP138" s="333">
        <v>14.010937499930151</v>
      </c>
      <c r="BQ138" s="333">
        <v>0</v>
      </c>
      <c r="BR138" s="333">
        <v>0</v>
      </c>
      <c r="BS138" s="333">
        <v>54.235929201102408</v>
      </c>
      <c r="BT138" s="333">
        <v>32.882333333334827</v>
      </c>
    </row>
    <row r="139" spans="1:72" ht="15.75" customHeight="1" x14ac:dyDescent="0.25">
      <c r="A139" s="2" t="s">
        <v>993</v>
      </c>
      <c r="B139" s="218">
        <v>46251</v>
      </c>
      <c r="C139" s="332">
        <v>0.66666666666666663</v>
      </c>
      <c r="D139" s="332">
        <v>0.70833333333333337</v>
      </c>
      <c r="E139" s="333">
        <v>2906.1119999885559</v>
      </c>
      <c r="F139" s="333">
        <v>2889.4905506968498</v>
      </c>
      <c r="G139" s="333">
        <v>1947.647999972105</v>
      </c>
      <c r="H139" s="333">
        <v>984.82086956501007</v>
      </c>
      <c r="I139" s="333">
        <v>373.29138983413577</v>
      </c>
      <c r="J139" s="333">
        <v>335.6637288145721</v>
      </c>
      <c r="K139" s="333">
        <v>383.49667796492577</v>
      </c>
      <c r="L139" s="333">
        <v>321.36244068294764</v>
      </c>
      <c r="M139" s="333">
        <v>523.03837288171053</v>
      </c>
      <c r="N139" s="333">
        <v>0</v>
      </c>
      <c r="O139" s="333">
        <v>0</v>
      </c>
      <c r="P139" s="333">
        <v>0</v>
      </c>
      <c r="Q139" s="333">
        <v>23.663304347544909</v>
      </c>
      <c r="R139" s="333">
        <v>99.795478260610253</v>
      </c>
      <c r="S139" s="333">
        <v>0</v>
      </c>
      <c r="T139" s="333">
        <v>41.249391304329038</v>
      </c>
      <c r="U139" s="333">
        <v>0</v>
      </c>
      <c r="V139" s="333">
        <v>0</v>
      </c>
      <c r="W139" s="333">
        <v>194.82713043410331</v>
      </c>
      <c r="X139" s="333">
        <v>0</v>
      </c>
      <c r="Y139" s="333">
        <v>94.228260869625956</v>
      </c>
      <c r="Z139" s="333">
        <v>0</v>
      </c>
      <c r="AA139" s="333">
        <v>13.869133071624674</v>
      </c>
      <c r="AB139" s="333">
        <v>104.67672748444602</v>
      </c>
      <c r="AC139" s="333">
        <v>28.266165487468243</v>
      </c>
      <c r="AD139" s="333">
        <v>113.87752329185605</v>
      </c>
      <c r="AE139" s="333">
        <v>0</v>
      </c>
      <c r="AF139" s="333">
        <v>0</v>
      </c>
      <c r="AG139" s="333">
        <v>0.16773913042561617</v>
      </c>
      <c r="AH139" s="333">
        <v>1.1233695652208553E-2</v>
      </c>
      <c r="AI139" s="333">
        <v>134.22826086916029</v>
      </c>
      <c r="AJ139" s="333">
        <v>317.73440000019036</v>
      </c>
      <c r="AK139" s="333">
        <v>256.19200000073761</v>
      </c>
      <c r="AL139" s="333">
        <v>0</v>
      </c>
      <c r="AM139" s="333">
        <v>0</v>
      </c>
      <c r="AN139" s="333">
        <v>0</v>
      </c>
      <c r="AO139" s="333">
        <v>0</v>
      </c>
      <c r="AP139" s="333">
        <v>0</v>
      </c>
      <c r="AQ139" s="333">
        <v>0</v>
      </c>
      <c r="AR139" s="333">
        <v>0</v>
      </c>
      <c r="AS139" s="333">
        <v>0</v>
      </c>
      <c r="AT139" s="333">
        <v>0</v>
      </c>
      <c r="AU139" s="333">
        <v>0</v>
      </c>
      <c r="AV139" s="333">
        <v>0</v>
      </c>
      <c r="AW139" s="333">
        <v>0</v>
      </c>
      <c r="AX139" s="333">
        <v>0</v>
      </c>
      <c r="AY139" s="333">
        <v>266.26239999989048</v>
      </c>
      <c r="AZ139" s="333">
        <v>154.5</v>
      </c>
      <c r="BA139" s="333">
        <v>62.463999999687076</v>
      </c>
      <c r="BB139" s="333">
        <v>0</v>
      </c>
      <c r="BC139" s="333">
        <v>0</v>
      </c>
      <c r="BD139" s="333">
        <v>0</v>
      </c>
      <c r="BE139" s="333">
        <v>0</v>
      </c>
      <c r="BF139" s="333">
        <v>0</v>
      </c>
      <c r="BG139" s="333">
        <v>0</v>
      </c>
      <c r="BH139" s="333">
        <v>0</v>
      </c>
      <c r="BI139" s="333">
        <v>0</v>
      </c>
      <c r="BJ139" s="333">
        <v>0</v>
      </c>
      <c r="BK139" s="333">
        <v>0</v>
      </c>
      <c r="BL139" s="333">
        <v>0</v>
      </c>
      <c r="BM139" s="333">
        <v>0</v>
      </c>
      <c r="BN139" s="333">
        <v>0</v>
      </c>
      <c r="BO139" s="333">
        <v>0</v>
      </c>
      <c r="BP139" s="333">
        <v>21.926562500069849</v>
      </c>
      <c r="BQ139" s="333">
        <v>0</v>
      </c>
      <c r="BR139" s="333">
        <v>0</v>
      </c>
      <c r="BS139" s="333">
        <v>27.977420798895764</v>
      </c>
      <c r="BT139" s="333">
        <v>17.190866666667716</v>
      </c>
    </row>
    <row r="140" spans="1:72" ht="15.75" customHeight="1" x14ac:dyDescent="0.25">
      <c r="A140" s="2" t="s">
        <v>994</v>
      </c>
      <c r="B140" s="218">
        <v>46251</v>
      </c>
      <c r="C140" s="332">
        <v>0.70833333333333337</v>
      </c>
      <c r="D140" s="332">
        <v>0.75</v>
      </c>
      <c r="E140" s="333">
        <v>2902.8173913359642</v>
      </c>
      <c r="F140" s="333">
        <v>2903.3219710290432</v>
      </c>
      <c r="G140" s="333">
        <v>1895.0826666653156</v>
      </c>
      <c r="H140" s="333">
        <v>1009.2484637647867</v>
      </c>
      <c r="I140" s="333">
        <v>323.44515253975987</v>
      </c>
      <c r="J140" s="333">
        <v>347.7087457627058</v>
      </c>
      <c r="K140" s="333">
        <v>376.62372881919146</v>
      </c>
      <c r="L140" s="333">
        <v>327.26345762610435</v>
      </c>
      <c r="M140" s="333">
        <v>517.97044067829847</v>
      </c>
      <c r="N140" s="333">
        <v>0</v>
      </c>
      <c r="O140" s="333">
        <v>0</v>
      </c>
      <c r="P140" s="333">
        <v>0</v>
      </c>
      <c r="Q140" s="333">
        <v>19.389217390678823</v>
      </c>
      <c r="R140" s="333">
        <v>99.53947826102376</v>
      </c>
      <c r="S140" s="333">
        <v>0</v>
      </c>
      <c r="T140" s="333">
        <v>52.007574878633022</v>
      </c>
      <c r="U140" s="333">
        <v>0</v>
      </c>
      <c r="V140" s="333">
        <v>0</v>
      </c>
      <c r="W140" s="333">
        <v>139.6201739134267</v>
      </c>
      <c r="X140" s="333">
        <v>0</v>
      </c>
      <c r="Y140" s="333">
        <v>93.927018633577973</v>
      </c>
      <c r="Z140" s="333">
        <v>0.48486328125</v>
      </c>
      <c r="AA140" s="333">
        <v>9.1587732919142582</v>
      </c>
      <c r="AB140" s="333">
        <v>114.16304347803816</v>
      </c>
      <c r="AC140" s="333">
        <v>28.542404000181705</v>
      </c>
      <c r="AD140" s="333">
        <v>112.99204192589968</v>
      </c>
      <c r="AE140" s="333">
        <v>0</v>
      </c>
      <c r="AF140" s="333">
        <v>0</v>
      </c>
      <c r="AG140" s="333">
        <v>0.16773913044380606</v>
      </c>
      <c r="AH140" s="333">
        <v>1.1108724871291997E-2</v>
      </c>
      <c r="AI140" s="333">
        <v>140.77921926323324</v>
      </c>
      <c r="AJ140" s="333">
        <v>319.10719999973662</v>
      </c>
      <c r="AK140" s="333">
        <v>258.25279999896884</v>
      </c>
      <c r="AL140" s="333">
        <v>0</v>
      </c>
      <c r="AM140" s="333">
        <v>0</v>
      </c>
      <c r="AN140" s="333">
        <v>0</v>
      </c>
      <c r="AO140" s="333">
        <v>0</v>
      </c>
      <c r="AP140" s="333">
        <v>0</v>
      </c>
      <c r="AQ140" s="333">
        <v>0</v>
      </c>
      <c r="AR140" s="333">
        <v>0</v>
      </c>
      <c r="AS140" s="333">
        <v>0</v>
      </c>
      <c r="AT140" s="333">
        <v>0</v>
      </c>
      <c r="AU140" s="333">
        <v>0</v>
      </c>
      <c r="AV140" s="333">
        <v>0</v>
      </c>
      <c r="AW140" s="333">
        <v>0</v>
      </c>
      <c r="AX140" s="333">
        <v>0</v>
      </c>
      <c r="AY140" s="333">
        <v>271.04639999987558</v>
      </c>
      <c r="AZ140" s="333">
        <v>160.22968750004657</v>
      </c>
      <c r="BA140" s="333">
        <v>67.212800001725554</v>
      </c>
      <c r="BB140" s="333">
        <v>0</v>
      </c>
      <c r="BC140" s="333">
        <v>0</v>
      </c>
      <c r="BD140" s="333">
        <v>0</v>
      </c>
      <c r="BE140" s="333">
        <v>0</v>
      </c>
      <c r="BF140" s="333">
        <v>0</v>
      </c>
      <c r="BG140" s="333">
        <v>0</v>
      </c>
      <c r="BH140" s="333">
        <v>0</v>
      </c>
      <c r="BI140" s="333">
        <v>0</v>
      </c>
      <c r="BJ140" s="333">
        <v>0</v>
      </c>
      <c r="BK140" s="333">
        <v>0</v>
      </c>
      <c r="BL140" s="333">
        <v>0</v>
      </c>
      <c r="BM140" s="333">
        <v>0</v>
      </c>
      <c r="BN140" s="333">
        <v>0</v>
      </c>
      <c r="BO140" s="333">
        <v>0</v>
      </c>
      <c r="BP140" s="333">
        <v>32.139062499976717</v>
      </c>
      <c r="BQ140" s="333">
        <v>0</v>
      </c>
      <c r="BR140" s="333">
        <v>0</v>
      </c>
      <c r="BS140" s="333">
        <v>17.785833333335177</v>
      </c>
      <c r="BT140" s="333">
        <v>12.514093220339419</v>
      </c>
    </row>
    <row r="141" spans="1:72" ht="15.75" customHeight="1" x14ac:dyDescent="0.25">
      <c r="A141" s="2" t="s">
        <v>995</v>
      </c>
      <c r="B141" s="218">
        <v>46252</v>
      </c>
      <c r="C141" s="332">
        <v>0.41666666666666669</v>
      </c>
      <c r="D141" s="332">
        <v>0.45833333333333331</v>
      </c>
      <c r="E141" s="333">
        <v>0</v>
      </c>
      <c r="F141" s="333">
        <v>0</v>
      </c>
      <c r="G141" s="333">
        <v>0</v>
      </c>
      <c r="H141" s="333">
        <v>0</v>
      </c>
      <c r="I141" s="333">
        <v>0</v>
      </c>
      <c r="J141" s="333">
        <v>0</v>
      </c>
      <c r="K141" s="333">
        <v>0</v>
      </c>
      <c r="L141" s="333">
        <v>0</v>
      </c>
      <c r="M141" s="333">
        <v>0</v>
      </c>
      <c r="N141" s="333">
        <v>0</v>
      </c>
      <c r="O141" s="333">
        <v>0</v>
      </c>
      <c r="P141" s="333">
        <v>0</v>
      </c>
      <c r="Q141" s="333">
        <v>0</v>
      </c>
      <c r="R141" s="333">
        <v>0</v>
      </c>
      <c r="S141" s="333">
        <v>0</v>
      </c>
      <c r="T141" s="333">
        <v>0</v>
      </c>
      <c r="U141" s="333">
        <v>0</v>
      </c>
      <c r="V141" s="333">
        <v>0</v>
      </c>
      <c r="W141" s="333">
        <v>0</v>
      </c>
      <c r="X141" s="333">
        <v>0</v>
      </c>
      <c r="Y141" s="333">
        <v>0</v>
      </c>
      <c r="Z141" s="333">
        <v>0</v>
      </c>
      <c r="AA141" s="333">
        <v>0</v>
      </c>
      <c r="AB141" s="333">
        <v>0</v>
      </c>
      <c r="AC141" s="333">
        <v>0</v>
      </c>
      <c r="AD141" s="333">
        <v>0</v>
      </c>
      <c r="AE141" s="333">
        <v>0</v>
      </c>
      <c r="AF141" s="333">
        <v>0</v>
      </c>
      <c r="AG141" s="333">
        <v>0</v>
      </c>
      <c r="AH141" s="333">
        <v>0</v>
      </c>
      <c r="AI141" s="333">
        <v>0</v>
      </c>
      <c r="AJ141" s="333">
        <v>0</v>
      </c>
      <c r="AK141" s="333">
        <v>0</v>
      </c>
      <c r="AL141" s="333">
        <v>0</v>
      </c>
      <c r="AM141" s="333">
        <v>0</v>
      </c>
      <c r="AN141" s="333">
        <v>0</v>
      </c>
      <c r="AO141" s="333">
        <v>0</v>
      </c>
      <c r="AP141" s="333">
        <v>0</v>
      </c>
      <c r="AQ141" s="333">
        <v>0</v>
      </c>
      <c r="AR141" s="333">
        <v>0</v>
      </c>
      <c r="AS141" s="333">
        <v>0</v>
      </c>
      <c r="AT141" s="333">
        <v>0</v>
      </c>
      <c r="AU141" s="333">
        <v>0</v>
      </c>
      <c r="AV141" s="333">
        <v>0</v>
      </c>
      <c r="AW141" s="333">
        <v>0</v>
      </c>
      <c r="AX141" s="333">
        <v>0</v>
      </c>
      <c r="AY141" s="333">
        <v>0</v>
      </c>
      <c r="AZ141" s="333">
        <v>0</v>
      </c>
      <c r="BA141" s="333">
        <v>0</v>
      </c>
      <c r="BB141" s="333">
        <v>0</v>
      </c>
      <c r="BC141" s="333">
        <v>0</v>
      </c>
      <c r="BD141" s="333">
        <v>0</v>
      </c>
      <c r="BE141" s="333">
        <v>0</v>
      </c>
      <c r="BF141" s="333">
        <v>0</v>
      </c>
      <c r="BG141" s="333">
        <v>0</v>
      </c>
      <c r="BH141" s="333">
        <v>0</v>
      </c>
      <c r="BI141" s="333">
        <v>0</v>
      </c>
      <c r="BJ141" s="333">
        <v>0</v>
      </c>
      <c r="BK141" s="333">
        <v>0</v>
      </c>
      <c r="BL141" s="333">
        <v>0</v>
      </c>
      <c r="BM141" s="333">
        <v>0</v>
      </c>
      <c r="BN141" s="333">
        <v>0</v>
      </c>
      <c r="BO141" s="333">
        <v>0</v>
      </c>
      <c r="BP141" s="333">
        <v>0</v>
      </c>
      <c r="BQ141" s="333">
        <v>0</v>
      </c>
      <c r="BR141" s="333">
        <v>0</v>
      </c>
      <c r="BS141" s="333">
        <v>0</v>
      </c>
      <c r="BT141" s="333">
        <v>0</v>
      </c>
    </row>
    <row r="142" spans="1:72" ht="15.75" customHeight="1" x14ac:dyDescent="0.25">
      <c r="A142" s="2" t="s">
        <v>996</v>
      </c>
      <c r="B142" s="218">
        <v>46252</v>
      </c>
      <c r="C142" s="332">
        <v>0.45833333333333331</v>
      </c>
      <c r="D142" s="332">
        <v>0.5</v>
      </c>
      <c r="E142" s="333">
        <v>0</v>
      </c>
      <c r="F142" s="333">
        <v>0</v>
      </c>
      <c r="G142" s="333">
        <v>0</v>
      </c>
      <c r="H142" s="333">
        <v>0</v>
      </c>
      <c r="I142" s="333">
        <v>0</v>
      </c>
      <c r="J142" s="333">
        <v>0</v>
      </c>
      <c r="K142" s="333">
        <v>0</v>
      </c>
      <c r="L142" s="333">
        <v>0</v>
      </c>
      <c r="M142" s="333">
        <v>0</v>
      </c>
      <c r="N142" s="333">
        <v>0</v>
      </c>
      <c r="O142" s="333">
        <v>0</v>
      </c>
      <c r="P142" s="333">
        <v>0</v>
      </c>
      <c r="Q142" s="333">
        <v>0</v>
      </c>
      <c r="R142" s="333">
        <v>0</v>
      </c>
      <c r="S142" s="333">
        <v>0</v>
      </c>
      <c r="T142" s="333">
        <v>0</v>
      </c>
      <c r="U142" s="333">
        <v>0</v>
      </c>
      <c r="V142" s="333">
        <v>0</v>
      </c>
      <c r="W142" s="333">
        <v>0</v>
      </c>
      <c r="X142" s="333">
        <v>0</v>
      </c>
      <c r="Y142" s="333">
        <v>0</v>
      </c>
      <c r="Z142" s="333">
        <v>0</v>
      </c>
      <c r="AA142" s="333">
        <v>0</v>
      </c>
      <c r="AB142" s="333">
        <v>0</v>
      </c>
      <c r="AC142" s="333">
        <v>0</v>
      </c>
      <c r="AD142" s="333">
        <v>0</v>
      </c>
      <c r="AE142" s="333">
        <v>0</v>
      </c>
      <c r="AF142" s="333">
        <v>0</v>
      </c>
      <c r="AG142" s="333">
        <v>0</v>
      </c>
      <c r="AH142" s="333">
        <v>0</v>
      </c>
      <c r="AI142" s="333">
        <v>0</v>
      </c>
      <c r="AJ142" s="333">
        <v>0</v>
      </c>
      <c r="AK142" s="333">
        <v>0</v>
      </c>
      <c r="AL142" s="333">
        <v>0</v>
      </c>
      <c r="AM142" s="333">
        <v>0</v>
      </c>
      <c r="AN142" s="333">
        <v>0</v>
      </c>
      <c r="AO142" s="333">
        <v>0</v>
      </c>
      <c r="AP142" s="333">
        <v>0</v>
      </c>
      <c r="AQ142" s="333">
        <v>0</v>
      </c>
      <c r="AR142" s="333">
        <v>0</v>
      </c>
      <c r="AS142" s="333">
        <v>0</v>
      </c>
      <c r="AT142" s="333">
        <v>0</v>
      </c>
      <c r="AU142" s="333">
        <v>0</v>
      </c>
      <c r="AV142" s="333">
        <v>0</v>
      </c>
      <c r="AW142" s="333">
        <v>0</v>
      </c>
      <c r="AX142" s="333">
        <v>0</v>
      </c>
      <c r="AY142" s="333">
        <v>0</v>
      </c>
      <c r="AZ142" s="333">
        <v>0</v>
      </c>
      <c r="BA142" s="333">
        <v>0</v>
      </c>
      <c r="BB142" s="333">
        <v>0</v>
      </c>
      <c r="BC142" s="333">
        <v>0</v>
      </c>
      <c r="BD142" s="333">
        <v>0</v>
      </c>
      <c r="BE142" s="333">
        <v>0</v>
      </c>
      <c r="BF142" s="333">
        <v>0</v>
      </c>
      <c r="BG142" s="333">
        <v>0</v>
      </c>
      <c r="BH142" s="333">
        <v>0</v>
      </c>
      <c r="BI142" s="333">
        <v>0</v>
      </c>
      <c r="BJ142" s="333">
        <v>0</v>
      </c>
      <c r="BK142" s="333">
        <v>0</v>
      </c>
      <c r="BL142" s="333">
        <v>0</v>
      </c>
      <c r="BM142" s="333">
        <v>0</v>
      </c>
      <c r="BN142" s="333">
        <v>0</v>
      </c>
      <c r="BO142" s="333">
        <v>0</v>
      </c>
      <c r="BP142" s="333">
        <v>0</v>
      </c>
      <c r="BQ142" s="333">
        <v>0</v>
      </c>
      <c r="BR142" s="333">
        <v>0</v>
      </c>
      <c r="BS142" s="333">
        <v>0</v>
      </c>
      <c r="BT142" s="333">
        <v>0</v>
      </c>
    </row>
    <row r="143" spans="1:72" ht="15.75" customHeight="1" x14ac:dyDescent="0.25">
      <c r="A143" s="2" t="s">
        <v>997</v>
      </c>
      <c r="B143" s="218">
        <v>46252</v>
      </c>
      <c r="C143" s="332">
        <v>0.5</v>
      </c>
      <c r="D143" s="332">
        <v>0.54166666666666663</v>
      </c>
      <c r="E143" s="333">
        <v>0</v>
      </c>
      <c r="F143" s="333">
        <v>0</v>
      </c>
      <c r="G143" s="333">
        <v>0</v>
      </c>
      <c r="H143" s="333">
        <v>0</v>
      </c>
      <c r="I143" s="333">
        <v>0</v>
      </c>
      <c r="J143" s="333">
        <v>0</v>
      </c>
      <c r="K143" s="333">
        <v>0</v>
      </c>
      <c r="L143" s="333">
        <v>0</v>
      </c>
      <c r="M143" s="333">
        <v>0</v>
      </c>
      <c r="N143" s="333">
        <v>0</v>
      </c>
      <c r="O143" s="333">
        <v>0</v>
      </c>
      <c r="P143" s="333">
        <v>0</v>
      </c>
      <c r="Q143" s="333">
        <v>0</v>
      </c>
      <c r="R143" s="333">
        <v>0</v>
      </c>
      <c r="S143" s="333">
        <v>0</v>
      </c>
      <c r="T143" s="333">
        <v>0</v>
      </c>
      <c r="U143" s="333">
        <v>0</v>
      </c>
      <c r="V143" s="333">
        <v>0</v>
      </c>
      <c r="W143" s="333">
        <v>0</v>
      </c>
      <c r="X143" s="333">
        <v>0</v>
      </c>
      <c r="Y143" s="333">
        <v>0</v>
      </c>
      <c r="Z143" s="333">
        <v>0</v>
      </c>
      <c r="AA143" s="333">
        <v>0</v>
      </c>
      <c r="AB143" s="333">
        <v>0</v>
      </c>
      <c r="AC143" s="333">
        <v>0</v>
      </c>
      <c r="AD143" s="333">
        <v>0</v>
      </c>
      <c r="AE143" s="333">
        <v>0</v>
      </c>
      <c r="AF143" s="333">
        <v>0</v>
      </c>
      <c r="AG143" s="333">
        <v>0</v>
      </c>
      <c r="AH143" s="333">
        <v>0</v>
      </c>
      <c r="AI143" s="333">
        <v>0</v>
      </c>
      <c r="AJ143" s="333">
        <v>0</v>
      </c>
      <c r="AK143" s="333">
        <v>0</v>
      </c>
      <c r="AL143" s="333">
        <v>0</v>
      </c>
      <c r="AM143" s="333">
        <v>0</v>
      </c>
      <c r="AN143" s="333">
        <v>0</v>
      </c>
      <c r="AO143" s="333">
        <v>0</v>
      </c>
      <c r="AP143" s="333">
        <v>0</v>
      </c>
      <c r="AQ143" s="333">
        <v>0</v>
      </c>
      <c r="AR143" s="333">
        <v>0</v>
      </c>
      <c r="AS143" s="333">
        <v>0</v>
      </c>
      <c r="AT143" s="333">
        <v>0</v>
      </c>
      <c r="AU143" s="333">
        <v>0</v>
      </c>
      <c r="AV143" s="333">
        <v>0</v>
      </c>
      <c r="AW143" s="333">
        <v>0</v>
      </c>
      <c r="AX143" s="333">
        <v>0</v>
      </c>
      <c r="AY143" s="333">
        <v>0</v>
      </c>
      <c r="AZ143" s="333">
        <v>0</v>
      </c>
      <c r="BA143" s="333">
        <v>0</v>
      </c>
      <c r="BB143" s="333">
        <v>0</v>
      </c>
      <c r="BC143" s="333">
        <v>0</v>
      </c>
      <c r="BD143" s="333">
        <v>0</v>
      </c>
      <c r="BE143" s="333">
        <v>0</v>
      </c>
      <c r="BF143" s="333">
        <v>0</v>
      </c>
      <c r="BG143" s="333">
        <v>0</v>
      </c>
      <c r="BH143" s="333">
        <v>0</v>
      </c>
      <c r="BI143" s="333">
        <v>0</v>
      </c>
      <c r="BJ143" s="333">
        <v>0</v>
      </c>
      <c r="BK143" s="333">
        <v>0</v>
      </c>
      <c r="BL143" s="333">
        <v>0</v>
      </c>
      <c r="BM143" s="333">
        <v>0</v>
      </c>
      <c r="BN143" s="333">
        <v>0</v>
      </c>
      <c r="BO143" s="333">
        <v>0</v>
      </c>
      <c r="BP143" s="333">
        <v>0</v>
      </c>
      <c r="BQ143" s="333">
        <v>0</v>
      </c>
      <c r="BR143" s="333">
        <v>0</v>
      </c>
      <c r="BS143" s="333">
        <v>0</v>
      </c>
      <c r="BT143" s="333">
        <v>0</v>
      </c>
    </row>
    <row r="144" spans="1:72" ht="15.75" customHeight="1" x14ac:dyDescent="0.25">
      <c r="A144" s="2" t="s">
        <v>998</v>
      </c>
      <c r="B144" s="218">
        <v>46252</v>
      </c>
      <c r="C144" s="332">
        <v>0.54166666666666663</v>
      </c>
      <c r="D144" s="332">
        <v>0.58333333333333337</v>
      </c>
      <c r="E144" s="333">
        <v>0</v>
      </c>
      <c r="F144" s="333">
        <v>0</v>
      </c>
      <c r="G144" s="333">
        <v>0</v>
      </c>
      <c r="H144" s="333">
        <v>0</v>
      </c>
      <c r="I144" s="333">
        <v>0</v>
      </c>
      <c r="J144" s="333">
        <v>0</v>
      </c>
      <c r="K144" s="333">
        <v>0</v>
      </c>
      <c r="L144" s="333">
        <v>0</v>
      </c>
      <c r="M144" s="333">
        <v>0</v>
      </c>
      <c r="N144" s="333">
        <v>0</v>
      </c>
      <c r="O144" s="333">
        <v>0</v>
      </c>
      <c r="P144" s="333">
        <v>0</v>
      </c>
      <c r="Q144" s="333">
        <v>0</v>
      </c>
      <c r="R144" s="333">
        <v>0</v>
      </c>
      <c r="S144" s="333">
        <v>0</v>
      </c>
      <c r="T144" s="333">
        <v>0</v>
      </c>
      <c r="U144" s="333">
        <v>0</v>
      </c>
      <c r="V144" s="333">
        <v>0</v>
      </c>
      <c r="W144" s="333">
        <v>0</v>
      </c>
      <c r="X144" s="333">
        <v>0</v>
      </c>
      <c r="Y144" s="333">
        <v>0</v>
      </c>
      <c r="Z144" s="333">
        <v>0</v>
      </c>
      <c r="AA144" s="333">
        <v>0</v>
      </c>
      <c r="AB144" s="333">
        <v>0</v>
      </c>
      <c r="AC144" s="333">
        <v>0</v>
      </c>
      <c r="AD144" s="333">
        <v>0</v>
      </c>
      <c r="AE144" s="333">
        <v>0</v>
      </c>
      <c r="AF144" s="333">
        <v>0</v>
      </c>
      <c r="AG144" s="333">
        <v>0</v>
      </c>
      <c r="AH144" s="333">
        <v>0</v>
      </c>
      <c r="AI144" s="333">
        <v>0</v>
      </c>
      <c r="AJ144" s="333">
        <v>0</v>
      </c>
      <c r="AK144" s="333">
        <v>0</v>
      </c>
      <c r="AL144" s="333">
        <v>0</v>
      </c>
      <c r="AM144" s="333">
        <v>0</v>
      </c>
      <c r="AN144" s="333">
        <v>0</v>
      </c>
      <c r="AO144" s="333">
        <v>0</v>
      </c>
      <c r="AP144" s="333">
        <v>0</v>
      </c>
      <c r="AQ144" s="333">
        <v>0</v>
      </c>
      <c r="AR144" s="333">
        <v>0</v>
      </c>
      <c r="AS144" s="333">
        <v>0</v>
      </c>
      <c r="AT144" s="333">
        <v>0</v>
      </c>
      <c r="AU144" s="333">
        <v>0</v>
      </c>
      <c r="AV144" s="333">
        <v>0</v>
      </c>
      <c r="AW144" s="333">
        <v>0</v>
      </c>
      <c r="AX144" s="333">
        <v>0</v>
      </c>
      <c r="AY144" s="333">
        <v>0</v>
      </c>
      <c r="AZ144" s="333">
        <v>0</v>
      </c>
      <c r="BA144" s="333">
        <v>0</v>
      </c>
      <c r="BB144" s="333">
        <v>0</v>
      </c>
      <c r="BC144" s="333">
        <v>0</v>
      </c>
      <c r="BD144" s="333">
        <v>0</v>
      </c>
      <c r="BE144" s="333">
        <v>0</v>
      </c>
      <c r="BF144" s="333">
        <v>0</v>
      </c>
      <c r="BG144" s="333">
        <v>0</v>
      </c>
      <c r="BH144" s="333">
        <v>0</v>
      </c>
      <c r="BI144" s="333">
        <v>0</v>
      </c>
      <c r="BJ144" s="333">
        <v>0</v>
      </c>
      <c r="BK144" s="333">
        <v>0</v>
      </c>
      <c r="BL144" s="333">
        <v>0</v>
      </c>
      <c r="BM144" s="333">
        <v>0</v>
      </c>
      <c r="BN144" s="333">
        <v>0</v>
      </c>
      <c r="BO144" s="333">
        <v>0</v>
      </c>
      <c r="BP144" s="333">
        <v>0</v>
      </c>
      <c r="BQ144" s="333">
        <v>0</v>
      </c>
      <c r="BR144" s="333">
        <v>0</v>
      </c>
      <c r="BS144" s="333">
        <v>0</v>
      </c>
      <c r="BT144" s="333">
        <v>0</v>
      </c>
    </row>
    <row r="145" spans="1:72" ht="15.75" customHeight="1" x14ac:dyDescent="0.25">
      <c r="A145" s="2" t="s">
        <v>999</v>
      </c>
      <c r="B145" s="218">
        <v>46252</v>
      </c>
      <c r="C145" s="332">
        <v>0.58333333333333337</v>
      </c>
      <c r="D145" s="332">
        <v>0.625</v>
      </c>
      <c r="E145" s="333">
        <v>0</v>
      </c>
      <c r="F145" s="333">
        <v>0</v>
      </c>
      <c r="G145" s="333">
        <v>0</v>
      </c>
      <c r="H145" s="333">
        <v>0</v>
      </c>
      <c r="I145" s="333">
        <v>0</v>
      </c>
      <c r="J145" s="333">
        <v>0</v>
      </c>
      <c r="K145" s="333">
        <v>0</v>
      </c>
      <c r="L145" s="333">
        <v>0</v>
      </c>
      <c r="M145" s="333">
        <v>0</v>
      </c>
      <c r="N145" s="333">
        <v>0</v>
      </c>
      <c r="O145" s="333">
        <v>0</v>
      </c>
      <c r="P145" s="333">
        <v>0</v>
      </c>
      <c r="Q145" s="333">
        <v>0</v>
      </c>
      <c r="R145" s="333">
        <v>0</v>
      </c>
      <c r="S145" s="333">
        <v>0</v>
      </c>
      <c r="T145" s="333">
        <v>0</v>
      </c>
      <c r="U145" s="333">
        <v>0</v>
      </c>
      <c r="V145" s="333">
        <v>0</v>
      </c>
      <c r="W145" s="333">
        <v>0</v>
      </c>
      <c r="X145" s="333">
        <v>0</v>
      </c>
      <c r="Y145" s="333">
        <v>0</v>
      </c>
      <c r="Z145" s="333">
        <v>0</v>
      </c>
      <c r="AA145" s="333">
        <v>0</v>
      </c>
      <c r="AB145" s="333">
        <v>0</v>
      </c>
      <c r="AC145" s="333">
        <v>0</v>
      </c>
      <c r="AD145" s="333">
        <v>0</v>
      </c>
      <c r="AE145" s="333">
        <v>0</v>
      </c>
      <c r="AF145" s="333">
        <v>0</v>
      </c>
      <c r="AG145" s="333">
        <v>0</v>
      </c>
      <c r="AH145" s="333">
        <v>0</v>
      </c>
      <c r="AI145" s="333">
        <v>0</v>
      </c>
      <c r="AJ145" s="333">
        <v>0</v>
      </c>
      <c r="AK145" s="333">
        <v>0</v>
      </c>
      <c r="AL145" s="333">
        <v>0</v>
      </c>
      <c r="AM145" s="333">
        <v>0</v>
      </c>
      <c r="AN145" s="333">
        <v>0</v>
      </c>
      <c r="AO145" s="333">
        <v>0</v>
      </c>
      <c r="AP145" s="333">
        <v>0</v>
      </c>
      <c r="AQ145" s="333">
        <v>0</v>
      </c>
      <c r="AR145" s="333">
        <v>0</v>
      </c>
      <c r="AS145" s="333">
        <v>0</v>
      </c>
      <c r="AT145" s="333">
        <v>0</v>
      </c>
      <c r="AU145" s="333">
        <v>0</v>
      </c>
      <c r="AV145" s="333">
        <v>0</v>
      </c>
      <c r="AW145" s="333">
        <v>0</v>
      </c>
      <c r="AX145" s="333">
        <v>0</v>
      </c>
      <c r="AY145" s="333">
        <v>0</v>
      </c>
      <c r="AZ145" s="333">
        <v>0</v>
      </c>
      <c r="BA145" s="333">
        <v>0</v>
      </c>
      <c r="BB145" s="333">
        <v>0</v>
      </c>
      <c r="BC145" s="333">
        <v>0</v>
      </c>
      <c r="BD145" s="333">
        <v>0</v>
      </c>
      <c r="BE145" s="333">
        <v>0</v>
      </c>
      <c r="BF145" s="333">
        <v>0</v>
      </c>
      <c r="BG145" s="333">
        <v>0</v>
      </c>
      <c r="BH145" s="333">
        <v>0</v>
      </c>
      <c r="BI145" s="333">
        <v>0</v>
      </c>
      <c r="BJ145" s="333">
        <v>0</v>
      </c>
      <c r="BK145" s="333">
        <v>0</v>
      </c>
      <c r="BL145" s="333">
        <v>0</v>
      </c>
      <c r="BM145" s="333">
        <v>0</v>
      </c>
      <c r="BN145" s="333">
        <v>0</v>
      </c>
      <c r="BO145" s="333">
        <v>0</v>
      </c>
      <c r="BP145" s="333">
        <v>0</v>
      </c>
      <c r="BQ145" s="333">
        <v>0</v>
      </c>
      <c r="BR145" s="333">
        <v>0</v>
      </c>
      <c r="BS145" s="333">
        <v>0</v>
      </c>
      <c r="BT145" s="333">
        <v>0</v>
      </c>
    </row>
    <row r="146" spans="1:72" ht="15.75" customHeight="1" x14ac:dyDescent="0.25">
      <c r="A146" s="2" t="s">
        <v>1000</v>
      </c>
      <c r="B146" s="218">
        <v>46252</v>
      </c>
      <c r="C146" s="332">
        <v>0.625</v>
      </c>
      <c r="D146" s="332">
        <v>0.66666666666666663</v>
      </c>
      <c r="E146" s="333">
        <v>0</v>
      </c>
      <c r="F146" s="333">
        <v>0</v>
      </c>
      <c r="G146" s="333">
        <v>0</v>
      </c>
      <c r="H146" s="333">
        <v>0</v>
      </c>
      <c r="I146" s="333">
        <v>0</v>
      </c>
      <c r="J146" s="333">
        <v>0</v>
      </c>
      <c r="K146" s="333">
        <v>0</v>
      </c>
      <c r="L146" s="333">
        <v>0</v>
      </c>
      <c r="M146" s="333">
        <v>0</v>
      </c>
      <c r="N146" s="333">
        <v>0</v>
      </c>
      <c r="O146" s="333">
        <v>0</v>
      </c>
      <c r="P146" s="333">
        <v>0</v>
      </c>
      <c r="Q146" s="333">
        <v>0</v>
      </c>
      <c r="R146" s="333">
        <v>0</v>
      </c>
      <c r="S146" s="333">
        <v>0</v>
      </c>
      <c r="T146" s="333">
        <v>0</v>
      </c>
      <c r="U146" s="333">
        <v>0</v>
      </c>
      <c r="V146" s="333">
        <v>0</v>
      </c>
      <c r="W146" s="333">
        <v>0</v>
      </c>
      <c r="X146" s="333">
        <v>0</v>
      </c>
      <c r="Y146" s="333">
        <v>0</v>
      </c>
      <c r="Z146" s="333">
        <v>0</v>
      </c>
      <c r="AA146" s="333">
        <v>0</v>
      </c>
      <c r="AB146" s="333">
        <v>0</v>
      </c>
      <c r="AC146" s="333">
        <v>0</v>
      </c>
      <c r="AD146" s="333">
        <v>0</v>
      </c>
      <c r="AE146" s="333">
        <v>0</v>
      </c>
      <c r="AF146" s="333">
        <v>0</v>
      </c>
      <c r="AG146" s="333">
        <v>0</v>
      </c>
      <c r="AH146" s="333">
        <v>0</v>
      </c>
      <c r="AI146" s="333">
        <v>0</v>
      </c>
      <c r="AJ146" s="333">
        <v>0</v>
      </c>
      <c r="AK146" s="333">
        <v>0</v>
      </c>
      <c r="AL146" s="333">
        <v>0</v>
      </c>
      <c r="AM146" s="333">
        <v>0</v>
      </c>
      <c r="AN146" s="333">
        <v>0</v>
      </c>
      <c r="AO146" s="333">
        <v>0</v>
      </c>
      <c r="AP146" s="333">
        <v>0</v>
      </c>
      <c r="AQ146" s="333">
        <v>0</v>
      </c>
      <c r="AR146" s="333">
        <v>0</v>
      </c>
      <c r="AS146" s="333">
        <v>0</v>
      </c>
      <c r="AT146" s="333">
        <v>0</v>
      </c>
      <c r="AU146" s="333">
        <v>0</v>
      </c>
      <c r="AV146" s="333">
        <v>0</v>
      </c>
      <c r="AW146" s="333">
        <v>0</v>
      </c>
      <c r="AX146" s="333">
        <v>0</v>
      </c>
      <c r="AY146" s="333">
        <v>0</v>
      </c>
      <c r="AZ146" s="333">
        <v>0</v>
      </c>
      <c r="BA146" s="333">
        <v>0</v>
      </c>
      <c r="BB146" s="333">
        <v>0</v>
      </c>
      <c r="BC146" s="333">
        <v>0</v>
      </c>
      <c r="BD146" s="333">
        <v>0</v>
      </c>
      <c r="BE146" s="333">
        <v>0</v>
      </c>
      <c r="BF146" s="333">
        <v>0</v>
      </c>
      <c r="BG146" s="333">
        <v>0</v>
      </c>
      <c r="BH146" s="333">
        <v>0</v>
      </c>
      <c r="BI146" s="333">
        <v>0</v>
      </c>
      <c r="BJ146" s="333">
        <v>0</v>
      </c>
      <c r="BK146" s="333">
        <v>0</v>
      </c>
      <c r="BL146" s="333">
        <v>0</v>
      </c>
      <c r="BM146" s="333">
        <v>0</v>
      </c>
      <c r="BN146" s="333">
        <v>0</v>
      </c>
      <c r="BO146" s="333">
        <v>0</v>
      </c>
      <c r="BP146" s="333">
        <v>0</v>
      </c>
      <c r="BQ146" s="333">
        <v>0</v>
      </c>
      <c r="BR146" s="333">
        <v>0</v>
      </c>
      <c r="BS146" s="333">
        <v>0</v>
      </c>
      <c r="BT146" s="333">
        <v>0</v>
      </c>
    </row>
    <row r="147" spans="1:72" ht="15.75" customHeight="1" x14ac:dyDescent="0.25">
      <c r="A147" s="2" t="s">
        <v>1001</v>
      </c>
      <c r="B147" s="218">
        <v>46252</v>
      </c>
      <c r="C147" s="332">
        <v>0.66666666666666663</v>
      </c>
      <c r="D147" s="332">
        <v>0.70833333333333337</v>
      </c>
      <c r="E147" s="333">
        <v>0</v>
      </c>
      <c r="F147" s="333">
        <v>0</v>
      </c>
      <c r="G147" s="333">
        <v>0</v>
      </c>
      <c r="H147" s="333">
        <v>0</v>
      </c>
      <c r="I147" s="333">
        <v>0</v>
      </c>
      <c r="J147" s="333">
        <v>0</v>
      </c>
      <c r="K147" s="333">
        <v>0</v>
      </c>
      <c r="L147" s="333">
        <v>0</v>
      </c>
      <c r="M147" s="333">
        <v>0</v>
      </c>
      <c r="N147" s="333">
        <v>0</v>
      </c>
      <c r="O147" s="333">
        <v>0</v>
      </c>
      <c r="P147" s="333">
        <v>0</v>
      </c>
      <c r="Q147" s="333">
        <v>0</v>
      </c>
      <c r="R147" s="333">
        <v>0</v>
      </c>
      <c r="S147" s="333">
        <v>0</v>
      </c>
      <c r="T147" s="333">
        <v>0</v>
      </c>
      <c r="U147" s="333">
        <v>0</v>
      </c>
      <c r="V147" s="333">
        <v>0</v>
      </c>
      <c r="W147" s="333">
        <v>0</v>
      </c>
      <c r="X147" s="333">
        <v>0</v>
      </c>
      <c r="Y147" s="333">
        <v>0</v>
      </c>
      <c r="Z147" s="333">
        <v>0</v>
      </c>
      <c r="AA147" s="333">
        <v>0</v>
      </c>
      <c r="AB147" s="333">
        <v>0</v>
      </c>
      <c r="AC147" s="333">
        <v>0</v>
      </c>
      <c r="AD147" s="333">
        <v>0</v>
      </c>
      <c r="AE147" s="333">
        <v>0</v>
      </c>
      <c r="AF147" s="333">
        <v>0</v>
      </c>
      <c r="AG147" s="333">
        <v>0</v>
      </c>
      <c r="AH147" s="333">
        <v>0</v>
      </c>
      <c r="AI147" s="333">
        <v>0</v>
      </c>
      <c r="AJ147" s="333">
        <v>0</v>
      </c>
      <c r="AK147" s="333">
        <v>0</v>
      </c>
      <c r="AL147" s="333">
        <v>0</v>
      </c>
      <c r="AM147" s="333">
        <v>0</v>
      </c>
      <c r="AN147" s="333">
        <v>0</v>
      </c>
      <c r="AO147" s="333">
        <v>0</v>
      </c>
      <c r="AP147" s="333">
        <v>0</v>
      </c>
      <c r="AQ147" s="333">
        <v>0</v>
      </c>
      <c r="AR147" s="333">
        <v>0</v>
      </c>
      <c r="AS147" s="333">
        <v>0</v>
      </c>
      <c r="AT147" s="333">
        <v>0</v>
      </c>
      <c r="AU147" s="333">
        <v>0</v>
      </c>
      <c r="AV147" s="333">
        <v>0</v>
      </c>
      <c r="AW147" s="333">
        <v>0</v>
      </c>
      <c r="AX147" s="333">
        <v>0</v>
      </c>
      <c r="AY147" s="333">
        <v>0</v>
      </c>
      <c r="AZ147" s="333">
        <v>0</v>
      </c>
      <c r="BA147" s="333">
        <v>0</v>
      </c>
      <c r="BB147" s="333">
        <v>0</v>
      </c>
      <c r="BC147" s="333">
        <v>0</v>
      </c>
      <c r="BD147" s="333">
        <v>0</v>
      </c>
      <c r="BE147" s="333">
        <v>0</v>
      </c>
      <c r="BF147" s="333">
        <v>0</v>
      </c>
      <c r="BG147" s="333">
        <v>0</v>
      </c>
      <c r="BH147" s="333">
        <v>0</v>
      </c>
      <c r="BI147" s="333">
        <v>0</v>
      </c>
      <c r="BJ147" s="333">
        <v>0</v>
      </c>
      <c r="BK147" s="333">
        <v>0</v>
      </c>
      <c r="BL147" s="333">
        <v>0</v>
      </c>
      <c r="BM147" s="333">
        <v>0</v>
      </c>
      <c r="BN147" s="333">
        <v>0</v>
      </c>
      <c r="BO147" s="333">
        <v>0</v>
      </c>
      <c r="BP147" s="333">
        <v>0</v>
      </c>
      <c r="BQ147" s="333">
        <v>0</v>
      </c>
      <c r="BR147" s="333">
        <v>0</v>
      </c>
      <c r="BS147" s="333">
        <v>0</v>
      </c>
      <c r="BT147" s="333">
        <v>0</v>
      </c>
    </row>
    <row r="148" spans="1:72" ht="15.75" customHeight="1" x14ac:dyDescent="0.25">
      <c r="A148" s="2" t="s">
        <v>1002</v>
      </c>
      <c r="B148" s="218">
        <v>46252</v>
      </c>
      <c r="C148" s="332">
        <v>0.70833333333333337</v>
      </c>
      <c r="D148" s="332">
        <v>0.75</v>
      </c>
      <c r="E148" s="333">
        <v>0</v>
      </c>
      <c r="F148" s="333">
        <v>0</v>
      </c>
      <c r="G148" s="333">
        <v>0</v>
      </c>
      <c r="H148" s="333">
        <v>0</v>
      </c>
      <c r="I148" s="333">
        <v>0</v>
      </c>
      <c r="J148" s="333">
        <v>0</v>
      </c>
      <c r="K148" s="333">
        <v>0</v>
      </c>
      <c r="L148" s="333">
        <v>0</v>
      </c>
      <c r="M148" s="333">
        <v>0</v>
      </c>
      <c r="N148" s="333">
        <v>0</v>
      </c>
      <c r="O148" s="333">
        <v>0</v>
      </c>
      <c r="P148" s="333">
        <v>0</v>
      </c>
      <c r="Q148" s="333">
        <v>0</v>
      </c>
      <c r="R148" s="333">
        <v>0</v>
      </c>
      <c r="S148" s="333">
        <v>0</v>
      </c>
      <c r="T148" s="333">
        <v>0</v>
      </c>
      <c r="U148" s="333">
        <v>0</v>
      </c>
      <c r="V148" s="333">
        <v>0</v>
      </c>
      <c r="W148" s="333">
        <v>0</v>
      </c>
      <c r="X148" s="333">
        <v>0</v>
      </c>
      <c r="Y148" s="333">
        <v>0</v>
      </c>
      <c r="Z148" s="333">
        <v>0</v>
      </c>
      <c r="AA148" s="333">
        <v>0</v>
      </c>
      <c r="AB148" s="333">
        <v>0</v>
      </c>
      <c r="AC148" s="333">
        <v>0</v>
      </c>
      <c r="AD148" s="333">
        <v>0</v>
      </c>
      <c r="AE148" s="333">
        <v>0</v>
      </c>
      <c r="AF148" s="333">
        <v>0</v>
      </c>
      <c r="AG148" s="333">
        <v>0</v>
      </c>
      <c r="AH148" s="333">
        <v>0</v>
      </c>
      <c r="AI148" s="333">
        <v>0</v>
      </c>
      <c r="AJ148" s="333">
        <v>0</v>
      </c>
      <c r="AK148" s="333">
        <v>0</v>
      </c>
      <c r="AL148" s="333">
        <v>0</v>
      </c>
      <c r="AM148" s="333">
        <v>0</v>
      </c>
      <c r="AN148" s="333">
        <v>0</v>
      </c>
      <c r="AO148" s="333">
        <v>0</v>
      </c>
      <c r="AP148" s="333">
        <v>0</v>
      </c>
      <c r="AQ148" s="333">
        <v>0</v>
      </c>
      <c r="AR148" s="333">
        <v>0</v>
      </c>
      <c r="AS148" s="333">
        <v>0</v>
      </c>
      <c r="AT148" s="333">
        <v>0</v>
      </c>
      <c r="AU148" s="333">
        <v>0</v>
      </c>
      <c r="AV148" s="333">
        <v>0</v>
      </c>
      <c r="AW148" s="333">
        <v>0</v>
      </c>
      <c r="AX148" s="333">
        <v>0</v>
      </c>
      <c r="AY148" s="333">
        <v>0</v>
      </c>
      <c r="AZ148" s="333">
        <v>0</v>
      </c>
      <c r="BA148" s="333">
        <v>0</v>
      </c>
      <c r="BB148" s="333">
        <v>0</v>
      </c>
      <c r="BC148" s="333">
        <v>0</v>
      </c>
      <c r="BD148" s="333">
        <v>0</v>
      </c>
      <c r="BE148" s="333">
        <v>0</v>
      </c>
      <c r="BF148" s="333">
        <v>0</v>
      </c>
      <c r="BG148" s="333">
        <v>0</v>
      </c>
      <c r="BH148" s="333">
        <v>0</v>
      </c>
      <c r="BI148" s="333">
        <v>0</v>
      </c>
      <c r="BJ148" s="333">
        <v>0</v>
      </c>
      <c r="BK148" s="333">
        <v>0</v>
      </c>
      <c r="BL148" s="333">
        <v>0</v>
      </c>
      <c r="BM148" s="333">
        <v>0</v>
      </c>
      <c r="BN148" s="333">
        <v>0</v>
      </c>
      <c r="BO148" s="333">
        <v>0</v>
      </c>
      <c r="BP148" s="333">
        <v>0</v>
      </c>
      <c r="BQ148" s="333">
        <v>0</v>
      </c>
      <c r="BR148" s="333">
        <v>0</v>
      </c>
      <c r="BS148" s="333">
        <v>0</v>
      </c>
      <c r="BT148" s="333">
        <v>0</v>
      </c>
    </row>
    <row r="149" spans="1:72" ht="15.75" customHeight="1" x14ac:dyDescent="0.25">
      <c r="A149" s="2" t="s">
        <v>1003</v>
      </c>
      <c r="B149" s="218">
        <v>46253</v>
      </c>
      <c r="C149" s="332">
        <v>0.41666666666666669</v>
      </c>
      <c r="D149" s="332">
        <v>0.45833333333333331</v>
      </c>
      <c r="E149" s="333">
        <v>0</v>
      </c>
      <c r="F149" s="333">
        <v>0</v>
      </c>
      <c r="G149" s="333">
        <v>0</v>
      </c>
      <c r="H149" s="333">
        <v>0</v>
      </c>
      <c r="I149" s="333">
        <v>0</v>
      </c>
      <c r="J149" s="333">
        <v>0</v>
      </c>
      <c r="K149" s="333">
        <v>0</v>
      </c>
      <c r="L149" s="333">
        <v>0</v>
      </c>
      <c r="M149" s="333">
        <v>0</v>
      </c>
      <c r="N149" s="333">
        <v>0</v>
      </c>
      <c r="O149" s="333">
        <v>0</v>
      </c>
      <c r="P149" s="333">
        <v>0</v>
      </c>
      <c r="Q149" s="333">
        <v>0</v>
      </c>
      <c r="R149" s="333">
        <v>0</v>
      </c>
      <c r="S149" s="333">
        <v>0</v>
      </c>
      <c r="T149" s="333">
        <v>0</v>
      </c>
      <c r="U149" s="333">
        <v>0</v>
      </c>
      <c r="V149" s="333">
        <v>0</v>
      </c>
      <c r="W149" s="333">
        <v>0</v>
      </c>
      <c r="X149" s="333">
        <v>0</v>
      </c>
      <c r="Y149" s="333">
        <v>0</v>
      </c>
      <c r="Z149" s="333">
        <v>0</v>
      </c>
      <c r="AA149" s="333">
        <v>0</v>
      </c>
      <c r="AB149" s="333">
        <v>0</v>
      </c>
      <c r="AC149" s="333">
        <v>0</v>
      </c>
      <c r="AD149" s="333">
        <v>0</v>
      </c>
      <c r="AE149" s="333">
        <v>0</v>
      </c>
      <c r="AF149" s="333">
        <v>0</v>
      </c>
      <c r="AG149" s="333">
        <v>0</v>
      </c>
      <c r="AH149" s="333">
        <v>0</v>
      </c>
      <c r="AI149" s="333">
        <v>0</v>
      </c>
      <c r="AJ149" s="333">
        <v>0</v>
      </c>
      <c r="AK149" s="333">
        <v>0</v>
      </c>
      <c r="AL149" s="333">
        <v>0</v>
      </c>
      <c r="AM149" s="333">
        <v>0</v>
      </c>
      <c r="AN149" s="333">
        <v>0</v>
      </c>
      <c r="AO149" s="333">
        <v>0</v>
      </c>
      <c r="AP149" s="333">
        <v>0</v>
      </c>
      <c r="AQ149" s="333">
        <v>0</v>
      </c>
      <c r="AR149" s="333">
        <v>0</v>
      </c>
      <c r="AS149" s="333">
        <v>0</v>
      </c>
      <c r="AT149" s="333">
        <v>0</v>
      </c>
      <c r="AU149" s="333">
        <v>0</v>
      </c>
      <c r="AV149" s="333">
        <v>0</v>
      </c>
      <c r="AW149" s="333">
        <v>0</v>
      </c>
      <c r="AX149" s="333">
        <v>0</v>
      </c>
      <c r="AY149" s="333">
        <v>0</v>
      </c>
      <c r="AZ149" s="333">
        <v>0</v>
      </c>
      <c r="BA149" s="333">
        <v>0</v>
      </c>
      <c r="BB149" s="333">
        <v>0</v>
      </c>
      <c r="BC149" s="333">
        <v>0</v>
      </c>
      <c r="BD149" s="333">
        <v>0</v>
      </c>
      <c r="BE149" s="333">
        <v>0</v>
      </c>
      <c r="BF149" s="333">
        <v>0</v>
      </c>
      <c r="BG149" s="333">
        <v>0</v>
      </c>
      <c r="BH149" s="333">
        <v>0</v>
      </c>
      <c r="BI149" s="333">
        <v>0</v>
      </c>
      <c r="BJ149" s="333">
        <v>0</v>
      </c>
      <c r="BK149" s="333">
        <v>0</v>
      </c>
      <c r="BL149" s="333">
        <v>0</v>
      </c>
      <c r="BM149" s="333">
        <v>0</v>
      </c>
      <c r="BN149" s="333">
        <v>0</v>
      </c>
      <c r="BO149" s="333">
        <v>0</v>
      </c>
      <c r="BP149" s="333">
        <v>0</v>
      </c>
      <c r="BQ149" s="333">
        <v>0</v>
      </c>
      <c r="BR149" s="333">
        <v>0</v>
      </c>
      <c r="BS149" s="333">
        <v>0</v>
      </c>
      <c r="BT149" s="333">
        <v>0</v>
      </c>
    </row>
    <row r="150" spans="1:72" ht="15.75" customHeight="1" x14ac:dyDescent="0.25">
      <c r="A150" s="2" t="s">
        <v>1004</v>
      </c>
      <c r="B150" s="218">
        <v>46253</v>
      </c>
      <c r="C150" s="332">
        <v>0.45833333333333331</v>
      </c>
      <c r="D150" s="332">
        <v>0.5</v>
      </c>
      <c r="E150" s="333">
        <v>0</v>
      </c>
      <c r="F150" s="333">
        <v>0</v>
      </c>
      <c r="G150" s="333">
        <v>0</v>
      </c>
      <c r="H150" s="333">
        <v>0</v>
      </c>
      <c r="I150" s="333">
        <v>0</v>
      </c>
      <c r="J150" s="333">
        <v>0</v>
      </c>
      <c r="K150" s="333">
        <v>0</v>
      </c>
      <c r="L150" s="333">
        <v>0</v>
      </c>
      <c r="M150" s="333">
        <v>0</v>
      </c>
      <c r="N150" s="333">
        <v>0</v>
      </c>
      <c r="O150" s="333">
        <v>0</v>
      </c>
      <c r="P150" s="333">
        <v>0</v>
      </c>
      <c r="Q150" s="333">
        <v>0</v>
      </c>
      <c r="R150" s="333">
        <v>0</v>
      </c>
      <c r="S150" s="333">
        <v>0</v>
      </c>
      <c r="T150" s="333">
        <v>0</v>
      </c>
      <c r="U150" s="333">
        <v>0</v>
      </c>
      <c r="V150" s="333">
        <v>0</v>
      </c>
      <c r="W150" s="333">
        <v>0</v>
      </c>
      <c r="X150" s="333">
        <v>0</v>
      </c>
      <c r="Y150" s="333">
        <v>0</v>
      </c>
      <c r="Z150" s="333">
        <v>0</v>
      </c>
      <c r="AA150" s="333">
        <v>0</v>
      </c>
      <c r="AB150" s="333">
        <v>0</v>
      </c>
      <c r="AC150" s="333">
        <v>0</v>
      </c>
      <c r="AD150" s="333">
        <v>0</v>
      </c>
      <c r="AE150" s="333">
        <v>0</v>
      </c>
      <c r="AF150" s="333">
        <v>0</v>
      </c>
      <c r="AG150" s="333">
        <v>0</v>
      </c>
      <c r="AH150" s="333">
        <v>0</v>
      </c>
      <c r="AI150" s="333">
        <v>0</v>
      </c>
      <c r="AJ150" s="333">
        <v>0</v>
      </c>
      <c r="AK150" s="333">
        <v>0</v>
      </c>
      <c r="AL150" s="333">
        <v>0</v>
      </c>
      <c r="AM150" s="333">
        <v>0</v>
      </c>
      <c r="AN150" s="333">
        <v>0</v>
      </c>
      <c r="AO150" s="333">
        <v>0</v>
      </c>
      <c r="AP150" s="333">
        <v>0</v>
      </c>
      <c r="AQ150" s="333">
        <v>0</v>
      </c>
      <c r="AR150" s="333">
        <v>0</v>
      </c>
      <c r="AS150" s="333">
        <v>0</v>
      </c>
      <c r="AT150" s="333">
        <v>0</v>
      </c>
      <c r="AU150" s="333">
        <v>0</v>
      </c>
      <c r="AV150" s="333">
        <v>0</v>
      </c>
      <c r="AW150" s="333">
        <v>0</v>
      </c>
      <c r="AX150" s="333">
        <v>0</v>
      </c>
      <c r="AY150" s="333">
        <v>0</v>
      </c>
      <c r="AZ150" s="333">
        <v>0</v>
      </c>
      <c r="BA150" s="333">
        <v>0</v>
      </c>
      <c r="BB150" s="333">
        <v>0</v>
      </c>
      <c r="BC150" s="333">
        <v>0</v>
      </c>
      <c r="BD150" s="333">
        <v>0</v>
      </c>
      <c r="BE150" s="333">
        <v>0</v>
      </c>
      <c r="BF150" s="333">
        <v>0</v>
      </c>
      <c r="BG150" s="333">
        <v>0</v>
      </c>
      <c r="BH150" s="333">
        <v>0</v>
      </c>
      <c r="BI150" s="333">
        <v>0</v>
      </c>
      <c r="BJ150" s="333">
        <v>0</v>
      </c>
      <c r="BK150" s="333">
        <v>0</v>
      </c>
      <c r="BL150" s="333">
        <v>0</v>
      </c>
      <c r="BM150" s="333">
        <v>0</v>
      </c>
      <c r="BN150" s="333">
        <v>0</v>
      </c>
      <c r="BO150" s="333">
        <v>0</v>
      </c>
      <c r="BP150" s="333">
        <v>0</v>
      </c>
      <c r="BQ150" s="333">
        <v>0</v>
      </c>
      <c r="BR150" s="333">
        <v>0</v>
      </c>
      <c r="BS150" s="333">
        <v>0</v>
      </c>
      <c r="BT150" s="333">
        <v>0</v>
      </c>
    </row>
    <row r="151" spans="1:72" ht="15.75" customHeight="1" x14ac:dyDescent="0.25">
      <c r="A151" s="2" t="s">
        <v>1005</v>
      </c>
      <c r="B151" s="218">
        <v>46253</v>
      </c>
      <c r="C151" s="332">
        <v>0.5</v>
      </c>
      <c r="D151" s="332">
        <v>0.54166666666666663</v>
      </c>
      <c r="E151" s="333">
        <v>0</v>
      </c>
      <c r="F151" s="333">
        <v>0</v>
      </c>
      <c r="G151" s="333">
        <v>0</v>
      </c>
      <c r="H151" s="333">
        <v>0</v>
      </c>
      <c r="I151" s="333">
        <v>0</v>
      </c>
      <c r="J151" s="333">
        <v>0</v>
      </c>
      <c r="K151" s="333">
        <v>0</v>
      </c>
      <c r="L151" s="333">
        <v>0</v>
      </c>
      <c r="M151" s="333">
        <v>0</v>
      </c>
      <c r="N151" s="333">
        <v>0</v>
      </c>
      <c r="O151" s="333">
        <v>0</v>
      </c>
      <c r="P151" s="333">
        <v>0</v>
      </c>
      <c r="Q151" s="333">
        <v>0</v>
      </c>
      <c r="R151" s="333">
        <v>0</v>
      </c>
      <c r="S151" s="333">
        <v>0</v>
      </c>
      <c r="T151" s="333">
        <v>0</v>
      </c>
      <c r="U151" s="333">
        <v>0</v>
      </c>
      <c r="V151" s="333">
        <v>0</v>
      </c>
      <c r="W151" s="333">
        <v>0</v>
      </c>
      <c r="X151" s="333">
        <v>0</v>
      </c>
      <c r="Y151" s="333">
        <v>0</v>
      </c>
      <c r="Z151" s="333">
        <v>0</v>
      </c>
      <c r="AA151" s="333">
        <v>0</v>
      </c>
      <c r="AB151" s="333">
        <v>0</v>
      </c>
      <c r="AC151" s="333">
        <v>0</v>
      </c>
      <c r="AD151" s="333">
        <v>0</v>
      </c>
      <c r="AE151" s="333">
        <v>0</v>
      </c>
      <c r="AF151" s="333">
        <v>0</v>
      </c>
      <c r="AG151" s="333">
        <v>0</v>
      </c>
      <c r="AH151" s="333">
        <v>0</v>
      </c>
      <c r="AI151" s="333">
        <v>0</v>
      </c>
      <c r="AJ151" s="333">
        <v>0</v>
      </c>
      <c r="AK151" s="333">
        <v>0</v>
      </c>
      <c r="AL151" s="333">
        <v>0</v>
      </c>
      <c r="AM151" s="333">
        <v>0</v>
      </c>
      <c r="AN151" s="333">
        <v>0</v>
      </c>
      <c r="AO151" s="333">
        <v>0</v>
      </c>
      <c r="AP151" s="333">
        <v>0</v>
      </c>
      <c r="AQ151" s="333">
        <v>0</v>
      </c>
      <c r="AR151" s="333">
        <v>0</v>
      </c>
      <c r="AS151" s="333">
        <v>0</v>
      </c>
      <c r="AT151" s="333">
        <v>0</v>
      </c>
      <c r="AU151" s="333">
        <v>0</v>
      </c>
      <c r="AV151" s="333">
        <v>0</v>
      </c>
      <c r="AW151" s="333">
        <v>0</v>
      </c>
      <c r="AX151" s="333">
        <v>0</v>
      </c>
      <c r="AY151" s="333">
        <v>0</v>
      </c>
      <c r="AZ151" s="333">
        <v>0</v>
      </c>
      <c r="BA151" s="333">
        <v>0</v>
      </c>
      <c r="BB151" s="333">
        <v>0</v>
      </c>
      <c r="BC151" s="333">
        <v>0</v>
      </c>
      <c r="BD151" s="333">
        <v>0</v>
      </c>
      <c r="BE151" s="333">
        <v>0</v>
      </c>
      <c r="BF151" s="333">
        <v>0</v>
      </c>
      <c r="BG151" s="333">
        <v>0</v>
      </c>
      <c r="BH151" s="333">
        <v>0</v>
      </c>
      <c r="BI151" s="333">
        <v>0</v>
      </c>
      <c r="BJ151" s="333">
        <v>0</v>
      </c>
      <c r="BK151" s="333">
        <v>0</v>
      </c>
      <c r="BL151" s="333">
        <v>0</v>
      </c>
      <c r="BM151" s="333">
        <v>0</v>
      </c>
      <c r="BN151" s="333">
        <v>0</v>
      </c>
      <c r="BO151" s="333">
        <v>0</v>
      </c>
      <c r="BP151" s="333">
        <v>0</v>
      </c>
      <c r="BQ151" s="333">
        <v>0</v>
      </c>
      <c r="BR151" s="333">
        <v>0</v>
      </c>
      <c r="BS151" s="333">
        <v>0</v>
      </c>
      <c r="BT151" s="333">
        <v>0</v>
      </c>
    </row>
    <row r="152" spans="1:72" ht="15.75" customHeight="1" x14ac:dyDescent="0.25">
      <c r="A152" s="2" t="s">
        <v>1006</v>
      </c>
      <c r="B152" s="218">
        <v>46253</v>
      </c>
      <c r="C152" s="332">
        <v>0.54166666666666663</v>
      </c>
      <c r="D152" s="332">
        <v>0.58333333333333337</v>
      </c>
      <c r="E152" s="333">
        <v>0</v>
      </c>
      <c r="F152" s="333">
        <v>0</v>
      </c>
      <c r="G152" s="333">
        <v>0</v>
      </c>
      <c r="H152" s="333">
        <v>0</v>
      </c>
      <c r="I152" s="333">
        <v>0</v>
      </c>
      <c r="J152" s="333">
        <v>0</v>
      </c>
      <c r="K152" s="333">
        <v>0</v>
      </c>
      <c r="L152" s="333">
        <v>0</v>
      </c>
      <c r="M152" s="333">
        <v>0</v>
      </c>
      <c r="N152" s="333">
        <v>0</v>
      </c>
      <c r="O152" s="333">
        <v>0</v>
      </c>
      <c r="P152" s="333">
        <v>0</v>
      </c>
      <c r="Q152" s="333">
        <v>0</v>
      </c>
      <c r="R152" s="333">
        <v>0</v>
      </c>
      <c r="S152" s="333">
        <v>0</v>
      </c>
      <c r="T152" s="333">
        <v>0</v>
      </c>
      <c r="U152" s="333">
        <v>0</v>
      </c>
      <c r="V152" s="333">
        <v>0</v>
      </c>
      <c r="W152" s="333">
        <v>0</v>
      </c>
      <c r="X152" s="333">
        <v>0</v>
      </c>
      <c r="Y152" s="333">
        <v>0</v>
      </c>
      <c r="Z152" s="333">
        <v>0</v>
      </c>
      <c r="AA152" s="333">
        <v>0</v>
      </c>
      <c r="AB152" s="333">
        <v>0</v>
      </c>
      <c r="AC152" s="333">
        <v>0</v>
      </c>
      <c r="AD152" s="333">
        <v>0</v>
      </c>
      <c r="AE152" s="333">
        <v>0</v>
      </c>
      <c r="AF152" s="333">
        <v>0</v>
      </c>
      <c r="AG152" s="333">
        <v>0</v>
      </c>
      <c r="AH152" s="333">
        <v>0</v>
      </c>
      <c r="AI152" s="333">
        <v>0</v>
      </c>
      <c r="AJ152" s="333">
        <v>0</v>
      </c>
      <c r="AK152" s="333">
        <v>0</v>
      </c>
      <c r="AL152" s="333">
        <v>0</v>
      </c>
      <c r="AM152" s="333">
        <v>0</v>
      </c>
      <c r="AN152" s="333">
        <v>0</v>
      </c>
      <c r="AO152" s="333">
        <v>0</v>
      </c>
      <c r="AP152" s="333">
        <v>0</v>
      </c>
      <c r="AQ152" s="333">
        <v>0</v>
      </c>
      <c r="AR152" s="333">
        <v>0</v>
      </c>
      <c r="AS152" s="333">
        <v>0</v>
      </c>
      <c r="AT152" s="333">
        <v>0</v>
      </c>
      <c r="AU152" s="333">
        <v>0</v>
      </c>
      <c r="AV152" s="333">
        <v>0</v>
      </c>
      <c r="AW152" s="333">
        <v>0</v>
      </c>
      <c r="AX152" s="333">
        <v>0</v>
      </c>
      <c r="AY152" s="333">
        <v>0</v>
      </c>
      <c r="AZ152" s="333">
        <v>0</v>
      </c>
      <c r="BA152" s="333">
        <v>0</v>
      </c>
      <c r="BB152" s="333">
        <v>0</v>
      </c>
      <c r="BC152" s="333">
        <v>0</v>
      </c>
      <c r="BD152" s="333">
        <v>0</v>
      </c>
      <c r="BE152" s="333">
        <v>0</v>
      </c>
      <c r="BF152" s="333">
        <v>0</v>
      </c>
      <c r="BG152" s="333">
        <v>0</v>
      </c>
      <c r="BH152" s="333">
        <v>0</v>
      </c>
      <c r="BI152" s="333">
        <v>0</v>
      </c>
      <c r="BJ152" s="333">
        <v>0</v>
      </c>
      <c r="BK152" s="333">
        <v>0</v>
      </c>
      <c r="BL152" s="333">
        <v>0</v>
      </c>
      <c r="BM152" s="333">
        <v>0</v>
      </c>
      <c r="BN152" s="333">
        <v>0</v>
      </c>
      <c r="BO152" s="333">
        <v>0</v>
      </c>
      <c r="BP152" s="333">
        <v>0</v>
      </c>
      <c r="BQ152" s="333">
        <v>0</v>
      </c>
      <c r="BR152" s="333">
        <v>0</v>
      </c>
      <c r="BS152" s="333">
        <v>0</v>
      </c>
      <c r="BT152" s="333">
        <v>0</v>
      </c>
    </row>
    <row r="153" spans="1:72" ht="15.75" customHeight="1" x14ac:dyDescent="0.25">
      <c r="A153" s="2" t="s">
        <v>1007</v>
      </c>
      <c r="B153" s="218">
        <v>46253</v>
      </c>
      <c r="C153" s="332">
        <v>0.58333333333333337</v>
      </c>
      <c r="D153" s="332">
        <v>0.625</v>
      </c>
      <c r="E153" s="333">
        <v>0</v>
      </c>
      <c r="F153" s="333">
        <v>0</v>
      </c>
      <c r="G153" s="333">
        <v>0</v>
      </c>
      <c r="H153" s="333">
        <v>0</v>
      </c>
      <c r="I153" s="333">
        <v>0</v>
      </c>
      <c r="J153" s="333">
        <v>0</v>
      </c>
      <c r="K153" s="333">
        <v>0</v>
      </c>
      <c r="L153" s="333">
        <v>0</v>
      </c>
      <c r="M153" s="333">
        <v>0</v>
      </c>
      <c r="N153" s="333">
        <v>0</v>
      </c>
      <c r="O153" s="333">
        <v>0</v>
      </c>
      <c r="P153" s="333">
        <v>0</v>
      </c>
      <c r="Q153" s="333">
        <v>0</v>
      </c>
      <c r="R153" s="333">
        <v>0</v>
      </c>
      <c r="S153" s="333">
        <v>0</v>
      </c>
      <c r="T153" s="333">
        <v>0</v>
      </c>
      <c r="U153" s="333">
        <v>0</v>
      </c>
      <c r="V153" s="333">
        <v>0</v>
      </c>
      <c r="W153" s="333">
        <v>0</v>
      </c>
      <c r="X153" s="333">
        <v>0</v>
      </c>
      <c r="Y153" s="333">
        <v>0</v>
      </c>
      <c r="Z153" s="333">
        <v>0</v>
      </c>
      <c r="AA153" s="333">
        <v>0</v>
      </c>
      <c r="AB153" s="333">
        <v>0</v>
      </c>
      <c r="AC153" s="333">
        <v>0</v>
      </c>
      <c r="AD153" s="333">
        <v>0</v>
      </c>
      <c r="AE153" s="333">
        <v>0</v>
      </c>
      <c r="AF153" s="333">
        <v>0</v>
      </c>
      <c r="AG153" s="333">
        <v>0</v>
      </c>
      <c r="AH153" s="333">
        <v>0</v>
      </c>
      <c r="AI153" s="333">
        <v>0</v>
      </c>
      <c r="AJ153" s="333">
        <v>0</v>
      </c>
      <c r="AK153" s="333">
        <v>0</v>
      </c>
      <c r="AL153" s="333">
        <v>0</v>
      </c>
      <c r="AM153" s="333">
        <v>0</v>
      </c>
      <c r="AN153" s="333">
        <v>0</v>
      </c>
      <c r="AO153" s="333">
        <v>0</v>
      </c>
      <c r="AP153" s="333">
        <v>0</v>
      </c>
      <c r="AQ153" s="333">
        <v>0</v>
      </c>
      <c r="AR153" s="333">
        <v>0</v>
      </c>
      <c r="AS153" s="333">
        <v>0</v>
      </c>
      <c r="AT153" s="333">
        <v>0</v>
      </c>
      <c r="AU153" s="333">
        <v>0</v>
      </c>
      <c r="AV153" s="333">
        <v>0</v>
      </c>
      <c r="AW153" s="333">
        <v>0</v>
      </c>
      <c r="AX153" s="333">
        <v>0</v>
      </c>
      <c r="AY153" s="333">
        <v>0</v>
      </c>
      <c r="AZ153" s="333">
        <v>0</v>
      </c>
      <c r="BA153" s="333">
        <v>0</v>
      </c>
      <c r="BB153" s="333">
        <v>0</v>
      </c>
      <c r="BC153" s="333">
        <v>0</v>
      </c>
      <c r="BD153" s="333">
        <v>0</v>
      </c>
      <c r="BE153" s="333">
        <v>0</v>
      </c>
      <c r="BF153" s="333">
        <v>0</v>
      </c>
      <c r="BG153" s="333">
        <v>0</v>
      </c>
      <c r="BH153" s="333">
        <v>0</v>
      </c>
      <c r="BI153" s="333">
        <v>0</v>
      </c>
      <c r="BJ153" s="333">
        <v>0</v>
      </c>
      <c r="BK153" s="333">
        <v>0</v>
      </c>
      <c r="BL153" s="333">
        <v>0</v>
      </c>
      <c r="BM153" s="333">
        <v>0</v>
      </c>
      <c r="BN153" s="333">
        <v>0</v>
      </c>
      <c r="BO153" s="333">
        <v>0</v>
      </c>
      <c r="BP153" s="333">
        <v>0</v>
      </c>
      <c r="BQ153" s="333">
        <v>0</v>
      </c>
      <c r="BR153" s="333">
        <v>0</v>
      </c>
      <c r="BS153" s="333">
        <v>0</v>
      </c>
      <c r="BT153" s="333">
        <v>0</v>
      </c>
    </row>
    <row r="154" spans="1:72" ht="15.75" customHeight="1" x14ac:dyDescent="0.25">
      <c r="A154" s="2" t="s">
        <v>1008</v>
      </c>
      <c r="B154" s="218">
        <v>46253</v>
      </c>
      <c r="C154" s="332">
        <v>0.625</v>
      </c>
      <c r="D154" s="332">
        <v>0.66666666666666663</v>
      </c>
      <c r="E154" s="333">
        <v>0</v>
      </c>
      <c r="F154" s="333">
        <v>0</v>
      </c>
      <c r="G154" s="333">
        <v>0</v>
      </c>
      <c r="H154" s="333">
        <v>0</v>
      </c>
      <c r="I154" s="333">
        <v>0</v>
      </c>
      <c r="J154" s="333">
        <v>0</v>
      </c>
      <c r="K154" s="333">
        <v>0</v>
      </c>
      <c r="L154" s="333">
        <v>0</v>
      </c>
      <c r="M154" s="333">
        <v>0</v>
      </c>
      <c r="N154" s="333">
        <v>0</v>
      </c>
      <c r="O154" s="333">
        <v>0</v>
      </c>
      <c r="P154" s="333">
        <v>0</v>
      </c>
      <c r="Q154" s="333">
        <v>0</v>
      </c>
      <c r="R154" s="333">
        <v>0</v>
      </c>
      <c r="S154" s="333">
        <v>0</v>
      </c>
      <c r="T154" s="333">
        <v>0</v>
      </c>
      <c r="U154" s="333">
        <v>0</v>
      </c>
      <c r="V154" s="333">
        <v>0</v>
      </c>
      <c r="W154" s="333">
        <v>0</v>
      </c>
      <c r="X154" s="333">
        <v>0</v>
      </c>
      <c r="Y154" s="333">
        <v>0</v>
      </c>
      <c r="Z154" s="333">
        <v>0</v>
      </c>
      <c r="AA154" s="333">
        <v>0</v>
      </c>
      <c r="AB154" s="333">
        <v>0</v>
      </c>
      <c r="AC154" s="333">
        <v>0</v>
      </c>
      <c r="AD154" s="333">
        <v>0</v>
      </c>
      <c r="AE154" s="333">
        <v>0</v>
      </c>
      <c r="AF154" s="333">
        <v>0</v>
      </c>
      <c r="AG154" s="333">
        <v>0</v>
      </c>
      <c r="AH154" s="333">
        <v>0</v>
      </c>
      <c r="AI154" s="333">
        <v>0</v>
      </c>
      <c r="AJ154" s="333">
        <v>0</v>
      </c>
      <c r="AK154" s="333">
        <v>0</v>
      </c>
      <c r="AL154" s="333">
        <v>0</v>
      </c>
      <c r="AM154" s="333">
        <v>0</v>
      </c>
      <c r="AN154" s="333">
        <v>0</v>
      </c>
      <c r="AO154" s="333">
        <v>0</v>
      </c>
      <c r="AP154" s="333">
        <v>0</v>
      </c>
      <c r="AQ154" s="333">
        <v>0</v>
      </c>
      <c r="AR154" s="333">
        <v>0</v>
      </c>
      <c r="AS154" s="333">
        <v>0</v>
      </c>
      <c r="AT154" s="333">
        <v>0</v>
      </c>
      <c r="AU154" s="333">
        <v>0</v>
      </c>
      <c r="AV154" s="333">
        <v>0</v>
      </c>
      <c r="AW154" s="333">
        <v>0</v>
      </c>
      <c r="AX154" s="333">
        <v>0</v>
      </c>
      <c r="AY154" s="333">
        <v>0</v>
      </c>
      <c r="AZ154" s="333">
        <v>0</v>
      </c>
      <c r="BA154" s="333">
        <v>0</v>
      </c>
      <c r="BB154" s="333">
        <v>0</v>
      </c>
      <c r="BC154" s="333">
        <v>0</v>
      </c>
      <c r="BD154" s="333">
        <v>0</v>
      </c>
      <c r="BE154" s="333">
        <v>0</v>
      </c>
      <c r="BF154" s="333">
        <v>0</v>
      </c>
      <c r="BG154" s="333">
        <v>0</v>
      </c>
      <c r="BH154" s="333">
        <v>0</v>
      </c>
      <c r="BI154" s="333">
        <v>0</v>
      </c>
      <c r="BJ154" s="333">
        <v>0</v>
      </c>
      <c r="BK154" s="333">
        <v>0</v>
      </c>
      <c r="BL154" s="333">
        <v>0</v>
      </c>
      <c r="BM154" s="333">
        <v>0</v>
      </c>
      <c r="BN154" s="333">
        <v>0</v>
      </c>
      <c r="BO154" s="333">
        <v>0</v>
      </c>
      <c r="BP154" s="333">
        <v>0</v>
      </c>
      <c r="BQ154" s="333">
        <v>0</v>
      </c>
      <c r="BR154" s="333">
        <v>0</v>
      </c>
      <c r="BS154" s="333">
        <v>0</v>
      </c>
      <c r="BT154" s="333">
        <v>0</v>
      </c>
    </row>
    <row r="155" spans="1:72" ht="15.75" customHeight="1" x14ac:dyDescent="0.25">
      <c r="A155" s="2" t="s">
        <v>1009</v>
      </c>
      <c r="B155" s="218">
        <v>46253</v>
      </c>
      <c r="C155" s="332">
        <v>0.66666666666666663</v>
      </c>
      <c r="D155" s="332">
        <v>0.70833333333333337</v>
      </c>
      <c r="E155" s="333">
        <v>0</v>
      </c>
      <c r="F155" s="333">
        <v>0</v>
      </c>
      <c r="G155" s="333">
        <v>0</v>
      </c>
      <c r="H155" s="333">
        <v>0</v>
      </c>
      <c r="I155" s="333">
        <v>0</v>
      </c>
      <c r="J155" s="333">
        <v>0</v>
      </c>
      <c r="K155" s="333">
        <v>0</v>
      </c>
      <c r="L155" s="333">
        <v>0</v>
      </c>
      <c r="M155" s="333">
        <v>0</v>
      </c>
      <c r="N155" s="333">
        <v>0</v>
      </c>
      <c r="O155" s="333">
        <v>0</v>
      </c>
      <c r="P155" s="333">
        <v>0</v>
      </c>
      <c r="Q155" s="333">
        <v>0</v>
      </c>
      <c r="R155" s="333">
        <v>0</v>
      </c>
      <c r="S155" s="333">
        <v>0</v>
      </c>
      <c r="T155" s="333">
        <v>0</v>
      </c>
      <c r="U155" s="333">
        <v>0</v>
      </c>
      <c r="V155" s="333">
        <v>0</v>
      </c>
      <c r="W155" s="333">
        <v>0</v>
      </c>
      <c r="X155" s="333">
        <v>0</v>
      </c>
      <c r="Y155" s="333">
        <v>0</v>
      </c>
      <c r="Z155" s="333">
        <v>0</v>
      </c>
      <c r="AA155" s="333">
        <v>0</v>
      </c>
      <c r="AB155" s="333">
        <v>0</v>
      </c>
      <c r="AC155" s="333">
        <v>0</v>
      </c>
      <c r="AD155" s="333">
        <v>0</v>
      </c>
      <c r="AE155" s="333">
        <v>0</v>
      </c>
      <c r="AF155" s="333">
        <v>0</v>
      </c>
      <c r="AG155" s="333">
        <v>0</v>
      </c>
      <c r="AH155" s="333">
        <v>0</v>
      </c>
      <c r="AI155" s="333">
        <v>0</v>
      </c>
      <c r="AJ155" s="333">
        <v>0</v>
      </c>
      <c r="AK155" s="333">
        <v>0</v>
      </c>
      <c r="AL155" s="333">
        <v>0</v>
      </c>
      <c r="AM155" s="333">
        <v>0</v>
      </c>
      <c r="AN155" s="333">
        <v>0</v>
      </c>
      <c r="AO155" s="333">
        <v>0</v>
      </c>
      <c r="AP155" s="333">
        <v>0</v>
      </c>
      <c r="AQ155" s="333">
        <v>0</v>
      </c>
      <c r="AR155" s="333">
        <v>0</v>
      </c>
      <c r="AS155" s="333">
        <v>0</v>
      </c>
      <c r="AT155" s="333">
        <v>0</v>
      </c>
      <c r="AU155" s="333">
        <v>0</v>
      </c>
      <c r="AV155" s="333">
        <v>0</v>
      </c>
      <c r="AW155" s="333">
        <v>0</v>
      </c>
      <c r="AX155" s="333">
        <v>0</v>
      </c>
      <c r="AY155" s="333">
        <v>0</v>
      </c>
      <c r="AZ155" s="333">
        <v>0</v>
      </c>
      <c r="BA155" s="333">
        <v>0</v>
      </c>
      <c r="BB155" s="333">
        <v>0</v>
      </c>
      <c r="BC155" s="333">
        <v>0</v>
      </c>
      <c r="BD155" s="333">
        <v>0</v>
      </c>
      <c r="BE155" s="333">
        <v>0</v>
      </c>
      <c r="BF155" s="333">
        <v>0</v>
      </c>
      <c r="BG155" s="333">
        <v>0</v>
      </c>
      <c r="BH155" s="333">
        <v>0</v>
      </c>
      <c r="BI155" s="333">
        <v>0</v>
      </c>
      <c r="BJ155" s="333">
        <v>0</v>
      </c>
      <c r="BK155" s="333">
        <v>0</v>
      </c>
      <c r="BL155" s="333">
        <v>0</v>
      </c>
      <c r="BM155" s="333">
        <v>0</v>
      </c>
      <c r="BN155" s="333">
        <v>0</v>
      </c>
      <c r="BO155" s="333">
        <v>0</v>
      </c>
      <c r="BP155" s="333">
        <v>0</v>
      </c>
      <c r="BQ155" s="333">
        <v>0</v>
      </c>
      <c r="BR155" s="333">
        <v>0</v>
      </c>
      <c r="BS155" s="333">
        <v>0</v>
      </c>
      <c r="BT155" s="333">
        <v>0</v>
      </c>
    </row>
    <row r="156" spans="1:72" ht="15.75" customHeight="1" x14ac:dyDescent="0.25">
      <c r="A156" s="2" t="s">
        <v>1010</v>
      </c>
      <c r="B156" s="218">
        <v>46253</v>
      </c>
      <c r="C156" s="332">
        <v>0.70833333333333337</v>
      </c>
      <c r="D156" s="332">
        <v>0.75</v>
      </c>
      <c r="E156" s="333">
        <v>0</v>
      </c>
      <c r="F156" s="333">
        <v>0</v>
      </c>
      <c r="G156" s="333">
        <v>0</v>
      </c>
      <c r="H156" s="333">
        <v>0</v>
      </c>
      <c r="I156" s="333">
        <v>0</v>
      </c>
      <c r="J156" s="333">
        <v>0</v>
      </c>
      <c r="K156" s="333">
        <v>0</v>
      </c>
      <c r="L156" s="333">
        <v>0</v>
      </c>
      <c r="M156" s="333">
        <v>0</v>
      </c>
      <c r="N156" s="333">
        <v>0</v>
      </c>
      <c r="O156" s="333">
        <v>0</v>
      </c>
      <c r="P156" s="333">
        <v>0</v>
      </c>
      <c r="Q156" s="333">
        <v>0</v>
      </c>
      <c r="R156" s="333">
        <v>0</v>
      </c>
      <c r="S156" s="333">
        <v>0</v>
      </c>
      <c r="T156" s="333">
        <v>0</v>
      </c>
      <c r="U156" s="333">
        <v>0</v>
      </c>
      <c r="V156" s="333">
        <v>0</v>
      </c>
      <c r="W156" s="333">
        <v>0</v>
      </c>
      <c r="X156" s="333">
        <v>0</v>
      </c>
      <c r="Y156" s="333">
        <v>0</v>
      </c>
      <c r="Z156" s="333">
        <v>0</v>
      </c>
      <c r="AA156" s="333">
        <v>0</v>
      </c>
      <c r="AB156" s="333">
        <v>0</v>
      </c>
      <c r="AC156" s="333">
        <v>0</v>
      </c>
      <c r="AD156" s="333">
        <v>0</v>
      </c>
      <c r="AE156" s="333">
        <v>0</v>
      </c>
      <c r="AF156" s="333">
        <v>0</v>
      </c>
      <c r="AG156" s="333">
        <v>0</v>
      </c>
      <c r="AH156" s="333">
        <v>0</v>
      </c>
      <c r="AI156" s="333">
        <v>0</v>
      </c>
      <c r="AJ156" s="333">
        <v>0</v>
      </c>
      <c r="AK156" s="333">
        <v>0</v>
      </c>
      <c r="AL156" s="333">
        <v>0</v>
      </c>
      <c r="AM156" s="333">
        <v>0</v>
      </c>
      <c r="AN156" s="333">
        <v>0</v>
      </c>
      <c r="AO156" s="333">
        <v>0</v>
      </c>
      <c r="AP156" s="333">
        <v>0</v>
      </c>
      <c r="AQ156" s="333">
        <v>0</v>
      </c>
      <c r="AR156" s="333">
        <v>0</v>
      </c>
      <c r="AS156" s="333">
        <v>0</v>
      </c>
      <c r="AT156" s="333">
        <v>0</v>
      </c>
      <c r="AU156" s="333">
        <v>0</v>
      </c>
      <c r="AV156" s="333">
        <v>0</v>
      </c>
      <c r="AW156" s="333">
        <v>0</v>
      </c>
      <c r="AX156" s="333">
        <v>0</v>
      </c>
      <c r="AY156" s="333">
        <v>0</v>
      </c>
      <c r="AZ156" s="333">
        <v>0</v>
      </c>
      <c r="BA156" s="333">
        <v>0</v>
      </c>
      <c r="BB156" s="333">
        <v>0</v>
      </c>
      <c r="BC156" s="333">
        <v>0</v>
      </c>
      <c r="BD156" s="333">
        <v>0</v>
      </c>
      <c r="BE156" s="333">
        <v>0</v>
      </c>
      <c r="BF156" s="333">
        <v>0</v>
      </c>
      <c r="BG156" s="333">
        <v>0</v>
      </c>
      <c r="BH156" s="333">
        <v>0</v>
      </c>
      <c r="BI156" s="333">
        <v>0</v>
      </c>
      <c r="BJ156" s="333">
        <v>0</v>
      </c>
      <c r="BK156" s="333">
        <v>0</v>
      </c>
      <c r="BL156" s="333">
        <v>0</v>
      </c>
      <c r="BM156" s="333">
        <v>0</v>
      </c>
      <c r="BN156" s="333">
        <v>0</v>
      </c>
      <c r="BO156" s="333">
        <v>0</v>
      </c>
      <c r="BP156" s="333">
        <v>0</v>
      </c>
      <c r="BQ156" s="333">
        <v>0</v>
      </c>
      <c r="BR156" s="333">
        <v>0</v>
      </c>
      <c r="BS156" s="333">
        <v>0</v>
      </c>
      <c r="BT156" s="333">
        <v>0</v>
      </c>
    </row>
    <row r="157" spans="1:72" ht="15.75" customHeight="1" x14ac:dyDescent="0.25">
      <c r="A157" s="2" t="s">
        <v>1011</v>
      </c>
      <c r="B157" s="218">
        <v>46254</v>
      </c>
      <c r="C157" s="332">
        <v>0.41666666666666669</v>
      </c>
      <c r="D157" s="332">
        <v>0.45833333333333331</v>
      </c>
      <c r="E157" s="333">
        <v>0</v>
      </c>
      <c r="F157" s="333">
        <v>0</v>
      </c>
      <c r="G157" s="333">
        <v>0</v>
      </c>
      <c r="H157" s="333">
        <v>0</v>
      </c>
      <c r="I157" s="333">
        <v>0</v>
      </c>
      <c r="J157" s="333">
        <v>0</v>
      </c>
      <c r="K157" s="333">
        <v>0</v>
      </c>
      <c r="L157" s="333">
        <v>0</v>
      </c>
      <c r="M157" s="333">
        <v>0</v>
      </c>
      <c r="N157" s="333">
        <v>0</v>
      </c>
      <c r="O157" s="333">
        <v>0</v>
      </c>
      <c r="P157" s="333">
        <v>0</v>
      </c>
      <c r="Q157" s="333">
        <v>0</v>
      </c>
      <c r="R157" s="333">
        <v>0</v>
      </c>
      <c r="S157" s="333">
        <v>0</v>
      </c>
      <c r="T157" s="333">
        <v>0</v>
      </c>
      <c r="U157" s="333">
        <v>0</v>
      </c>
      <c r="V157" s="333">
        <v>0</v>
      </c>
      <c r="W157" s="333">
        <v>0</v>
      </c>
      <c r="X157" s="333">
        <v>0</v>
      </c>
      <c r="Y157" s="333">
        <v>0</v>
      </c>
      <c r="Z157" s="333">
        <v>0</v>
      </c>
      <c r="AA157" s="333">
        <v>0</v>
      </c>
      <c r="AB157" s="333">
        <v>0</v>
      </c>
      <c r="AC157" s="333">
        <v>0</v>
      </c>
      <c r="AD157" s="333">
        <v>0</v>
      </c>
      <c r="AE157" s="333">
        <v>0</v>
      </c>
      <c r="AF157" s="333">
        <v>0</v>
      </c>
      <c r="AG157" s="333">
        <v>0</v>
      </c>
      <c r="AH157" s="333">
        <v>0</v>
      </c>
      <c r="AI157" s="333">
        <v>0</v>
      </c>
      <c r="AJ157" s="333">
        <v>0</v>
      </c>
      <c r="AK157" s="333">
        <v>0</v>
      </c>
      <c r="AL157" s="333">
        <v>0</v>
      </c>
      <c r="AM157" s="333">
        <v>0</v>
      </c>
      <c r="AN157" s="333">
        <v>0</v>
      </c>
      <c r="AO157" s="333">
        <v>0</v>
      </c>
      <c r="AP157" s="333">
        <v>0</v>
      </c>
      <c r="AQ157" s="333">
        <v>0</v>
      </c>
      <c r="AR157" s="333">
        <v>0</v>
      </c>
      <c r="AS157" s="333">
        <v>0</v>
      </c>
      <c r="AT157" s="333">
        <v>0</v>
      </c>
      <c r="AU157" s="333">
        <v>0</v>
      </c>
      <c r="AV157" s="333">
        <v>0</v>
      </c>
      <c r="AW157" s="333">
        <v>0</v>
      </c>
      <c r="AX157" s="333">
        <v>0</v>
      </c>
      <c r="AY157" s="333">
        <v>0</v>
      </c>
      <c r="AZ157" s="333">
        <v>0</v>
      </c>
      <c r="BA157" s="333">
        <v>0</v>
      </c>
      <c r="BB157" s="333">
        <v>0</v>
      </c>
      <c r="BC157" s="333">
        <v>0</v>
      </c>
      <c r="BD157" s="333">
        <v>0</v>
      </c>
      <c r="BE157" s="333">
        <v>0</v>
      </c>
      <c r="BF157" s="333">
        <v>0</v>
      </c>
      <c r="BG157" s="333">
        <v>0</v>
      </c>
      <c r="BH157" s="333">
        <v>0</v>
      </c>
      <c r="BI157" s="333">
        <v>0</v>
      </c>
      <c r="BJ157" s="333">
        <v>0</v>
      </c>
      <c r="BK157" s="333">
        <v>0</v>
      </c>
      <c r="BL157" s="333">
        <v>0</v>
      </c>
      <c r="BM157" s="333">
        <v>0</v>
      </c>
      <c r="BN157" s="333">
        <v>0</v>
      </c>
      <c r="BO157" s="333">
        <v>0</v>
      </c>
      <c r="BP157" s="333">
        <v>0</v>
      </c>
      <c r="BQ157" s="333">
        <v>0</v>
      </c>
      <c r="BR157" s="333">
        <v>0</v>
      </c>
      <c r="BS157" s="333">
        <v>0</v>
      </c>
      <c r="BT157" s="333">
        <v>0</v>
      </c>
    </row>
    <row r="158" spans="1:72" ht="15.75" customHeight="1" x14ac:dyDescent="0.25">
      <c r="A158" s="2" t="s">
        <v>1012</v>
      </c>
      <c r="B158" s="218">
        <v>46254</v>
      </c>
      <c r="C158" s="332">
        <v>0.45833333333333331</v>
      </c>
      <c r="D158" s="332">
        <v>0.5</v>
      </c>
      <c r="E158" s="333">
        <v>0</v>
      </c>
      <c r="F158" s="333">
        <v>0</v>
      </c>
      <c r="G158" s="333">
        <v>0</v>
      </c>
      <c r="H158" s="333">
        <v>0</v>
      </c>
      <c r="I158" s="333">
        <v>0</v>
      </c>
      <c r="J158" s="333">
        <v>0</v>
      </c>
      <c r="K158" s="333">
        <v>0</v>
      </c>
      <c r="L158" s="333">
        <v>0</v>
      </c>
      <c r="M158" s="333">
        <v>0</v>
      </c>
      <c r="N158" s="333">
        <v>0</v>
      </c>
      <c r="O158" s="333">
        <v>0</v>
      </c>
      <c r="P158" s="333">
        <v>0</v>
      </c>
      <c r="Q158" s="333">
        <v>0</v>
      </c>
      <c r="R158" s="333">
        <v>0</v>
      </c>
      <c r="S158" s="333">
        <v>0</v>
      </c>
      <c r="T158" s="333">
        <v>0</v>
      </c>
      <c r="U158" s="333">
        <v>0</v>
      </c>
      <c r="V158" s="333">
        <v>0</v>
      </c>
      <c r="W158" s="333">
        <v>0</v>
      </c>
      <c r="X158" s="333">
        <v>0</v>
      </c>
      <c r="Y158" s="333">
        <v>0</v>
      </c>
      <c r="Z158" s="333">
        <v>0</v>
      </c>
      <c r="AA158" s="333">
        <v>0</v>
      </c>
      <c r="AB158" s="333">
        <v>0</v>
      </c>
      <c r="AC158" s="333">
        <v>0</v>
      </c>
      <c r="AD158" s="333">
        <v>0</v>
      </c>
      <c r="AE158" s="333">
        <v>0</v>
      </c>
      <c r="AF158" s="333">
        <v>0</v>
      </c>
      <c r="AG158" s="333">
        <v>0</v>
      </c>
      <c r="AH158" s="333">
        <v>0</v>
      </c>
      <c r="AI158" s="333">
        <v>0</v>
      </c>
      <c r="AJ158" s="333">
        <v>0</v>
      </c>
      <c r="AK158" s="333">
        <v>0</v>
      </c>
      <c r="AL158" s="333">
        <v>0</v>
      </c>
      <c r="AM158" s="333">
        <v>0</v>
      </c>
      <c r="AN158" s="333">
        <v>0</v>
      </c>
      <c r="AO158" s="333">
        <v>0</v>
      </c>
      <c r="AP158" s="333">
        <v>0</v>
      </c>
      <c r="AQ158" s="333">
        <v>0</v>
      </c>
      <c r="AR158" s="333">
        <v>0</v>
      </c>
      <c r="AS158" s="333">
        <v>0</v>
      </c>
      <c r="AT158" s="333">
        <v>0</v>
      </c>
      <c r="AU158" s="333">
        <v>0</v>
      </c>
      <c r="AV158" s="333">
        <v>0</v>
      </c>
      <c r="AW158" s="333">
        <v>0</v>
      </c>
      <c r="AX158" s="333">
        <v>0</v>
      </c>
      <c r="AY158" s="333">
        <v>0</v>
      </c>
      <c r="AZ158" s="333">
        <v>0</v>
      </c>
      <c r="BA158" s="333">
        <v>0</v>
      </c>
      <c r="BB158" s="333">
        <v>0</v>
      </c>
      <c r="BC158" s="333">
        <v>0</v>
      </c>
      <c r="BD158" s="333">
        <v>0</v>
      </c>
      <c r="BE158" s="333">
        <v>0</v>
      </c>
      <c r="BF158" s="333">
        <v>0</v>
      </c>
      <c r="BG158" s="333">
        <v>0</v>
      </c>
      <c r="BH158" s="333">
        <v>0</v>
      </c>
      <c r="BI158" s="333">
        <v>0</v>
      </c>
      <c r="BJ158" s="333">
        <v>0</v>
      </c>
      <c r="BK158" s="333">
        <v>0</v>
      </c>
      <c r="BL158" s="333">
        <v>0</v>
      </c>
      <c r="BM158" s="333">
        <v>0</v>
      </c>
      <c r="BN158" s="333">
        <v>0</v>
      </c>
      <c r="BO158" s="333">
        <v>0</v>
      </c>
      <c r="BP158" s="333">
        <v>0</v>
      </c>
      <c r="BQ158" s="333">
        <v>0</v>
      </c>
      <c r="BR158" s="333">
        <v>0</v>
      </c>
      <c r="BS158" s="333">
        <v>0</v>
      </c>
      <c r="BT158" s="333">
        <v>0</v>
      </c>
    </row>
    <row r="159" spans="1:72" ht="15.75" customHeight="1" x14ac:dyDescent="0.25">
      <c r="A159" s="2" t="s">
        <v>1013</v>
      </c>
      <c r="B159" s="218">
        <v>46254</v>
      </c>
      <c r="C159" s="332">
        <v>0.5</v>
      </c>
      <c r="D159" s="332">
        <v>0.54166666666666663</v>
      </c>
      <c r="E159" s="333">
        <v>0</v>
      </c>
      <c r="F159" s="333">
        <v>0</v>
      </c>
      <c r="G159" s="333">
        <v>0</v>
      </c>
      <c r="H159" s="333">
        <v>0</v>
      </c>
      <c r="I159" s="333">
        <v>0</v>
      </c>
      <c r="J159" s="333">
        <v>0</v>
      </c>
      <c r="K159" s="333">
        <v>0</v>
      </c>
      <c r="L159" s="333">
        <v>0</v>
      </c>
      <c r="M159" s="333">
        <v>0</v>
      </c>
      <c r="N159" s="333">
        <v>0</v>
      </c>
      <c r="O159" s="333">
        <v>0</v>
      </c>
      <c r="P159" s="333">
        <v>0</v>
      </c>
      <c r="Q159" s="333">
        <v>0</v>
      </c>
      <c r="R159" s="333">
        <v>0</v>
      </c>
      <c r="S159" s="333">
        <v>0</v>
      </c>
      <c r="T159" s="333">
        <v>0</v>
      </c>
      <c r="U159" s="333">
        <v>0</v>
      </c>
      <c r="V159" s="333">
        <v>0</v>
      </c>
      <c r="W159" s="333">
        <v>0</v>
      </c>
      <c r="X159" s="333">
        <v>0</v>
      </c>
      <c r="Y159" s="333">
        <v>0</v>
      </c>
      <c r="Z159" s="333">
        <v>0</v>
      </c>
      <c r="AA159" s="333">
        <v>0</v>
      </c>
      <c r="AB159" s="333">
        <v>0</v>
      </c>
      <c r="AC159" s="333">
        <v>0</v>
      </c>
      <c r="AD159" s="333">
        <v>0</v>
      </c>
      <c r="AE159" s="333">
        <v>0</v>
      </c>
      <c r="AF159" s="333">
        <v>0</v>
      </c>
      <c r="AG159" s="333">
        <v>0</v>
      </c>
      <c r="AH159" s="333">
        <v>0</v>
      </c>
      <c r="AI159" s="333">
        <v>0</v>
      </c>
      <c r="AJ159" s="333">
        <v>0</v>
      </c>
      <c r="AK159" s="333">
        <v>0</v>
      </c>
      <c r="AL159" s="333">
        <v>0</v>
      </c>
      <c r="AM159" s="333">
        <v>0</v>
      </c>
      <c r="AN159" s="333">
        <v>0</v>
      </c>
      <c r="AO159" s="333">
        <v>0</v>
      </c>
      <c r="AP159" s="333">
        <v>0</v>
      </c>
      <c r="AQ159" s="333">
        <v>0</v>
      </c>
      <c r="AR159" s="333">
        <v>0</v>
      </c>
      <c r="AS159" s="333">
        <v>0</v>
      </c>
      <c r="AT159" s="333">
        <v>0</v>
      </c>
      <c r="AU159" s="333">
        <v>0</v>
      </c>
      <c r="AV159" s="333">
        <v>0</v>
      </c>
      <c r="AW159" s="333">
        <v>0</v>
      </c>
      <c r="AX159" s="333">
        <v>0</v>
      </c>
      <c r="AY159" s="333">
        <v>0</v>
      </c>
      <c r="AZ159" s="333">
        <v>0</v>
      </c>
      <c r="BA159" s="333">
        <v>0</v>
      </c>
      <c r="BB159" s="333">
        <v>0</v>
      </c>
      <c r="BC159" s="333">
        <v>0</v>
      </c>
      <c r="BD159" s="333">
        <v>0</v>
      </c>
      <c r="BE159" s="333">
        <v>0</v>
      </c>
      <c r="BF159" s="333">
        <v>0</v>
      </c>
      <c r="BG159" s="333">
        <v>0</v>
      </c>
      <c r="BH159" s="333">
        <v>0</v>
      </c>
      <c r="BI159" s="333">
        <v>0</v>
      </c>
      <c r="BJ159" s="333">
        <v>0</v>
      </c>
      <c r="BK159" s="333">
        <v>0</v>
      </c>
      <c r="BL159" s="333">
        <v>0</v>
      </c>
      <c r="BM159" s="333">
        <v>0</v>
      </c>
      <c r="BN159" s="333">
        <v>0</v>
      </c>
      <c r="BO159" s="333">
        <v>0</v>
      </c>
      <c r="BP159" s="333">
        <v>0</v>
      </c>
      <c r="BQ159" s="333">
        <v>0</v>
      </c>
      <c r="BR159" s="333">
        <v>0</v>
      </c>
      <c r="BS159" s="333">
        <v>0</v>
      </c>
      <c r="BT159" s="333">
        <v>0</v>
      </c>
    </row>
    <row r="160" spans="1:72" ht="15.75" customHeight="1" x14ac:dyDescent="0.25">
      <c r="A160" s="2" t="s">
        <v>1014</v>
      </c>
      <c r="B160" s="218">
        <v>46254</v>
      </c>
      <c r="C160" s="332">
        <v>0.54166666666666663</v>
      </c>
      <c r="D160" s="332">
        <v>0.58333333333333337</v>
      </c>
      <c r="E160" s="333">
        <v>0</v>
      </c>
      <c r="F160" s="333">
        <v>0</v>
      </c>
      <c r="G160" s="333">
        <v>0</v>
      </c>
      <c r="H160" s="333">
        <v>0</v>
      </c>
      <c r="I160" s="333">
        <v>0</v>
      </c>
      <c r="J160" s="333">
        <v>0</v>
      </c>
      <c r="K160" s="333">
        <v>0</v>
      </c>
      <c r="L160" s="333">
        <v>0</v>
      </c>
      <c r="M160" s="333">
        <v>0</v>
      </c>
      <c r="N160" s="333">
        <v>0</v>
      </c>
      <c r="O160" s="333">
        <v>0</v>
      </c>
      <c r="P160" s="333">
        <v>0</v>
      </c>
      <c r="Q160" s="333">
        <v>0</v>
      </c>
      <c r="R160" s="333">
        <v>0</v>
      </c>
      <c r="S160" s="333">
        <v>0</v>
      </c>
      <c r="T160" s="333">
        <v>0</v>
      </c>
      <c r="U160" s="333">
        <v>0</v>
      </c>
      <c r="V160" s="333">
        <v>0</v>
      </c>
      <c r="W160" s="333">
        <v>0</v>
      </c>
      <c r="X160" s="333">
        <v>0</v>
      </c>
      <c r="Y160" s="333">
        <v>0</v>
      </c>
      <c r="Z160" s="333">
        <v>0</v>
      </c>
      <c r="AA160" s="333">
        <v>0</v>
      </c>
      <c r="AB160" s="333">
        <v>0</v>
      </c>
      <c r="AC160" s="333">
        <v>0</v>
      </c>
      <c r="AD160" s="333">
        <v>0</v>
      </c>
      <c r="AE160" s="333">
        <v>0</v>
      </c>
      <c r="AF160" s="333">
        <v>0</v>
      </c>
      <c r="AG160" s="333">
        <v>0</v>
      </c>
      <c r="AH160" s="333">
        <v>0</v>
      </c>
      <c r="AI160" s="333">
        <v>0</v>
      </c>
      <c r="AJ160" s="333">
        <v>0</v>
      </c>
      <c r="AK160" s="333">
        <v>0</v>
      </c>
      <c r="AL160" s="333">
        <v>0</v>
      </c>
      <c r="AM160" s="333">
        <v>0</v>
      </c>
      <c r="AN160" s="333">
        <v>0</v>
      </c>
      <c r="AO160" s="333">
        <v>0</v>
      </c>
      <c r="AP160" s="333">
        <v>0</v>
      </c>
      <c r="AQ160" s="333">
        <v>0</v>
      </c>
      <c r="AR160" s="333">
        <v>0</v>
      </c>
      <c r="AS160" s="333">
        <v>0</v>
      </c>
      <c r="AT160" s="333">
        <v>0</v>
      </c>
      <c r="AU160" s="333">
        <v>0</v>
      </c>
      <c r="AV160" s="333">
        <v>0</v>
      </c>
      <c r="AW160" s="333">
        <v>0</v>
      </c>
      <c r="AX160" s="333">
        <v>0</v>
      </c>
      <c r="AY160" s="333">
        <v>0</v>
      </c>
      <c r="AZ160" s="333">
        <v>0</v>
      </c>
      <c r="BA160" s="333">
        <v>0</v>
      </c>
      <c r="BB160" s="333">
        <v>0</v>
      </c>
      <c r="BC160" s="333">
        <v>0</v>
      </c>
      <c r="BD160" s="333">
        <v>0</v>
      </c>
      <c r="BE160" s="333">
        <v>0</v>
      </c>
      <c r="BF160" s="333">
        <v>0</v>
      </c>
      <c r="BG160" s="333">
        <v>0</v>
      </c>
      <c r="BH160" s="333">
        <v>0</v>
      </c>
      <c r="BI160" s="333">
        <v>0</v>
      </c>
      <c r="BJ160" s="333">
        <v>0</v>
      </c>
      <c r="BK160" s="333">
        <v>0</v>
      </c>
      <c r="BL160" s="333">
        <v>0</v>
      </c>
      <c r="BM160" s="333">
        <v>0</v>
      </c>
      <c r="BN160" s="333">
        <v>0</v>
      </c>
      <c r="BO160" s="333">
        <v>0</v>
      </c>
      <c r="BP160" s="333">
        <v>0</v>
      </c>
      <c r="BQ160" s="333">
        <v>0</v>
      </c>
      <c r="BR160" s="333">
        <v>0</v>
      </c>
      <c r="BS160" s="333">
        <v>0</v>
      </c>
      <c r="BT160" s="333">
        <v>0</v>
      </c>
    </row>
    <row r="161" spans="1:72" ht="15.75" customHeight="1" x14ac:dyDescent="0.25">
      <c r="A161" s="2" t="s">
        <v>1015</v>
      </c>
      <c r="B161" s="218">
        <v>46254</v>
      </c>
      <c r="C161" s="332">
        <v>0.58333333333333337</v>
      </c>
      <c r="D161" s="332">
        <v>0.625</v>
      </c>
      <c r="E161" s="333">
        <v>0</v>
      </c>
      <c r="F161" s="333">
        <v>0</v>
      </c>
      <c r="G161" s="333">
        <v>0</v>
      </c>
      <c r="H161" s="333">
        <v>0</v>
      </c>
      <c r="I161" s="333">
        <v>0</v>
      </c>
      <c r="J161" s="333">
        <v>0</v>
      </c>
      <c r="K161" s="333">
        <v>0</v>
      </c>
      <c r="L161" s="333">
        <v>0</v>
      </c>
      <c r="M161" s="333">
        <v>0</v>
      </c>
      <c r="N161" s="333">
        <v>0</v>
      </c>
      <c r="O161" s="333">
        <v>0</v>
      </c>
      <c r="P161" s="333">
        <v>0</v>
      </c>
      <c r="Q161" s="333">
        <v>0</v>
      </c>
      <c r="R161" s="333">
        <v>0</v>
      </c>
      <c r="S161" s="333">
        <v>0</v>
      </c>
      <c r="T161" s="333">
        <v>0</v>
      </c>
      <c r="U161" s="333">
        <v>0</v>
      </c>
      <c r="V161" s="333">
        <v>0</v>
      </c>
      <c r="W161" s="333">
        <v>0</v>
      </c>
      <c r="X161" s="333">
        <v>0</v>
      </c>
      <c r="Y161" s="333">
        <v>0</v>
      </c>
      <c r="Z161" s="333">
        <v>0</v>
      </c>
      <c r="AA161" s="333">
        <v>0</v>
      </c>
      <c r="AB161" s="333">
        <v>0</v>
      </c>
      <c r="AC161" s="333">
        <v>0</v>
      </c>
      <c r="AD161" s="333">
        <v>0</v>
      </c>
      <c r="AE161" s="333">
        <v>0</v>
      </c>
      <c r="AF161" s="333">
        <v>0</v>
      </c>
      <c r="AG161" s="333">
        <v>0</v>
      </c>
      <c r="AH161" s="333">
        <v>0</v>
      </c>
      <c r="AI161" s="333">
        <v>0</v>
      </c>
      <c r="AJ161" s="333">
        <v>0</v>
      </c>
      <c r="AK161" s="333">
        <v>0</v>
      </c>
      <c r="AL161" s="333">
        <v>0</v>
      </c>
      <c r="AM161" s="333">
        <v>0</v>
      </c>
      <c r="AN161" s="333">
        <v>0</v>
      </c>
      <c r="AO161" s="333">
        <v>0</v>
      </c>
      <c r="AP161" s="333">
        <v>0</v>
      </c>
      <c r="AQ161" s="333">
        <v>0</v>
      </c>
      <c r="AR161" s="333">
        <v>0</v>
      </c>
      <c r="AS161" s="333">
        <v>0</v>
      </c>
      <c r="AT161" s="333">
        <v>0</v>
      </c>
      <c r="AU161" s="333">
        <v>0</v>
      </c>
      <c r="AV161" s="333">
        <v>0</v>
      </c>
      <c r="AW161" s="333">
        <v>0</v>
      </c>
      <c r="AX161" s="333">
        <v>0</v>
      </c>
      <c r="AY161" s="333">
        <v>0</v>
      </c>
      <c r="AZ161" s="333">
        <v>0</v>
      </c>
      <c r="BA161" s="333">
        <v>0</v>
      </c>
      <c r="BB161" s="333">
        <v>0</v>
      </c>
      <c r="BC161" s="333">
        <v>0</v>
      </c>
      <c r="BD161" s="333">
        <v>0</v>
      </c>
      <c r="BE161" s="333">
        <v>0</v>
      </c>
      <c r="BF161" s="333">
        <v>0</v>
      </c>
      <c r="BG161" s="333">
        <v>0</v>
      </c>
      <c r="BH161" s="333">
        <v>0</v>
      </c>
      <c r="BI161" s="333">
        <v>0</v>
      </c>
      <c r="BJ161" s="333">
        <v>0</v>
      </c>
      <c r="BK161" s="333">
        <v>0</v>
      </c>
      <c r="BL161" s="333">
        <v>0</v>
      </c>
      <c r="BM161" s="333">
        <v>0</v>
      </c>
      <c r="BN161" s="333">
        <v>0</v>
      </c>
      <c r="BO161" s="333">
        <v>0</v>
      </c>
      <c r="BP161" s="333">
        <v>0</v>
      </c>
      <c r="BQ161" s="333">
        <v>0</v>
      </c>
      <c r="BR161" s="333">
        <v>0</v>
      </c>
      <c r="BS161" s="333">
        <v>0</v>
      </c>
      <c r="BT161" s="333">
        <v>0</v>
      </c>
    </row>
    <row r="162" spans="1:72" ht="15.75" customHeight="1" x14ac:dyDescent="0.25">
      <c r="A162" s="2" t="s">
        <v>1016</v>
      </c>
      <c r="B162" s="218">
        <v>46254</v>
      </c>
      <c r="C162" s="332">
        <v>0.625</v>
      </c>
      <c r="D162" s="332">
        <v>0.66666666666666663</v>
      </c>
      <c r="E162" s="333">
        <v>0</v>
      </c>
      <c r="F162" s="333">
        <v>0</v>
      </c>
      <c r="G162" s="333">
        <v>0</v>
      </c>
      <c r="H162" s="333">
        <v>0</v>
      </c>
      <c r="I162" s="333">
        <v>0</v>
      </c>
      <c r="J162" s="333">
        <v>0</v>
      </c>
      <c r="K162" s="333">
        <v>0</v>
      </c>
      <c r="L162" s="333">
        <v>0</v>
      </c>
      <c r="M162" s="333">
        <v>0</v>
      </c>
      <c r="N162" s="333">
        <v>0</v>
      </c>
      <c r="O162" s="333">
        <v>0</v>
      </c>
      <c r="P162" s="333">
        <v>0</v>
      </c>
      <c r="Q162" s="333">
        <v>0</v>
      </c>
      <c r="R162" s="333">
        <v>0</v>
      </c>
      <c r="S162" s="333">
        <v>0</v>
      </c>
      <c r="T162" s="333">
        <v>0</v>
      </c>
      <c r="U162" s="333">
        <v>0</v>
      </c>
      <c r="V162" s="333">
        <v>0</v>
      </c>
      <c r="W162" s="333">
        <v>0</v>
      </c>
      <c r="X162" s="333">
        <v>0</v>
      </c>
      <c r="Y162" s="333">
        <v>0</v>
      </c>
      <c r="Z162" s="333">
        <v>0</v>
      </c>
      <c r="AA162" s="333">
        <v>0</v>
      </c>
      <c r="AB162" s="333">
        <v>0</v>
      </c>
      <c r="AC162" s="333">
        <v>0</v>
      </c>
      <c r="AD162" s="333">
        <v>0</v>
      </c>
      <c r="AE162" s="333">
        <v>0</v>
      </c>
      <c r="AF162" s="333">
        <v>0</v>
      </c>
      <c r="AG162" s="333">
        <v>0</v>
      </c>
      <c r="AH162" s="333">
        <v>0</v>
      </c>
      <c r="AI162" s="333">
        <v>0</v>
      </c>
      <c r="AJ162" s="333">
        <v>0</v>
      </c>
      <c r="AK162" s="333">
        <v>0</v>
      </c>
      <c r="AL162" s="333">
        <v>0</v>
      </c>
      <c r="AM162" s="333">
        <v>0</v>
      </c>
      <c r="AN162" s="333">
        <v>0</v>
      </c>
      <c r="AO162" s="333">
        <v>0</v>
      </c>
      <c r="AP162" s="333">
        <v>0</v>
      </c>
      <c r="AQ162" s="333">
        <v>0</v>
      </c>
      <c r="AR162" s="333">
        <v>0</v>
      </c>
      <c r="AS162" s="333">
        <v>0</v>
      </c>
      <c r="AT162" s="333">
        <v>0</v>
      </c>
      <c r="AU162" s="333">
        <v>0</v>
      </c>
      <c r="AV162" s="333">
        <v>0</v>
      </c>
      <c r="AW162" s="333">
        <v>0</v>
      </c>
      <c r="AX162" s="333">
        <v>0</v>
      </c>
      <c r="AY162" s="333">
        <v>0</v>
      </c>
      <c r="AZ162" s="333">
        <v>0</v>
      </c>
      <c r="BA162" s="333">
        <v>0</v>
      </c>
      <c r="BB162" s="333">
        <v>0</v>
      </c>
      <c r="BC162" s="333">
        <v>0</v>
      </c>
      <c r="BD162" s="333">
        <v>0</v>
      </c>
      <c r="BE162" s="333">
        <v>0</v>
      </c>
      <c r="BF162" s="333">
        <v>0</v>
      </c>
      <c r="BG162" s="333">
        <v>0</v>
      </c>
      <c r="BH162" s="333">
        <v>0</v>
      </c>
      <c r="BI162" s="333">
        <v>0</v>
      </c>
      <c r="BJ162" s="333">
        <v>0</v>
      </c>
      <c r="BK162" s="333">
        <v>0</v>
      </c>
      <c r="BL162" s="333">
        <v>0</v>
      </c>
      <c r="BM162" s="333">
        <v>0</v>
      </c>
      <c r="BN162" s="333">
        <v>0</v>
      </c>
      <c r="BO162" s="333">
        <v>0</v>
      </c>
      <c r="BP162" s="333">
        <v>0</v>
      </c>
      <c r="BQ162" s="333">
        <v>0</v>
      </c>
      <c r="BR162" s="333">
        <v>0</v>
      </c>
      <c r="BS162" s="333">
        <v>0</v>
      </c>
      <c r="BT162" s="333">
        <v>0</v>
      </c>
    </row>
    <row r="163" spans="1:72" ht="15.75" customHeight="1" x14ac:dyDescent="0.25">
      <c r="A163" s="2" t="s">
        <v>1017</v>
      </c>
      <c r="B163" s="218">
        <v>46254</v>
      </c>
      <c r="C163" s="332">
        <v>0.66666666666666663</v>
      </c>
      <c r="D163" s="332">
        <v>0.70833333333333337</v>
      </c>
      <c r="E163" s="333">
        <v>0</v>
      </c>
      <c r="F163" s="333">
        <v>0</v>
      </c>
      <c r="G163" s="333">
        <v>0</v>
      </c>
      <c r="H163" s="333">
        <v>0</v>
      </c>
      <c r="I163" s="333">
        <v>0</v>
      </c>
      <c r="J163" s="333">
        <v>0</v>
      </c>
      <c r="K163" s="333">
        <v>0</v>
      </c>
      <c r="L163" s="333">
        <v>0</v>
      </c>
      <c r="M163" s="333">
        <v>0</v>
      </c>
      <c r="N163" s="333">
        <v>0</v>
      </c>
      <c r="O163" s="333">
        <v>0</v>
      </c>
      <c r="P163" s="333">
        <v>0</v>
      </c>
      <c r="Q163" s="333">
        <v>0</v>
      </c>
      <c r="R163" s="333">
        <v>0</v>
      </c>
      <c r="S163" s="333">
        <v>0</v>
      </c>
      <c r="T163" s="333">
        <v>0</v>
      </c>
      <c r="U163" s="333">
        <v>0</v>
      </c>
      <c r="V163" s="333">
        <v>0</v>
      </c>
      <c r="W163" s="333">
        <v>0</v>
      </c>
      <c r="X163" s="333">
        <v>0</v>
      </c>
      <c r="Y163" s="333">
        <v>0</v>
      </c>
      <c r="Z163" s="333">
        <v>0</v>
      </c>
      <c r="AA163" s="333">
        <v>0</v>
      </c>
      <c r="AB163" s="333">
        <v>0</v>
      </c>
      <c r="AC163" s="333">
        <v>0</v>
      </c>
      <c r="AD163" s="333">
        <v>0</v>
      </c>
      <c r="AE163" s="333">
        <v>0</v>
      </c>
      <c r="AF163" s="333">
        <v>0</v>
      </c>
      <c r="AG163" s="333">
        <v>0</v>
      </c>
      <c r="AH163" s="333">
        <v>0</v>
      </c>
      <c r="AI163" s="333">
        <v>0</v>
      </c>
      <c r="AJ163" s="333">
        <v>0</v>
      </c>
      <c r="AK163" s="333">
        <v>0</v>
      </c>
      <c r="AL163" s="333">
        <v>0</v>
      </c>
      <c r="AM163" s="333">
        <v>0</v>
      </c>
      <c r="AN163" s="333">
        <v>0</v>
      </c>
      <c r="AO163" s="333">
        <v>0</v>
      </c>
      <c r="AP163" s="333">
        <v>0</v>
      </c>
      <c r="AQ163" s="333">
        <v>0</v>
      </c>
      <c r="AR163" s="333">
        <v>0</v>
      </c>
      <c r="AS163" s="333">
        <v>0</v>
      </c>
      <c r="AT163" s="333">
        <v>0</v>
      </c>
      <c r="AU163" s="333">
        <v>0</v>
      </c>
      <c r="AV163" s="333">
        <v>0</v>
      </c>
      <c r="AW163" s="333">
        <v>0</v>
      </c>
      <c r="AX163" s="333">
        <v>0</v>
      </c>
      <c r="AY163" s="333">
        <v>0</v>
      </c>
      <c r="AZ163" s="333">
        <v>0</v>
      </c>
      <c r="BA163" s="333">
        <v>0</v>
      </c>
      <c r="BB163" s="333">
        <v>0</v>
      </c>
      <c r="BC163" s="333">
        <v>0</v>
      </c>
      <c r="BD163" s="333">
        <v>0</v>
      </c>
      <c r="BE163" s="333">
        <v>0</v>
      </c>
      <c r="BF163" s="333">
        <v>0</v>
      </c>
      <c r="BG163" s="333">
        <v>0</v>
      </c>
      <c r="BH163" s="333">
        <v>0</v>
      </c>
      <c r="BI163" s="333">
        <v>0</v>
      </c>
      <c r="BJ163" s="333">
        <v>0</v>
      </c>
      <c r="BK163" s="333">
        <v>0</v>
      </c>
      <c r="BL163" s="333">
        <v>0</v>
      </c>
      <c r="BM163" s="333">
        <v>0</v>
      </c>
      <c r="BN163" s="333">
        <v>0</v>
      </c>
      <c r="BO163" s="333">
        <v>0</v>
      </c>
      <c r="BP163" s="333">
        <v>0</v>
      </c>
      <c r="BQ163" s="333">
        <v>0</v>
      </c>
      <c r="BR163" s="333">
        <v>0</v>
      </c>
      <c r="BS163" s="333">
        <v>0</v>
      </c>
      <c r="BT163" s="333">
        <v>0</v>
      </c>
    </row>
    <row r="164" spans="1:72" ht="15.75" customHeight="1" x14ac:dyDescent="0.25">
      <c r="A164" s="2" t="s">
        <v>1018</v>
      </c>
      <c r="B164" s="218">
        <v>46254</v>
      </c>
      <c r="C164" s="332">
        <v>0.70833333333333337</v>
      </c>
      <c r="D164" s="332">
        <v>0.75</v>
      </c>
      <c r="E164" s="333">
        <v>0</v>
      </c>
      <c r="F164" s="333">
        <v>0</v>
      </c>
      <c r="G164" s="333">
        <v>0</v>
      </c>
      <c r="H164" s="333">
        <v>0</v>
      </c>
      <c r="I164" s="333">
        <v>0</v>
      </c>
      <c r="J164" s="333">
        <v>0</v>
      </c>
      <c r="K164" s="333">
        <v>0</v>
      </c>
      <c r="L164" s="333">
        <v>0</v>
      </c>
      <c r="M164" s="333">
        <v>0</v>
      </c>
      <c r="N164" s="333">
        <v>0</v>
      </c>
      <c r="O164" s="333">
        <v>0</v>
      </c>
      <c r="P164" s="333">
        <v>0</v>
      </c>
      <c r="Q164" s="333">
        <v>0</v>
      </c>
      <c r="R164" s="333">
        <v>0</v>
      </c>
      <c r="S164" s="333">
        <v>0</v>
      </c>
      <c r="T164" s="333">
        <v>0</v>
      </c>
      <c r="U164" s="333">
        <v>0</v>
      </c>
      <c r="V164" s="333">
        <v>0</v>
      </c>
      <c r="W164" s="333">
        <v>0</v>
      </c>
      <c r="X164" s="333">
        <v>0</v>
      </c>
      <c r="Y164" s="333">
        <v>0</v>
      </c>
      <c r="Z164" s="333">
        <v>0</v>
      </c>
      <c r="AA164" s="333">
        <v>0</v>
      </c>
      <c r="AB164" s="333">
        <v>0</v>
      </c>
      <c r="AC164" s="333">
        <v>0</v>
      </c>
      <c r="AD164" s="333">
        <v>0</v>
      </c>
      <c r="AE164" s="333">
        <v>0</v>
      </c>
      <c r="AF164" s="333">
        <v>0</v>
      </c>
      <c r="AG164" s="333">
        <v>0</v>
      </c>
      <c r="AH164" s="333">
        <v>0</v>
      </c>
      <c r="AI164" s="333">
        <v>0</v>
      </c>
      <c r="AJ164" s="333">
        <v>0</v>
      </c>
      <c r="AK164" s="333">
        <v>0</v>
      </c>
      <c r="AL164" s="333">
        <v>0</v>
      </c>
      <c r="AM164" s="333">
        <v>0</v>
      </c>
      <c r="AN164" s="333">
        <v>0</v>
      </c>
      <c r="AO164" s="333">
        <v>0</v>
      </c>
      <c r="AP164" s="333">
        <v>0</v>
      </c>
      <c r="AQ164" s="333">
        <v>0</v>
      </c>
      <c r="AR164" s="333">
        <v>0</v>
      </c>
      <c r="AS164" s="333">
        <v>0</v>
      </c>
      <c r="AT164" s="333">
        <v>0</v>
      </c>
      <c r="AU164" s="333">
        <v>0</v>
      </c>
      <c r="AV164" s="333">
        <v>0</v>
      </c>
      <c r="AW164" s="333">
        <v>0</v>
      </c>
      <c r="AX164" s="333">
        <v>0</v>
      </c>
      <c r="AY164" s="333">
        <v>0</v>
      </c>
      <c r="AZ164" s="333">
        <v>0</v>
      </c>
      <c r="BA164" s="333">
        <v>0</v>
      </c>
      <c r="BB164" s="333">
        <v>0</v>
      </c>
      <c r="BC164" s="333">
        <v>0</v>
      </c>
      <c r="BD164" s="333">
        <v>0</v>
      </c>
      <c r="BE164" s="333">
        <v>0</v>
      </c>
      <c r="BF164" s="333">
        <v>0</v>
      </c>
      <c r="BG164" s="333">
        <v>0</v>
      </c>
      <c r="BH164" s="333">
        <v>0</v>
      </c>
      <c r="BI164" s="333">
        <v>0</v>
      </c>
      <c r="BJ164" s="333">
        <v>0</v>
      </c>
      <c r="BK164" s="333">
        <v>0</v>
      </c>
      <c r="BL164" s="333">
        <v>0</v>
      </c>
      <c r="BM164" s="333">
        <v>0</v>
      </c>
      <c r="BN164" s="333">
        <v>0</v>
      </c>
      <c r="BO164" s="333">
        <v>0</v>
      </c>
      <c r="BP164" s="333">
        <v>0</v>
      </c>
      <c r="BQ164" s="333">
        <v>0</v>
      </c>
      <c r="BR164" s="333">
        <v>0</v>
      </c>
      <c r="BS164" s="333">
        <v>0</v>
      </c>
      <c r="BT164" s="333">
        <v>0</v>
      </c>
    </row>
    <row r="165" spans="1:72" ht="15.75" customHeight="1" x14ac:dyDescent="0.25">
      <c r="A165" s="2" t="s">
        <v>1019</v>
      </c>
      <c r="B165" s="218">
        <v>46255</v>
      </c>
      <c r="C165" s="332">
        <v>0.41666666666666669</v>
      </c>
      <c r="D165" s="332">
        <v>0.45833333333333331</v>
      </c>
      <c r="E165" s="333">
        <v>0</v>
      </c>
      <c r="F165" s="333">
        <v>0</v>
      </c>
      <c r="G165" s="333">
        <v>0</v>
      </c>
      <c r="H165" s="333">
        <v>0</v>
      </c>
      <c r="I165" s="333">
        <v>0</v>
      </c>
      <c r="J165" s="333">
        <v>0</v>
      </c>
      <c r="K165" s="333">
        <v>0</v>
      </c>
      <c r="L165" s="333">
        <v>0</v>
      </c>
      <c r="M165" s="333">
        <v>0</v>
      </c>
      <c r="N165" s="333">
        <v>0</v>
      </c>
      <c r="O165" s="333">
        <v>0</v>
      </c>
      <c r="P165" s="333">
        <v>0</v>
      </c>
      <c r="Q165" s="333">
        <v>0</v>
      </c>
      <c r="R165" s="333">
        <v>0</v>
      </c>
      <c r="S165" s="333">
        <v>0</v>
      </c>
      <c r="T165" s="333">
        <v>0</v>
      </c>
      <c r="U165" s="333">
        <v>0</v>
      </c>
      <c r="V165" s="333">
        <v>0</v>
      </c>
      <c r="W165" s="333">
        <v>0</v>
      </c>
      <c r="X165" s="333">
        <v>0</v>
      </c>
      <c r="Y165" s="333">
        <v>0</v>
      </c>
      <c r="Z165" s="333">
        <v>0</v>
      </c>
      <c r="AA165" s="333">
        <v>0</v>
      </c>
      <c r="AB165" s="333">
        <v>0</v>
      </c>
      <c r="AC165" s="333">
        <v>0</v>
      </c>
      <c r="AD165" s="333">
        <v>0</v>
      </c>
      <c r="AE165" s="333">
        <v>0</v>
      </c>
      <c r="AF165" s="333">
        <v>0</v>
      </c>
      <c r="AG165" s="333">
        <v>0</v>
      </c>
      <c r="AH165" s="333">
        <v>0</v>
      </c>
      <c r="AI165" s="333">
        <v>0</v>
      </c>
      <c r="AJ165" s="333">
        <v>0</v>
      </c>
      <c r="AK165" s="333">
        <v>0</v>
      </c>
      <c r="AL165" s="333">
        <v>0</v>
      </c>
      <c r="AM165" s="333">
        <v>0</v>
      </c>
      <c r="AN165" s="333">
        <v>0</v>
      </c>
      <c r="AO165" s="333">
        <v>0</v>
      </c>
      <c r="AP165" s="333">
        <v>0</v>
      </c>
      <c r="AQ165" s="333">
        <v>0</v>
      </c>
      <c r="AR165" s="333">
        <v>0</v>
      </c>
      <c r="AS165" s="333">
        <v>0</v>
      </c>
      <c r="AT165" s="333">
        <v>0</v>
      </c>
      <c r="AU165" s="333">
        <v>0</v>
      </c>
      <c r="AV165" s="333">
        <v>0</v>
      </c>
      <c r="AW165" s="333">
        <v>0</v>
      </c>
      <c r="AX165" s="333">
        <v>0</v>
      </c>
      <c r="AY165" s="333">
        <v>0</v>
      </c>
      <c r="AZ165" s="333">
        <v>0</v>
      </c>
      <c r="BA165" s="333">
        <v>0</v>
      </c>
      <c r="BB165" s="333">
        <v>0</v>
      </c>
      <c r="BC165" s="333">
        <v>0</v>
      </c>
      <c r="BD165" s="333">
        <v>0</v>
      </c>
      <c r="BE165" s="333">
        <v>0</v>
      </c>
      <c r="BF165" s="333">
        <v>0</v>
      </c>
      <c r="BG165" s="333">
        <v>0</v>
      </c>
      <c r="BH165" s="333">
        <v>0</v>
      </c>
      <c r="BI165" s="333">
        <v>0</v>
      </c>
      <c r="BJ165" s="333">
        <v>0</v>
      </c>
      <c r="BK165" s="333">
        <v>0</v>
      </c>
      <c r="BL165" s="333">
        <v>0</v>
      </c>
      <c r="BM165" s="333">
        <v>0</v>
      </c>
      <c r="BN165" s="333">
        <v>0</v>
      </c>
      <c r="BO165" s="333">
        <v>0</v>
      </c>
      <c r="BP165" s="333">
        <v>0</v>
      </c>
      <c r="BQ165" s="333">
        <v>0</v>
      </c>
      <c r="BR165" s="333">
        <v>0</v>
      </c>
      <c r="BS165" s="333">
        <v>0</v>
      </c>
      <c r="BT165" s="333">
        <v>0</v>
      </c>
    </row>
    <row r="166" spans="1:72" ht="15.75" customHeight="1" x14ac:dyDescent="0.25">
      <c r="A166" s="2" t="s">
        <v>1020</v>
      </c>
      <c r="B166" s="218">
        <v>46255</v>
      </c>
      <c r="C166" s="332">
        <v>0.45833333333333331</v>
      </c>
      <c r="D166" s="332">
        <v>0.5</v>
      </c>
      <c r="E166" s="333">
        <v>0</v>
      </c>
      <c r="F166" s="333">
        <v>0</v>
      </c>
      <c r="G166" s="333">
        <v>0</v>
      </c>
      <c r="H166" s="333">
        <v>0</v>
      </c>
      <c r="I166" s="333">
        <v>0</v>
      </c>
      <c r="J166" s="333">
        <v>0</v>
      </c>
      <c r="K166" s="333">
        <v>0</v>
      </c>
      <c r="L166" s="333">
        <v>0</v>
      </c>
      <c r="M166" s="333">
        <v>0</v>
      </c>
      <c r="N166" s="333">
        <v>0</v>
      </c>
      <c r="O166" s="333">
        <v>0</v>
      </c>
      <c r="P166" s="333">
        <v>0</v>
      </c>
      <c r="Q166" s="333">
        <v>0</v>
      </c>
      <c r="R166" s="333">
        <v>0</v>
      </c>
      <c r="S166" s="333">
        <v>0</v>
      </c>
      <c r="T166" s="333">
        <v>0</v>
      </c>
      <c r="U166" s="333">
        <v>0</v>
      </c>
      <c r="V166" s="333">
        <v>0</v>
      </c>
      <c r="W166" s="333">
        <v>0</v>
      </c>
      <c r="X166" s="333">
        <v>0</v>
      </c>
      <c r="Y166" s="333">
        <v>0</v>
      </c>
      <c r="Z166" s="333">
        <v>0</v>
      </c>
      <c r="AA166" s="333">
        <v>0</v>
      </c>
      <c r="AB166" s="333">
        <v>0</v>
      </c>
      <c r="AC166" s="333">
        <v>0</v>
      </c>
      <c r="AD166" s="333">
        <v>0</v>
      </c>
      <c r="AE166" s="333">
        <v>0</v>
      </c>
      <c r="AF166" s="333">
        <v>0</v>
      </c>
      <c r="AG166" s="333">
        <v>0</v>
      </c>
      <c r="AH166" s="333">
        <v>0</v>
      </c>
      <c r="AI166" s="333">
        <v>0</v>
      </c>
      <c r="AJ166" s="333">
        <v>0</v>
      </c>
      <c r="AK166" s="333">
        <v>0</v>
      </c>
      <c r="AL166" s="333">
        <v>0</v>
      </c>
      <c r="AM166" s="333">
        <v>0</v>
      </c>
      <c r="AN166" s="333">
        <v>0</v>
      </c>
      <c r="AO166" s="333">
        <v>0</v>
      </c>
      <c r="AP166" s="333">
        <v>0</v>
      </c>
      <c r="AQ166" s="333">
        <v>0</v>
      </c>
      <c r="AR166" s="333">
        <v>0</v>
      </c>
      <c r="AS166" s="333">
        <v>0</v>
      </c>
      <c r="AT166" s="333">
        <v>0</v>
      </c>
      <c r="AU166" s="333">
        <v>0</v>
      </c>
      <c r="AV166" s="333">
        <v>0</v>
      </c>
      <c r="AW166" s="333">
        <v>0</v>
      </c>
      <c r="AX166" s="333">
        <v>0</v>
      </c>
      <c r="AY166" s="333">
        <v>0</v>
      </c>
      <c r="AZ166" s="333">
        <v>0</v>
      </c>
      <c r="BA166" s="333">
        <v>0</v>
      </c>
      <c r="BB166" s="333">
        <v>0</v>
      </c>
      <c r="BC166" s="333">
        <v>0</v>
      </c>
      <c r="BD166" s="333">
        <v>0</v>
      </c>
      <c r="BE166" s="333">
        <v>0</v>
      </c>
      <c r="BF166" s="333">
        <v>0</v>
      </c>
      <c r="BG166" s="333">
        <v>0</v>
      </c>
      <c r="BH166" s="333">
        <v>0</v>
      </c>
      <c r="BI166" s="333">
        <v>0</v>
      </c>
      <c r="BJ166" s="333">
        <v>0</v>
      </c>
      <c r="BK166" s="333">
        <v>0</v>
      </c>
      <c r="BL166" s="333">
        <v>0</v>
      </c>
      <c r="BM166" s="333">
        <v>0</v>
      </c>
      <c r="BN166" s="333">
        <v>0</v>
      </c>
      <c r="BO166" s="333">
        <v>0</v>
      </c>
      <c r="BP166" s="333">
        <v>0</v>
      </c>
      <c r="BQ166" s="333">
        <v>0</v>
      </c>
      <c r="BR166" s="333">
        <v>0</v>
      </c>
      <c r="BS166" s="333">
        <v>0</v>
      </c>
      <c r="BT166" s="333">
        <v>0</v>
      </c>
    </row>
    <row r="167" spans="1:72" ht="15.75" customHeight="1" x14ac:dyDescent="0.25">
      <c r="A167" s="2" t="s">
        <v>1021</v>
      </c>
      <c r="B167" s="218">
        <v>46255</v>
      </c>
      <c r="C167" s="332">
        <v>0.5</v>
      </c>
      <c r="D167" s="332">
        <v>0.54166666666666663</v>
      </c>
      <c r="E167" s="333">
        <v>0</v>
      </c>
      <c r="F167" s="333">
        <v>0</v>
      </c>
      <c r="G167" s="333">
        <v>0</v>
      </c>
      <c r="H167" s="333">
        <v>0</v>
      </c>
      <c r="I167" s="333">
        <v>0</v>
      </c>
      <c r="J167" s="333">
        <v>0</v>
      </c>
      <c r="K167" s="333">
        <v>0</v>
      </c>
      <c r="L167" s="333">
        <v>0</v>
      </c>
      <c r="M167" s="333">
        <v>0</v>
      </c>
      <c r="N167" s="333">
        <v>0</v>
      </c>
      <c r="O167" s="333">
        <v>0</v>
      </c>
      <c r="P167" s="333">
        <v>0</v>
      </c>
      <c r="Q167" s="333">
        <v>0</v>
      </c>
      <c r="R167" s="333">
        <v>0</v>
      </c>
      <c r="S167" s="333">
        <v>0</v>
      </c>
      <c r="T167" s="333">
        <v>0</v>
      </c>
      <c r="U167" s="333">
        <v>0</v>
      </c>
      <c r="V167" s="333">
        <v>0</v>
      </c>
      <c r="W167" s="333">
        <v>0</v>
      </c>
      <c r="X167" s="333">
        <v>0</v>
      </c>
      <c r="Y167" s="333">
        <v>0</v>
      </c>
      <c r="Z167" s="333">
        <v>0</v>
      </c>
      <c r="AA167" s="333">
        <v>0</v>
      </c>
      <c r="AB167" s="333">
        <v>0</v>
      </c>
      <c r="AC167" s="333">
        <v>0</v>
      </c>
      <c r="AD167" s="333">
        <v>0</v>
      </c>
      <c r="AE167" s="333">
        <v>0</v>
      </c>
      <c r="AF167" s="333">
        <v>0</v>
      </c>
      <c r="AG167" s="333">
        <v>0</v>
      </c>
      <c r="AH167" s="333">
        <v>0</v>
      </c>
      <c r="AI167" s="333">
        <v>0</v>
      </c>
      <c r="AJ167" s="333">
        <v>0</v>
      </c>
      <c r="AK167" s="333">
        <v>0</v>
      </c>
      <c r="AL167" s="333">
        <v>0</v>
      </c>
      <c r="AM167" s="333">
        <v>0</v>
      </c>
      <c r="AN167" s="333">
        <v>0</v>
      </c>
      <c r="AO167" s="333">
        <v>0</v>
      </c>
      <c r="AP167" s="333">
        <v>0</v>
      </c>
      <c r="AQ167" s="333">
        <v>0</v>
      </c>
      <c r="AR167" s="333">
        <v>0</v>
      </c>
      <c r="AS167" s="333">
        <v>0</v>
      </c>
      <c r="AT167" s="333">
        <v>0</v>
      </c>
      <c r="AU167" s="333">
        <v>0</v>
      </c>
      <c r="AV167" s="333">
        <v>0</v>
      </c>
      <c r="AW167" s="333">
        <v>0</v>
      </c>
      <c r="AX167" s="333">
        <v>0</v>
      </c>
      <c r="AY167" s="333">
        <v>0</v>
      </c>
      <c r="AZ167" s="333">
        <v>0</v>
      </c>
      <c r="BA167" s="333">
        <v>0</v>
      </c>
      <c r="BB167" s="333">
        <v>0</v>
      </c>
      <c r="BC167" s="333">
        <v>0</v>
      </c>
      <c r="BD167" s="333">
        <v>0</v>
      </c>
      <c r="BE167" s="333">
        <v>0</v>
      </c>
      <c r="BF167" s="333">
        <v>0</v>
      </c>
      <c r="BG167" s="333">
        <v>0</v>
      </c>
      <c r="BH167" s="333">
        <v>0</v>
      </c>
      <c r="BI167" s="333">
        <v>0</v>
      </c>
      <c r="BJ167" s="333">
        <v>0</v>
      </c>
      <c r="BK167" s="333">
        <v>0</v>
      </c>
      <c r="BL167" s="333">
        <v>0</v>
      </c>
      <c r="BM167" s="333">
        <v>0</v>
      </c>
      <c r="BN167" s="333">
        <v>0</v>
      </c>
      <c r="BO167" s="333">
        <v>0</v>
      </c>
      <c r="BP167" s="333">
        <v>0</v>
      </c>
      <c r="BQ167" s="333">
        <v>0</v>
      </c>
      <c r="BR167" s="333">
        <v>0</v>
      </c>
      <c r="BS167" s="333">
        <v>0</v>
      </c>
      <c r="BT167" s="333">
        <v>0</v>
      </c>
    </row>
    <row r="168" spans="1:72" ht="15.75" customHeight="1" x14ac:dyDescent="0.25">
      <c r="A168" s="2" t="s">
        <v>1022</v>
      </c>
      <c r="B168" s="218">
        <v>46255</v>
      </c>
      <c r="C168" s="332">
        <v>0.54166666666666663</v>
      </c>
      <c r="D168" s="332">
        <v>0.58333333333333337</v>
      </c>
      <c r="E168" s="333">
        <v>0</v>
      </c>
      <c r="F168" s="333">
        <v>0</v>
      </c>
      <c r="G168" s="333">
        <v>0</v>
      </c>
      <c r="H168" s="333">
        <v>0</v>
      </c>
      <c r="I168" s="333">
        <v>0</v>
      </c>
      <c r="J168" s="333">
        <v>0</v>
      </c>
      <c r="K168" s="333">
        <v>0</v>
      </c>
      <c r="L168" s="333">
        <v>0</v>
      </c>
      <c r="M168" s="333">
        <v>0</v>
      </c>
      <c r="N168" s="333">
        <v>0</v>
      </c>
      <c r="O168" s="333">
        <v>0</v>
      </c>
      <c r="P168" s="333">
        <v>0</v>
      </c>
      <c r="Q168" s="333">
        <v>0</v>
      </c>
      <c r="R168" s="333">
        <v>0</v>
      </c>
      <c r="S168" s="333">
        <v>0</v>
      </c>
      <c r="T168" s="333">
        <v>0</v>
      </c>
      <c r="U168" s="333">
        <v>0</v>
      </c>
      <c r="V168" s="333">
        <v>0</v>
      </c>
      <c r="W168" s="333">
        <v>0</v>
      </c>
      <c r="X168" s="333">
        <v>0</v>
      </c>
      <c r="Y168" s="333">
        <v>0</v>
      </c>
      <c r="Z168" s="333">
        <v>0</v>
      </c>
      <c r="AA168" s="333">
        <v>0</v>
      </c>
      <c r="AB168" s="333">
        <v>0</v>
      </c>
      <c r="AC168" s="333">
        <v>0</v>
      </c>
      <c r="AD168" s="333">
        <v>0</v>
      </c>
      <c r="AE168" s="333">
        <v>0</v>
      </c>
      <c r="AF168" s="333">
        <v>0</v>
      </c>
      <c r="AG168" s="333">
        <v>0</v>
      </c>
      <c r="AH168" s="333">
        <v>0</v>
      </c>
      <c r="AI168" s="333">
        <v>0</v>
      </c>
      <c r="AJ168" s="333">
        <v>0</v>
      </c>
      <c r="AK168" s="333">
        <v>0</v>
      </c>
      <c r="AL168" s="333">
        <v>0</v>
      </c>
      <c r="AM168" s="333">
        <v>0</v>
      </c>
      <c r="AN168" s="333">
        <v>0</v>
      </c>
      <c r="AO168" s="333">
        <v>0</v>
      </c>
      <c r="AP168" s="333">
        <v>0</v>
      </c>
      <c r="AQ168" s="333">
        <v>0</v>
      </c>
      <c r="AR168" s="333">
        <v>0</v>
      </c>
      <c r="AS168" s="333">
        <v>0</v>
      </c>
      <c r="AT168" s="333">
        <v>0</v>
      </c>
      <c r="AU168" s="333">
        <v>0</v>
      </c>
      <c r="AV168" s="333">
        <v>0</v>
      </c>
      <c r="AW168" s="333">
        <v>0</v>
      </c>
      <c r="AX168" s="333">
        <v>0</v>
      </c>
      <c r="AY168" s="333">
        <v>0</v>
      </c>
      <c r="AZ168" s="333">
        <v>0</v>
      </c>
      <c r="BA168" s="333">
        <v>0</v>
      </c>
      <c r="BB168" s="333">
        <v>0</v>
      </c>
      <c r="BC168" s="333">
        <v>0</v>
      </c>
      <c r="BD168" s="333">
        <v>0</v>
      </c>
      <c r="BE168" s="333">
        <v>0</v>
      </c>
      <c r="BF168" s="333">
        <v>0</v>
      </c>
      <c r="BG168" s="333">
        <v>0</v>
      </c>
      <c r="BH168" s="333">
        <v>0</v>
      </c>
      <c r="BI168" s="333">
        <v>0</v>
      </c>
      <c r="BJ168" s="333">
        <v>0</v>
      </c>
      <c r="BK168" s="333">
        <v>0</v>
      </c>
      <c r="BL168" s="333">
        <v>0</v>
      </c>
      <c r="BM168" s="333">
        <v>0</v>
      </c>
      <c r="BN168" s="333">
        <v>0</v>
      </c>
      <c r="BO168" s="333">
        <v>0</v>
      </c>
      <c r="BP168" s="333">
        <v>0</v>
      </c>
      <c r="BQ168" s="333">
        <v>0</v>
      </c>
      <c r="BR168" s="333">
        <v>0</v>
      </c>
      <c r="BS168" s="333">
        <v>0</v>
      </c>
      <c r="BT168" s="333">
        <v>0</v>
      </c>
    </row>
    <row r="169" spans="1:72" ht="15.75" customHeight="1" x14ac:dyDescent="0.25">
      <c r="A169" s="2" t="s">
        <v>1023</v>
      </c>
      <c r="B169" s="218">
        <v>46255</v>
      </c>
      <c r="C169" s="332">
        <v>0.58333333333333337</v>
      </c>
      <c r="D169" s="332">
        <v>0.625</v>
      </c>
      <c r="E169" s="333">
        <v>0</v>
      </c>
      <c r="F169" s="333">
        <v>0</v>
      </c>
      <c r="G169" s="333">
        <v>0</v>
      </c>
      <c r="H169" s="333">
        <v>0</v>
      </c>
      <c r="I169" s="333">
        <v>0</v>
      </c>
      <c r="J169" s="333">
        <v>0</v>
      </c>
      <c r="K169" s="333">
        <v>0</v>
      </c>
      <c r="L169" s="333">
        <v>0</v>
      </c>
      <c r="M169" s="333">
        <v>0</v>
      </c>
      <c r="N169" s="333">
        <v>0</v>
      </c>
      <c r="O169" s="333">
        <v>0</v>
      </c>
      <c r="P169" s="333">
        <v>0</v>
      </c>
      <c r="Q169" s="333">
        <v>0</v>
      </c>
      <c r="R169" s="333">
        <v>0</v>
      </c>
      <c r="S169" s="333">
        <v>0</v>
      </c>
      <c r="T169" s="333">
        <v>0</v>
      </c>
      <c r="U169" s="333">
        <v>0</v>
      </c>
      <c r="V169" s="333">
        <v>0</v>
      </c>
      <c r="W169" s="333">
        <v>0</v>
      </c>
      <c r="X169" s="333">
        <v>0</v>
      </c>
      <c r="Y169" s="333">
        <v>0</v>
      </c>
      <c r="Z169" s="333">
        <v>0</v>
      </c>
      <c r="AA169" s="333">
        <v>0</v>
      </c>
      <c r="AB169" s="333">
        <v>0</v>
      </c>
      <c r="AC169" s="333">
        <v>0</v>
      </c>
      <c r="AD169" s="333">
        <v>0</v>
      </c>
      <c r="AE169" s="333">
        <v>0</v>
      </c>
      <c r="AF169" s="333">
        <v>0</v>
      </c>
      <c r="AG169" s="333">
        <v>0</v>
      </c>
      <c r="AH169" s="333">
        <v>0</v>
      </c>
      <c r="AI169" s="333">
        <v>0</v>
      </c>
      <c r="AJ169" s="333">
        <v>0</v>
      </c>
      <c r="AK169" s="333">
        <v>0</v>
      </c>
      <c r="AL169" s="333">
        <v>0</v>
      </c>
      <c r="AM169" s="333">
        <v>0</v>
      </c>
      <c r="AN169" s="333">
        <v>0</v>
      </c>
      <c r="AO169" s="333">
        <v>0</v>
      </c>
      <c r="AP169" s="333">
        <v>0</v>
      </c>
      <c r="AQ169" s="333">
        <v>0</v>
      </c>
      <c r="AR169" s="333">
        <v>0</v>
      </c>
      <c r="AS169" s="333">
        <v>0</v>
      </c>
      <c r="AT169" s="333">
        <v>0</v>
      </c>
      <c r="AU169" s="333">
        <v>0</v>
      </c>
      <c r="AV169" s="333">
        <v>0</v>
      </c>
      <c r="AW169" s="333">
        <v>0</v>
      </c>
      <c r="AX169" s="333">
        <v>0</v>
      </c>
      <c r="AY169" s="333">
        <v>0</v>
      </c>
      <c r="AZ169" s="333">
        <v>0</v>
      </c>
      <c r="BA169" s="333">
        <v>0</v>
      </c>
      <c r="BB169" s="333">
        <v>0</v>
      </c>
      <c r="BC169" s="333">
        <v>0</v>
      </c>
      <c r="BD169" s="333">
        <v>0</v>
      </c>
      <c r="BE169" s="333">
        <v>0</v>
      </c>
      <c r="BF169" s="333">
        <v>0</v>
      </c>
      <c r="BG169" s="333">
        <v>0</v>
      </c>
      <c r="BH169" s="333">
        <v>0</v>
      </c>
      <c r="BI169" s="333">
        <v>0</v>
      </c>
      <c r="BJ169" s="333">
        <v>0</v>
      </c>
      <c r="BK169" s="333">
        <v>0</v>
      </c>
      <c r="BL169" s="333">
        <v>0</v>
      </c>
      <c r="BM169" s="333">
        <v>0</v>
      </c>
      <c r="BN169" s="333">
        <v>0</v>
      </c>
      <c r="BO169" s="333">
        <v>0</v>
      </c>
      <c r="BP169" s="333">
        <v>0</v>
      </c>
      <c r="BQ169" s="333">
        <v>0</v>
      </c>
      <c r="BR169" s="333">
        <v>0</v>
      </c>
      <c r="BS169" s="333">
        <v>0</v>
      </c>
      <c r="BT169" s="333">
        <v>0</v>
      </c>
    </row>
    <row r="170" spans="1:72" ht="15.75" customHeight="1" x14ac:dyDescent="0.25">
      <c r="A170" s="2" t="s">
        <v>1024</v>
      </c>
      <c r="B170" s="218">
        <v>46255</v>
      </c>
      <c r="C170" s="332">
        <v>0.625</v>
      </c>
      <c r="D170" s="332">
        <v>0.66666666666666663</v>
      </c>
      <c r="E170" s="333">
        <v>0</v>
      </c>
      <c r="F170" s="333">
        <v>0</v>
      </c>
      <c r="G170" s="333">
        <v>0</v>
      </c>
      <c r="H170" s="333">
        <v>0</v>
      </c>
      <c r="I170" s="333">
        <v>0</v>
      </c>
      <c r="J170" s="333">
        <v>0</v>
      </c>
      <c r="K170" s="333">
        <v>0</v>
      </c>
      <c r="L170" s="333">
        <v>0</v>
      </c>
      <c r="M170" s="333">
        <v>0</v>
      </c>
      <c r="N170" s="333">
        <v>0</v>
      </c>
      <c r="O170" s="333">
        <v>0</v>
      </c>
      <c r="P170" s="333">
        <v>0</v>
      </c>
      <c r="Q170" s="333">
        <v>0</v>
      </c>
      <c r="R170" s="333">
        <v>0</v>
      </c>
      <c r="S170" s="333">
        <v>0</v>
      </c>
      <c r="T170" s="333">
        <v>0</v>
      </c>
      <c r="U170" s="333">
        <v>0</v>
      </c>
      <c r="V170" s="333">
        <v>0</v>
      </c>
      <c r="W170" s="333">
        <v>0</v>
      </c>
      <c r="X170" s="333">
        <v>0</v>
      </c>
      <c r="Y170" s="333">
        <v>0</v>
      </c>
      <c r="Z170" s="333">
        <v>0</v>
      </c>
      <c r="AA170" s="333">
        <v>0</v>
      </c>
      <c r="AB170" s="333">
        <v>0</v>
      </c>
      <c r="AC170" s="333">
        <v>0</v>
      </c>
      <c r="AD170" s="333">
        <v>0</v>
      </c>
      <c r="AE170" s="333">
        <v>0</v>
      </c>
      <c r="AF170" s="333">
        <v>0</v>
      </c>
      <c r="AG170" s="333">
        <v>0</v>
      </c>
      <c r="AH170" s="333">
        <v>0</v>
      </c>
      <c r="AI170" s="333">
        <v>0</v>
      </c>
      <c r="AJ170" s="333">
        <v>0</v>
      </c>
      <c r="AK170" s="333">
        <v>0</v>
      </c>
      <c r="AL170" s="333">
        <v>0</v>
      </c>
      <c r="AM170" s="333">
        <v>0</v>
      </c>
      <c r="AN170" s="333">
        <v>0</v>
      </c>
      <c r="AO170" s="333">
        <v>0</v>
      </c>
      <c r="AP170" s="333">
        <v>0</v>
      </c>
      <c r="AQ170" s="333">
        <v>0</v>
      </c>
      <c r="AR170" s="333">
        <v>0</v>
      </c>
      <c r="AS170" s="333">
        <v>0</v>
      </c>
      <c r="AT170" s="333">
        <v>0</v>
      </c>
      <c r="AU170" s="333">
        <v>0</v>
      </c>
      <c r="AV170" s="333">
        <v>0</v>
      </c>
      <c r="AW170" s="333">
        <v>0</v>
      </c>
      <c r="AX170" s="333">
        <v>0</v>
      </c>
      <c r="AY170" s="333">
        <v>0</v>
      </c>
      <c r="AZ170" s="333">
        <v>0</v>
      </c>
      <c r="BA170" s="333">
        <v>0</v>
      </c>
      <c r="BB170" s="333">
        <v>0</v>
      </c>
      <c r="BC170" s="333">
        <v>0</v>
      </c>
      <c r="BD170" s="333">
        <v>0</v>
      </c>
      <c r="BE170" s="333">
        <v>0</v>
      </c>
      <c r="BF170" s="333">
        <v>0</v>
      </c>
      <c r="BG170" s="333">
        <v>0</v>
      </c>
      <c r="BH170" s="333">
        <v>0</v>
      </c>
      <c r="BI170" s="333">
        <v>0</v>
      </c>
      <c r="BJ170" s="333">
        <v>0</v>
      </c>
      <c r="BK170" s="333">
        <v>0</v>
      </c>
      <c r="BL170" s="333">
        <v>0</v>
      </c>
      <c r="BM170" s="333">
        <v>0</v>
      </c>
      <c r="BN170" s="333">
        <v>0</v>
      </c>
      <c r="BO170" s="333">
        <v>0</v>
      </c>
      <c r="BP170" s="333">
        <v>0</v>
      </c>
      <c r="BQ170" s="333">
        <v>0</v>
      </c>
      <c r="BR170" s="333">
        <v>0</v>
      </c>
      <c r="BS170" s="333">
        <v>0</v>
      </c>
      <c r="BT170" s="333">
        <v>0</v>
      </c>
    </row>
    <row r="171" spans="1:72" ht="15.75" customHeight="1" x14ac:dyDescent="0.25">
      <c r="A171" s="2" t="s">
        <v>1025</v>
      </c>
      <c r="B171" s="218">
        <v>46255</v>
      </c>
      <c r="C171" s="332">
        <v>0.66666666666666663</v>
      </c>
      <c r="D171" s="332">
        <v>0.70833333333333337</v>
      </c>
      <c r="E171" s="333">
        <v>0</v>
      </c>
      <c r="F171" s="333">
        <v>0</v>
      </c>
      <c r="G171" s="333">
        <v>0</v>
      </c>
      <c r="H171" s="333">
        <v>0</v>
      </c>
      <c r="I171" s="333">
        <v>0</v>
      </c>
      <c r="J171" s="333">
        <v>0</v>
      </c>
      <c r="K171" s="333">
        <v>0</v>
      </c>
      <c r="L171" s="333">
        <v>0</v>
      </c>
      <c r="M171" s="333">
        <v>0</v>
      </c>
      <c r="N171" s="333">
        <v>0</v>
      </c>
      <c r="O171" s="333">
        <v>0</v>
      </c>
      <c r="P171" s="333">
        <v>0</v>
      </c>
      <c r="Q171" s="333">
        <v>0</v>
      </c>
      <c r="R171" s="333">
        <v>0</v>
      </c>
      <c r="S171" s="333">
        <v>0</v>
      </c>
      <c r="T171" s="333">
        <v>0</v>
      </c>
      <c r="U171" s="333">
        <v>0</v>
      </c>
      <c r="V171" s="333">
        <v>0</v>
      </c>
      <c r="W171" s="333">
        <v>0</v>
      </c>
      <c r="X171" s="333">
        <v>0</v>
      </c>
      <c r="Y171" s="333">
        <v>0</v>
      </c>
      <c r="Z171" s="333">
        <v>0</v>
      </c>
      <c r="AA171" s="333">
        <v>0</v>
      </c>
      <c r="AB171" s="333">
        <v>0</v>
      </c>
      <c r="AC171" s="333">
        <v>0</v>
      </c>
      <c r="AD171" s="333">
        <v>0</v>
      </c>
      <c r="AE171" s="333">
        <v>0</v>
      </c>
      <c r="AF171" s="333">
        <v>0</v>
      </c>
      <c r="AG171" s="333">
        <v>0</v>
      </c>
      <c r="AH171" s="333">
        <v>0</v>
      </c>
      <c r="AI171" s="333">
        <v>0</v>
      </c>
      <c r="AJ171" s="333">
        <v>0</v>
      </c>
      <c r="AK171" s="333">
        <v>0</v>
      </c>
      <c r="AL171" s="333">
        <v>0</v>
      </c>
      <c r="AM171" s="333">
        <v>0</v>
      </c>
      <c r="AN171" s="333">
        <v>0</v>
      </c>
      <c r="AO171" s="333">
        <v>0</v>
      </c>
      <c r="AP171" s="333">
        <v>0</v>
      </c>
      <c r="AQ171" s="333">
        <v>0</v>
      </c>
      <c r="AR171" s="333">
        <v>0</v>
      </c>
      <c r="AS171" s="333">
        <v>0</v>
      </c>
      <c r="AT171" s="333">
        <v>0</v>
      </c>
      <c r="AU171" s="333">
        <v>0</v>
      </c>
      <c r="AV171" s="333">
        <v>0</v>
      </c>
      <c r="AW171" s="333">
        <v>0</v>
      </c>
      <c r="AX171" s="333">
        <v>0</v>
      </c>
      <c r="AY171" s="333">
        <v>0</v>
      </c>
      <c r="AZ171" s="333">
        <v>0</v>
      </c>
      <c r="BA171" s="333">
        <v>0</v>
      </c>
      <c r="BB171" s="333">
        <v>0</v>
      </c>
      <c r="BC171" s="333">
        <v>0</v>
      </c>
      <c r="BD171" s="333">
        <v>0</v>
      </c>
      <c r="BE171" s="333">
        <v>0</v>
      </c>
      <c r="BF171" s="333">
        <v>0</v>
      </c>
      <c r="BG171" s="333">
        <v>0</v>
      </c>
      <c r="BH171" s="333">
        <v>0</v>
      </c>
      <c r="BI171" s="333">
        <v>0</v>
      </c>
      <c r="BJ171" s="333">
        <v>0</v>
      </c>
      <c r="BK171" s="333">
        <v>0</v>
      </c>
      <c r="BL171" s="333">
        <v>0</v>
      </c>
      <c r="BM171" s="333">
        <v>0</v>
      </c>
      <c r="BN171" s="333">
        <v>0</v>
      </c>
      <c r="BO171" s="333">
        <v>0</v>
      </c>
      <c r="BP171" s="333">
        <v>0</v>
      </c>
      <c r="BQ171" s="333">
        <v>0</v>
      </c>
      <c r="BR171" s="333">
        <v>0</v>
      </c>
      <c r="BS171" s="333">
        <v>0</v>
      </c>
      <c r="BT171" s="333">
        <v>0</v>
      </c>
    </row>
    <row r="172" spans="1:72" ht="15.75" customHeight="1" x14ac:dyDescent="0.25">
      <c r="A172" s="2" t="s">
        <v>1026</v>
      </c>
      <c r="B172" s="218">
        <v>46255</v>
      </c>
      <c r="C172" s="332">
        <v>0.70833333333333337</v>
      </c>
      <c r="D172" s="332">
        <v>0.75</v>
      </c>
      <c r="E172" s="333">
        <v>0</v>
      </c>
      <c r="F172" s="333">
        <v>0</v>
      </c>
      <c r="G172" s="333">
        <v>0</v>
      </c>
      <c r="H172" s="333">
        <v>0</v>
      </c>
      <c r="I172" s="333">
        <v>0</v>
      </c>
      <c r="J172" s="333">
        <v>0</v>
      </c>
      <c r="K172" s="333">
        <v>0</v>
      </c>
      <c r="L172" s="333">
        <v>0</v>
      </c>
      <c r="M172" s="333">
        <v>0</v>
      </c>
      <c r="N172" s="333">
        <v>0</v>
      </c>
      <c r="O172" s="333">
        <v>0</v>
      </c>
      <c r="P172" s="333">
        <v>0</v>
      </c>
      <c r="Q172" s="333">
        <v>0</v>
      </c>
      <c r="R172" s="333">
        <v>0</v>
      </c>
      <c r="S172" s="333">
        <v>0</v>
      </c>
      <c r="T172" s="333">
        <v>0</v>
      </c>
      <c r="U172" s="333">
        <v>0</v>
      </c>
      <c r="V172" s="333">
        <v>0</v>
      </c>
      <c r="W172" s="333">
        <v>0</v>
      </c>
      <c r="X172" s="333">
        <v>0</v>
      </c>
      <c r="Y172" s="333">
        <v>0</v>
      </c>
      <c r="Z172" s="333">
        <v>0</v>
      </c>
      <c r="AA172" s="333">
        <v>0</v>
      </c>
      <c r="AB172" s="333">
        <v>0</v>
      </c>
      <c r="AC172" s="333">
        <v>0</v>
      </c>
      <c r="AD172" s="333">
        <v>0</v>
      </c>
      <c r="AE172" s="333">
        <v>0</v>
      </c>
      <c r="AF172" s="333">
        <v>0</v>
      </c>
      <c r="AG172" s="333">
        <v>0</v>
      </c>
      <c r="AH172" s="333">
        <v>0</v>
      </c>
      <c r="AI172" s="333">
        <v>0</v>
      </c>
      <c r="AJ172" s="333">
        <v>0</v>
      </c>
      <c r="AK172" s="333">
        <v>0</v>
      </c>
      <c r="AL172" s="333">
        <v>0</v>
      </c>
      <c r="AM172" s="333">
        <v>0</v>
      </c>
      <c r="AN172" s="333">
        <v>0</v>
      </c>
      <c r="AO172" s="333">
        <v>0</v>
      </c>
      <c r="AP172" s="333">
        <v>0</v>
      </c>
      <c r="AQ172" s="333">
        <v>0</v>
      </c>
      <c r="AR172" s="333">
        <v>0</v>
      </c>
      <c r="AS172" s="333">
        <v>0</v>
      </c>
      <c r="AT172" s="333">
        <v>0</v>
      </c>
      <c r="AU172" s="333">
        <v>0</v>
      </c>
      <c r="AV172" s="333">
        <v>0</v>
      </c>
      <c r="AW172" s="333">
        <v>0</v>
      </c>
      <c r="AX172" s="333">
        <v>0</v>
      </c>
      <c r="AY172" s="333">
        <v>0</v>
      </c>
      <c r="AZ172" s="333">
        <v>0</v>
      </c>
      <c r="BA172" s="333">
        <v>0</v>
      </c>
      <c r="BB172" s="333">
        <v>0</v>
      </c>
      <c r="BC172" s="333">
        <v>0</v>
      </c>
      <c r="BD172" s="333">
        <v>0</v>
      </c>
      <c r="BE172" s="333">
        <v>0</v>
      </c>
      <c r="BF172" s="333">
        <v>0</v>
      </c>
      <c r="BG172" s="333">
        <v>0</v>
      </c>
      <c r="BH172" s="333">
        <v>0</v>
      </c>
      <c r="BI172" s="333">
        <v>0</v>
      </c>
      <c r="BJ172" s="333">
        <v>0</v>
      </c>
      <c r="BK172" s="333">
        <v>0</v>
      </c>
      <c r="BL172" s="333">
        <v>0</v>
      </c>
      <c r="BM172" s="333">
        <v>0</v>
      </c>
      <c r="BN172" s="333">
        <v>0</v>
      </c>
      <c r="BO172" s="333">
        <v>0</v>
      </c>
      <c r="BP172" s="333">
        <v>0</v>
      </c>
      <c r="BQ172" s="333">
        <v>0</v>
      </c>
      <c r="BR172" s="333">
        <v>0</v>
      </c>
      <c r="BS172" s="333">
        <v>0</v>
      </c>
      <c r="BT172" s="333">
        <v>0</v>
      </c>
    </row>
    <row r="173" spans="1:72" ht="15.75" customHeight="1" x14ac:dyDescent="0.25">
      <c r="A173" s="2" t="s">
        <v>1027</v>
      </c>
      <c r="B173" s="218">
        <v>46256</v>
      </c>
      <c r="C173" s="332">
        <v>0.41666666666666669</v>
      </c>
      <c r="D173" s="332">
        <v>0.45833333333333331</v>
      </c>
      <c r="E173" s="333">
        <v>0</v>
      </c>
      <c r="F173" s="333">
        <v>0</v>
      </c>
      <c r="G173" s="333">
        <v>0</v>
      </c>
      <c r="H173" s="333">
        <v>0</v>
      </c>
      <c r="I173" s="333">
        <v>0</v>
      </c>
      <c r="J173" s="333">
        <v>0</v>
      </c>
      <c r="K173" s="333">
        <v>0</v>
      </c>
      <c r="L173" s="333">
        <v>0</v>
      </c>
      <c r="M173" s="333">
        <v>0</v>
      </c>
      <c r="N173" s="333">
        <v>0</v>
      </c>
      <c r="O173" s="333">
        <v>0</v>
      </c>
      <c r="P173" s="333">
        <v>0</v>
      </c>
      <c r="Q173" s="333">
        <v>0</v>
      </c>
      <c r="R173" s="333">
        <v>0</v>
      </c>
      <c r="S173" s="333">
        <v>0</v>
      </c>
      <c r="T173" s="333">
        <v>0</v>
      </c>
      <c r="U173" s="333">
        <v>0</v>
      </c>
      <c r="V173" s="333">
        <v>0</v>
      </c>
      <c r="W173" s="333">
        <v>0</v>
      </c>
      <c r="X173" s="333">
        <v>0</v>
      </c>
      <c r="Y173" s="333">
        <v>0</v>
      </c>
      <c r="Z173" s="333">
        <v>0</v>
      </c>
      <c r="AA173" s="333">
        <v>0</v>
      </c>
      <c r="AB173" s="333">
        <v>0</v>
      </c>
      <c r="AC173" s="333">
        <v>0</v>
      </c>
      <c r="AD173" s="333">
        <v>0</v>
      </c>
      <c r="AE173" s="333">
        <v>0</v>
      </c>
      <c r="AF173" s="333">
        <v>0</v>
      </c>
      <c r="AG173" s="333">
        <v>0</v>
      </c>
      <c r="AH173" s="333">
        <v>0</v>
      </c>
      <c r="AI173" s="333">
        <v>0</v>
      </c>
      <c r="AJ173" s="333">
        <v>0</v>
      </c>
      <c r="AK173" s="333">
        <v>0</v>
      </c>
      <c r="AL173" s="333">
        <v>0</v>
      </c>
      <c r="AM173" s="333">
        <v>0</v>
      </c>
      <c r="AN173" s="333">
        <v>0</v>
      </c>
      <c r="AO173" s="333">
        <v>0</v>
      </c>
      <c r="AP173" s="333">
        <v>0</v>
      </c>
      <c r="AQ173" s="333">
        <v>0</v>
      </c>
      <c r="AR173" s="333">
        <v>0</v>
      </c>
      <c r="AS173" s="333">
        <v>0</v>
      </c>
      <c r="AT173" s="333">
        <v>0</v>
      </c>
      <c r="AU173" s="333">
        <v>0</v>
      </c>
      <c r="AV173" s="333">
        <v>0</v>
      </c>
      <c r="AW173" s="333">
        <v>0</v>
      </c>
      <c r="AX173" s="333">
        <v>0</v>
      </c>
      <c r="AY173" s="333">
        <v>0</v>
      </c>
      <c r="AZ173" s="333">
        <v>0</v>
      </c>
      <c r="BA173" s="333">
        <v>0</v>
      </c>
      <c r="BB173" s="333">
        <v>0</v>
      </c>
      <c r="BC173" s="333">
        <v>0</v>
      </c>
      <c r="BD173" s="333">
        <v>0</v>
      </c>
      <c r="BE173" s="333">
        <v>0</v>
      </c>
      <c r="BF173" s="333">
        <v>0</v>
      </c>
      <c r="BG173" s="333">
        <v>0</v>
      </c>
      <c r="BH173" s="333">
        <v>0</v>
      </c>
      <c r="BI173" s="333">
        <v>0</v>
      </c>
      <c r="BJ173" s="333">
        <v>0</v>
      </c>
      <c r="BK173" s="333">
        <v>0</v>
      </c>
      <c r="BL173" s="333">
        <v>0</v>
      </c>
      <c r="BM173" s="333">
        <v>0</v>
      </c>
      <c r="BN173" s="333">
        <v>0</v>
      </c>
      <c r="BO173" s="333">
        <v>0</v>
      </c>
      <c r="BP173" s="333">
        <v>0</v>
      </c>
      <c r="BQ173" s="333">
        <v>0</v>
      </c>
      <c r="BR173" s="333">
        <v>0</v>
      </c>
      <c r="BS173" s="333">
        <v>0</v>
      </c>
      <c r="BT173" s="333">
        <v>0</v>
      </c>
    </row>
    <row r="174" spans="1:72" ht="15.75" customHeight="1" x14ac:dyDescent="0.25">
      <c r="A174" s="2" t="s">
        <v>1028</v>
      </c>
      <c r="B174" s="218">
        <v>46256</v>
      </c>
      <c r="C174" s="332">
        <v>0.45833333333333331</v>
      </c>
      <c r="D174" s="332">
        <v>0.5</v>
      </c>
      <c r="E174" s="333">
        <v>0</v>
      </c>
      <c r="F174" s="333">
        <v>0</v>
      </c>
      <c r="G174" s="333">
        <v>0</v>
      </c>
      <c r="H174" s="333">
        <v>0</v>
      </c>
      <c r="I174" s="333">
        <v>0</v>
      </c>
      <c r="J174" s="333">
        <v>0</v>
      </c>
      <c r="K174" s="333">
        <v>0</v>
      </c>
      <c r="L174" s="333">
        <v>0</v>
      </c>
      <c r="M174" s="333">
        <v>0</v>
      </c>
      <c r="N174" s="333">
        <v>0</v>
      </c>
      <c r="O174" s="333">
        <v>0</v>
      </c>
      <c r="P174" s="333">
        <v>0</v>
      </c>
      <c r="Q174" s="333">
        <v>0</v>
      </c>
      <c r="R174" s="333">
        <v>0</v>
      </c>
      <c r="S174" s="333">
        <v>0</v>
      </c>
      <c r="T174" s="333">
        <v>0</v>
      </c>
      <c r="U174" s="333">
        <v>0</v>
      </c>
      <c r="V174" s="333">
        <v>0</v>
      </c>
      <c r="W174" s="333">
        <v>0</v>
      </c>
      <c r="X174" s="333">
        <v>0</v>
      </c>
      <c r="Y174" s="333">
        <v>0</v>
      </c>
      <c r="Z174" s="333">
        <v>0</v>
      </c>
      <c r="AA174" s="333">
        <v>0</v>
      </c>
      <c r="AB174" s="333">
        <v>0</v>
      </c>
      <c r="AC174" s="333">
        <v>0</v>
      </c>
      <c r="AD174" s="333">
        <v>0</v>
      </c>
      <c r="AE174" s="333">
        <v>0</v>
      </c>
      <c r="AF174" s="333">
        <v>0</v>
      </c>
      <c r="AG174" s="333">
        <v>0</v>
      </c>
      <c r="AH174" s="333">
        <v>0</v>
      </c>
      <c r="AI174" s="333">
        <v>0</v>
      </c>
      <c r="AJ174" s="333">
        <v>0</v>
      </c>
      <c r="AK174" s="333">
        <v>0</v>
      </c>
      <c r="AL174" s="333">
        <v>0</v>
      </c>
      <c r="AM174" s="333">
        <v>0</v>
      </c>
      <c r="AN174" s="333">
        <v>0</v>
      </c>
      <c r="AO174" s="333">
        <v>0</v>
      </c>
      <c r="AP174" s="333">
        <v>0</v>
      </c>
      <c r="AQ174" s="333">
        <v>0</v>
      </c>
      <c r="AR174" s="333">
        <v>0</v>
      </c>
      <c r="AS174" s="333">
        <v>0</v>
      </c>
      <c r="AT174" s="333">
        <v>0</v>
      </c>
      <c r="AU174" s="333">
        <v>0</v>
      </c>
      <c r="AV174" s="333">
        <v>0</v>
      </c>
      <c r="AW174" s="333">
        <v>0</v>
      </c>
      <c r="AX174" s="333">
        <v>0</v>
      </c>
      <c r="AY174" s="333">
        <v>0</v>
      </c>
      <c r="AZ174" s="333">
        <v>0</v>
      </c>
      <c r="BA174" s="333">
        <v>0</v>
      </c>
      <c r="BB174" s="333">
        <v>0</v>
      </c>
      <c r="BC174" s="333">
        <v>0</v>
      </c>
      <c r="BD174" s="333">
        <v>0</v>
      </c>
      <c r="BE174" s="333">
        <v>0</v>
      </c>
      <c r="BF174" s="333">
        <v>0</v>
      </c>
      <c r="BG174" s="333">
        <v>0</v>
      </c>
      <c r="BH174" s="333">
        <v>0</v>
      </c>
      <c r="BI174" s="333">
        <v>0</v>
      </c>
      <c r="BJ174" s="333">
        <v>0</v>
      </c>
      <c r="BK174" s="333">
        <v>0</v>
      </c>
      <c r="BL174" s="333">
        <v>0</v>
      </c>
      <c r="BM174" s="333">
        <v>0</v>
      </c>
      <c r="BN174" s="333">
        <v>0</v>
      </c>
      <c r="BO174" s="333">
        <v>0</v>
      </c>
      <c r="BP174" s="333">
        <v>0</v>
      </c>
      <c r="BQ174" s="333">
        <v>0</v>
      </c>
      <c r="BR174" s="333">
        <v>0</v>
      </c>
      <c r="BS174" s="333">
        <v>0</v>
      </c>
      <c r="BT174" s="333">
        <v>0</v>
      </c>
    </row>
    <row r="175" spans="1:72" ht="15.75" customHeight="1" x14ac:dyDescent="0.25">
      <c r="A175" s="2" t="s">
        <v>1029</v>
      </c>
      <c r="B175" s="218">
        <v>46256</v>
      </c>
      <c r="C175" s="332">
        <v>0.5</v>
      </c>
      <c r="D175" s="332">
        <v>0.54166666666666663</v>
      </c>
      <c r="E175" s="333">
        <v>0</v>
      </c>
      <c r="F175" s="333">
        <v>0</v>
      </c>
      <c r="G175" s="333">
        <v>0</v>
      </c>
      <c r="H175" s="333">
        <v>0</v>
      </c>
      <c r="I175" s="333">
        <v>0</v>
      </c>
      <c r="J175" s="333">
        <v>0</v>
      </c>
      <c r="K175" s="333">
        <v>0</v>
      </c>
      <c r="L175" s="333">
        <v>0</v>
      </c>
      <c r="M175" s="333">
        <v>0</v>
      </c>
      <c r="N175" s="333">
        <v>0</v>
      </c>
      <c r="O175" s="333">
        <v>0</v>
      </c>
      <c r="P175" s="333">
        <v>0</v>
      </c>
      <c r="Q175" s="333">
        <v>0</v>
      </c>
      <c r="R175" s="333">
        <v>0</v>
      </c>
      <c r="S175" s="333">
        <v>0</v>
      </c>
      <c r="T175" s="333">
        <v>0</v>
      </c>
      <c r="U175" s="333">
        <v>0</v>
      </c>
      <c r="V175" s="333">
        <v>0</v>
      </c>
      <c r="W175" s="333">
        <v>0</v>
      </c>
      <c r="X175" s="333">
        <v>0</v>
      </c>
      <c r="Y175" s="333">
        <v>0</v>
      </c>
      <c r="Z175" s="333">
        <v>0</v>
      </c>
      <c r="AA175" s="333">
        <v>0</v>
      </c>
      <c r="AB175" s="333">
        <v>0</v>
      </c>
      <c r="AC175" s="333">
        <v>0</v>
      </c>
      <c r="AD175" s="333">
        <v>0</v>
      </c>
      <c r="AE175" s="333">
        <v>0</v>
      </c>
      <c r="AF175" s="333">
        <v>0</v>
      </c>
      <c r="AG175" s="333">
        <v>0</v>
      </c>
      <c r="AH175" s="333">
        <v>0</v>
      </c>
      <c r="AI175" s="333">
        <v>0</v>
      </c>
      <c r="AJ175" s="333">
        <v>0</v>
      </c>
      <c r="AK175" s="333">
        <v>0</v>
      </c>
      <c r="AL175" s="333">
        <v>0</v>
      </c>
      <c r="AM175" s="333">
        <v>0</v>
      </c>
      <c r="AN175" s="333">
        <v>0</v>
      </c>
      <c r="AO175" s="333">
        <v>0</v>
      </c>
      <c r="AP175" s="333">
        <v>0</v>
      </c>
      <c r="AQ175" s="333">
        <v>0</v>
      </c>
      <c r="AR175" s="333">
        <v>0</v>
      </c>
      <c r="AS175" s="333">
        <v>0</v>
      </c>
      <c r="AT175" s="333">
        <v>0</v>
      </c>
      <c r="AU175" s="333">
        <v>0</v>
      </c>
      <c r="AV175" s="333">
        <v>0</v>
      </c>
      <c r="AW175" s="333">
        <v>0</v>
      </c>
      <c r="AX175" s="333">
        <v>0</v>
      </c>
      <c r="AY175" s="333">
        <v>0</v>
      </c>
      <c r="AZ175" s="333">
        <v>0</v>
      </c>
      <c r="BA175" s="333">
        <v>0</v>
      </c>
      <c r="BB175" s="333">
        <v>0</v>
      </c>
      <c r="BC175" s="333">
        <v>0</v>
      </c>
      <c r="BD175" s="333">
        <v>0</v>
      </c>
      <c r="BE175" s="333">
        <v>0</v>
      </c>
      <c r="BF175" s="333">
        <v>0</v>
      </c>
      <c r="BG175" s="333">
        <v>0</v>
      </c>
      <c r="BH175" s="333">
        <v>0</v>
      </c>
      <c r="BI175" s="333">
        <v>0</v>
      </c>
      <c r="BJ175" s="333">
        <v>0</v>
      </c>
      <c r="BK175" s="333">
        <v>0</v>
      </c>
      <c r="BL175" s="333">
        <v>0</v>
      </c>
      <c r="BM175" s="333">
        <v>0</v>
      </c>
      <c r="BN175" s="333">
        <v>0</v>
      </c>
      <c r="BO175" s="333">
        <v>0</v>
      </c>
      <c r="BP175" s="333">
        <v>0</v>
      </c>
      <c r="BQ175" s="333">
        <v>0</v>
      </c>
      <c r="BR175" s="333">
        <v>0</v>
      </c>
      <c r="BS175" s="333">
        <v>0</v>
      </c>
      <c r="BT175" s="333">
        <v>0</v>
      </c>
    </row>
    <row r="176" spans="1:72" ht="15.75" customHeight="1" x14ac:dyDescent="0.25">
      <c r="A176" s="2" t="s">
        <v>1030</v>
      </c>
      <c r="B176" s="218">
        <v>46256</v>
      </c>
      <c r="C176" s="332">
        <v>0.54166666666666663</v>
      </c>
      <c r="D176" s="332">
        <v>0.58333333333333337</v>
      </c>
      <c r="E176" s="333">
        <v>0</v>
      </c>
      <c r="F176" s="333">
        <v>0</v>
      </c>
      <c r="G176" s="333">
        <v>0</v>
      </c>
      <c r="H176" s="333">
        <v>0</v>
      </c>
      <c r="I176" s="333">
        <v>0</v>
      </c>
      <c r="J176" s="333">
        <v>0</v>
      </c>
      <c r="K176" s="333">
        <v>0</v>
      </c>
      <c r="L176" s="333">
        <v>0</v>
      </c>
      <c r="M176" s="333">
        <v>0</v>
      </c>
      <c r="N176" s="333">
        <v>0</v>
      </c>
      <c r="O176" s="333">
        <v>0</v>
      </c>
      <c r="P176" s="333">
        <v>0</v>
      </c>
      <c r="Q176" s="333">
        <v>0</v>
      </c>
      <c r="R176" s="333">
        <v>0</v>
      </c>
      <c r="S176" s="333">
        <v>0</v>
      </c>
      <c r="T176" s="333">
        <v>0</v>
      </c>
      <c r="U176" s="333">
        <v>0</v>
      </c>
      <c r="V176" s="333">
        <v>0</v>
      </c>
      <c r="W176" s="333">
        <v>0</v>
      </c>
      <c r="X176" s="333">
        <v>0</v>
      </c>
      <c r="Y176" s="333">
        <v>0</v>
      </c>
      <c r="Z176" s="333">
        <v>0</v>
      </c>
      <c r="AA176" s="333">
        <v>0</v>
      </c>
      <c r="AB176" s="333">
        <v>0</v>
      </c>
      <c r="AC176" s="333">
        <v>0</v>
      </c>
      <c r="AD176" s="333">
        <v>0</v>
      </c>
      <c r="AE176" s="333">
        <v>0</v>
      </c>
      <c r="AF176" s="333">
        <v>0</v>
      </c>
      <c r="AG176" s="333">
        <v>0</v>
      </c>
      <c r="AH176" s="333">
        <v>0</v>
      </c>
      <c r="AI176" s="333">
        <v>0</v>
      </c>
      <c r="AJ176" s="333">
        <v>0</v>
      </c>
      <c r="AK176" s="333">
        <v>0</v>
      </c>
      <c r="AL176" s="333">
        <v>0</v>
      </c>
      <c r="AM176" s="333">
        <v>0</v>
      </c>
      <c r="AN176" s="333">
        <v>0</v>
      </c>
      <c r="AO176" s="333">
        <v>0</v>
      </c>
      <c r="AP176" s="333">
        <v>0</v>
      </c>
      <c r="AQ176" s="333">
        <v>0</v>
      </c>
      <c r="AR176" s="333">
        <v>0</v>
      </c>
      <c r="AS176" s="333">
        <v>0</v>
      </c>
      <c r="AT176" s="333">
        <v>0</v>
      </c>
      <c r="AU176" s="333">
        <v>0</v>
      </c>
      <c r="AV176" s="333">
        <v>0</v>
      </c>
      <c r="AW176" s="333">
        <v>0</v>
      </c>
      <c r="AX176" s="333">
        <v>0</v>
      </c>
      <c r="AY176" s="333">
        <v>0</v>
      </c>
      <c r="AZ176" s="333">
        <v>0</v>
      </c>
      <c r="BA176" s="333">
        <v>0</v>
      </c>
      <c r="BB176" s="333">
        <v>0</v>
      </c>
      <c r="BC176" s="333">
        <v>0</v>
      </c>
      <c r="BD176" s="333">
        <v>0</v>
      </c>
      <c r="BE176" s="333">
        <v>0</v>
      </c>
      <c r="BF176" s="333">
        <v>0</v>
      </c>
      <c r="BG176" s="333">
        <v>0</v>
      </c>
      <c r="BH176" s="333">
        <v>0</v>
      </c>
      <c r="BI176" s="333">
        <v>0</v>
      </c>
      <c r="BJ176" s="333">
        <v>0</v>
      </c>
      <c r="BK176" s="333">
        <v>0</v>
      </c>
      <c r="BL176" s="333">
        <v>0</v>
      </c>
      <c r="BM176" s="333">
        <v>0</v>
      </c>
      <c r="BN176" s="333">
        <v>0</v>
      </c>
      <c r="BO176" s="333">
        <v>0</v>
      </c>
      <c r="BP176" s="333">
        <v>0</v>
      </c>
      <c r="BQ176" s="333">
        <v>0</v>
      </c>
      <c r="BR176" s="333">
        <v>0</v>
      </c>
      <c r="BS176" s="333">
        <v>0</v>
      </c>
      <c r="BT176" s="333">
        <v>0</v>
      </c>
    </row>
    <row r="177" spans="1:72" ht="15.75" customHeight="1" x14ac:dyDescent="0.25">
      <c r="A177" s="2" t="s">
        <v>1031</v>
      </c>
      <c r="B177" s="218">
        <v>46256</v>
      </c>
      <c r="C177" s="332">
        <v>0.58333333333333337</v>
      </c>
      <c r="D177" s="332">
        <v>0.625</v>
      </c>
      <c r="E177" s="333">
        <v>0</v>
      </c>
      <c r="F177" s="333">
        <v>0</v>
      </c>
      <c r="G177" s="333">
        <v>0</v>
      </c>
      <c r="H177" s="333">
        <v>0</v>
      </c>
      <c r="I177" s="333">
        <v>0</v>
      </c>
      <c r="J177" s="333">
        <v>0</v>
      </c>
      <c r="K177" s="333">
        <v>0</v>
      </c>
      <c r="L177" s="333">
        <v>0</v>
      </c>
      <c r="M177" s="333">
        <v>0</v>
      </c>
      <c r="N177" s="333">
        <v>0</v>
      </c>
      <c r="O177" s="333">
        <v>0</v>
      </c>
      <c r="P177" s="333">
        <v>0</v>
      </c>
      <c r="Q177" s="333">
        <v>0</v>
      </c>
      <c r="R177" s="333">
        <v>0</v>
      </c>
      <c r="S177" s="333">
        <v>0</v>
      </c>
      <c r="T177" s="333">
        <v>0</v>
      </c>
      <c r="U177" s="333">
        <v>0</v>
      </c>
      <c r="V177" s="333">
        <v>0</v>
      </c>
      <c r="W177" s="333">
        <v>0</v>
      </c>
      <c r="X177" s="333">
        <v>0</v>
      </c>
      <c r="Y177" s="333">
        <v>0</v>
      </c>
      <c r="Z177" s="333">
        <v>0</v>
      </c>
      <c r="AA177" s="333">
        <v>0</v>
      </c>
      <c r="AB177" s="333">
        <v>0</v>
      </c>
      <c r="AC177" s="333">
        <v>0</v>
      </c>
      <c r="AD177" s="333">
        <v>0</v>
      </c>
      <c r="AE177" s="333">
        <v>0</v>
      </c>
      <c r="AF177" s="333">
        <v>0</v>
      </c>
      <c r="AG177" s="333">
        <v>0</v>
      </c>
      <c r="AH177" s="333">
        <v>0</v>
      </c>
      <c r="AI177" s="333">
        <v>0</v>
      </c>
      <c r="AJ177" s="333">
        <v>0</v>
      </c>
      <c r="AK177" s="333">
        <v>0</v>
      </c>
      <c r="AL177" s="333">
        <v>0</v>
      </c>
      <c r="AM177" s="333">
        <v>0</v>
      </c>
      <c r="AN177" s="333">
        <v>0</v>
      </c>
      <c r="AO177" s="333">
        <v>0</v>
      </c>
      <c r="AP177" s="333">
        <v>0</v>
      </c>
      <c r="AQ177" s="333">
        <v>0</v>
      </c>
      <c r="AR177" s="333">
        <v>0</v>
      </c>
      <c r="AS177" s="333">
        <v>0</v>
      </c>
      <c r="AT177" s="333">
        <v>0</v>
      </c>
      <c r="AU177" s="333">
        <v>0</v>
      </c>
      <c r="AV177" s="333">
        <v>0</v>
      </c>
      <c r="AW177" s="333">
        <v>0</v>
      </c>
      <c r="AX177" s="333">
        <v>0</v>
      </c>
      <c r="AY177" s="333">
        <v>0</v>
      </c>
      <c r="AZ177" s="333">
        <v>0</v>
      </c>
      <c r="BA177" s="333">
        <v>0</v>
      </c>
      <c r="BB177" s="333">
        <v>0</v>
      </c>
      <c r="BC177" s="333">
        <v>0</v>
      </c>
      <c r="BD177" s="333">
        <v>0</v>
      </c>
      <c r="BE177" s="333">
        <v>0</v>
      </c>
      <c r="BF177" s="333">
        <v>0</v>
      </c>
      <c r="BG177" s="333">
        <v>0</v>
      </c>
      <c r="BH177" s="333">
        <v>0</v>
      </c>
      <c r="BI177" s="333">
        <v>0</v>
      </c>
      <c r="BJ177" s="333">
        <v>0</v>
      </c>
      <c r="BK177" s="333">
        <v>0</v>
      </c>
      <c r="BL177" s="333">
        <v>0</v>
      </c>
      <c r="BM177" s="333">
        <v>0</v>
      </c>
      <c r="BN177" s="333">
        <v>0</v>
      </c>
      <c r="BO177" s="333">
        <v>0</v>
      </c>
      <c r="BP177" s="333">
        <v>0</v>
      </c>
      <c r="BQ177" s="333">
        <v>0</v>
      </c>
      <c r="BR177" s="333">
        <v>0</v>
      </c>
      <c r="BS177" s="333">
        <v>0</v>
      </c>
      <c r="BT177" s="333">
        <v>0</v>
      </c>
    </row>
    <row r="178" spans="1:72" ht="15.75" customHeight="1" x14ac:dyDescent="0.25">
      <c r="A178" s="2" t="s">
        <v>1032</v>
      </c>
      <c r="B178" s="218">
        <v>46256</v>
      </c>
      <c r="C178" s="332">
        <v>0.625</v>
      </c>
      <c r="D178" s="332">
        <v>0.66666666666666663</v>
      </c>
      <c r="E178" s="333">
        <v>0</v>
      </c>
      <c r="F178" s="333">
        <v>0</v>
      </c>
      <c r="G178" s="333">
        <v>0</v>
      </c>
      <c r="H178" s="333">
        <v>0</v>
      </c>
      <c r="I178" s="333">
        <v>0</v>
      </c>
      <c r="J178" s="333">
        <v>0</v>
      </c>
      <c r="K178" s="333">
        <v>0</v>
      </c>
      <c r="L178" s="333">
        <v>0</v>
      </c>
      <c r="M178" s="333">
        <v>0</v>
      </c>
      <c r="N178" s="333">
        <v>0</v>
      </c>
      <c r="O178" s="333">
        <v>0</v>
      </c>
      <c r="P178" s="333">
        <v>0</v>
      </c>
      <c r="Q178" s="333">
        <v>0</v>
      </c>
      <c r="R178" s="333">
        <v>0</v>
      </c>
      <c r="S178" s="333">
        <v>0</v>
      </c>
      <c r="T178" s="333">
        <v>0</v>
      </c>
      <c r="U178" s="333">
        <v>0</v>
      </c>
      <c r="V178" s="333">
        <v>0</v>
      </c>
      <c r="W178" s="333">
        <v>0</v>
      </c>
      <c r="X178" s="333">
        <v>0</v>
      </c>
      <c r="Y178" s="333">
        <v>0</v>
      </c>
      <c r="Z178" s="333">
        <v>0</v>
      </c>
      <c r="AA178" s="333">
        <v>0</v>
      </c>
      <c r="AB178" s="333">
        <v>0</v>
      </c>
      <c r="AC178" s="333">
        <v>0</v>
      </c>
      <c r="AD178" s="333">
        <v>0</v>
      </c>
      <c r="AE178" s="333">
        <v>0</v>
      </c>
      <c r="AF178" s="333">
        <v>0</v>
      </c>
      <c r="AG178" s="333">
        <v>0</v>
      </c>
      <c r="AH178" s="333">
        <v>0</v>
      </c>
      <c r="AI178" s="333">
        <v>0</v>
      </c>
      <c r="AJ178" s="333">
        <v>0</v>
      </c>
      <c r="AK178" s="333">
        <v>0</v>
      </c>
      <c r="AL178" s="333">
        <v>0</v>
      </c>
      <c r="AM178" s="333">
        <v>0</v>
      </c>
      <c r="AN178" s="333">
        <v>0</v>
      </c>
      <c r="AO178" s="333">
        <v>0</v>
      </c>
      <c r="AP178" s="333">
        <v>0</v>
      </c>
      <c r="AQ178" s="333">
        <v>0</v>
      </c>
      <c r="AR178" s="333">
        <v>0</v>
      </c>
      <c r="AS178" s="333">
        <v>0</v>
      </c>
      <c r="AT178" s="333">
        <v>0</v>
      </c>
      <c r="AU178" s="333">
        <v>0</v>
      </c>
      <c r="AV178" s="333">
        <v>0</v>
      </c>
      <c r="AW178" s="333">
        <v>0</v>
      </c>
      <c r="AX178" s="333">
        <v>0</v>
      </c>
      <c r="AY178" s="333">
        <v>0</v>
      </c>
      <c r="AZ178" s="333">
        <v>0</v>
      </c>
      <c r="BA178" s="333">
        <v>0</v>
      </c>
      <c r="BB178" s="333">
        <v>0</v>
      </c>
      <c r="BC178" s="333">
        <v>0</v>
      </c>
      <c r="BD178" s="333">
        <v>0</v>
      </c>
      <c r="BE178" s="333">
        <v>0</v>
      </c>
      <c r="BF178" s="333">
        <v>0</v>
      </c>
      <c r="BG178" s="333">
        <v>0</v>
      </c>
      <c r="BH178" s="333">
        <v>0</v>
      </c>
      <c r="BI178" s="333">
        <v>0</v>
      </c>
      <c r="BJ178" s="333">
        <v>0</v>
      </c>
      <c r="BK178" s="333">
        <v>0</v>
      </c>
      <c r="BL178" s="333">
        <v>0</v>
      </c>
      <c r="BM178" s="333">
        <v>0</v>
      </c>
      <c r="BN178" s="333">
        <v>0</v>
      </c>
      <c r="BO178" s="333">
        <v>0</v>
      </c>
      <c r="BP178" s="333">
        <v>0</v>
      </c>
      <c r="BQ178" s="333">
        <v>0</v>
      </c>
      <c r="BR178" s="333">
        <v>0</v>
      </c>
      <c r="BS178" s="333">
        <v>0</v>
      </c>
      <c r="BT178" s="333">
        <v>0</v>
      </c>
    </row>
    <row r="179" spans="1:72" ht="15.75" customHeight="1" x14ac:dyDescent="0.25">
      <c r="A179" s="2" t="s">
        <v>1033</v>
      </c>
      <c r="B179" s="218">
        <v>46256</v>
      </c>
      <c r="C179" s="332">
        <v>0.66666666666666663</v>
      </c>
      <c r="D179" s="332">
        <v>0.70833333333333337</v>
      </c>
      <c r="E179" s="333">
        <v>0</v>
      </c>
      <c r="F179" s="333">
        <v>0</v>
      </c>
      <c r="G179" s="333">
        <v>0</v>
      </c>
      <c r="H179" s="333">
        <v>0</v>
      </c>
      <c r="I179" s="333">
        <v>0</v>
      </c>
      <c r="J179" s="333">
        <v>0</v>
      </c>
      <c r="K179" s="333">
        <v>0</v>
      </c>
      <c r="L179" s="333">
        <v>0</v>
      </c>
      <c r="M179" s="333">
        <v>0</v>
      </c>
      <c r="N179" s="333">
        <v>0</v>
      </c>
      <c r="O179" s="333">
        <v>0</v>
      </c>
      <c r="P179" s="333">
        <v>0</v>
      </c>
      <c r="Q179" s="333">
        <v>0</v>
      </c>
      <c r="R179" s="333">
        <v>0</v>
      </c>
      <c r="S179" s="333">
        <v>0</v>
      </c>
      <c r="T179" s="333">
        <v>0</v>
      </c>
      <c r="U179" s="333">
        <v>0</v>
      </c>
      <c r="V179" s="333">
        <v>0</v>
      </c>
      <c r="W179" s="333">
        <v>0</v>
      </c>
      <c r="X179" s="333">
        <v>0</v>
      </c>
      <c r="Y179" s="333">
        <v>0</v>
      </c>
      <c r="Z179" s="333">
        <v>0</v>
      </c>
      <c r="AA179" s="333">
        <v>0</v>
      </c>
      <c r="AB179" s="333">
        <v>0</v>
      </c>
      <c r="AC179" s="333">
        <v>0</v>
      </c>
      <c r="AD179" s="333">
        <v>0</v>
      </c>
      <c r="AE179" s="333">
        <v>0</v>
      </c>
      <c r="AF179" s="333">
        <v>0</v>
      </c>
      <c r="AG179" s="333">
        <v>0</v>
      </c>
      <c r="AH179" s="333">
        <v>0</v>
      </c>
      <c r="AI179" s="333">
        <v>0</v>
      </c>
      <c r="AJ179" s="333">
        <v>0</v>
      </c>
      <c r="AK179" s="333">
        <v>0</v>
      </c>
      <c r="AL179" s="333">
        <v>0</v>
      </c>
      <c r="AM179" s="333">
        <v>0</v>
      </c>
      <c r="AN179" s="333">
        <v>0</v>
      </c>
      <c r="AO179" s="333">
        <v>0</v>
      </c>
      <c r="AP179" s="333">
        <v>0</v>
      </c>
      <c r="AQ179" s="333">
        <v>0</v>
      </c>
      <c r="AR179" s="333">
        <v>0</v>
      </c>
      <c r="AS179" s="333">
        <v>0</v>
      </c>
      <c r="AT179" s="333">
        <v>0</v>
      </c>
      <c r="AU179" s="333">
        <v>0</v>
      </c>
      <c r="AV179" s="333">
        <v>0</v>
      </c>
      <c r="AW179" s="333">
        <v>0</v>
      </c>
      <c r="AX179" s="333">
        <v>0</v>
      </c>
      <c r="AY179" s="333">
        <v>0</v>
      </c>
      <c r="AZ179" s="333">
        <v>0</v>
      </c>
      <c r="BA179" s="333">
        <v>0</v>
      </c>
      <c r="BB179" s="333">
        <v>0</v>
      </c>
      <c r="BC179" s="333">
        <v>0</v>
      </c>
      <c r="BD179" s="333">
        <v>0</v>
      </c>
      <c r="BE179" s="333">
        <v>0</v>
      </c>
      <c r="BF179" s="333">
        <v>0</v>
      </c>
      <c r="BG179" s="333">
        <v>0</v>
      </c>
      <c r="BH179" s="333">
        <v>0</v>
      </c>
      <c r="BI179" s="333">
        <v>0</v>
      </c>
      <c r="BJ179" s="333">
        <v>0</v>
      </c>
      <c r="BK179" s="333">
        <v>0</v>
      </c>
      <c r="BL179" s="333">
        <v>0</v>
      </c>
      <c r="BM179" s="333">
        <v>0</v>
      </c>
      <c r="BN179" s="333">
        <v>0</v>
      </c>
      <c r="BO179" s="333">
        <v>0</v>
      </c>
      <c r="BP179" s="333">
        <v>0</v>
      </c>
      <c r="BQ179" s="333">
        <v>0</v>
      </c>
      <c r="BR179" s="333">
        <v>0</v>
      </c>
      <c r="BS179" s="333">
        <v>0</v>
      </c>
      <c r="BT179" s="333">
        <v>0</v>
      </c>
    </row>
    <row r="180" spans="1:72" ht="15.75" customHeight="1" x14ac:dyDescent="0.25">
      <c r="A180" s="2" t="s">
        <v>1034</v>
      </c>
      <c r="B180" s="218">
        <v>46256</v>
      </c>
      <c r="C180" s="332">
        <v>0.70833333333333337</v>
      </c>
      <c r="D180" s="332">
        <v>0.75</v>
      </c>
      <c r="E180" s="333">
        <v>0</v>
      </c>
      <c r="F180" s="333">
        <v>0</v>
      </c>
      <c r="G180" s="333">
        <v>0</v>
      </c>
      <c r="H180" s="333">
        <v>0</v>
      </c>
      <c r="I180" s="333">
        <v>0</v>
      </c>
      <c r="J180" s="333">
        <v>0</v>
      </c>
      <c r="K180" s="333">
        <v>0</v>
      </c>
      <c r="L180" s="333">
        <v>0</v>
      </c>
      <c r="M180" s="333">
        <v>0</v>
      </c>
      <c r="N180" s="333">
        <v>0</v>
      </c>
      <c r="O180" s="333">
        <v>0</v>
      </c>
      <c r="P180" s="333">
        <v>0</v>
      </c>
      <c r="Q180" s="333">
        <v>0</v>
      </c>
      <c r="R180" s="333">
        <v>0</v>
      </c>
      <c r="S180" s="333">
        <v>0</v>
      </c>
      <c r="T180" s="333">
        <v>0</v>
      </c>
      <c r="U180" s="333">
        <v>0</v>
      </c>
      <c r="V180" s="333">
        <v>0</v>
      </c>
      <c r="W180" s="333">
        <v>0</v>
      </c>
      <c r="X180" s="333">
        <v>0</v>
      </c>
      <c r="Y180" s="333">
        <v>0</v>
      </c>
      <c r="Z180" s="333">
        <v>0</v>
      </c>
      <c r="AA180" s="333">
        <v>0</v>
      </c>
      <c r="AB180" s="333">
        <v>0</v>
      </c>
      <c r="AC180" s="333">
        <v>0</v>
      </c>
      <c r="AD180" s="333">
        <v>0</v>
      </c>
      <c r="AE180" s="333">
        <v>0</v>
      </c>
      <c r="AF180" s="333">
        <v>0</v>
      </c>
      <c r="AG180" s="333">
        <v>0</v>
      </c>
      <c r="AH180" s="333">
        <v>0</v>
      </c>
      <c r="AI180" s="333">
        <v>0</v>
      </c>
      <c r="AJ180" s="333">
        <v>0</v>
      </c>
      <c r="AK180" s="333">
        <v>0</v>
      </c>
      <c r="AL180" s="333">
        <v>0</v>
      </c>
      <c r="AM180" s="333">
        <v>0</v>
      </c>
      <c r="AN180" s="333">
        <v>0</v>
      </c>
      <c r="AO180" s="333">
        <v>0</v>
      </c>
      <c r="AP180" s="333">
        <v>0</v>
      </c>
      <c r="AQ180" s="333">
        <v>0</v>
      </c>
      <c r="AR180" s="333">
        <v>0</v>
      </c>
      <c r="AS180" s="333">
        <v>0</v>
      </c>
      <c r="AT180" s="333">
        <v>0</v>
      </c>
      <c r="AU180" s="333">
        <v>0</v>
      </c>
      <c r="AV180" s="333">
        <v>0</v>
      </c>
      <c r="AW180" s="333">
        <v>0</v>
      </c>
      <c r="AX180" s="333">
        <v>0</v>
      </c>
      <c r="AY180" s="333">
        <v>0</v>
      </c>
      <c r="AZ180" s="333">
        <v>0</v>
      </c>
      <c r="BA180" s="333">
        <v>0</v>
      </c>
      <c r="BB180" s="333">
        <v>0</v>
      </c>
      <c r="BC180" s="333">
        <v>0</v>
      </c>
      <c r="BD180" s="333">
        <v>0</v>
      </c>
      <c r="BE180" s="333">
        <v>0</v>
      </c>
      <c r="BF180" s="333">
        <v>0</v>
      </c>
      <c r="BG180" s="333">
        <v>0</v>
      </c>
      <c r="BH180" s="333">
        <v>0</v>
      </c>
      <c r="BI180" s="333">
        <v>0</v>
      </c>
      <c r="BJ180" s="333">
        <v>0</v>
      </c>
      <c r="BK180" s="333">
        <v>0</v>
      </c>
      <c r="BL180" s="333">
        <v>0</v>
      </c>
      <c r="BM180" s="333">
        <v>0</v>
      </c>
      <c r="BN180" s="333">
        <v>0</v>
      </c>
      <c r="BO180" s="333">
        <v>0</v>
      </c>
      <c r="BP180" s="333">
        <v>0</v>
      </c>
      <c r="BQ180" s="333">
        <v>0</v>
      </c>
      <c r="BR180" s="333">
        <v>0</v>
      </c>
      <c r="BS180" s="333">
        <v>0</v>
      </c>
      <c r="BT180" s="333">
        <v>0</v>
      </c>
    </row>
    <row r="181" spans="1:72" ht="15.75" customHeight="1" x14ac:dyDescent="0.25">
      <c r="A181" s="2" t="s">
        <v>1035</v>
      </c>
      <c r="B181" s="218">
        <v>46257</v>
      </c>
      <c r="C181" s="332">
        <v>0.41666666666666669</v>
      </c>
      <c r="D181" s="332">
        <v>0.45833333333333331</v>
      </c>
      <c r="E181" s="333">
        <v>0</v>
      </c>
      <c r="F181" s="333">
        <v>0</v>
      </c>
      <c r="G181" s="333">
        <v>0</v>
      </c>
      <c r="H181" s="333">
        <v>0</v>
      </c>
      <c r="I181" s="333">
        <v>0</v>
      </c>
      <c r="J181" s="333">
        <v>0</v>
      </c>
      <c r="K181" s="333">
        <v>0</v>
      </c>
      <c r="L181" s="333">
        <v>0</v>
      </c>
      <c r="M181" s="333">
        <v>0</v>
      </c>
      <c r="N181" s="333">
        <v>0</v>
      </c>
      <c r="O181" s="333">
        <v>0</v>
      </c>
      <c r="P181" s="333">
        <v>0</v>
      </c>
      <c r="Q181" s="333">
        <v>0</v>
      </c>
      <c r="R181" s="333">
        <v>0</v>
      </c>
      <c r="S181" s="333">
        <v>0</v>
      </c>
      <c r="T181" s="333">
        <v>0</v>
      </c>
      <c r="U181" s="333">
        <v>0</v>
      </c>
      <c r="V181" s="333">
        <v>0</v>
      </c>
      <c r="W181" s="333">
        <v>0</v>
      </c>
      <c r="X181" s="333">
        <v>0</v>
      </c>
      <c r="Y181" s="333">
        <v>0</v>
      </c>
      <c r="Z181" s="333">
        <v>0</v>
      </c>
      <c r="AA181" s="333">
        <v>0</v>
      </c>
      <c r="AB181" s="333">
        <v>0</v>
      </c>
      <c r="AC181" s="333">
        <v>0</v>
      </c>
      <c r="AD181" s="333">
        <v>0</v>
      </c>
      <c r="AE181" s="333">
        <v>0</v>
      </c>
      <c r="AF181" s="333">
        <v>0</v>
      </c>
      <c r="AG181" s="333">
        <v>0</v>
      </c>
      <c r="AH181" s="333">
        <v>0</v>
      </c>
      <c r="AI181" s="333">
        <v>0</v>
      </c>
      <c r="AJ181" s="333">
        <v>0</v>
      </c>
      <c r="AK181" s="333">
        <v>0</v>
      </c>
      <c r="AL181" s="333">
        <v>0</v>
      </c>
      <c r="AM181" s="333">
        <v>0</v>
      </c>
      <c r="AN181" s="333">
        <v>0</v>
      </c>
      <c r="AO181" s="333">
        <v>0</v>
      </c>
      <c r="AP181" s="333">
        <v>0</v>
      </c>
      <c r="AQ181" s="333">
        <v>0</v>
      </c>
      <c r="AR181" s="333">
        <v>0</v>
      </c>
      <c r="AS181" s="333">
        <v>0</v>
      </c>
      <c r="AT181" s="333">
        <v>0</v>
      </c>
      <c r="AU181" s="333">
        <v>0</v>
      </c>
      <c r="AV181" s="333">
        <v>0</v>
      </c>
      <c r="AW181" s="333">
        <v>0</v>
      </c>
      <c r="AX181" s="333">
        <v>0</v>
      </c>
      <c r="AY181" s="333">
        <v>0</v>
      </c>
      <c r="AZ181" s="333">
        <v>0</v>
      </c>
      <c r="BA181" s="333">
        <v>0</v>
      </c>
      <c r="BB181" s="333">
        <v>0</v>
      </c>
      <c r="BC181" s="333">
        <v>0</v>
      </c>
      <c r="BD181" s="333">
        <v>0</v>
      </c>
      <c r="BE181" s="333">
        <v>0</v>
      </c>
      <c r="BF181" s="333">
        <v>0</v>
      </c>
      <c r="BG181" s="333">
        <v>0</v>
      </c>
      <c r="BH181" s="333">
        <v>0</v>
      </c>
      <c r="BI181" s="333">
        <v>0</v>
      </c>
      <c r="BJ181" s="333">
        <v>0</v>
      </c>
      <c r="BK181" s="333">
        <v>0</v>
      </c>
      <c r="BL181" s="333">
        <v>0</v>
      </c>
      <c r="BM181" s="333">
        <v>0</v>
      </c>
      <c r="BN181" s="333">
        <v>0</v>
      </c>
      <c r="BO181" s="333">
        <v>0</v>
      </c>
      <c r="BP181" s="333">
        <v>0</v>
      </c>
      <c r="BQ181" s="333">
        <v>0</v>
      </c>
      <c r="BR181" s="333">
        <v>0</v>
      </c>
      <c r="BS181" s="333">
        <v>0</v>
      </c>
      <c r="BT181" s="333">
        <v>0</v>
      </c>
    </row>
    <row r="182" spans="1:72" ht="15.75" customHeight="1" x14ac:dyDescent="0.25">
      <c r="A182" s="2" t="s">
        <v>1036</v>
      </c>
      <c r="B182" s="218">
        <v>46257</v>
      </c>
      <c r="C182" s="332">
        <v>0.45833333333333331</v>
      </c>
      <c r="D182" s="332">
        <v>0.5</v>
      </c>
      <c r="E182" s="333">
        <v>0</v>
      </c>
      <c r="F182" s="333">
        <v>0</v>
      </c>
      <c r="G182" s="333">
        <v>0</v>
      </c>
      <c r="H182" s="333">
        <v>0</v>
      </c>
      <c r="I182" s="333">
        <v>0</v>
      </c>
      <c r="J182" s="333">
        <v>0</v>
      </c>
      <c r="K182" s="333">
        <v>0</v>
      </c>
      <c r="L182" s="333">
        <v>0</v>
      </c>
      <c r="M182" s="333">
        <v>0</v>
      </c>
      <c r="N182" s="333">
        <v>0</v>
      </c>
      <c r="O182" s="333">
        <v>0</v>
      </c>
      <c r="P182" s="333">
        <v>0</v>
      </c>
      <c r="Q182" s="333">
        <v>0</v>
      </c>
      <c r="R182" s="333">
        <v>0</v>
      </c>
      <c r="S182" s="333">
        <v>0</v>
      </c>
      <c r="T182" s="333">
        <v>0</v>
      </c>
      <c r="U182" s="333">
        <v>0</v>
      </c>
      <c r="V182" s="333">
        <v>0</v>
      </c>
      <c r="W182" s="333">
        <v>0</v>
      </c>
      <c r="X182" s="333">
        <v>0</v>
      </c>
      <c r="Y182" s="333">
        <v>0</v>
      </c>
      <c r="Z182" s="333">
        <v>0</v>
      </c>
      <c r="AA182" s="333">
        <v>0</v>
      </c>
      <c r="AB182" s="333">
        <v>0</v>
      </c>
      <c r="AC182" s="333">
        <v>0</v>
      </c>
      <c r="AD182" s="333">
        <v>0</v>
      </c>
      <c r="AE182" s="333">
        <v>0</v>
      </c>
      <c r="AF182" s="333">
        <v>0</v>
      </c>
      <c r="AG182" s="333">
        <v>0</v>
      </c>
      <c r="AH182" s="333">
        <v>0</v>
      </c>
      <c r="AI182" s="333">
        <v>0</v>
      </c>
      <c r="AJ182" s="333">
        <v>0</v>
      </c>
      <c r="AK182" s="333">
        <v>0</v>
      </c>
      <c r="AL182" s="333">
        <v>0</v>
      </c>
      <c r="AM182" s="333">
        <v>0</v>
      </c>
      <c r="AN182" s="333">
        <v>0</v>
      </c>
      <c r="AO182" s="333">
        <v>0</v>
      </c>
      <c r="AP182" s="333">
        <v>0</v>
      </c>
      <c r="AQ182" s="333">
        <v>0</v>
      </c>
      <c r="AR182" s="333">
        <v>0</v>
      </c>
      <c r="AS182" s="333">
        <v>0</v>
      </c>
      <c r="AT182" s="333">
        <v>0</v>
      </c>
      <c r="AU182" s="333">
        <v>0</v>
      </c>
      <c r="AV182" s="333">
        <v>0</v>
      </c>
      <c r="AW182" s="333">
        <v>0</v>
      </c>
      <c r="AX182" s="333">
        <v>0</v>
      </c>
      <c r="AY182" s="333">
        <v>0</v>
      </c>
      <c r="AZ182" s="333">
        <v>0</v>
      </c>
      <c r="BA182" s="333">
        <v>0</v>
      </c>
      <c r="BB182" s="333">
        <v>0</v>
      </c>
      <c r="BC182" s="333">
        <v>0</v>
      </c>
      <c r="BD182" s="333">
        <v>0</v>
      </c>
      <c r="BE182" s="333">
        <v>0</v>
      </c>
      <c r="BF182" s="333">
        <v>0</v>
      </c>
      <c r="BG182" s="333">
        <v>0</v>
      </c>
      <c r="BH182" s="333">
        <v>0</v>
      </c>
      <c r="BI182" s="333">
        <v>0</v>
      </c>
      <c r="BJ182" s="333">
        <v>0</v>
      </c>
      <c r="BK182" s="333">
        <v>0</v>
      </c>
      <c r="BL182" s="333">
        <v>0</v>
      </c>
      <c r="BM182" s="333">
        <v>0</v>
      </c>
      <c r="BN182" s="333">
        <v>0</v>
      </c>
      <c r="BO182" s="333">
        <v>0</v>
      </c>
      <c r="BP182" s="333">
        <v>0</v>
      </c>
      <c r="BQ182" s="333">
        <v>0</v>
      </c>
      <c r="BR182" s="333">
        <v>0</v>
      </c>
      <c r="BS182" s="333">
        <v>0</v>
      </c>
      <c r="BT182" s="333">
        <v>0</v>
      </c>
    </row>
    <row r="183" spans="1:72" ht="15.75" customHeight="1" x14ac:dyDescent="0.25">
      <c r="A183" s="2" t="s">
        <v>1037</v>
      </c>
      <c r="B183" s="218">
        <v>46257</v>
      </c>
      <c r="C183" s="332">
        <v>0.5</v>
      </c>
      <c r="D183" s="332">
        <v>0.54166666666666663</v>
      </c>
      <c r="E183" s="333">
        <v>0</v>
      </c>
      <c r="F183" s="333">
        <v>0</v>
      </c>
      <c r="G183" s="333">
        <v>0</v>
      </c>
      <c r="H183" s="333">
        <v>0</v>
      </c>
      <c r="I183" s="333">
        <v>0</v>
      </c>
      <c r="J183" s="333">
        <v>0</v>
      </c>
      <c r="K183" s="333">
        <v>0</v>
      </c>
      <c r="L183" s="333">
        <v>0</v>
      </c>
      <c r="M183" s="333">
        <v>0</v>
      </c>
      <c r="N183" s="333">
        <v>0</v>
      </c>
      <c r="O183" s="333">
        <v>0</v>
      </c>
      <c r="P183" s="333">
        <v>0</v>
      </c>
      <c r="Q183" s="333">
        <v>0</v>
      </c>
      <c r="R183" s="333">
        <v>0</v>
      </c>
      <c r="S183" s="333">
        <v>0</v>
      </c>
      <c r="T183" s="333">
        <v>0</v>
      </c>
      <c r="U183" s="333">
        <v>0</v>
      </c>
      <c r="V183" s="333">
        <v>0</v>
      </c>
      <c r="W183" s="333">
        <v>0</v>
      </c>
      <c r="X183" s="333">
        <v>0</v>
      </c>
      <c r="Y183" s="333">
        <v>0</v>
      </c>
      <c r="Z183" s="333">
        <v>0</v>
      </c>
      <c r="AA183" s="333">
        <v>0</v>
      </c>
      <c r="AB183" s="333">
        <v>0</v>
      </c>
      <c r="AC183" s="333">
        <v>0</v>
      </c>
      <c r="AD183" s="333">
        <v>0</v>
      </c>
      <c r="AE183" s="333">
        <v>0</v>
      </c>
      <c r="AF183" s="333">
        <v>0</v>
      </c>
      <c r="AG183" s="333">
        <v>0</v>
      </c>
      <c r="AH183" s="333">
        <v>0</v>
      </c>
      <c r="AI183" s="333">
        <v>0</v>
      </c>
      <c r="AJ183" s="333">
        <v>0</v>
      </c>
      <c r="AK183" s="333">
        <v>0</v>
      </c>
      <c r="AL183" s="333">
        <v>0</v>
      </c>
      <c r="AM183" s="333">
        <v>0</v>
      </c>
      <c r="AN183" s="333">
        <v>0</v>
      </c>
      <c r="AO183" s="333">
        <v>0</v>
      </c>
      <c r="AP183" s="333">
        <v>0</v>
      </c>
      <c r="AQ183" s="333">
        <v>0</v>
      </c>
      <c r="AR183" s="333">
        <v>0</v>
      </c>
      <c r="AS183" s="333">
        <v>0</v>
      </c>
      <c r="AT183" s="333">
        <v>0</v>
      </c>
      <c r="AU183" s="333">
        <v>0</v>
      </c>
      <c r="AV183" s="333">
        <v>0</v>
      </c>
      <c r="AW183" s="333">
        <v>0</v>
      </c>
      <c r="AX183" s="333">
        <v>0</v>
      </c>
      <c r="AY183" s="333">
        <v>0</v>
      </c>
      <c r="AZ183" s="333">
        <v>0</v>
      </c>
      <c r="BA183" s="333">
        <v>0</v>
      </c>
      <c r="BB183" s="333">
        <v>0</v>
      </c>
      <c r="BC183" s="333">
        <v>0</v>
      </c>
      <c r="BD183" s="333">
        <v>0</v>
      </c>
      <c r="BE183" s="333">
        <v>0</v>
      </c>
      <c r="BF183" s="333">
        <v>0</v>
      </c>
      <c r="BG183" s="333">
        <v>0</v>
      </c>
      <c r="BH183" s="333">
        <v>0</v>
      </c>
      <c r="BI183" s="333">
        <v>0</v>
      </c>
      <c r="BJ183" s="333">
        <v>0</v>
      </c>
      <c r="BK183" s="333">
        <v>0</v>
      </c>
      <c r="BL183" s="333">
        <v>0</v>
      </c>
      <c r="BM183" s="333">
        <v>0</v>
      </c>
      <c r="BN183" s="333">
        <v>0</v>
      </c>
      <c r="BO183" s="333">
        <v>0</v>
      </c>
      <c r="BP183" s="333">
        <v>0</v>
      </c>
      <c r="BQ183" s="333">
        <v>0</v>
      </c>
      <c r="BR183" s="333">
        <v>0</v>
      </c>
      <c r="BS183" s="333">
        <v>0</v>
      </c>
      <c r="BT183" s="333">
        <v>0</v>
      </c>
    </row>
    <row r="184" spans="1:72" ht="15.75" customHeight="1" x14ac:dyDescent="0.25">
      <c r="A184" s="2" t="s">
        <v>1038</v>
      </c>
      <c r="B184" s="218">
        <v>46257</v>
      </c>
      <c r="C184" s="332">
        <v>0.54166666666666663</v>
      </c>
      <c r="D184" s="332">
        <v>0.58333333333333337</v>
      </c>
      <c r="E184" s="333">
        <v>0</v>
      </c>
      <c r="F184" s="333">
        <v>0</v>
      </c>
      <c r="G184" s="333">
        <v>0</v>
      </c>
      <c r="H184" s="333">
        <v>0</v>
      </c>
      <c r="I184" s="333">
        <v>0</v>
      </c>
      <c r="J184" s="333">
        <v>0</v>
      </c>
      <c r="K184" s="333">
        <v>0</v>
      </c>
      <c r="L184" s="333">
        <v>0</v>
      </c>
      <c r="M184" s="333">
        <v>0</v>
      </c>
      <c r="N184" s="333">
        <v>0</v>
      </c>
      <c r="O184" s="333">
        <v>0</v>
      </c>
      <c r="P184" s="333">
        <v>0</v>
      </c>
      <c r="Q184" s="333">
        <v>0</v>
      </c>
      <c r="R184" s="333">
        <v>0</v>
      </c>
      <c r="S184" s="333">
        <v>0</v>
      </c>
      <c r="T184" s="333">
        <v>0</v>
      </c>
      <c r="U184" s="333">
        <v>0</v>
      </c>
      <c r="V184" s="333">
        <v>0</v>
      </c>
      <c r="W184" s="333">
        <v>0</v>
      </c>
      <c r="X184" s="333">
        <v>0</v>
      </c>
      <c r="Y184" s="333">
        <v>0</v>
      </c>
      <c r="Z184" s="333">
        <v>0</v>
      </c>
      <c r="AA184" s="333">
        <v>0</v>
      </c>
      <c r="AB184" s="333">
        <v>0</v>
      </c>
      <c r="AC184" s="333">
        <v>0</v>
      </c>
      <c r="AD184" s="333">
        <v>0</v>
      </c>
      <c r="AE184" s="333">
        <v>0</v>
      </c>
      <c r="AF184" s="333">
        <v>0</v>
      </c>
      <c r="AG184" s="333">
        <v>0</v>
      </c>
      <c r="AH184" s="333">
        <v>0</v>
      </c>
      <c r="AI184" s="333">
        <v>0</v>
      </c>
      <c r="AJ184" s="333">
        <v>0</v>
      </c>
      <c r="AK184" s="333">
        <v>0</v>
      </c>
      <c r="AL184" s="333">
        <v>0</v>
      </c>
      <c r="AM184" s="333">
        <v>0</v>
      </c>
      <c r="AN184" s="333">
        <v>0</v>
      </c>
      <c r="AO184" s="333">
        <v>0</v>
      </c>
      <c r="AP184" s="333">
        <v>0</v>
      </c>
      <c r="AQ184" s="333">
        <v>0</v>
      </c>
      <c r="AR184" s="333">
        <v>0</v>
      </c>
      <c r="AS184" s="333">
        <v>0</v>
      </c>
      <c r="AT184" s="333">
        <v>0</v>
      </c>
      <c r="AU184" s="333">
        <v>0</v>
      </c>
      <c r="AV184" s="333">
        <v>0</v>
      </c>
      <c r="AW184" s="333">
        <v>0</v>
      </c>
      <c r="AX184" s="333">
        <v>0</v>
      </c>
      <c r="AY184" s="333">
        <v>0</v>
      </c>
      <c r="AZ184" s="333">
        <v>0</v>
      </c>
      <c r="BA184" s="333">
        <v>0</v>
      </c>
      <c r="BB184" s="333">
        <v>0</v>
      </c>
      <c r="BC184" s="333">
        <v>0</v>
      </c>
      <c r="BD184" s="333">
        <v>0</v>
      </c>
      <c r="BE184" s="333">
        <v>0</v>
      </c>
      <c r="BF184" s="333">
        <v>0</v>
      </c>
      <c r="BG184" s="333">
        <v>0</v>
      </c>
      <c r="BH184" s="333">
        <v>0</v>
      </c>
      <c r="BI184" s="333">
        <v>0</v>
      </c>
      <c r="BJ184" s="333">
        <v>0</v>
      </c>
      <c r="BK184" s="333">
        <v>0</v>
      </c>
      <c r="BL184" s="333">
        <v>0</v>
      </c>
      <c r="BM184" s="333">
        <v>0</v>
      </c>
      <c r="BN184" s="333">
        <v>0</v>
      </c>
      <c r="BO184" s="333">
        <v>0</v>
      </c>
      <c r="BP184" s="333">
        <v>0</v>
      </c>
      <c r="BQ184" s="333">
        <v>0</v>
      </c>
      <c r="BR184" s="333">
        <v>0</v>
      </c>
      <c r="BS184" s="333">
        <v>0</v>
      </c>
      <c r="BT184" s="333">
        <v>0</v>
      </c>
    </row>
    <row r="185" spans="1:72" ht="15.75" customHeight="1" x14ac:dyDescent="0.25">
      <c r="A185" s="2" t="s">
        <v>1039</v>
      </c>
      <c r="B185" s="218">
        <v>46257</v>
      </c>
      <c r="C185" s="332">
        <v>0.58333333333333337</v>
      </c>
      <c r="D185" s="332">
        <v>0.625</v>
      </c>
      <c r="E185" s="333">
        <v>0</v>
      </c>
      <c r="F185" s="333">
        <v>0</v>
      </c>
      <c r="G185" s="333">
        <v>0</v>
      </c>
      <c r="H185" s="333">
        <v>0</v>
      </c>
      <c r="I185" s="333">
        <v>0</v>
      </c>
      <c r="J185" s="333">
        <v>0</v>
      </c>
      <c r="K185" s="333">
        <v>0</v>
      </c>
      <c r="L185" s="333">
        <v>0</v>
      </c>
      <c r="M185" s="333">
        <v>0</v>
      </c>
      <c r="N185" s="333">
        <v>0</v>
      </c>
      <c r="O185" s="333">
        <v>0</v>
      </c>
      <c r="P185" s="333">
        <v>0</v>
      </c>
      <c r="Q185" s="333">
        <v>0</v>
      </c>
      <c r="R185" s="333">
        <v>0</v>
      </c>
      <c r="S185" s="333">
        <v>0</v>
      </c>
      <c r="T185" s="333">
        <v>0</v>
      </c>
      <c r="U185" s="333">
        <v>0</v>
      </c>
      <c r="V185" s="333">
        <v>0</v>
      </c>
      <c r="W185" s="333">
        <v>0</v>
      </c>
      <c r="X185" s="333">
        <v>0</v>
      </c>
      <c r="Y185" s="333">
        <v>0</v>
      </c>
      <c r="Z185" s="333">
        <v>0</v>
      </c>
      <c r="AA185" s="333">
        <v>0</v>
      </c>
      <c r="AB185" s="333">
        <v>0</v>
      </c>
      <c r="AC185" s="333">
        <v>0</v>
      </c>
      <c r="AD185" s="333">
        <v>0</v>
      </c>
      <c r="AE185" s="333">
        <v>0</v>
      </c>
      <c r="AF185" s="333">
        <v>0</v>
      </c>
      <c r="AG185" s="333">
        <v>0</v>
      </c>
      <c r="AH185" s="333">
        <v>0</v>
      </c>
      <c r="AI185" s="333">
        <v>0</v>
      </c>
      <c r="AJ185" s="333">
        <v>0</v>
      </c>
      <c r="AK185" s="333">
        <v>0</v>
      </c>
      <c r="AL185" s="333">
        <v>0</v>
      </c>
      <c r="AM185" s="333">
        <v>0</v>
      </c>
      <c r="AN185" s="333">
        <v>0</v>
      </c>
      <c r="AO185" s="333">
        <v>0</v>
      </c>
      <c r="AP185" s="333">
        <v>0</v>
      </c>
      <c r="AQ185" s="333">
        <v>0</v>
      </c>
      <c r="AR185" s="333">
        <v>0</v>
      </c>
      <c r="AS185" s="333">
        <v>0</v>
      </c>
      <c r="AT185" s="333">
        <v>0</v>
      </c>
      <c r="AU185" s="333">
        <v>0</v>
      </c>
      <c r="AV185" s="333">
        <v>0</v>
      </c>
      <c r="AW185" s="333">
        <v>0</v>
      </c>
      <c r="AX185" s="333">
        <v>0</v>
      </c>
      <c r="AY185" s="333">
        <v>0</v>
      </c>
      <c r="AZ185" s="333">
        <v>0</v>
      </c>
      <c r="BA185" s="333">
        <v>0</v>
      </c>
      <c r="BB185" s="333">
        <v>0</v>
      </c>
      <c r="BC185" s="333">
        <v>0</v>
      </c>
      <c r="BD185" s="333">
        <v>0</v>
      </c>
      <c r="BE185" s="333">
        <v>0</v>
      </c>
      <c r="BF185" s="333">
        <v>0</v>
      </c>
      <c r="BG185" s="333">
        <v>0</v>
      </c>
      <c r="BH185" s="333">
        <v>0</v>
      </c>
      <c r="BI185" s="333">
        <v>0</v>
      </c>
      <c r="BJ185" s="333">
        <v>0</v>
      </c>
      <c r="BK185" s="333">
        <v>0</v>
      </c>
      <c r="BL185" s="333">
        <v>0</v>
      </c>
      <c r="BM185" s="333">
        <v>0</v>
      </c>
      <c r="BN185" s="333">
        <v>0</v>
      </c>
      <c r="BO185" s="333">
        <v>0</v>
      </c>
      <c r="BP185" s="333">
        <v>0</v>
      </c>
      <c r="BQ185" s="333">
        <v>0</v>
      </c>
      <c r="BR185" s="333">
        <v>0</v>
      </c>
      <c r="BS185" s="333">
        <v>0</v>
      </c>
      <c r="BT185" s="333">
        <v>0</v>
      </c>
    </row>
    <row r="186" spans="1:72" ht="15.75" customHeight="1" x14ac:dyDescent="0.25">
      <c r="A186" s="2" t="s">
        <v>1040</v>
      </c>
      <c r="B186" s="218">
        <v>46257</v>
      </c>
      <c r="C186" s="332">
        <v>0.625</v>
      </c>
      <c r="D186" s="332">
        <v>0.66666666666666663</v>
      </c>
      <c r="E186" s="333">
        <v>0</v>
      </c>
      <c r="F186" s="333">
        <v>0</v>
      </c>
      <c r="G186" s="333">
        <v>0</v>
      </c>
      <c r="H186" s="333">
        <v>0</v>
      </c>
      <c r="I186" s="333">
        <v>0</v>
      </c>
      <c r="J186" s="333">
        <v>0</v>
      </c>
      <c r="K186" s="333">
        <v>0</v>
      </c>
      <c r="L186" s="333">
        <v>0</v>
      </c>
      <c r="M186" s="333">
        <v>0</v>
      </c>
      <c r="N186" s="333">
        <v>0</v>
      </c>
      <c r="O186" s="333">
        <v>0</v>
      </c>
      <c r="P186" s="333">
        <v>0</v>
      </c>
      <c r="Q186" s="333">
        <v>0</v>
      </c>
      <c r="R186" s="333">
        <v>0</v>
      </c>
      <c r="S186" s="333">
        <v>0</v>
      </c>
      <c r="T186" s="333">
        <v>0</v>
      </c>
      <c r="U186" s="333">
        <v>0</v>
      </c>
      <c r="V186" s="333">
        <v>0</v>
      </c>
      <c r="W186" s="333">
        <v>0</v>
      </c>
      <c r="X186" s="333">
        <v>0</v>
      </c>
      <c r="Y186" s="333">
        <v>0</v>
      </c>
      <c r="Z186" s="333">
        <v>0</v>
      </c>
      <c r="AA186" s="333">
        <v>0</v>
      </c>
      <c r="AB186" s="333">
        <v>0</v>
      </c>
      <c r="AC186" s="333">
        <v>0</v>
      </c>
      <c r="AD186" s="333">
        <v>0</v>
      </c>
      <c r="AE186" s="333">
        <v>0</v>
      </c>
      <c r="AF186" s="333">
        <v>0</v>
      </c>
      <c r="AG186" s="333">
        <v>0</v>
      </c>
      <c r="AH186" s="333">
        <v>0</v>
      </c>
      <c r="AI186" s="333">
        <v>0</v>
      </c>
      <c r="AJ186" s="333">
        <v>0</v>
      </c>
      <c r="AK186" s="333">
        <v>0</v>
      </c>
      <c r="AL186" s="333">
        <v>0</v>
      </c>
      <c r="AM186" s="333">
        <v>0</v>
      </c>
      <c r="AN186" s="333">
        <v>0</v>
      </c>
      <c r="AO186" s="333">
        <v>0</v>
      </c>
      <c r="AP186" s="333">
        <v>0</v>
      </c>
      <c r="AQ186" s="333">
        <v>0</v>
      </c>
      <c r="AR186" s="333">
        <v>0</v>
      </c>
      <c r="AS186" s="333">
        <v>0</v>
      </c>
      <c r="AT186" s="333">
        <v>0</v>
      </c>
      <c r="AU186" s="333">
        <v>0</v>
      </c>
      <c r="AV186" s="333">
        <v>0</v>
      </c>
      <c r="AW186" s="333">
        <v>0</v>
      </c>
      <c r="AX186" s="333">
        <v>0</v>
      </c>
      <c r="AY186" s="333">
        <v>0</v>
      </c>
      <c r="AZ186" s="333">
        <v>0</v>
      </c>
      <c r="BA186" s="333">
        <v>0</v>
      </c>
      <c r="BB186" s="333">
        <v>0</v>
      </c>
      <c r="BC186" s="333">
        <v>0</v>
      </c>
      <c r="BD186" s="333">
        <v>0</v>
      </c>
      <c r="BE186" s="333">
        <v>0</v>
      </c>
      <c r="BF186" s="333">
        <v>0</v>
      </c>
      <c r="BG186" s="333">
        <v>0</v>
      </c>
      <c r="BH186" s="333">
        <v>0</v>
      </c>
      <c r="BI186" s="333">
        <v>0</v>
      </c>
      <c r="BJ186" s="333">
        <v>0</v>
      </c>
      <c r="BK186" s="333">
        <v>0</v>
      </c>
      <c r="BL186" s="333">
        <v>0</v>
      </c>
      <c r="BM186" s="333">
        <v>0</v>
      </c>
      <c r="BN186" s="333">
        <v>0</v>
      </c>
      <c r="BO186" s="333">
        <v>0</v>
      </c>
      <c r="BP186" s="333">
        <v>0</v>
      </c>
      <c r="BQ186" s="333">
        <v>0</v>
      </c>
      <c r="BR186" s="333">
        <v>0</v>
      </c>
      <c r="BS186" s="333">
        <v>0</v>
      </c>
      <c r="BT186" s="333">
        <v>0</v>
      </c>
    </row>
    <row r="187" spans="1:72" ht="15.75" customHeight="1" x14ac:dyDescent="0.25">
      <c r="A187" s="2" t="s">
        <v>1041</v>
      </c>
      <c r="B187" s="218">
        <v>46257</v>
      </c>
      <c r="C187" s="332">
        <v>0.66666666666666663</v>
      </c>
      <c r="D187" s="332">
        <v>0.70833333333333337</v>
      </c>
      <c r="E187" s="333">
        <v>0</v>
      </c>
      <c r="F187" s="333">
        <v>0</v>
      </c>
      <c r="G187" s="333">
        <v>0</v>
      </c>
      <c r="H187" s="333">
        <v>0</v>
      </c>
      <c r="I187" s="333">
        <v>0</v>
      </c>
      <c r="J187" s="333">
        <v>0</v>
      </c>
      <c r="K187" s="333">
        <v>0</v>
      </c>
      <c r="L187" s="333">
        <v>0</v>
      </c>
      <c r="M187" s="333">
        <v>0</v>
      </c>
      <c r="N187" s="333">
        <v>0</v>
      </c>
      <c r="O187" s="333">
        <v>0</v>
      </c>
      <c r="P187" s="333">
        <v>0</v>
      </c>
      <c r="Q187" s="333">
        <v>0</v>
      </c>
      <c r="R187" s="333">
        <v>0</v>
      </c>
      <c r="S187" s="333">
        <v>0</v>
      </c>
      <c r="T187" s="333">
        <v>0</v>
      </c>
      <c r="U187" s="333">
        <v>0</v>
      </c>
      <c r="V187" s="333">
        <v>0</v>
      </c>
      <c r="W187" s="333">
        <v>0</v>
      </c>
      <c r="X187" s="333">
        <v>0</v>
      </c>
      <c r="Y187" s="333">
        <v>0</v>
      </c>
      <c r="Z187" s="333">
        <v>0</v>
      </c>
      <c r="AA187" s="333">
        <v>0</v>
      </c>
      <c r="AB187" s="333">
        <v>0</v>
      </c>
      <c r="AC187" s="333">
        <v>0</v>
      </c>
      <c r="AD187" s="333">
        <v>0</v>
      </c>
      <c r="AE187" s="333">
        <v>0</v>
      </c>
      <c r="AF187" s="333">
        <v>0</v>
      </c>
      <c r="AG187" s="333">
        <v>0</v>
      </c>
      <c r="AH187" s="333">
        <v>0</v>
      </c>
      <c r="AI187" s="333">
        <v>0</v>
      </c>
      <c r="AJ187" s="333">
        <v>0</v>
      </c>
      <c r="AK187" s="333">
        <v>0</v>
      </c>
      <c r="AL187" s="333">
        <v>0</v>
      </c>
      <c r="AM187" s="333">
        <v>0</v>
      </c>
      <c r="AN187" s="333">
        <v>0</v>
      </c>
      <c r="AO187" s="333">
        <v>0</v>
      </c>
      <c r="AP187" s="333">
        <v>0</v>
      </c>
      <c r="AQ187" s="333">
        <v>0</v>
      </c>
      <c r="AR187" s="333">
        <v>0</v>
      </c>
      <c r="AS187" s="333">
        <v>0</v>
      </c>
      <c r="AT187" s="333">
        <v>0</v>
      </c>
      <c r="AU187" s="333">
        <v>0</v>
      </c>
      <c r="AV187" s="333">
        <v>0</v>
      </c>
      <c r="AW187" s="333">
        <v>0</v>
      </c>
      <c r="AX187" s="333">
        <v>0</v>
      </c>
      <c r="AY187" s="333">
        <v>0</v>
      </c>
      <c r="AZ187" s="333">
        <v>0</v>
      </c>
      <c r="BA187" s="333">
        <v>0</v>
      </c>
      <c r="BB187" s="333">
        <v>0</v>
      </c>
      <c r="BC187" s="333">
        <v>0</v>
      </c>
      <c r="BD187" s="333">
        <v>0</v>
      </c>
      <c r="BE187" s="333">
        <v>0</v>
      </c>
      <c r="BF187" s="333">
        <v>0</v>
      </c>
      <c r="BG187" s="333">
        <v>0</v>
      </c>
      <c r="BH187" s="333">
        <v>0</v>
      </c>
      <c r="BI187" s="333">
        <v>0</v>
      </c>
      <c r="BJ187" s="333">
        <v>0</v>
      </c>
      <c r="BK187" s="333">
        <v>0</v>
      </c>
      <c r="BL187" s="333">
        <v>0</v>
      </c>
      <c r="BM187" s="333">
        <v>0</v>
      </c>
      <c r="BN187" s="333">
        <v>0</v>
      </c>
      <c r="BO187" s="333">
        <v>0</v>
      </c>
      <c r="BP187" s="333">
        <v>0</v>
      </c>
      <c r="BQ187" s="333">
        <v>0</v>
      </c>
      <c r="BR187" s="333">
        <v>0</v>
      </c>
      <c r="BS187" s="333">
        <v>0</v>
      </c>
      <c r="BT187" s="333">
        <v>0</v>
      </c>
    </row>
    <row r="188" spans="1:72" ht="15.75" customHeight="1" x14ac:dyDescent="0.25">
      <c r="A188" s="2" t="s">
        <v>1042</v>
      </c>
      <c r="B188" s="218">
        <v>46257</v>
      </c>
      <c r="C188" s="332">
        <v>0.70833333333333337</v>
      </c>
      <c r="D188" s="332">
        <v>0.75</v>
      </c>
      <c r="E188" s="333">
        <v>0</v>
      </c>
      <c r="F188" s="333">
        <v>0</v>
      </c>
      <c r="G188" s="333">
        <v>0</v>
      </c>
      <c r="H188" s="333">
        <v>0</v>
      </c>
      <c r="I188" s="333">
        <v>0</v>
      </c>
      <c r="J188" s="333">
        <v>0</v>
      </c>
      <c r="K188" s="333">
        <v>0</v>
      </c>
      <c r="L188" s="333">
        <v>0</v>
      </c>
      <c r="M188" s="333">
        <v>0</v>
      </c>
      <c r="N188" s="333">
        <v>0</v>
      </c>
      <c r="O188" s="333">
        <v>0</v>
      </c>
      <c r="P188" s="333">
        <v>0</v>
      </c>
      <c r="Q188" s="333">
        <v>0</v>
      </c>
      <c r="R188" s="333">
        <v>0</v>
      </c>
      <c r="S188" s="333">
        <v>0</v>
      </c>
      <c r="T188" s="333">
        <v>0</v>
      </c>
      <c r="U188" s="333">
        <v>0</v>
      </c>
      <c r="V188" s="333">
        <v>0</v>
      </c>
      <c r="W188" s="333">
        <v>0</v>
      </c>
      <c r="X188" s="333">
        <v>0</v>
      </c>
      <c r="Y188" s="333">
        <v>0</v>
      </c>
      <c r="Z188" s="333">
        <v>0</v>
      </c>
      <c r="AA188" s="333">
        <v>0</v>
      </c>
      <c r="AB188" s="333">
        <v>0</v>
      </c>
      <c r="AC188" s="333">
        <v>0</v>
      </c>
      <c r="AD188" s="333">
        <v>0</v>
      </c>
      <c r="AE188" s="333">
        <v>0</v>
      </c>
      <c r="AF188" s="333">
        <v>0</v>
      </c>
      <c r="AG188" s="333">
        <v>0</v>
      </c>
      <c r="AH188" s="333">
        <v>0</v>
      </c>
      <c r="AI188" s="333">
        <v>0</v>
      </c>
      <c r="AJ188" s="333">
        <v>0</v>
      </c>
      <c r="AK188" s="333">
        <v>0</v>
      </c>
      <c r="AL188" s="333">
        <v>0</v>
      </c>
      <c r="AM188" s="333">
        <v>0</v>
      </c>
      <c r="AN188" s="333">
        <v>0</v>
      </c>
      <c r="AO188" s="333">
        <v>0</v>
      </c>
      <c r="AP188" s="333">
        <v>0</v>
      </c>
      <c r="AQ188" s="333">
        <v>0</v>
      </c>
      <c r="AR188" s="333">
        <v>0</v>
      </c>
      <c r="AS188" s="333">
        <v>0</v>
      </c>
      <c r="AT188" s="333">
        <v>0</v>
      </c>
      <c r="AU188" s="333">
        <v>0</v>
      </c>
      <c r="AV188" s="333">
        <v>0</v>
      </c>
      <c r="AW188" s="333">
        <v>0</v>
      </c>
      <c r="AX188" s="333">
        <v>0</v>
      </c>
      <c r="AY188" s="333">
        <v>0</v>
      </c>
      <c r="AZ188" s="333">
        <v>0</v>
      </c>
      <c r="BA188" s="333">
        <v>0</v>
      </c>
      <c r="BB188" s="333">
        <v>0</v>
      </c>
      <c r="BC188" s="333">
        <v>0</v>
      </c>
      <c r="BD188" s="333">
        <v>0</v>
      </c>
      <c r="BE188" s="333">
        <v>0</v>
      </c>
      <c r="BF188" s="333">
        <v>0</v>
      </c>
      <c r="BG188" s="333">
        <v>0</v>
      </c>
      <c r="BH188" s="333">
        <v>0</v>
      </c>
      <c r="BI188" s="333">
        <v>0</v>
      </c>
      <c r="BJ188" s="333">
        <v>0</v>
      </c>
      <c r="BK188" s="333">
        <v>0</v>
      </c>
      <c r="BL188" s="333">
        <v>0</v>
      </c>
      <c r="BM188" s="333">
        <v>0</v>
      </c>
      <c r="BN188" s="333">
        <v>0</v>
      </c>
      <c r="BO188" s="333">
        <v>0</v>
      </c>
      <c r="BP188" s="333">
        <v>0</v>
      </c>
      <c r="BQ188" s="333">
        <v>0</v>
      </c>
      <c r="BR188" s="333">
        <v>0</v>
      </c>
      <c r="BS188" s="333">
        <v>0</v>
      </c>
      <c r="BT188" s="333">
        <v>0</v>
      </c>
    </row>
    <row r="189" spans="1:72" ht="15.75" customHeight="1" x14ac:dyDescent="0.25">
      <c r="A189" s="2" t="s">
        <v>1043</v>
      </c>
      <c r="B189" s="218">
        <v>46258</v>
      </c>
      <c r="C189" s="332">
        <v>0.41666666666666669</v>
      </c>
      <c r="D189" s="332">
        <v>0.45833333333333331</v>
      </c>
      <c r="E189" s="333">
        <v>0</v>
      </c>
      <c r="F189" s="333">
        <v>0</v>
      </c>
      <c r="G189" s="333">
        <v>0</v>
      </c>
      <c r="H189" s="333">
        <v>0</v>
      </c>
      <c r="I189" s="333">
        <v>0</v>
      </c>
      <c r="J189" s="333">
        <v>0</v>
      </c>
      <c r="K189" s="333">
        <v>0</v>
      </c>
      <c r="L189" s="333">
        <v>0</v>
      </c>
      <c r="M189" s="333">
        <v>0</v>
      </c>
      <c r="N189" s="333">
        <v>0</v>
      </c>
      <c r="O189" s="333">
        <v>0</v>
      </c>
      <c r="P189" s="333">
        <v>0</v>
      </c>
      <c r="Q189" s="333">
        <v>0</v>
      </c>
      <c r="R189" s="333">
        <v>0</v>
      </c>
      <c r="S189" s="333">
        <v>0</v>
      </c>
      <c r="T189" s="333">
        <v>0</v>
      </c>
      <c r="U189" s="333">
        <v>0</v>
      </c>
      <c r="V189" s="333">
        <v>0</v>
      </c>
      <c r="W189" s="333">
        <v>0</v>
      </c>
      <c r="X189" s="333">
        <v>0</v>
      </c>
      <c r="Y189" s="333">
        <v>0</v>
      </c>
      <c r="Z189" s="333">
        <v>0</v>
      </c>
      <c r="AA189" s="333">
        <v>0</v>
      </c>
      <c r="AB189" s="333">
        <v>0</v>
      </c>
      <c r="AC189" s="333">
        <v>0</v>
      </c>
      <c r="AD189" s="333">
        <v>0</v>
      </c>
      <c r="AE189" s="333">
        <v>0</v>
      </c>
      <c r="AF189" s="333">
        <v>0</v>
      </c>
      <c r="AG189" s="333">
        <v>0</v>
      </c>
      <c r="AH189" s="333">
        <v>0</v>
      </c>
      <c r="AI189" s="333">
        <v>0</v>
      </c>
      <c r="AJ189" s="333">
        <v>0</v>
      </c>
      <c r="AK189" s="333">
        <v>0</v>
      </c>
      <c r="AL189" s="333">
        <v>0</v>
      </c>
      <c r="AM189" s="333">
        <v>0</v>
      </c>
      <c r="AN189" s="333">
        <v>0</v>
      </c>
      <c r="AO189" s="333">
        <v>0</v>
      </c>
      <c r="AP189" s="333">
        <v>0</v>
      </c>
      <c r="AQ189" s="333">
        <v>0</v>
      </c>
      <c r="AR189" s="333">
        <v>0</v>
      </c>
      <c r="AS189" s="333">
        <v>0</v>
      </c>
      <c r="AT189" s="333">
        <v>0</v>
      </c>
      <c r="AU189" s="333">
        <v>0</v>
      </c>
      <c r="AV189" s="333">
        <v>0</v>
      </c>
      <c r="AW189" s="333">
        <v>0</v>
      </c>
      <c r="AX189" s="333">
        <v>0</v>
      </c>
      <c r="AY189" s="333">
        <v>0</v>
      </c>
      <c r="AZ189" s="333">
        <v>0</v>
      </c>
      <c r="BA189" s="333">
        <v>0</v>
      </c>
      <c r="BB189" s="333">
        <v>0</v>
      </c>
      <c r="BC189" s="333">
        <v>0</v>
      </c>
      <c r="BD189" s="333">
        <v>0</v>
      </c>
      <c r="BE189" s="333">
        <v>0</v>
      </c>
      <c r="BF189" s="333">
        <v>0</v>
      </c>
      <c r="BG189" s="333">
        <v>0</v>
      </c>
      <c r="BH189" s="333">
        <v>0</v>
      </c>
      <c r="BI189" s="333">
        <v>0</v>
      </c>
      <c r="BJ189" s="333">
        <v>0</v>
      </c>
      <c r="BK189" s="333">
        <v>0</v>
      </c>
      <c r="BL189" s="333">
        <v>0</v>
      </c>
      <c r="BM189" s="333">
        <v>0</v>
      </c>
      <c r="BN189" s="333">
        <v>0</v>
      </c>
      <c r="BO189" s="333">
        <v>0</v>
      </c>
      <c r="BP189" s="333">
        <v>0</v>
      </c>
      <c r="BQ189" s="333">
        <v>0</v>
      </c>
      <c r="BR189" s="333">
        <v>0</v>
      </c>
      <c r="BS189" s="333">
        <v>0</v>
      </c>
      <c r="BT189" s="333">
        <v>0</v>
      </c>
    </row>
    <row r="190" spans="1:72" ht="15.75" customHeight="1" x14ac:dyDescent="0.25">
      <c r="A190" s="2" t="s">
        <v>1044</v>
      </c>
      <c r="B190" s="218">
        <v>46258</v>
      </c>
      <c r="C190" s="332">
        <v>0.45833333333333331</v>
      </c>
      <c r="D190" s="332">
        <v>0.5</v>
      </c>
      <c r="E190" s="333">
        <v>0</v>
      </c>
      <c r="F190" s="333">
        <v>0</v>
      </c>
      <c r="G190" s="333">
        <v>0</v>
      </c>
      <c r="H190" s="333">
        <v>0</v>
      </c>
      <c r="I190" s="333">
        <v>0</v>
      </c>
      <c r="J190" s="333">
        <v>0</v>
      </c>
      <c r="K190" s="333">
        <v>0</v>
      </c>
      <c r="L190" s="333">
        <v>0</v>
      </c>
      <c r="M190" s="333">
        <v>0</v>
      </c>
      <c r="N190" s="333">
        <v>0</v>
      </c>
      <c r="O190" s="333">
        <v>0</v>
      </c>
      <c r="P190" s="333">
        <v>0</v>
      </c>
      <c r="Q190" s="333">
        <v>0</v>
      </c>
      <c r="R190" s="333">
        <v>0</v>
      </c>
      <c r="S190" s="333">
        <v>0</v>
      </c>
      <c r="T190" s="333">
        <v>0</v>
      </c>
      <c r="U190" s="333">
        <v>0</v>
      </c>
      <c r="V190" s="333">
        <v>0</v>
      </c>
      <c r="W190" s="333">
        <v>0</v>
      </c>
      <c r="X190" s="333">
        <v>0</v>
      </c>
      <c r="Y190" s="333">
        <v>0</v>
      </c>
      <c r="Z190" s="333">
        <v>0</v>
      </c>
      <c r="AA190" s="333">
        <v>0</v>
      </c>
      <c r="AB190" s="333">
        <v>0</v>
      </c>
      <c r="AC190" s="333">
        <v>0</v>
      </c>
      <c r="AD190" s="333">
        <v>0</v>
      </c>
      <c r="AE190" s="333">
        <v>0</v>
      </c>
      <c r="AF190" s="333">
        <v>0</v>
      </c>
      <c r="AG190" s="333">
        <v>0</v>
      </c>
      <c r="AH190" s="333">
        <v>0</v>
      </c>
      <c r="AI190" s="333">
        <v>0</v>
      </c>
      <c r="AJ190" s="333">
        <v>0</v>
      </c>
      <c r="AK190" s="333">
        <v>0</v>
      </c>
      <c r="AL190" s="333">
        <v>0</v>
      </c>
      <c r="AM190" s="333">
        <v>0</v>
      </c>
      <c r="AN190" s="333">
        <v>0</v>
      </c>
      <c r="AO190" s="333">
        <v>0</v>
      </c>
      <c r="AP190" s="333">
        <v>0</v>
      </c>
      <c r="AQ190" s="333">
        <v>0</v>
      </c>
      <c r="AR190" s="333">
        <v>0</v>
      </c>
      <c r="AS190" s="333">
        <v>0</v>
      </c>
      <c r="AT190" s="333">
        <v>0</v>
      </c>
      <c r="AU190" s="333">
        <v>0</v>
      </c>
      <c r="AV190" s="333">
        <v>0</v>
      </c>
      <c r="AW190" s="333">
        <v>0</v>
      </c>
      <c r="AX190" s="333">
        <v>0</v>
      </c>
      <c r="AY190" s="333">
        <v>0</v>
      </c>
      <c r="AZ190" s="333">
        <v>0</v>
      </c>
      <c r="BA190" s="333">
        <v>0</v>
      </c>
      <c r="BB190" s="333">
        <v>0</v>
      </c>
      <c r="BC190" s="333">
        <v>0</v>
      </c>
      <c r="BD190" s="333">
        <v>0</v>
      </c>
      <c r="BE190" s="333">
        <v>0</v>
      </c>
      <c r="BF190" s="333">
        <v>0</v>
      </c>
      <c r="BG190" s="333">
        <v>0</v>
      </c>
      <c r="BH190" s="333">
        <v>0</v>
      </c>
      <c r="BI190" s="333">
        <v>0</v>
      </c>
      <c r="BJ190" s="333">
        <v>0</v>
      </c>
      <c r="BK190" s="333">
        <v>0</v>
      </c>
      <c r="BL190" s="333">
        <v>0</v>
      </c>
      <c r="BM190" s="333">
        <v>0</v>
      </c>
      <c r="BN190" s="333">
        <v>0</v>
      </c>
      <c r="BO190" s="333">
        <v>0</v>
      </c>
      <c r="BP190" s="333">
        <v>0</v>
      </c>
      <c r="BQ190" s="333">
        <v>0</v>
      </c>
      <c r="BR190" s="333">
        <v>0</v>
      </c>
      <c r="BS190" s="333">
        <v>0</v>
      </c>
      <c r="BT190" s="333">
        <v>0</v>
      </c>
    </row>
    <row r="191" spans="1:72" ht="15.75" customHeight="1" x14ac:dyDescent="0.25">
      <c r="A191" s="2" t="s">
        <v>1045</v>
      </c>
      <c r="B191" s="218">
        <v>46258</v>
      </c>
      <c r="C191" s="332">
        <v>0.5</v>
      </c>
      <c r="D191" s="332">
        <v>0.54166666666666663</v>
      </c>
      <c r="E191" s="333">
        <v>0</v>
      </c>
      <c r="F191" s="333">
        <v>0</v>
      </c>
      <c r="G191" s="333">
        <v>0</v>
      </c>
      <c r="H191" s="333">
        <v>0</v>
      </c>
      <c r="I191" s="333">
        <v>0</v>
      </c>
      <c r="J191" s="333">
        <v>0</v>
      </c>
      <c r="K191" s="333">
        <v>0</v>
      </c>
      <c r="L191" s="333">
        <v>0</v>
      </c>
      <c r="M191" s="333">
        <v>0</v>
      </c>
      <c r="N191" s="333">
        <v>0</v>
      </c>
      <c r="O191" s="333">
        <v>0</v>
      </c>
      <c r="P191" s="333">
        <v>0</v>
      </c>
      <c r="Q191" s="333">
        <v>0</v>
      </c>
      <c r="R191" s="333">
        <v>0</v>
      </c>
      <c r="S191" s="333">
        <v>0</v>
      </c>
      <c r="T191" s="333">
        <v>0</v>
      </c>
      <c r="U191" s="333">
        <v>0</v>
      </c>
      <c r="V191" s="333">
        <v>0</v>
      </c>
      <c r="W191" s="333">
        <v>0</v>
      </c>
      <c r="X191" s="333">
        <v>0</v>
      </c>
      <c r="Y191" s="333">
        <v>0</v>
      </c>
      <c r="Z191" s="333">
        <v>0</v>
      </c>
      <c r="AA191" s="333">
        <v>0</v>
      </c>
      <c r="AB191" s="333">
        <v>0</v>
      </c>
      <c r="AC191" s="333">
        <v>0</v>
      </c>
      <c r="AD191" s="333">
        <v>0</v>
      </c>
      <c r="AE191" s="333">
        <v>0</v>
      </c>
      <c r="AF191" s="333">
        <v>0</v>
      </c>
      <c r="AG191" s="333">
        <v>0</v>
      </c>
      <c r="AH191" s="333">
        <v>0</v>
      </c>
      <c r="AI191" s="333">
        <v>0</v>
      </c>
      <c r="AJ191" s="333">
        <v>0</v>
      </c>
      <c r="AK191" s="333">
        <v>0</v>
      </c>
      <c r="AL191" s="333">
        <v>0</v>
      </c>
      <c r="AM191" s="333">
        <v>0</v>
      </c>
      <c r="AN191" s="333">
        <v>0</v>
      </c>
      <c r="AO191" s="333">
        <v>0</v>
      </c>
      <c r="AP191" s="333">
        <v>0</v>
      </c>
      <c r="AQ191" s="333">
        <v>0</v>
      </c>
      <c r="AR191" s="333">
        <v>0</v>
      </c>
      <c r="AS191" s="333">
        <v>0</v>
      </c>
      <c r="AT191" s="333">
        <v>0</v>
      </c>
      <c r="AU191" s="333">
        <v>0</v>
      </c>
      <c r="AV191" s="333">
        <v>0</v>
      </c>
      <c r="AW191" s="333">
        <v>0</v>
      </c>
      <c r="AX191" s="333">
        <v>0</v>
      </c>
      <c r="AY191" s="333">
        <v>0</v>
      </c>
      <c r="AZ191" s="333">
        <v>0</v>
      </c>
      <c r="BA191" s="333">
        <v>0</v>
      </c>
      <c r="BB191" s="333">
        <v>0</v>
      </c>
      <c r="BC191" s="333">
        <v>0</v>
      </c>
      <c r="BD191" s="333">
        <v>0</v>
      </c>
      <c r="BE191" s="333">
        <v>0</v>
      </c>
      <c r="BF191" s="333">
        <v>0</v>
      </c>
      <c r="BG191" s="333">
        <v>0</v>
      </c>
      <c r="BH191" s="333">
        <v>0</v>
      </c>
      <c r="BI191" s="333">
        <v>0</v>
      </c>
      <c r="BJ191" s="333">
        <v>0</v>
      </c>
      <c r="BK191" s="333">
        <v>0</v>
      </c>
      <c r="BL191" s="333">
        <v>0</v>
      </c>
      <c r="BM191" s="333">
        <v>0</v>
      </c>
      <c r="BN191" s="333">
        <v>0</v>
      </c>
      <c r="BO191" s="333">
        <v>0</v>
      </c>
      <c r="BP191" s="333">
        <v>0</v>
      </c>
      <c r="BQ191" s="333">
        <v>0</v>
      </c>
      <c r="BR191" s="333">
        <v>0</v>
      </c>
      <c r="BS191" s="333">
        <v>0</v>
      </c>
      <c r="BT191" s="333">
        <v>0</v>
      </c>
    </row>
    <row r="192" spans="1:72" ht="15.75" customHeight="1" x14ac:dyDescent="0.25">
      <c r="A192" s="2" t="s">
        <v>1046</v>
      </c>
      <c r="B192" s="218">
        <v>46258</v>
      </c>
      <c r="C192" s="332">
        <v>0.54166666666666663</v>
      </c>
      <c r="D192" s="332">
        <v>0.58333333333333337</v>
      </c>
      <c r="E192" s="333">
        <v>0</v>
      </c>
      <c r="F192" s="333">
        <v>0</v>
      </c>
      <c r="G192" s="333">
        <v>0</v>
      </c>
      <c r="H192" s="333">
        <v>0</v>
      </c>
      <c r="I192" s="333">
        <v>0</v>
      </c>
      <c r="J192" s="333">
        <v>0</v>
      </c>
      <c r="K192" s="333">
        <v>0</v>
      </c>
      <c r="L192" s="333">
        <v>0</v>
      </c>
      <c r="M192" s="333">
        <v>0</v>
      </c>
      <c r="N192" s="333">
        <v>0</v>
      </c>
      <c r="O192" s="333">
        <v>0</v>
      </c>
      <c r="P192" s="333">
        <v>0</v>
      </c>
      <c r="Q192" s="333">
        <v>0</v>
      </c>
      <c r="R192" s="333">
        <v>0</v>
      </c>
      <c r="S192" s="333">
        <v>0</v>
      </c>
      <c r="T192" s="333">
        <v>0</v>
      </c>
      <c r="U192" s="333">
        <v>0</v>
      </c>
      <c r="V192" s="333">
        <v>0</v>
      </c>
      <c r="W192" s="333">
        <v>0</v>
      </c>
      <c r="X192" s="333">
        <v>0</v>
      </c>
      <c r="Y192" s="333">
        <v>0</v>
      </c>
      <c r="Z192" s="333">
        <v>0</v>
      </c>
      <c r="AA192" s="333">
        <v>0</v>
      </c>
      <c r="AB192" s="333">
        <v>0</v>
      </c>
      <c r="AC192" s="333">
        <v>0</v>
      </c>
      <c r="AD192" s="333">
        <v>0</v>
      </c>
      <c r="AE192" s="333">
        <v>0</v>
      </c>
      <c r="AF192" s="333">
        <v>0</v>
      </c>
      <c r="AG192" s="333">
        <v>0</v>
      </c>
      <c r="AH192" s="333">
        <v>0</v>
      </c>
      <c r="AI192" s="333">
        <v>0</v>
      </c>
      <c r="AJ192" s="333">
        <v>0</v>
      </c>
      <c r="AK192" s="333">
        <v>0</v>
      </c>
      <c r="AL192" s="333">
        <v>0</v>
      </c>
      <c r="AM192" s="333">
        <v>0</v>
      </c>
      <c r="AN192" s="333">
        <v>0</v>
      </c>
      <c r="AO192" s="333">
        <v>0</v>
      </c>
      <c r="AP192" s="333">
        <v>0</v>
      </c>
      <c r="AQ192" s="333">
        <v>0</v>
      </c>
      <c r="AR192" s="333">
        <v>0</v>
      </c>
      <c r="AS192" s="333">
        <v>0</v>
      </c>
      <c r="AT192" s="333">
        <v>0</v>
      </c>
      <c r="AU192" s="333">
        <v>0</v>
      </c>
      <c r="AV192" s="333">
        <v>0</v>
      </c>
      <c r="AW192" s="333">
        <v>0</v>
      </c>
      <c r="AX192" s="333">
        <v>0</v>
      </c>
      <c r="AY192" s="333">
        <v>0</v>
      </c>
      <c r="AZ192" s="333">
        <v>0</v>
      </c>
      <c r="BA192" s="333">
        <v>0</v>
      </c>
      <c r="BB192" s="333">
        <v>0</v>
      </c>
      <c r="BC192" s="333">
        <v>0</v>
      </c>
      <c r="BD192" s="333">
        <v>0</v>
      </c>
      <c r="BE192" s="333">
        <v>0</v>
      </c>
      <c r="BF192" s="333">
        <v>0</v>
      </c>
      <c r="BG192" s="333">
        <v>0</v>
      </c>
      <c r="BH192" s="333">
        <v>0</v>
      </c>
      <c r="BI192" s="333">
        <v>0</v>
      </c>
      <c r="BJ192" s="333">
        <v>0</v>
      </c>
      <c r="BK192" s="333">
        <v>0</v>
      </c>
      <c r="BL192" s="333">
        <v>0</v>
      </c>
      <c r="BM192" s="333">
        <v>0</v>
      </c>
      <c r="BN192" s="333">
        <v>0</v>
      </c>
      <c r="BO192" s="333">
        <v>0</v>
      </c>
      <c r="BP192" s="333">
        <v>0</v>
      </c>
      <c r="BQ192" s="333">
        <v>0</v>
      </c>
      <c r="BR192" s="333">
        <v>0</v>
      </c>
      <c r="BS192" s="333">
        <v>0</v>
      </c>
      <c r="BT192" s="333">
        <v>0</v>
      </c>
    </row>
    <row r="193" spans="1:72" ht="15.75" customHeight="1" x14ac:dyDescent="0.25">
      <c r="A193" s="2" t="s">
        <v>1047</v>
      </c>
      <c r="B193" s="218">
        <v>46258</v>
      </c>
      <c r="C193" s="332">
        <v>0.58333333333333337</v>
      </c>
      <c r="D193" s="332">
        <v>0.625</v>
      </c>
      <c r="E193" s="333">
        <v>0</v>
      </c>
      <c r="F193" s="333">
        <v>0</v>
      </c>
      <c r="G193" s="333">
        <v>0</v>
      </c>
      <c r="H193" s="333">
        <v>0</v>
      </c>
      <c r="I193" s="333">
        <v>0</v>
      </c>
      <c r="J193" s="333">
        <v>0</v>
      </c>
      <c r="K193" s="333">
        <v>0</v>
      </c>
      <c r="L193" s="333">
        <v>0</v>
      </c>
      <c r="M193" s="333">
        <v>0</v>
      </c>
      <c r="N193" s="333">
        <v>0</v>
      </c>
      <c r="O193" s="333">
        <v>0</v>
      </c>
      <c r="P193" s="333">
        <v>0</v>
      </c>
      <c r="Q193" s="333">
        <v>0</v>
      </c>
      <c r="R193" s="333">
        <v>0</v>
      </c>
      <c r="S193" s="333">
        <v>0</v>
      </c>
      <c r="T193" s="333">
        <v>0</v>
      </c>
      <c r="U193" s="333">
        <v>0</v>
      </c>
      <c r="V193" s="333">
        <v>0</v>
      </c>
      <c r="W193" s="333">
        <v>0</v>
      </c>
      <c r="X193" s="333">
        <v>0</v>
      </c>
      <c r="Y193" s="333">
        <v>0</v>
      </c>
      <c r="Z193" s="333">
        <v>0</v>
      </c>
      <c r="AA193" s="333">
        <v>0</v>
      </c>
      <c r="AB193" s="333">
        <v>0</v>
      </c>
      <c r="AC193" s="333">
        <v>0</v>
      </c>
      <c r="AD193" s="333">
        <v>0</v>
      </c>
      <c r="AE193" s="333">
        <v>0</v>
      </c>
      <c r="AF193" s="333">
        <v>0</v>
      </c>
      <c r="AG193" s="333">
        <v>0</v>
      </c>
      <c r="AH193" s="333">
        <v>0</v>
      </c>
      <c r="AI193" s="333">
        <v>0</v>
      </c>
      <c r="AJ193" s="333">
        <v>0</v>
      </c>
      <c r="AK193" s="333">
        <v>0</v>
      </c>
      <c r="AL193" s="333">
        <v>0</v>
      </c>
      <c r="AM193" s="333">
        <v>0</v>
      </c>
      <c r="AN193" s="333">
        <v>0</v>
      </c>
      <c r="AO193" s="333">
        <v>0</v>
      </c>
      <c r="AP193" s="333">
        <v>0</v>
      </c>
      <c r="AQ193" s="333">
        <v>0</v>
      </c>
      <c r="AR193" s="333">
        <v>0</v>
      </c>
      <c r="AS193" s="333">
        <v>0</v>
      </c>
      <c r="AT193" s="333">
        <v>0</v>
      </c>
      <c r="AU193" s="333">
        <v>0</v>
      </c>
      <c r="AV193" s="333">
        <v>0</v>
      </c>
      <c r="AW193" s="333">
        <v>0</v>
      </c>
      <c r="AX193" s="333">
        <v>0</v>
      </c>
      <c r="AY193" s="333">
        <v>0</v>
      </c>
      <c r="AZ193" s="333">
        <v>0</v>
      </c>
      <c r="BA193" s="333">
        <v>0</v>
      </c>
      <c r="BB193" s="333">
        <v>0</v>
      </c>
      <c r="BC193" s="333">
        <v>0</v>
      </c>
      <c r="BD193" s="333">
        <v>0</v>
      </c>
      <c r="BE193" s="333">
        <v>0</v>
      </c>
      <c r="BF193" s="333">
        <v>0</v>
      </c>
      <c r="BG193" s="333">
        <v>0</v>
      </c>
      <c r="BH193" s="333">
        <v>0</v>
      </c>
      <c r="BI193" s="333">
        <v>0</v>
      </c>
      <c r="BJ193" s="333">
        <v>0</v>
      </c>
      <c r="BK193" s="333">
        <v>0</v>
      </c>
      <c r="BL193" s="333">
        <v>0</v>
      </c>
      <c r="BM193" s="333">
        <v>0</v>
      </c>
      <c r="BN193" s="333">
        <v>0</v>
      </c>
      <c r="BO193" s="333">
        <v>0</v>
      </c>
      <c r="BP193" s="333">
        <v>0</v>
      </c>
      <c r="BQ193" s="333">
        <v>0</v>
      </c>
      <c r="BR193" s="333">
        <v>0</v>
      </c>
      <c r="BS193" s="333">
        <v>0</v>
      </c>
      <c r="BT193" s="333">
        <v>0</v>
      </c>
    </row>
    <row r="194" spans="1:72" ht="15.75" customHeight="1" x14ac:dyDescent="0.25">
      <c r="A194" s="2" t="s">
        <v>1048</v>
      </c>
      <c r="B194" s="218">
        <v>46258</v>
      </c>
      <c r="C194" s="332">
        <v>0.625</v>
      </c>
      <c r="D194" s="332">
        <v>0.66666666666666663</v>
      </c>
      <c r="E194" s="333">
        <v>0</v>
      </c>
      <c r="F194" s="333">
        <v>0</v>
      </c>
      <c r="G194" s="333">
        <v>0</v>
      </c>
      <c r="H194" s="333">
        <v>0</v>
      </c>
      <c r="I194" s="333">
        <v>0</v>
      </c>
      <c r="J194" s="333">
        <v>0</v>
      </c>
      <c r="K194" s="333">
        <v>0</v>
      </c>
      <c r="L194" s="333">
        <v>0</v>
      </c>
      <c r="M194" s="333">
        <v>0</v>
      </c>
      <c r="N194" s="333">
        <v>0</v>
      </c>
      <c r="O194" s="333">
        <v>0</v>
      </c>
      <c r="P194" s="333">
        <v>0</v>
      </c>
      <c r="Q194" s="333">
        <v>0</v>
      </c>
      <c r="R194" s="333">
        <v>0</v>
      </c>
      <c r="S194" s="333">
        <v>0</v>
      </c>
      <c r="T194" s="333">
        <v>0</v>
      </c>
      <c r="U194" s="333">
        <v>0</v>
      </c>
      <c r="V194" s="333">
        <v>0</v>
      </c>
      <c r="W194" s="333">
        <v>0</v>
      </c>
      <c r="X194" s="333">
        <v>0</v>
      </c>
      <c r="Y194" s="333">
        <v>0</v>
      </c>
      <c r="Z194" s="333">
        <v>0</v>
      </c>
      <c r="AA194" s="333">
        <v>0</v>
      </c>
      <c r="AB194" s="333">
        <v>0</v>
      </c>
      <c r="AC194" s="333">
        <v>0</v>
      </c>
      <c r="AD194" s="333">
        <v>0</v>
      </c>
      <c r="AE194" s="333">
        <v>0</v>
      </c>
      <c r="AF194" s="333">
        <v>0</v>
      </c>
      <c r="AG194" s="333">
        <v>0</v>
      </c>
      <c r="AH194" s="333">
        <v>0</v>
      </c>
      <c r="AI194" s="333">
        <v>0</v>
      </c>
      <c r="AJ194" s="333">
        <v>0</v>
      </c>
      <c r="AK194" s="333">
        <v>0</v>
      </c>
      <c r="AL194" s="333">
        <v>0</v>
      </c>
      <c r="AM194" s="333">
        <v>0</v>
      </c>
      <c r="AN194" s="333">
        <v>0</v>
      </c>
      <c r="AO194" s="333">
        <v>0</v>
      </c>
      <c r="AP194" s="333">
        <v>0</v>
      </c>
      <c r="AQ194" s="333">
        <v>0</v>
      </c>
      <c r="AR194" s="333">
        <v>0</v>
      </c>
      <c r="AS194" s="333">
        <v>0</v>
      </c>
      <c r="AT194" s="333">
        <v>0</v>
      </c>
      <c r="AU194" s="333">
        <v>0</v>
      </c>
      <c r="AV194" s="333">
        <v>0</v>
      </c>
      <c r="AW194" s="333">
        <v>0</v>
      </c>
      <c r="AX194" s="333">
        <v>0</v>
      </c>
      <c r="AY194" s="333">
        <v>0</v>
      </c>
      <c r="AZ194" s="333">
        <v>0</v>
      </c>
      <c r="BA194" s="333">
        <v>0</v>
      </c>
      <c r="BB194" s="333">
        <v>0</v>
      </c>
      <c r="BC194" s="333">
        <v>0</v>
      </c>
      <c r="BD194" s="333">
        <v>0</v>
      </c>
      <c r="BE194" s="333">
        <v>0</v>
      </c>
      <c r="BF194" s="333">
        <v>0</v>
      </c>
      <c r="BG194" s="333">
        <v>0</v>
      </c>
      <c r="BH194" s="333">
        <v>0</v>
      </c>
      <c r="BI194" s="333">
        <v>0</v>
      </c>
      <c r="BJ194" s="333">
        <v>0</v>
      </c>
      <c r="BK194" s="333">
        <v>0</v>
      </c>
      <c r="BL194" s="333">
        <v>0</v>
      </c>
      <c r="BM194" s="333">
        <v>0</v>
      </c>
      <c r="BN194" s="333">
        <v>0</v>
      </c>
      <c r="BO194" s="333">
        <v>0</v>
      </c>
      <c r="BP194" s="333">
        <v>0</v>
      </c>
      <c r="BQ194" s="333">
        <v>0</v>
      </c>
      <c r="BR194" s="333">
        <v>0</v>
      </c>
      <c r="BS194" s="333">
        <v>0</v>
      </c>
      <c r="BT194" s="333">
        <v>0</v>
      </c>
    </row>
    <row r="195" spans="1:72" ht="15.75" customHeight="1" x14ac:dyDescent="0.25">
      <c r="A195" s="2" t="s">
        <v>1049</v>
      </c>
      <c r="B195" s="218">
        <v>46258</v>
      </c>
      <c r="C195" s="332">
        <v>0.66666666666666663</v>
      </c>
      <c r="D195" s="332">
        <v>0.70833333333333337</v>
      </c>
      <c r="E195" s="333">
        <v>0</v>
      </c>
      <c r="F195" s="333">
        <v>0</v>
      </c>
      <c r="G195" s="333">
        <v>0</v>
      </c>
      <c r="H195" s="333">
        <v>0</v>
      </c>
      <c r="I195" s="333">
        <v>0</v>
      </c>
      <c r="J195" s="333">
        <v>0</v>
      </c>
      <c r="K195" s="333">
        <v>0</v>
      </c>
      <c r="L195" s="333">
        <v>0</v>
      </c>
      <c r="M195" s="333">
        <v>0</v>
      </c>
      <c r="N195" s="333">
        <v>0</v>
      </c>
      <c r="O195" s="333">
        <v>0</v>
      </c>
      <c r="P195" s="333">
        <v>0</v>
      </c>
      <c r="Q195" s="333">
        <v>0</v>
      </c>
      <c r="R195" s="333">
        <v>0</v>
      </c>
      <c r="S195" s="333">
        <v>0</v>
      </c>
      <c r="T195" s="333">
        <v>0</v>
      </c>
      <c r="U195" s="333">
        <v>0</v>
      </c>
      <c r="V195" s="333">
        <v>0</v>
      </c>
      <c r="W195" s="333">
        <v>0</v>
      </c>
      <c r="X195" s="333">
        <v>0</v>
      </c>
      <c r="Y195" s="333">
        <v>0</v>
      </c>
      <c r="Z195" s="333">
        <v>0</v>
      </c>
      <c r="AA195" s="333">
        <v>0</v>
      </c>
      <c r="AB195" s="333">
        <v>0</v>
      </c>
      <c r="AC195" s="333">
        <v>0</v>
      </c>
      <c r="AD195" s="333">
        <v>0</v>
      </c>
      <c r="AE195" s="333">
        <v>0</v>
      </c>
      <c r="AF195" s="333">
        <v>0</v>
      </c>
      <c r="AG195" s="333">
        <v>0</v>
      </c>
      <c r="AH195" s="333">
        <v>0</v>
      </c>
      <c r="AI195" s="333">
        <v>0</v>
      </c>
      <c r="AJ195" s="333">
        <v>0</v>
      </c>
      <c r="AK195" s="333">
        <v>0</v>
      </c>
      <c r="AL195" s="333">
        <v>0</v>
      </c>
      <c r="AM195" s="333">
        <v>0</v>
      </c>
      <c r="AN195" s="333">
        <v>0</v>
      </c>
      <c r="AO195" s="333">
        <v>0</v>
      </c>
      <c r="AP195" s="333">
        <v>0</v>
      </c>
      <c r="AQ195" s="333">
        <v>0</v>
      </c>
      <c r="AR195" s="333">
        <v>0</v>
      </c>
      <c r="AS195" s="333">
        <v>0</v>
      </c>
      <c r="AT195" s="333">
        <v>0</v>
      </c>
      <c r="AU195" s="333">
        <v>0</v>
      </c>
      <c r="AV195" s="333">
        <v>0</v>
      </c>
      <c r="AW195" s="333">
        <v>0</v>
      </c>
      <c r="AX195" s="333">
        <v>0</v>
      </c>
      <c r="AY195" s="333">
        <v>0</v>
      </c>
      <c r="AZ195" s="333">
        <v>0</v>
      </c>
      <c r="BA195" s="333">
        <v>0</v>
      </c>
      <c r="BB195" s="333">
        <v>0</v>
      </c>
      <c r="BC195" s="333">
        <v>0</v>
      </c>
      <c r="BD195" s="333">
        <v>0</v>
      </c>
      <c r="BE195" s="333">
        <v>0</v>
      </c>
      <c r="BF195" s="333">
        <v>0</v>
      </c>
      <c r="BG195" s="333">
        <v>0</v>
      </c>
      <c r="BH195" s="333">
        <v>0</v>
      </c>
      <c r="BI195" s="333">
        <v>0</v>
      </c>
      <c r="BJ195" s="333">
        <v>0</v>
      </c>
      <c r="BK195" s="333">
        <v>0</v>
      </c>
      <c r="BL195" s="333">
        <v>0</v>
      </c>
      <c r="BM195" s="333">
        <v>0</v>
      </c>
      <c r="BN195" s="333">
        <v>0</v>
      </c>
      <c r="BO195" s="333">
        <v>0</v>
      </c>
      <c r="BP195" s="333">
        <v>0</v>
      </c>
      <c r="BQ195" s="333">
        <v>0</v>
      </c>
      <c r="BR195" s="333">
        <v>0</v>
      </c>
      <c r="BS195" s="333">
        <v>0</v>
      </c>
      <c r="BT195" s="333">
        <v>0</v>
      </c>
    </row>
    <row r="196" spans="1:72" ht="15.75" customHeight="1" x14ac:dyDescent="0.25">
      <c r="A196" s="2" t="s">
        <v>1050</v>
      </c>
      <c r="B196" s="218">
        <v>46258</v>
      </c>
      <c r="C196" s="332">
        <v>0.70833333333333337</v>
      </c>
      <c r="D196" s="332">
        <v>0.75</v>
      </c>
      <c r="E196" s="333">
        <v>0</v>
      </c>
      <c r="F196" s="333">
        <v>0</v>
      </c>
      <c r="G196" s="333">
        <v>0</v>
      </c>
      <c r="H196" s="333">
        <v>0</v>
      </c>
      <c r="I196" s="333">
        <v>0</v>
      </c>
      <c r="J196" s="333">
        <v>0</v>
      </c>
      <c r="K196" s="333">
        <v>0</v>
      </c>
      <c r="L196" s="333">
        <v>0</v>
      </c>
      <c r="M196" s="333">
        <v>0</v>
      </c>
      <c r="N196" s="333">
        <v>0</v>
      </c>
      <c r="O196" s="333">
        <v>0</v>
      </c>
      <c r="P196" s="333">
        <v>0</v>
      </c>
      <c r="Q196" s="333">
        <v>0</v>
      </c>
      <c r="R196" s="333">
        <v>0</v>
      </c>
      <c r="S196" s="333">
        <v>0</v>
      </c>
      <c r="T196" s="333">
        <v>0</v>
      </c>
      <c r="U196" s="333">
        <v>0</v>
      </c>
      <c r="V196" s="333">
        <v>0</v>
      </c>
      <c r="W196" s="333">
        <v>0</v>
      </c>
      <c r="X196" s="333">
        <v>0</v>
      </c>
      <c r="Y196" s="333">
        <v>0</v>
      </c>
      <c r="Z196" s="333">
        <v>0</v>
      </c>
      <c r="AA196" s="333">
        <v>0</v>
      </c>
      <c r="AB196" s="333">
        <v>0</v>
      </c>
      <c r="AC196" s="333">
        <v>0</v>
      </c>
      <c r="AD196" s="333">
        <v>0</v>
      </c>
      <c r="AE196" s="333">
        <v>0</v>
      </c>
      <c r="AF196" s="333">
        <v>0</v>
      </c>
      <c r="AG196" s="333">
        <v>0</v>
      </c>
      <c r="AH196" s="333">
        <v>0</v>
      </c>
      <c r="AI196" s="333">
        <v>0</v>
      </c>
      <c r="AJ196" s="333">
        <v>0</v>
      </c>
      <c r="AK196" s="333">
        <v>0</v>
      </c>
      <c r="AL196" s="333">
        <v>0</v>
      </c>
      <c r="AM196" s="333">
        <v>0</v>
      </c>
      <c r="AN196" s="333">
        <v>0</v>
      </c>
      <c r="AO196" s="333">
        <v>0</v>
      </c>
      <c r="AP196" s="333">
        <v>0</v>
      </c>
      <c r="AQ196" s="333">
        <v>0</v>
      </c>
      <c r="AR196" s="333">
        <v>0</v>
      </c>
      <c r="AS196" s="333">
        <v>0</v>
      </c>
      <c r="AT196" s="333">
        <v>0</v>
      </c>
      <c r="AU196" s="333">
        <v>0</v>
      </c>
      <c r="AV196" s="333">
        <v>0</v>
      </c>
      <c r="AW196" s="333">
        <v>0</v>
      </c>
      <c r="AX196" s="333">
        <v>0</v>
      </c>
      <c r="AY196" s="333">
        <v>0</v>
      </c>
      <c r="AZ196" s="333">
        <v>0</v>
      </c>
      <c r="BA196" s="333">
        <v>0</v>
      </c>
      <c r="BB196" s="333">
        <v>0</v>
      </c>
      <c r="BC196" s="333">
        <v>0</v>
      </c>
      <c r="BD196" s="333">
        <v>0</v>
      </c>
      <c r="BE196" s="333">
        <v>0</v>
      </c>
      <c r="BF196" s="333">
        <v>0</v>
      </c>
      <c r="BG196" s="333">
        <v>0</v>
      </c>
      <c r="BH196" s="333">
        <v>0</v>
      </c>
      <c r="BI196" s="333">
        <v>0</v>
      </c>
      <c r="BJ196" s="333">
        <v>0</v>
      </c>
      <c r="BK196" s="333">
        <v>0</v>
      </c>
      <c r="BL196" s="333">
        <v>0</v>
      </c>
      <c r="BM196" s="333">
        <v>0</v>
      </c>
      <c r="BN196" s="333">
        <v>0</v>
      </c>
      <c r="BO196" s="333">
        <v>0</v>
      </c>
      <c r="BP196" s="333">
        <v>0</v>
      </c>
      <c r="BQ196" s="333">
        <v>0</v>
      </c>
      <c r="BR196" s="333">
        <v>0</v>
      </c>
      <c r="BS196" s="333">
        <v>0</v>
      </c>
      <c r="BT196" s="333">
        <v>0</v>
      </c>
    </row>
    <row r="197" spans="1:72" ht="15.75" customHeight="1" x14ac:dyDescent="0.25">
      <c r="A197" s="2" t="s">
        <v>1051</v>
      </c>
      <c r="B197" s="218">
        <v>46259</v>
      </c>
      <c r="C197" s="332">
        <v>0.41666666666666669</v>
      </c>
      <c r="D197" s="332">
        <v>0.45833333333333331</v>
      </c>
      <c r="E197" s="333">
        <v>0</v>
      </c>
      <c r="F197" s="333">
        <v>0</v>
      </c>
      <c r="G197" s="333">
        <v>0</v>
      </c>
      <c r="H197" s="333">
        <v>0</v>
      </c>
      <c r="I197" s="333">
        <v>0</v>
      </c>
      <c r="J197" s="333">
        <v>0</v>
      </c>
      <c r="K197" s="333">
        <v>0</v>
      </c>
      <c r="L197" s="333">
        <v>0</v>
      </c>
      <c r="M197" s="333">
        <v>0</v>
      </c>
      <c r="N197" s="333">
        <v>0</v>
      </c>
      <c r="O197" s="333">
        <v>0</v>
      </c>
      <c r="P197" s="333">
        <v>0</v>
      </c>
      <c r="Q197" s="333">
        <v>0</v>
      </c>
      <c r="R197" s="333">
        <v>0</v>
      </c>
      <c r="S197" s="333">
        <v>0</v>
      </c>
      <c r="T197" s="333">
        <v>0</v>
      </c>
      <c r="U197" s="333">
        <v>0</v>
      </c>
      <c r="V197" s="333">
        <v>0</v>
      </c>
      <c r="W197" s="333">
        <v>0</v>
      </c>
      <c r="X197" s="333">
        <v>0</v>
      </c>
      <c r="Y197" s="333">
        <v>0</v>
      </c>
      <c r="Z197" s="333">
        <v>0</v>
      </c>
      <c r="AA197" s="333">
        <v>0</v>
      </c>
      <c r="AB197" s="333">
        <v>0</v>
      </c>
      <c r="AC197" s="333">
        <v>0</v>
      </c>
      <c r="AD197" s="333">
        <v>0</v>
      </c>
      <c r="AE197" s="333">
        <v>0</v>
      </c>
      <c r="AF197" s="333">
        <v>0</v>
      </c>
      <c r="AG197" s="333">
        <v>0</v>
      </c>
      <c r="AH197" s="333">
        <v>0</v>
      </c>
      <c r="AI197" s="333">
        <v>0</v>
      </c>
      <c r="AJ197" s="333">
        <v>0</v>
      </c>
      <c r="AK197" s="333">
        <v>0</v>
      </c>
      <c r="AL197" s="333">
        <v>0</v>
      </c>
      <c r="AM197" s="333">
        <v>0</v>
      </c>
      <c r="AN197" s="333">
        <v>0</v>
      </c>
      <c r="AO197" s="333">
        <v>0</v>
      </c>
      <c r="AP197" s="333">
        <v>0</v>
      </c>
      <c r="AQ197" s="333">
        <v>0</v>
      </c>
      <c r="AR197" s="333">
        <v>0</v>
      </c>
      <c r="AS197" s="333">
        <v>0</v>
      </c>
      <c r="AT197" s="333">
        <v>0</v>
      </c>
      <c r="AU197" s="333">
        <v>0</v>
      </c>
      <c r="AV197" s="333">
        <v>0</v>
      </c>
      <c r="AW197" s="333">
        <v>0</v>
      </c>
      <c r="AX197" s="333">
        <v>0</v>
      </c>
      <c r="AY197" s="333">
        <v>0</v>
      </c>
      <c r="AZ197" s="333">
        <v>0</v>
      </c>
      <c r="BA197" s="333">
        <v>0</v>
      </c>
      <c r="BB197" s="333">
        <v>0</v>
      </c>
      <c r="BC197" s="333">
        <v>0</v>
      </c>
      <c r="BD197" s="333">
        <v>0</v>
      </c>
      <c r="BE197" s="333">
        <v>0</v>
      </c>
      <c r="BF197" s="333">
        <v>0</v>
      </c>
      <c r="BG197" s="333">
        <v>0</v>
      </c>
      <c r="BH197" s="333">
        <v>0</v>
      </c>
      <c r="BI197" s="333">
        <v>0</v>
      </c>
      <c r="BJ197" s="333">
        <v>0</v>
      </c>
      <c r="BK197" s="333">
        <v>0</v>
      </c>
      <c r="BL197" s="333">
        <v>0</v>
      </c>
      <c r="BM197" s="333">
        <v>0</v>
      </c>
      <c r="BN197" s="333">
        <v>0</v>
      </c>
      <c r="BO197" s="333">
        <v>0</v>
      </c>
      <c r="BP197" s="333">
        <v>0</v>
      </c>
      <c r="BQ197" s="333">
        <v>0</v>
      </c>
      <c r="BR197" s="333">
        <v>0</v>
      </c>
      <c r="BS197" s="333">
        <v>0</v>
      </c>
      <c r="BT197" s="333">
        <v>0</v>
      </c>
    </row>
    <row r="198" spans="1:72" ht="15.75" customHeight="1" x14ac:dyDescent="0.25">
      <c r="A198" s="2" t="s">
        <v>1052</v>
      </c>
      <c r="B198" s="218">
        <v>46259</v>
      </c>
      <c r="C198" s="332">
        <v>0.45833333333333331</v>
      </c>
      <c r="D198" s="332">
        <v>0.5</v>
      </c>
      <c r="E198" s="333">
        <v>0</v>
      </c>
      <c r="F198" s="333">
        <v>0</v>
      </c>
      <c r="G198" s="333">
        <v>0</v>
      </c>
      <c r="H198" s="333">
        <v>0</v>
      </c>
      <c r="I198" s="333">
        <v>0</v>
      </c>
      <c r="J198" s="333">
        <v>0</v>
      </c>
      <c r="K198" s="333">
        <v>0</v>
      </c>
      <c r="L198" s="333">
        <v>0</v>
      </c>
      <c r="M198" s="333">
        <v>0</v>
      </c>
      <c r="N198" s="333">
        <v>0</v>
      </c>
      <c r="O198" s="333">
        <v>0</v>
      </c>
      <c r="P198" s="333">
        <v>0</v>
      </c>
      <c r="Q198" s="333">
        <v>0</v>
      </c>
      <c r="R198" s="333">
        <v>0</v>
      </c>
      <c r="S198" s="333">
        <v>0</v>
      </c>
      <c r="T198" s="333">
        <v>0</v>
      </c>
      <c r="U198" s="333">
        <v>0</v>
      </c>
      <c r="V198" s="333">
        <v>0</v>
      </c>
      <c r="W198" s="333">
        <v>0</v>
      </c>
      <c r="X198" s="333">
        <v>0</v>
      </c>
      <c r="Y198" s="333">
        <v>0</v>
      </c>
      <c r="Z198" s="333">
        <v>0</v>
      </c>
      <c r="AA198" s="333">
        <v>0</v>
      </c>
      <c r="AB198" s="333">
        <v>0</v>
      </c>
      <c r="AC198" s="333">
        <v>0</v>
      </c>
      <c r="AD198" s="333">
        <v>0</v>
      </c>
      <c r="AE198" s="333">
        <v>0</v>
      </c>
      <c r="AF198" s="333">
        <v>0</v>
      </c>
      <c r="AG198" s="333">
        <v>0</v>
      </c>
      <c r="AH198" s="333">
        <v>0</v>
      </c>
      <c r="AI198" s="333">
        <v>0</v>
      </c>
      <c r="AJ198" s="333">
        <v>0</v>
      </c>
      <c r="AK198" s="333">
        <v>0</v>
      </c>
      <c r="AL198" s="333">
        <v>0</v>
      </c>
      <c r="AM198" s="333">
        <v>0</v>
      </c>
      <c r="AN198" s="333">
        <v>0</v>
      </c>
      <c r="AO198" s="333">
        <v>0</v>
      </c>
      <c r="AP198" s="333">
        <v>0</v>
      </c>
      <c r="AQ198" s="333">
        <v>0</v>
      </c>
      <c r="AR198" s="333">
        <v>0</v>
      </c>
      <c r="AS198" s="333">
        <v>0</v>
      </c>
      <c r="AT198" s="333">
        <v>0</v>
      </c>
      <c r="AU198" s="333">
        <v>0</v>
      </c>
      <c r="AV198" s="333">
        <v>0</v>
      </c>
      <c r="AW198" s="333">
        <v>0</v>
      </c>
      <c r="AX198" s="333">
        <v>0</v>
      </c>
      <c r="AY198" s="333">
        <v>0</v>
      </c>
      <c r="AZ198" s="333">
        <v>0</v>
      </c>
      <c r="BA198" s="333">
        <v>0</v>
      </c>
      <c r="BB198" s="333">
        <v>0</v>
      </c>
      <c r="BC198" s="333">
        <v>0</v>
      </c>
      <c r="BD198" s="333">
        <v>0</v>
      </c>
      <c r="BE198" s="333">
        <v>0</v>
      </c>
      <c r="BF198" s="333">
        <v>0</v>
      </c>
      <c r="BG198" s="333">
        <v>0</v>
      </c>
      <c r="BH198" s="333">
        <v>0</v>
      </c>
      <c r="BI198" s="333">
        <v>0</v>
      </c>
      <c r="BJ198" s="333">
        <v>0</v>
      </c>
      <c r="BK198" s="333">
        <v>0</v>
      </c>
      <c r="BL198" s="333">
        <v>0</v>
      </c>
      <c r="BM198" s="333">
        <v>0</v>
      </c>
      <c r="BN198" s="333">
        <v>0</v>
      </c>
      <c r="BO198" s="333">
        <v>0</v>
      </c>
      <c r="BP198" s="333">
        <v>0</v>
      </c>
      <c r="BQ198" s="333">
        <v>0</v>
      </c>
      <c r="BR198" s="333">
        <v>0</v>
      </c>
      <c r="BS198" s="333">
        <v>0</v>
      </c>
      <c r="BT198" s="333">
        <v>0</v>
      </c>
    </row>
    <row r="199" spans="1:72" ht="15.75" customHeight="1" x14ac:dyDescent="0.25">
      <c r="A199" s="2" t="s">
        <v>1053</v>
      </c>
      <c r="B199" s="218">
        <v>46259</v>
      </c>
      <c r="C199" s="332">
        <v>0.5</v>
      </c>
      <c r="D199" s="332">
        <v>0.54166666666666663</v>
      </c>
      <c r="E199" s="333">
        <v>0</v>
      </c>
      <c r="F199" s="333">
        <v>0</v>
      </c>
      <c r="G199" s="333">
        <v>0</v>
      </c>
      <c r="H199" s="333">
        <v>0</v>
      </c>
      <c r="I199" s="333">
        <v>0</v>
      </c>
      <c r="J199" s="333">
        <v>0</v>
      </c>
      <c r="K199" s="333">
        <v>0</v>
      </c>
      <c r="L199" s="333">
        <v>0</v>
      </c>
      <c r="M199" s="333">
        <v>0</v>
      </c>
      <c r="N199" s="333">
        <v>0</v>
      </c>
      <c r="O199" s="333">
        <v>0</v>
      </c>
      <c r="P199" s="333">
        <v>0</v>
      </c>
      <c r="Q199" s="333">
        <v>0</v>
      </c>
      <c r="R199" s="333">
        <v>0</v>
      </c>
      <c r="S199" s="333">
        <v>0</v>
      </c>
      <c r="T199" s="333">
        <v>0</v>
      </c>
      <c r="U199" s="333">
        <v>0</v>
      </c>
      <c r="V199" s="333">
        <v>0</v>
      </c>
      <c r="W199" s="333">
        <v>0</v>
      </c>
      <c r="X199" s="333">
        <v>0</v>
      </c>
      <c r="Y199" s="333">
        <v>0</v>
      </c>
      <c r="Z199" s="333">
        <v>0</v>
      </c>
      <c r="AA199" s="333">
        <v>0</v>
      </c>
      <c r="AB199" s="333">
        <v>0</v>
      </c>
      <c r="AC199" s="333">
        <v>0</v>
      </c>
      <c r="AD199" s="333">
        <v>0</v>
      </c>
      <c r="AE199" s="333">
        <v>0</v>
      </c>
      <c r="AF199" s="333">
        <v>0</v>
      </c>
      <c r="AG199" s="333">
        <v>0</v>
      </c>
      <c r="AH199" s="333">
        <v>0</v>
      </c>
      <c r="AI199" s="333">
        <v>0</v>
      </c>
      <c r="AJ199" s="333">
        <v>0</v>
      </c>
      <c r="AK199" s="333">
        <v>0</v>
      </c>
      <c r="AL199" s="333">
        <v>0</v>
      </c>
      <c r="AM199" s="333">
        <v>0</v>
      </c>
      <c r="AN199" s="333">
        <v>0</v>
      </c>
      <c r="AO199" s="333">
        <v>0</v>
      </c>
      <c r="AP199" s="333">
        <v>0</v>
      </c>
      <c r="AQ199" s="333">
        <v>0</v>
      </c>
      <c r="AR199" s="333">
        <v>0</v>
      </c>
      <c r="AS199" s="333">
        <v>0</v>
      </c>
      <c r="AT199" s="333">
        <v>0</v>
      </c>
      <c r="AU199" s="333">
        <v>0</v>
      </c>
      <c r="AV199" s="333">
        <v>0</v>
      </c>
      <c r="AW199" s="333">
        <v>0</v>
      </c>
      <c r="AX199" s="333">
        <v>0</v>
      </c>
      <c r="AY199" s="333">
        <v>0</v>
      </c>
      <c r="AZ199" s="333">
        <v>0</v>
      </c>
      <c r="BA199" s="333">
        <v>0</v>
      </c>
      <c r="BB199" s="333">
        <v>0</v>
      </c>
      <c r="BC199" s="333">
        <v>0</v>
      </c>
      <c r="BD199" s="333">
        <v>0</v>
      </c>
      <c r="BE199" s="333">
        <v>0</v>
      </c>
      <c r="BF199" s="333">
        <v>0</v>
      </c>
      <c r="BG199" s="333">
        <v>0</v>
      </c>
      <c r="BH199" s="333">
        <v>0</v>
      </c>
      <c r="BI199" s="333">
        <v>0</v>
      </c>
      <c r="BJ199" s="333">
        <v>0</v>
      </c>
      <c r="BK199" s="333">
        <v>0</v>
      </c>
      <c r="BL199" s="333">
        <v>0</v>
      </c>
      <c r="BM199" s="333">
        <v>0</v>
      </c>
      <c r="BN199" s="333">
        <v>0</v>
      </c>
      <c r="BO199" s="333">
        <v>0</v>
      </c>
      <c r="BP199" s="333">
        <v>0</v>
      </c>
      <c r="BQ199" s="333">
        <v>0</v>
      </c>
      <c r="BR199" s="333">
        <v>0</v>
      </c>
      <c r="BS199" s="333">
        <v>0</v>
      </c>
      <c r="BT199" s="333">
        <v>0</v>
      </c>
    </row>
    <row r="200" spans="1:72" ht="15.75" customHeight="1" x14ac:dyDescent="0.25">
      <c r="A200" s="2" t="s">
        <v>1054</v>
      </c>
      <c r="B200" s="218">
        <v>46259</v>
      </c>
      <c r="C200" s="332">
        <v>0.54166666666666663</v>
      </c>
      <c r="D200" s="332">
        <v>0.58333333333333337</v>
      </c>
      <c r="E200" s="333">
        <v>0</v>
      </c>
      <c r="F200" s="333">
        <v>0</v>
      </c>
      <c r="G200" s="333">
        <v>0</v>
      </c>
      <c r="H200" s="333">
        <v>0</v>
      </c>
      <c r="I200" s="333">
        <v>0</v>
      </c>
      <c r="J200" s="333">
        <v>0</v>
      </c>
      <c r="K200" s="333">
        <v>0</v>
      </c>
      <c r="L200" s="333">
        <v>0</v>
      </c>
      <c r="M200" s="333">
        <v>0</v>
      </c>
      <c r="N200" s="333">
        <v>0</v>
      </c>
      <c r="O200" s="333">
        <v>0</v>
      </c>
      <c r="P200" s="333">
        <v>0</v>
      </c>
      <c r="Q200" s="333">
        <v>0</v>
      </c>
      <c r="R200" s="333">
        <v>0</v>
      </c>
      <c r="S200" s="333">
        <v>0</v>
      </c>
      <c r="T200" s="333">
        <v>0</v>
      </c>
      <c r="U200" s="333">
        <v>0</v>
      </c>
      <c r="V200" s="333">
        <v>0</v>
      </c>
      <c r="W200" s="333">
        <v>0</v>
      </c>
      <c r="X200" s="333">
        <v>0</v>
      </c>
      <c r="Y200" s="333">
        <v>0</v>
      </c>
      <c r="Z200" s="333">
        <v>0</v>
      </c>
      <c r="AA200" s="333">
        <v>0</v>
      </c>
      <c r="AB200" s="333">
        <v>0</v>
      </c>
      <c r="AC200" s="333">
        <v>0</v>
      </c>
      <c r="AD200" s="333">
        <v>0</v>
      </c>
      <c r="AE200" s="333">
        <v>0</v>
      </c>
      <c r="AF200" s="333">
        <v>0</v>
      </c>
      <c r="AG200" s="333">
        <v>0</v>
      </c>
      <c r="AH200" s="333">
        <v>0</v>
      </c>
      <c r="AI200" s="333">
        <v>0</v>
      </c>
      <c r="AJ200" s="333">
        <v>0</v>
      </c>
      <c r="AK200" s="333">
        <v>0</v>
      </c>
      <c r="AL200" s="333">
        <v>0</v>
      </c>
      <c r="AM200" s="333">
        <v>0</v>
      </c>
      <c r="AN200" s="333">
        <v>0</v>
      </c>
      <c r="AO200" s="333">
        <v>0</v>
      </c>
      <c r="AP200" s="333">
        <v>0</v>
      </c>
      <c r="AQ200" s="333">
        <v>0</v>
      </c>
      <c r="AR200" s="333">
        <v>0</v>
      </c>
      <c r="AS200" s="333">
        <v>0</v>
      </c>
      <c r="AT200" s="333">
        <v>0</v>
      </c>
      <c r="AU200" s="333">
        <v>0</v>
      </c>
      <c r="AV200" s="333">
        <v>0</v>
      </c>
      <c r="AW200" s="333">
        <v>0</v>
      </c>
      <c r="AX200" s="333">
        <v>0</v>
      </c>
      <c r="AY200" s="333">
        <v>0</v>
      </c>
      <c r="AZ200" s="333">
        <v>0</v>
      </c>
      <c r="BA200" s="333">
        <v>0</v>
      </c>
      <c r="BB200" s="333">
        <v>0</v>
      </c>
      <c r="BC200" s="333">
        <v>0</v>
      </c>
      <c r="BD200" s="333">
        <v>0</v>
      </c>
      <c r="BE200" s="333">
        <v>0</v>
      </c>
      <c r="BF200" s="333">
        <v>0</v>
      </c>
      <c r="BG200" s="333">
        <v>0</v>
      </c>
      <c r="BH200" s="333">
        <v>0</v>
      </c>
      <c r="BI200" s="333">
        <v>0</v>
      </c>
      <c r="BJ200" s="333">
        <v>0</v>
      </c>
      <c r="BK200" s="333">
        <v>0</v>
      </c>
      <c r="BL200" s="333">
        <v>0</v>
      </c>
      <c r="BM200" s="333">
        <v>0</v>
      </c>
      <c r="BN200" s="333">
        <v>0</v>
      </c>
      <c r="BO200" s="333">
        <v>0</v>
      </c>
      <c r="BP200" s="333">
        <v>0</v>
      </c>
      <c r="BQ200" s="333">
        <v>0</v>
      </c>
      <c r="BR200" s="333">
        <v>0</v>
      </c>
      <c r="BS200" s="333">
        <v>0</v>
      </c>
      <c r="BT200" s="333">
        <v>0</v>
      </c>
    </row>
    <row r="201" spans="1:72" ht="15.75" customHeight="1" x14ac:dyDescent="0.25">
      <c r="A201" s="2" t="s">
        <v>1055</v>
      </c>
      <c r="B201" s="218">
        <v>46259</v>
      </c>
      <c r="C201" s="332">
        <v>0.58333333333333337</v>
      </c>
      <c r="D201" s="332">
        <v>0.625</v>
      </c>
      <c r="E201" s="333">
        <v>0</v>
      </c>
      <c r="F201" s="333">
        <v>0</v>
      </c>
      <c r="G201" s="333">
        <v>0</v>
      </c>
      <c r="H201" s="333">
        <v>0</v>
      </c>
      <c r="I201" s="333">
        <v>0</v>
      </c>
      <c r="J201" s="333">
        <v>0</v>
      </c>
      <c r="K201" s="333">
        <v>0</v>
      </c>
      <c r="L201" s="333">
        <v>0</v>
      </c>
      <c r="M201" s="333">
        <v>0</v>
      </c>
      <c r="N201" s="333">
        <v>0</v>
      </c>
      <c r="O201" s="333">
        <v>0</v>
      </c>
      <c r="P201" s="333">
        <v>0</v>
      </c>
      <c r="Q201" s="333">
        <v>0</v>
      </c>
      <c r="R201" s="333">
        <v>0</v>
      </c>
      <c r="S201" s="333">
        <v>0</v>
      </c>
      <c r="T201" s="333">
        <v>0</v>
      </c>
      <c r="U201" s="333">
        <v>0</v>
      </c>
      <c r="V201" s="333">
        <v>0</v>
      </c>
      <c r="W201" s="333">
        <v>0</v>
      </c>
      <c r="X201" s="333">
        <v>0</v>
      </c>
      <c r="Y201" s="333">
        <v>0</v>
      </c>
      <c r="Z201" s="333">
        <v>0</v>
      </c>
      <c r="AA201" s="333">
        <v>0</v>
      </c>
      <c r="AB201" s="333">
        <v>0</v>
      </c>
      <c r="AC201" s="333">
        <v>0</v>
      </c>
      <c r="AD201" s="333">
        <v>0</v>
      </c>
      <c r="AE201" s="333">
        <v>0</v>
      </c>
      <c r="AF201" s="333">
        <v>0</v>
      </c>
      <c r="AG201" s="333">
        <v>0</v>
      </c>
      <c r="AH201" s="333">
        <v>0</v>
      </c>
      <c r="AI201" s="333">
        <v>0</v>
      </c>
      <c r="AJ201" s="333">
        <v>0</v>
      </c>
      <c r="AK201" s="333">
        <v>0</v>
      </c>
      <c r="AL201" s="333">
        <v>0</v>
      </c>
      <c r="AM201" s="333">
        <v>0</v>
      </c>
      <c r="AN201" s="333">
        <v>0</v>
      </c>
      <c r="AO201" s="333">
        <v>0</v>
      </c>
      <c r="AP201" s="333">
        <v>0</v>
      </c>
      <c r="AQ201" s="333">
        <v>0</v>
      </c>
      <c r="AR201" s="333">
        <v>0</v>
      </c>
      <c r="AS201" s="333">
        <v>0</v>
      </c>
      <c r="AT201" s="333">
        <v>0</v>
      </c>
      <c r="AU201" s="333">
        <v>0</v>
      </c>
      <c r="AV201" s="333">
        <v>0</v>
      </c>
      <c r="AW201" s="333">
        <v>0</v>
      </c>
      <c r="AX201" s="333">
        <v>0</v>
      </c>
      <c r="AY201" s="333">
        <v>0</v>
      </c>
      <c r="AZ201" s="333">
        <v>0</v>
      </c>
      <c r="BA201" s="333">
        <v>0</v>
      </c>
      <c r="BB201" s="333">
        <v>0</v>
      </c>
      <c r="BC201" s="333">
        <v>0</v>
      </c>
      <c r="BD201" s="333">
        <v>0</v>
      </c>
      <c r="BE201" s="333">
        <v>0</v>
      </c>
      <c r="BF201" s="333">
        <v>0</v>
      </c>
      <c r="BG201" s="333">
        <v>0</v>
      </c>
      <c r="BH201" s="333">
        <v>0</v>
      </c>
      <c r="BI201" s="333">
        <v>0</v>
      </c>
      <c r="BJ201" s="333">
        <v>0</v>
      </c>
      <c r="BK201" s="333">
        <v>0</v>
      </c>
      <c r="BL201" s="333">
        <v>0</v>
      </c>
      <c r="BM201" s="333">
        <v>0</v>
      </c>
      <c r="BN201" s="333">
        <v>0</v>
      </c>
      <c r="BO201" s="333">
        <v>0</v>
      </c>
      <c r="BP201" s="333">
        <v>0</v>
      </c>
      <c r="BQ201" s="333">
        <v>0</v>
      </c>
      <c r="BR201" s="333">
        <v>0</v>
      </c>
      <c r="BS201" s="333">
        <v>0</v>
      </c>
      <c r="BT201" s="333">
        <v>0</v>
      </c>
    </row>
    <row r="202" spans="1:72" ht="15.75" customHeight="1" x14ac:dyDescent="0.25">
      <c r="A202" s="2" t="s">
        <v>1056</v>
      </c>
      <c r="B202" s="218">
        <v>46259</v>
      </c>
      <c r="C202" s="332">
        <v>0.625</v>
      </c>
      <c r="D202" s="332">
        <v>0.66666666666666663</v>
      </c>
      <c r="E202" s="333">
        <v>0</v>
      </c>
      <c r="F202" s="333">
        <v>0</v>
      </c>
      <c r="G202" s="333">
        <v>0</v>
      </c>
      <c r="H202" s="333">
        <v>0</v>
      </c>
      <c r="I202" s="333">
        <v>0</v>
      </c>
      <c r="J202" s="333">
        <v>0</v>
      </c>
      <c r="K202" s="333">
        <v>0</v>
      </c>
      <c r="L202" s="333">
        <v>0</v>
      </c>
      <c r="M202" s="333">
        <v>0</v>
      </c>
      <c r="N202" s="333">
        <v>0</v>
      </c>
      <c r="O202" s="333">
        <v>0</v>
      </c>
      <c r="P202" s="333">
        <v>0</v>
      </c>
      <c r="Q202" s="333">
        <v>0</v>
      </c>
      <c r="R202" s="333">
        <v>0</v>
      </c>
      <c r="S202" s="333">
        <v>0</v>
      </c>
      <c r="T202" s="333">
        <v>0</v>
      </c>
      <c r="U202" s="333">
        <v>0</v>
      </c>
      <c r="V202" s="333">
        <v>0</v>
      </c>
      <c r="W202" s="333">
        <v>0</v>
      </c>
      <c r="X202" s="333">
        <v>0</v>
      </c>
      <c r="Y202" s="333">
        <v>0</v>
      </c>
      <c r="Z202" s="333">
        <v>0</v>
      </c>
      <c r="AA202" s="333">
        <v>0</v>
      </c>
      <c r="AB202" s="333">
        <v>0</v>
      </c>
      <c r="AC202" s="333">
        <v>0</v>
      </c>
      <c r="AD202" s="333">
        <v>0</v>
      </c>
      <c r="AE202" s="333">
        <v>0</v>
      </c>
      <c r="AF202" s="333">
        <v>0</v>
      </c>
      <c r="AG202" s="333">
        <v>0</v>
      </c>
      <c r="AH202" s="333">
        <v>0</v>
      </c>
      <c r="AI202" s="333">
        <v>0</v>
      </c>
      <c r="AJ202" s="333">
        <v>0</v>
      </c>
      <c r="AK202" s="333">
        <v>0</v>
      </c>
      <c r="AL202" s="333">
        <v>0</v>
      </c>
      <c r="AM202" s="333">
        <v>0</v>
      </c>
      <c r="AN202" s="333">
        <v>0</v>
      </c>
      <c r="AO202" s="333">
        <v>0</v>
      </c>
      <c r="AP202" s="333">
        <v>0</v>
      </c>
      <c r="AQ202" s="333">
        <v>0</v>
      </c>
      <c r="AR202" s="333">
        <v>0</v>
      </c>
      <c r="AS202" s="333">
        <v>0</v>
      </c>
      <c r="AT202" s="333">
        <v>0</v>
      </c>
      <c r="AU202" s="333">
        <v>0</v>
      </c>
      <c r="AV202" s="333">
        <v>0</v>
      </c>
      <c r="AW202" s="333">
        <v>0</v>
      </c>
      <c r="AX202" s="333">
        <v>0</v>
      </c>
      <c r="AY202" s="333">
        <v>0</v>
      </c>
      <c r="AZ202" s="333">
        <v>0</v>
      </c>
      <c r="BA202" s="333">
        <v>0</v>
      </c>
      <c r="BB202" s="333">
        <v>0</v>
      </c>
      <c r="BC202" s="333">
        <v>0</v>
      </c>
      <c r="BD202" s="333">
        <v>0</v>
      </c>
      <c r="BE202" s="333">
        <v>0</v>
      </c>
      <c r="BF202" s="333">
        <v>0</v>
      </c>
      <c r="BG202" s="333">
        <v>0</v>
      </c>
      <c r="BH202" s="333">
        <v>0</v>
      </c>
      <c r="BI202" s="333">
        <v>0</v>
      </c>
      <c r="BJ202" s="333">
        <v>0</v>
      </c>
      <c r="BK202" s="333">
        <v>0</v>
      </c>
      <c r="BL202" s="333">
        <v>0</v>
      </c>
      <c r="BM202" s="333">
        <v>0</v>
      </c>
      <c r="BN202" s="333">
        <v>0</v>
      </c>
      <c r="BO202" s="333">
        <v>0</v>
      </c>
      <c r="BP202" s="333">
        <v>0</v>
      </c>
      <c r="BQ202" s="333">
        <v>0</v>
      </c>
      <c r="BR202" s="333">
        <v>0</v>
      </c>
      <c r="BS202" s="333">
        <v>0</v>
      </c>
      <c r="BT202" s="333">
        <v>0</v>
      </c>
    </row>
    <row r="203" spans="1:72" ht="15.75" customHeight="1" x14ac:dyDescent="0.25">
      <c r="A203" s="2" t="s">
        <v>1057</v>
      </c>
      <c r="B203" s="218">
        <v>46259</v>
      </c>
      <c r="C203" s="332">
        <v>0.66666666666666663</v>
      </c>
      <c r="D203" s="332">
        <v>0.70833333333333337</v>
      </c>
      <c r="E203" s="333">
        <v>0</v>
      </c>
      <c r="F203" s="333">
        <v>0</v>
      </c>
      <c r="G203" s="333">
        <v>0</v>
      </c>
      <c r="H203" s="333">
        <v>0</v>
      </c>
      <c r="I203" s="333">
        <v>0</v>
      </c>
      <c r="J203" s="333">
        <v>0</v>
      </c>
      <c r="K203" s="333">
        <v>0</v>
      </c>
      <c r="L203" s="333">
        <v>0</v>
      </c>
      <c r="M203" s="333">
        <v>0</v>
      </c>
      <c r="N203" s="333">
        <v>0</v>
      </c>
      <c r="O203" s="333">
        <v>0</v>
      </c>
      <c r="P203" s="333">
        <v>0</v>
      </c>
      <c r="Q203" s="333">
        <v>0</v>
      </c>
      <c r="R203" s="333">
        <v>0</v>
      </c>
      <c r="S203" s="333">
        <v>0</v>
      </c>
      <c r="T203" s="333">
        <v>0</v>
      </c>
      <c r="U203" s="333">
        <v>0</v>
      </c>
      <c r="V203" s="333">
        <v>0</v>
      </c>
      <c r="W203" s="333">
        <v>0</v>
      </c>
      <c r="X203" s="333">
        <v>0</v>
      </c>
      <c r="Y203" s="333">
        <v>0</v>
      </c>
      <c r="Z203" s="333">
        <v>0</v>
      </c>
      <c r="AA203" s="333">
        <v>0</v>
      </c>
      <c r="AB203" s="333">
        <v>0</v>
      </c>
      <c r="AC203" s="333">
        <v>0</v>
      </c>
      <c r="AD203" s="333">
        <v>0</v>
      </c>
      <c r="AE203" s="333">
        <v>0</v>
      </c>
      <c r="AF203" s="333">
        <v>0</v>
      </c>
      <c r="AG203" s="333">
        <v>0</v>
      </c>
      <c r="AH203" s="333">
        <v>0</v>
      </c>
      <c r="AI203" s="333">
        <v>0</v>
      </c>
      <c r="AJ203" s="333">
        <v>0</v>
      </c>
      <c r="AK203" s="333">
        <v>0</v>
      </c>
      <c r="AL203" s="333">
        <v>0</v>
      </c>
      <c r="AM203" s="333">
        <v>0</v>
      </c>
      <c r="AN203" s="333">
        <v>0</v>
      </c>
      <c r="AO203" s="333">
        <v>0</v>
      </c>
      <c r="AP203" s="333">
        <v>0</v>
      </c>
      <c r="AQ203" s="333">
        <v>0</v>
      </c>
      <c r="AR203" s="333">
        <v>0</v>
      </c>
      <c r="AS203" s="333">
        <v>0</v>
      </c>
      <c r="AT203" s="333">
        <v>0</v>
      </c>
      <c r="AU203" s="333">
        <v>0</v>
      </c>
      <c r="AV203" s="333">
        <v>0</v>
      </c>
      <c r="AW203" s="333">
        <v>0</v>
      </c>
      <c r="AX203" s="333">
        <v>0</v>
      </c>
      <c r="AY203" s="333">
        <v>0</v>
      </c>
      <c r="AZ203" s="333">
        <v>0</v>
      </c>
      <c r="BA203" s="333">
        <v>0</v>
      </c>
      <c r="BB203" s="333">
        <v>0</v>
      </c>
      <c r="BC203" s="333">
        <v>0</v>
      </c>
      <c r="BD203" s="333">
        <v>0</v>
      </c>
      <c r="BE203" s="333">
        <v>0</v>
      </c>
      <c r="BF203" s="333">
        <v>0</v>
      </c>
      <c r="BG203" s="333">
        <v>0</v>
      </c>
      <c r="BH203" s="333">
        <v>0</v>
      </c>
      <c r="BI203" s="333">
        <v>0</v>
      </c>
      <c r="BJ203" s="333">
        <v>0</v>
      </c>
      <c r="BK203" s="333">
        <v>0</v>
      </c>
      <c r="BL203" s="333">
        <v>0</v>
      </c>
      <c r="BM203" s="333">
        <v>0</v>
      </c>
      <c r="BN203" s="333">
        <v>0</v>
      </c>
      <c r="BO203" s="333">
        <v>0</v>
      </c>
      <c r="BP203" s="333">
        <v>0</v>
      </c>
      <c r="BQ203" s="333">
        <v>0</v>
      </c>
      <c r="BR203" s="333">
        <v>0</v>
      </c>
      <c r="BS203" s="333">
        <v>0</v>
      </c>
      <c r="BT203" s="333">
        <v>0</v>
      </c>
    </row>
    <row r="204" spans="1:72" ht="15.75" customHeight="1" x14ac:dyDescent="0.25">
      <c r="A204" s="2" t="s">
        <v>1058</v>
      </c>
      <c r="B204" s="218">
        <v>46259</v>
      </c>
      <c r="C204" s="332">
        <v>0.70833333333333337</v>
      </c>
      <c r="D204" s="332">
        <v>0.75</v>
      </c>
      <c r="E204" s="333">
        <v>0</v>
      </c>
      <c r="F204" s="333">
        <v>0</v>
      </c>
      <c r="G204" s="333">
        <v>0</v>
      </c>
      <c r="H204" s="333">
        <v>0</v>
      </c>
      <c r="I204" s="333">
        <v>0</v>
      </c>
      <c r="J204" s="333">
        <v>0</v>
      </c>
      <c r="K204" s="333">
        <v>0</v>
      </c>
      <c r="L204" s="333">
        <v>0</v>
      </c>
      <c r="M204" s="333">
        <v>0</v>
      </c>
      <c r="N204" s="333">
        <v>0</v>
      </c>
      <c r="O204" s="333">
        <v>0</v>
      </c>
      <c r="P204" s="333">
        <v>0</v>
      </c>
      <c r="Q204" s="333">
        <v>0</v>
      </c>
      <c r="R204" s="333">
        <v>0</v>
      </c>
      <c r="S204" s="333">
        <v>0</v>
      </c>
      <c r="T204" s="333">
        <v>0</v>
      </c>
      <c r="U204" s="333">
        <v>0</v>
      </c>
      <c r="V204" s="333">
        <v>0</v>
      </c>
      <c r="W204" s="333">
        <v>0</v>
      </c>
      <c r="X204" s="333">
        <v>0</v>
      </c>
      <c r="Y204" s="333">
        <v>0</v>
      </c>
      <c r="Z204" s="333">
        <v>0</v>
      </c>
      <c r="AA204" s="333">
        <v>0</v>
      </c>
      <c r="AB204" s="333">
        <v>0</v>
      </c>
      <c r="AC204" s="333">
        <v>0</v>
      </c>
      <c r="AD204" s="333">
        <v>0</v>
      </c>
      <c r="AE204" s="333">
        <v>0</v>
      </c>
      <c r="AF204" s="333">
        <v>0</v>
      </c>
      <c r="AG204" s="333">
        <v>0</v>
      </c>
      <c r="AH204" s="333">
        <v>0</v>
      </c>
      <c r="AI204" s="333">
        <v>0</v>
      </c>
      <c r="AJ204" s="333">
        <v>0</v>
      </c>
      <c r="AK204" s="333">
        <v>0</v>
      </c>
      <c r="AL204" s="333">
        <v>0</v>
      </c>
      <c r="AM204" s="333">
        <v>0</v>
      </c>
      <c r="AN204" s="333">
        <v>0</v>
      </c>
      <c r="AO204" s="333">
        <v>0</v>
      </c>
      <c r="AP204" s="333">
        <v>0</v>
      </c>
      <c r="AQ204" s="333">
        <v>0</v>
      </c>
      <c r="AR204" s="333">
        <v>0</v>
      </c>
      <c r="AS204" s="333">
        <v>0</v>
      </c>
      <c r="AT204" s="333">
        <v>0</v>
      </c>
      <c r="AU204" s="333">
        <v>0</v>
      </c>
      <c r="AV204" s="333">
        <v>0</v>
      </c>
      <c r="AW204" s="333">
        <v>0</v>
      </c>
      <c r="AX204" s="333">
        <v>0</v>
      </c>
      <c r="AY204" s="333">
        <v>0</v>
      </c>
      <c r="AZ204" s="333">
        <v>0</v>
      </c>
      <c r="BA204" s="333">
        <v>0</v>
      </c>
      <c r="BB204" s="333">
        <v>0</v>
      </c>
      <c r="BC204" s="333">
        <v>0</v>
      </c>
      <c r="BD204" s="333">
        <v>0</v>
      </c>
      <c r="BE204" s="333">
        <v>0</v>
      </c>
      <c r="BF204" s="333">
        <v>0</v>
      </c>
      <c r="BG204" s="333">
        <v>0</v>
      </c>
      <c r="BH204" s="333">
        <v>0</v>
      </c>
      <c r="BI204" s="333">
        <v>0</v>
      </c>
      <c r="BJ204" s="333">
        <v>0</v>
      </c>
      <c r="BK204" s="333">
        <v>0</v>
      </c>
      <c r="BL204" s="333">
        <v>0</v>
      </c>
      <c r="BM204" s="333">
        <v>0</v>
      </c>
      <c r="BN204" s="333">
        <v>0</v>
      </c>
      <c r="BO204" s="333">
        <v>0</v>
      </c>
      <c r="BP204" s="333">
        <v>0</v>
      </c>
      <c r="BQ204" s="333">
        <v>0</v>
      </c>
      <c r="BR204" s="333">
        <v>0</v>
      </c>
      <c r="BS204" s="333">
        <v>0</v>
      </c>
      <c r="BT204" s="333">
        <v>0</v>
      </c>
    </row>
    <row r="205" spans="1:72" ht="15.75" customHeight="1" x14ac:dyDescent="0.25">
      <c r="A205" s="2" t="s">
        <v>1059</v>
      </c>
      <c r="B205" s="218">
        <v>46260</v>
      </c>
      <c r="C205" s="332">
        <v>0.41666666666666669</v>
      </c>
      <c r="D205" s="332">
        <v>0.45833333333333331</v>
      </c>
      <c r="E205" s="333">
        <v>0</v>
      </c>
      <c r="F205" s="333">
        <v>0</v>
      </c>
      <c r="G205" s="333">
        <v>0</v>
      </c>
      <c r="H205" s="333">
        <v>0</v>
      </c>
      <c r="I205" s="333">
        <v>0</v>
      </c>
      <c r="J205" s="333">
        <v>0</v>
      </c>
      <c r="K205" s="333">
        <v>0</v>
      </c>
      <c r="L205" s="333">
        <v>0</v>
      </c>
      <c r="M205" s="333">
        <v>0</v>
      </c>
      <c r="N205" s="333">
        <v>0</v>
      </c>
      <c r="O205" s="333">
        <v>0</v>
      </c>
      <c r="P205" s="333">
        <v>0</v>
      </c>
      <c r="Q205" s="333">
        <v>0</v>
      </c>
      <c r="R205" s="333">
        <v>0</v>
      </c>
      <c r="S205" s="333">
        <v>0</v>
      </c>
      <c r="T205" s="333">
        <v>0</v>
      </c>
      <c r="U205" s="333">
        <v>0</v>
      </c>
      <c r="V205" s="333">
        <v>0</v>
      </c>
      <c r="W205" s="333">
        <v>0</v>
      </c>
      <c r="X205" s="333">
        <v>0</v>
      </c>
      <c r="Y205" s="333">
        <v>0</v>
      </c>
      <c r="Z205" s="333">
        <v>0</v>
      </c>
      <c r="AA205" s="333">
        <v>0</v>
      </c>
      <c r="AB205" s="333">
        <v>0</v>
      </c>
      <c r="AC205" s="333">
        <v>0</v>
      </c>
      <c r="AD205" s="333">
        <v>0</v>
      </c>
      <c r="AE205" s="333">
        <v>0</v>
      </c>
      <c r="AF205" s="333">
        <v>0</v>
      </c>
      <c r="AG205" s="333">
        <v>0</v>
      </c>
      <c r="AH205" s="333">
        <v>0</v>
      </c>
      <c r="AI205" s="333">
        <v>0</v>
      </c>
      <c r="AJ205" s="333">
        <v>0</v>
      </c>
      <c r="AK205" s="333">
        <v>0</v>
      </c>
      <c r="AL205" s="333">
        <v>0</v>
      </c>
      <c r="AM205" s="333">
        <v>0</v>
      </c>
      <c r="AN205" s="333">
        <v>0</v>
      </c>
      <c r="AO205" s="333">
        <v>0</v>
      </c>
      <c r="AP205" s="333">
        <v>0</v>
      </c>
      <c r="AQ205" s="333">
        <v>0</v>
      </c>
      <c r="AR205" s="333">
        <v>0</v>
      </c>
      <c r="AS205" s="333">
        <v>0</v>
      </c>
      <c r="AT205" s="333">
        <v>0</v>
      </c>
      <c r="AU205" s="333">
        <v>0</v>
      </c>
      <c r="AV205" s="333">
        <v>0</v>
      </c>
      <c r="AW205" s="333">
        <v>0</v>
      </c>
      <c r="AX205" s="333">
        <v>0</v>
      </c>
      <c r="AY205" s="333">
        <v>0</v>
      </c>
      <c r="AZ205" s="333">
        <v>0</v>
      </c>
      <c r="BA205" s="333">
        <v>0</v>
      </c>
      <c r="BB205" s="333">
        <v>0</v>
      </c>
      <c r="BC205" s="333">
        <v>0</v>
      </c>
      <c r="BD205" s="333">
        <v>0</v>
      </c>
      <c r="BE205" s="333">
        <v>0</v>
      </c>
      <c r="BF205" s="333">
        <v>0</v>
      </c>
      <c r="BG205" s="333">
        <v>0</v>
      </c>
      <c r="BH205" s="333">
        <v>0</v>
      </c>
      <c r="BI205" s="333">
        <v>0</v>
      </c>
      <c r="BJ205" s="333">
        <v>0</v>
      </c>
      <c r="BK205" s="333">
        <v>0</v>
      </c>
      <c r="BL205" s="333">
        <v>0</v>
      </c>
      <c r="BM205" s="333">
        <v>0</v>
      </c>
      <c r="BN205" s="333">
        <v>0</v>
      </c>
      <c r="BO205" s="333">
        <v>0</v>
      </c>
      <c r="BP205" s="333">
        <v>0</v>
      </c>
      <c r="BQ205" s="333">
        <v>0</v>
      </c>
      <c r="BR205" s="333">
        <v>0</v>
      </c>
      <c r="BS205" s="333">
        <v>0</v>
      </c>
      <c r="BT205" s="333">
        <v>0</v>
      </c>
    </row>
    <row r="206" spans="1:72" ht="15.75" customHeight="1" x14ac:dyDescent="0.25">
      <c r="A206" s="2" t="s">
        <v>1060</v>
      </c>
      <c r="B206" s="218">
        <v>46260</v>
      </c>
      <c r="C206" s="332">
        <v>0.45833333333333331</v>
      </c>
      <c r="D206" s="332">
        <v>0.5</v>
      </c>
      <c r="E206" s="333">
        <v>0</v>
      </c>
      <c r="F206" s="333">
        <v>0</v>
      </c>
      <c r="G206" s="333">
        <v>0</v>
      </c>
      <c r="H206" s="333">
        <v>0</v>
      </c>
      <c r="I206" s="333">
        <v>0</v>
      </c>
      <c r="J206" s="333">
        <v>0</v>
      </c>
      <c r="K206" s="333">
        <v>0</v>
      </c>
      <c r="L206" s="333">
        <v>0</v>
      </c>
      <c r="M206" s="333">
        <v>0</v>
      </c>
      <c r="N206" s="333">
        <v>0</v>
      </c>
      <c r="O206" s="333">
        <v>0</v>
      </c>
      <c r="P206" s="333">
        <v>0</v>
      </c>
      <c r="Q206" s="333">
        <v>0</v>
      </c>
      <c r="R206" s="333">
        <v>0</v>
      </c>
      <c r="S206" s="333">
        <v>0</v>
      </c>
      <c r="T206" s="333">
        <v>0</v>
      </c>
      <c r="U206" s="333">
        <v>0</v>
      </c>
      <c r="V206" s="333">
        <v>0</v>
      </c>
      <c r="W206" s="333">
        <v>0</v>
      </c>
      <c r="X206" s="333">
        <v>0</v>
      </c>
      <c r="Y206" s="333">
        <v>0</v>
      </c>
      <c r="Z206" s="333">
        <v>0</v>
      </c>
      <c r="AA206" s="333">
        <v>0</v>
      </c>
      <c r="AB206" s="333">
        <v>0</v>
      </c>
      <c r="AC206" s="333">
        <v>0</v>
      </c>
      <c r="AD206" s="333">
        <v>0</v>
      </c>
      <c r="AE206" s="333">
        <v>0</v>
      </c>
      <c r="AF206" s="333">
        <v>0</v>
      </c>
      <c r="AG206" s="333">
        <v>0</v>
      </c>
      <c r="AH206" s="333">
        <v>0</v>
      </c>
      <c r="AI206" s="333">
        <v>0</v>
      </c>
      <c r="AJ206" s="333">
        <v>0</v>
      </c>
      <c r="AK206" s="333">
        <v>0</v>
      </c>
      <c r="AL206" s="333">
        <v>0</v>
      </c>
      <c r="AM206" s="333">
        <v>0</v>
      </c>
      <c r="AN206" s="333">
        <v>0</v>
      </c>
      <c r="AO206" s="333">
        <v>0</v>
      </c>
      <c r="AP206" s="333">
        <v>0</v>
      </c>
      <c r="AQ206" s="333">
        <v>0</v>
      </c>
      <c r="AR206" s="333">
        <v>0</v>
      </c>
      <c r="AS206" s="333">
        <v>0</v>
      </c>
      <c r="AT206" s="333">
        <v>0</v>
      </c>
      <c r="AU206" s="333">
        <v>0</v>
      </c>
      <c r="AV206" s="333">
        <v>0</v>
      </c>
      <c r="AW206" s="333">
        <v>0</v>
      </c>
      <c r="AX206" s="333">
        <v>0</v>
      </c>
      <c r="AY206" s="333">
        <v>0</v>
      </c>
      <c r="AZ206" s="333">
        <v>0</v>
      </c>
      <c r="BA206" s="333">
        <v>0</v>
      </c>
      <c r="BB206" s="333">
        <v>0</v>
      </c>
      <c r="BC206" s="333">
        <v>0</v>
      </c>
      <c r="BD206" s="333">
        <v>0</v>
      </c>
      <c r="BE206" s="333">
        <v>0</v>
      </c>
      <c r="BF206" s="333">
        <v>0</v>
      </c>
      <c r="BG206" s="333">
        <v>0</v>
      </c>
      <c r="BH206" s="333">
        <v>0</v>
      </c>
      <c r="BI206" s="333">
        <v>0</v>
      </c>
      <c r="BJ206" s="333">
        <v>0</v>
      </c>
      <c r="BK206" s="333">
        <v>0</v>
      </c>
      <c r="BL206" s="333">
        <v>0</v>
      </c>
      <c r="BM206" s="333">
        <v>0</v>
      </c>
      <c r="BN206" s="333">
        <v>0</v>
      </c>
      <c r="BO206" s="333">
        <v>0</v>
      </c>
      <c r="BP206" s="333">
        <v>0</v>
      </c>
      <c r="BQ206" s="333">
        <v>0</v>
      </c>
      <c r="BR206" s="333">
        <v>0</v>
      </c>
      <c r="BS206" s="333">
        <v>0</v>
      </c>
      <c r="BT206" s="333">
        <v>0</v>
      </c>
    </row>
    <row r="207" spans="1:72" ht="15.75" customHeight="1" x14ac:dyDescent="0.25">
      <c r="A207" s="2" t="s">
        <v>1061</v>
      </c>
      <c r="B207" s="218">
        <v>46260</v>
      </c>
      <c r="C207" s="332">
        <v>0.5</v>
      </c>
      <c r="D207" s="332">
        <v>0.54166666666666663</v>
      </c>
      <c r="E207" s="333">
        <v>0</v>
      </c>
      <c r="F207" s="333">
        <v>0</v>
      </c>
      <c r="G207" s="333">
        <v>0</v>
      </c>
      <c r="H207" s="333">
        <v>0</v>
      </c>
      <c r="I207" s="333">
        <v>0</v>
      </c>
      <c r="J207" s="333">
        <v>0</v>
      </c>
      <c r="K207" s="333">
        <v>0</v>
      </c>
      <c r="L207" s="333">
        <v>0</v>
      </c>
      <c r="M207" s="333">
        <v>0</v>
      </c>
      <c r="N207" s="333">
        <v>0</v>
      </c>
      <c r="O207" s="333">
        <v>0</v>
      </c>
      <c r="P207" s="333">
        <v>0</v>
      </c>
      <c r="Q207" s="333">
        <v>0</v>
      </c>
      <c r="R207" s="333">
        <v>0</v>
      </c>
      <c r="S207" s="333">
        <v>0</v>
      </c>
      <c r="T207" s="333">
        <v>0</v>
      </c>
      <c r="U207" s="333">
        <v>0</v>
      </c>
      <c r="V207" s="333">
        <v>0</v>
      </c>
      <c r="W207" s="333">
        <v>0</v>
      </c>
      <c r="X207" s="333">
        <v>0</v>
      </c>
      <c r="Y207" s="333">
        <v>0</v>
      </c>
      <c r="Z207" s="333">
        <v>0</v>
      </c>
      <c r="AA207" s="333">
        <v>0</v>
      </c>
      <c r="AB207" s="333">
        <v>0</v>
      </c>
      <c r="AC207" s="333">
        <v>0</v>
      </c>
      <c r="AD207" s="333">
        <v>0</v>
      </c>
      <c r="AE207" s="333">
        <v>0</v>
      </c>
      <c r="AF207" s="333">
        <v>0</v>
      </c>
      <c r="AG207" s="333">
        <v>0</v>
      </c>
      <c r="AH207" s="333">
        <v>0</v>
      </c>
      <c r="AI207" s="333">
        <v>0</v>
      </c>
      <c r="AJ207" s="333">
        <v>0</v>
      </c>
      <c r="AK207" s="333">
        <v>0</v>
      </c>
      <c r="AL207" s="333">
        <v>0</v>
      </c>
      <c r="AM207" s="333">
        <v>0</v>
      </c>
      <c r="AN207" s="333">
        <v>0</v>
      </c>
      <c r="AO207" s="333">
        <v>0</v>
      </c>
      <c r="AP207" s="333">
        <v>0</v>
      </c>
      <c r="AQ207" s="333">
        <v>0</v>
      </c>
      <c r="AR207" s="333">
        <v>0</v>
      </c>
      <c r="AS207" s="333">
        <v>0</v>
      </c>
      <c r="AT207" s="333">
        <v>0</v>
      </c>
      <c r="AU207" s="333">
        <v>0</v>
      </c>
      <c r="AV207" s="333">
        <v>0</v>
      </c>
      <c r="AW207" s="333">
        <v>0</v>
      </c>
      <c r="AX207" s="333">
        <v>0</v>
      </c>
      <c r="AY207" s="333">
        <v>0</v>
      </c>
      <c r="AZ207" s="333">
        <v>0</v>
      </c>
      <c r="BA207" s="333">
        <v>0</v>
      </c>
      <c r="BB207" s="333">
        <v>0</v>
      </c>
      <c r="BC207" s="333">
        <v>0</v>
      </c>
      <c r="BD207" s="333">
        <v>0</v>
      </c>
      <c r="BE207" s="333">
        <v>0</v>
      </c>
      <c r="BF207" s="333">
        <v>0</v>
      </c>
      <c r="BG207" s="333">
        <v>0</v>
      </c>
      <c r="BH207" s="333">
        <v>0</v>
      </c>
      <c r="BI207" s="333">
        <v>0</v>
      </c>
      <c r="BJ207" s="333">
        <v>0</v>
      </c>
      <c r="BK207" s="333">
        <v>0</v>
      </c>
      <c r="BL207" s="333">
        <v>0</v>
      </c>
      <c r="BM207" s="333">
        <v>0</v>
      </c>
      <c r="BN207" s="333">
        <v>0</v>
      </c>
      <c r="BO207" s="333">
        <v>0</v>
      </c>
      <c r="BP207" s="333">
        <v>0</v>
      </c>
      <c r="BQ207" s="333">
        <v>0</v>
      </c>
      <c r="BR207" s="333">
        <v>0</v>
      </c>
      <c r="BS207" s="333">
        <v>0</v>
      </c>
      <c r="BT207" s="333">
        <v>0</v>
      </c>
    </row>
    <row r="208" spans="1:72" ht="15.75" customHeight="1" x14ac:dyDescent="0.25">
      <c r="A208" s="2" t="s">
        <v>1062</v>
      </c>
      <c r="B208" s="218">
        <v>46260</v>
      </c>
      <c r="C208" s="332">
        <v>0.54166666666666663</v>
      </c>
      <c r="D208" s="332">
        <v>0.58333333333333337</v>
      </c>
      <c r="E208" s="333">
        <v>0</v>
      </c>
      <c r="F208" s="333">
        <v>0</v>
      </c>
      <c r="G208" s="333">
        <v>0</v>
      </c>
      <c r="H208" s="333">
        <v>0</v>
      </c>
      <c r="I208" s="333">
        <v>0</v>
      </c>
      <c r="J208" s="333">
        <v>0</v>
      </c>
      <c r="K208" s="333">
        <v>0</v>
      </c>
      <c r="L208" s="333">
        <v>0</v>
      </c>
      <c r="M208" s="333">
        <v>0</v>
      </c>
      <c r="N208" s="333">
        <v>0</v>
      </c>
      <c r="O208" s="333">
        <v>0</v>
      </c>
      <c r="P208" s="333">
        <v>0</v>
      </c>
      <c r="Q208" s="333">
        <v>0</v>
      </c>
      <c r="R208" s="333">
        <v>0</v>
      </c>
      <c r="S208" s="333">
        <v>0</v>
      </c>
      <c r="T208" s="333">
        <v>0</v>
      </c>
      <c r="U208" s="333">
        <v>0</v>
      </c>
      <c r="V208" s="333">
        <v>0</v>
      </c>
      <c r="W208" s="333">
        <v>0</v>
      </c>
      <c r="X208" s="333">
        <v>0</v>
      </c>
      <c r="Y208" s="333">
        <v>0</v>
      </c>
      <c r="Z208" s="333">
        <v>0</v>
      </c>
      <c r="AA208" s="333">
        <v>0</v>
      </c>
      <c r="AB208" s="333">
        <v>0</v>
      </c>
      <c r="AC208" s="333">
        <v>0</v>
      </c>
      <c r="AD208" s="333">
        <v>0</v>
      </c>
      <c r="AE208" s="333">
        <v>0</v>
      </c>
      <c r="AF208" s="333">
        <v>0</v>
      </c>
      <c r="AG208" s="333">
        <v>0</v>
      </c>
      <c r="AH208" s="333">
        <v>0</v>
      </c>
      <c r="AI208" s="333">
        <v>0</v>
      </c>
      <c r="AJ208" s="333">
        <v>0</v>
      </c>
      <c r="AK208" s="333">
        <v>0</v>
      </c>
      <c r="AL208" s="333">
        <v>0</v>
      </c>
      <c r="AM208" s="333">
        <v>0</v>
      </c>
      <c r="AN208" s="333">
        <v>0</v>
      </c>
      <c r="AO208" s="333">
        <v>0</v>
      </c>
      <c r="AP208" s="333">
        <v>0</v>
      </c>
      <c r="AQ208" s="333">
        <v>0</v>
      </c>
      <c r="AR208" s="333">
        <v>0</v>
      </c>
      <c r="AS208" s="333">
        <v>0</v>
      </c>
      <c r="AT208" s="333">
        <v>0</v>
      </c>
      <c r="AU208" s="333">
        <v>0</v>
      </c>
      <c r="AV208" s="333">
        <v>0</v>
      </c>
      <c r="AW208" s="333">
        <v>0</v>
      </c>
      <c r="AX208" s="333">
        <v>0</v>
      </c>
      <c r="AY208" s="333">
        <v>0</v>
      </c>
      <c r="AZ208" s="333">
        <v>0</v>
      </c>
      <c r="BA208" s="333">
        <v>0</v>
      </c>
      <c r="BB208" s="333">
        <v>0</v>
      </c>
      <c r="BC208" s="333">
        <v>0</v>
      </c>
      <c r="BD208" s="333">
        <v>0</v>
      </c>
      <c r="BE208" s="333">
        <v>0</v>
      </c>
      <c r="BF208" s="333">
        <v>0</v>
      </c>
      <c r="BG208" s="333">
        <v>0</v>
      </c>
      <c r="BH208" s="333">
        <v>0</v>
      </c>
      <c r="BI208" s="333">
        <v>0</v>
      </c>
      <c r="BJ208" s="333">
        <v>0</v>
      </c>
      <c r="BK208" s="333">
        <v>0</v>
      </c>
      <c r="BL208" s="333">
        <v>0</v>
      </c>
      <c r="BM208" s="333">
        <v>0</v>
      </c>
      <c r="BN208" s="333">
        <v>0</v>
      </c>
      <c r="BO208" s="333">
        <v>0</v>
      </c>
      <c r="BP208" s="333">
        <v>0</v>
      </c>
      <c r="BQ208" s="333">
        <v>0</v>
      </c>
      <c r="BR208" s="333">
        <v>0</v>
      </c>
      <c r="BS208" s="333">
        <v>0</v>
      </c>
      <c r="BT208" s="333">
        <v>0</v>
      </c>
    </row>
    <row r="209" spans="1:72" ht="15.75" customHeight="1" x14ac:dyDescent="0.25">
      <c r="A209" s="2" t="s">
        <v>1063</v>
      </c>
      <c r="B209" s="218">
        <v>46260</v>
      </c>
      <c r="C209" s="332">
        <v>0.58333333333333337</v>
      </c>
      <c r="D209" s="332">
        <v>0.625</v>
      </c>
      <c r="E209" s="333">
        <v>0</v>
      </c>
      <c r="F209" s="333">
        <v>0</v>
      </c>
      <c r="G209" s="333">
        <v>0</v>
      </c>
      <c r="H209" s="333">
        <v>0</v>
      </c>
      <c r="I209" s="333">
        <v>0</v>
      </c>
      <c r="J209" s="333">
        <v>0</v>
      </c>
      <c r="K209" s="333">
        <v>0</v>
      </c>
      <c r="L209" s="333">
        <v>0</v>
      </c>
      <c r="M209" s="333">
        <v>0</v>
      </c>
      <c r="N209" s="333">
        <v>0</v>
      </c>
      <c r="O209" s="333">
        <v>0</v>
      </c>
      <c r="P209" s="333">
        <v>0</v>
      </c>
      <c r="Q209" s="333">
        <v>0</v>
      </c>
      <c r="R209" s="333">
        <v>0</v>
      </c>
      <c r="S209" s="333">
        <v>0</v>
      </c>
      <c r="T209" s="333">
        <v>0</v>
      </c>
      <c r="U209" s="333">
        <v>0</v>
      </c>
      <c r="V209" s="333">
        <v>0</v>
      </c>
      <c r="W209" s="333">
        <v>0</v>
      </c>
      <c r="X209" s="333">
        <v>0</v>
      </c>
      <c r="Y209" s="333">
        <v>0</v>
      </c>
      <c r="Z209" s="333">
        <v>0</v>
      </c>
      <c r="AA209" s="333">
        <v>0</v>
      </c>
      <c r="AB209" s="333">
        <v>0</v>
      </c>
      <c r="AC209" s="333">
        <v>0</v>
      </c>
      <c r="AD209" s="333">
        <v>0</v>
      </c>
      <c r="AE209" s="333">
        <v>0</v>
      </c>
      <c r="AF209" s="333">
        <v>0</v>
      </c>
      <c r="AG209" s="333">
        <v>0</v>
      </c>
      <c r="AH209" s="333">
        <v>0</v>
      </c>
      <c r="AI209" s="333">
        <v>0</v>
      </c>
      <c r="AJ209" s="333">
        <v>0</v>
      </c>
      <c r="AK209" s="333">
        <v>0</v>
      </c>
      <c r="AL209" s="333">
        <v>0</v>
      </c>
      <c r="AM209" s="333">
        <v>0</v>
      </c>
      <c r="AN209" s="333">
        <v>0</v>
      </c>
      <c r="AO209" s="333">
        <v>0</v>
      </c>
      <c r="AP209" s="333">
        <v>0</v>
      </c>
      <c r="AQ209" s="333">
        <v>0</v>
      </c>
      <c r="AR209" s="333">
        <v>0</v>
      </c>
      <c r="AS209" s="333">
        <v>0</v>
      </c>
      <c r="AT209" s="333">
        <v>0</v>
      </c>
      <c r="AU209" s="333">
        <v>0</v>
      </c>
      <c r="AV209" s="333">
        <v>0</v>
      </c>
      <c r="AW209" s="333">
        <v>0</v>
      </c>
      <c r="AX209" s="333">
        <v>0</v>
      </c>
      <c r="AY209" s="333">
        <v>0</v>
      </c>
      <c r="AZ209" s="333">
        <v>0</v>
      </c>
      <c r="BA209" s="333">
        <v>0</v>
      </c>
      <c r="BB209" s="333">
        <v>0</v>
      </c>
      <c r="BC209" s="333">
        <v>0</v>
      </c>
      <c r="BD209" s="333">
        <v>0</v>
      </c>
      <c r="BE209" s="333">
        <v>0</v>
      </c>
      <c r="BF209" s="333">
        <v>0</v>
      </c>
      <c r="BG209" s="333">
        <v>0</v>
      </c>
      <c r="BH209" s="333">
        <v>0</v>
      </c>
      <c r="BI209" s="333">
        <v>0</v>
      </c>
      <c r="BJ209" s="333">
        <v>0</v>
      </c>
      <c r="BK209" s="333">
        <v>0</v>
      </c>
      <c r="BL209" s="333">
        <v>0</v>
      </c>
      <c r="BM209" s="333">
        <v>0</v>
      </c>
      <c r="BN209" s="333">
        <v>0</v>
      </c>
      <c r="BO209" s="333">
        <v>0</v>
      </c>
      <c r="BP209" s="333">
        <v>0</v>
      </c>
      <c r="BQ209" s="333">
        <v>0</v>
      </c>
      <c r="BR209" s="333">
        <v>0</v>
      </c>
      <c r="BS209" s="333">
        <v>0</v>
      </c>
      <c r="BT209" s="333">
        <v>0</v>
      </c>
    </row>
    <row r="210" spans="1:72" ht="15.75" customHeight="1" x14ac:dyDescent="0.25">
      <c r="A210" s="2" t="s">
        <v>1064</v>
      </c>
      <c r="B210" s="218">
        <v>46260</v>
      </c>
      <c r="C210" s="332">
        <v>0.625</v>
      </c>
      <c r="D210" s="332">
        <v>0.66666666666666663</v>
      </c>
      <c r="E210" s="333">
        <v>0</v>
      </c>
      <c r="F210" s="333">
        <v>0</v>
      </c>
      <c r="G210" s="333">
        <v>0</v>
      </c>
      <c r="H210" s="333">
        <v>0</v>
      </c>
      <c r="I210" s="333">
        <v>0</v>
      </c>
      <c r="J210" s="333">
        <v>0</v>
      </c>
      <c r="K210" s="333">
        <v>0</v>
      </c>
      <c r="L210" s="333">
        <v>0</v>
      </c>
      <c r="M210" s="333">
        <v>0</v>
      </c>
      <c r="N210" s="333">
        <v>0</v>
      </c>
      <c r="O210" s="333">
        <v>0</v>
      </c>
      <c r="P210" s="333">
        <v>0</v>
      </c>
      <c r="Q210" s="333">
        <v>0</v>
      </c>
      <c r="R210" s="333">
        <v>0</v>
      </c>
      <c r="S210" s="333">
        <v>0</v>
      </c>
      <c r="T210" s="333">
        <v>0</v>
      </c>
      <c r="U210" s="333">
        <v>0</v>
      </c>
      <c r="V210" s="333">
        <v>0</v>
      </c>
      <c r="W210" s="333">
        <v>0</v>
      </c>
      <c r="X210" s="333">
        <v>0</v>
      </c>
      <c r="Y210" s="333">
        <v>0</v>
      </c>
      <c r="Z210" s="333">
        <v>0</v>
      </c>
      <c r="AA210" s="333">
        <v>0</v>
      </c>
      <c r="AB210" s="333">
        <v>0</v>
      </c>
      <c r="AC210" s="333">
        <v>0</v>
      </c>
      <c r="AD210" s="333">
        <v>0</v>
      </c>
      <c r="AE210" s="333">
        <v>0</v>
      </c>
      <c r="AF210" s="333">
        <v>0</v>
      </c>
      <c r="AG210" s="333">
        <v>0</v>
      </c>
      <c r="AH210" s="333">
        <v>0</v>
      </c>
      <c r="AI210" s="333">
        <v>0</v>
      </c>
      <c r="AJ210" s="333">
        <v>0</v>
      </c>
      <c r="AK210" s="333">
        <v>0</v>
      </c>
      <c r="AL210" s="333">
        <v>0</v>
      </c>
      <c r="AM210" s="333">
        <v>0</v>
      </c>
      <c r="AN210" s="333">
        <v>0</v>
      </c>
      <c r="AO210" s="333">
        <v>0</v>
      </c>
      <c r="AP210" s="333">
        <v>0</v>
      </c>
      <c r="AQ210" s="333">
        <v>0</v>
      </c>
      <c r="AR210" s="333">
        <v>0</v>
      </c>
      <c r="AS210" s="333">
        <v>0</v>
      </c>
      <c r="AT210" s="333">
        <v>0</v>
      </c>
      <c r="AU210" s="333">
        <v>0</v>
      </c>
      <c r="AV210" s="333">
        <v>0</v>
      </c>
      <c r="AW210" s="333">
        <v>0</v>
      </c>
      <c r="AX210" s="333">
        <v>0</v>
      </c>
      <c r="AY210" s="333">
        <v>0</v>
      </c>
      <c r="AZ210" s="333">
        <v>0</v>
      </c>
      <c r="BA210" s="333">
        <v>0</v>
      </c>
      <c r="BB210" s="333">
        <v>0</v>
      </c>
      <c r="BC210" s="333">
        <v>0</v>
      </c>
      <c r="BD210" s="333">
        <v>0</v>
      </c>
      <c r="BE210" s="333">
        <v>0</v>
      </c>
      <c r="BF210" s="333">
        <v>0</v>
      </c>
      <c r="BG210" s="333">
        <v>0</v>
      </c>
      <c r="BH210" s="333">
        <v>0</v>
      </c>
      <c r="BI210" s="333">
        <v>0</v>
      </c>
      <c r="BJ210" s="333">
        <v>0</v>
      </c>
      <c r="BK210" s="333">
        <v>0</v>
      </c>
      <c r="BL210" s="333">
        <v>0</v>
      </c>
      <c r="BM210" s="333">
        <v>0</v>
      </c>
      <c r="BN210" s="333">
        <v>0</v>
      </c>
      <c r="BO210" s="333">
        <v>0</v>
      </c>
      <c r="BP210" s="333">
        <v>0</v>
      </c>
      <c r="BQ210" s="333">
        <v>0</v>
      </c>
      <c r="BR210" s="333">
        <v>0</v>
      </c>
      <c r="BS210" s="333">
        <v>0</v>
      </c>
      <c r="BT210" s="333">
        <v>0</v>
      </c>
    </row>
    <row r="211" spans="1:72" ht="15.75" customHeight="1" x14ac:dyDescent="0.25">
      <c r="A211" s="2" t="s">
        <v>1065</v>
      </c>
      <c r="B211" s="218">
        <v>46260</v>
      </c>
      <c r="C211" s="332">
        <v>0.66666666666666663</v>
      </c>
      <c r="D211" s="332">
        <v>0.70833333333333337</v>
      </c>
      <c r="E211" s="333">
        <v>0</v>
      </c>
      <c r="F211" s="333">
        <v>0</v>
      </c>
      <c r="G211" s="333">
        <v>0</v>
      </c>
      <c r="H211" s="333">
        <v>0</v>
      </c>
      <c r="I211" s="333">
        <v>0</v>
      </c>
      <c r="J211" s="333">
        <v>0</v>
      </c>
      <c r="K211" s="333">
        <v>0</v>
      </c>
      <c r="L211" s="333">
        <v>0</v>
      </c>
      <c r="M211" s="333">
        <v>0</v>
      </c>
      <c r="N211" s="333">
        <v>0</v>
      </c>
      <c r="O211" s="333">
        <v>0</v>
      </c>
      <c r="P211" s="333">
        <v>0</v>
      </c>
      <c r="Q211" s="333">
        <v>0</v>
      </c>
      <c r="R211" s="333">
        <v>0</v>
      </c>
      <c r="S211" s="333">
        <v>0</v>
      </c>
      <c r="T211" s="333">
        <v>0</v>
      </c>
      <c r="U211" s="333">
        <v>0</v>
      </c>
      <c r="V211" s="333">
        <v>0</v>
      </c>
      <c r="W211" s="333">
        <v>0</v>
      </c>
      <c r="X211" s="333">
        <v>0</v>
      </c>
      <c r="Y211" s="333">
        <v>0</v>
      </c>
      <c r="Z211" s="333">
        <v>0</v>
      </c>
      <c r="AA211" s="333">
        <v>0</v>
      </c>
      <c r="AB211" s="333">
        <v>0</v>
      </c>
      <c r="AC211" s="333">
        <v>0</v>
      </c>
      <c r="AD211" s="333">
        <v>0</v>
      </c>
      <c r="AE211" s="333">
        <v>0</v>
      </c>
      <c r="AF211" s="333">
        <v>0</v>
      </c>
      <c r="AG211" s="333">
        <v>0</v>
      </c>
      <c r="AH211" s="333">
        <v>0</v>
      </c>
      <c r="AI211" s="333">
        <v>0</v>
      </c>
      <c r="AJ211" s="333">
        <v>0</v>
      </c>
      <c r="AK211" s="333">
        <v>0</v>
      </c>
      <c r="AL211" s="333">
        <v>0</v>
      </c>
      <c r="AM211" s="333">
        <v>0</v>
      </c>
      <c r="AN211" s="333">
        <v>0</v>
      </c>
      <c r="AO211" s="333">
        <v>0</v>
      </c>
      <c r="AP211" s="333">
        <v>0</v>
      </c>
      <c r="AQ211" s="333">
        <v>0</v>
      </c>
      <c r="AR211" s="333">
        <v>0</v>
      </c>
      <c r="AS211" s="333">
        <v>0</v>
      </c>
      <c r="AT211" s="333">
        <v>0</v>
      </c>
      <c r="AU211" s="333">
        <v>0</v>
      </c>
      <c r="AV211" s="333">
        <v>0</v>
      </c>
      <c r="AW211" s="333">
        <v>0</v>
      </c>
      <c r="AX211" s="333">
        <v>0</v>
      </c>
      <c r="AY211" s="333">
        <v>0</v>
      </c>
      <c r="AZ211" s="333">
        <v>0</v>
      </c>
      <c r="BA211" s="333">
        <v>0</v>
      </c>
      <c r="BB211" s="333">
        <v>0</v>
      </c>
      <c r="BC211" s="333">
        <v>0</v>
      </c>
      <c r="BD211" s="333">
        <v>0</v>
      </c>
      <c r="BE211" s="333">
        <v>0</v>
      </c>
      <c r="BF211" s="333">
        <v>0</v>
      </c>
      <c r="BG211" s="333">
        <v>0</v>
      </c>
      <c r="BH211" s="333">
        <v>0</v>
      </c>
      <c r="BI211" s="333">
        <v>0</v>
      </c>
      <c r="BJ211" s="333">
        <v>0</v>
      </c>
      <c r="BK211" s="333">
        <v>0</v>
      </c>
      <c r="BL211" s="333">
        <v>0</v>
      </c>
      <c r="BM211" s="333">
        <v>0</v>
      </c>
      <c r="BN211" s="333">
        <v>0</v>
      </c>
      <c r="BO211" s="333">
        <v>0</v>
      </c>
      <c r="BP211" s="333">
        <v>0</v>
      </c>
      <c r="BQ211" s="333">
        <v>0</v>
      </c>
      <c r="BR211" s="333">
        <v>0</v>
      </c>
      <c r="BS211" s="333">
        <v>0</v>
      </c>
      <c r="BT211" s="333">
        <v>0</v>
      </c>
    </row>
    <row r="212" spans="1:72" ht="15.75" customHeight="1" x14ac:dyDescent="0.25">
      <c r="A212" s="2" t="s">
        <v>1066</v>
      </c>
      <c r="B212" s="218">
        <v>46260</v>
      </c>
      <c r="C212" s="332">
        <v>0.70833333333333337</v>
      </c>
      <c r="D212" s="332">
        <v>0.75</v>
      </c>
      <c r="E212" s="333">
        <v>0</v>
      </c>
      <c r="F212" s="333">
        <v>0</v>
      </c>
      <c r="G212" s="333">
        <v>0</v>
      </c>
      <c r="H212" s="333">
        <v>0</v>
      </c>
      <c r="I212" s="333">
        <v>0</v>
      </c>
      <c r="J212" s="333">
        <v>0</v>
      </c>
      <c r="K212" s="333">
        <v>0</v>
      </c>
      <c r="L212" s="333">
        <v>0</v>
      </c>
      <c r="M212" s="333">
        <v>0</v>
      </c>
      <c r="N212" s="333">
        <v>0</v>
      </c>
      <c r="O212" s="333">
        <v>0</v>
      </c>
      <c r="P212" s="333">
        <v>0</v>
      </c>
      <c r="Q212" s="333">
        <v>0</v>
      </c>
      <c r="R212" s="333">
        <v>0</v>
      </c>
      <c r="S212" s="333">
        <v>0</v>
      </c>
      <c r="T212" s="333">
        <v>0</v>
      </c>
      <c r="U212" s="333">
        <v>0</v>
      </c>
      <c r="V212" s="333">
        <v>0</v>
      </c>
      <c r="W212" s="333">
        <v>0</v>
      </c>
      <c r="X212" s="333">
        <v>0</v>
      </c>
      <c r="Y212" s="333">
        <v>0</v>
      </c>
      <c r="Z212" s="333">
        <v>0</v>
      </c>
      <c r="AA212" s="333">
        <v>0</v>
      </c>
      <c r="AB212" s="333">
        <v>0</v>
      </c>
      <c r="AC212" s="333">
        <v>0</v>
      </c>
      <c r="AD212" s="333">
        <v>0</v>
      </c>
      <c r="AE212" s="333">
        <v>0</v>
      </c>
      <c r="AF212" s="333">
        <v>0</v>
      </c>
      <c r="AG212" s="333">
        <v>0</v>
      </c>
      <c r="AH212" s="333">
        <v>0</v>
      </c>
      <c r="AI212" s="333">
        <v>0</v>
      </c>
      <c r="AJ212" s="333">
        <v>0</v>
      </c>
      <c r="AK212" s="333">
        <v>0</v>
      </c>
      <c r="AL212" s="333">
        <v>0</v>
      </c>
      <c r="AM212" s="333">
        <v>0</v>
      </c>
      <c r="AN212" s="333">
        <v>0</v>
      </c>
      <c r="AO212" s="333">
        <v>0</v>
      </c>
      <c r="AP212" s="333">
        <v>0</v>
      </c>
      <c r="AQ212" s="333">
        <v>0</v>
      </c>
      <c r="AR212" s="333">
        <v>0</v>
      </c>
      <c r="AS212" s="333">
        <v>0</v>
      </c>
      <c r="AT212" s="333">
        <v>0</v>
      </c>
      <c r="AU212" s="333">
        <v>0</v>
      </c>
      <c r="AV212" s="333">
        <v>0</v>
      </c>
      <c r="AW212" s="333">
        <v>0</v>
      </c>
      <c r="AX212" s="333">
        <v>0</v>
      </c>
      <c r="AY212" s="333">
        <v>0</v>
      </c>
      <c r="AZ212" s="333">
        <v>0</v>
      </c>
      <c r="BA212" s="333">
        <v>0</v>
      </c>
      <c r="BB212" s="333">
        <v>0</v>
      </c>
      <c r="BC212" s="333">
        <v>0</v>
      </c>
      <c r="BD212" s="333">
        <v>0</v>
      </c>
      <c r="BE212" s="333">
        <v>0</v>
      </c>
      <c r="BF212" s="333">
        <v>0</v>
      </c>
      <c r="BG212" s="333">
        <v>0</v>
      </c>
      <c r="BH212" s="333">
        <v>0</v>
      </c>
      <c r="BI212" s="333">
        <v>0</v>
      </c>
      <c r="BJ212" s="333">
        <v>0</v>
      </c>
      <c r="BK212" s="333">
        <v>0</v>
      </c>
      <c r="BL212" s="333">
        <v>0</v>
      </c>
      <c r="BM212" s="333">
        <v>0</v>
      </c>
      <c r="BN212" s="333">
        <v>0</v>
      </c>
      <c r="BO212" s="333">
        <v>0</v>
      </c>
      <c r="BP212" s="333">
        <v>0</v>
      </c>
      <c r="BQ212" s="333">
        <v>0</v>
      </c>
      <c r="BR212" s="333">
        <v>0</v>
      </c>
      <c r="BS212" s="333">
        <v>0</v>
      </c>
      <c r="BT212" s="333">
        <v>0</v>
      </c>
    </row>
    <row r="213" spans="1:72" ht="15.75" customHeight="1" x14ac:dyDescent="0.25">
      <c r="A213" s="2" t="s">
        <v>1067</v>
      </c>
      <c r="B213" s="218">
        <v>46261</v>
      </c>
      <c r="C213" s="332">
        <v>0.41666666666666669</v>
      </c>
      <c r="D213" s="332">
        <v>0.45833333333333331</v>
      </c>
      <c r="E213" s="333">
        <v>0</v>
      </c>
      <c r="F213" s="333">
        <v>0</v>
      </c>
      <c r="G213" s="333">
        <v>0</v>
      </c>
      <c r="H213" s="333">
        <v>0</v>
      </c>
      <c r="I213" s="333">
        <v>0</v>
      </c>
      <c r="J213" s="333">
        <v>0</v>
      </c>
      <c r="K213" s="333">
        <v>0</v>
      </c>
      <c r="L213" s="333">
        <v>0</v>
      </c>
      <c r="M213" s="333">
        <v>0</v>
      </c>
      <c r="N213" s="333">
        <v>0</v>
      </c>
      <c r="O213" s="333">
        <v>0</v>
      </c>
      <c r="P213" s="333">
        <v>0</v>
      </c>
      <c r="Q213" s="333">
        <v>0</v>
      </c>
      <c r="R213" s="333">
        <v>0</v>
      </c>
      <c r="S213" s="333">
        <v>0</v>
      </c>
      <c r="T213" s="333">
        <v>0</v>
      </c>
      <c r="U213" s="333">
        <v>0</v>
      </c>
      <c r="V213" s="333">
        <v>0</v>
      </c>
      <c r="W213" s="333">
        <v>0</v>
      </c>
      <c r="X213" s="333">
        <v>0</v>
      </c>
      <c r="Y213" s="333">
        <v>0</v>
      </c>
      <c r="Z213" s="333">
        <v>0</v>
      </c>
      <c r="AA213" s="333">
        <v>0</v>
      </c>
      <c r="AB213" s="333">
        <v>0</v>
      </c>
      <c r="AC213" s="333">
        <v>0</v>
      </c>
      <c r="AD213" s="333">
        <v>0</v>
      </c>
      <c r="AE213" s="333">
        <v>0</v>
      </c>
      <c r="AF213" s="333">
        <v>0</v>
      </c>
      <c r="AG213" s="333">
        <v>0</v>
      </c>
      <c r="AH213" s="333">
        <v>0</v>
      </c>
      <c r="AI213" s="333">
        <v>0</v>
      </c>
      <c r="AJ213" s="333">
        <v>0</v>
      </c>
      <c r="AK213" s="333">
        <v>0</v>
      </c>
      <c r="AL213" s="333">
        <v>0</v>
      </c>
      <c r="AM213" s="333">
        <v>0</v>
      </c>
      <c r="AN213" s="333">
        <v>0</v>
      </c>
      <c r="AO213" s="333">
        <v>0</v>
      </c>
      <c r="AP213" s="333">
        <v>0</v>
      </c>
      <c r="AQ213" s="333">
        <v>0</v>
      </c>
      <c r="AR213" s="333">
        <v>0</v>
      </c>
      <c r="AS213" s="333">
        <v>0</v>
      </c>
      <c r="AT213" s="333">
        <v>0</v>
      </c>
      <c r="AU213" s="333">
        <v>0</v>
      </c>
      <c r="AV213" s="333">
        <v>0</v>
      </c>
      <c r="AW213" s="333">
        <v>0</v>
      </c>
      <c r="AX213" s="333">
        <v>0</v>
      </c>
      <c r="AY213" s="333">
        <v>0</v>
      </c>
      <c r="AZ213" s="333">
        <v>0</v>
      </c>
      <c r="BA213" s="333">
        <v>0</v>
      </c>
      <c r="BB213" s="333">
        <v>0</v>
      </c>
      <c r="BC213" s="333">
        <v>0</v>
      </c>
      <c r="BD213" s="333">
        <v>0</v>
      </c>
      <c r="BE213" s="333">
        <v>0</v>
      </c>
      <c r="BF213" s="333">
        <v>0</v>
      </c>
      <c r="BG213" s="333">
        <v>0</v>
      </c>
      <c r="BH213" s="333">
        <v>0</v>
      </c>
      <c r="BI213" s="333">
        <v>0</v>
      </c>
      <c r="BJ213" s="333">
        <v>0</v>
      </c>
      <c r="BK213" s="333">
        <v>0</v>
      </c>
      <c r="BL213" s="333">
        <v>0</v>
      </c>
      <c r="BM213" s="333">
        <v>0</v>
      </c>
      <c r="BN213" s="333">
        <v>0</v>
      </c>
      <c r="BO213" s="333">
        <v>0</v>
      </c>
      <c r="BP213" s="333">
        <v>0</v>
      </c>
      <c r="BQ213" s="333">
        <v>0</v>
      </c>
      <c r="BR213" s="333">
        <v>0</v>
      </c>
      <c r="BS213" s="333">
        <v>0</v>
      </c>
      <c r="BT213" s="333">
        <v>0</v>
      </c>
    </row>
    <row r="214" spans="1:72" ht="15.75" customHeight="1" x14ac:dyDescent="0.25">
      <c r="A214" s="2" t="s">
        <v>1068</v>
      </c>
      <c r="B214" s="218">
        <v>46261</v>
      </c>
      <c r="C214" s="332">
        <v>0.45833333333333331</v>
      </c>
      <c r="D214" s="332">
        <v>0.5</v>
      </c>
      <c r="E214" s="333">
        <v>0</v>
      </c>
      <c r="F214" s="333">
        <v>0</v>
      </c>
      <c r="G214" s="333">
        <v>0</v>
      </c>
      <c r="H214" s="333">
        <v>0</v>
      </c>
      <c r="I214" s="333">
        <v>0</v>
      </c>
      <c r="J214" s="333">
        <v>0</v>
      </c>
      <c r="K214" s="333">
        <v>0</v>
      </c>
      <c r="L214" s="333">
        <v>0</v>
      </c>
      <c r="M214" s="333">
        <v>0</v>
      </c>
      <c r="N214" s="333">
        <v>0</v>
      </c>
      <c r="O214" s="333">
        <v>0</v>
      </c>
      <c r="P214" s="333">
        <v>0</v>
      </c>
      <c r="Q214" s="333">
        <v>0</v>
      </c>
      <c r="R214" s="333">
        <v>0</v>
      </c>
      <c r="S214" s="333">
        <v>0</v>
      </c>
      <c r="T214" s="333">
        <v>0</v>
      </c>
      <c r="U214" s="333">
        <v>0</v>
      </c>
      <c r="V214" s="333">
        <v>0</v>
      </c>
      <c r="W214" s="333">
        <v>0</v>
      </c>
      <c r="X214" s="333">
        <v>0</v>
      </c>
      <c r="Y214" s="333">
        <v>0</v>
      </c>
      <c r="Z214" s="333">
        <v>0</v>
      </c>
      <c r="AA214" s="333">
        <v>0</v>
      </c>
      <c r="AB214" s="333">
        <v>0</v>
      </c>
      <c r="AC214" s="333">
        <v>0</v>
      </c>
      <c r="AD214" s="333">
        <v>0</v>
      </c>
      <c r="AE214" s="333">
        <v>0</v>
      </c>
      <c r="AF214" s="333">
        <v>0</v>
      </c>
      <c r="AG214" s="333">
        <v>0</v>
      </c>
      <c r="AH214" s="333">
        <v>0</v>
      </c>
      <c r="AI214" s="333">
        <v>0</v>
      </c>
      <c r="AJ214" s="333">
        <v>0</v>
      </c>
      <c r="AK214" s="333">
        <v>0</v>
      </c>
      <c r="AL214" s="333">
        <v>0</v>
      </c>
      <c r="AM214" s="333">
        <v>0</v>
      </c>
      <c r="AN214" s="333">
        <v>0</v>
      </c>
      <c r="AO214" s="333">
        <v>0</v>
      </c>
      <c r="AP214" s="333">
        <v>0</v>
      </c>
      <c r="AQ214" s="333">
        <v>0</v>
      </c>
      <c r="AR214" s="333">
        <v>0</v>
      </c>
      <c r="AS214" s="333">
        <v>0</v>
      </c>
      <c r="AT214" s="333">
        <v>0</v>
      </c>
      <c r="AU214" s="333">
        <v>0</v>
      </c>
      <c r="AV214" s="333">
        <v>0</v>
      </c>
      <c r="AW214" s="333">
        <v>0</v>
      </c>
      <c r="AX214" s="333">
        <v>0</v>
      </c>
      <c r="AY214" s="333">
        <v>0</v>
      </c>
      <c r="AZ214" s="333">
        <v>0</v>
      </c>
      <c r="BA214" s="333">
        <v>0</v>
      </c>
      <c r="BB214" s="333">
        <v>0</v>
      </c>
      <c r="BC214" s="333">
        <v>0</v>
      </c>
      <c r="BD214" s="333">
        <v>0</v>
      </c>
      <c r="BE214" s="333">
        <v>0</v>
      </c>
      <c r="BF214" s="333">
        <v>0</v>
      </c>
      <c r="BG214" s="333">
        <v>0</v>
      </c>
      <c r="BH214" s="333">
        <v>0</v>
      </c>
      <c r="BI214" s="333">
        <v>0</v>
      </c>
      <c r="BJ214" s="333">
        <v>0</v>
      </c>
      <c r="BK214" s="333">
        <v>0</v>
      </c>
      <c r="BL214" s="333">
        <v>0</v>
      </c>
      <c r="BM214" s="333">
        <v>0</v>
      </c>
      <c r="BN214" s="333">
        <v>0</v>
      </c>
      <c r="BO214" s="333">
        <v>0</v>
      </c>
      <c r="BP214" s="333">
        <v>0</v>
      </c>
      <c r="BQ214" s="333">
        <v>0</v>
      </c>
      <c r="BR214" s="333">
        <v>0</v>
      </c>
      <c r="BS214" s="333">
        <v>0</v>
      </c>
      <c r="BT214" s="333">
        <v>0</v>
      </c>
    </row>
    <row r="215" spans="1:72" ht="15.75" customHeight="1" x14ac:dyDescent="0.25">
      <c r="A215" s="2" t="s">
        <v>1069</v>
      </c>
      <c r="B215" s="218">
        <v>46261</v>
      </c>
      <c r="C215" s="332">
        <v>0.5</v>
      </c>
      <c r="D215" s="332">
        <v>0.54166666666666663</v>
      </c>
      <c r="E215" s="333">
        <v>0</v>
      </c>
      <c r="F215" s="333">
        <v>0</v>
      </c>
      <c r="G215" s="333">
        <v>0</v>
      </c>
      <c r="H215" s="333">
        <v>0</v>
      </c>
      <c r="I215" s="333">
        <v>0</v>
      </c>
      <c r="J215" s="333">
        <v>0</v>
      </c>
      <c r="K215" s="333">
        <v>0</v>
      </c>
      <c r="L215" s="333">
        <v>0</v>
      </c>
      <c r="M215" s="333">
        <v>0</v>
      </c>
      <c r="N215" s="333">
        <v>0</v>
      </c>
      <c r="O215" s="333">
        <v>0</v>
      </c>
      <c r="P215" s="333">
        <v>0</v>
      </c>
      <c r="Q215" s="333">
        <v>0</v>
      </c>
      <c r="R215" s="333">
        <v>0</v>
      </c>
      <c r="S215" s="333">
        <v>0</v>
      </c>
      <c r="T215" s="333">
        <v>0</v>
      </c>
      <c r="U215" s="333">
        <v>0</v>
      </c>
      <c r="V215" s="333">
        <v>0</v>
      </c>
      <c r="W215" s="333">
        <v>0</v>
      </c>
      <c r="X215" s="333">
        <v>0</v>
      </c>
      <c r="Y215" s="333">
        <v>0</v>
      </c>
      <c r="Z215" s="333">
        <v>0</v>
      </c>
      <c r="AA215" s="333">
        <v>0</v>
      </c>
      <c r="AB215" s="333">
        <v>0</v>
      </c>
      <c r="AC215" s="333">
        <v>0</v>
      </c>
      <c r="AD215" s="333">
        <v>0</v>
      </c>
      <c r="AE215" s="333">
        <v>0</v>
      </c>
      <c r="AF215" s="333">
        <v>0</v>
      </c>
      <c r="AG215" s="333">
        <v>0</v>
      </c>
      <c r="AH215" s="333">
        <v>0</v>
      </c>
      <c r="AI215" s="333">
        <v>0</v>
      </c>
      <c r="AJ215" s="333">
        <v>0</v>
      </c>
      <c r="AK215" s="333">
        <v>0</v>
      </c>
      <c r="AL215" s="333">
        <v>0</v>
      </c>
      <c r="AM215" s="333">
        <v>0</v>
      </c>
      <c r="AN215" s="333">
        <v>0</v>
      </c>
      <c r="AO215" s="333">
        <v>0</v>
      </c>
      <c r="AP215" s="333">
        <v>0</v>
      </c>
      <c r="AQ215" s="333">
        <v>0</v>
      </c>
      <c r="AR215" s="333">
        <v>0</v>
      </c>
      <c r="AS215" s="333">
        <v>0</v>
      </c>
      <c r="AT215" s="333">
        <v>0</v>
      </c>
      <c r="AU215" s="333">
        <v>0</v>
      </c>
      <c r="AV215" s="333">
        <v>0</v>
      </c>
      <c r="AW215" s="333">
        <v>0</v>
      </c>
      <c r="AX215" s="333">
        <v>0</v>
      </c>
      <c r="AY215" s="333">
        <v>0</v>
      </c>
      <c r="AZ215" s="333">
        <v>0</v>
      </c>
      <c r="BA215" s="333">
        <v>0</v>
      </c>
      <c r="BB215" s="333">
        <v>0</v>
      </c>
      <c r="BC215" s="333">
        <v>0</v>
      </c>
      <c r="BD215" s="333">
        <v>0</v>
      </c>
      <c r="BE215" s="333">
        <v>0</v>
      </c>
      <c r="BF215" s="333">
        <v>0</v>
      </c>
      <c r="BG215" s="333">
        <v>0</v>
      </c>
      <c r="BH215" s="333">
        <v>0</v>
      </c>
      <c r="BI215" s="333">
        <v>0</v>
      </c>
      <c r="BJ215" s="333">
        <v>0</v>
      </c>
      <c r="BK215" s="333">
        <v>0</v>
      </c>
      <c r="BL215" s="333">
        <v>0</v>
      </c>
      <c r="BM215" s="333">
        <v>0</v>
      </c>
      <c r="BN215" s="333">
        <v>0</v>
      </c>
      <c r="BO215" s="333">
        <v>0</v>
      </c>
      <c r="BP215" s="333">
        <v>0</v>
      </c>
      <c r="BQ215" s="333">
        <v>0</v>
      </c>
      <c r="BR215" s="333">
        <v>0</v>
      </c>
      <c r="BS215" s="333">
        <v>0</v>
      </c>
      <c r="BT215" s="333">
        <v>0</v>
      </c>
    </row>
    <row r="216" spans="1:72" ht="15.75" customHeight="1" x14ac:dyDescent="0.25">
      <c r="A216" s="2" t="s">
        <v>1070</v>
      </c>
      <c r="B216" s="218">
        <v>46261</v>
      </c>
      <c r="C216" s="332">
        <v>0.54166666666666663</v>
      </c>
      <c r="D216" s="332">
        <v>0.58333333333333337</v>
      </c>
      <c r="E216" s="333">
        <v>0</v>
      </c>
      <c r="F216" s="333">
        <v>0</v>
      </c>
      <c r="G216" s="333">
        <v>0</v>
      </c>
      <c r="H216" s="333">
        <v>0</v>
      </c>
      <c r="I216" s="333">
        <v>0</v>
      </c>
      <c r="J216" s="333">
        <v>0</v>
      </c>
      <c r="K216" s="333">
        <v>0</v>
      </c>
      <c r="L216" s="333">
        <v>0</v>
      </c>
      <c r="M216" s="333">
        <v>0</v>
      </c>
      <c r="N216" s="333">
        <v>0</v>
      </c>
      <c r="O216" s="333">
        <v>0</v>
      </c>
      <c r="P216" s="333">
        <v>0</v>
      </c>
      <c r="Q216" s="333">
        <v>0</v>
      </c>
      <c r="R216" s="333">
        <v>0</v>
      </c>
      <c r="S216" s="333">
        <v>0</v>
      </c>
      <c r="T216" s="333">
        <v>0</v>
      </c>
      <c r="U216" s="333">
        <v>0</v>
      </c>
      <c r="V216" s="333">
        <v>0</v>
      </c>
      <c r="W216" s="333">
        <v>0</v>
      </c>
      <c r="X216" s="333">
        <v>0</v>
      </c>
      <c r="Y216" s="333">
        <v>0</v>
      </c>
      <c r="Z216" s="333">
        <v>0</v>
      </c>
      <c r="AA216" s="333">
        <v>0</v>
      </c>
      <c r="AB216" s="333">
        <v>0</v>
      </c>
      <c r="AC216" s="333">
        <v>0</v>
      </c>
      <c r="AD216" s="333">
        <v>0</v>
      </c>
      <c r="AE216" s="333">
        <v>0</v>
      </c>
      <c r="AF216" s="333">
        <v>0</v>
      </c>
      <c r="AG216" s="333">
        <v>0</v>
      </c>
      <c r="AH216" s="333">
        <v>0</v>
      </c>
      <c r="AI216" s="333">
        <v>0</v>
      </c>
      <c r="AJ216" s="333">
        <v>0</v>
      </c>
      <c r="AK216" s="333">
        <v>0</v>
      </c>
      <c r="AL216" s="333">
        <v>0</v>
      </c>
      <c r="AM216" s="333">
        <v>0</v>
      </c>
      <c r="AN216" s="333">
        <v>0</v>
      </c>
      <c r="AO216" s="333">
        <v>0</v>
      </c>
      <c r="AP216" s="333">
        <v>0</v>
      </c>
      <c r="AQ216" s="333">
        <v>0</v>
      </c>
      <c r="AR216" s="333">
        <v>0</v>
      </c>
      <c r="AS216" s="333">
        <v>0</v>
      </c>
      <c r="AT216" s="333">
        <v>0</v>
      </c>
      <c r="AU216" s="333">
        <v>0</v>
      </c>
      <c r="AV216" s="333">
        <v>0</v>
      </c>
      <c r="AW216" s="333">
        <v>0</v>
      </c>
      <c r="AX216" s="333">
        <v>0</v>
      </c>
      <c r="AY216" s="333">
        <v>0</v>
      </c>
      <c r="AZ216" s="333">
        <v>0</v>
      </c>
      <c r="BA216" s="333">
        <v>0</v>
      </c>
      <c r="BB216" s="333">
        <v>0</v>
      </c>
      <c r="BC216" s="333">
        <v>0</v>
      </c>
      <c r="BD216" s="333">
        <v>0</v>
      </c>
      <c r="BE216" s="333">
        <v>0</v>
      </c>
      <c r="BF216" s="333">
        <v>0</v>
      </c>
      <c r="BG216" s="333">
        <v>0</v>
      </c>
      <c r="BH216" s="333">
        <v>0</v>
      </c>
      <c r="BI216" s="333">
        <v>0</v>
      </c>
      <c r="BJ216" s="333">
        <v>0</v>
      </c>
      <c r="BK216" s="333">
        <v>0</v>
      </c>
      <c r="BL216" s="333">
        <v>0</v>
      </c>
      <c r="BM216" s="333">
        <v>0</v>
      </c>
      <c r="BN216" s="333">
        <v>0</v>
      </c>
      <c r="BO216" s="333">
        <v>0</v>
      </c>
      <c r="BP216" s="333">
        <v>0</v>
      </c>
      <c r="BQ216" s="333">
        <v>0</v>
      </c>
      <c r="BR216" s="333">
        <v>0</v>
      </c>
      <c r="BS216" s="333">
        <v>0</v>
      </c>
      <c r="BT216" s="333">
        <v>0</v>
      </c>
    </row>
    <row r="217" spans="1:72" ht="15.75" customHeight="1" x14ac:dyDescent="0.25">
      <c r="A217" s="2" t="s">
        <v>1071</v>
      </c>
      <c r="B217" s="218">
        <v>46261</v>
      </c>
      <c r="C217" s="332">
        <v>0.58333333333333337</v>
      </c>
      <c r="D217" s="332">
        <v>0.625</v>
      </c>
      <c r="E217" s="333">
        <v>0</v>
      </c>
      <c r="F217" s="333">
        <v>0</v>
      </c>
      <c r="G217" s="333">
        <v>0</v>
      </c>
      <c r="H217" s="333">
        <v>0</v>
      </c>
      <c r="I217" s="333">
        <v>0</v>
      </c>
      <c r="J217" s="333">
        <v>0</v>
      </c>
      <c r="K217" s="333">
        <v>0</v>
      </c>
      <c r="L217" s="333">
        <v>0</v>
      </c>
      <c r="M217" s="333">
        <v>0</v>
      </c>
      <c r="N217" s="333">
        <v>0</v>
      </c>
      <c r="O217" s="333">
        <v>0</v>
      </c>
      <c r="P217" s="333">
        <v>0</v>
      </c>
      <c r="Q217" s="333">
        <v>0</v>
      </c>
      <c r="R217" s="333">
        <v>0</v>
      </c>
      <c r="S217" s="333">
        <v>0</v>
      </c>
      <c r="T217" s="333">
        <v>0</v>
      </c>
      <c r="U217" s="333">
        <v>0</v>
      </c>
      <c r="V217" s="333">
        <v>0</v>
      </c>
      <c r="W217" s="333">
        <v>0</v>
      </c>
      <c r="X217" s="333">
        <v>0</v>
      </c>
      <c r="Y217" s="333">
        <v>0</v>
      </c>
      <c r="Z217" s="333">
        <v>0</v>
      </c>
      <c r="AA217" s="333">
        <v>0</v>
      </c>
      <c r="AB217" s="333">
        <v>0</v>
      </c>
      <c r="AC217" s="333">
        <v>0</v>
      </c>
      <c r="AD217" s="333">
        <v>0</v>
      </c>
      <c r="AE217" s="333">
        <v>0</v>
      </c>
      <c r="AF217" s="333">
        <v>0</v>
      </c>
      <c r="AG217" s="333">
        <v>0</v>
      </c>
      <c r="AH217" s="333">
        <v>0</v>
      </c>
      <c r="AI217" s="333">
        <v>0</v>
      </c>
      <c r="AJ217" s="333">
        <v>0</v>
      </c>
      <c r="AK217" s="333">
        <v>0</v>
      </c>
      <c r="AL217" s="333">
        <v>0</v>
      </c>
      <c r="AM217" s="333">
        <v>0</v>
      </c>
      <c r="AN217" s="333">
        <v>0</v>
      </c>
      <c r="AO217" s="333">
        <v>0</v>
      </c>
      <c r="AP217" s="333">
        <v>0</v>
      </c>
      <c r="AQ217" s="333">
        <v>0</v>
      </c>
      <c r="AR217" s="333">
        <v>0</v>
      </c>
      <c r="AS217" s="333">
        <v>0</v>
      </c>
      <c r="AT217" s="333">
        <v>0</v>
      </c>
      <c r="AU217" s="333">
        <v>0</v>
      </c>
      <c r="AV217" s="333">
        <v>0</v>
      </c>
      <c r="AW217" s="333">
        <v>0</v>
      </c>
      <c r="AX217" s="333">
        <v>0</v>
      </c>
      <c r="AY217" s="333">
        <v>0</v>
      </c>
      <c r="AZ217" s="333">
        <v>0</v>
      </c>
      <c r="BA217" s="333">
        <v>0</v>
      </c>
      <c r="BB217" s="333">
        <v>0</v>
      </c>
      <c r="BC217" s="333">
        <v>0</v>
      </c>
      <c r="BD217" s="333">
        <v>0</v>
      </c>
      <c r="BE217" s="333">
        <v>0</v>
      </c>
      <c r="BF217" s="333">
        <v>0</v>
      </c>
      <c r="BG217" s="333">
        <v>0</v>
      </c>
      <c r="BH217" s="333">
        <v>0</v>
      </c>
      <c r="BI217" s="333">
        <v>0</v>
      </c>
      <c r="BJ217" s="333">
        <v>0</v>
      </c>
      <c r="BK217" s="333">
        <v>0</v>
      </c>
      <c r="BL217" s="333">
        <v>0</v>
      </c>
      <c r="BM217" s="333">
        <v>0</v>
      </c>
      <c r="BN217" s="333">
        <v>0</v>
      </c>
      <c r="BO217" s="333">
        <v>0</v>
      </c>
      <c r="BP217" s="333">
        <v>0</v>
      </c>
      <c r="BQ217" s="333">
        <v>0</v>
      </c>
      <c r="BR217" s="333">
        <v>0</v>
      </c>
      <c r="BS217" s="333">
        <v>0</v>
      </c>
      <c r="BT217" s="333">
        <v>0</v>
      </c>
    </row>
    <row r="218" spans="1:72" ht="15.75" customHeight="1" x14ac:dyDescent="0.25">
      <c r="A218" s="2" t="s">
        <v>1072</v>
      </c>
      <c r="B218" s="218">
        <v>46261</v>
      </c>
      <c r="C218" s="332">
        <v>0.625</v>
      </c>
      <c r="D218" s="332">
        <v>0.66666666666666663</v>
      </c>
      <c r="E218" s="333">
        <v>0</v>
      </c>
      <c r="F218" s="333">
        <v>0</v>
      </c>
      <c r="G218" s="333">
        <v>0</v>
      </c>
      <c r="H218" s="333">
        <v>0</v>
      </c>
      <c r="I218" s="333">
        <v>0</v>
      </c>
      <c r="J218" s="333">
        <v>0</v>
      </c>
      <c r="K218" s="333">
        <v>0</v>
      </c>
      <c r="L218" s="333">
        <v>0</v>
      </c>
      <c r="M218" s="333">
        <v>0</v>
      </c>
      <c r="N218" s="333">
        <v>0</v>
      </c>
      <c r="O218" s="333">
        <v>0</v>
      </c>
      <c r="P218" s="333">
        <v>0</v>
      </c>
      <c r="Q218" s="333">
        <v>0</v>
      </c>
      <c r="R218" s="333">
        <v>0</v>
      </c>
      <c r="S218" s="333">
        <v>0</v>
      </c>
      <c r="T218" s="333">
        <v>0</v>
      </c>
      <c r="U218" s="333">
        <v>0</v>
      </c>
      <c r="V218" s="333">
        <v>0</v>
      </c>
      <c r="W218" s="333">
        <v>0</v>
      </c>
      <c r="X218" s="333">
        <v>0</v>
      </c>
      <c r="Y218" s="333">
        <v>0</v>
      </c>
      <c r="Z218" s="333">
        <v>0</v>
      </c>
      <c r="AA218" s="333">
        <v>0</v>
      </c>
      <c r="AB218" s="333">
        <v>0</v>
      </c>
      <c r="AC218" s="333">
        <v>0</v>
      </c>
      <c r="AD218" s="333">
        <v>0</v>
      </c>
      <c r="AE218" s="333">
        <v>0</v>
      </c>
      <c r="AF218" s="333">
        <v>0</v>
      </c>
      <c r="AG218" s="333">
        <v>0</v>
      </c>
      <c r="AH218" s="333">
        <v>0</v>
      </c>
      <c r="AI218" s="333">
        <v>0</v>
      </c>
      <c r="AJ218" s="333">
        <v>0</v>
      </c>
      <c r="AK218" s="333">
        <v>0</v>
      </c>
      <c r="AL218" s="333">
        <v>0</v>
      </c>
      <c r="AM218" s="333">
        <v>0</v>
      </c>
      <c r="AN218" s="333">
        <v>0</v>
      </c>
      <c r="AO218" s="333">
        <v>0</v>
      </c>
      <c r="AP218" s="333">
        <v>0</v>
      </c>
      <c r="AQ218" s="333">
        <v>0</v>
      </c>
      <c r="AR218" s="333">
        <v>0</v>
      </c>
      <c r="AS218" s="333">
        <v>0</v>
      </c>
      <c r="AT218" s="333">
        <v>0</v>
      </c>
      <c r="AU218" s="333">
        <v>0</v>
      </c>
      <c r="AV218" s="333">
        <v>0</v>
      </c>
      <c r="AW218" s="333">
        <v>0</v>
      </c>
      <c r="AX218" s="333">
        <v>0</v>
      </c>
      <c r="AY218" s="333">
        <v>0</v>
      </c>
      <c r="AZ218" s="333">
        <v>0</v>
      </c>
      <c r="BA218" s="333">
        <v>0</v>
      </c>
      <c r="BB218" s="333">
        <v>0</v>
      </c>
      <c r="BC218" s="333">
        <v>0</v>
      </c>
      <c r="BD218" s="333">
        <v>0</v>
      </c>
      <c r="BE218" s="333">
        <v>0</v>
      </c>
      <c r="BF218" s="333">
        <v>0</v>
      </c>
      <c r="BG218" s="333">
        <v>0</v>
      </c>
      <c r="BH218" s="333">
        <v>0</v>
      </c>
      <c r="BI218" s="333">
        <v>0</v>
      </c>
      <c r="BJ218" s="333">
        <v>0</v>
      </c>
      <c r="BK218" s="333">
        <v>0</v>
      </c>
      <c r="BL218" s="333">
        <v>0</v>
      </c>
      <c r="BM218" s="333">
        <v>0</v>
      </c>
      <c r="BN218" s="333">
        <v>0</v>
      </c>
      <c r="BO218" s="333">
        <v>0</v>
      </c>
      <c r="BP218" s="333">
        <v>0</v>
      </c>
      <c r="BQ218" s="333">
        <v>0</v>
      </c>
      <c r="BR218" s="333">
        <v>0</v>
      </c>
      <c r="BS218" s="333">
        <v>0</v>
      </c>
      <c r="BT218" s="333">
        <v>0</v>
      </c>
    </row>
    <row r="219" spans="1:72" ht="15.75" customHeight="1" x14ac:dyDescent="0.25">
      <c r="A219" s="2" t="s">
        <v>1073</v>
      </c>
      <c r="B219" s="218">
        <v>46261</v>
      </c>
      <c r="C219" s="332">
        <v>0.66666666666666663</v>
      </c>
      <c r="D219" s="332">
        <v>0.70833333333333337</v>
      </c>
      <c r="E219" s="333">
        <v>0</v>
      </c>
      <c r="F219" s="333">
        <v>0</v>
      </c>
      <c r="G219" s="333">
        <v>0</v>
      </c>
      <c r="H219" s="333">
        <v>0</v>
      </c>
      <c r="I219" s="333">
        <v>0</v>
      </c>
      <c r="J219" s="333">
        <v>0</v>
      </c>
      <c r="K219" s="333">
        <v>0</v>
      </c>
      <c r="L219" s="333">
        <v>0</v>
      </c>
      <c r="M219" s="333">
        <v>0</v>
      </c>
      <c r="N219" s="333">
        <v>0</v>
      </c>
      <c r="O219" s="333">
        <v>0</v>
      </c>
      <c r="P219" s="333">
        <v>0</v>
      </c>
      <c r="Q219" s="333">
        <v>0</v>
      </c>
      <c r="R219" s="333">
        <v>0</v>
      </c>
      <c r="S219" s="333">
        <v>0</v>
      </c>
      <c r="T219" s="333">
        <v>0</v>
      </c>
      <c r="U219" s="333">
        <v>0</v>
      </c>
      <c r="V219" s="333">
        <v>0</v>
      </c>
      <c r="W219" s="333">
        <v>0</v>
      </c>
      <c r="X219" s="333">
        <v>0</v>
      </c>
      <c r="Y219" s="333">
        <v>0</v>
      </c>
      <c r="Z219" s="333">
        <v>0</v>
      </c>
      <c r="AA219" s="333">
        <v>0</v>
      </c>
      <c r="AB219" s="333">
        <v>0</v>
      </c>
      <c r="AC219" s="333">
        <v>0</v>
      </c>
      <c r="AD219" s="333">
        <v>0</v>
      </c>
      <c r="AE219" s="333">
        <v>0</v>
      </c>
      <c r="AF219" s="333">
        <v>0</v>
      </c>
      <c r="AG219" s="333">
        <v>0</v>
      </c>
      <c r="AH219" s="333">
        <v>0</v>
      </c>
      <c r="AI219" s="333">
        <v>0</v>
      </c>
      <c r="AJ219" s="333">
        <v>0</v>
      </c>
      <c r="AK219" s="333">
        <v>0</v>
      </c>
      <c r="AL219" s="333">
        <v>0</v>
      </c>
      <c r="AM219" s="333">
        <v>0</v>
      </c>
      <c r="AN219" s="333">
        <v>0</v>
      </c>
      <c r="AO219" s="333">
        <v>0</v>
      </c>
      <c r="AP219" s="333">
        <v>0</v>
      </c>
      <c r="AQ219" s="333">
        <v>0</v>
      </c>
      <c r="AR219" s="333">
        <v>0</v>
      </c>
      <c r="AS219" s="333">
        <v>0</v>
      </c>
      <c r="AT219" s="333">
        <v>0</v>
      </c>
      <c r="AU219" s="333">
        <v>0</v>
      </c>
      <c r="AV219" s="333">
        <v>0</v>
      </c>
      <c r="AW219" s="333">
        <v>0</v>
      </c>
      <c r="AX219" s="333">
        <v>0</v>
      </c>
      <c r="AY219" s="333">
        <v>0</v>
      </c>
      <c r="AZ219" s="333">
        <v>0</v>
      </c>
      <c r="BA219" s="333">
        <v>0</v>
      </c>
      <c r="BB219" s="333">
        <v>0</v>
      </c>
      <c r="BC219" s="333">
        <v>0</v>
      </c>
      <c r="BD219" s="333">
        <v>0</v>
      </c>
      <c r="BE219" s="333">
        <v>0</v>
      </c>
      <c r="BF219" s="333">
        <v>0</v>
      </c>
      <c r="BG219" s="333">
        <v>0</v>
      </c>
      <c r="BH219" s="333">
        <v>0</v>
      </c>
      <c r="BI219" s="333">
        <v>0</v>
      </c>
      <c r="BJ219" s="333">
        <v>0</v>
      </c>
      <c r="BK219" s="333">
        <v>0</v>
      </c>
      <c r="BL219" s="333">
        <v>0</v>
      </c>
      <c r="BM219" s="333">
        <v>0</v>
      </c>
      <c r="BN219" s="333">
        <v>0</v>
      </c>
      <c r="BO219" s="333">
        <v>0</v>
      </c>
      <c r="BP219" s="333">
        <v>0</v>
      </c>
      <c r="BQ219" s="333">
        <v>0</v>
      </c>
      <c r="BR219" s="333">
        <v>0</v>
      </c>
      <c r="BS219" s="333">
        <v>0</v>
      </c>
      <c r="BT219" s="333">
        <v>0</v>
      </c>
    </row>
    <row r="220" spans="1:72" ht="15.75" customHeight="1" x14ac:dyDescent="0.25">
      <c r="A220" s="2" t="s">
        <v>1074</v>
      </c>
      <c r="B220" s="218">
        <v>46261</v>
      </c>
      <c r="C220" s="332">
        <v>0.70833333333333337</v>
      </c>
      <c r="D220" s="332">
        <v>0.75</v>
      </c>
      <c r="E220" s="333">
        <v>0</v>
      </c>
      <c r="F220" s="333">
        <v>0</v>
      </c>
      <c r="G220" s="333">
        <v>0</v>
      </c>
      <c r="H220" s="333">
        <v>0</v>
      </c>
      <c r="I220" s="333">
        <v>0</v>
      </c>
      <c r="J220" s="333">
        <v>0</v>
      </c>
      <c r="K220" s="333">
        <v>0</v>
      </c>
      <c r="L220" s="333">
        <v>0</v>
      </c>
      <c r="M220" s="333">
        <v>0</v>
      </c>
      <c r="N220" s="333">
        <v>0</v>
      </c>
      <c r="O220" s="333">
        <v>0</v>
      </c>
      <c r="P220" s="333">
        <v>0</v>
      </c>
      <c r="Q220" s="333">
        <v>0</v>
      </c>
      <c r="R220" s="333">
        <v>0</v>
      </c>
      <c r="S220" s="333">
        <v>0</v>
      </c>
      <c r="T220" s="333">
        <v>0</v>
      </c>
      <c r="U220" s="333">
        <v>0</v>
      </c>
      <c r="V220" s="333">
        <v>0</v>
      </c>
      <c r="W220" s="333">
        <v>0</v>
      </c>
      <c r="X220" s="333">
        <v>0</v>
      </c>
      <c r="Y220" s="333">
        <v>0</v>
      </c>
      <c r="Z220" s="333">
        <v>0</v>
      </c>
      <c r="AA220" s="333">
        <v>0</v>
      </c>
      <c r="AB220" s="333">
        <v>0</v>
      </c>
      <c r="AC220" s="333">
        <v>0</v>
      </c>
      <c r="AD220" s="333">
        <v>0</v>
      </c>
      <c r="AE220" s="333">
        <v>0</v>
      </c>
      <c r="AF220" s="333">
        <v>0</v>
      </c>
      <c r="AG220" s="333">
        <v>0</v>
      </c>
      <c r="AH220" s="333">
        <v>0</v>
      </c>
      <c r="AI220" s="333">
        <v>0</v>
      </c>
      <c r="AJ220" s="333">
        <v>0</v>
      </c>
      <c r="AK220" s="333">
        <v>0</v>
      </c>
      <c r="AL220" s="333">
        <v>0</v>
      </c>
      <c r="AM220" s="333">
        <v>0</v>
      </c>
      <c r="AN220" s="333">
        <v>0</v>
      </c>
      <c r="AO220" s="333">
        <v>0</v>
      </c>
      <c r="AP220" s="333">
        <v>0</v>
      </c>
      <c r="AQ220" s="333">
        <v>0</v>
      </c>
      <c r="AR220" s="333">
        <v>0</v>
      </c>
      <c r="AS220" s="333">
        <v>0</v>
      </c>
      <c r="AT220" s="333">
        <v>0</v>
      </c>
      <c r="AU220" s="333">
        <v>0</v>
      </c>
      <c r="AV220" s="333">
        <v>0</v>
      </c>
      <c r="AW220" s="333">
        <v>0</v>
      </c>
      <c r="AX220" s="333">
        <v>0</v>
      </c>
      <c r="AY220" s="333">
        <v>0</v>
      </c>
      <c r="AZ220" s="333">
        <v>0</v>
      </c>
      <c r="BA220" s="333">
        <v>0</v>
      </c>
      <c r="BB220" s="333">
        <v>0</v>
      </c>
      <c r="BC220" s="333">
        <v>0</v>
      </c>
      <c r="BD220" s="333">
        <v>0</v>
      </c>
      <c r="BE220" s="333">
        <v>0</v>
      </c>
      <c r="BF220" s="333">
        <v>0</v>
      </c>
      <c r="BG220" s="333">
        <v>0</v>
      </c>
      <c r="BH220" s="333">
        <v>0</v>
      </c>
      <c r="BI220" s="333">
        <v>0</v>
      </c>
      <c r="BJ220" s="333">
        <v>0</v>
      </c>
      <c r="BK220" s="333">
        <v>0</v>
      </c>
      <c r="BL220" s="333">
        <v>0</v>
      </c>
      <c r="BM220" s="333">
        <v>0</v>
      </c>
      <c r="BN220" s="333">
        <v>0</v>
      </c>
      <c r="BO220" s="333">
        <v>0</v>
      </c>
      <c r="BP220" s="333">
        <v>0</v>
      </c>
      <c r="BQ220" s="333">
        <v>0</v>
      </c>
      <c r="BR220" s="333">
        <v>0</v>
      </c>
      <c r="BS220" s="333">
        <v>0</v>
      </c>
      <c r="BT220" s="333">
        <v>0</v>
      </c>
    </row>
    <row r="221" spans="1:72" ht="15.75" customHeight="1" x14ac:dyDescent="0.25">
      <c r="A221" s="2" t="s">
        <v>1075</v>
      </c>
      <c r="B221" s="218">
        <v>46262</v>
      </c>
      <c r="C221" s="332">
        <v>0.41666666666666669</v>
      </c>
      <c r="D221" s="332">
        <v>0.45833333333333331</v>
      </c>
      <c r="E221" s="333">
        <v>0</v>
      </c>
      <c r="F221" s="333">
        <v>0</v>
      </c>
      <c r="G221" s="333">
        <v>0</v>
      </c>
      <c r="H221" s="333">
        <v>0</v>
      </c>
      <c r="I221" s="333">
        <v>0</v>
      </c>
      <c r="J221" s="333">
        <v>0</v>
      </c>
      <c r="K221" s="333">
        <v>0</v>
      </c>
      <c r="L221" s="333">
        <v>0</v>
      </c>
      <c r="M221" s="333">
        <v>0</v>
      </c>
      <c r="N221" s="333">
        <v>0</v>
      </c>
      <c r="O221" s="333">
        <v>0</v>
      </c>
      <c r="P221" s="333">
        <v>0</v>
      </c>
      <c r="Q221" s="333">
        <v>0</v>
      </c>
      <c r="R221" s="333">
        <v>0</v>
      </c>
      <c r="S221" s="333">
        <v>0</v>
      </c>
      <c r="T221" s="333">
        <v>0</v>
      </c>
      <c r="U221" s="333">
        <v>0</v>
      </c>
      <c r="V221" s="333">
        <v>0</v>
      </c>
      <c r="W221" s="333">
        <v>0</v>
      </c>
      <c r="X221" s="333">
        <v>0</v>
      </c>
      <c r="Y221" s="333">
        <v>0</v>
      </c>
      <c r="Z221" s="333">
        <v>0</v>
      </c>
      <c r="AA221" s="333">
        <v>0</v>
      </c>
      <c r="AB221" s="333">
        <v>0</v>
      </c>
      <c r="AC221" s="333">
        <v>0</v>
      </c>
      <c r="AD221" s="333">
        <v>0</v>
      </c>
      <c r="AE221" s="333">
        <v>0</v>
      </c>
      <c r="AF221" s="333">
        <v>0</v>
      </c>
      <c r="AG221" s="333">
        <v>0</v>
      </c>
      <c r="AH221" s="333">
        <v>0</v>
      </c>
      <c r="AI221" s="333">
        <v>0</v>
      </c>
      <c r="AJ221" s="333">
        <v>0</v>
      </c>
      <c r="AK221" s="333">
        <v>0</v>
      </c>
      <c r="AL221" s="333">
        <v>0</v>
      </c>
      <c r="AM221" s="333">
        <v>0</v>
      </c>
      <c r="AN221" s="333">
        <v>0</v>
      </c>
      <c r="AO221" s="333">
        <v>0</v>
      </c>
      <c r="AP221" s="333">
        <v>0</v>
      </c>
      <c r="AQ221" s="333">
        <v>0</v>
      </c>
      <c r="AR221" s="333">
        <v>0</v>
      </c>
      <c r="AS221" s="333">
        <v>0</v>
      </c>
      <c r="AT221" s="333">
        <v>0</v>
      </c>
      <c r="AU221" s="333">
        <v>0</v>
      </c>
      <c r="AV221" s="333">
        <v>0</v>
      </c>
      <c r="AW221" s="333">
        <v>0</v>
      </c>
      <c r="AX221" s="333">
        <v>0</v>
      </c>
      <c r="AY221" s="333">
        <v>0</v>
      </c>
      <c r="AZ221" s="333">
        <v>0</v>
      </c>
      <c r="BA221" s="333">
        <v>0</v>
      </c>
      <c r="BB221" s="333">
        <v>0</v>
      </c>
      <c r="BC221" s="333">
        <v>0</v>
      </c>
      <c r="BD221" s="333">
        <v>0</v>
      </c>
      <c r="BE221" s="333">
        <v>0</v>
      </c>
      <c r="BF221" s="333">
        <v>0</v>
      </c>
      <c r="BG221" s="333">
        <v>0</v>
      </c>
      <c r="BH221" s="333">
        <v>0</v>
      </c>
      <c r="BI221" s="333">
        <v>0</v>
      </c>
      <c r="BJ221" s="333">
        <v>0</v>
      </c>
      <c r="BK221" s="333">
        <v>0</v>
      </c>
      <c r="BL221" s="333">
        <v>0</v>
      </c>
      <c r="BM221" s="333">
        <v>0</v>
      </c>
      <c r="BN221" s="333">
        <v>0</v>
      </c>
      <c r="BO221" s="333">
        <v>0</v>
      </c>
      <c r="BP221" s="333">
        <v>0</v>
      </c>
      <c r="BQ221" s="333">
        <v>0</v>
      </c>
      <c r="BR221" s="333">
        <v>0</v>
      </c>
      <c r="BS221" s="333">
        <v>0</v>
      </c>
      <c r="BT221" s="333">
        <v>0</v>
      </c>
    </row>
    <row r="222" spans="1:72" ht="15.75" customHeight="1" x14ac:dyDescent="0.25">
      <c r="A222" s="2" t="s">
        <v>1076</v>
      </c>
      <c r="B222" s="218">
        <v>46262</v>
      </c>
      <c r="C222" s="332">
        <v>0.45833333333333331</v>
      </c>
      <c r="D222" s="332">
        <v>0.5</v>
      </c>
      <c r="E222" s="333">
        <v>0</v>
      </c>
      <c r="F222" s="333">
        <v>0</v>
      </c>
      <c r="G222" s="333">
        <v>0</v>
      </c>
      <c r="H222" s="333">
        <v>0</v>
      </c>
      <c r="I222" s="333">
        <v>0</v>
      </c>
      <c r="J222" s="333">
        <v>0</v>
      </c>
      <c r="K222" s="333">
        <v>0</v>
      </c>
      <c r="L222" s="333">
        <v>0</v>
      </c>
      <c r="M222" s="333">
        <v>0</v>
      </c>
      <c r="N222" s="333">
        <v>0</v>
      </c>
      <c r="O222" s="333">
        <v>0</v>
      </c>
      <c r="P222" s="333">
        <v>0</v>
      </c>
      <c r="Q222" s="333">
        <v>0</v>
      </c>
      <c r="R222" s="333">
        <v>0</v>
      </c>
      <c r="S222" s="333">
        <v>0</v>
      </c>
      <c r="T222" s="333">
        <v>0</v>
      </c>
      <c r="U222" s="333">
        <v>0</v>
      </c>
      <c r="V222" s="333">
        <v>0</v>
      </c>
      <c r="W222" s="333">
        <v>0</v>
      </c>
      <c r="X222" s="333">
        <v>0</v>
      </c>
      <c r="Y222" s="333">
        <v>0</v>
      </c>
      <c r="Z222" s="333">
        <v>0</v>
      </c>
      <c r="AA222" s="333">
        <v>0</v>
      </c>
      <c r="AB222" s="333">
        <v>0</v>
      </c>
      <c r="AC222" s="333">
        <v>0</v>
      </c>
      <c r="AD222" s="333">
        <v>0</v>
      </c>
      <c r="AE222" s="333">
        <v>0</v>
      </c>
      <c r="AF222" s="333">
        <v>0</v>
      </c>
      <c r="AG222" s="333">
        <v>0</v>
      </c>
      <c r="AH222" s="333">
        <v>0</v>
      </c>
      <c r="AI222" s="333">
        <v>0</v>
      </c>
      <c r="AJ222" s="333">
        <v>0</v>
      </c>
      <c r="AK222" s="333">
        <v>0</v>
      </c>
      <c r="AL222" s="333">
        <v>0</v>
      </c>
      <c r="AM222" s="333">
        <v>0</v>
      </c>
      <c r="AN222" s="333">
        <v>0</v>
      </c>
      <c r="AO222" s="333">
        <v>0</v>
      </c>
      <c r="AP222" s="333">
        <v>0</v>
      </c>
      <c r="AQ222" s="333">
        <v>0</v>
      </c>
      <c r="AR222" s="333">
        <v>0</v>
      </c>
      <c r="AS222" s="333">
        <v>0</v>
      </c>
      <c r="AT222" s="333">
        <v>0</v>
      </c>
      <c r="AU222" s="333">
        <v>0</v>
      </c>
      <c r="AV222" s="333">
        <v>0</v>
      </c>
      <c r="AW222" s="333">
        <v>0</v>
      </c>
      <c r="AX222" s="333">
        <v>0</v>
      </c>
      <c r="AY222" s="333">
        <v>0</v>
      </c>
      <c r="AZ222" s="333">
        <v>0</v>
      </c>
      <c r="BA222" s="333">
        <v>0</v>
      </c>
      <c r="BB222" s="333">
        <v>0</v>
      </c>
      <c r="BC222" s="333">
        <v>0</v>
      </c>
      <c r="BD222" s="333">
        <v>0</v>
      </c>
      <c r="BE222" s="333">
        <v>0</v>
      </c>
      <c r="BF222" s="333">
        <v>0</v>
      </c>
      <c r="BG222" s="333">
        <v>0</v>
      </c>
      <c r="BH222" s="333">
        <v>0</v>
      </c>
      <c r="BI222" s="333">
        <v>0</v>
      </c>
      <c r="BJ222" s="333">
        <v>0</v>
      </c>
      <c r="BK222" s="333">
        <v>0</v>
      </c>
      <c r="BL222" s="333">
        <v>0</v>
      </c>
      <c r="BM222" s="333">
        <v>0</v>
      </c>
      <c r="BN222" s="333">
        <v>0</v>
      </c>
      <c r="BO222" s="333">
        <v>0</v>
      </c>
      <c r="BP222" s="333">
        <v>0</v>
      </c>
      <c r="BQ222" s="333">
        <v>0</v>
      </c>
      <c r="BR222" s="333">
        <v>0</v>
      </c>
      <c r="BS222" s="333">
        <v>0</v>
      </c>
      <c r="BT222" s="333">
        <v>0</v>
      </c>
    </row>
    <row r="223" spans="1:72" ht="15.75" customHeight="1" x14ac:dyDescent="0.25">
      <c r="A223" s="2" t="s">
        <v>1077</v>
      </c>
      <c r="B223" s="218">
        <v>46262</v>
      </c>
      <c r="C223" s="332">
        <v>0.5</v>
      </c>
      <c r="D223" s="332">
        <v>0.54166666666666663</v>
      </c>
      <c r="E223" s="333">
        <v>0</v>
      </c>
      <c r="F223" s="333">
        <v>0</v>
      </c>
      <c r="G223" s="333">
        <v>0</v>
      </c>
      <c r="H223" s="333">
        <v>0</v>
      </c>
      <c r="I223" s="333">
        <v>0</v>
      </c>
      <c r="J223" s="333">
        <v>0</v>
      </c>
      <c r="K223" s="333">
        <v>0</v>
      </c>
      <c r="L223" s="333">
        <v>0</v>
      </c>
      <c r="M223" s="333">
        <v>0</v>
      </c>
      <c r="N223" s="333">
        <v>0</v>
      </c>
      <c r="O223" s="333">
        <v>0</v>
      </c>
      <c r="P223" s="333">
        <v>0</v>
      </c>
      <c r="Q223" s="333">
        <v>0</v>
      </c>
      <c r="R223" s="333">
        <v>0</v>
      </c>
      <c r="S223" s="333">
        <v>0</v>
      </c>
      <c r="T223" s="333">
        <v>0</v>
      </c>
      <c r="U223" s="333">
        <v>0</v>
      </c>
      <c r="V223" s="333">
        <v>0</v>
      </c>
      <c r="W223" s="333">
        <v>0</v>
      </c>
      <c r="X223" s="333">
        <v>0</v>
      </c>
      <c r="Y223" s="333">
        <v>0</v>
      </c>
      <c r="Z223" s="333">
        <v>0</v>
      </c>
      <c r="AA223" s="333">
        <v>0</v>
      </c>
      <c r="AB223" s="333">
        <v>0</v>
      </c>
      <c r="AC223" s="333">
        <v>0</v>
      </c>
      <c r="AD223" s="333">
        <v>0</v>
      </c>
      <c r="AE223" s="333">
        <v>0</v>
      </c>
      <c r="AF223" s="333">
        <v>0</v>
      </c>
      <c r="AG223" s="333">
        <v>0</v>
      </c>
      <c r="AH223" s="333">
        <v>0</v>
      </c>
      <c r="AI223" s="333">
        <v>0</v>
      </c>
      <c r="AJ223" s="333">
        <v>0</v>
      </c>
      <c r="AK223" s="333">
        <v>0</v>
      </c>
      <c r="AL223" s="333">
        <v>0</v>
      </c>
      <c r="AM223" s="333">
        <v>0</v>
      </c>
      <c r="AN223" s="333">
        <v>0</v>
      </c>
      <c r="AO223" s="333">
        <v>0</v>
      </c>
      <c r="AP223" s="333">
        <v>0</v>
      </c>
      <c r="AQ223" s="333">
        <v>0</v>
      </c>
      <c r="AR223" s="333">
        <v>0</v>
      </c>
      <c r="AS223" s="333">
        <v>0</v>
      </c>
      <c r="AT223" s="333">
        <v>0</v>
      </c>
      <c r="AU223" s="333">
        <v>0</v>
      </c>
      <c r="AV223" s="333">
        <v>0</v>
      </c>
      <c r="AW223" s="333">
        <v>0</v>
      </c>
      <c r="AX223" s="333">
        <v>0</v>
      </c>
      <c r="AY223" s="333">
        <v>0</v>
      </c>
      <c r="AZ223" s="333">
        <v>0</v>
      </c>
      <c r="BA223" s="333">
        <v>0</v>
      </c>
      <c r="BB223" s="333">
        <v>0</v>
      </c>
      <c r="BC223" s="333">
        <v>0</v>
      </c>
      <c r="BD223" s="333">
        <v>0</v>
      </c>
      <c r="BE223" s="333">
        <v>0</v>
      </c>
      <c r="BF223" s="333">
        <v>0</v>
      </c>
      <c r="BG223" s="333">
        <v>0</v>
      </c>
      <c r="BH223" s="333">
        <v>0</v>
      </c>
      <c r="BI223" s="333">
        <v>0</v>
      </c>
      <c r="BJ223" s="333">
        <v>0</v>
      </c>
      <c r="BK223" s="333">
        <v>0</v>
      </c>
      <c r="BL223" s="333">
        <v>0</v>
      </c>
      <c r="BM223" s="333">
        <v>0</v>
      </c>
      <c r="BN223" s="333">
        <v>0</v>
      </c>
      <c r="BO223" s="333">
        <v>0</v>
      </c>
      <c r="BP223" s="333">
        <v>0</v>
      </c>
      <c r="BQ223" s="333">
        <v>0</v>
      </c>
      <c r="BR223" s="333">
        <v>0</v>
      </c>
      <c r="BS223" s="333">
        <v>0</v>
      </c>
      <c r="BT223" s="333">
        <v>0</v>
      </c>
    </row>
    <row r="224" spans="1:72" ht="15.75" customHeight="1" x14ac:dyDescent="0.25">
      <c r="A224" s="2" t="s">
        <v>1078</v>
      </c>
      <c r="B224" s="218">
        <v>46262</v>
      </c>
      <c r="C224" s="332">
        <v>0.54166666666666663</v>
      </c>
      <c r="D224" s="332">
        <v>0.58333333333333337</v>
      </c>
      <c r="E224" s="333">
        <v>0</v>
      </c>
      <c r="F224" s="333">
        <v>0</v>
      </c>
      <c r="G224" s="333">
        <v>0</v>
      </c>
      <c r="H224" s="333">
        <v>0</v>
      </c>
      <c r="I224" s="333">
        <v>0</v>
      </c>
      <c r="J224" s="333">
        <v>0</v>
      </c>
      <c r="K224" s="333">
        <v>0</v>
      </c>
      <c r="L224" s="333">
        <v>0</v>
      </c>
      <c r="M224" s="333">
        <v>0</v>
      </c>
      <c r="N224" s="333">
        <v>0</v>
      </c>
      <c r="O224" s="333">
        <v>0</v>
      </c>
      <c r="P224" s="333">
        <v>0</v>
      </c>
      <c r="Q224" s="333">
        <v>0</v>
      </c>
      <c r="R224" s="333">
        <v>0</v>
      </c>
      <c r="S224" s="333">
        <v>0</v>
      </c>
      <c r="T224" s="333">
        <v>0</v>
      </c>
      <c r="U224" s="333">
        <v>0</v>
      </c>
      <c r="V224" s="333">
        <v>0</v>
      </c>
      <c r="W224" s="333">
        <v>0</v>
      </c>
      <c r="X224" s="333">
        <v>0</v>
      </c>
      <c r="Y224" s="333">
        <v>0</v>
      </c>
      <c r="Z224" s="333">
        <v>0</v>
      </c>
      <c r="AA224" s="333">
        <v>0</v>
      </c>
      <c r="AB224" s="333">
        <v>0</v>
      </c>
      <c r="AC224" s="333">
        <v>0</v>
      </c>
      <c r="AD224" s="333">
        <v>0</v>
      </c>
      <c r="AE224" s="333">
        <v>0</v>
      </c>
      <c r="AF224" s="333">
        <v>0</v>
      </c>
      <c r="AG224" s="333">
        <v>0</v>
      </c>
      <c r="AH224" s="333">
        <v>0</v>
      </c>
      <c r="AI224" s="333">
        <v>0</v>
      </c>
      <c r="AJ224" s="333">
        <v>0</v>
      </c>
      <c r="AK224" s="333">
        <v>0</v>
      </c>
      <c r="AL224" s="333">
        <v>0</v>
      </c>
      <c r="AM224" s="333">
        <v>0</v>
      </c>
      <c r="AN224" s="333">
        <v>0</v>
      </c>
      <c r="AO224" s="333">
        <v>0</v>
      </c>
      <c r="AP224" s="333">
        <v>0</v>
      </c>
      <c r="AQ224" s="333">
        <v>0</v>
      </c>
      <c r="AR224" s="333">
        <v>0</v>
      </c>
      <c r="AS224" s="333">
        <v>0</v>
      </c>
      <c r="AT224" s="333">
        <v>0</v>
      </c>
      <c r="AU224" s="333">
        <v>0</v>
      </c>
      <c r="AV224" s="333">
        <v>0</v>
      </c>
      <c r="AW224" s="333">
        <v>0</v>
      </c>
      <c r="AX224" s="333">
        <v>0</v>
      </c>
      <c r="AY224" s="333">
        <v>0</v>
      </c>
      <c r="AZ224" s="333">
        <v>0</v>
      </c>
      <c r="BA224" s="333">
        <v>0</v>
      </c>
      <c r="BB224" s="333">
        <v>0</v>
      </c>
      <c r="BC224" s="333">
        <v>0</v>
      </c>
      <c r="BD224" s="333">
        <v>0</v>
      </c>
      <c r="BE224" s="333">
        <v>0</v>
      </c>
      <c r="BF224" s="333">
        <v>0</v>
      </c>
      <c r="BG224" s="333">
        <v>0</v>
      </c>
      <c r="BH224" s="333">
        <v>0</v>
      </c>
      <c r="BI224" s="333">
        <v>0</v>
      </c>
      <c r="BJ224" s="333">
        <v>0</v>
      </c>
      <c r="BK224" s="333">
        <v>0</v>
      </c>
      <c r="BL224" s="333">
        <v>0</v>
      </c>
      <c r="BM224" s="333">
        <v>0</v>
      </c>
      <c r="BN224" s="333">
        <v>0</v>
      </c>
      <c r="BO224" s="333">
        <v>0</v>
      </c>
      <c r="BP224" s="333">
        <v>0</v>
      </c>
      <c r="BQ224" s="333">
        <v>0</v>
      </c>
      <c r="BR224" s="333">
        <v>0</v>
      </c>
      <c r="BS224" s="333">
        <v>0</v>
      </c>
      <c r="BT224" s="333">
        <v>0</v>
      </c>
    </row>
    <row r="225" spans="1:72" ht="15.75" customHeight="1" x14ac:dyDescent="0.25">
      <c r="A225" s="2" t="s">
        <v>1079</v>
      </c>
      <c r="B225" s="218">
        <v>46262</v>
      </c>
      <c r="C225" s="332">
        <v>0.58333333333333337</v>
      </c>
      <c r="D225" s="332">
        <v>0.625</v>
      </c>
      <c r="E225" s="333">
        <v>0</v>
      </c>
      <c r="F225" s="333">
        <v>0</v>
      </c>
      <c r="G225" s="333">
        <v>0</v>
      </c>
      <c r="H225" s="333">
        <v>0</v>
      </c>
      <c r="I225" s="333">
        <v>0</v>
      </c>
      <c r="J225" s="333">
        <v>0</v>
      </c>
      <c r="K225" s="333">
        <v>0</v>
      </c>
      <c r="L225" s="333">
        <v>0</v>
      </c>
      <c r="M225" s="333">
        <v>0</v>
      </c>
      <c r="N225" s="333">
        <v>0</v>
      </c>
      <c r="O225" s="333">
        <v>0</v>
      </c>
      <c r="P225" s="333">
        <v>0</v>
      </c>
      <c r="Q225" s="333">
        <v>0</v>
      </c>
      <c r="R225" s="333">
        <v>0</v>
      </c>
      <c r="S225" s="333">
        <v>0</v>
      </c>
      <c r="T225" s="333">
        <v>0</v>
      </c>
      <c r="U225" s="333">
        <v>0</v>
      </c>
      <c r="V225" s="333">
        <v>0</v>
      </c>
      <c r="W225" s="333">
        <v>0</v>
      </c>
      <c r="X225" s="333">
        <v>0</v>
      </c>
      <c r="Y225" s="333">
        <v>0</v>
      </c>
      <c r="Z225" s="333">
        <v>0</v>
      </c>
      <c r="AA225" s="333">
        <v>0</v>
      </c>
      <c r="AB225" s="333">
        <v>0</v>
      </c>
      <c r="AC225" s="333">
        <v>0</v>
      </c>
      <c r="AD225" s="333">
        <v>0</v>
      </c>
      <c r="AE225" s="333">
        <v>0</v>
      </c>
      <c r="AF225" s="333">
        <v>0</v>
      </c>
      <c r="AG225" s="333">
        <v>0</v>
      </c>
      <c r="AH225" s="333">
        <v>0</v>
      </c>
      <c r="AI225" s="333">
        <v>0</v>
      </c>
      <c r="AJ225" s="333">
        <v>0</v>
      </c>
      <c r="AK225" s="333">
        <v>0</v>
      </c>
      <c r="AL225" s="333">
        <v>0</v>
      </c>
      <c r="AM225" s="333">
        <v>0</v>
      </c>
      <c r="AN225" s="333">
        <v>0</v>
      </c>
      <c r="AO225" s="333">
        <v>0</v>
      </c>
      <c r="AP225" s="333">
        <v>0</v>
      </c>
      <c r="AQ225" s="333">
        <v>0</v>
      </c>
      <c r="AR225" s="333">
        <v>0</v>
      </c>
      <c r="AS225" s="333">
        <v>0</v>
      </c>
      <c r="AT225" s="333">
        <v>0</v>
      </c>
      <c r="AU225" s="333">
        <v>0</v>
      </c>
      <c r="AV225" s="333">
        <v>0</v>
      </c>
      <c r="AW225" s="333">
        <v>0</v>
      </c>
      <c r="AX225" s="333">
        <v>0</v>
      </c>
      <c r="AY225" s="333">
        <v>0</v>
      </c>
      <c r="AZ225" s="333">
        <v>0</v>
      </c>
      <c r="BA225" s="333">
        <v>0</v>
      </c>
      <c r="BB225" s="333">
        <v>0</v>
      </c>
      <c r="BC225" s="333">
        <v>0</v>
      </c>
      <c r="BD225" s="333">
        <v>0</v>
      </c>
      <c r="BE225" s="333">
        <v>0</v>
      </c>
      <c r="BF225" s="333">
        <v>0</v>
      </c>
      <c r="BG225" s="333">
        <v>0</v>
      </c>
      <c r="BH225" s="333">
        <v>0</v>
      </c>
      <c r="BI225" s="333">
        <v>0</v>
      </c>
      <c r="BJ225" s="333">
        <v>0</v>
      </c>
      <c r="BK225" s="333">
        <v>0</v>
      </c>
      <c r="BL225" s="333">
        <v>0</v>
      </c>
      <c r="BM225" s="333">
        <v>0</v>
      </c>
      <c r="BN225" s="333">
        <v>0</v>
      </c>
      <c r="BO225" s="333">
        <v>0</v>
      </c>
      <c r="BP225" s="333">
        <v>0</v>
      </c>
      <c r="BQ225" s="333">
        <v>0</v>
      </c>
      <c r="BR225" s="333">
        <v>0</v>
      </c>
      <c r="BS225" s="333">
        <v>0</v>
      </c>
      <c r="BT225" s="333">
        <v>0</v>
      </c>
    </row>
    <row r="226" spans="1:72" ht="15.75" customHeight="1" x14ac:dyDescent="0.25">
      <c r="A226" s="2" t="s">
        <v>1080</v>
      </c>
      <c r="B226" s="218">
        <v>46262</v>
      </c>
      <c r="C226" s="332">
        <v>0.625</v>
      </c>
      <c r="D226" s="332">
        <v>0.66666666666666663</v>
      </c>
      <c r="E226" s="333">
        <v>0</v>
      </c>
      <c r="F226" s="333">
        <v>0</v>
      </c>
      <c r="G226" s="333">
        <v>0</v>
      </c>
      <c r="H226" s="333">
        <v>0</v>
      </c>
      <c r="I226" s="333">
        <v>0</v>
      </c>
      <c r="J226" s="333">
        <v>0</v>
      </c>
      <c r="K226" s="333">
        <v>0</v>
      </c>
      <c r="L226" s="333">
        <v>0</v>
      </c>
      <c r="M226" s="333">
        <v>0</v>
      </c>
      <c r="N226" s="333">
        <v>0</v>
      </c>
      <c r="O226" s="333">
        <v>0</v>
      </c>
      <c r="P226" s="333">
        <v>0</v>
      </c>
      <c r="Q226" s="333">
        <v>0</v>
      </c>
      <c r="R226" s="333">
        <v>0</v>
      </c>
      <c r="S226" s="333">
        <v>0</v>
      </c>
      <c r="T226" s="333">
        <v>0</v>
      </c>
      <c r="U226" s="333">
        <v>0</v>
      </c>
      <c r="V226" s="333">
        <v>0</v>
      </c>
      <c r="W226" s="333">
        <v>0</v>
      </c>
      <c r="X226" s="333">
        <v>0</v>
      </c>
      <c r="Y226" s="333">
        <v>0</v>
      </c>
      <c r="Z226" s="333">
        <v>0</v>
      </c>
      <c r="AA226" s="333">
        <v>0</v>
      </c>
      <c r="AB226" s="333">
        <v>0</v>
      </c>
      <c r="AC226" s="333">
        <v>0</v>
      </c>
      <c r="AD226" s="333">
        <v>0</v>
      </c>
      <c r="AE226" s="333">
        <v>0</v>
      </c>
      <c r="AF226" s="333">
        <v>0</v>
      </c>
      <c r="AG226" s="333">
        <v>0</v>
      </c>
      <c r="AH226" s="333">
        <v>0</v>
      </c>
      <c r="AI226" s="333">
        <v>0</v>
      </c>
      <c r="AJ226" s="333">
        <v>0</v>
      </c>
      <c r="AK226" s="333">
        <v>0</v>
      </c>
      <c r="AL226" s="333">
        <v>0</v>
      </c>
      <c r="AM226" s="333">
        <v>0</v>
      </c>
      <c r="AN226" s="333">
        <v>0</v>
      </c>
      <c r="AO226" s="333">
        <v>0</v>
      </c>
      <c r="AP226" s="333">
        <v>0</v>
      </c>
      <c r="AQ226" s="333">
        <v>0</v>
      </c>
      <c r="AR226" s="333">
        <v>0</v>
      </c>
      <c r="AS226" s="333">
        <v>0</v>
      </c>
      <c r="AT226" s="333">
        <v>0</v>
      </c>
      <c r="AU226" s="333">
        <v>0</v>
      </c>
      <c r="AV226" s="333">
        <v>0</v>
      </c>
      <c r="AW226" s="333">
        <v>0</v>
      </c>
      <c r="AX226" s="333">
        <v>0</v>
      </c>
      <c r="AY226" s="333">
        <v>0</v>
      </c>
      <c r="AZ226" s="333">
        <v>0</v>
      </c>
      <c r="BA226" s="333">
        <v>0</v>
      </c>
      <c r="BB226" s="333">
        <v>0</v>
      </c>
      <c r="BC226" s="333">
        <v>0</v>
      </c>
      <c r="BD226" s="333">
        <v>0</v>
      </c>
      <c r="BE226" s="333">
        <v>0</v>
      </c>
      <c r="BF226" s="333">
        <v>0</v>
      </c>
      <c r="BG226" s="333">
        <v>0</v>
      </c>
      <c r="BH226" s="333">
        <v>0</v>
      </c>
      <c r="BI226" s="333">
        <v>0</v>
      </c>
      <c r="BJ226" s="333">
        <v>0</v>
      </c>
      <c r="BK226" s="333">
        <v>0</v>
      </c>
      <c r="BL226" s="333">
        <v>0</v>
      </c>
      <c r="BM226" s="333">
        <v>0</v>
      </c>
      <c r="BN226" s="333">
        <v>0</v>
      </c>
      <c r="BO226" s="333">
        <v>0</v>
      </c>
      <c r="BP226" s="333">
        <v>0</v>
      </c>
      <c r="BQ226" s="333">
        <v>0</v>
      </c>
      <c r="BR226" s="333">
        <v>0</v>
      </c>
      <c r="BS226" s="333">
        <v>0</v>
      </c>
      <c r="BT226" s="333">
        <v>0</v>
      </c>
    </row>
    <row r="227" spans="1:72" ht="15.75" customHeight="1" x14ac:dyDescent="0.25">
      <c r="A227" s="2" t="s">
        <v>1081</v>
      </c>
      <c r="B227" s="218">
        <v>46262</v>
      </c>
      <c r="C227" s="332">
        <v>0.66666666666666663</v>
      </c>
      <c r="D227" s="332">
        <v>0.70833333333333337</v>
      </c>
      <c r="E227" s="333">
        <v>0</v>
      </c>
      <c r="F227" s="333">
        <v>0</v>
      </c>
      <c r="G227" s="333">
        <v>0</v>
      </c>
      <c r="H227" s="333">
        <v>0</v>
      </c>
      <c r="I227" s="333">
        <v>0</v>
      </c>
      <c r="J227" s="333">
        <v>0</v>
      </c>
      <c r="K227" s="333">
        <v>0</v>
      </c>
      <c r="L227" s="333">
        <v>0</v>
      </c>
      <c r="M227" s="333">
        <v>0</v>
      </c>
      <c r="N227" s="333">
        <v>0</v>
      </c>
      <c r="O227" s="333">
        <v>0</v>
      </c>
      <c r="P227" s="333">
        <v>0</v>
      </c>
      <c r="Q227" s="333">
        <v>0</v>
      </c>
      <c r="R227" s="333">
        <v>0</v>
      </c>
      <c r="S227" s="333">
        <v>0</v>
      </c>
      <c r="T227" s="333">
        <v>0</v>
      </c>
      <c r="U227" s="333">
        <v>0</v>
      </c>
      <c r="V227" s="333">
        <v>0</v>
      </c>
      <c r="W227" s="333">
        <v>0</v>
      </c>
      <c r="X227" s="333">
        <v>0</v>
      </c>
      <c r="Y227" s="333">
        <v>0</v>
      </c>
      <c r="Z227" s="333">
        <v>0</v>
      </c>
      <c r="AA227" s="333">
        <v>0</v>
      </c>
      <c r="AB227" s="333">
        <v>0</v>
      </c>
      <c r="AC227" s="333">
        <v>0</v>
      </c>
      <c r="AD227" s="333">
        <v>0</v>
      </c>
      <c r="AE227" s="333">
        <v>0</v>
      </c>
      <c r="AF227" s="333">
        <v>0</v>
      </c>
      <c r="AG227" s="333">
        <v>0</v>
      </c>
      <c r="AH227" s="333">
        <v>0</v>
      </c>
      <c r="AI227" s="333">
        <v>0</v>
      </c>
      <c r="AJ227" s="333">
        <v>0</v>
      </c>
      <c r="AK227" s="333">
        <v>0</v>
      </c>
      <c r="AL227" s="333">
        <v>0</v>
      </c>
      <c r="AM227" s="333">
        <v>0</v>
      </c>
      <c r="AN227" s="333">
        <v>0</v>
      </c>
      <c r="AO227" s="333">
        <v>0</v>
      </c>
      <c r="AP227" s="333">
        <v>0</v>
      </c>
      <c r="AQ227" s="333">
        <v>0</v>
      </c>
      <c r="AR227" s="333">
        <v>0</v>
      </c>
      <c r="AS227" s="333">
        <v>0</v>
      </c>
      <c r="AT227" s="333">
        <v>0</v>
      </c>
      <c r="AU227" s="333">
        <v>0</v>
      </c>
      <c r="AV227" s="333">
        <v>0</v>
      </c>
      <c r="AW227" s="333">
        <v>0</v>
      </c>
      <c r="AX227" s="333">
        <v>0</v>
      </c>
      <c r="AY227" s="333">
        <v>0</v>
      </c>
      <c r="AZ227" s="333">
        <v>0</v>
      </c>
      <c r="BA227" s="333">
        <v>0</v>
      </c>
      <c r="BB227" s="333">
        <v>0</v>
      </c>
      <c r="BC227" s="333">
        <v>0</v>
      </c>
      <c r="BD227" s="333">
        <v>0</v>
      </c>
      <c r="BE227" s="333">
        <v>0</v>
      </c>
      <c r="BF227" s="333">
        <v>0</v>
      </c>
      <c r="BG227" s="333">
        <v>0</v>
      </c>
      <c r="BH227" s="333">
        <v>0</v>
      </c>
      <c r="BI227" s="333">
        <v>0</v>
      </c>
      <c r="BJ227" s="333">
        <v>0</v>
      </c>
      <c r="BK227" s="333">
        <v>0</v>
      </c>
      <c r="BL227" s="333">
        <v>0</v>
      </c>
      <c r="BM227" s="333">
        <v>0</v>
      </c>
      <c r="BN227" s="333">
        <v>0</v>
      </c>
      <c r="BO227" s="333">
        <v>0</v>
      </c>
      <c r="BP227" s="333">
        <v>0</v>
      </c>
      <c r="BQ227" s="333">
        <v>0</v>
      </c>
      <c r="BR227" s="333">
        <v>0</v>
      </c>
      <c r="BS227" s="333">
        <v>0</v>
      </c>
      <c r="BT227" s="333">
        <v>0</v>
      </c>
    </row>
    <row r="228" spans="1:72" ht="15.75" customHeight="1" x14ac:dyDescent="0.25">
      <c r="A228" s="2" t="s">
        <v>1082</v>
      </c>
      <c r="B228" s="218">
        <v>46262</v>
      </c>
      <c r="C228" s="332">
        <v>0.70833333333333337</v>
      </c>
      <c r="D228" s="332">
        <v>0.75</v>
      </c>
      <c r="E228" s="333">
        <v>0</v>
      </c>
      <c r="F228" s="333">
        <v>0</v>
      </c>
      <c r="G228" s="333">
        <v>0</v>
      </c>
      <c r="H228" s="333">
        <v>0</v>
      </c>
      <c r="I228" s="333">
        <v>0</v>
      </c>
      <c r="J228" s="333">
        <v>0</v>
      </c>
      <c r="K228" s="333">
        <v>0</v>
      </c>
      <c r="L228" s="333">
        <v>0</v>
      </c>
      <c r="M228" s="333">
        <v>0</v>
      </c>
      <c r="N228" s="333">
        <v>0</v>
      </c>
      <c r="O228" s="333">
        <v>0</v>
      </c>
      <c r="P228" s="333">
        <v>0</v>
      </c>
      <c r="Q228" s="333">
        <v>0</v>
      </c>
      <c r="R228" s="333">
        <v>0</v>
      </c>
      <c r="S228" s="333">
        <v>0</v>
      </c>
      <c r="T228" s="333">
        <v>0</v>
      </c>
      <c r="U228" s="333">
        <v>0</v>
      </c>
      <c r="V228" s="333">
        <v>0</v>
      </c>
      <c r="W228" s="333">
        <v>0</v>
      </c>
      <c r="X228" s="333">
        <v>0</v>
      </c>
      <c r="Y228" s="333">
        <v>0</v>
      </c>
      <c r="Z228" s="333">
        <v>0</v>
      </c>
      <c r="AA228" s="333">
        <v>0</v>
      </c>
      <c r="AB228" s="333">
        <v>0</v>
      </c>
      <c r="AC228" s="333">
        <v>0</v>
      </c>
      <c r="AD228" s="333">
        <v>0</v>
      </c>
      <c r="AE228" s="333">
        <v>0</v>
      </c>
      <c r="AF228" s="333">
        <v>0</v>
      </c>
      <c r="AG228" s="333">
        <v>0</v>
      </c>
      <c r="AH228" s="333">
        <v>0</v>
      </c>
      <c r="AI228" s="333">
        <v>0</v>
      </c>
      <c r="AJ228" s="333">
        <v>0</v>
      </c>
      <c r="AK228" s="333">
        <v>0</v>
      </c>
      <c r="AL228" s="333">
        <v>0</v>
      </c>
      <c r="AM228" s="333">
        <v>0</v>
      </c>
      <c r="AN228" s="333">
        <v>0</v>
      </c>
      <c r="AO228" s="333">
        <v>0</v>
      </c>
      <c r="AP228" s="333">
        <v>0</v>
      </c>
      <c r="AQ228" s="333">
        <v>0</v>
      </c>
      <c r="AR228" s="333">
        <v>0</v>
      </c>
      <c r="AS228" s="333">
        <v>0</v>
      </c>
      <c r="AT228" s="333">
        <v>0</v>
      </c>
      <c r="AU228" s="333">
        <v>0</v>
      </c>
      <c r="AV228" s="333">
        <v>0</v>
      </c>
      <c r="AW228" s="333">
        <v>0</v>
      </c>
      <c r="AX228" s="333">
        <v>0</v>
      </c>
      <c r="AY228" s="333">
        <v>0</v>
      </c>
      <c r="AZ228" s="333">
        <v>0</v>
      </c>
      <c r="BA228" s="333">
        <v>0</v>
      </c>
      <c r="BB228" s="333">
        <v>0</v>
      </c>
      <c r="BC228" s="333">
        <v>0</v>
      </c>
      <c r="BD228" s="333">
        <v>0</v>
      </c>
      <c r="BE228" s="333">
        <v>0</v>
      </c>
      <c r="BF228" s="333">
        <v>0</v>
      </c>
      <c r="BG228" s="333">
        <v>0</v>
      </c>
      <c r="BH228" s="333">
        <v>0</v>
      </c>
      <c r="BI228" s="333">
        <v>0</v>
      </c>
      <c r="BJ228" s="333">
        <v>0</v>
      </c>
      <c r="BK228" s="333">
        <v>0</v>
      </c>
      <c r="BL228" s="333">
        <v>0</v>
      </c>
      <c r="BM228" s="333">
        <v>0</v>
      </c>
      <c r="BN228" s="333">
        <v>0</v>
      </c>
      <c r="BO228" s="333">
        <v>0</v>
      </c>
      <c r="BP228" s="333">
        <v>0</v>
      </c>
      <c r="BQ228" s="333">
        <v>0</v>
      </c>
      <c r="BR228" s="333">
        <v>0</v>
      </c>
      <c r="BS228" s="333">
        <v>0</v>
      </c>
      <c r="BT228" s="333">
        <v>0</v>
      </c>
    </row>
    <row r="229" spans="1:72" ht="15.75" customHeight="1" x14ac:dyDescent="0.25">
      <c r="A229" s="2" t="s">
        <v>1083</v>
      </c>
      <c r="B229" s="218">
        <v>46263</v>
      </c>
      <c r="C229" s="332">
        <v>0.41666666666666669</v>
      </c>
      <c r="D229" s="332">
        <v>0.45833333333333331</v>
      </c>
      <c r="E229" s="333">
        <v>0</v>
      </c>
      <c r="F229" s="333">
        <v>0</v>
      </c>
      <c r="G229" s="333">
        <v>0</v>
      </c>
      <c r="H229" s="333">
        <v>0</v>
      </c>
      <c r="I229" s="333">
        <v>0</v>
      </c>
      <c r="J229" s="333">
        <v>0</v>
      </c>
      <c r="K229" s="333">
        <v>0</v>
      </c>
      <c r="L229" s="333">
        <v>0</v>
      </c>
      <c r="M229" s="333">
        <v>0</v>
      </c>
      <c r="N229" s="333">
        <v>0</v>
      </c>
      <c r="O229" s="333">
        <v>0</v>
      </c>
      <c r="P229" s="333">
        <v>0</v>
      </c>
      <c r="Q229" s="333">
        <v>0</v>
      </c>
      <c r="R229" s="333">
        <v>0</v>
      </c>
      <c r="S229" s="333">
        <v>0</v>
      </c>
      <c r="T229" s="333">
        <v>0</v>
      </c>
      <c r="U229" s="333">
        <v>0</v>
      </c>
      <c r="V229" s="333">
        <v>0</v>
      </c>
      <c r="W229" s="333">
        <v>0</v>
      </c>
      <c r="X229" s="333">
        <v>0</v>
      </c>
      <c r="Y229" s="333">
        <v>0</v>
      </c>
      <c r="Z229" s="333">
        <v>0</v>
      </c>
      <c r="AA229" s="333">
        <v>0</v>
      </c>
      <c r="AB229" s="333">
        <v>0</v>
      </c>
      <c r="AC229" s="333">
        <v>0</v>
      </c>
      <c r="AD229" s="333">
        <v>0</v>
      </c>
      <c r="AE229" s="333">
        <v>0</v>
      </c>
      <c r="AF229" s="333">
        <v>0</v>
      </c>
      <c r="AG229" s="333">
        <v>0</v>
      </c>
      <c r="AH229" s="333">
        <v>0</v>
      </c>
      <c r="AI229" s="333">
        <v>0</v>
      </c>
      <c r="AJ229" s="333">
        <v>0</v>
      </c>
      <c r="AK229" s="333">
        <v>0</v>
      </c>
      <c r="AL229" s="333">
        <v>0</v>
      </c>
      <c r="AM229" s="333">
        <v>0</v>
      </c>
      <c r="AN229" s="333">
        <v>0</v>
      </c>
      <c r="AO229" s="333">
        <v>0</v>
      </c>
      <c r="AP229" s="333">
        <v>0</v>
      </c>
      <c r="AQ229" s="333">
        <v>0</v>
      </c>
      <c r="AR229" s="333">
        <v>0</v>
      </c>
      <c r="AS229" s="333">
        <v>0</v>
      </c>
      <c r="AT229" s="333">
        <v>0</v>
      </c>
      <c r="AU229" s="333">
        <v>0</v>
      </c>
      <c r="AV229" s="333">
        <v>0</v>
      </c>
      <c r="AW229" s="333">
        <v>0</v>
      </c>
      <c r="AX229" s="333">
        <v>0</v>
      </c>
      <c r="AY229" s="333">
        <v>0</v>
      </c>
      <c r="AZ229" s="333">
        <v>0</v>
      </c>
      <c r="BA229" s="333">
        <v>0</v>
      </c>
      <c r="BB229" s="333">
        <v>0</v>
      </c>
      <c r="BC229" s="333">
        <v>0</v>
      </c>
      <c r="BD229" s="333">
        <v>0</v>
      </c>
      <c r="BE229" s="333">
        <v>0</v>
      </c>
      <c r="BF229" s="333">
        <v>0</v>
      </c>
      <c r="BG229" s="333">
        <v>0</v>
      </c>
      <c r="BH229" s="333">
        <v>0</v>
      </c>
      <c r="BI229" s="333">
        <v>0</v>
      </c>
      <c r="BJ229" s="333">
        <v>0</v>
      </c>
      <c r="BK229" s="333">
        <v>0</v>
      </c>
      <c r="BL229" s="333">
        <v>0</v>
      </c>
      <c r="BM229" s="333">
        <v>0</v>
      </c>
      <c r="BN229" s="333">
        <v>0</v>
      </c>
      <c r="BO229" s="333">
        <v>0</v>
      </c>
      <c r="BP229" s="333">
        <v>0</v>
      </c>
      <c r="BQ229" s="333">
        <v>0</v>
      </c>
      <c r="BR229" s="333">
        <v>0</v>
      </c>
      <c r="BS229" s="333">
        <v>0</v>
      </c>
      <c r="BT229" s="333">
        <v>0</v>
      </c>
    </row>
    <row r="230" spans="1:72" ht="15.75" customHeight="1" x14ac:dyDescent="0.25">
      <c r="A230" s="2" t="s">
        <v>1084</v>
      </c>
      <c r="B230" s="218">
        <v>46263</v>
      </c>
      <c r="C230" s="332">
        <v>0.45833333333333331</v>
      </c>
      <c r="D230" s="332">
        <v>0.5</v>
      </c>
      <c r="E230" s="333">
        <v>0</v>
      </c>
      <c r="F230" s="333">
        <v>0</v>
      </c>
      <c r="G230" s="333">
        <v>0</v>
      </c>
      <c r="H230" s="333">
        <v>0</v>
      </c>
      <c r="I230" s="333">
        <v>0</v>
      </c>
      <c r="J230" s="333">
        <v>0</v>
      </c>
      <c r="K230" s="333">
        <v>0</v>
      </c>
      <c r="L230" s="333">
        <v>0</v>
      </c>
      <c r="M230" s="333">
        <v>0</v>
      </c>
      <c r="N230" s="333">
        <v>0</v>
      </c>
      <c r="O230" s="333">
        <v>0</v>
      </c>
      <c r="P230" s="333">
        <v>0</v>
      </c>
      <c r="Q230" s="333">
        <v>0</v>
      </c>
      <c r="R230" s="333">
        <v>0</v>
      </c>
      <c r="S230" s="333">
        <v>0</v>
      </c>
      <c r="T230" s="333">
        <v>0</v>
      </c>
      <c r="U230" s="333">
        <v>0</v>
      </c>
      <c r="V230" s="333">
        <v>0</v>
      </c>
      <c r="W230" s="333">
        <v>0</v>
      </c>
      <c r="X230" s="333">
        <v>0</v>
      </c>
      <c r="Y230" s="333">
        <v>0</v>
      </c>
      <c r="Z230" s="333">
        <v>0</v>
      </c>
      <c r="AA230" s="333">
        <v>0</v>
      </c>
      <c r="AB230" s="333">
        <v>0</v>
      </c>
      <c r="AC230" s="333">
        <v>0</v>
      </c>
      <c r="AD230" s="333">
        <v>0</v>
      </c>
      <c r="AE230" s="333">
        <v>0</v>
      </c>
      <c r="AF230" s="333">
        <v>0</v>
      </c>
      <c r="AG230" s="333">
        <v>0</v>
      </c>
      <c r="AH230" s="333">
        <v>0</v>
      </c>
      <c r="AI230" s="333">
        <v>0</v>
      </c>
      <c r="AJ230" s="333">
        <v>0</v>
      </c>
      <c r="AK230" s="333">
        <v>0</v>
      </c>
      <c r="AL230" s="333">
        <v>0</v>
      </c>
      <c r="AM230" s="333">
        <v>0</v>
      </c>
      <c r="AN230" s="333">
        <v>0</v>
      </c>
      <c r="AO230" s="333">
        <v>0</v>
      </c>
      <c r="AP230" s="333">
        <v>0</v>
      </c>
      <c r="AQ230" s="333">
        <v>0</v>
      </c>
      <c r="AR230" s="333">
        <v>0</v>
      </c>
      <c r="AS230" s="333">
        <v>0</v>
      </c>
      <c r="AT230" s="333">
        <v>0</v>
      </c>
      <c r="AU230" s="333">
        <v>0</v>
      </c>
      <c r="AV230" s="333">
        <v>0</v>
      </c>
      <c r="AW230" s="333">
        <v>0</v>
      </c>
      <c r="AX230" s="333">
        <v>0</v>
      </c>
      <c r="AY230" s="333">
        <v>0</v>
      </c>
      <c r="AZ230" s="333">
        <v>0</v>
      </c>
      <c r="BA230" s="333">
        <v>0</v>
      </c>
      <c r="BB230" s="333">
        <v>0</v>
      </c>
      <c r="BC230" s="333">
        <v>0</v>
      </c>
      <c r="BD230" s="333">
        <v>0</v>
      </c>
      <c r="BE230" s="333">
        <v>0</v>
      </c>
      <c r="BF230" s="333">
        <v>0</v>
      </c>
      <c r="BG230" s="333">
        <v>0</v>
      </c>
      <c r="BH230" s="333">
        <v>0</v>
      </c>
      <c r="BI230" s="333">
        <v>0</v>
      </c>
      <c r="BJ230" s="333">
        <v>0</v>
      </c>
      <c r="BK230" s="333">
        <v>0</v>
      </c>
      <c r="BL230" s="333">
        <v>0</v>
      </c>
      <c r="BM230" s="333">
        <v>0</v>
      </c>
      <c r="BN230" s="333">
        <v>0</v>
      </c>
      <c r="BO230" s="333">
        <v>0</v>
      </c>
      <c r="BP230" s="333">
        <v>0</v>
      </c>
      <c r="BQ230" s="333">
        <v>0</v>
      </c>
      <c r="BR230" s="333">
        <v>0</v>
      </c>
      <c r="BS230" s="333">
        <v>0</v>
      </c>
      <c r="BT230" s="333">
        <v>0</v>
      </c>
    </row>
    <row r="231" spans="1:72" ht="15.75" customHeight="1" x14ac:dyDescent="0.25">
      <c r="A231" s="2" t="s">
        <v>1085</v>
      </c>
      <c r="B231" s="218">
        <v>46263</v>
      </c>
      <c r="C231" s="332">
        <v>0.5</v>
      </c>
      <c r="D231" s="332">
        <v>0.54166666666666663</v>
      </c>
      <c r="E231" s="333">
        <v>0</v>
      </c>
      <c r="F231" s="333">
        <v>0</v>
      </c>
      <c r="G231" s="333">
        <v>0</v>
      </c>
      <c r="H231" s="333">
        <v>0</v>
      </c>
      <c r="I231" s="333">
        <v>0</v>
      </c>
      <c r="J231" s="333">
        <v>0</v>
      </c>
      <c r="K231" s="333">
        <v>0</v>
      </c>
      <c r="L231" s="333">
        <v>0</v>
      </c>
      <c r="M231" s="333">
        <v>0</v>
      </c>
      <c r="N231" s="333">
        <v>0</v>
      </c>
      <c r="O231" s="333">
        <v>0</v>
      </c>
      <c r="P231" s="333">
        <v>0</v>
      </c>
      <c r="Q231" s="333">
        <v>0</v>
      </c>
      <c r="R231" s="333">
        <v>0</v>
      </c>
      <c r="S231" s="333">
        <v>0</v>
      </c>
      <c r="T231" s="333">
        <v>0</v>
      </c>
      <c r="U231" s="333">
        <v>0</v>
      </c>
      <c r="V231" s="333">
        <v>0</v>
      </c>
      <c r="W231" s="333">
        <v>0</v>
      </c>
      <c r="X231" s="333">
        <v>0</v>
      </c>
      <c r="Y231" s="333">
        <v>0</v>
      </c>
      <c r="Z231" s="333">
        <v>0</v>
      </c>
      <c r="AA231" s="333">
        <v>0</v>
      </c>
      <c r="AB231" s="333">
        <v>0</v>
      </c>
      <c r="AC231" s="333">
        <v>0</v>
      </c>
      <c r="AD231" s="333">
        <v>0</v>
      </c>
      <c r="AE231" s="333">
        <v>0</v>
      </c>
      <c r="AF231" s="333">
        <v>0</v>
      </c>
      <c r="AG231" s="333">
        <v>0</v>
      </c>
      <c r="AH231" s="333">
        <v>0</v>
      </c>
      <c r="AI231" s="333">
        <v>0</v>
      </c>
      <c r="AJ231" s="333">
        <v>0</v>
      </c>
      <c r="AK231" s="333">
        <v>0</v>
      </c>
      <c r="AL231" s="333">
        <v>0</v>
      </c>
      <c r="AM231" s="333">
        <v>0</v>
      </c>
      <c r="AN231" s="333">
        <v>0</v>
      </c>
      <c r="AO231" s="333">
        <v>0</v>
      </c>
      <c r="AP231" s="333">
        <v>0</v>
      </c>
      <c r="AQ231" s="333">
        <v>0</v>
      </c>
      <c r="AR231" s="333">
        <v>0</v>
      </c>
      <c r="AS231" s="333">
        <v>0</v>
      </c>
      <c r="AT231" s="333">
        <v>0</v>
      </c>
      <c r="AU231" s="333">
        <v>0</v>
      </c>
      <c r="AV231" s="333">
        <v>0</v>
      </c>
      <c r="AW231" s="333">
        <v>0</v>
      </c>
      <c r="AX231" s="333">
        <v>0</v>
      </c>
      <c r="AY231" s="333">
        <v>0</v>
      </c>
      <c r="AZ231" s="333">
        <v>0</v>
      </c>
      <c r="BA231" s="333">
        <v>0</v>
      </c>
      <c r="BB231" s="333">
        <v>0</v>
      </c>
      <c r="BC231" s="333">
        <v>0</v>
      </c>
      <c r="BD231" s="333">
        <v>0</v>
      </c>
      <c r="BE231" s="333">
        <v>0</v>
      </c>
      <c r="BF231" s="333">
        <v>0</v>
      </c>
      <c r="BG231" s="333">
        <v>0</v>
      </c>
      <c r="BH231" s="333">
        <v>0</v>
      </c>
      <c r="BI231" s="333">
        <v>0</v>
      </c>
      <c r="BJ231" s="333">
        <v>0</v>
      </c>
      <c r="BK231" s="333">
        <v>0</v>
      </c>
      <c r="BL231" s="333">
        <v>0</v>
      </c>
      <c r="BM231" s="333">
        <v>0</v>
      </c>
      <c r="BN231" s="333">
        <v>0</v>
      </c>
      <c r="BO231" s="333">
        <v>0</v>
      </c>
      <c r="BP231" s="333">
        <v>0</v>
      </c>
      <c r="BQ231" s="333">
        <v>0</v>
      </c>
      <c r="BR231" s="333">
        <v>0</v>
      </c>
      <c r="BS231" s="333">
        <v>0</v>
      </c>
      <c r="BT231" s="333">
        <v>0</v>
      </c>
    </row>
    <row r="232" spans="1:72" ht="15.75" customHeight="1" x14ac:dyDescent="0.25">
      <c r="A232" s="2" t="s">
        <v>1086</v>
      </c>
      <c r="B232" s="218">
        <v>46263</v>
      </c>
      <c r="C232" s="332">
        <v>0.54166666666666663</v>
      </c>
      <c r="D232" s="332">
        <v>0.58333333333333337</v>
      </c>
      <c r="E232" s="333">
        <v>0</v>
      </c>
      <c r="F232" s="333">
        <v>0</v>
      </c>
      <c r="G232" s="333">
        <v>0</v>
      </c>
      <c r="H232" s="333">
        <v>0</v>
      </c>
      <c r="I232" s="333">
        <v>0</v>
      </c>
      <c r="J232" s="333">
        <v>0</v>
      </c>
      <c r="K232" s="333">
        <v>0</v>
      </c>
      <c r="L232" s="333">
        <v>0</v>
      </c>
      <c r="M232" s="333">
        <v>0</v>
      </c>
      <c r="N232" s="333">
        <v>0</v>
      </c>
      <c r="O232" s="333">
        <v>0</v>
      </c>
      <c r="P232" s="333">
        <v>0</v>
      </c>
      <c r="Q232" s="333">
        <v>0</v>
      </c>
      <c r="R232" s="333">
        <v>0</v>
      </c>
      <c r="S232" s="333">
        <v>0</v>
      </c>
      <c r="T232" s="333">
        <v>0</v>
      </c>
      <c r="U232" s="333">
        <v>0</v>
      </c>
      <c r="V232" s="333">
        <v>0</v>
      </c>
      <c r="W232" s="333">
        <v>0</v>
      </c>
      <c r="X232" s="333">
        <v>0</v>
      </c>
      <c r="Y232" s="333">
        <v>0</v>
      </c>
      <c r="Z232" s="333">
        <v>0</v>
      </c>
      <c r="AA232" s="333">
        <v>0</v>
      </c>
      <c r="AB232" s="333">
        <v>0</v>
      </c>
      <c r="AC232" s="333">
        <v>0</v>
      </c>
      <c r="AD232" s="333">
        <v>0</v>
      </c>
      <c r="AE232" s="333">
        <v>0</v>
      </c>
      <c r="AF232" s="333">
        <v>0</v>
      </c>
      <c r="AG232" s="333">
        <v>0</v>
      </c>
      <c r="AH232" s="333">
        <v>0</v>
      </c>
      <c r="AI232" s="333">
        <v>0</v>
      </c>
      <c r="AJ232" s="333">
        <v>0</v>
      </c>
      <c r="AK232" s="333">
        <v>0</v>
      </c>
      <c r="AL232" s="333">
        <v>0</v>
      </c>
      <c r="AM232" s="333">
        <v>0</v>
      </c>
      <c r="AN232" s="333">
        <v>0</v>
      </c>
      <c r="AO232" s="333">
        <v>0</v>
      </c>
      <c r="AP232" s="333">
        <v>0</v>
      </c>
      <c r="AQ232" s="333">
        <v>0</v>
      </c>
      <c r="AR232" s="333">
        <v>0</v>
      </c>
      <c r="AS232" s="333">
        <v>0</v>
      </c>
      <c r="AT232" s="333">
        <v>0</v>
      </c>
      <c r="AU232" s="333">
        <v>0</v>
      </c>
      <c r="AV232" s="333">
        <v>0</v>
      </c>
      <c r="AW232" s="333">
        <v>0</v>
      </c>
      <c r="AX232" s="333">
        <v>0</v>
      </c>
      <c r="AY232" s="333">
        <v>0</v>
      </c>
      <c r="AZ232" s="333">
        <v>0</v>
      </c>
      <c r="BA232" s="333">
        <v>0</v>
      </c>
      <c r="BB232" s="333">
        <v>0</v>
      </c>
      <c r="BC232" s="333">
        <v>0</v>
      </c>
      <c r="BD232" s="333">
        <v>0</v>
      </c>
      <c r="BE232" s="333">
        <v>0</v>
      </c>
      <c r="BF232" s="333">
        <v>0</v>
      </c>
      <c r="BG232" s="333">
        <v>0</v>
      </c>
      <c r="BH232" s="333">
        <v>0</v>
      </c>
      <c r="BI232" s="333">
        <v>0</v>
      </c>
      <c r="BJ232" s="333">
        <v>0</v>
      </c>
      <c r="BK232" s="333">
        <v>0</v>
      </c>
      <c r="BL232" s="333">
        <v>0</v>
      </c>
      <c r="BM232" s="333">
        <v>0</v>
      </c>
      <c r="BN232" s="333">
        <v>0</v>
      </c>
      <c r="BO232" s="333">
        <v>0</v>
      </c>
      <c r="BP232" s="333">
        <v>0</v>
      </c>
      <c r="BQ232" s="333">
        <v>0</v>
      </c>
      <c r="BR232" s="333">
        <v>0</v>
      </c>
      <c r="BS232" s="333">
        <v>0</v>
      </c>
      <c r="BT232" s="333">
        <v>0</v>
      </c>
    </row>
    <row r="233" spans="1:72" ht="15.75" customHeight="1" x14ac:dyDescent="0.25">
      <c r="A233" s="2" t="s">
        <v>1087</v>
      </c>
      <c r="B233" s="218">
        <v>46263</v>
      </c>
      <c r="C233" s="332">
        <v>0.58333333333333337</v>
      </c>
      <c r="D233" s="332">
        <v>0.625</v>
      </c>
      <c r="E233" s="333">
        <v>0</v>
      </c>
      <c r="F233" s="333">
        <v>0</v>
      </c>
      <c r="G233" s="333">
        <v>0</v>
      </c>
      <c r="H233" s="333">
        <v>0</v>
      </c>
      <c r="I233" s="333">
        <v>0</v>
      </c>
      <c r="J233" s="333">
        <v>0</v>
      </c>
      <c r="K233" s="333">
        <v>0</v>
      </c>
      <c r="L233" s="333">
        <v>0</v>
      </c>
      <c r="M233" s="333">
        <v>0</v>
      </c>
      <c r="N233" s="333">
        <v>0</v>
      </c>
      <c r="O233" s="333">
        <v>0</v>
      </c>
      <c r="P233" s="333">
        <v>0</v>
      </c>
      <c r="Q233" s="333">
        <v>0</v>
      </c>
      <c r="R233" s="333">
        <v>0</v>
      </c>
      <c r="S233" s="333">
        <v>0</v>
      </c>
      <c r="T233" s="333">
        <v>0</v>
      </c>
      <c r="U233" s="333">
        <v>0</v>
      </c>
      <c r="V233" s="333">
        <v>0</v>
      </c>
      <c r="W233" s="333">
        <v>0</v>
      </c>
      <c r="X233" s="333">
        <v>0</v>
      </c>
      <c r="Y233" s="333">
        <v>0</v>
      </c>
      <c r="Z233" s="333">
        <v>0</v>
      </c>
      <c r="AA233" s="333">
        <v>0</v>
      </c>
      <c r="AB233" s="333">
        <v>0</v>
      </c>
      <c r="AC233" s="333">
        <v>0</v>
      </c>
      <c r="AD233" s="333">
        <v>0</v>
      </c>
      <c r="AE233" s="333">
        <v>0</v>
      </c>
      <c r="AF233" s="333">
        <v>0</v>
      </c>
      <c r="AG233" s="333">
        <v>0</v>
      </c>
      <c r="AH233" s="333">
        <v>0</v>
      </c>
      <c r="AI233" s="333">
        <v>0</v>
      </c>
      <c r="AJ233" s="333">
        <v>0</v>
      </c>
      <c r="AK233" s="333">
        <v>0</v>
      </c>
      <c r="AL233" s="333">
        <v>0</v>
      </c>
      <c r="AM233" s="333">
        <v>0</v>
      </c>
      <c r="AN233" s="333">
        <v>0</v>
      </c>
      <c r="AO233" s="333">
        <v>0</v>
      </c>
      <c r="AP233" s="333">
        <v>0</v>
      </c>
      <c r="AQ233" s="333">
        <v>0</v>
      </c>
      <c r="AR233" s="333">
        <v>0</v>
      </c>
      <c r="AS233" s="333">
        <v>0</v>
      </c>
      <c r="AT233" s="333">
        <v>0</v>
      </c>
      <c r="AU233" s="333">
        <v>0</v>
      </c>
      <c r="AV233" s="333">
        <v>0</v>
      </c>
      <c r="AW233" s="333">
        <v>0</v>
      </c>
      <c r="AX233" s="333">
        <v>0</v>
      </c>
      <c r="AY233" s="333">
        <v>0</v>
      </c>
      <c r="AZ233" s="333">
        <v>0</v>
      </c>
      <c r="BA233" s="333">
        <v>0</v>
      </c>
      <c r="BB233" s="333">
        <v>0</v>
      </c>
      <c r="BC233" s="333">
        <v>0</v>
      </c>
      <c r="BD233" s="333">
        <v>0</v>
      </c>
      <c r="BE233" s="333">
        <v>0</v>
      </c>
      <c r="BF233" s="333">
        <v>0</v>
      </c>
      <c r="BG233" s="333">
        <v>0</v>
      </c>
      <c r="BH233" s="333">
        <v>0</v>
      </c>
      <c r="BI233" s="333">
        <v>0</v>
      </c>
      <c r="BJ233" s="333">
        <v>0</v>
      </c>
      <c r="BK233" s="333">
        <v>0</v>
      </c>
      <c r="BL233" s="333">
        <v>0</v>
      </c>
      <c r="BM233" s="333">
        <v>0</v>
      </c>
      <c r="BN233" s="333">
        <v>0</v>
      </c>
      <c r="BO233" s="333">
        <v>0</v>
      </c>
      <c r="BP233" s="333">
        <v>0</v>
      </c>
      <c r="BQ233" s="333">
        <v>0</v>
      </c>
      <c r="BR233" s="333">
        <v>0</v>
      </c>
      <c r="BS233" s="333">
        <v>0</v>
      </c>
      <c r="BT233" s="333">
        <v>0</v>
      </c>
    </row>
    <row r="234" spans="1:72" ht="15.75" customHeight="1" x14ac:dyDescent="0.25">
      <c r="A234" s="2" t="s">
        <v>1088</v>
      </c>
      <c r="B234" s="218">
        <v>46263</v>
      </c>
      <c r="C234" s="332">
        <v>0.625</v>
      </c>
      <c r="D234" s="332">
        <v>0.66666666666666663</v>
      </c>
      <c r="E234" s="333">
        <v>0</v>
      </c>
      <c r="F234" s="333">
        <v>0</v>
      </c>
      <c r="G234" s="333">
        <v>0</v>
      </c>
      <c r="H234" s="333">
        <v>0</v>
      </c>
      <c r="I234" s="333">
        <v>0</v>
      </c>
      <c r="J234" s="333">
        <v>0</v>
      </c>
      <c r="K234" s="333">
        <v>0</v>
      </c>
      <c r="L234" s="333">
        <v>0</v>
      </c>
      <c r="M234" s="333">
        <v>0</v>
      </c>
      <c r="N234" s="333">
        <v>0</v>
      </c>
      <c r="O234" s="333">
        <v>0</v>
      </c>
      <c r="P234" s="333">
        <v>0</v>
      </c>
      <c r="Q234" s="333">
        <v>0</v>
      </c>
      <c r="R234" s="333">
        <v>0</v>
      </c>
      <c r="S234" s="333">
        <v>0</v>
      </c>
      <c r="T234" s="333">
        <v>0</v>
      </c>
      <c r="U234" s="333">
        <v>0</v>
      </c>
      <c r="V234" s="333">
        <v>0</v>
      </c>
      <c r="W234" s="333">
        <v>0</v>
      </c>
      <c r="X234" s="333">
        <v>0</v>
      </c>
      <c r="Y234" s="333">
        <v>0</v>
      </c>
      <c r="Z234" s="333">
        <v>0</v>
      </c>
      <c r="AA234" s="333">
        <v>0</v>
      </c>
      <c r="AB234" s="333">
        <v>0</v>
      </c>
      <c r="AC234" s="333">
        <v>0</v>
      </c>
      <c r="AD234" s="333">
        <v>0</v>
      </c>
      <c r="AE234" s="333">
        <v>0</v>
      </c>
      <c r="AF234" s="333">
        <v>0</v>
      </c>
      <c r="AG234" s="333">
        <v>0</v>
      </c>
      <c r="AH234" s="333">
        <v>0</v>
      </c>
      <c r="AI234" s="333">
        <v>0</v>
      </c>
      <c r="AJ234" s="333">
        <v>0</v>
      </c>
      <c r="AK234" s="333">
        <v>0</v>
      </c>
      <c r="AL234" s="333">
        <v>0</v>
      </c>
      <c r="AM234" s="333">
        <v>0</v>
      </c>
      <c r="AN234" s="333">
        <v>0</v>
      </c>
      <c r="AO234" s="333">
        <v>0</v>
      </c>
      <c r="AP234" s="333">
        <v>0</v>
      </c>
      <c r="AQ234" s="333">
        <v>0</v>
      </c>
      <c r="AR234" s="333">
        <v>0</v>
      </c>
      <c r="AS234" s="333">
        <v>0</v>
      </c>
      <c r="AT234" s="333">
        <v>0</v>
      </c>
      <c r="AU234" s="333">
        <v>0</v>
      </c>
      <c r="AV234" s="333">
        <v>0</v>
      </c>
      <c r="AW234" s="333">
        <v>0</v>
      </c>
      <c r="AX234" s="333">
        <v>0</v>
      </c>
      <c r="AY234" s="333">
        <v>0</v>
      </c>
      <c r="AZ234" s="333">
        <v>0</v>
      </c>
      <c r="BA234" s="333">
        <v>0</v>
      </c>
      <c r="BB234" s="333">
        <v>0</v>
      </c>
      <c r="BC234" s="333">
        <v>0</v>
      </c>
      <c r="BD234" s="333">
        <v>0</v>
      </c>
      <c r="BE234" s="333">
        <v>0</v>
      </c>
      <c r="BF234" s="333">
        <v>0</v>
      </c>
      <c r="BG234" s="333">
        <v>0</v>
      </c>
      <c r="BH234" s="333">
        <v>0</v>
      </c>
      <c r="BI234" s="333">
        <v>0</v>
      </c>
      <c r="BJ234" s="333">
        <v>0</v>
      </c>
      <c r="BK234" s="333">
        <v>0</v>
      </c>
      <c r="BL234" s="333">
        <v>0</v>
      </c>
      <c r="BM234" s="333">
        <v>0</v>
      </c>
      <c r="BN234" s="333">
        <v>0</v>
      </c>
      <c r="BO234" s="333">
        <v>0</v>
      </c>
      <c r="BP234" s="333">
        <v>0</v>
      </c>
      <c r="BQ234" s="333">
        <v>0</v>
      </c>
      <c r="BR234" s="333">
        <v>0</v>
      </c>
      <c r="BS234" s="333">
        <v>0</v>
      </c>
      <c r="BT234" s="333">
        <v>0</v>
      </c>
    </row>
    <row r="235" spans="1:72" ht="15.75" customHeight="1" x14ac:dyDescent="0.25">
      <c r="A235" s="2" t="s">
        <v>1089</v>
      </c>
      <c r="B235" s="218">
        <v>46263</v>
      </c>
      <c r="C235" s="332">
        <v>0.66666666666666663</v>
      </c>
      <c r="D235" s="332">
        <v>0.70833333333333337</v>
      </c>
      <c r="E235" s="333">
        <v>0</v>
      </c>
      <c r="F235" s="333">
        <v>0</v>
      </c>
      <c r="G235" s="333">
        <v>0</v>
      </c>
      <c r="H235" s="333">
        <v>0</v>
      </c>
      <c r="I235" s="333">
        <v>0</v>
      </c>
      <c r="J235" s="333">
        <v>0</v>
      </c>
      <c r="K235" s="333">
        <v>0</v>
      </c>
      <c r="L235" s="333">
        <v>0</v>
      </c>
      <c r="M235" s="333">
        <v>0</v>
      </c>
      <c r="N235" s="333">
        <v>0</v>
      </c>
      <c r="O235" s="333">
        <v>0</v>
      </c>
      <c r="P235" s="333">
        <v>0</v>
      </c>
      <c r="Q235" s="333">
        <v>0</v>
      </c>
      <c r="R235" s="333">
        <v>0</v>
      </c>
      <c r="S235" s="333">
        <v>0</v>
      </c>
      <c r="T235" s="333">
        <v>0</v>
      </c>
      <c r="U235" s="333">
        <v>0</v>
      </c>
      <c r="V235" s="333">
        <v>0</v>
      </c>
      <c r="W235" s="333">
        <v>0</v>
      </c>
      <c r="X235" s="333">
        <v>0</v>
      </c>
      <c r="Y235" s="333">
        <v>0</v>
      </c>
      <c r="Z235" s="333">
        <v>0</v>
      </c>
      <c r="AA235" s="333">
        <v>0</v>
      </c>
      <c r="AB235" s="333">
        <v>0</v>
      </c>
      <c r="AC235" s="333">
        <v>0</v>
      </c>
      <c r="AD235" s="333">
        <v>0</v>
      </c>
      <c r="AE235" s="333">
        <v>0</v>
      </c>
      <c r="AF235" s="333">
        <v>0</v>
      </c>
      <c r="AG235" s="333">
        <v>0</v>
      </c>
      <c r="AH235" s="333">
        <v>0</v>
      </c>
      <c r="AI235" s="333">
        <v>0</v>
      </c>
      <c r="AJ235" s="333">
        <v>0</v>
      </c>
      <c r="AK235" s="333">
        <v>0</v>
      </c>
      <c r="AL235" s="333">
        <v>0</v>
      </c>
      <c r="AM235" s="333">
        <v>0</v>
      </c>
      <c r="AN235" s="333">
        <v>0</v>
      </c>
      <c r="AO235" s="333">
        <v>0</v>
      </c>
      <c r="AP235" s="333">
        <v>0</v>
      </c>
      <c r="AQ235" s="333">
        <v>0</v>
      </c>
      <c r="AR235" s="333">
        <v>0</v>
      </c>
      <c r="AS235" s="333">
        <v>0</v>
      </c>
      <c r="AT235" s="333">
        <v>0</v>
      </c>
      <c r="AU235" s="333">
        <v>0</v>
      </c>
      <c r="AV235" s="333">
        <v>0</v>
      </c>
      <c r="AW235" s="333">
        <v>0</v>
      </c>
      <c r="AX235" s="333">
        <v>0</v>
      </c>
      <c r="AY235" s="333">
        <v>0</v>
      </c>
      <c r="AZ235" s="333">
        <v>0</v>
      </c>
      <c r="BA235" s="333">
        <v>0</v>
      </c>
      <c r="BB235" s="333">
        <v>0</v>
      </c>
      <c r="BC235" s="333">
        <v>0</v>
      </c>
      <c r="BD235" s="333">
        <v>0</v>
      </c>
      <c r="BE235" s="333">
        <v>0</v>
      </c>
      <c r="BF235" s="333">
        <v>0</v>
      </c>
      <c r="BG235" s="333">
        <v>0</v>
      </c>
      <c r="BH235" s="333">
        <v>0</v>
      </c>
      <c r="BI235" s="333">
        <v>0</v>
      </c>
      <c r="BJ235" s="333">
        <v>0</v>
      </c>
      <c r="BK235" s="333">
        <v>0</v>
      </c>
      <c r="BL235" s="333">
        <v>0</v>
      </c>
      <c r="BM235" s="333">
        <v>0</v>
      </c>
      <c r="BN235" s="333">
        <v>0</v>
      </c>
      <c r="BO235" s="333">
        <v>0</v>
      </c>
      <c r="BP235" s="333">
        <v>0</v>
      </c>
      <c r="BQ235" s="333">
        <v>0</v>
      </c>
      <c r="BR235" s="333">
        <v>0</v>
      </c>
      <c r="BS235" s="333">
        <v>0</v>
      </c>
      <c r="BT235" s="333">
        <v>0</v>
      </c>
    </row>
    <row r="236" spans="1:72" ht="15.75" customHeight="1" x14ac:dyDescent="0.25">
      <c r="A236" s="2" t="s">
        <v>1090</v>
      </c>
      <c r="B236" s="218">
        <v>46263</v>
      </c>
      <c r="C236" s="332">
        <v>0.70833333333333337</v>
      </c>
      <c r="D236" s="332">
        <v>0.75</v>
      </c>
      <c r="E236" s="333">
        <v>0</v>
      </c>
      <c r="F236" s="333">
        <v>0</v>
      </c>
      <c r="G236" s="333">
        <v>0</v>
      </c>
      <c r="H236" s="333">
        <v>0</v>
      </c>
      <c r="I236" s="333">
        <v>0</v>
      </c>
      <c r="J236" s="333">
        <v>0</v>
      </c>
      <c r="K236" s="333">
        <v>0</v>
      </c>
      <c r="L236" s="333">
        <v>0</v>
      </c>
      <c r="M236" s="333">
        <v>0</v>
      </c>
      <c r="N236" s="333">
        <v>0</v>
      </c>
      <c r="O236" s="333">
        <v>0</v>
      </c>
      <c r="P236" s="333">
        <v>0</v>
      </c>
      <c r="Q236" s="333">
        <v>0</v>
      </c>
      <c r="R236" s="333">
        <v>0</v>
      </c>
      <c r="S236" s="333">
        <v>0</v>
      </c>
      <c r="T236" s="333">
        <v>0</v>
      </c>
      <c r="U236" s="333">
        <v>0</v>
      </c>
      <c r="V236" s="333">
        <v>0</v>
      </c>
      <c r="W236" s="333">
        <v>0</v>
      </c>
      <c r="X236" s="333">
        <v>0</v>
      </c>
      <c r="Y236" s="333">
        <v>0</v>
      </c>
      <c r="Z236" s="333">
        <v>0</v>
      </c>
      <c r="AA236" s="333">
        <v>0</v>
      </c>
      <c r="AB236" s="333">
        <v>0</v>
      </c>
      <c r="AC236" s="333">
        <v>0</v>
      </c>
      <c r="AD236" s="333">
        <v>0</v>
      </c>
      <c r="AE236" s="333">
        <v>0</v>
      </c>
      <c r="AF236" s="333">
        <v>0</v>
      </c>
      <c r="AG236" s="333">
        <v>0</v>
      </c>
      <c r="AH236" s="333">
        <v>0</v>
      </c>
      <c r="AI236" s="333">
        <v>0</v>
      </c>
      <c r="AJ236" s="333">
        <v>0</v>
      </c>
      <c r="AK236" s="333">
        <v>0</v>
      </c>
      <c r="AL236" s="333">
        <v>0</v>
      </c>
      <c r="AM236" s="333">
        <v>0</v>
      </c>
      <c r="AN236" s="333">
        <v>0</v>
      </c>
      <c r="AO236" s="333">
        <v>0</v>
      </c>
      <c r="AP236" s="333">
        <v>0</v>
      </c>
      <c r="AQ236" s="333">
        <v>0</v>
      </c>
      <c r="AR236" s="333">
        <v>0</v>
      </c>
      <c r="AS236" s="333">
        <v>0</v>
      </c>
      <c r="AT236" s="333">
        <v>0</v>
      </c>
      <c r="AU236" s="333">
        <v>0</v>
      </c>
      <c r="AV236" s="333">
        <v>0</v>
      </c>
      <c r="AW236" s="333">
        <v>0</v>
      </c>
      <c r="AX236" s="333">
        <v>0</v>
      </c>
      <c r="AY236" s="333">
        <v>0</v>
      </c>
      <c r="AZ236" s="333">
        <v>0</v>
      </c>
      <c r="BA236" s="333">
        <v>0</v>
      </c>
      <c r="BB236" s="333">
        <v>0</v>
      </c>
      <c r="BC236" s="333">
        <v>0</v>
      </c>
      <c r="BD236" s="333">
        <v>0</v>
      </c>
      <c r="BE236" s="333">
        <v>0</v>
      </c>
      <c r="BF236" s="333">
        <v>0</v>
      </c>
      <c r="BG236" s="333">
        <v>0</v>
      </c>
      <c r="BH236" s="333">
        <v>0</v>
      </c>
      <c r="BI236" s="333">
        <v>0</v>
      </c>
      <c r="BJ236" s="333">
        <v>0</v>
      </c>
      <c r="BK236" s="333">
        <v>0</v>
      </c>
      <c r="BL236" s="333">
        <v>0</v>
      </c>
      <c r="BM236" s="333">
        <v>0</v>
      </c>
      <c r="BN236" s="333">
        <v>0</v>
      </c>
      <c r="BO236" s="333">
        <v>0</v>
      </c>
      <c r="BP236" s="333">
        <v>0</v>
      </c>
      <c r="BQ236" s="333">
        <v>0</v>
      </c>
      <c r="BR236" s="333">
        <v>0</v>
      </c>
      <c r="BS236" s="333">
        <v>0</v>
      </c>
      <c r="BT236" s="333">
        <v>0</v>
      </c>
    </row>
    <row r="237" spans="1:72" ht="15.75" customHeight="1" x14ac:dyDescent="0.25">
      <c r="A237" s="2" t="s">
        <v>1091</v>
      </c>
      <c r="B237" s="218">
        <v>46264</v>
      </c>
      <c r="C237" s="332">
        <v>0.41666666666666669</v>
      </c>
      <c r="D237" s="332">
        <v>0.45833333333333331</v>
      </c>
      <c r="E237" s="333">
        <v>0</v>
      </c>
      <c r="F237" s="333">
        <v>0</v>
      </c>
      <c r="G237" s="333">
        <v>0</v>
      </c>
      <c r="H237" s="333">
        <v>0</v>
      </c>
      <c r="I237" s="333">
        <v>0</v>
      </c>
      <c r="J237" s="333">
        <v>0</v>
      </c>
      <c r="K237" s="333">
        <v>0</v>
      </c>
      <c r="L237" s="333">
        <v>0</v>
      </c>
      <c r="M237" s="333">
        <v>0</v>
      </c>
      <c r="N237" s="333">
        <v>0</v>
      </c>
      <c r="O237" s="333">
        <v>0</v>
      </c>
      <c r="P237" s="333">
        <v>0</v>
      </c>
      <c r="Q237" s="333">
        <v>0</v>
      </c>
      <c r="R237" s="333">
        <v>0</v>
      </c>
      <c r="S237" s="333">
        <v>0</v>
      </c>
      <c r="T237" s="333">
        <v>0</v>
      </c>
      <c r="U237" s="333">
        <v>0</v>
      </c>
      <c r="V237" s="333">
        <v>0</v>
      </c>
      <c r="W237" s="333">
        <v>0</v>
      </c>
      <c r="X237" s="333">
        <v>0</v>
      </c>
      <c r="Y237" s="333">
        <v>0</v>
      </c>
      <c r="Z237" s="333">
        <v>0</v>
      </c>
      <c r="AA237" s="333">
        <v>0</v>
      </c>
      <c r="AB237" s="333">
        <v>0</v>
      </c>
      <c r="AC237" s="333">
        <v>0</v>
      </c>
      <c r="AD237" s="333">
        <v>0</v>
      </c>
      <c r="AE237" s="333">
        <v>0</v>
      </c>
      <c r="AF237" s="333">
        <v>0</v>
      </c>
      <c r="AG237" s="333">
        <v>0</v>
      </c>
      <c r="AH237" s="333">
        <v>0</v>
      </c>
      <c r="AI237" s="333">
        <v>0</v>
      </c>
      <c r="AJ237" s="333">
        <v>0</v>
      </c>
      <c r="AK237" s="333">
        <v>0</v>
      </c>
      <c r="AL237" s="333">
        <v>0</v>
      </c>
      <c r="AM237" s="333">
        <v>0</v>
      </c>
      <c r="AN237" s="333">
        <v>0</v>
      </c>
      <c r="AO237" s="333">
        <v>0</v>
      </c>
      <c r="AP237" s="333">
        <v>0</v>
      </c>
      <c r="AQ237" s="333">
        <v>0</v>
      </c>
      <c r="AR237" s="333">
        <v>0</v>
      </c>
      <c r="AS237" s="333">
        <v>0</v>
      </c>
      <c r="AT237" s="333">
        <v>0</v>
      </c>
      <c r="AU237" s="333">
        <v>0</v>
      </c>
      <c r="AV237" s="333">
        <v>0</v>
      </c>
      <c r="AW237" s="333">
        <v>0</v>
      </c>
      <c r="AX237" s="333">
        <v>0</v>
      </c>
      <c r="AY237" s="333">
        <v>0</v>
      </c>
      <c r="AZ237" s="333">
        <v>0</v>
      </c>
      <c r="BA237" s="333">
        <v>0</v>
      </c>
      <c r="BB237" s="333">
        <v>0</v>
      </c>
      <c r="BC237" s="333">
        <v>0</v>
      </c>
      <c r="BD237" s="333">
        <v>0</v>
      </c>
      <c r="BE237" s="333">
        <v>0</v>
      </c>
      <c r="BF237" s="333">
        <v>0</v>
      </c>
      <c r="BG237" s="333">
        <v>0</v>
      </c>
      <c r="BH237" s="333">
        <v>0</v>
      </c>
      <c r="BI237" s="333">
        <v>0</v>
      </c>
      <c r="BJ237" s="333">
        <v>0</v>
      </c>
      <c r="BK237" s="333">
        <v>0</v>
      </c>
      <c r="BL237" s="333">
        <v>0</v>
      </c>
      <c r="BM237" s="333">
        <v>0</v>
      </c>
      <c r="BN237" s="333">
        <v>0</v>
      </c>
      <c r="BO237" s="333">
        <v>0</v>
      </c>
      <c r="BP237" s="333">
        <v>0</v>
      </c>
      <c r="BQ237" s="333">
        <v>0</v>
      </c>
      <c r="BR237" s="333">
        <v>0</v>
      </c>
      <c r="BS237" s="333">
        <v>0</v>
      </c>
      <c r="BT237" s="333">
        <v>0</v>
      </c>
    </row>
    <row r="238" spans="1:72" ht="15.75" customHeight="1" x14ac:dyDescent="0.25">
      <c r="A238" s="2" t="s">
        <v>1092</v>
      </c>
      <c r="B238" s="218">
        <v>46264</v>
      </c>
      <c r="C238" s="332">
        <v>0.45833333333333331</v>
      </c>
      <c r="D238" s="332">
        <v>0.5</v>
      </c>
      <c r="E238" s="333">
        <v>0</v>
      </c>
      <c r="F238" s="333">
        <v>0</v>
      </c>
      <c r="G238" s="333">
        <v>0</v>
      </c>
      <c r="H238" s="333">
        <v>0</v>
      </c>
      <c r="I238" s="333">
        <v>0</v>
      </c>
      <c r="J238" s="333">
        <v>0</v>
      </c>
      <c r="K238" s="333">
        <v>0</v>
      </c>
      <c r="L238" s="333">
        <v>0</v>
      </c>
      <c r="M238" s="333">
        <v>0</v>
      </c>
      <c r="N238" s="333">
        <v>0</v>
      </c>
      <c r="O238" s="333">
        <v>0</v>
      </c>
      <c r="P238" s="333">
        <v>0</v>
      </c>
      <c r="Q238" s="333">
        <v>0</v>
      </c>
      <c r="R238" s="333">
        <v>0</v>
      </c>
      <c r="S238" s="333">
        <v>0</v>
      </c>
      <c r="T238" s="333">
        <v>0</v>
      </c>
      <c r="U238" s="333">
        <v>0</v>
      </c>
      <c r="V238" s="333">
        <v>0</v>
      </c>
      <c r="W238" s="333">
        <v>0</v>
      </c>
      <c r="X238" s="333">
        <v>0</v>
      </c>
      <c r="Y238" s="333">
        <v>0</v>
      </c>
      <c r="Z238" s="333">
        <v>0</v>
      </c>
      <c r="AA238" s="333">
        <v>0</v>
      </c>
      <c r="AB238" s="333">
        <v>0</v>
      </c>
      <c r="AC238" s="333">
        <v>0</v>
      </c>
      <c r="AD238" s="333">
        <v>0</v>
      </c>
      <c r="AE238" s="333">
        <v>0</v>
      </c>
      <c r="AF238" s="333">
        <v>0</v>
      </c>
      <c r="AG238" s="333">
        <v>0</v>
      </c>
      <c r="AH238" s="333">
        <v>0</v>
      </c>
      <c r="AI238" s="333">
        <v>0</v>
      </c>
      <c r="AJ238" s="333">
        <v>0</v>
      </c>
      <c r="AK238" s="333">
        <v>0</v>
      </c>
      <c r="AL238" s="333">
        <v>0</v>
      </c>
      <c r="AM238" s="333">
        <v>0</v>
      </c>
      <c r="AN238" s="333">
        <v>0</v>
      </c>
      <c r="AO238" s="333">
        <v>0</v>
      </c>
      <c r="AP238" s="333">
        <v>0</v>
      </c>
      <c r="AQ238" s="333">
        <v>0</v>
      </c>
      <c r="AR238" s="333">
        <v>0</v>
      </c>
      <c r="AS238" s="333">
        <v>0</v>
      </c>
      <c r="AT238" s="333">
        <v>0</v>
      </c>
      <c r="AU238" s="333">
        <v>0</v>
      </c>
      <c r="AV238" s="333">
        <v>0</v>
      </c>
      <c r="AW238" s="333">
        <v>0</v>
      </c>
      <c r="AX238" s="333">
        <v>0</v>
      </c>
      <c r="AY238" s="333">
        <v>0</v>
      </c>
      <c r="AZ238" s="333">
        <v>0</v>
      </c>
      <c r="BA238" s="333">
        <v>0</v>
      </c>
      <c r="BB238" s="333">
        <v>0</v>
      </c>
      <c r="BC238" s="333">
        <v>0</v>
      </c>
      <c r="BD238" s="333">
        <v>0</v>
      </c>
      <c r="BE238" s="333">
        <v>0</v>
      </c>
      <c r="BF238" s="333">
        <v>0</v>
      </c>
      <c r="BG238" s="333">
        <v>0</v>
      </c>
      <c r="BH238" s="333">
        <v>0</v>
      </c>
      <c r="BI238" s="333">
        <v>0</v>
      </c>
      <c r="BJ238" s="333">
        <v>0</v>
      </c>
      <c r="BK238" s="333">
        <v>0</v>
      </c>
      <c r="BL238" s="333">
        <v>0</v>
      </c>
      <c r="BM238" s="333">
        <v>0</v>
      </c>
      <c r="BN238" s="333">
        <v>0</v>
      </c>
      <c r="BO238" s="333">
        <v>0</v>
      </c>
      <c r="BP238" s="333">
        <v>0</v>
      </c>
      <c r="BQ238" s="333">
        <v>0</v>
      </c>
      <c r="BR238" s="333">
        <v>0</v>
      </c>
      <c r="BS238" s="333">
        <v>0</v>
      </c>
      <c r="BT238" s="333">
        <v>0</v>
      </c>
    </row>
    <row r="239" spans="1:72" ht="15.75" customHeight="1" x14ac:dyDescent="0.25">
      <c r="A239" s="2" t="s">
        <v>1093</v>
      </c>
      <c r="B239" s="218">
        <v>46264</v>
      </c>
      <c r="C239" s="332">
        <v>0.5</v>
      </c>
      <c r="D239" s="332">
        <v>0.54166666666666663</v>
      </c>
      <c r="E239" s="333">
        <v>0</v>
      </c>
      <c r="F239" s="333">
        <v>0</v>
      </c>
      <c r="G239" s="333">
        <v>0</v>
      </c>
      <c r="H239" s="333">
        <v>0</v>
      </c>
      <c r="I239" s="333">
        <v>0</v>
      </c>
      <c r="J239" s="333">
        <v>0</v>
      </c>
      <c r="K239" s="333">
        <v>0</v>
      </c>
      <c r="L239" s="333">
        <v>0</v>
      </c>
      <c r="M239" s="333">
        <v>0</v>
      </c>
      <c r="N239" s="333">
        <v>0</v>
      </c>
      <c r="O239" s="333">
        <v>0</v>
      </c>
      <c r="P239" s="333">
        <v>0</v>
      </c>
      <c r="Q239" s="333">
        <v>0</v>
      </c>
      <c r="R239" s="333">
        <v>0</v>
      </c>
      <c r="S239" s="333">
        <v>0</v>
      </c>
      <c r="T239" s="333">
        <v>0</v>
      </c>
      <c r="U239" s="333">
        <v>0</v>
      </c>
      <c r="V239" s="333">
        <v>0</v>
      </c>
      <c r="W239" s="333">
        <v>0</v>
      </c>
      <c r="X239" s="333">
        <v>0</v>
      </c>
      <c r="Y239" s="333">
        <v>0</v>
      </c>
      <c r="Z239" s="333">
        <v>0</v>
      </c>
      <c r="AA239" s="333">
        <v>0</v>
      </c>
      <c r="AB239" s="333">
        <v>0</v>
      </c>
      <c r="AC239" s="333">
        <v>0</v>
      </c>
      <c r="AD239" s="333">
        <v>0</v>
      </c>
      <c r="AE239" s="333">
        <v>0</v>
      </c>
      <c r="AF239" s="333">
        <v>0</v>
      </c>
      <c r="AG239" s="333">
        <v>0</v>
      </c>
      <c r="AH239" s="333">
        <v>0</v>
      </c>
      <c r="AI239" s="333">
        <v>0</v>
      </c>
      <c r="AJ239" s="333">
        <v>0</v>
      </c>
      <c r="AK239" s="333">
        <v>0</v>
      </c>
      <c r="AL239" s="333">
        <v>0</v>
      </c>
      <c r="AM239" s="333">
        <v>0</v>
      </c>
      <c r="AN239" s="333">
        <v>0</v>
      </c>
      <c r="AO239" s="333">
        <v>0</v>
      </c>
      <c r="AP239" s="333">
        <v>0</v>
      </c>
      <c r="AQ239" s="333">
        <v>0</v>
      </c>
      <c r="AR239" s="333">
        <v>0</v>
      </c>
      <c r="AS239" s="333">
        <v>0</v>
      </c>
      <c r="AT239" s="333">
        <v>0</v>
      </c>
      <c r="AU239" s="333">
        <v>0</v>
      </c>
      <c r="AV239" s="333">
        <v>0</v>
      </c>
      <c r="AW239" s="333">
        <v>0</v>
      </c>
      <c r="AX239" s="333">
        <v>0</v>
      </c>
      <c r="AY239" s="333">
        <v>0</v>
      </c>
      <c r="AZ239" s="333">
        <v>0</v>
      </c>
      <c r="BA239" s="333">
        <v>0</v>
      </c>
      <c r="BB239" s="333">
        <v>0</v>
      </c>
      <c r="BC239" s="333">
        <v>0</v>
      </c>
      <c r="BD239" s="333">
        <v>0</v>
      </c>
      <c r="BE239" s="333">
        <v>0</v>
      </c>
      <c r="BF239" s="333">
        <v>0</v>
      </c>
      <c r="BG239" s="333">
        <v>0</v>
      </c>
      <c r="BH239" s="333">
        <v>0</v>
      </c>
      <c r="BI239" s="333">
        <v>0</v>
      </c>
      <c r="BJ239" s="333">
        <v>0</v>
      </c>
      <c r="BK239" s="333">
        <v>0</v>
      </c>
      <c r="BL239" s="333">
        <v>0</v>
      </c>
      <c r="BM239" s="333">
        <v>0</v>
      </c>
      <c r="BN239" s="333">
        <v>0</v>
      </c>
      <c r="BO239" s="333">
        <v>0</v>
      </c>
      <c r="BP239" s="333">
        <v>0</v>
      </c>
      <c r="BQ239" s="333">
        <v>0</v>
      </c>
      <c r="BR239" s="333">
        <v>0</v>
      </c>
      <c r="BS239" s="333">
        <v>0</v>
      </c>
      <c r="BT239" s="333">
        <v>0</v>
      </c>
    </row>
    <row r="240" spans="1:72" ht="15.75" customHeight="1" x14ac:dyDescent="0.25">
      <c r="A240" s="2" t="s">
        <v>1094</v>
      </c>
      <c r="B240" s="218">
        <v>46264</v>
      </c>
      <c r="C240" s="332">
        <v>0.54166666666666663</v>
      </c>
      <c r="D240" s="332">
        <v>0.58333333333333337</v>
      </c>
      <c r="E240" s="333">
        <v>0</v>
      </c>
      <c r="F240" s="333">
        <v>0</v>
      </c>
      <c r="G240" s="333">
        <v>0</v>
      </c>
      <c r="H240" s="333">
        <v>0</v>
      </c>
      <c r="I240" s="333">
        <v>0</v>
      </c>
      <c r="J240" s="333">
        <v>0</v>
      </c>
      <c r="K240" s="333">
        <v>0</v>
      </c>
      <c r="L240" s="333">
        <v>0</v>
      </c>
      <c r="M240" s="333">
        <v>0</v>
      </c>
      <c r="N240" s="333">
        <v>0</v>
      </c>
      <c r="O240" s="333">
        <v>0</v>
      </c>
      <c r="P240" s="333">
        <v>0</v>
      </c>
      <c r="Q240" s="333">
        <v>0</v>
      </c>
      <c r="R240" s="333">
        <v>0</v>
      </c>
      <c r="S240" s="333">
        <v>0</v>
      </c>
      <c r="T240" s="333">
        <v>0</v>
      </c>
      <c r="U240" s="333">
        <v>0</v>
      </c>
      <c r="V240" s="333">
        <v>0</v>
      </c>
      <c r="W240" s="333">
        <v>0</v>
      </c>
      <c r="X240" s="333">
        <v>0</v>
      </c>
      <c r="Y240" s="333">
        <v>0</v>
      </c>
      <c r="Z240" s="333">
        <v>0</v>
      </c>
      <c r="AA240" s="333">
        <v>0</v>
      </c>
      <c r="AB240" s="333">
        <v>0</v>
      </c>
      <c r="AC240" s="333">
        <v>0</v>
      </c>
      <c r="AD240" s="333">
        <v>0</v>
      </c>
      <c r="AE240" s="333">
        <v>0</v>
      </c>
      <c r="AF240" s="333">
        <v>0</v>
      </c>
      <c r="AG240" s="333">
        <v>0</v>
      </c>
      <c r="AH240" s="333">
        <v>0</v>
      </c>
      <c r="AI240" s="333">
        <v>0</v>
      </c>
      <c r="AJ240" s="333">
        <v>0</v>
      </c>
      <c r="AK240" s="333">
        <v>0</v>
      </c>
      <c r="AL240" s="333">
        <v>0</v>
      </c>
      <c r="AM240" s="333">
        <v>0</v>
      </c>
      <c r="AN240" s="333">
        <v>0</v>
      </c>
      <c r="AO240" s="333">
        <v>0</v>
      </c>
      <c r="AP240" s="333">
        <v>0</v>
      </c>
      <c r="AQ240" s="333">
        <v>0</v>
      </c>
      <c r="AR240" s="333">
        <v>0</v>
      </c>
      <c r="AS240" s="333">
        <v>0</v>
      </c>
      <c r="AT240" s="333">
        <v>0</v>
      </c>
      <c r="AU240" s="333">
        <v>0</v>
      </c>
      <c r="AV240" s="333">
        <v>0</v>
      </c>
      <c r="AW240" s="333">
        <v>0</v>
      </c>
      <c r="AX240" s="333">
        <v>0</v>
      </c>
      <c r="AY240" s="333">
        <v>0</v>
      </c>
      <c r="AZ240" s="333">
        <v>0</v>
      </c>
      <c r="BA240" s="333">
        <v>0</v>
      </c>
      <c r="BB240" s="333">
        <v>0</v>
      </c>
      <c r="BC240" s="333">
        <v>0</v>
      </c>
      <c r="BD240" s="333">
        <v>0</v>
      </c>
      <c r="BE240" s="333">
        <v>0</v>
      </c>
      <c r="BF240" s="333">
        <v>0</v>
      </c>
      <c r="BG240" s="333">
        <v>0</v>
      </c>
      <c r="BH240" s="333">
        <v>0</v>
      </c>
      <c r="BI240" s="333">
        <v>0</v>
      </c>
      <c r="BJ240" s="333">
        <v>0</v>
      </c>
      <c r="BK240" s="333">
        <v>0</v>
      </c>
      <c r="BL240" s="333">
        <v>0</v>
      </c>
      <c r="BM240" s="333">
        <v>0</v>
      </c>
      <c r="BN240" s="333">
        <v>0</v>
      </c>
      <c r="BO240" s="333">
        <v>0</v>
      </c>
      <c r="BP240" s="333">
        <v>0</v>
      </c>
      <c r="BQ240" s="333">
        <v>0</v>
      </c>
      <c r="BR240" s="333">
        <v>0</v>
      </c>
      <c r="BS240" s="333">
        <v>0</v>
      </c>
      <c r="BT240" s="333">
        <v>0</v>
      </c>
    </row>
    <row r="241" spans="1:72" ht="15.75" customHeight="1" x14ac:dyDescent="0.25">
      <c r="A241" s="2" t="s">
        <v>1095</v>
      </c>
      <c r="B241" s="218">
        <v>46264</v>
      </c>
      <c r="C241" s="332">
        <v>0.58333333333333337</v>
      </c>
      <c r="D241" s="332">
        <v>0.625</v>
      </c>
      <c r="E241" s="333">
        <v>0</v>
      </c>
      <c r="F241" s="333">
        <v>0</v>
      </c>
      <c r="G241" s="333">
        <v>0</v>
      </c>
      <c r="H241" s="333">
        <v>0</v>
      </c>
      <c r="I241" s="333">
        <v>0</v>
      </c>
      <c r="J241" s="333">
        <v>0</v>
      </c>
      <c r="K241" s="333">
        <v>0</v>
      </c>
      <c r="L241" s="333">
        <v>0</v>
      </c>
      <c r="M241" s="333">
        <v>0</v>
      </c>
      <c r="N241" s="333">
        <v>0</v>
      </c>
      <c r="O241" s="333">
        <v>0</v>
      </c>
      <c r="P241" s="333">
        <v>0</v>
      </c>
      <c r="Q241" s="333">
        <v>0</v>
      </c>
      <c r="R241" s="333">
        <v>0</v>
      </c>
      <c r="S241" s="333">
        <v>0</v>
      </c>
      <c r="T241" s="333">
        <v>0</v>
      </c>
      <c r="U241" s="333">
        <v>0</v>
      </c>
      <c r="V241" s="333">
        <v>0</v>
      </c>
      <c r="W241" s="333">
        <v>0</v>
      </c>
      <c r="X241" s="333">
        <v>0</v>
      </c>
      <c r="Y241" s="333">
        <v>0</v>
      </c>
      <c r="Z241" s="333">
        <v>0</v>
      </c>
      <c r="AA241" s="333">
        <v>0</v>
      </c>
      <c r="AB241" s="333">
        <v>0</v>
      </c>
      <c r="AC241" s="333">
        <v>0</v>
      </c>
      <c r="AD241" s="333">
        <v>0</v>
      </c>
      <c r="AE241" s="333">
        <v>0</v>
      </c>
      <c r="AF241" s="333">
        <v>0</v>
      </c>
      <c r="AG241" s="333">
        <v>0</v>
      </c>
      <c r="AH241" s="333">
        <v>0</v>
      </c>
      <c r="AI241" s="333">
        <v>0</v>
      </c>
      <c r="AJ241" s="333">
        <v>0</v>
      </c>
      <c r="AK241" s="333">
        <v>0</v>
      </c>
      <c r="AL241" s="333">
        <v>0</v>
      </c>
      <c r="AM241" s="333">
        <v>0</v>
      </c>
      <c r="AN241" s="333">
        <v>0</v>
      </c>
      <c r="AO241" s="333">
        <v>0</v>
      </c>
      <c r="AP241" s="333">
        <v>0</v>
      </c>
      <c r="AQ241" s="333">
        <v>0</v>
      </c>
      <c r="AR241" s="333">
        <v>0</v>
      </c>
      <c r="AS241" s="333">
        <v>0</v>
      </c>
      <c r="AT241" s="333">
        <v>0</v>
      </c>
      <c r="AU241" s="333">
        <v>0</v>
      </c>
      <c r="AV241" s="333">
        <v>0</v>
      </c>
      <c r="AW241" s="333">
        <v>0</v>
      </c>
      <c r="AX241" s="333">
        <v>0</v>
      </c>
      <c r="AY241" s="333">
        <v>0</v>
      </c>
      <c r="AZ241" s="333">
        <v>0</v>
      </c>
      <c r="BA241" s="333">
        <v>0</v>
      </c>
      <c r="BB241" s="333">
        <v>0</v>
      </c>
      <c r="BC241" s="333">
        <v>0</v>
      </c>
      <c r="BD241" s="333">
        <v>0</v>
      </c>
      <c r="BE241" s="333">
        <v>0</v>
      </c>
      <c r="BF241" s="333">
        <v>0</v>
      </c>
      <c r="BG241" s="333">
        <v>0</v>
      </c>
      <c r="BH241" s="333">
        <v>0</v>
      </c>
      <c r="BI241" s="333">
        <v>0</v>
      </c>
      <c r="BJ241" s="333">
        <v>0</v>
      </c>
      <c r="BK241" s="333">
        <v>0</v>
      </c>
      <c r="BL241" s="333">
        <v>0</v>
      </c>
      <c r="BM241" s="333">
        <v>0</v>
      </c>
      <c r="BN241" s="333">
        <v>0</v>
      </c>
      <c r="BO241" s="333">
        <v>0</v>
      </c>
      <c r="BP241" s="333">
        <v>0</v>
      </c>
      <c r="BQ241" s="333">
        <v>0</v>
      </c>
      <c r="BR241" s="333">
        <v>0</v>
      </c>
      <c r="BS241" s="333">
        <v>0</v>
      </c>
      <c r="BT241" s="333">
        <v>0</v>
      </c>
    </row>
    <row r="242" spans="1:72" ht="15.75" customHeight="1" x14ac:dyDescent="0.25">
      <c r="A242" s="2" t="s">
        <v>1096</v>
      </c>
      <c r="B242" s="218">
        <v>46264</v>
      </c>
      <c r="C242" s="332">
        <v>0.625</v>
      </c>
      <c r="D242" s="332">
        <v>0.66666666666666663</v>
      </c>
      <c r="E242" s="333">
        <v>0</v>
      </c>
      <c r="F242" s="333">
        <v>0</v>
      </c>
      <c r="G242" s="333">
        <v>0</v>
      </c>
      <c r="H242" s="333">
        <v>0</v>
      </c>
      <c r="I242" s="333">
        <v>0</v>
      </c>
      <c r="J242" s="333">
        <v>0</v>
      </c>
      <c r="K242" s="333">
        <v>0</v>
      </c>
      <c r="L242" s="333">
        <v>0</v>
      </c>
      <c r="M242" s="333">
        <v>0</v>
      </c>
      <c r="N242" s="333">
        <v>0</v>
      </c>
      <c r="O242" s="333">
        <v>0</v>
      </c>
      <c r="P242" s="333">
        <v>0</v>
      </c>
      <c r="Q242" s="333">
        <v>0</v>
      </c>
      <c r="R242" s="333">
        <v>0</v>
      </c>
      <c r="S242" s="333">
        <v>0</v>
      </c>
      <c r="T242" s="333">
        <v>0</v>
      </c>
      <c r="U242" s="333">
        <v>0</v>
      </c>
      <c r="V242" s="333">
        <v>0</v>
      </c>
      <c r="W242" s="333">
        <v>0</v>
      </c>
      <c r="X242" s="333">
        <v>0</v>
      </c>
      <c r="Y242" s="333">
        <v>0</v>
      </c>
      <c r="Z242" s="333">
        <v>0</v>
      </c>
      <c r="AA242" s="333">
        <v>0</v>
      </c>
      <c r="AB242" s="333">
        <v>0</v>
      </c>
      <c r="AC242" s="333">
        <v>0</v>
      </c>
      <c r="AD242" s="333">
        <v>0</v>
      </c>
      <c r="AE242" s="333">
        <v>0</v>
      </c>
      <c r="AF242" s="333">
        <v>0</v>
      </c>
      <c r="AG242" s="333">
        <v>0</v>
      </c>
      <c r="AH242" s="333">
        <v>0</v>
      </c>
      <c r="AI242" s="333">
        <v>0</v>
      </c>
      <c r="AJ242" s="333">
        <v>0</v>
      </c>
      <c r="AK242" s="333">
        <v>0</v>
      </c>
      <c r="AL242" s="333">
        <v>0</v>
      </c>
      <c r="AM242" s="333">
        <v>0</v>
      </c>
      <c r="AN242" s="333">
        <v>0</v>
      </c>
      <c r="AO242" s="333">
        <v>0</v>
      </c>
      <c r="AP242" s="333">
        <v>0</v>
      </c>
      <c r="AQ242" s="333">
        <v>0</v>
      </c>
      <c r="AR242" s="333">
        <v>0</v>
      </c>
      <c r="AS242" s="333">
        <v>0</v>
      </c>
      <c r="AT242" s="333">
        <v>0</v>
      </c>
      <c r="AU242" s="333">
        <v>0</v>
      </c>
      <c r="AV242" s="333">
        <v>0</v>
      </c>
      <c r="AW242" s="333">
        <v>0</v>
      </c>
      <c r="AX242" s="333">
        <v>0</v>
      </c>
      <c r="AY242" s="333">
        <v>0</v>
      </c>
      <c r="AZ242" s="333">
        <v>0</v>
      </c>
      <c r="BA242" s="333">
        <v>0</v>
      </c>
      <c r="BB242" s="333">
        <v>0</v>
      </c>
      <c r="BC242" s="333">
        <v>0</v>
      </c>
      <c r="BD242" s="333">
        <v>0</v>
      </c>
      <c r="BE242" s="333">
        <v>0</v>
      </c>
      <c r="BF242" s="333">
        <v>0</v>
      </c>
      <c r="BG242" s="333">
        <v>0</v>
      </c>
      <c r="BH242" s="333">
        <v>0</v>
      </c>
      <c r="BI242" s="333">
        <v>0</v>
      </c>
      <c r="BJ242" s="333">
        <v>0</v>
      </c>
      <c r="BK242" s="333">
        <v>0</v>
      </c>
      <c r="BL242" s="333">
        <v>0</v>
      </c>
      <c r="BM242" s="333">
        <v>0</v>
      </c>
      <c r="BN242" s="333">
        <v>0</v>
      </c>
      <c r="BO242" s="333">
        <v>0</v>
      </c>
      <c r="BP242" s="333">
        <v>0</v>
      </c>
      <c r="BQ242" s="333">
        <v>0</v>
      </c>
      <c r="BR242" s="333">
        <v>0</v>
      </c>
      <c r="BS242" s="333">
        <v>0</v>
      </c>
      <c r="BT242" s="333">
        <v>0</v>
      </c>
    </row>
    <row r="243" spans="1:72" ht="15.75" customHeight="1" x14ac:dyDescent="0.25">
      <c r="A243" s="2" t="s">
        <v>1097</v>
      </c>
      <c r="B243" s="218">
        <v>46264</v>
      </c>
      <c r="C243" s="332">
        <v>0.66666666666666663</v>
      </c>
      <c r="D243" s="332">
        <v>0.70833333333333337</v>
      </c>
      <c r="E243" s="333">
        <v>0</v>
      </c>
      <c r="F243" s="333">
        <v>0</v>
      </c>
      <c r="G243" s="333">
        <v>0</v>
      </c>
      <c r="H243" s="333">
        <v>0</v>
      </c>
      <c r="I243" s="333">
        <v>0</v>
      </c>
      <c r="J243" s="333">
        <v>0</v>
      </c>
      <c r="K243" s="333">
        <v>0</v>
      </c>
      <c r="L243" s="333">
        <v>0</v>
      </c>
      <c r="M243" s="333">
        <v>0</v>
      </c>
      <c r="N243" s="333">
        <v>0</v>
      </c>
      <c r="O243" s="333">
        <v>0</v>
      </c>
      <c r="P243" s="333">
        <v>0</v>
      </c>
      <c r="Q243" s="333">
        <v>0</v>
      </c>
      <c r="R243" s="333">
        <v>0</v>
      </c>
      <c r="S243" s="333">
        <v>0</v>
      </c>
      <c r="T243" s="333">
        <v>0</v>
      </c>
      <c r="U243" s="333">
        <v>0</v>
      </c>
      <c r="V243" s="333">
        <v>0</v>
      </c>
      <c r="W243" s="333">
        <v>0</v>
      </c>
      <c r="X243" s="333">
        <v>0</v>
      </c>
      <c r="Y243" s="333">
        <v>0</v>
      </c>
      <c r="Z243" s="333">
        <v>0</v>
      </c>
      <c r="AA243" s="333">
        <v>0</v>
      </c>
      <c r="AB243" s="333">
        <v>0</v>
      </c>
      <c r="AC243" s="333">
        <v>0</v>
      </c>
      <c r="AD243" s="333">
        <v>0</v>
      </c>
      <c r="AE243" s="333">
        <v>0</v>
      </c>
      <c r="AF243" s="333">
        <v>0</v>
      </c>
      <c r="AG243" s="333">
        <v>0</v>
      </c>
      <c r="AH243" s="333">
        <v>0</v>
      </c>
      <c r="AI243" s="333">
        <v>0</v>
      </c>
      <c r="AJ243" s="333">
        <v>0</v>
      </c>
      <c r="AK243" s="333">
        <v>0</v>
      </c>
      <c r="AL243" s="333">
        <v>0</v>
      </c>
      <c r="AM243" s="333">
        <v>0</v>
      </c>
      <c r="AN243" s="333">
        <v>0</v>
      </c>
      <c r="AO243" s="333">
        <v>0</v>
      </c>
      <c r="AP243" s="333">
        <v>0</v>
      </c>
      <c r="AQ243" s="333">
        <v>0</v>
      </c>
      <c r="AR243" s="333">
        <v>0</v>
      </c>
      <c r="AS243" s="333">
        <v>0</v>
      </c>
      <c r="AT243" s="333">
        <v>0</v>
      </c>
      <c r="AU243" s="333">
        <v>0</v>
      </c>
      <c r="AV243" s="333">
        <v>0</v>
      </c>
      <c r="AW243" s="333">
        <v>0</v>
      </c>
      <c r="AX243" s="333">
        <v>0</v>
      </c>
      <c r="AY243" s="333">
        <v>0</v>
      </c>
      <c r="AZ243" s="333">
        <v>0</v>
      </c>
      <c r="BA243" s="333">
        <v>0</v>
      </c>
      <c r="BB243" s="333">
        <v>0</v>
      </c>
      <c r="BC243" s="333">
        <v>0</v>
      </c>
      <c r="BD243" s="333">
        <v>0</v>
      </c>
      <c r="BE243" s="333">
        <v>0</v>
      </c>
      <c r="BF243" s="333">
        <v>0</v>
      </c>
      <c r="BG243" s="333">
        <v>0</v>
      </c>
      <c r="BH243" s="333">
        <v>0</v>
      </c>
      <c r="BI243" s="333">
        <v>0</v>
      </c>
      <c r="BJ243" s="333">
        <v>0</v>
      </c>
      <c r="BK243" s="333">
        <v>0</v>
      </c>
      <c r="BL243" s="333">
        <v>0</v>
      </c>
      <c r="BM243" s="333">
        <v>0</v>
      </c>
      <c r="BN243" s="333">
        <v>0</v>
      </c>
      <c r="BO243" s="333">
        <v>0</v>
      </c>
      <c r="BP243" s="333">
        <v>0</v>
      </c>
      <c r="BQ243" s="333">
        <v>0</v>
      </c>
      <c r="BR243" s="333">
        <v>0</v>
      </c>
      <c r="BS243" s="333">
        <v>0</v>
      </c>
      <c r="BT243" s="333">
        <v>0</v>
      </c>
    </row>
    <row r="244" spans="1:72" ht="15.75" customHeight="1" x14ac:dyDescent="0.25">
      <c r="A244" s="2" t="s">
        <v>1098</v>
      </c>
      <c r="B244" s="218">
        <v>46264</v>
      </c>
      <c r="C244" s="332">
        <v>0.70833333333333337</v>
      </c>
      <c r="D244" s="332">
        <v>0.75</v>
      </c>
      <c r="E244" s="333">
        <v>0</v>
      </c>
      <c r="F244" s="333">
        <v>0</v>
      </c>
      <c r="G244" s="333">
        <v>0</v>
      </c>
      <c r="H244" s="333">
        <v>0</v>
      </c>
      <c r="I244" s="333">
        <v>0</v>
      </c>
      <c r="J244" s="333">
        <v>0</v>
      </c>
      <c r="K244" s="333">
        <v>0</v>
      </c>
      <c r="L244" s="333">
        <v>0</v>
      </c>
      <c r="M244" s="333">
        <v>0</v>
      </c>
      <c r="N244" s="333">
        <v>0</v>
      </c>
      <c r="O244" s="333">
        <v>0</v>
      </c>
      <c r="P244" s="333">
        <v>0</v>
      </c>
      <c r="Q244" s="333">
        <v>0</v>
      </c>
      <c r="R244" s="333">
        <v>0</v>
      </c>
      <c r="S244" s="333">
        <v>0</v>
      </c>
      <c r="T244" s="333">
        <v>0</v>
      </c>
      <c r="U244" s="333">
        <v>0</v>
      </c>
      <c r="V244" s="333">
        <v>0</v>
      </c>
      <c r="W244" s="333">
        <v>0</v>
      </c>
      <c r="X244" s="333">
        <v>0</v>
      </c>
      <c r="Y244" s="333">
        <v>0</v>
      </c>
      <c r="Z244" s="333">
        <v>0</v>
      </c>
      <c r="AA244" s="333">
        <v>0</v>
      </c>
      <c r="AB244" s="333">
        <v>0</v>
      </c>
      <c r="AC244" s="333">
        <v>0</v>
      </c>
      <c r="AD244" s="333">
        <v>0</v>
      </c>
      <c r="AE244" s="333">
        <v>0</v>
      </c>
      <c r="AF244" s="333">
        <v>0</v>
      </c>
      <c r="AG244" s="333">
        <v>0</v>
      </c>
      <c r="AH244" s="333">
        <v>0</v>
      </c>
      <c r="AI244" s="333">
        <v>0</v>
      </c>
      <c r="AJ244" s="333">
        <v>0</v>
      </c>
      <c r="AK244" s="333">
        <v>0</v>
      </c>
      <c r="AL244" s="333">
        <v>0</v>
      </c>
      <c r="AM244" s="333">
        <v>0</v>
      </c>
      <c r="AN244" s="333">
        <v>0</v>
      </c>
      <c r="AO244" s="333">
        <v>0</v>
      </c>
      <c r="AP244" s="333">
        <v>0</v>
      </c>
      <c r="AQ244" s="333">
        <v>0</v>
      </c>
      <c r="AR244" s="333">
        <v>0</v>
      </c>
      <c r="AS244" s="333">
        <v>0</v>
      </c>
      <c r="AT244" s="333">
        <v>0</v>
      </c>
      <c r="AU244" s="333">
        <v>0</v>
      </c>
      <c r="AV244" s="333">
        <v>0</v>
      </c>
      <c r="AW244" s="333">
        <v>0</v>
      </c>
      <c r="AX244" s="333">
        <v>0</v>
      </c>
      <c r="AY244" s="333">
        <v>0</v>
      </c>
      <c r="AZ244" s="333">
        <v>0</v>
      </c>
      <c r="BA244" s="333">
        <v>0</v>
      </c>
      <c r="BB244" s="333">
        <v>0</v>
      </c>
      <c r="BC244" s="333">
        <v>0</v>
      </c>
      <c r="BD244" s="333">
        <v>0</v>
      </c>
      <c r="BE244" s="333">
        <v>0</v>
      </c>
      <c r="BF244" s="333">
        <v>0</v>
      </c>
      <c r="BG244" s="333">
        <v>0</v>
      </c>
      <c r="BH244" s="333">
        <v>0</v>
      </c>
      <c r="BI244" s="333">
        <v>0</v>
      </c>
      <c r="BJ244" s="333">
        <v>0</v>
      </c>
      <c r="BK244" s="333">
        <v>0</v>
      </c>
      <c r="BL244" s="333">
        <v>0</v>
      </c>
      <c r="BM244" s="333">
        <v>0</v>
      </c>
      <c r="BN244" s="333">
        <v>0</v>
      </c>
      <c r="BO244" s="333">
        <v>0</v>
      </c>
      <c r="BP244" s="333">
        <v>0</v>
      </c>
      <c r="BQ244" s="333">
        <v>0</v>
      </c>
      <c r="BR244" s="333">
        <v>0</v>
      </c>
      <c r="BS244" s="333">
        <v>0</v>
      </c>
      <c r="BT244" s="333">
        <v>0</v>
      </c>
    </row>
    <row r="245" spans="1:72" ht="15.75" customHeight="1" x14ac:dyDescent="0.25">
      <c r="A245" s="2" t="s">
        <v>1099</v>
      </c>
      <c r="B245" s="218">
        <v>46265</v>
      </c>
      <c r="C245" s="332">
        <v>0.41666666666666669</v>
      </c>
      <c r="D245" s="332">
        <v>0.45833333333333331</v>
      </c>
      <c r="E245" s="333">
        <v>0</v>
      </c>
      <c r="F245" s="333">
        <v>0</v>
      </c>
      <c r="G245" s="333">
        <v>0</v>
      </c>
      <c r="H245" s="333">
        <v>0</v>
      </c>
      <c r="I245" s="333">
        <v>0</v>
      </c>
      <c r="J245" s="333">
        <v>0</v>
      </c>
      <c r="K245" s="333">
        <v>0</v>
      </c>
      <c r="L245" s="333">
        <v>0</v>
      </c>
      <c r="M245" s="333">
        <v>0</v>
      </c>
      <c r="N245" s="333">
        <v>0</v>
      </c>
      <c r="O245" s="333">
        <v>0</v>
      </c>
      <c r="P245" s="333">
        <v>0</v>
      </c>
      <c r="Q245" s="333">
        <v>0</v>
      </c>
      <c r="R245" s="333">
        <v>0</v>
      </c>
      <c r="S245" s="333">
        <v>0</v>
      </c>
      <c r="T245" s="333">
        <v>0</v>
      </c>
      <c r="U245" s="333">
        <v>0</v>
      </c>
      <c r="V245" s="333">
        <v>0</v>
      </c>
      <c r="W245" s="333">
        <v>0</v>
      </c>
      <c r="X245" s="333">
        <v>0</v>
      </c>
      <c r="Y245" s="333">
        <v>0</v>
      </c>
      <c r="Z245" s="333">
        <v>0</v>
      </c>
      <c r="AA245" s="333">
        <v>0</v>
      </c>
      <c r="AB245" s="333">
        <v>0</v>
      </c>
      <c r="AC245" s="333">
        <v>0</v>
      </c>
      <c r="AD245" s="333">
        <v>0</v>
      </c>
      <c r="AE245" s="333">
        <v>0</v>
      </c>
      <c r="AF245" s="333">
        <v>0</v>
      </c>
      <c r="AG245" s="333">
        <v>0</v>
      </c>
      <c r="AH245" s="333">
        <v>0</v>
      </c>
      <c r="AI245" s="333">
        <v>0</v>
      </c>
      <c r="AJ245" s="333">
        <v>0</v>
      </c>
      <c r="AK245" s="333">
        <v>0</v>
      </c>
      <c r="AL245" s="333">
        <v>0</v>
      </c>
      <c r="AM245" s="333">
        <v>0</v>
      </c>
      <c r="AN245" s="333">
        <v>0</v>
      </c>
      <c r="AO245" s="333">
        <v>0</v>
      </c>
      <c r="AP245" s="333">
        <v>0</v>
      </c>
      <c r="AQ245" s="333">
        <v>0</v>
      </c>
      <c r="AR245" s="333">
        <v>0</v>
      </c>
      <c r="AS245" s="333">
        <v>0</v>
      </c>
      <c r="AT245" s="333">
        <v>0</v>
      </c>
      <c r="AU245" s="333">
        <v>0</v>
      </c>
      <c r="AV245" s="333">
        <v>0</v>
      </c>
      <c r="AW245" s="333">
        <v>0</v>
      </c>
      <c r="AX245" s="333">
        <v>0</v>
      </c>
      <c r="AY245" s="333">
        <v>0</v>
      </c>
      <c r="AZ245" s="333">
        <v>0</v>
      </c>
      <c r="BA245" s="333">
        <v>0</v>
      </c>
      <c r="BB245" s="333">
        <v>0</v>
      </c>
      <c r="BC245" s="333">
        <v>0</v>
      </c>
      <c r="BD245" s="333">
        <v>0</v>
      </c>
      <c r="BE245" s="333">
        <v>0</v>
      </c>
      <c r="BF245" s="333">
        <v>0</v>
      </c>
      <c r="BG245" s="333">
        <v>0</v>
      </c>
      <c r="BH245" s="333">
        <v>0</v>
      </c>
      <c r="BI245" s="333">
        <v>0</v>
      </c>
      <c r="BJ245" s="333">
        <v>0</v>
      </c>
      <c r="BK245" s="333">
        <v>0</v>
      </c>
      <c r="BL245" s="333">
        <v>0</v>
      </c>
      <c r="BM245" s="333">
        <v>0</v>
      </c>
      <c r="BN245" s="333">
        <v>0</v>
      </c>
      <c r="BO245" s="333">
        <v>0</v>
      </c>
      <c r="BP245" s="333">
        <v>0</v>
      </c>
      <c r="BQ245" s="333">
        <v>0</v>
      </c>
      <c r="BR245" s="333">
        <v>0</v>
      </c>
      <c r="BS245" s="333">
        <v>0</v>
      </c>
      <c r="BT245" s="333">
        <v>0</v>
      </c>
    </row>
    <row r="246" spans="1:72" ht="15.75" customHeight="1" x14ac:dyDescent="0.25">
      <c r="A246" s="2" t="s">
        <v>1100</v>
      </c>
      <c r="B246" s="218">
        <v>46265</v>
      </c>
      <c r="C246" s="332">
        <v>0.45833333333333331</v>
      </c>
      <c r="D246" s="332">
        <v>0.5</v>
      </c>
      <c r="E246" s="333">
        <v>0</v>
      </c>
      <c r="F246" s="333">
        <v>0</v>
      </c>
      <c r="G246" s="333">
        <v>0</v>
      </c>
      <c r="H246" s="333">
        <v>0</v>
      </c>
      <c r="I246" s="333">
        <v>0</v>
      </c>
      <c r="J246" s="333">
        <v>0</v>
      </c>
      <c r="K246" s="333">
        <v>0</v>
      </c>
      <c r="L246" s="333">
        <v>0</v>
      </c>
      <c r="M246" s="333">
        <v>0</v>
      </c>
      <c r="N246" s="333">
        <v>0</v>
      </c>
      <c r="O246" s="333">
        <v>0</v>
      </c>
      <c r="P246" s="333">
        <v>0</v>
      </c>
      <c r="Q246" s="333">
        <v>0</v>
      </c>
      <c r="R246" s="333">
        <v>0</v>
      </c>
      <c r="S246" s="333">
        <v>0</v>
      </c>
      <c r="T246" s="333">
        <v>0</v>
      </c>
      <c r="U246" s="333">
        <v>0</v>
      </c>
      <c r="V246" s="333">
        <v>0</v>
      </c>
      <c r="W246" s="333">
        <v>0</v>
      </c>
      <c r="X246" s="333">
        <v>0</v>
      </c>
      <c r="Y246" s="333">
        <v>0</v>
      </c>
      <c r="Z246" s="333">
        <v>0</v>
      </c>
      <c r="AA246" s="333">
        <v>0</v>
      </c>
      <c r="AB246" s="333">
        <v>0</v>
      </c>
      <c r="AC246" s="333">
        <v>0</v>
      </c>
      <c r="AD246" s="333">
        <v>0</v>
      </c>
      <c r="AE246" s="333">
        <v>0</v>
      </c>
      <c r="AF246" s="333">
        <v>0</v>
      </c>
      <c r="AG246" s="333">
        <v>0</v>
      </c>
      <c r="AH246" s="333">
        <v>0</v>
      </c>
      <c r="AI246" s="333">
        <v>0</v>
      </c>
      <c r="AJ246" s="333">
        <v>0</v>
      </c>
      <c r="AK246" s="333">
        <v>0</v>
      </c>
      <c r="AL246" s="333">
        <v>0</v>
      </c>
      <c r="AM246" s="333">
        <v>0</v>
      </c>
      <c r="AN246" s="333">
        <v>0</v>
      </c>
      <c r="AO246" s="333">
        <v>0</v>
      </c>
      <c r="AP246" s="333">
        <v>0</v>
      </c>
      <c r="AQ246" s="333">
        <v>0</v>
      </c>
      <c r="AR246" s="333">
        <v>0</v>
      </c>
      <c r="AS246" s="333">
        <v>0</v>
      </c>
      <c r="AT246" s="333">
        <v>0</v>
      </c>
      <c r="AU246" s="333">
        <v>0</v>
      </c>
      <c r="AV246" s="333">
        <v>0</v>
      </c>
      <c r="AW246" s="333">
        <v>0</v>
      </c>
      <c r="AX246" s="333">
        <v>0</v>
      </c>
      <c r="AY246" s="333">
        <v>0</v>
      </c>
      <c r="AZ246" s="333">
        <v>0</v>
      </c>
      <c r="BA246" s="333">
        <v>0</v>
      </c>
      <c r="BB246" s="333">
        <v>0</v>
      </c>
      <c r="BC246" s="333">
        <v>0</v>
      </c>
      <c r="BD246" s="333">
        <v>0</v>
      </c>
      <c r="BE246" s="333">
        <v>0</v>
      </c>
      <c r="BF246" s="333">
        <v>0</v>
      </c>
      <c r="BG246" s="333">
        <v>0</v>
      </c>
      <c r="BH246" s="333">
        <v>0</v>
      </c>
      <c r="BI246" s="333">
        <v>0</v>
      </c>
      <c r="BJ246" s="333">
        <v>0</v>
      </c>
      <c r="BK246" s="333">
        <v>0</v>
      </c>
      <c r="BL246" s="333">
        <v>0</v>
      </c>
      <c r="BM246" s="333">
        <v>0</v>
      </c>
      <c r="BN246" s="333">
        <v>0</v>
      </c>
      <c r="BO246" s="333">
        <v>0</v>
      </c>
      <c r="BP246" s="333">
        <v>0</v>
      </c>
      <c r="BQ246" s="333">
        <v>0</v>
      </c>
      <c r="BR246" s="333">
        <v>0</v>
      </c>
      <c r="BS246" s="333">
        <v>0</v>
      </c>
      <c r="BT246" s="333">
        <v>0</v>
      </c>
    </row>
    <row r="247" spans="1:72" ht="15.75" customHeight="1" x14ac:dyDescent="0.25">
      <c r="A247" s="2" t="s">
        <v>1101</v>
      </c>
      <c r="B247" s="218">
        <v>46265</v>
      </c>
      <c r="C247" s="332">
        <v>0.5</v>
      </c>
      <c r="D247" s="332">
        <v>0.54166666666666663</v>
      </c>
      <c r="E247" s="333">
        <v>0</v>
      </c>
      <c r="F247" s="333">
        <v>0</v>
      </c>
      <c r="G247" s="333">
        <v>0</v>
      </c>
      <c r="H247" s="333">
        <v>0</v>
      </c>
      <c r="I247" s="333">
        <v>0</v>
      </c>
      <c r="J247" s="333">
        <v>0</v>
      </c>
      <c r="K247" s="333">
        <v>0</v>
      </c>
      <c r="L247" s="333">
        <v>0</v>
      </c>
      <c r="M247" s="333">
        <v>0</v>
      </c>
      <c r="N247" s="333">
        <v>0</v>
      </c>
      <c r="O247" s="333">
        <v>0</v>
      </c>
      <c r="P247" s="333">
        <v>0</v>
      </c>
      <c r="Q247" s="333">
        <v>0</v>
      </c>
      <c r="R247" s="333">
        <v>0</v>
      </c>
      <c r="S247" s="333">
        <v>0</v>
      </c>
      <c r="T247" s="333">
        <v>0</v>
      </c>
      <c r="U247" s="333">
        <v>0</v>
      </c>
      <c r="V247" s="333">
        <v>0</v>
      </c>
      <c r="W247" s="333">
        <v>0</v>
      </c>
      <c r="X247" s="333">
        <v>0</v>
      </c>
      <c r="Y247" s="333">
        <v>0</v>
      </c>
      <c r="Z247" s="333">
        <v>0</v>
      </c>
      <c r="AA247" s="333">
        <v>0</v>
      </c>
      <c r="AB247" s="333">
        <v>0</v>
      </c>
      <c r="AC247" s="333">
        <v>0</v>
      </c>
      <c r="AD247" s="333">
        <v>0</v>
      </c>
      <c r="AE247" s="333">
        <v>0</v>
      </c>
      <c r="AF247" s="333">
        <v>0</v>
      </c>
      <c r="AG247" s="333">
        <v>0</v>
      </c>
      <c r="AH247" s="333">
        <v>0</v>
      </c>
      <c r="AI247" s="333">
        <v>0</v>
      </c>
      <c r="AJ247" s="333">
        <v>0</v>
      </c>
      <c r="AK247" s="333">
        <v>0</v>
      </c>
      <c r="AL247" s="333">
        <v>0</v>
      </c>
      <c r="AM247" s="333">
        <v>0</v>
      </c>
      <c r="AN247" s="333">
        <v>0</v>
      </c>
      <c r="AO247" s="333">
        <v>0</v>
      </c>
      <c r="AP247" s="333">
        <v>0</v>
      </c>
      <c r="AQ247" s="333">
        <v>0</v>
      </c>
      <c r="AR247" s="333">
        <v>0</v>
      </c>
      <c r="AS247" s="333">
        <v>0</v>
      </c>
      <c r="AT247" s="333">
        <v>0</v>
      </c>
      <c r="AU247" s="333">
        <v>0</v>
      </c>
      <c r="AV247" s="333">
        <v>0</v>
      </c>
      <c r="AW247" s="333">
        <v>0</v>
      </c>
      <c r="AX247" s="333">
        <v>0</v>
      </c>
      <c r="AY247" s="333">
        <v>0</v>
      </c>
      <c r="AZ247" s="333">
        <v>0</v>
      </c>
      <c r="BA247" s="333">
        <v>0</v>
      </c>
      <c r="BB247" s="333">
        <v>0</v>
      </c>
      <c r="BC247" s="333">
        <v>0</v>
      </c>
      <c r="BD247" s="333">
        <v>0</v>
      </c>
      <c r="BE247" s="333">
        <v>0</v>
      </c>
      <c r="BF247" s="333">
        <v>0</v>
      </c>
      <c r="BG247" s="333">
        <v>0</v>
      </c>
      <c r="BH247" s="333">
        <v>0</v>
      </c>
      <c r="BI247" s="333">
        <v>0</v>
      </c>
      <c r="BJ247" s="333">
        <v>0</v>
      </c>
      <c r="BK247" s="333">
        <v>0</v>
      </c>
      <c r="BL247" s="333">
        <v>0</v>
      </c>
      <c r="BM247" s="333">
        <v>0</v>
      </c>
      <c r="BN247" s="333">
        <v>0</v>
      </c>
      <c r="BO247" s="333">
        <v>0</v>
      </c>
      <c r="BP247" s="333">
        <v>0</v>
      </c>
      <c r="BQ247" s="333">
        <v>0</v>
      </c>
      <c r="BR247" s="333">
        <v>0</v>
      </c>
      <c r="BS247" s="333">
        <v>0</v>
      </c>
      <c r="BT247" s="333">
        <v>0</v>
      </c>
    </row>
    <row r="248" spans="1:72" ht="15.75" customHeight="1" x14ac:dyDescent="0.25">
      <c r="A248" s="2" t="s">
        <v>1102</v>
      </c>
      <c r="B248" s="218">
        <v>46265</v>
      </c>
      <c r="C248" s="332">
        <v>0.54166666666666663</v>
      </c>
      <c r="D248" s="332">
        <v>0.58333333333333337</v>
      </c>
      <c r="E248" s="333">
        <v>0</v>
      </c>
      <c r="F248" s="333">
        <v>0</v>
      </c>
      <c r="G248" s="333">
        <v>0</v>
      </c>
      <c r="H248" s="333">
        <v>0</v>
      </c>
      <c r="I248" s="333">
        <v>0</v>
      </c>
      <c r="J248" s="333">
        <v>0</v>
      </c>
      <c r="K248" s="333">
        <v>0</v>
      </c>
      <c r="L248" s="333">
        <v>0</v>
      </c>
      <c r="M248" s="333">
        <v>0</v>
      </c>
      <c r="N248" s="333">
        <v>0</v>
      </c>
      <c r="O248" s="333">
        <v>0</v>
      </c>
      <c r="P248" s="333">
        <v>0</v>
      </c>
      <c r="Q248" s="333">
        <v>0</v>
      </c>
      <c r="R248" s="333">
        <v>0</v>
      </c>
      <c r="S248" s="333">
        <v>0</v>
      </c>
      <c r="T248" s="333">
        <v>0</v>
      </c>
      <c r="U248" s="333">
        <v>0</v>
      </c>
      <c r="V248" s="333">
        <v>0</v>
      </c>
      <c r="W248" s="333">
        <v>0</v>
      </c>
      <c r="X248" s="333">
        <v>0</v>
      </c>
      <c r="Y248" s="333">
        <v>0</v>
      </c>
      <c r="Z248" s="333">
        <v>0</v>
      </c>
      <c r="AA248" s="333">
        <v>0</v>
      </c>
      <c r="AB248" s="333">
        <v>0</v>
      </c>
      <c r="AC248" s="333">
        <v>0</v>
      </c>
      <c r="AD248" s="333">
        <v>0</v>
      </c>
      <c r="AE248" s="333">
        <v>0</v>
      </c>
      <c r="AF248" s="333">
        <v>0</v>
      </c>
      <c r="AG248" s="333">
        <v>0</v>
      </c>
      <c r="AH248" s="333">
        <v>0</v>
      </c>
      <c r="AI248" s="333">
        <v>0</v>
      </c>
      <c r="AJ248" s="333">
        <v>0</v>
      </c>
      <c r="AK248" s="333">
        <v>0</v>
      </c>
      <c r="AL248" s="333">
        <v>0</v>
      </c>
      <c r="AM248" s="333">
        <v>0</v>
      </c>
      <c r="AN248" s="333">
        <v>0</v>
      </c>
      <c r="AO248" s="333">
        <v>0</v>
      </c>
      <c r="AP248" s="333">
        <v>0</v>
      </c>
      <c r="AQ248" s="333">
        <v>0</v>
      </c>
      <c r="AR248" s="333">
        <v>0</v>
      </c>
      <c r="AS248" s="333">
        <v>0</v>
      </c>
      <c r="AT248" s="333">
        <v>0</v>
      </c>
      <c r="AU248" s="333">
        <v>0</v>
      </c>
      <c r="AV248" s="333">
        <v>0</v>
      </c>
      <c r="AW248" s="333">
        <v>0</v>
      </c>
      <c r="AX248" s="333">
        <v>0</v>
      </c>
      <c r="AY248" s="333">
        <v>0</v>
      </c>
      <c r="AZ248" s="333">
        <v>0</v>
      </c>
      <c r="BA248" s="333">
        <v>0</v>
      </c>
      <c r="BB248" s="333">
        <v>0</v>
      </c>
      <c r="BC248" s="333">
        <v>0</v>
      </c>
      <c r="BD248" s="333">
        <v>0</v>
      </c>
      <c r="BE248" s="333">
        <v>0</v>
      </c>
      <c r="BF248" s="333">
        <v>0</v>
      </c>
      <c r="BG248" s="333">
        <v>0</v>
      </c>
      <c r="BH248" s="333">
        <v>0</v>
      </c>
      <c r="BI248" s="333">
        <v>0</v>
      </c>
      <c r="BJ248" s="333">
        <v>0</v>
      </c>
      <c r="BK248" s="333">
        <v>0</v>
      </c>
      <c r="BL248" s="333">
        <v>0</v>
      </c>
      <c r="BM248" s="333">
        <v>0</v>
      </c>
      <c r="BN248" s="333">
        <v>0</v>
      </c>
      <c r="BO248" s="333">
        <v>0</v>
      </c>
      <c r="BP248" s="333">
        <v>0</v>
      </c>
      <c r="BQ248" s="333">
        <v>0</v>
      </c>
      <c r="BR248" s="333">
        <v>0</v>
      </c>
      <c r="BS248" s="333">
        <v>0</v>
      </c>
      <c r="BT248" s="333">
        <v>0</v>
      </c>
    </row>
    <row r="249" spans="1:72" ht="15.75" customHeight="1" x14ac:dyDescent="0.25">
      <c r="A249" s="2" t="s">
        <v>1103</v>
      </c>
      <c r="B249" s="218">
        <v>46265</v>
      </c>
      <c r="C249" s="332">
        <v>0.58333333333333337</v>
      </c>
      <c r="D249" s="332">
        <v>0.625</v>
      </c>
      <c r="E249" s="333">
        <v>0</v>
      </c>
      <c r="F249" s="333">
        <v>0</v>
      </c>
      <c r="G249" s="333">
        <v>0</v>
      </c>
      <c r="H249" s="333">
        <v>0</v>
      </c>
      <c r="I249" s="333">
        <v>0</v>
      </c>
      <c r="J249" s="333">
        <v>0</v>
      </c>
      <c r="K249" s="333">
        <v>0</v>
      </c>
      <c r="L249" s="333">
        <v>0</v>
      </c>
      <c r="M249" s="333">
        <v>0</v>
      </c>
      <c r="N249" s="333">
        <v>0</v>
      </c>
      <c r="O249" s="333">
        <v>0</v>
      </c>
      <c r="P249" s="333">
        <v>0</v>
      </c>
      <c r="Q249" s="333">
        <v>0</v>
      </c>
      <c r="R249" s="333">
        <v>0</v>
      </c>
      <c r="S249" s="333">
        <v>0</v>
      </c>
      <c r="T249" s="333">
        <v>0</v>
      </c>
      <c r="U249" s="333">
        <v>0</v>
      </c>
      <c r="V249" s="333">
        <v>0</v>
      </c>
      <c r="W249" s="333">
        <v>0</v>
      </c>
      <c r="X249" s="333">
        <v>0</v>
      </c>
      <c r="Y249" s="333">
        <v>0</v>
      </c>
      <c r="Z249" s="333">
        <v>0</v>
      </c>
      <c r="AA249" s="333">
        <v>0</v>
      </c>
      <c r="AB249" s="333">
        <v>0</v>
      </c>
      <c r="AC249" s="333">
        <v>0</v>
      </c>
      <c r="AD249" s="333">
        <v>0</v>
      </c>
      <c r="AE249" s="333">
        <v>0</v>
      </c>
      <c r="AF249" s="333">
        <v>0</v>
      </c>
      <c r="AG249" s="333">
        <v>0</v>
      </c>
      <c r="AH249" s="333">
        <v>0</v>
      </c>
      <c r="AI249" s="333">
        <v>0</v>
      </c>
      <c r="AJ249" s="333">
        <v>0</v>
      </c>
      <c r="AK249" s="333">
        <v>0</v>
      </c>
      <c r="AL249" s="333">
        <v>0</v>
      </c>
      <c r="AM249" s="333">
        <v>0</v>
      </c>
      <c r="AN249" s="333">
        <v>0</v>
      </c>
      <c r="AO249" s="333">
        <v>0</v>
      </c>
      <c r="AP249" s="333">
        <v>0</v>
      </c>
      <c r="AQ249" s="333">
        <v>0</v>
      </c>
      <c r="AR249" s="333">
        <v>0</v>
      </c>
      <c r="AS249" s="333">
        <v>0</v>
      </c>
      <c r="AT249" s="333">
        <v>0</v>
      </c>
      <c r="AU249" s="333">
        <v>0</v>
      </c>
      <c r="AV249" s="333">
        <v>0</v>
      </c>
      <c r="AW249" s="333">
        <v>0</v>
      </c>
      <c r="AX249" s="333">
        <v>0</v>
      </c>
      <c r="AY249" s="333">
        <v>0</v>
      </c>
      <c r="AZ249" s="333">
        <v>0</v>
      </c>
      <c r="BA249" s="333">
        <v>0</v>
      </c>
      <c r="BB249" s="333">
        <v>0</v>
      </c>
      <c r="BC249" s="333">
        <v>0</v>
      </c>
      <c r="BD249" s="333">
        <v>0</v>
      </c>
      <c r="BE249" s="333">
        <v>0</v>
      </c>
      <c r="BF249" s="333">
        <v>0</v>
      </c>
      <c r="BG249" s="333">
        <v>0</v>
      </c>
      <c r="BH249" s="333">
        <v>0</v>
      </c>
      <c r="BI249" s="333">
        <v>0</v>
      </c>
      <c r="BJ249" s="333">
        <v>0</v>
      </c>
      <c r="BK249" s="333">
        <v>0</v>
      </c>
      <c r="BL249" s="333">
        <v>0</v>
      </c>
      <c r="BM249" s="333">
        <v>0</v>
      </c>
      <c r="BN249" s="333">
        <v>0</v>
      </c>
      <c r="BO249" s="333">
        <v>0</v>
      </c>
      <c r="BP249" s="333">
        <v>0</v>
      </c>
      <c r="BQ249" s="333">
        <v>0</v>
      </c>
      <c r="BR249" s="333">
        <v>0</v>
      </c>
      <c r="BS249" s="333">
        <v>0</v>
      </c>
      <c r="BT249" s="333">
        <v>0</v>
      </c>
    </row>
    <row r="250" spans="1:72" ht="15.75" customHeight="1" x14ac:dyDescent="0.25">
      <c r="A250" s="2" t="s">
        <v>1104</v>
      </c>
      <c r="B250" s="218">
        <v>46265</v>
      </c>
      <c r="C250" s="332">
        <v>0.625</v>
      </c>
      <c r="D250" s="332">
        <v>0.66666666666666663</v>
      </c>
      <c r="E250" s="333">
        <v>0</v>
      </c>
      <c r="F250" s="333">
        <v>0</v>
      </c>
      <c r="G250" s="333">
        <v>0</v>
      </c>
      <c r="H250" s="333">
        <v>0</v>
      </c>
      <c r="I250" s="333">
        <v>0</v>
      </c>
      <c r="J250" s="333">
        <v>0</v>
      </c>
      <c r="K250" s="333">
        <v>0</v>
      </c>
      <c r="L250" s="333">
        <v>0</v>
      </c>
      <c r="M250" s="333">
        <v>0</v>
      </c>
      <c r="N250" s="333">
        <v>0</v>
      </c>
      <c r="O250" s="333">
        <v>0</v>
      </c>
      <c r="P250" s="333">
        <v>0</v>
      </c>
      <c r="Q250" s="333">
        <v>0</v>
      </c>
      <c r="R250" s="333">
        <v>0</v>
      </c>
      <c r="S250" s="333">
        <v>0</v>
      </c>
      <c r="T250" s="333">
        <v>0</v>
      </c>
      <c r="U250" s="333">
        <v>0</v>
      </c>
      <c r="V250" s="333">
        <v>0</v>
      </c>
      <c r="W250" s="333">
        <v>0</v>
      </c>
      <c r="X250" s="333">
        <v>0</v>
      </c>
      <c r="Y250" s="333">
        <v>0</v>
      </c>
      <c r="Z250" s="333">
        <v>0</v>
      </c>
      <c r="AA250" s="333">
        <v>0</v>
      </c>
      <c r="AB250" s="333">
        <v>0</v>
      </c>
      <c r="AC250" s="333">
        <v>0</v>
      </c>
      <c r="AD250" s="333">
        <v>0</v>
      </c>
      <c r="AE250" s="333">
        <v>0</v>
      </c>
      <c r="AF250" s="333">
        <v>0</v>
      </c>
      <c r="AG250" s="333">
        <v>0</v>
      </c>
      <c r="AH250" s="333">
        <v>0</v>
      </c>
      <c r="AI250" s="333">
        <v>0</v>
      </c>
      <c r="AJ250" s="333">
        <v>0</v>
      </c>
      <c r="AK250" s="333">
        <v>0</v>
      </c>
      <c r="AL250" s="333">
        <v>0</v>
      </c>
      <c r="AM250" s="333">
        <v>0</v>
      </c>
      <c r="AN250" s="333">
        <v>0</v>
      </c>
      <c r="AO250" s="333">
        <v>0</v>
      </c>
      <c r="AP250" s="333">
        <v>0</v>
      </c>
      <c r="AQ250" s="333">
        <v>0</v>
      </c>
      <c r="AR250" s="333">
        <v>0</v>
      </c>
      <c r="AS250" s="333">
        <v>0</v>
      </c>
      <c r="AT250" s="333">
        <v>0</v>
      </c>
      <c r="AU250" s="333">
        <v>0</v>
      </c>
      <c r="AV250" s="333">
        <v>0</v>
      </c>
      <c r="AW250" s="333">
        <v>0</v>
      </c>
      <c r="AX250" s="333">
        <v>0</v>
      </c>
      <c r="AY250" s="333">
        <v>0</v>
      </c>
      <c r="AZ250" s="333">
        <v>0</v>
      </c>
      <c r="BA250" s="333">
        <v>0</v>
      </c>
      <c r="BB250" s="333">
        <v>0</v>
      </c>
      <c r="BC250" s="333">
        <v>0</v>
      </c>
      <c r="BD250" s="333">
        <v>0</v>
      </c>
      <c r="BE250" s="333">
        <v>0</v>
      </c>
      <c r="BF250" s="333">
        <v>0</v>
      </c>
      <c r="BG250" s="333">
        <v>0</v>
      </c>
      <c r="BH250" s="333">
        <v>0</v>
      </c>
      <c r="BI250" s="333">
        <v>0</v>
      </c>
      <c r="BJ250" s="333">
        <v>0</v>
      </c>
      <c r="BK250" s="333">
        <v>0</v>
      </c>
      <c r="BL250" s="333">
        <v>0</v>
      </c>
      <c r="BM250" s="333">
        <v>0</v>
      </c>
      <c r="BN250" s="333">
        <v>0</v>
      </c>
      <c r="BO250" s="333">
        <v>0</v>
      </c>
      <c r="BP250" s="333">
        <v>0</v>
      </c>
      <c r="BQ250" s="333">
        <v>0</v>
      </c>
      <c r="BR250" s="333">
        <v>0</v>
      </c>
      <c r="BS250" s="333">
        <v>0</v>
      </c>
      <c r="BT250" s="333">
        <v>0</v>
      </c>
    </row>
    <row r="251" spans="1:72" ht="15.75" customHeight="1" x14ac:dyDescent="0.25">
      <c r="A251" s="2" t="s">
        <v>1105</v>
      </c>
      <c r="B251" s="218">
        <v>46265</v>
      </c>
      <c r="C251" s="332">
        <v>0.66666666666666663</v>
      </c>
      <c r="D251" s="332">
        <v>0.70833333333333337</v>
      </c>
      <c r="E251" s="333">
        <v>0</v>
      </c>
      <c r="F251" s="333">
        <v>0</v>
      </c>
      <c r="G251" s="333">
        <v>0</v>
      </c>
      <c r="H251" s="333">
        <v>0</v>
      </c>
      <c r="I251" s="333">
        <v>0</v>
      </c>
      <c r="J251" s="333">
        <v>0</v>
      </c>
      <c r="K251" s="333">
        <v>0</v>
      </c>
      <c r="L251" s="333">
        <v>0</v>
      </c>
      <c r="M251" s="333">
        <v>0</v>
      </c>
      <c r="N251" s="333">
        <v>0</v>
      </c>
      <c r="O251" s="333">
        <v>0</v>
      </c>
      <c r="P251" s="333">
        <v>0</v>
      </c>
      <c r="Q251" s="333">
        <v>0</v>
      </c>
      <c r="R251" s="333">
        <v>0</v>
      </c>
      <c r="S251" s="333">
        <v>0</v>
      </c>
      <c r="T251" s="333">
        <v>0</v>
      </c>
      <c r="U251" s="333">
        <v>0</v>
      </c>
      <c r="V251" s="333">
        <v>0</v>
      </c>
      <c r="W251" s="333">
        <v>0</v>
      </c>
      <c r="X251" s="333">
        <v>0</v>
      </c>
      <c r="Y251" s="333">
        <v>0</v>
      </c>
      <c r="Z251" s="333">
        <v>0</v>
      </c>
      <c r="AA251" s="333">
        <v>0</v>
      </c>
      <c r="AB251" s="333">
        <v>0</v>
      </c>
      <c r="AC251" s="333">
        <v>0</v>
      </c>
      <c r="AD251" s="333">
        <v>0</v>
      </c>
      <c r="AE251" s="333">
        <v>0</v>
      </c>
      <c r="AF251" s="333">
        <v>0</v>
      </c>
      <c r="AG251" s="333">
        <v>0</v>
      </c>
      <c r="AH251" s="333">
        <v>0</v>
      </c>
      <c r="AI251" s="333">
        <v>0</v>
      </c>
      <c r="AJ251" s="333">
        <v>0</v>
      </c>
      <c r="AK251" s="333">
        <v>0</v>
      </c>
      <c r="AL251" s="333">
        <v>0</v>
      </c>
      <c r="AM251" s="333">
        <v>0</v>
      </c>
      <c r="AN251" s="333">
        <v>0</v>
      </c>
      <c r="AO251" s="333">
        <v>0</v>
      </c>
      <c r="AP251" s="333">
        <v>0</v>
      </c>
      <c r="AQ251" s="333">
        <v>0</v>
      </c>
      <c r="AR251" s="333">
        <v>0</v>
      </c>
      <c r="AS251" s="333">
        <v>0</v>
      </c>
      <c r="AT251" s="333">
        <v>0</v>
      </c>
      <c r="AU251" s="333">
        <v>0</v>
      </c>
      <c r="AV251" s="333">
        <v>0</v>
      </c>
      <c r="AW251" s="333">
        <v>0</v>
      </c>
      <c r="AX251" s="333">
        <v>0</v>
      </c>
      <c r="AY251" s="333">
        <v>0</v>
      </c>
      <c r="AZ251" s="333">
        <v>0</v>
      </c>
      <c r="BA251" s="333">
        <v>0</v>
      </c>
      <c r="BB251" s="333">
        <v>0</v>
      </c>
      <c r="BC251" s="333">
        <v>0</v>
      </c>
      <c r="BD251" s="333">
        <v>0</v>
      </c>
      <c r="BE251" s="333">
        <v>0</v>
      </c>
      <c r="BF251" s="333">
        <v>0</v>
      </c>
      <c r="BG251" s="333">
        <v>0</v>
      </c>
      <c r="BH251" s="333">
        <v>0</v>
      </c>
      <c r="BI251" s="333">
        <v>0</v>
      </c>
      <c r="BJ251" s="333">
        <v>0</v>
      </c>
      <c r="BK251" s="333">
        <v>0</v>
      </c>
      <c r="BL251" s="333">
        <v>0</v>
      </c>
      <c r="BM251" s="333">
        <v>0</v>
      </c>
      <c r="BN251" s="333">
        <v>0</v>
      </c>
      <c r="BO251" s="333">
        <v>0</v>
      </c>
      <c r="BP251" s="333">
        <v>0</v>
      </c>
      <c r="BQ251" s="333">
        <v>0</v>
      </c>
      <c r="BR251" s="333">
        <v>0</v>
      </c>
      <c r="BS251" s="333">
        <v>0</v>
      </c>
      <c r="BT251" s="333">
        <v>0</v>
      </c>
    </row>
    <row r="252" spans="1:72" ht="15.75" customHeight="1" x14ac:dyDescent="0.25">
      <c r="A252" s="2" t="s">
        <v>1106</v>
      </c>
      <c r="B252" s="218">
        <v>46265</v>
      </c>
      <c r="C252" s="332">
        <v>0.70833333333333337</v>
      </c>
      <c r="D252" s="332">
        <v>0.75</v>
      </c>
      <c r="E252" s="333">
        <v>0</v>
      </c>
      <c r="F252" s="333">
        <v>0</v>
      </c>
      <c r="G252" s="333">
        <v>0</v>
      </c>
      <c r="H252" s="333">
        <v>0</v>
      </c>
      <c r="I252" s="333">
        <v>0</v>
      </c>
      <c r="J252" s="333">
        <v>0</v>
      </c>
      <c r="K252" s="333">
        <v>0</v>
      </c>
      <c r="L252" s="333">
        <v>0</v>
      </c>
      <c r="M252" s="333">
        <v>0</v>
      </c>
      <c r="N252" s="333">
        <v>0</v>
      </c>
      <c r="O252" s="333">
        <v>0</v>
      </c>
      <c r="P252" s="333">
        <v>0</v>
      </c>
      <c r="Q252" s="333">
        <v>0</v>
      </c>
      <c r="R252" s="333">
        <v>0</v>
      </c>
      <c r="S252" s="333">
        <v>0</v>
      </c>
      <c r="T252" s="333">
        <v>0</v>
      </c>
      <c r="U252" s="333">
        <v>0</v>
      </c>
      <c r="V252" s="333">
        <v>0</v>
      </c>
      <c r="W252" s="333">
        <v>0</v>
      </c>
      <c r="X252" s="333">
        <v>0</v>
      </c>
      <c r="Y252" s="333">
        <v>0</v>
      </c>
      <c r="Z252" s="333">
        <v>0</v>
      </c>
      <c r="AA252" s="333">
        <v>0</v>
      </c>
      <c r="AB252" s="333">
        <v>0</v>
      </c>
      <c r="AC252" s="333">
        <v>0</v>
      </c>
      <c r="AD252" s="333">
        <v>0</v>
      </c>
      <c r="AE252" s="333">
        <v>0</v>
      </c>
      <c r="AF252" s="333">
        <v>0</v>
      </c>
      <c r="AG252" s="333">
        <v>0</v>
      </c>
      <c r="AH252" s="333">
        <v>0</v>
      </c>
      <c r="AI252" s="333">
        <v>0</v>
      </c>
      <c r="AJ252" s="333">
        <v>0</v>
      </c>
      <c r="AK252" s="333">
        <v>0</v>
      </c>
      <c r="AL252" s="333">
        <v>0</v>
      </c>
      <c r="AM252" s="333">
        <v>0</v>
      </c>
      <c r="AN252" s="333">
        <v>0</v>
      </c>
      <c r="AO252" s="333">
        <v>0</v>
      </c>
      <c r="AP252" s="333">
        <v>0</v>
      </c>
      <c r="AQ252" s="333">
        <v>0</v>
      </c>
      <c r="AR252" s="333">
        <v>0</v>
      </c>
      <c r="AS252" s="333">
        <v>0</v>
      </c>
      <c r="AT252" s="333">
        <v>0</v>
      </c>
      <c r="AU252" s="333">
        <v>0</v>
      </c>
      <c r="AV252" s="333">
        <v>0</v>
      </c>
      <c r="AW252" s="333">
        <v>0</v>
      </c>
      <c r="AX252" s="333">
        <v>0</v>
      </c>
      <c r="AY252" s="333">
        <v>0</v>
      </c>
      <c r="AZ252" s="333">
        <v>0</v>
      </c>
      <c r="BA252" s="333">
        <v>0</v>
      </c>
      <c r="BB252" s="333">
        <v>0</v>
      </c>
      <c r="BC252" s="333">
        <v>0</v>
      </c>
      <c r="BD252" s="333">
        <v>0</v>
      </c>
      <c r="BE252" s="333">
        <v>0</v>
      </c>
      <c r="BF252" s="333">
        <v>0</v>
      </c>
      <c r="BG252" s="333">
        <v>0</v>
      </c>
      <c r="BH252" s="333">
        <v>0</v>
      </c>
      <c r="BI252" s="333">
        <v>0</v>
      </c>
      <c r="BJ252" s="333">
        <v>0</v>
      </c>
      <c r="BK252" s="333">
        <v>0</v>
      </c>
      <c r="BL252" s="333">
        <v>0</v>
      </c>
      <c r="BM252" s="333">
        <v>0</v>
      </c>
      <c r="BN252" s="333">
        <v>0</v>
      </c>
      <c r="BO252" s="333">
        <v>0</v>
      </c>
      <c r="BP252" s="333">
        <v>0</v>
      </c>
      <c r="BQ252" s="333">
        <v>0</v>
      </c>
      <c r="BR252" s="333">
        <v>0</v>
      </c>
      <c r="BS252" s="333">
        <v>0</v>
      </c>
      <c r="BT252" s="333">
        <v>0</v>
      </c>
    </row>
    <row r="253" spans="1:72" ht="15.75" customHeight="1" x14ac:dyDescent="0.25">
      <c r="A253" s="2" t="s">
        <v>1107</v>
      </c>
      <c r="B253" s="218">
        <v>46266</v>
      </c>
      <c r="C253" s="332">
        <v>0.41666666666666669</v>
      </c>
      <c r="D253" s="332">
        <v>0.45833333333333331</v>
      </c>
      <c r="E253" s="333">
        <v>0</v>
      </c>
      <c r="F253" s="333">
        <v>0</v>
      </c>
      <c r="G253" s="333">
        <v>0</v>
      </c>
      <c r="H253" s="333">
        <v>0</v>
      </c>
      <c r="I253" s="333">
        <v>0</v>
      </c>
      <c r="J253" s="333">
        <v>0</v>
      </c>
      <c r="K253" s="333">
        <v>0</v>
      </c>
      <c r="L253" s="333">
        <v>0</v>
      </c>
      <c r="M253" s="333">
        <v>0</v>
      </c>
      <c r="N253" s="333">
        <v>0</v>
      </c>
      <c r="O253" s="333">
        <v>0</v>
      </c>
      <c r="P253" s="333">
        <v>0</v>
      </c>
      <c r="Q253" s="333">
        <v>0</v>
      </c>
      <c r="R253" s="333">
        <v>0</v>
      </c>
      <c r="S253" s="333">
        <v>0</v>
      </c>
      <c r="T253" s="333">
        <v>0</v>
      </c>
      <c r="U253" s="333">
        <v>0</v>
      </c>
      <c r="V253" s="333">
        <v>0</v>
      </c>
      <c r="W253" s="333">
        <v>0</v>
      </c>
      <c r="X253" s="333">
        <v>0</v>
      </c>
      <c r="Y253" s="333">
        <v>0</v>
      </c>
      <c r="Z253" s="333">
        <v>0</v>
      </c>
      <c r="AA253" s="333">
        <v>0</v>
      </c>
      <c r="AB253" s="333">
        <v>0</v>
      </c>
      <c r="AC253" s="333">
        <v>0</v>
      </c>
      <c r="AD253" s="333">
        <v>0</v>
      </c>
      <c r="AE253" s="333">
        <v>0</v>
      </c>
      <c r="AF253" s="333">
        <v>0</v>
      </c>
      <c r="AG253" s="333">
        <v>0</v>
      </c>
      <c r="AH253" s="333">
        <v>0</v>
      </c>
      <c r="AI253" s="333">
        <v>0</v>
      </c>
      <c r="AJ253" s="333">
        <v>0</v>
      </c>
      <c r="AK253" s="333">
        <v>0</v>
      </c>
      <c r="AL253" s="333">
        <v>0</v>
      </c>
      <c r="AM253" s="333">
        <v>0</v>
      </c>
      <c r="AN253" s="333">
        <v>0</v>
      </c>
      <c r="AO253" s="333">
        <v>0</v>
      </c>
      <c r="AP253" s="333">
        <v>0</v>
      </c>
      <c r="AQ253" s="333">
        <v>0</v>
      </c>
      <c r="AR253" s="333">
        <v>0</v>
      </c>
      <c r="AS253" s="333">
        <v>0</v>
      </c>
      <c r="AT253" s="333">
        <v>0</v>
      </c>
      <c r="AU253" s="333">
        <v>0</v>
      </c>
      <c r="AV253" s="333">
        <v>0</v>
      </c>
      <c r="AW253" s="333">
        <v>0</v>
      </c>
      <c r="AX253" s="333">
        <v>0</v>
      </c>
      <c r="AY253" s="333">
        <v>0</v>
      </c>
      <c r="AZ253" s="333">
        <v>0</v>
      </c>
      <c r="BA253" s="333">
        <v>0</v>
      </c>
      <c r="BB253" s="333">
        <v>0</v>
      </c>
      <c r="BC253" s="333">
        <v>0</v>
      </c>
      <c r="BD253" s="333">
        <v>0</v>
      </c>
      <c r="BE253" s="333">
        <v>0</v>
      </c>
      <c r="BF253" s="333">
        <v>0</v>
      </c>
      <c r="BG253" s="333">
        <v>0</v>
      </c>
      <c r="BH253" s="333">
        <v>0</v>
      </c>
      <c r="BI253" s="333">
        <v>0</v>
      </c>
      <c r="BJ253" s="333">
        <v>0</v>
      </c>
      <c r="BK253" s="333">
        <v>0</v>
      </c>
      <c r="BL253" s="333">
        <v>0</v>
      </c>
      <c r="BM253" s="333">
        <v>0</v>
      </c>
      <c r="BN253" s="333">
        <v>0</v>
      </c>
      <c r="BO253" s="333">
        <v>0</v>
      </c>
      <c r="BP253" s="333">
        <v>0</v>
      </c>
      <c r="BQ253" s="333">
        <v>0</v>
      </c>
      <c r="BR253" s="333">
        <v>0</v>
      </c>
      <c r="BS253" s="333">
        <v>0</v>
      </c>
      <c r="BT253" s="333">
        <v>0</v>
      </c>
    </row>
    <row r="254" spans="1:72" ht="15.75" customHeight="1" x14ac:dyDescent="0.25">
      <c r="A254" s="2" t="s">
        <v>1108</v>
      </c>
      <c r="B254" s="218">
        <v>46266</v>
      </c>
      <c r="C254" s="332">
        <v>0.45833333333333331</v>
      </c>
      <c r="D254" s="332">
        <v>0.5</v>
      </c>
      <c r="E254" s="333">
        <v>0</v>
      </c>
      <c r="F254" s="333">
        <v>0</v>
      </c>
      <c r="G254" s="333">
        <v>0</v>
      </c>
      <c r="H254" s="333">
        <v>0</v>
      </c>
      <c r="I254" s="333">
        <v>0</v>
      </c>
      <c r="J254" s="333">
        <v>0</v>
      </c>
      <c r="K254" s="333">
        <v>0</v>
      </c>
      <c r="L254" s="333">
        <v>0</v>
      </c>
      <c r="M254" s="333">
        <v>0</v>
      </c>
      <c r="N254" s="333">
        <v>0</v>
      </c>
      <c r="O254" s="333">
        <v>0</v>
      </c>
      <c r="P254" s="333">
        <v>0</v>
      </c>
      <c r="Q254" s="333">
        <v>0</v>
      </c>
      <c r="R254" s="333">
        <v>0</v>
      </c>
      <c r="S254" s="333">
        <v>0</v>
      </c>
      <c r="T254" s="333">
        <v>0</v>
      </c>
      <c r="U254" s="333">
        <v>0</v>
      </c>
      <c r="V254" s="333">
        <v>0</v>
      </c>
      <c r="W254" s="333">
        <v>0</v>
      </c>
      <c r="X254" s="333">
        <v>0</v>
      </c>
      <c r="Y254" s="333">
        <v>0</v>
      </c>
      <c r="Z254" s="333">
        <v>0</v>
      </c>
      <c r="AA254" s="333">
        <v>0</v>
      </c>
      <c r="AB254" s="333">
        <v>0</v>
      </c>
      <c r="AC254" s="333">
        <v>0</v>
      </c>
      <c r="AD254" s="333">
        <v>0</v>
      </c>
      <c r="AE254" s="333">
        <v>0</v>
      </c>
      <c r="AF254" s="333">
        <v>0</v>
      </c>
      <c r="AG254" s="333">
        <v>0</v>
      </c>
      <c r="AH254" s="333">
        <v>0</v>
      </c>
      <c r="AI254" s="333">
        <v>0</v>
      </c>
      <c r="AJ254" s="333">
        <v>0</v>
      </c>
      <c r="AK254" s="333">
        <v>0</v>
      </c>
      <c r="AL254" s="333">
        <v>0</v>
      </c>
      <c r="AM254" s="333">
        <v>0</v>
      </c>
      <c r="AN254" s="333">
        <v>0</v>
      </c>
      <c r="AO254" s="333">
        <v>0</v>
      </c>
      <c r="AP254" s="333">
        <v>0</v>
      </c>
      <c r="AQ254" s="333">
        <v>0</v>
      </c>
      <c r="AR254" s="333">
        <v>0</v>
      </c>
      <c r="AS254" s="333">
        <v>0</v>
      </c>
      <c r="AT254" s="333">
        <v>0</v>
      </c>
      <c r="AU254" s="333">
        <v>0</v>
      </c>
      <c r="AV254" s="333">
        <v>0</v>
      </c>
      <c r="AW254" s="333">
        <v>0</v>
      </c>
      <c r="AX254" s="333">
        <v>0</v>
      </c>
      <c r="AY254" s="333">
        <v>0</v>
      </c>
      <c r="AZ254" s="333">
        <v>0</v>
      </c>
      <c r="BA254" s="333">
        <v>0</v>
      </c>
      <c r="BB254" s="333">
        <v>0</v>
      </c>
      <c r="BC254" s="333">
        <v>0</v>
      </c>
      <c r="BD254" s="333">
        <v>0</v>
      </c>
      <c r="BE254" s="333">
        <v>0</v>
      </c>
      <c r="BF254" s="333">
        <v>0</v>
      </c>
      <c r="BG254" s="333">
        <v>0</v>
      </c>
      <c r="BH254" s="333">
        <v>0</v>
      </c>
      <c r="BI254" s="333">
        <v>0</v>
      </c>
      <c r="BJ254" s="333">
        <v>0</v>
      </c>
      <c r="BK254" s="333">
        <v>0</v>
      </c>
      <c r="BL254" s="333">
        <v>0</v>
      </c>
      <c r="BM254" s="333">
        <v>0</v>
      </c>
      <c r="BN254" s="333">
        <v>0</v>
      </c>
      <c r="BO254" s="333">
        <v>0</v>
      </c>
      <c r="BP254" s="333">
        <v>0</v>
      </c>
      <c r="BQ254" s="333">
        <v>0</v>
      </c>
      <c r="BR254" s="333">
        <v>0</v>
      </c>
      <c r="BS254" s="333">
        <v>0</v>
      </c>
      <c r="BT254" s="333">
        <v>0</v>
      </c>
    </row>
    <row r="255" spans="1:72" ht="15.75" customHeight="1" x14ac:dyDescent="0.25">
      <c r="A255" s="2" t="s">
        <v>1109</v>
      </c>
      <c r="B255" s="218">
        <v>46266</v>
      </c>
      <c r="C255" s="332">
        <v>0.5</v>
      </c>
      <c r="D255" s="332">
        <v>0.54166666666666663</v>
      </c>
      <c r="E255" s="333">
        <v>0</v>
      </c>
      <c r="F255" s="333">
        <v>0</v>
      </c>
      <c r="G255" s="333">
        <v>0</v>
      </c>
      <c r="H255" s="333">
        <v>0</v>
      </c>
      <c r="I255" s="333">
        <v>0</v>
      </c>
      <c r="J255" s="333">
        <v>0</v>
      </c>
      <c r="K255" s="333">
        <v>0</v>
      </c>
      <c r="L255" s="333">
        <v>0</v>
      </c>
      <c r="M255" s="333">
        <v>0</v>
      </c>
      <c r="N255" s="333">
        <v>0</v>
      </c>
      <c r="O255" s="333">
        <v>0</v>
      </c>
      <c r="P255" s="333">
        <v>0</v>
      </c>
      <c r="Q255" s="333">
        <v>0</v>
      </c>
      <c r="R255" s="333">
        <v>0</v>
      </c>
      <c r="S255" s="333">
        <v>0</v>
      </c>
      <c r="T255" s="333">
        <v>0</v>
      </c>
      <c r="U255" s="333">
        <v>0</v>
      </c>
      <c r="V255" s="333">
        <v>0</v>
      </c>
      <c r="W255" s="333">
        <v>0</v>
      </c>
      <c r="X255" s="333">
        <v>0</v>
      </c>
      <c r="Y255" s="333">
        <v>0</v>
      </c>
      <c r="Z255" s="333">
        <v>0</v>
      </c>
      <c r="AA255" s="333">
        <v>0</v>
      </c>
      <c r="AB255" s="333">
        <v>0</v>
      </c>
      <c r="AC255" s="333">
        <v>0</v>
      </c>
      <c r="AD255" s="333">
        <v>0</v>
      </c>
      <c r="AE255" s="333">
        <v>0</v>
      </c>
      <c r="AF255" s="333">
        <v>0</v>
      </c>
      <c r="AG255" s="333">
        <v>0</v>
      </c>
      <c r="AH255" s="333">
        <v>0</v>
      </c>
      <c r="AI255" s="333">
        <v>0</v>
      </c>
      <c r="AJ255" s="333">
        <v>0</v>
      </c>
      <c r="AK255" s="333">
        <v>0</v>
      </c>
      <c r="AL255" s="333">
        <v>0</v>
      </c>
      <c r="AM255" s="333">
        <v>0</v>
      </c>
      <c r="AN255" s="333">
        <v>0</v>
      </c>
      <c r="AO255" s="333">
        <v>0</v>
      </c>
      <c r="AP255" s="333">
        <v>0</v>
      </c>
      <c r="AQ255" s="333">
        <v>0</v>
      </c>
      <c r="AR255" s="333">
        <v>0</v>
      </c>
      <c r="AS255" s="333">
        <v>0</v>
      </c>
      <c r="AT255" s="333">
        <v>0</v>
      </c>
      <c r="AU255" s="333">
        <v>0</v>
      </c>
      <c r="AV255" s="333">
        <v>0</v>
      </c>
      <c r="AW255" s="333">
        <v>0</v>
      </c>
      <c r="AX255" s="333">
        <v>0</v>
      </c>
      <c r="AY255" s="333">
        <v>0</v>
      </c>
      <c r="AZ255" s="333">
        <v>0</v>
      </c>
      <c r="BA255" s="333">
        <v>0</v>
      </c>
      <c r="BB255" s="333">
        <v>0</v>
      </c>
      <c r="BC255" s="333">
        <v>0</v>
      </c>
      <c r="BD255" s="333">
        <v>0</v>
      </c>
      <c r="BE255" s="333">
        <v>0</v>
      </c>
      <c r="BF255" s="333">
        <v>0</v>
      </c>
      <c r="BG255" s="333">
        <v>0</v>
      </c>
      <c r="BH255" s="333">
        <v>0</v>
      </c>
      <c r="BI255" s="333">
        <v>0</v>
      </c>
      <c r="BJ255" s="333">
        <v>0</v>
      </c>
      <c r="BK255" s="333">
        <v>0</v>
      </c>
      <c r="BL255" s="333">
        <v>0</v>
      </c>
      <c r="BM255" s="333">
        <v>0</v>
      </c>
      <c r="BN255" s="333">
        <v>0</v>
      </c>
      <c r="BO255" s="333">
        <v>0</v>
      </c>
      <c r="BP255" s="333">
        <v>0</v>
      </c>
      <c r="BQ255" s="333">
        <v>0</v>
      </c>
      <c r="BR255" s="333">
        <v>0</v>
      </c>
      <c r="BS255" s="333">
        <v>0</v>
      </c>
      <c r="BT255" s="333">
        <v>0</v>
      </c>
    </row>
    <row r="256" spans="1:72" ht="15.75" customHeight="1" x14ac:dyDescent="0.25">
      <c r="A256" s="2" t="s">
        <v>1110</v>
      </c>
      <c r="B256" s="218">
        <v>46266</v>
      </c>
      <c r="C256" s="332">
        <v>0.54166666666666663</v>
      </c>
      <c r="D256" s="332">
        <v>0.58333333333333337</v>
      </c>
      <c r="E256" s="333">
        <v>0</v>
      </c>
      <c r="F256" s="333">
        <v>0</v>
      </c>
      <c r="G256" s="333">
        <v>0</v>
      </c>
      <c r="H256" s="333">
        <v>0</v>
      </c>
      <c r="I256" s="333">
        <v>0</v>
      </c>
      <c r="J256" s="333">
        <v>0</v>
      </c>
      <c r="K256" s="333">
        <v>0</v>
      </c>
      <c r="L256" s="333">
        <v>0</v>
      </c>
      <c r="M256" s="333">
        <v>0</v>
      </c>
      <c r="N256" s="333">
        <v>0</v>
      </c>
      <c r="O256" s="333">
        <v>0</v>
      </c>
      <c r="P256" s="333">
        <v>0</v>
      </c>
      <c r="Q256" s="333">
        <v>0</v>
      </c>
      <c r="R256" s="333">
        <v>0</v>
      </c>
      <c r="S256" s="333">
        <v>0</v>
      </c>
      <c r="T256" s="333">
        <v>0</v>
      </c>
      <c r="U256" s="333">
        <v>0</v>
      </c>
      <c r="V256" s="333">
        <v>0</v>
      </c>
      <c r="W256" s="333">
        <v>0</v>
      </c>
      <c r="X256" s="333">
        <v>0</v>
      </c>
      <c r="Y256" s="333">
        <v>0</v>
      </c>
      <c r="Z256" s="333">
        <v>0</v>
      </c>
      <c r="AA256" s="333">
        <v>0</v>
      </c>
      <c r="AB256" s="333">
        <v>0</v>
      </c>
      <c r="AC256" s="333">
        <v>0</v>
      </c>
      <c r="AD256" s="333">
        <v>0</v>
      </c>
      <c r="AE256" s="333">
        <v>0</v>
      </c>
      <c r="AF256" s="333">
        <v>0</v>
      </c>
      <c r="AG256" s="333">
        <v>0</v>
      </c>
      <c r="AH256" s="333">
        <v>0</v>
      </c>
      <c r="AI256" s="333">
        <v>0</v>
      </c>
      <c r="AJ256" s="333">
        <v>0</v>
      </c>
      <c r="AK256" s="333">
        <v>0</v>
      </c>
      <c r="AL256" s="333">
        <v>0</v>
      </c>
      <c r="AM256" s="333">
        <v>0</v>
      </c>
      <c r="AN256" s="333">
        <v>0</v>
      </c>
      <c r="AO256" s="333">
        <v>0</v>
      </c>
      <c r="AP256" s="333">
        <v>0</v>
      </c>
      <c r="AQ256" s="333">
        <v>0</v>
      </c>
      <c r="AR256" s="333">
        <v>0</v>
      </c>
      <c r="AS256" s="333">
        <v>0</v>
      </c>
      <c r="AT256" s="333">
        <v>0</v>
      </c>
      <c r="AU256" s="333">
        <v>0</v>
      </c>
      <c r="AV256" s="333">
        <v>0</v>
      </c>
      <c r="AW256" s="333">
        <v>0</v>
      </c>
      <c r="AX256" s="333">
        <v>0</v>
      </c>
      <c r="AY256" s="333">
        <v>0</v>
      </c>
      <c r="AZ256" s="333">
        <v>0</v>
      </c>
      <c r="BA256" s="333">
        <v>0</v>
      </c>
      <c r="BB256" s="333">
        <v>0</v>
      </c>
      <c r="BC256" s="333">
        <v>0</v>
      </c>
      <c r="BD256" s="333">
        <v>0</v>
      </c>
      <c r="BE256" s="333">
        <v>0</v>
      </c>
      <c r="BF256" s="333">
        <v>0</v>
      </c>
      <c r="BG256" s="333">
        <v>0</v>
      </c>
      <c r="BH256" s="333">
        <v>0</v>
      </c>
      <c r="BI256" s="333">
        <v>0</v>
      </c>
      <c r="BJ256" s="333">
        <v>0</v>
      </c>
      <c r="BK256" s="333">
        <v>0</v>
      </c>
      <c r="BL256" s="333">
        <v>0</v>
      </c>
      <c r="BM256" s="333">
        <v>0</v>
      </c>
      <c r="BN256" s="333">
        <v>0</v>
      </c>
      <c r="BO256" s="333">
        <v>0</v>
      </c>
      <c r="BP256" s="333">
        <v>0</v>
      </c>
      <c r="BQ256" s="333">
        <v>0</v>
      </c>
      <c r="BR256" s="333">
        <v>0</v>
      </c>
      <c r="BS256" s="333">
        <v>0</v>
      </c>
      <c r="BT256" s="333">
        <v>0</v>
      </c>
    </row>
    <row r="257" spans="1:72" ht="15.75" customHeight="1" x14ac:dyDescent="0.25">
      <c r="A257" s="2" t="s">
        <v>1111</v>
      </c>
      <c r="B257" s="218">
        <v>46266</v>
      </c>
      <c r="C257" s="332">
        <v>0.58333333333333337</v>
      </c>
      <c r="D257" s="332">
        <v>0.625</v>
      </c>
      <c r="E257" s="333">
        <v>0</v>
      </c>
      <c r="F257" s="333">
        <v>0</v>
      </c>
      <c r="G257" s="333">
        <v>0</v>
      </c>
      <c r="H257" s="333">
        <v>0</v>
      </c>
      <c r="I257" s="333">
        <v>0</v>
      </c>
      <c r="J257" s="333">
        <v>0</v>
      </c>
      <c r="K257" s="333">
        <v>0</v>
      </c>
      <c r="L257" s="333">
        <v>0</v>
      </c>
      <c r="M257" s="333">
        <v>0</v>
      </c>
      <c r="N257" s="333">
        <v>0</v>
      </c>
      <c r="O257" s="333">
        <v>0</v>
      </c>
      <c r="P257" s="333">
        <v>0</v>
      </c>
      <c r="Q257" s="333">
        <v>0</v>
      </c>
      <c r="R257" s="333">
        <v>0</v>
      </c>
      <c r="S257" s="333">
        <v>0</v>
      </c>
      <c r="T257" s="333">
        <v>0</v>
      </c>
      <c r="U257" s="333">
        <v>0</v>
      </c>
      <c r="V257" s="333">
        <v>0</v>
      </c>
      <c r="W257" s="333">
        <v>0</v>
      </c>
      <c r="X257" s="333">
        <v>0</v>
      </c>
      <c r="Y257" s="333">
        <v>0</v>
      </c>
      <c r="Z257" s="333">
        <v>0</v>
      </c>
      <c r="AA257" s="333">
        <v>0</v>
      </c>
      <c r="AB257" s="333">
        <v>0</v>
      </c>
      <c r="AC257" s="333">
        <v>0</v>
      </c>
      <c r="AD257" s="333">
        <v>0</v>
      </c>
      <c r="AE257" s="333">
        <v>0</v>
      </c>
      <c r="AF257" s="333">
        <v>0</v>
      </c>
      <c r="AG257" s="333">
        <v>0</v>
      </c>
      <c r="AH257" s="333">
        <v>0</v>
      </c>
      <c r="AI257" s="333">
        <v>0</v>
      </c>
      <c r="AJ257" s="333">
        <v>0</v>
      </c>
      <c r="AK257" s="333">
        <v>0</v>
      </c>
      <c r="AL257" s="333">
        <v>0</v>
      </c>
      <c r="AM257" s="333">
        <v>0</v>
      </c>
      <c r="AN257" s="333">
        <v>0</v>
      </c>
      <c r="AO257" s="333">
        <v>0</v>
      </c>
      <c r="AP257" s="333">
        <v>0</v>
      </c>
      <c r="AQ257" s="333">
        <v>0</v>
      </c>
      <c r="AR257" s="333">
        <v>0</v>
      </c>
      <c r="AS257" s="333">
        <v>0</v>
      </c>
      <c r="AT257" s="333">
        <v>0</v>
      </c>
      <c r="AU257" s="333">
        <v>0</v>
      </c>
      <c r="AV257" s="333">
        <v>0</v>
      </c>
      <c r="AW257" s="333">
        <v>0</v>
      </c>
      <c r="AX257" s="333">
        <v>0</v>
      </c>
      <c r="AY257" s="333">
        <v>0</v>
      </c>
      <c r="AZ257" s="333">
        <v>0</v>
      </c>
      <c r="BA257" s="333">
        <v>0</v>
      </c>
      <c r="BB257" s="333">
        <v>0</v>
      </c>
      <c r="BC257" s="333">
        <v>0</v>
      </c>
      <c r="BD257" s="333">
        <v>0</v>
      </c>
      <c r="BE257" s="333">
        <v>0</v>
      </c>
      <c r="BF257" s="333">
        <v>0</v>
      </c>
      <c r="BG257" s="333">
        <v>0</v>
      </c>
      <c r="BH257" s="333">
        <v>0</v>
      </c>
      <c r="BI257" s="333">
        <v>0</v>
      </c>
      <c r="BJ257" s="333">
        <v>0</v>
      </c>
      <c r="BK257" s="333">
        <v>0</v>
      </c>
      <c r="BL257" s="333">
        <v>0</v>
      </c>
      <c r="BM257" s="333">
        <v>0</v>
      </c>
      <c r="BN257" s="333">
        <v>0</v>
      </c>
      <c r="BO257" s="333">
        <v>0</v>
      </c>
      <c r="BP257" s="333">
        <v>0</v>
      </c>
      <c r="BQ257" s="333">
        <v>0</v>
      </c>
      <c r="BR257" s="333">
        <v>0</v>
      </c>
      <c r="BS257" s="333">
        <v>0</v>
      </c>
      <c r="BT257" s="333">
        <v>0</v>
      </c>
    </row>
    <row r="258" spans="1:72" ht="15.75" customHeight="1" x14ac:dyDescent="0.25">
      <c r="A258" s="2" t="s">
        <v>1112</v>
      </c>
      <c r="B258" s="218">
        <v>46266</v>
      </c>
      <c r="C258" s="332">
        <v>0.625</v>
      </c>
      <c r="D258" s="332">
        <v>0.66666666666666663</v>
      </c>
      <c r="E258" s="333">
        <v>0</v>
      </c>
      <c r="F258" s="333">
        <v>0</v>
      </c>
      <c r="G258" s="333">
        <v>0</v>
      </c>
      <c r="H258" s="333">
        <v>0</v>
      </c>
      <c r="I258" s="333">
        <v>0</v>
      </c>
      <c r="J258" s="333">
        <v>0</v>
      </c>
      <c r="K258" s="333">
        <v>0</v>
      </c>
      <c r="L258" s="333">
        <v>0</v>
      </c>
      <c r="M258" s="333">
        <v>0</v>
      </c>
      <c r="N258" s="333">
        <v>0</v>
      </c>
      <c r="O258" s="333">
        <v>0</v>
      </c>
      <c r="P258" s="333">
        <v>0</v>
      </c>
      <c r="Q258" s="333">
        <v>0</v>
      </c>
      <c r="R258" s="333">
        <v>0</v>
      </c>
      <c r="S258" s="333">
        <v>0</v>
      </c>
      <c r="T258" s="333">
        <v>0</v>
      </c>
      <c r="U258" s="333">
        <v>0</v>
      </c>
      <c r="V258" s="333">
        <v>0</v>
      </c>
      <c r="W258" s="333">
        <v>0</v>
      </c>
      <c r="X258" s="333">
        <v>0</v>
      </c>
      <c r="Y258" s="333">
        <v>0</v>
      </c>
      <c r="Z258" s="333">
        <v>0</v>
      </c>
      <c r="AA258" s="333">
        <v>0</v>
      </c>
      <c r="AB258" s="333">
        <v>0</v>
      </c>
      <c r="AC258" s="333">
        <v>0</v>
      </c>
      <c r="AD258" s="333">
        <v>0</v>
      </c>
      <c r="AE258" s="333">
        <v>0</v>
      </c>
      <c r="AF258" s="333">
        <v>0</v>
      </c>
      <c r="AG258" s="333">
        <v>0</v>
      </c>
      <c r="AH258" s="333">
        <v>0</v>
      </c>
      <c r="AI258" s="333">
        <v>0</v>
      </c>
      <c r="AJ258" s="333">
        <v>0</v>
      </c>
      <c r="AK258" s="333">
        <v>0</v>
      </c>
      <c r="AL258" s="333">
        <v>0</v>
      </c>
      <c r="AM258" s="333">
        <v>0</v>
      </c>
      <c r="AN258" s="333">
        <v>0</v>
      </c>
      <c r="AO258" s="333">
        <v>0</v>
      </c>
      <c r="AP258" s="333">
        <v>0</v>
      </c>
      <c r="AQ258" s="333">
        <v>0</v>
      </c>
      <c r="AR258" s="333">
        <v>0</v>
      </c>
      <c r="AS258" s="333">
        <v>0</v>
      </c>
      <c r="AT258" s="333">
        <v>0</v>
      </c>
      <c r="AU258" s="333">
        <v>0</v>
      </c>
      <c r="AV258" s="333">
        <v>0</v>
      </c>
      <c r="AW258" s="333">
        <v>0</v>
      </c>
      <c r="AX258" s="333">
        <v>0</v>
      </c>
      <c r="AY258" s="333">
        <v>0</v>
      </c>
      <c r="AZ258" s="333">
        <v>0</v>
      </c>
      <c r="BA258" s="333">
        <v>0</v>
      </c>
      <c r="BB258" s="333">
        <v>0</v>
      </c>
      <c r="BC258" s="333">
        <v>0</v>
      </c>
      <c r="BD258" s="333">
        <v>0</v>
      </c>
      <c r="BE258" s="333">
        <v>0</v>
      </c>
      <c r="BF258" s="333">
        <v>0</v>
      </c>
      <c r="BG258" s="333">
        <v>0</v>
      </c>
      <c r="BH258" s="333">
        <v>0</v>
      </c>
      <c r="BI258" s="333">
        <v>0</v>
      </c>
      <c r="BJ258" s="333">
        <v>0</v>
      </c>
      <c r="BK258" s="333">
        <v>0</v>
      </c>
      <c r="BL258" s="333">
        <v>0</v>
      </c>
      <c r="BM258" s="333">
        <v>0</v>
      </c>
      <c r="BN258" s="333">
        <v>0</v>
      </c>
      <c r="BO258" s="333">
        <v>0</v>
      </c>
      <c r="BP258" s="333">
        <v>0</v>
      </c>
      <c r="BQ258" s="333">
        <v>0</v>
      </c>
      <c r="BR258" s="333">
        <v>0</v>
      </c>
      <c r="BS258" s="333">
        <v>0</v>
      </c>
      <c r="BT258" s="333">
        <v>0</v>
      </c>
    </row>
    <row r="259" spans="1:72" ht="15.75" customHeight="1" x14ac:dyDescent="0.25">
      <c r="A259" s="2" t="s">
        <v>1113</v>
      </c>
      <c r="B259" s="218">
        <v>46266</v>
      </c>
      <c r="C259" s="332">
        <v>0.66666666666666663</v>
      </c>
      <c r="D259" s="332">
        <v>0.70833333333333337</v>
      </c>
      <c r="E259" s="333">
        <v>0</v>
      </c>
      <c r="F259" s="333">
        <v>0</v>
      </c>
      <c r="G259" s="333">
        <v>0</v>
      </c>
      <c r="H259" s="333">
        <v>0</v>
      </c>
      <c r="I259" s="333">
        <v>0</v>
      </c>
      <c r="J259" s="333">
        <v>0</v>
      </c>
      <c r="K259" s="333">
        <v>0</v>
      </c>
      <c r="L259" s="333">
        <v>0</v>
      </c>
      <c r="M259" s="333">
        <v>0</v>
      </c>
      <c r="N259" s="333">
        <v>0</v>
      </c>
      <c r="O259" s="333">
        <v>0</v>
      </c>
      <c r="P259" s="333">
        <v>0</v>
      </c>
      <c r="Q259" s="333">
        <v>0</v>
      </c>
      <c r="R259" s="333">
        <v>0</v>
      </c>
      <c r="S259" s="333">
        <v>0</v>
      </c>
      <c r="T259" s="333">
        <v>0</v>
      </c>
      <c r="U259" s="333">
        <v>0</v>
      </c>
      <c r="V259" s="333">
        <v>0</v>
      </c>
      <c r="W259" s="333">
        <v>0</v>
      </c>
      <c r="X259" s="333">
        <v>0</v>
      </c>
      <c r="Y259" s="333">
        <v>0</v>
      </c>
      <c r="Z259" s="333">
        <v>0</v>
      </c>
      <c r="AA259" s="333">
        <v>0</v>
      </c>
      <c r="AB259" s="333">
        <v>0</v>
      </c>
      <c r="AC259" s="333">
        <v>0</v>
      </c>
      <c r="AD259" s="333">
        <v>0</v>
      </c>
      <c r="AE259" s="333">
        <v>0</v>
      </c>
      <c r="AF259" s="333">
        <v>0</v>
      </c>
      <c r="AG259" s="333">
        <v>0</v>
      </c>
      <c r="AH259" s="333">
        <v>0</v>
      </c>
      <c r="AI259" s="333">
        <v>0</v>
      </c>
      <c r="AJ259" s="333">
        <v>0</v>
      </c>
      <c r="AK259" s="333">
        <v>0</v>
      </c>
      <c r="AL259" s="333">
        <v>0</v>
      </c>
      <c r="AM259" s="333">
        <v>0</v>
      </c>
      <c r="AN259" s="333">
        <v>0</v>
      </c>
      <c r="AO259" s="333">
        <v>0</v>
      </c>
      <c r="AP259" s="333">
        <v>0</v>
      </c>
      <c r="AQ259" s="333">
        <v>0</v>
      </c>
      <c r="AR259" s="333">
        <v>0</v>
      </c>
      <c r="AS259" s="333">
        <v>0</v>
      </c>
      <c r="AT259" s="333">
        <v>0</v>
      </c>
      <c r="AU259" s="333">
        <v>0</v>
      </c>
      <c r="AV259" s="333">
        <v>0</v>
      </c>
      <c r="AW259" s="333">
        <v>0</v>
      </c>
      <c r="AX259" s="333">
        <v>0</v>
      </c>
      <c r="AY259" s="333">
        <v>0</v>
      </c>
      <c r="AZ259" s="333">
        <v>0</v>
      </c>
      <c r="BA259" s="333">
        <v>0</v>
      </c>
      <c r="BB259" s="333">
        <v>0</v>
      </c>
      <c r="BC259" s="333">
        <v>0</v>
      </c>
      <c r="BD259" s="333">
        <v>0</v>
      </c>
      <c r="BE259" s="333">
        <v>0</v>
      </c>
      <c r="BF259" s="333">
        <v>0</v>
      </c>
      <c r="BG259" s="333">
        <v>0</v>
      </c>
      <c r="BH259" s="333">
        <v>0</v>
      </c>
      <c r="BI259" s="333">
        <v>0</v>
      </c>
      <c r="BJ259" s="333">
        <v>0</v>
      </c>
      <c r="BK259" s="333">
        <v>0</v>
      </c>
      <c r="BL259" s="333">
        <v>0</v>
      </c>
      <c r="BM259" s="333">
        <v>0</v>
      </c>
      <c r="BN259" s="333">
        <v>0</v>
      </c>
      <c r="BO259" s="333">
        <v>0</v>
      </c>
      <c r="BP259" s="333">
        <v>0</v>
      </c>
      <c r="BQ259" s="333">
        <v>0</v>
      </c>
      <c r="BR259" s="333">
        <v>0</v>
      </c>
      <c r="BS259" s="333">
        <v>0</v>
      </c>
      <c r="BT259" s="333">
        <v>0</v>
      </c>
    </row>
    <row r="260" spans="1:72" ht="15.75" customHeight="1" x14ac:dyDescent="0.25">
      <c r="A260" s="2" t="s">
        <v>1114</v>
      </c>
      <c r="B260" s="218">
        <v>46266</v>
      </c>
      <c r="C260" s="332">
        <v>0.70833333333333337</v>
      </c>
      <c r="D260" s="332">
        <v>0.75</v>
      </c>
      <c r="E260" s="333">
        <v>0</v>
      </c>
      <c r="F260" s="333">
        <v>0</v>
      </c>
      <c r="G260" s="333">
        <v>0</v>
      </c>
      <c r="H260" s="333">
        <v>0</v>
      </c>
      <c r="I260" s="333">
        <v>0</v>
      </c>
      <c r="J260" s="333">
        <v>0</v>
      </c>
      <c r="K260" s="333">
        <v>0</v>
      </c>
      <c r="L260" s="333">
        <v>0</v>
      </c>
      <c r="M260" s="333">
        <v>0</v>
      </c>
      <c r="N260" s="333">
        <v>0</v>
      </c>
      <c r="O260" s="333">
        <v>0</v>
      </c>
      <c r="P260" s="333">
        <v>0</v>
      </c>
      <c r="Q260" s="333">
        <v>0</v>
      </c>
      <c r="R260" s="333">
        <v>0</v>
      </c>
      <c r="S260" s="333">
        <v>0</v>
      </c>
      <c r="T260" s="333">
        <v>0</v>
      </c>
      <c r="U260" s="333">
        <v>0</v>
      </c>
      <c r="V260" s="333">
        <v>0</v>
      </c>
      <c r="W260" s="333">
        <v>0</v>
      </c>
      <c r="X260" s="333">
        <v>0</v>
      </c>
      <c r="Y260" s="333">
        <v>0</v>
      </c>
      <c r="Z260" s="333">
        <v>0</v>
      </c>
      <c r="AA260" s="333">
        <v>0</v>
      </c>
      <c r="AB260" s="333">
        <v>0</v>
      </c>
      <c r="AC260" s="333">
        <v>0</v>
      </c>
      <c r="AD260" s="333">
        <v>0</v>
      </c>
      <c r="AE260" s="333">
        <v>0</v>
      </c>
      <c r="AF260" s="333">
        <v>0</v>
      </c>
      <c r="AG260" s="333">
        <v>0</v>
      </c>
      <c r="AH260" s="333">
        <v>0</v>
      </c>
      <c r="AI260" s="333">
        <v>0</v>
      </c>
      <c r="AJ260" s="333">
        <v>0</v>
      </c>
      <c r="AK260" s="333">
        <v>0</v>
      </c>
      <c r="AL260" s="333">
        <v>0</v>
      </c>
      <c r="AM260" s="333">
        <v>0</v>
      </c>
      <c r="AN260" s="333">
        <v>0</v>
      </c>
      <c r="AO260" s="333">
        <v>0</v>
      </c>
      <c r="AP260" s="333">
        <v>0</v>
      </c>
      <c r="AQ260" s="333">
        <v>0</v>
      </c>
      <c r="AR260" s="333">
        <v>0</v>
      </c>
      <c r="AS260" s="333">
        <v>0</v>
      </c>
      <c r="AT260" s="333">
        <v>0</v>
      </c>
      <c r="AU260" s="333">
        <v>0</v>
      </c>
      <c r="AV260" s="333">
        <v>0</v>
      </c>
      <c r="AW260" s="333">
        <v>0</v>
      </c>
      <c r="AX260" s="333">
        <v>0</v>
      </c>
      <c r="AY260" s="333">
        <v>0</v>
      </c>
      <c r="AZ260" s="333">
        <v>0</v>
      </c>
      <c r="BA260" s="333">
        <v>0</v>
      </c>
      <c r="BB260" s="333">
        <v>0</v>
      </c>
      <c r="BC260" s="333">
        <v>0</v>
      </c>
      <c r="BD260" s="333">
        <v>0</v>
      </c>
      <c r="BE260" s="333">
        <v>0</v>
      </c>
      <c r="BF260" s="333">
        <v>0</v>
      </c>
      <c r="BG260" s="333">
        <v>0</v>
      </c>
      <c r="BH260" s="333">
        <v>0</v>
      </c>
      <c r="BI260" s="333">
        <v>0</v>
      </c>
      <c r="BJ260" s="333">
        <v>0</v>
      </c>
      <c r="BK260" s="333">
        <v>0</v>
      </c>
      <c r="BL260" s="333">
        <v>0</v>
      </c>
      <c r="BM260" s="333">
        <v>0</v>
      </c>
      <c r="BN260" s="333">
        <v>0</v>
      </c>
      <c r="BO260" s="333">
        <v>0</v>
      </c>
      <c r="BP260" s="333">
        <v>0</v>
      </c>
      <c r="BQ260" s="333">
        <v>0</v>
      </c>
      <c r="BR260" s="333">
        <v>0</v>
      </c>
      <c r="BS260" s="333">
        <v>0</v>
      </c>
      <c r="BT260" s="333">
        <v>0</v>
      </c>
    </row>
    <row r="261" spans="1:72" ht="15.75" customHeight="1" x14ac:dyDescent="0.2">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c r="AA261" s="311"/>
      <c r="AB261" s="311"/>
      <c r="AC261" s="311"/>
      <c r="AD261" s="311"/>
      <c r="AE261" s="311"/>
      <c r="AF261" s="311"/>
      <c r="AG261" s="311"/>
      <c r="AH261" s="311"/>
      <c r="AI261" s="311"/>
      <c r="AJ261" s="311"/>
      <c r="AK261" s="311"/>
      <c r="AL261" s="311"/>
      <c r="AM261" s="311"/>
      <c r="AN261" s="311"/>
      <c r="AO261" s="311"/>
      <c r="AP261" s="311"/>
      <c r="AQ261" s="311"/>
      <c r="AR261" s="311"/>
      <c r="AS261" s="311"/>
      <c r="AT261" s="311"/>
      <c r="AU261" s="311"/>
      <c r="AV261" s="311"/>
      <c r="AW261" s="311"/>
      <c r="AX261" s="311"/>
      <c r="AY261" s="311"/>
      <c r="AZ261" s="311"/>
      <c r="BA261" s="311"/>
      <c r="BB261" s="311"/>
      <c r="BC261" s="311"/>
      <c r="BD261" s="311"/>
      <c r="BE261" s="311"/>
      <c r="BF261" s="311"/>
      <c r="BG261" s="311"/>
      <c r="BH261" s="311"/>
      <c r="BI261" s="311"/>
      <c r="BJ261" s="311"/>
      <c r="BK261" s="311"/>
      <c r="BL261" s="311"/>
      <c r="BM261" s="311"/>
      <c r="BN261" s="311"/>
      <c r="BO261" s="311"/>
      <c r="BP261" s="311"/>
      <c r="BQ261" s="311"/>
      <c r="BR261" s="311"/>
      <c r="BS261" s="311"/>
      <c r="BT261" s="311"/>
    </row>
    <row r="262" spans="1:72" ht="15.75" customHeight="1" x14ac:dyDescent="0.2">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c r="AA262" s="311"/>
      <c r="AB262" s="311"/>
      <c r="AC262" s="311"/>
      <c r="AD262" s="311"/>
      <c r="AE262" s="311"/>
      <c r="AF262" s="311"/>
      <c r="AG262" s="311"/>
      <c r="AH262" s="311"/>
      <c r="AI262" s="311"/>
      <c r="AJ262" s="311"/>
      <c r="AK262" s="311"/>
      <c r="AL262" s="311"/>
      <c r="AM262" s="311"/>
      <c r="AN262" s="311"/>
      <c r="AO262" s="311"/>
      <c r="AP262" s="311"/>
      <c r="AQ262" s="311"/>
      <c r="AR262" s="311"/>
      <c r="AS262" s="311"/>
      <c r="AT262" s="311"/>
      <c r="AU262" s="311"/>
      <c r="AV262" s="311"/>
      <c r="AW262" s="311"/>
      <c r="AX262" s="311"/>
      <c r="AY262" s="311"/>
      <c r="AZ262" s="311"/>
      <c r="BA262" s="311"/>
      <c r="BB262" s="311"/>
      <c r="BC262" s="311"/>
      <c r="BD262" s="311"/>
      <c r="BE262" s="311"/>
      <c r="BF262" s="311"/>
      <c r="BG262" s="311"/>
      <c r="BH262" s="311"/>
      <c r="BI262" s="311"/>
      <c r="BJ262" s="311"/>
      <c r="BK262" s="311"/>
      <c r="BL262" s="311"/>
      <c r="BM262" s="311"/>
      <c r="BN262" s="311"/>
      <c r="BO262" s="311"/>
      <c r="BP262" s="311"/>
      <c r="BQ262" s="311"/>
      <c r="BR262" s="311"/>
      <c r="BS262" s="311"/>
      <c r="BT262" s="311"/>
    </row>
    <row r="263" spans="1:72" ht="15.75" customHeight="1" x14ac:dyDescent="0.2">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c r="AA263" s="311"/>
      <c r="AB263" s="311"/>
      <c r="AC263" s="311"/>
      <c r="AD263" s="311"/>
      <c r="AE263" s="311"/>
      <c r="AF263" s="311"/>
      <c r="AG263" s="311"/>
      <c r="AH263" s="311"/>
      <c r="AI263" s="311"/>
      <c r="AJ263" s="311"/>
      <c r="AK263" s="311"/>
      <c r="AL263" s="311"/>
      <c r="AM263" s="311"/>
      <c r="AN263" s="311"/>
      <c r="AO263" s="311"/>
      <c r="AP263" s="311"/>
      <c r="AQ263" s="311"/>
      <c r="AR263" s="311"/>
      <c r="AS263" s="311"/>
      <c r="AT263" s="311"/>
      <c r="AU263" s="311"/>
      <c r="AV263" s="311"/>
      <c r="AW263" s="311"/>
      <c r="AX263" s="311"/>
      <c r="AY263" s="311"/>
      <c r="AZ263" s="311"/>
      <c r="BA263" s="311"/>
      <c r="BB263" s="311"/>
      <c r="BC263" s="311"/>
      <c r="BD263" s="311"/>
      <c r="BE263" s="311"/>
      <c r="BF263" s="311"/>
      <c r="BG263" s="311"/>
      <c r="BH263" s="311"/>
      <c r="BI263" s="311"/>
      <c r="BJ263" s="311"/>
      <c r="BK263" s="311"/>
      <c r="BL263" s="311"/>
      <c r="BM263" s="311"/>
      <c r="BN263" s="311"/>
      <c r="BO263" s="311"/>
      <c r="BP263" s="311"/>
      <c r="BQ263" s="311"/>
      <c r="BR263" s="311"/>
      <c r="BS263" s="311"/>
      <c r="BT263" s="311"/>
    </row>
    <row r="264" spans="1:72" ht="15.75" customHeight="1" x14ac:dyDescent="0.2">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c r="AA264" s="311"/>
      <c r="AB264" s="311"/>
      <c r="AC264" s="311"/>
      <c r="AD264" s="311"/>
      <c r="AE264" s="311"/>
      <c r="AF264" s="311"/>
      <c r="AG264" s="311"/>
      <c r="AH264" s="311"/>
      <c r="AI264" s="311"/>
      <c r="AJ264" s="311"/>
      <c r="AK264" s="311"/>
      <c r="AL264" s="311"/>
      <c r="AM264" s="311"/>
      <c r="AN264" s="311"/>
      <c r="AO264" s="311"/>
      <c r="AP264" s="311"/>
      <c r="AQ264" s="311"/>
      <c r="AR264" s="311"/>
      <c r="AS264" s="311"/>
      <c r="AT264" s="311"/>
      <c r="AU264" s="311"/>
      <c r="AV264" s="311"/>
      <c r="AW264" s="311"/>
      <c r="AX264" s="311"/>
      <c r="AY264" s="311"/>
      <c r="AZ264" s="311"/>
      <c r="BA264" s="311"/>
      <c r="BB264" s="311"/>
      <c r="BC264" s="311"/>
      <c r="BD264" s="311"/>
      <c r="BE264" s="311"/>
      <c r="BF264" s="311"/>
      <c r="BG264" s="311"/>
      <c r="BH264" s="311"/>
      <c r="BI264" s="311"/>
      <c r="BJ264" s="311"/>
      <c r="BK264" s="311"/>
      <c r="BL264" s="311"/>
      <c r="BM264" s="311"/>
      <c r="BN264" s="311"/>
      <c r="BO264" s="311"/>
      <c r="BP264" s="311"/>
      <c r="BQ264" s="311"/>
      <c r="BR264" s="311"/>
      <c r="BS264" s="311"/>
      <c r="BT264" s="311"/>
    </row>
    <row r="265" spans="1:72" ht="15.75" customHeight="1" x14ac:dyDescent="0.2">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c r="AA265" s="311"/>
      <c r="AB265" s="311"/>
      <c r="AC265" s="311"/>
      <c r="AD265" s="311"/>
      <c r="AE265" s="311"/>
      <c r="AF265" s="311"/>
      <c r="AG265" s="311"/>
      <c r="AH265" s="311"/>
      <c r="AI265" s="311"/>
      <c r="AJ265" s="311"/>
      <c r="AK265" s="311"/>
      <c r="AL265" s="311"/>
      <c r="AM265" s="311"/>
      <c r="AN265" s="311"/>
      <c r="AO265" s="311"/>
      <c r="AP265" s="311"/>
      <c r="AQ265" s="311"/>
      <c r="AR265" s="311"/>
      <c r="AS265" s="311"/>
      <c r="AT265" s="311"/>
      <c r="AU265" s="311"/>
      <c r="AV265" s="311"/>
      <c r="AW265" s="311"/>
      <c r="AX265" s="311"/>
      <c r="AY265" s="311"/>
      <c r="AZ265" s="311"/>
      <c r="BA265" s="311"/>
      <c r="BB265" s="311"/>
      <c r="BC265" s="311"/>
      <c r="BD265" s="311"/>
      <c r="BE265" s="311"/>
      <c r="BF265" s="311"/>
      <c r="BG265" s="311"/>
      <c r="BH265" s="311"/>
      <c r="BI265" s="311"/>
      <c r="BJ265" s="311"/>
      <c r="BK265" s="311"/>
      <c r="BL265" s="311"/>
      <c r="BM265" s="311"/>
      <c r="BN265" s="311"/>
      <c r="BO265" s="311"/>
      <c r="BP265" s="311"/>
      <c r="BQ265" s="311"/>
      <c r="BR265" s="311"/>
      <c r="BS265" s="311"/>
      <c r="BT265" s="311"/>
    </row>
    <row r="266" spans="1:72" ht="15.75" customHeight="1" x14ac:dyDescent="0.2">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c r="AA266" s="311"/>
      <c r="AB266" s="311"/>
      <c r="AC266" s="311"/>
      <c r="AD266" s="311"/>
      <c r="AE266" s="311"/>
      <c r="AF266" s="311"/>
      <c r="AG266" s="311"/>
      <c r="AH266" s="311"/>
      <c r="AI266" s="311"/>
      <c r="AJ266" s="311"/>
      <c r="AK266" s="311"/>
      <c r="AL266" s="311"/>
      <c r="AM266" s="311"/>
      <c r="AN266" s="311"/>
      <c r="AO266" s="311"/>
      <c r="AP266" s="311"/>
      <c r="AQ266" s="311"/>
      <c r="AR266" s="311"/>
      <c r="AS266" s="311"/>
      <c r="AT266" s="311"/>
      <c r="AU266" s="311"/>
      <c r="AV266" s="311"/>
      <c r="AW266" s="311"/>
      <c r="AX266" s="311"/>
      <c r="AY266" s="311"/>
      <c r="AZ266" s="311"/>
      <c r="BA266" s="311"/>
      <c r="BB266" s="311"/>
      <c r="BC266" s="311"/>
      <c r="BD266" s="311"/>
      <c r="BE266" s="311"/>
      <c r="BF266" s="311"/>
      <c r="BG266" s="311"/>
      <c r="BH266" s="311"/>
      <c r="BI266" s="311"/>
      <c r="BJ266" s="311"/>
      <c r="BK266" s="311"/>
      <c r="BL266" s="311"/>
      <c r="BM266" s="311"/>
      <c r="BN266" s="311"/>
      <c r="BO266" s="311"/>
      <c r="BP266" s="311"/>
      <c r="BQ266" s="311"/>
      <c r="BR266" s="311"/>
      <c r="BS266" s="311"/>
      <c r="BT266" s="311"/>
    </row>
    <row r="267" spans="1:72" ht="15.75" customHeight="1" x14ac:dyDescent="0.2">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c r="AA267" s="311"/>
      <c r="AB267" s="311"/>
      <c r="AC267" s="311"/>
      <c r="AD267" s="311"/>
      <c r="AE267" s="311"/>
      <c r="AF267" s="311"/>
      <c r="AG267" s="311"/>
      <c r="AH267" s="311"/>
      <c r="AI267" s="311"/>
      <c r="AJ267" s="311"/>
      <c r="AK267" s="311"/>
      <c r="AL267" s="311"/>
      <c r="AM267" s="311"/>
      <c r="AN267" s="311"/>
      <c r="AO267" s="311"/>
      <c r="AP267" s="311"/>
      <c r="AQ267" s="311"/>
      <c r="AR267" s="311"/>
      <c r="AS267" s="311"/>
      <c r="AT267" s="311"/>
      <c r="AU267" s="311"/>
      <c r="AV267" s="311"/>
      <c r="AW267" s="311"/>
      <c r="AX267" s="311"/>
      <c r="AY267" s="311"/>
      <c r="AZ267" s="311"/>
      <c r="BA267" s="311"/>
      <c r="BB267" s="311"/>
      <c r="BC267" s="311"/>
      <c r="BD267" s="311"/>
      <c r="BE267" s="311"/>
      <c r="BF267" s="311"/>
      <c r="BG267" s="311"/>
      <c r="BH267" s="311"/>
      <c r="BI267" s="311"/>
      <c r="BJ267" s="311"/>
      <c r="BK267" s="311"/>
      <c r="BL267" s="311"/>
      <c r="BM267" s="311"/>
      <c r="BN267" s="311"/>
      <c r="BO267" s="311"/>
      <c r="BP267" s="311"/>
      <c r="BQ267" s="311"/>
      <c r="BR267" s="311"/>
      <c r="BS267" s="311"/>
      <c r="BT267" s="311"/>
    </row>
    <row r="268" spans="1:72" ht="15.75" customHeight="1" x14ac:dyDescent="0.2">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c r="AA268" s="311"/>
      <c r="AB268" s="311"/>
      <c r="AC268" s="311"/>
      <c r="AD268" s="311"/>
      <c r="AE268" s="311"/>
      <c r="AF268" s="311"/>
      <c r="AG268" s="311"/>
      <c r="AH268" s="311"/>
      <c r="AI268" s="311"/>
      <c r="AJ268" s="311"/>
      <c r="AK268" s="311"/>
      <c r="AL268" s="311"/>
      <c r="AM268" s="311"/>
      <c r="AN268" s="311"/>
      <c r="AO268" s="311"/>
      <c r="AP268" s="311"/>
      <c r="AQ268" s="311"/>
      <c r="AR268" s="311"/>
      <c r="AS268" s="311"/>
      <c r="AT268" s="311"/>
      <c r="AU268" s="311"/>
      <c r="AV268" s="311"/>
      <c r="AW268" s="311"/>
      <c r="AX268" s="311"/>
      <c r="AY268" s="311"/>
      <c r="AZ268" s="311"/>
      <c r="BA268" s="311"/>
      <c r="BB268" s="311"/>
      <c r="BC268" s="311"/>
      <c r="BD268" s="311"/>
      <c r="BE268" s="311"/>
      <c r="BF268" s="311"/>
      <c r="BG268" s="311"/>
      <c r="BH268" s="311"/>
      <c r="BI268" s="311"/>
      <c r="BJ268" s="311"/>
      <c r="BK268" s="311"/>
      <c r="BL268" s="311"/>
      <c r="BM268" s="311"/>
      <c r="BN268" s="311"/>
      <c r="BO268" s="311"/>
      <c r="BP268" s="311"/>
      <c r="BQ268" s="311"/>
      <c r="BR268" s="311"/>
      <c r="BS268" s="311"/>
      <c r="BT268" s="311"/>
    </row>
    <row r="269" spans="1:72" ht="15.75" customHeight="1" x14ac:dyDescent="0.2">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c r="AA269" s="311"/>
      <c r="AB269" s="311"/>
      <c r="AC269" s="311"/>
      <c r="AD269" s="311"/>
      <c r="AE269" s="311"/>
      <c r="AF269" s="311"/>
      <c r="AG269" s="311"/>
      <c r="AH269" s="311"/>
      <c r="AI269" s="311"/>
      <c r="AJ269" s="311"/>
      <c r="AK269" s="311"/>
      <c r="AL269" s="311"/>
      <c r="AM269" s="311"/>
      <c r="AN269" s="311"/>
      <c r="AO269" s="311"/>
      <c r="AP269" s="311"/>
      <c r="AQ269" s="311"/>
      <c r="AR269" s="311"/>
      <c r="AS269" s="311"/>
      <c r="AT269" s="311"/>
      <c r="AU269" s="311"/>
      <c r="AV269" s="311"/>
      <c r="AW269" s="311"/>
      <c r="AX269" s="311"/>
      <c r="AY269" s="311"/>
      <c r="AZ269" s="311"/>
      <c r="BA269" s="311"/>
      <c r="BB269" s="311"/>
      <c r="BC269" s="311"/>
      <c r="BD269" s="311"/>
      <c r="BE269" s="311"/>
      <c r="BF269" s="311"/>
      <c r="BG269" s="311"/>
      <c r="BH269" s="311"/>
      <c r="BI269" s="311"/>
      <c r="BJ269" s="311"/>
      <c r="BK269" s="311"/>
      <c r="BL269" s="311"/>
      <c r="BM269" s="311"/>
      <c r="BN269" s="311"/>
      <c r="BO269" s="311"/>
      <c r="BP269" s="311"/>
      <c r="BQ269" s="311"/>
      <c r="BR269" s="311"/>
      <c r="BS269" s="311"/>
      <c r="BT269" s="311"/>
    </row>
    <row r="270" spans="1:72" ht="15.75" customHeight="1" x14ac:dyDescent="0.2">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c r="AA270" s="311"/>
      <c r="AB270" s="311"/>
      <c r="AC270" s="311"/>
      <c r="AD270" s="311"/>
      <c r="AE270" s="311"/>
      <c r="AF270" s="311"/>
      <c r="AG270" s="311"/>
      <c r="AH270" s="311"/>
      <c r="AI270" s="311"/>
      <c r="AJ270" s="311"/>
      <c r="AK270" s="311"/>
      <c r="AL270" s="311"/>
      <c r="AM270" s="311"/>
      <c r="AN270" s="311"/>
      <c r="AO270" s="311"/>
      <c r="AP270" s="311"/>
      <c r="AQ270" s="311"/>
      <c r="AR270" s="311"/>
      <c r="AS270" s="311"/>
      <c r="AT270" s="311"/>
      <c r="AU270" s="311"/>
      <c r="AV270" s="311"/>
      <c r="AW270" s="311"/>
      <c r="AX270" s="311"/>
      <c r="AY270" s="311"/>
      <c r="AZ270" s="311"/>
      <c r="BA270" s="311"/>
      <c r="BB270" s="311"/>
      <c r="BC270" s="311"/>
      <c r="BD270" s="311"/>
      <c r="BE270" s="311"/>
      <c r="BF270" s="311"/>
      <c r="BG270" s="311"/>
      <c r="BH270" s="311"/>
      <c r="BI270" s="311"/>
      <c r="BJ270" s="311"/>
      <c r="BK270" s="311"/>
      <c r="BL270" s="311"/>
      <c r="BM270" s="311"/>
      <c r="BN270" s="311"/>
      <c r="BO270" s="311"/>
      <c r="BP270" s="311"/>
      <c r="BQ270" s="311"/>
      <c r="BR270" s="311"/>
      <c r="BS270" s="311"/>
      <c r="BT270" s="311"/>
    </row>
    <row r="271" spans="1:72" ht="15.75" customHeight="1" x14ac:dyDescent="0.2">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c r="AA271" s="311"/>
      <c r="AB271" s="311"/>
      <c r="AC271" s="311"/>
      <c r="AD271" s="311"/>
      <c r="AE271" s="311"/>
      <c r="AF271" s="311"/>
      <c r="AG271" s="311"/>
      <c r="AH271" s="311"/>
      <c r="AI271" s="311"/>
      <c r="AJ271" s="311"/>
      <c r="AK271" s="311"/>
      <c r="AL271" s="311"/>
      <c r="AM271" s="311"/>
      <c r="AN271" s="311"/>
      <c r="AO271" s="311"/>
      <c r="AP271" s="311"/>
      <c r="AQ271" s="311"/>
      <c r="AR271" s="311"/>
      <c r="AS271" s="311"/>
      <c r="AT271" s="311"/>
      <c r="AU271" s="311"/>
      <c r="AV271" s="311"/>
      <c r="AW271" s="311"/>
      <c r="AX271" s="311"/>
      <c r="AY271" s="311"/>
      <c r="AZ271" s="311"/>
      <c r="BA271" s="311"/>
      <c r="BB271" s="311"/>
      <c r="BC271" s="311"/>
      <c r="BD271" s="311"/>
      <c r="BE271" s="311"/>
      <c r="BF271" s="311"/>
      <c r="BG271" s="311"/>
      <c r="BH271" s="311"/>
      <c r="BI271" s="311"/>
      <c r="BJ271" s="311"/>
      <c r="BK271" s="311"/>
      <c r="BL271" s="311"/>
      <c r="BM271" s="311"/>
      <c r="BN271" s="311"/>
      <c r="BO271" s="311"/>
      <c r="BP271" s="311"/>
      <c r="BQ271" s="311"/>
      <c r="BR271" s="311"/>
      <c r="BS271" s="311"/>
      <c r="BT271" s="311"/>
    </row>
    <row r="272" spans="1:72" ht="15.75" customHeight="1" x14ac:dyDescent="0.2">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c r="AA272" s="311"/>
      <c r="AB272" s="311"/>
      <c r="AC272" s="311"/>
      <c r="AD272" s="311"/>
      <c r="AE272" s="311"/>
      <c r="AF272" s="311"/>
      <c r="AG272" s="311"/>
      <c r="AH272" s="311"/>
      <c r="AI272" s="311"/>
      <c r="AJ272" s="311"/>
      <c r="AK272" s="311"/>
      <c r="AL272" s="311"/>
      <c r="AM272" s="311"/>
      <c r="AN272" s="311"/>
      <c r="AO272" s="311"/>
      <c r="AP272" s="311"/>
      <c r="AQ272" s="311"/>
      <c r="AR272" s="311"/>
      <c r="AS272" s="311"/>
      <c r="AT272" s="311"/>
      <c r="AU272" s="311"/>
      <c r="AV272" s="311"/>
      <c r="AW272" s="311"/>
      <c r="AX272" s="311"/>
      <c r="AY272" s="311"/>
      <c r="AZ272" s="311"/>
      <c r="BA272" s="311"/>
      <c r="BB272" s="311"/>
      <c r="BC272" s="311"/>
      <c r="BD272" s="311"/>
      <c r="BE272" s="311"/>
      <c r="BF272" s="311"/>
      <c r="BG272" s="311"/>
      <c r="BH272" s="311"/>
      <c r="BI272" s="311"/>
      <c r="BJ272" s="311"/>
      <c r="BK272" s="311"/>
      <c r="BL272" s="311"/>
      <c r="BM272" s="311"/>
      <c r="BN272" s="311"/>
      <c r="BO272" s="311"/>
      <c r="BP272" s="311"/>
      <c r="BQ272" s="311"/>
      <c r="BR272" s="311"/>
      <c r="BS272" s="311"/>
      <c r="BT272" s="311"/>
    </row>
    <row r="273" spans="5:72" ht="15.75" customHeight="1" x14ac:dyDescent="0.2">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c r="AA273" s="311"/>
      <c r="AB273" s="311"/>
      <c r="AC273" s="311"/>
      <c r="AD273" s="311"/>
      <c r="AE273" s="311"/>
      <c r="AF273" s="311"/>
      <c r="AG273" s="311"/>
      <c r="AH273" s="311"/>
      <c r="AI273" s="311"/>
      <c r="AJ273" s="311"/>
      <c r="AK273" s="311"/>
      <c r="AL273" s="311"/>
      <c r="AM273" s="311"/>
      <c r="AN273" s="311"/>
      <c r="AO273" s="311"/>
      <c r="AP273" s="311"/>
      <c r="AQ273" s="311"/>
      <c r="AR273" s="311"/>
      <c r="AS273" s="311"/>
      <c r="AT273" s="311"/>
      <c r="AU273" s="311"/>
      <c r="AV273" s="311"/>
      <c r="AW273" s="311"/>
      <c r="AX273" s="311"/>
      <c r="AY273" s="311"/>
      <c r="AZ273" s="311"/>
      <c r="BA273" s="311"/>
      <c r="BB273" s="311"/>
      <c r="BC273" s="311"/>
      <c r="BD273" s="311"/>
      <c r="BE273" s="311"/>
      <c r="BF273" s="311"/>
      <c r="BG273" s="311"/>
      <c r="BH273" s="311"/>
      <c r="BI273" s="311"/>
      <c r="BJ273" s="311"/>
      <c r="BK273" s="311"/>
      <c r="BL273" s="311"/>
      <c r="BM273" s="311"/>
      <c r="BN273" s="311"/>
      <c r="BO273" s="311"/>
      <c r="BP273" s="311"/>
      <c r="BQ273" s="311"/>
      <c r="BR273" s="311"/>
      <c r="BS273" s="311"/>
      <c r="BT273" s="311"/>
    </row>
    <row r="274" spans="5:72" ht="15.75" customHeight="1" x14ac:dyDescent="0.2">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c r="AA274" s="311"/>
      <c r="AB274" s="311"/>
      <c r="AC274" s="311"/>
      <c r="AD274" s="311"/>
      <c r="AE274" s="311"/>
      <c r="AF274" s="311"/>
      <c r="AG274" s="311"/>
      <c r="AH274" s="311"/>
      <c r="AI274" s="311"/>
      <c r="AJ274" s="311"/>
      <c r="AK274" s="311"/>
      <c r="AL274" s="311"/>
      <c r="AM274" s="311"/>
      <c r="AN274" s="311"/>
      <c r="AO274" s="311"/>
      <c r="AP274" s="311"/>
      <c r="AQ274" s="311"/>
      <c r="AR274" s="311"/>
      <c r="AS274" s="311"/>
      <c r="AT274" s="311"/>
      <c r="AU274" s="311"/>
      <c r="AV274" s="311"/>
      <c r="AW274" s="311"/>
      <c r="AX274" s="311"/>
      <c r="AY274" s="311"/>
      <c r="AZ274" s="311"/>
      <c r="BA274" s="311"/>
      <c r="BB274" s="311"/>
      <c r="BC274" s="311"/>
      <c r="BD274" s="311"/>
      <c r="BE274" s="311"/>
      <c r="BF274" s="311"/>
      <c r="BG274" s="311"/>
      <c r="BH274" s="311"/>
      <c r="BI274" s="311"/>
      <c r="BJ274" s="311"/>
      <c r="BK274" s="311"/>
      <c r="BL274" s="311"/>
      <c r="BM274" s="311"/>
      <c r="BN274" s="311"/>
      <c r="BO274" s="311"/>
      <c r="BP274" s="311"/>
      <c r="BQ274" s="311"/>
      <c r="BR274" s="311"/>
      <c r="BS274" s="311"/>
      <c r="BT274" s="311"/>
    </row>
    <row r="275" spans="5:72" ht="15.75" customHeight="1" x14ac:dyDescent="0.2">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c r="AA275" s="311"/>
      <c r="AB275" s="311"/>
      <c r="AC275" s="311"/>
      <c r="AD275" s="311"/>
      <c r="AE275" s="311"/>
      <c r="AF275" s="311"/>
      <c r="AG275" s="311"/>
      <c r="AH275" s="311"/>
      <c r="AI275" s="311"/>
      <c r="AJ275" s="311"/>
      <c r="AK275" s="311"/>
      <c r="AL275" s="311"/>
      <c r="AM275" s="311"/>
      <c r="AN275" s="311"/>
      <c r="AO275" s="311"/>
      <c r="AP275" s="311"/>
      <c r="AQ275" s="311"/>
      <c r="AR275" s="311"/>
      <c r="AS275" s="311"/>
      <c r="AT275" s="311"/>
      <c r="AU275" s="311"/>
      <c r="AV275" s="311"/>
      <c r="AW275" s="311"/>
      <c r="AX275" s="311"/>
      <c r="AY275" s="311"/>
      <c r="AZ275" s="311"/>
      <c r="BA275" s="311"/>
      <c r="BB275" s="311"/>
      <c r="BC275" s="311"/>
      <c r="BD275" s="311"/>
      <c r="BE275" s="311"/>
      <c r="BF275" s="311"/>
      <c r="BG275" s="311"/>
      <c r="BH275" s="311"/>
      <c r="BI275" s="311"/>
      <c r="BJ275" s="311"/>
      <c r="BK275" s="311"/>
      <c r="BL275" s="311"/>
      <c r="BM275" s="311"/>
      <c r="BN275" s="311"/>
      <c r="BO275" s="311"/>
      <c r="BP275" s="311"/>
      <c r="BQ275" s="311"/>
      <c r="BR275" s="311"/>
      <c r="BS275" s="311"/>
      <c r="BT275" s="311"/>
    </row>
    <row r="276" spans="5:72" ht="15.75" customHeight="1" x14ac:dyDescent="0.2">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c r="AA276" s="311"/>
      <c r="AB276" s="311"/>
      <c r="AC276" s="311"/>
      <c r="AD276" s="311"/>
      <c r="AE276" s="311"/>
      <c r="AF276" s="311"/>
      <c r="AG276" s="311"/>
      <c r="AH276" s="311"/>
      <c r="AI276" s="311"/>
      <c r="AJ276" s="311"/>
      <c r="AK276" s="311"/>
      <c r="AL276" s="311"/>
      <c r="AM276" s="311"/>
      <c r="AN276" s="311"/>
      <c r="AO276" s="311"/>
      <c r="AP276" s="311"/>
      <c r="AQ276" s="311"/>
      <c r="AR276" s="311"/>
      <c r="AS276" s="311"/>
      <c r="AT276" s="311"/>
      <c r="AU276" s="311"/>
      <c r="AV276" s="311"/>
      <c r="AW276" s="311"/>
      <c r="AX276" s="311"/>
      <c r="AY276" s="311"/>
      <c r="AZ276" s="311"/>
      <c r="BA276" s="311"/>
      <c r="BB276" s="311"/>
      <c r="BC276" s="311"/>
      <c r="BD276" s="311"/>
      <c r="BE276" s="311"/>
      <c r="BF276" s="311"/>
      <c r="BG276" s="311"/>
      <c r="BH276" s="311"/>
      <c r="BI276" s="311"/>
      <c r="BJ276" s="311"/>
      <c r="BK276" s="311"/>
      <c r="BL276" s="311"/>
      <c r="BM276" s="311"/>
      <c r="BN276" s="311"/>
      <c r="BO276" s="311"/>
      <c r="BP276" s="311"/>
      <c r="BQ276" s="311"/>
      <c r="BR276" s="311"/>
      <c r="BS276" s="311"/>
      <c r="BT276" s="311"/>
    </row>
    <row r="277" spans="5:72" ht="15.75" customHeight="1" x14ac:dyDescent="0.2">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c r="AA277" s="311"/>
      <c r="AB277" s="311"/>
      <c r="AC277" s="311"/>
      <c r="AD277" s="311"/>
      <c r="AE277" s="311"/>
      <c r="AF277" s="311"/>
      <c r="AG277" s="311"/>
      <c r="AH277" s="311"/>
      <c r="AI277" s="311"/>
      <c r="AJ277" s="311"/>
      <c r="AK277" s="311"/>
      <c r="AL277" s="311"/>
      <c r="AM277" s="311"/>
      <c r="AN277" s="311"/>
      <c r="AO277" s="311"/>
      <c r="AP277" s="311"/>
      <c r="AQ277" s="311"/>
      <c r="AR277" s="311"/>
      <c r="AS277" s="311"/>
      <c r="AT277" s="311"/>
      <c r="AU277" s="311"/>
      <c r="AV277" s="311"/>
      <c r="AW277" s="311"/>
      <c r="AX277" s="311"/>
      <c r="AY277" s="311"/>
      <c r="AZ277" s="311"/>
      <c r="BA277" s="311"/>
      <c r="BB277" s="311"/>
      <c r="BC277" s="311"/>
      <c r="BD277" s="311"/>
      <c r="BE277" s="311"/>
      <c r="BF277" s="311"/>
      <c r="BG277" s="311"/>
      <c r="BH277" s="311"/>
      <c r="BI277" s="311"/>
      <c r="BJ277" s="311"/>
      <c r="BK277" s="311"/>
      <c r="BL277" s="311"/>
      <c r="BM277" s="311"/>
      <c r="BN277" s="311"/>
      <c r="BO277" s="311"/>
      <c r="BP277" s="311"/>
      <c r="BQ277" s="311"/>
      <c r="BR277" s="311"/>
      <c r="BS277" s="311"/>
      <c r="BT277" s="311"/>
    </row>
    <row r="278" spans="5:72" ht="15.75" customHeight="1" x14ac:dyDescent="0.2">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c r="AA278" s="311"/>
      <c r="AB278" s="311"/>
      <c r="AC278" s="311"/>
      <c r="AD278" s="311"/>
      <c r="AE278" s="311"/>
      <c r="AF278" s="311"/>
      <c r="AG278" s="311"/>
      <c r="AH278" s="311"/>
      <c r="AI278" s="311"/>
      <c r="AJ278" s="311"/>
      <c r="AK278" s="311"/>
      <c r="AL278" s="311"/>
      <c r="AM278" s="311"/>
      <c r="AN278" s="311"/>
      <c r="AO278" s="311"/>
      <c r="AP278" s="311"/>
      <c r="AQ278" s="311"/>
      <c r="AR278" s="311"/>
      <c r="AS278" s="311"/>
      <c r="AT278" s="311"/>
      <c r="AU278" s="311"/>
      <c r="AV278" s="311"/>
      <c r="AW278" s="311"/>
      <c r="AX278" s="311"/>
      <c r="AY278" s="311"/>
      <c r="AZ278" s="311"/>
      <c r="BA278" s="311"/>
      <c r="BB278" s="311"/>
      <c r="BC278" s="311"/>
      <c r="BD278" s="311"/>
      <c r="BE278" s="311"/>
      <c r="BF278" s="311"/>
      <c r="BG278" s="311"/>
      <c r="BH278" s="311"/>
      <c r="BI278" s="311"/>
      <c r="BJ278" s="311"/>
      <c r="BK278" s="311"/>
      <c r="BL278" s="311"/>
      <c r="BM278" s="311"/>
      <c r="BN278" s="311"/>
      <c r="BO278" s="311"/>
      <c r="BP278" s="311"/>
      <c r="BQ278" s="311"/>
      <c r="BR278" s="311"/>
      <c r="BS278" s="311"/>
      <c r="BT278" s="311"/>
    </row>
    <row r="279" spans="5:72" ht="15.75" customHeight="1" x14ac:dyDescent="0.2">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c r="AA279" s="311"/>
      <c r="AB279" s="311"/>
      <c r="AC279" s="311"/>
      <c r="AD279" s="311"/>
      <c r="AE279" s="311"/>
      <c r="AF279" s="311"/>
      <c r="AG279" s="311"/>
      <c r="AH279" s="311"/>
      <c r="AI279" s="311"/>
      <c r="AJ279" s="311"/>
      <c r="AK279" s="311"/>
      <c r="AL279" s="311"/>
      <c r="AM279" s="311"/>
      <c r="AN279" s="311"/>
      <c r="AO279" s="311"/>
      <c r="AP279" s="311"/>
      <c r="AQ279" s="311"/>
      <c r="AR279" s="311"/>
      <c r="AS279" s="311"/>
      <c r="AT279" s="311"/>
      <c r="AU279" s="311"/>
      <c r="AV279" s="311"/>
      <c r="AW279" s="311"/>
      <c r="AX279" s="311"/>
      <c r="AY279" s="311"/>
      <c r="AZ279" s="311"/>
      <c r="BA279" s="311"/>
      <c r="BB279" s="311"/>
      <c r="BC279" s="311"/>
      <c r="BD279" s="311"/>
      <c r="BE279" s="311"/>
      <c r="BF279" s="311"/>
      <c r="BG279" s="311"/>
      <c r="BH279" s="311"/>
      <c r="BI279" s="311"/>
      <c r="BJ279" s="311"/>
      <c r="BK279" s="311"/>
      <c r="BL279" s="311"/>
      <c r="BM279" s="311"/>
      <c r="BN279" s="311"/>
      <c r="BO279" s="311"/>
      <c r="BP279" s="311"/>
      <c r="BQ279" s="311"/>
      <c r="BR279" s="311"/>
      <c r="BS279" s="311"/>
      <c r="BT279" s="311"/>
    </row>
    <row r="280" spans="5:72" ht="15.75" customHeight="1" x14ac:dyDescent="0.2">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c r="AA280" s="311"/>
      <c r="AB280" s="311"/>
      <c r="AC280" s="311"/>
      <c r="AD280" s="311"/>
      <c r="AE280" s="311"/>
      <c r="AF280" s="311"/>
      <c r="AG280" s="311"/>
      <c r="AH280" s="311"/>
      <c r="AI280" s="311"/>
      <c r="AJ280" s="311"/>
      <c r="AK280" s="311"/>
      <c r="AL280" s="311"/>
      <c r="AM280" s="311"/>
      <c r="AN280" s="311"/>
      <c r="AO280" s="311"/>
      <c r="AP280" s="311"/>
      <c r="AQ280" s="311"/>
      <c r="AR280" s="311"/>
      <c r="AS280" s="311"/>
      <c r="AT280" s="311"/>
      <c r="AU280" s="311"/>
      <c r="AV280" s="311"/>
      <c r="AW280" s="311"/>
      <c r="AX280" s="311"/>
      <c r="AY280" s="311"/>
      <c r="AZ280" s="311"/>
      <c r="BA280" s="311"/>
      <c r="BB280" s="311"/>
      <c r="BC280" s="311"/>
      <c r="BD280" s="311"/>
      <c r="BE280" s="311"/>
      <c r="BF280" s="311"/>
      <c r="BG280" s="311"/>
      <c r="BH280" s="311"/>
      <c r="BI280" s="311"/>
      <c r="BJ280" s="311"/>
      <c r="BK280" s="311"/>
      <c r="BL280" s="311"/>
      <c r="BM280" s="311"/>
      <c r="BN280" s="311"/>
      <c r="BO280" s="311"/>
      <c r="BP280" s="311"/>
      <c r="BQ280" s="311"/>
      <c r="BR280" s="311"/>
      <c r="BS280" s="311"/>
      <c r="BT280" s="311"/>
    </row>
    <row r="281" spans="5:72" ht="15.75" customHeight="1" x14ac:dyDescent="0.2">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c r="AA281" s="311"/>
      <c r="AB281" s="311"/>
      <c r="AC281" s="311"/>
      <c r="AD281" s="311"/>
      <c r="AE281" s="311"/>
      <c r="AF281" s="311"/>
      <c r="AG281" s="311"/>
      <c r="AH281" s="311"/>
      <c r="AI281" s="311"/>
      <c r="AJ281" s="311"/>
      <c r="AK281" s="311"/>
      <c r="AL281" s="311"/>
      <c r="AM281" s="311"/>
      <c r="AN281" s="311"/>
      <c r="AO281" s="311"/>
      <c r="AP281" s="311"/>
      <c r="AQ281" s="311"/>
      <c r="AR281" s="311"/>
      <c r="AS281" s="311"/>
      <c r="AT281" s="311"/>
      <c r="AU281" s="311"/>
      <c r="AV281" s="311"/>
      <c r="AW281" s="311"/>
      <c r="AX281" s="311"/>
      <c r="AY281" s="311"/>
      <c r="AZ281" s="311"/>
      <c r="BA281" s="311"/>
      <c r="BB281" s="311"/>
      <c r="BC281" s="311"/>
      <c r="BD281" s="311"/>
      <c r="BE281" s="311"/>
      <c r="BF281" s="311"/>
      <c r="BG281" s="311"/>
      <c r="BH281" s="311"/>
      <c r="BI281" s="311"/>
      <c r="BJ281" s="311"/>
      <c r="BK281" s="311"/>
      <c r="BL281" s="311"/>
      <c r="BM281" s="311"/>
      <c r="BN281" s="311"/>
      <c r="BO281" s="311"/>
      <c r="BP281" s="311"/>
      <c r="BQ281" s="311"/>
      <c r="BR281" s="311"/>
      <c r="BS281" s="311"/>
      <c r="BT281" s="311"/>
    </row>
    <row r="282" spans="5:72" ht="15.75" customHeight="1" x14ac:dyDescent="0.2">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c r="AA282" s="311"/>
      <c r="AB282" s="311"/>
      <c r="AC282" s="311"/>
      <c r="AD282" s="311"/>
      <c r="AE282" s="311"/>
      <c r="AF282" s="311"/>
      <c r="AG282" s="311"/>
      <c r="AH282" s="311"/>
      <c r="AI282" s="311"/>
      <c r="AJ282" s="311"/>
      <c r="AK282" s="311"/>
      <c r="AL282" s="311"/>
      <c r="AM282" s="311"/>
      <c r="AN282" s="311"/>
      <c r="AO282" s="311"/>
      <c r="AP282" s="311"/>
      <c r="AQ282" s="311"/>
      <c r="AR282" s="311"/>
      <c r="AS282" s="311"/>
      <c r="AT282" s="311"/>
      <c r="AU282" s="311"/>
      <c r="AV282" s="311"/>
      <c r="AW282" s="311"/>
      <c r="AX282" s="311"/>
      <c r="AY282" s="311"/>
      <c r="AZ282" s="311"/>
      <c r="BA282" s="311"/>
      <c r="BB282" s="311"/>
      <c r="BC282" s="311"/>
      <c r="BD282" s="311"/>
      <c r="BE282" s="311"/>
      <c r="BF282" s="311"/>
      <c r="BG282" s="311"/>
      <c r="BH282" s="311"/>
      <c r="BI282" s="311"/>
      <c r="BJ282" s="311"/>
      <c r="BK282" s="311"/>
      <c r="BL282" s="311"/>
      <c r="BM282" s="311"/>
      <c r="BN282" s="311"/>
      <c r="BO282" s="311"/>
      <c r="BP282" s="311"/>
      <c r="BQ282" s="311"/>
      <c r="BR282" s="311"/>
      <c r="BS282" s="311"/>
      <c r="BT282" s="311"/>
    </row>
    <row r="283" spans="5:72" ht="15.75" customHeight="1" x14ac:dyDescent="0.2">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c r="AA283" s="311"/>
      <c r="AB283" s="311"/>
      <c r="AC283" s="311"/>
      <c r="AD283" s="311"/>
      <c r="AE283" s="311"/>
      <c r="AF283" s="311"/>
      <c r="AG283" s="311"/>
      <c r="AH283" s="311"/>
      <c r="AI283" s="311"/>
      <c r="AJ283" s="311"/>
      <c r="AK283" s="311"/>
      <c r="AL283" s="311"/>
      <c r="AM283" s="311"/>
      <c r="AN283" s="311"/>
      <c r="AO283" s="311"/>
      <c r="AP283" s="311"/>
      <c r="AQ283" s="311"/>
      <c r="AR283" s="311"/>
      <c r="AS283" s="311"/>
      <c r="AT283" s="311"/>
      <c r="AU283" s="311"/>
      <c r="AV283" s="311"/>
      <c r="AW283" s="311"/>
      <c r="AX283" s="311"/>
      <c r="AY283" s="311"/>
      <c r="AZ283" s="311"/>
      <c r="BA283" s="311"/>
      <c r="BB283" s="311"/>
      <c r="BC283" s="311"/>
      <c r="BD283" s="311"/>
      <c r="BE283" s="311"/>
      <c r="BF283" s="311"/>
      <c r="BG283" s="311"/>
      <c r="BH283" s="311"/>
      <c r="BI283" s="311"/>
      <c r="BJ283" s="311"/>
      <c r="BK283" s="311"/>
      <c r="BL283" s="311"/>
      <c r="BM283" s="311"/>
      <c r="BN283" s="311"/>
      <c r="BO283" s="311"/>
      <c r="BP283" s="311"/>
      <c r="BQ283" s="311"/>
      <c r="BR283" s="311"/>
      <c r="BS283" s="311"/>
      <c r="BT283" s="311"/>
    </row>
    <row r="284" spans="5:72" ht="15.75" customHeight="1" x14ac:dyDescent="0.2">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c r="AA284" s="311"/>
      <c r="AB284" s="311"/>
      <c r="AC284" s="311"/>
      <c r="AD284" s="311"/>
      <c r="AE284" s="311"/>
      <c r="AF284" s="311"/>
      <c r="AG284" s="311"/>
      <c r="AH284" s="311"/>
      <c r="AI284" s="311"/>
      <c r="AJ284" s="311"/>
      <c r="AK284" s="311"/>
      <c r="AL284" s="311"/>
      <c r="AM284" s="311"/>
      <c r="AN284" s="311"/>
      <c r="AO284" s="311"/>
      <c r="AP284" s="311"/>
      <c r="AQ284" s="311"/>
      <c r="AR284" s="311"/>
      <c r="AS284" s="311"/>
      <c r="AT284" s="311"/>
      <c r="AU284" s="311"/>
      <c r="AV284" s="311"/>
      <c r="AW284" s="311"/>
      <c r="AX284" s="311"/>
      <c r="AY284" s="311"/>
      <c r="AZ284" s="311"/>
      <c r="BA284" s="311"/>
      <c r="BB284" s="311"/>
      <c r="BC284" s="311"/>
      <c r="BD284" s="311"/>
      <c r="BE284" s="311"/>
      <c r="BF284" s="311"/>
      <c r="BG284" s="311"/>
      <c r="BH284" s="311"/>
      <c r="BI284" s="311"/>
      <c r="BJ284" s="311"/>
      <c r="BK284" s="311"/>
      <c r="BL284" s="311"/>
      <c r="BM284" s="311"/>
      <c r="BN284" s="311"/>
      <c r="BO284" s="311"/>
      <c r="BP284" s="311"/>
      <c r="BQ284" s="311"/>
      <c r="BR284" s="311"/>
      <c r="BS284" s="311"/>
      <c r="BT284" s="311"/>
    </row>
    <row r="285" spans="5:72" ht="15.75" customHeight="1" x14ac:dyDescent="0.2">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c r="AA285" s="311"/>
      <c r="AB285" s="311"/>
      <c r="AC285" s="311"/>
      <c r="AD285" s="311"/>
      <c r="AE285" s="311"/>
      <c r="AF285" s="311"/>
      <c r="AG285" s="311"/>
      <c r="AH285" s="311"/>
      <c r="AI285" s="311"/>
      <c r="AJ285" s="311"/>
      <c r="AK285" s="311"/>
      <c r="AL285" s="311"/>
      <c r="AM285" s="311"/>
      <c r="AN285" s="311"/>
      <c r="AO285" s="311"/>
      <c r="AP285" s="311"/>
      <c r="AQ285" s="311"/>
      <c r="AR285" s="311"/>
      <c r="AS285" s="311"/>
      <c r="AT285" s="311"/>
      <c r="AU285" s="311"/>
      <c r="AV285" s="311"/>
      <c r="AW285" s="311"/>
      <c r="AX285" s="311"/>
      <c r="AY285" s="311"/>
      <c r="AZ285" s="311"/>
      <c r="BA285" s="311"/>
      <c r="BB285" s="311"/>
      <c r="BC285" s="311"/>
      <c r="BD285" s="311"/>
      <c r="BE285" s="311"/>
      <c r="BF285" s="311"/>
      <c r="BG285" s="311"/>
      <c r="BH285" s="311"/>
      <c r="BI285" s="311"/>
      <c r="BJ285" s="311"/>
      <c r="BK285" s="311"/>
      <c r="BL285" s="311"/>
      <c r="BM285" s="311"/>
      <c r="BN285" s="311"/>
      <c r="BO285" s="311"/>
      <c r="BP285" s="311"/>
      <c r="BQ285" s="311"/>
      <c r="BR285" s="311"/>
      <c r="BS285" s="311"/>
      <c r="BT285" s="311"/>
    </row>
    <row r="286" spans="5:72" ht="15.75" customHeight="1" x14ac:dyDescent="0.2">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c r="AA286" s="311"/>
      <c r="AB286" s="311"/>
      <c r="AC286" s="311"/>
      <c r="AD286" s="311"/>
      <c r="AE286" s="311"/>
      <c r="AF286" s="311"/>
      <c r="AG286" s="311"/>
      <c r="AH286" s="311"/>
      <c r="AI286" s="311"/>
      <c r="AJ286" s="311"/>
      <c r="AK286" s="311"/>
      <c r="AL286" s="311"/>
      <c r="AM286" s="311"/>
      <c r="AN286" s="311"/>
      <c r="AO286" s="311"/>
      <c r="AP286" s="311"/>
      <c r="AQ286" s="311"/>
      <c r="AR286" s="311"/>
      <c r="AS286" s="311"/>
      <c r="AT286" s="311"/>
      <c r="AU286" s="311"/>
      <c r="AV286" s="311"/>
      <c r="AW286" s="311"/>
      <c r="AX286" s="311"/>
      <c r="AY286" s="311"/>
      <c r="AZ286" s="311"/>
      <c r="BA286" s="311"/>
      <c r="BB286" s="311"/>
      <c r="BC286" s="311"/>
      <c r="BD286" s="311"/>
      <c r="BE286" s="311"/>
      <c r="BF286" s="311"/>
      <c r="BG286" s="311"/>
      <c r="BH286" s="311"/>
      <c r="BI286" s="311"/>
      <c r="BJ286" s="311"/>
      <c r="BK286" s="311"/>
      <c r="BL286" s="311"/>
      <c r="BM286" s="311"/>
      <c r="BN286" s="311"/>
      <c r="BO286" s="311"/>
      <c r="BP286" s="311"/>
      <c r="BQ286" s="311"/>
      <c r="BR286" s="311"/>
      <c r="BS286" s="311"/>
      <c r="BT286" s="311"/>
    </row>
    <row r="287" spans="5:72" ht="15.75" customHeight="1" x14ac:dyDescent="0.2">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c r="AA287" s="311"/>
      <c r="AB287" s="311"/>
      <c r="AC287" s="311"/>
      <c r="AD287" s="311"/>
      <c r="AE287" s="311"/>
      <c r="AF287" s="311"/>
      <c r="AG287" s="311"/>
      <c r="AH287" s="311"/>
      <c r="AI287" s="311"/>
      <c r="AJ287" s="311"/>
      <c r="AK287" s="311"/>
      <c r="AL287" s="311"/>
      <c r="AM287" s="311"/>
      <c r="AN287" s="311"/>
      <c r="AO287" s="311"/>
      <c r="AP287" s="311"/>
      <c r="AQ287" s="311"/>
      <c r="AR287" s="311"/>
      <c r="AS287" s="311"/>
      <c r="AT287" s="311"/>
      <c r="AU287" s="311"/>
      <c r="AV287" s="311"/>
      <c r="AW287" s="311"/>
      <c r="AX287" s="311"/>
      <c r="AY287" s="311"/>
      <c r="AZ287" s="311"/>
      <c r="BA287" s="311"/>
      <c r="BB287" s="311"/>
      <c r="BC287" s="311"/>
      <c r="BD287" s="311"/>
      <c r="BE287" s="311"/>
      <c r="BF287" s="311"/>
      <c r="BG287" s="311"/>
      <c r="BH287" s="311"/>
      <c r="BI287" s="311"/>
      <c r="BJ287" s="311"/>
      <c r="BK287" s="311"/>
      <c r="BL287" s="311"/>
      <c r="BM287" s="311"/>
      <c r="BN287" s="311"/>
      <c r="BO287" s="311"/>
      <c r="BP287" s="311"/>
      <c r="BQ287" s="311"/>
      <c r="BR287" s="311"/>
      <c r="BS287" s="311"/>
      <c r="BT287" s="311"/>
    </row>
    <row r="288" spans="5:72" ht="15.75" customHeight="1" x14ac:dyDescent="0.2">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c r="AA288" s="311"/>
      <c r="AB288" s="311"/>
      <c r="AC288" s="311"/>
      <c r="AD288" s="311"/>
      <c r="AE288" s="311"/>
      <c r="AF288" s="311"/>
      <c r="AG288" s="311"/>
      <c r="AH288" s="311"/>
      <c r="AI288" s="311"/>
      <c r="AJ288" s="311"/>
      <c r="AK288" s="311"/>
      <c r="AL288" s="311"/>
      <c r="AM288" s="311"/>
      <c r="AN288" s="311"/>
      <c r="AO288" s="311"/>
      <c r="AP288" s="311"/>
      <c r="AQ288" s="311"/>
      <c r="AR288" s="311"/>
      <c r="AS288" s="311"/>
      <c r="AT288" s="311"/>
      <c r="AU288" s="311"/>
      <c r="AV288" s="311"/>
      <c r="AW288" s="311"/>
      <c r="AX288" s="311"/>
      <c r="AY288" s="311"/>
      <c r="AZ288" s="311"/>
      <c r="BA288" s="311"/>
      <c r="BB288" s="311"/>
      <c r="BC288" s="311"/>
      <c r="BD288" s="311"/>
      <c r="BE288" s="311"/>
      <c r="BF288" s="311"/>
      <c r="BG288" s="311"/>
      <c r="BH288" s="311"/>
      <c r="BI288" s="311"/>
      <c r="BJ288" s="311"/>
      <c r="BK288" s="311"/>
      <c r="BL288" s="311"/>
      <c r="BM288" s="311"/>
      <c r="BN288" s="311"/>
      <c r="BO288" s="311"/>
      <c r="BP288" s="311"/>
      <c r="BQ288" s="311"/>
      <c r="BR288" s="311"/>
      <c r="BS288" s="311"/>
      <c r="BT288" s="311"/>
    </row>
    <row r="289" spans="5:72" ht="15.75" customHeight="1" x14ac:dyDescent="0.2">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c r="AA289" s="311"/>
      <c r="AB289" s="311"/>
      <c r="AC289" s="311"/>
      <c r="AD289" s="311"/>
      <c r="AE289" s="311"/>
      <c r="AF289" s="311"/>
      <c r="AG289" s="311"/>
      <c r="AH289" s="311"/>
      <c r="AI289" s="311"/>
      <c r="AJ289" s="311"/>
      <c r="AK289" s="311"/>
      <c r="AL289" s="311"/>
      <c r="AM289" s="311"/>
      <c r="AN289" s="311"/>
      <c r="AO289" s="311"/>
      <c r="AP289" s="311"/>
      <c r="AQ289" s="311"/>
      <c r="AR289" s="311"/>
      <c r="AS289" s="311"/>
      <c r="AT289" s="311"/>
      <c r="AU289" s="311"/>
      <c r="AV289" s="311"/>
      <c r="AW289" s="311"/>
      <c r="AX289" s="311"/>
      <c r="AY289" s="311"/>
      <c r="AZ289" s="311"/>
      <c r="BA289" s="311"/>
      <c r="BB289" s="311"/>
      <c r="BC289" s="311"/>
      <c r="BD289" s="311"/>
      <c r="BE289" s="311"/>
      <c r="BF289" s="311"/>
      <c r="BG289" s="311"/>
      <c r="BH289" s="311"/>
      <c r="BI289" s="311"/>
      <c r="BJ289" s="311"/>
      <c r="BK289" s="311"/>
      <c r="BL289" s="311"/>
      <c r="BM289" s="311"/>
      <c r="BN289" s="311"/>
      <c r="BO289" s="311"/>
      <c r="BP289" s="311"/>
      <c r="BQ289" s="311"/>
      <c r="BR289" s="311"/>
      <c r="BS289" s="311"/>
      <c r="BT289" s="311"/>
    </row>
    <row r="290" spans="5:72" ht="15.75" customHeight="1" x14ac:dyDescent="0.2">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c r="AA290" s="311"/>
      <c r="AB290" s="311"/>
      <c r="AC290" s="311"/>
      <c r="AD290" s="311"/>
      <c r="AE290" s="311"/>
      <c r="AF290" s="311"/>
      <c r="AG290" s="311"/>
      <c r="AH290" s="311"/>
      <c r="AI290" s="311"/>
      <c r="AJ290" s="311"/>
      <c r="AK290" s="311"/>
      <c r="AL290" s="311"/>
      <c r="AM290" s="311"/>
      <c r="AN290" s="311"/>
      <c r="AO290" s="311"/>
      <c r="AP290" s="311"/>
      <c r="AQ290" s="311"/>
      <c r="AR290" s="311"/>
      <c r="AS290" s="311"/>
      <c r="AT290" s="311"/>
      <c r="AU290" s="311"/>
      <c r="AV290" s="311"/>
      <c r="AW290" s="311"/>
      <c r="AX290" s="311"/>
      <c r="AY290" s="311"/>
      <c r="AZ290" s="311"/>
      <c r="BA290" s="311"/>
      <c r="BB290" s="311"/>
      <c r="BC290" s="311"/>
      <c r="BD290" s="311"/>
      <c r="BE290" s="311"/>
      <c r="BF290" s="311"/>
      <c r="BG290" s="311"/>
      <c r="BH290" s="311"/>
      <c r="BI290" s="311"/>
      <c r="BJ290" s="311"/>
      <c r="BK290" s="311"/>
      <c r="BL290" s="311"/>
      <c r="BM290" s="311"/>
      <c r="BN290" s="311"/>
      <c r="BO290" s="311"/>
      <c r="BP290" s="311"/>
      <c r="BQ290" s="311"/>
      <c r="BR290" s="311"/>
      <c r="BS290" s="311"/>
      <c r="BT290" s="311"/>
    </row>
    <row r="291" spans="5:72" ht="15.75" customHeight="1" x14ac:dyDescent="0.2">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c r="AA291" s="311"/>
      <c r="AB291" s="311"/>
      <c r="AC291" s="311"/>
      <c r="AD291" s="311"/>
      <c r="AE291" s="311"/>
      <c r="AF291" s="311"/>
      <c r="AG291" s="311"/>
      <c r="AH291" s="311"/>
      <c r="AI291" s="311"/>
      <c r="AJ291" s="311"/>
      <c r="AK291" s="311"/>
      <c r="AL291" s="311"/>
      <c r="AM291" s="311"/>
      <c r="AN291" s="311"/>
      <c r="AO291" s="311"/>
      <c r="AP291" s="311"/>
      <c r="AQ291" s="311"/>
      <c r="AR291" s="311"/>
      <c r="AS291" s="311"/>
      <c r="AT291" s="311"/>
      <c r="AU291" s="311"/>
      <c r="AV291" s="311"/>
      <c r="AW291" s="311"/>
      <c r="AX291" s="311"/>
      <c r="AY291" s="311"/>
      <c r="AZ291" s="311"/>
      <c r="BA291" s="311"/>
      <c r="BB291" s="311"/>
      <c r="BC291" s="311"/>
      <c r="BD291" s="311"/>
      <c r="BE291" s="311"/>
      <c r="BF291" s="311"/>
      <c r="BG291" s="311"/>
      <c r="BH291" s="311"/>
      <c r="BI291" s="311"/>
      <c r="BJ291" s="311"/>
      <c r="BK291" s="311"/>
      <c r="BL291" s="311"/>
      <c r="BM291" s="311"/>
      <c r="BN291" s="311"/>
      <c r="BO291" s="311"/>
      <c r="BP291" s="311"/>
      <c r="BQ291" s="311"/>
      <c r="BR291" s="311"/>
      <c r="BS291" s="311"/>
      <c r="BT291" s="311"/>
    </row>
    <row r="292" spans="5:72" ht="15.75" customHeight="1" x14ac:dyDescent="0.2">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c r="AA292" s="311"/>
      <c r="AB292" s="311"/>
      <c r="AC292" s="311"/>
      <c r="AD292" s="311"/>
      <c r="AE292" s="311"/>
      <c r="AF292" s="311"/>
      <c r="AG292" s="311"/>
      <c r="AH292" s="311"/>
      <c r="AI292" s="311"/>
      <c r="AJ292" s="311"/>
      <c r="AK292" s="311"/>
      <c r="AL292" s="311"/>
      <c r="AM292" s="311"/>
      <c r="AN292" s="311"/>
      <c r="AO292" s="311"/>
      <c r="AP292" s="311"/>
      <c r="AQ292" s="311"/>
      <c r="AR292" s="311"/>
      <c r="AS292" s="311"/>
      <c r="AT292" s="311"/>
      <c r="AU292" s="311"/>
      <c r="AV292" s="311"/>
      <c r="AW292" s="311"/>
      <c r="AX292" s="311"/>
      <c r="AY292" s="311"/>
      <c r="AZ292" s="311"/>
      <c r="BA292" s="311"/>
      <c r="BB292" s="311"/>
      <c r="BC292" s="311"/>
      <c r="BD292" s="311"/>
      <c r="BE292" s="311"/>
      <c r="BF292" s="311"/>
      <c r="BG292" s="311"/>
      <c r="BH292" s="311"/>
      <c r="BI292" s="311"/>
      <c r="BJ292" s="311"/>
      <c r="BK292" s="311"/>
      <c r="BL292" s="311"/>
      <c r="BM292" s="311"/>
      <c r="BN292" s="311"/>
      <c r="BO292" s="311"/>
      <c r="BP292" s="311"/>
      <c r="BQ292" s="311"/>
      <c r="BR292" s="311"/>
      <c r="BS292" s="311"/>
      <c r="BT292" s="311"/>
    </row>
    <row r="293" spans="5:72" ht="15.75" customHeight="1" x14ac:dyDescent="0.2">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c r="AA293" s="311"/>
      <c r="AB293" s="311"/>
      <c r="AC293" s="311"/>
      <c r="AD293" s="311"/>
      <c r="AE293" s="311"/>
      <c r="AF293" s="311"/>
      <c r="AG293" s="311"/>
      <c r="AH293" s="311"/>
      <c r="AI293" s="311"/>
      <c r="AJ293" s="311"/>
      <c r="AK293" s="311"/>
      <c r="AL293" s="311"/>
      <c r="AM293" s="311"/>
      <c r="AN293" s="311"/>
      <c r="AO293" s="311"/>
      <c r="AP293" s="311"/>
      <c r="AQ293" s="311"/>
      <c r="AR293" s="311"/>
      <c r="AS293" s="311"/>
      <c r="AT293" s="311"/>
      <c r="AU293" s="311"/>
      <c r="AV293" s="311"/>
      <c r="AW293" s="311"/>
      <c r="AX293" s="311"/>
      <c r="AY293" s="311"/>
      <c r="AZ293" s="311"/>
      <c r="BA293" s="311"/>
      <c r="BB293" s="311"/>
      <c r="BC293" s="311"/>
      <c r="BD293" s="311"/>
      <c r="BE293" s="311"/>
      <c r="BF293" s="311"/>
      <c r="BG293" s="311"/>
      <c r="BH293" s="311"/>
      <c r="BI293" s="311"/>
      <c r="BJ293" s="311"/>
      <c r="BK293" s="311"/>
      <c r="BL293" s="311"/>
      <c r="BM293" s="311"/>
      <c r="BN293" s="311"/>
      <c r="BO293" s="311"/>
      <c r="BP293" s="311"/>
      <c r="BQ293" s="311"/>
      <c r="BR293" s="311"/>
      <c r="BS293" s="311"/>
      <c r="BT293" s="311"/>
    </row>
    <row r="294" spans="5:72" ht="15.75" customHeight="1" x14ac:dyDescent="0.2">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c r="AA294" s="311"/>
      <c r="AB294" s="311"/>
      <c r="AC294" s="311"/>
      <c r="AD294" s="311"/>
      <c r="AE294" s="311"/>
      <c r="AF294" s="311"/>
      <c r="AG294" s="311"/>
      <c r="AH294" s="311"/>
      <c r="AI294" s="311"/>
      <c r="AJ294" s="311"/>
      <c r="AK294" s="311"/>
      <c r="AL294" s="311"/>
      <c r="AM294" s="311"/>
      <c r="AN294" s="311"/>
      <c r="AO294" s="311"/>
      <c r="AP294" s="311"/>
      <c r="AQ294" s="311"/>
      <c r="AR294" s="311"/>
      <c r="AS294" s="311"/>
      <c r="AT294" s="311"/>
      <c r="AU294" s="311"/>
      <c r="AV294" s="311"/>
      <c r="AW294" s="311"/>
      <c r="AX294" s="311"/>
      <c r="AY294" s="311"/>
      <c r="AZ294" s="311"/>
      <c r="BA294" s="311"/>
      <c r="BB294" s="311"/>
      <c r="BC294" s="311"/>
      <c r="BD294" s="311"/>
      <c r="BE294" s="311"/>
      <c r="BF294" s="311"/>
      <c r="BG294" s="311"/>
      <c r="BH294" s="311"/>
      <c r="BI294" s="311"/>
      <c r="BJ294" s="311"/>
      <c r="BK294" s="311"/>
      <c r="BL294" s="311"/>
      <c r="BM294" s="311"/>
      <c r="BN294" s="311"/>
      <c r="BO294" s="311"/>
      <c r="BP294" s="311"/>
      <c r="BQ294" s="311"/>
      <c r="BR294" s="311"/>
      <c r="BS294" s="311"/>
      <c r="BT294" s="311"/>
    </row>
    <row r="295" spans="5:72" ht="15.75" customHeight="1" x14ac:dyDescent="0.2">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c r="AA295" s="311"/>
      <c r="AB295" s="311"/>
      <c r="AC295" s="311"/>
      <c r="AD295" s="311"/>
      <c r="AE295" s="311"/>
      <c r="AF295" s="311"/>
      <c r="AG295" s="311"/>
      <c r="AH295" s="311"/>
      <c r="AI295" s="311"/>
      <c r="AJ295" s="311"/>
      <c r="AK295" s="311"/>
      <c r="AL295" s="311"/>
      <c r="AM295" s="311"/>
      <c r="AN295" s="311"/>
      <c r="AO295" s="311"/>
      <c r="AP295" s="311"/>
      <c r="AQ295" s="311"/>
      <c r="AR295" s="311"/>
      <c r="AS295" s="311"/>
      <c r="AT295" s="311"/>
      <c r="AU295" s="311"/>
      <c r="AV295" s="311"/>
      <c r="AW295" s="311"/>
      <c r="AX295" s="311"/>
      <c r="AY295" s="311"/>
      <c r="AZ295" s="311"/>
      <c r="BA295" s="311"/>
      <c r="BB295" s="311"/>
      <c r="BC295" s="311"/>
      <c r="BD295" s="311"/>
      <c r="BE295" s="311"/>
      <c r="BF295" s="311"/>
      <c r="BG295" s="311"/>
      <c r="BH295" s="311"/>
      <c r="BI295" s="311"/>
      <c r="BJ295" s="311"/>
      <c r="BK295" s="311"/>
      <c r="BL295" s="311"/>
      <c r="BM295" s="311"/>
      <c r="BN295" s="311"/>
      <c r="BO295" s="311"/>
      <c r="BP295" s="311"/>
      <c r="BQ295" s="311"/>
      <c r="BR295" s="311"/>
      <c r="BS295" s="311"/>
      <c r="BT295" s="311"/>
    </row>
    <row r="296" spans="5:72" ht="15.75" customHeight="1" x14ac:dyDescent="0.2">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c r="AA296" s="311"/>
      <c r="AB296" s="311"/>
      <c r="AC296" s="311"/>
      <c r="AD296" s="311"/>
      <c r="AE296" s="311"/>
      <c r="AF296" s="311"/>
      <c r="AG296" s="311"/>
      <c r="AH296" s="311"/>
      <c r="AI296" s="311"/>
      <c r="AJ296" s="311"/>
      <c r="AK296" s="311"/>
      <c r="AL296" s="311"/>
      <c r="AM296" s="311"/>
      <c r="AN296" s="311"/>
      <c r="AO296" s="311"/>
      <c r="AP296" s="311"/>
      <c r="AQ296" s="311"/>
      <c r="AR296" s="311"/>
      <c r="AS296" s="311"/>
      <c r="AT296" s="311"/>
      <c r="AU296" s="311"/>
      <c r="AV296" s="311"/>
      <c r="AW296" s="311"/>
      <c r="AX296" s="311"/>
      <c r="AY296" s="311"/>
      <c r="AZ296" s="311"/>
      <c r="BA296" s="311"/>
      <c r="BB296" s="311"/>
      <c r="BC296" s="311"/>
      <c r="BD296" s="311"/>
      <c r="BE296" s="311"/>
      <c r="BF296" s="311"/>
      <c r="BG296" s="311"/>
      <c r="BH296" s="311"/>
      <c r="BI296" s="311"/>
      <c r="BJ296" s="311"/>
      <c r="BK296" s="311"/>
      <c r="BL296" s="311"/>
      <c r="BM296" s="311"/>
      <c r="BN296" s="311"/>
      <c r="BO296" s="311"/>
      <c r="BP296" s="311"/>
      <c r="BQ296" s="311"/>
      <c r="BR296" s="311"/>
      <c r="BS296" s="311"/>
      <c r="BT296" s="311"/>
    </row>
    <row r="297" spans="5:72" ht="15.75" customHeight="1" x14ac:dyDescent="0.2">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c r="AA297" s="311"/>
      <c r="AB297" s="311"/>
      <c r="AC297" s="311"/>
      <c r="AD297" s="311"/>
      <c r="AE297" s="311"/>
      <c r="AF297" s="311"/>
      <c r="AG297" s="311"/>
      <c r="AH297" s="311"/>
      <c r="AI297" s="311"/>
      <c r="AJ297" s="311"/>
      <c r="AK297" s="311"/>
      <c r="AL297" s="311"/>
      <c r="AM297" s="311"/>
      <c r="AN297" s="311"/>
      <c r="AO297" s="311"/>
      <c r="AP297" s="311"/>
      <c r="AQ297" s="311"/>
      <c r="AR297" s="311"/>
      <c r="AS297" s="311"/>
      <c r="AT297" s="311"/>
      <c r="AU297" s="311"/>
      <c r="AV297" s="311"/>
      <c r="AW297" s="311"/>
      <c r="AX297" s="311"/>
      <c r="AY297" s="311"/>
      <c r="AZ297" s="311"/>
      <c r="BA297" s="311"/>
      <c r="BB297" s="311"/>
      <c r="BC297" s="311"/>
      <c r="BD297" s="311"/>
      <c r="BE297" s="311"/>
      <c r="BF297" s="311"/>
      <c r="BG297" s="311"/>
      <c r="BH297" s="311"/>
      <c r="BI297" s="311"/>
      <c r="BJ297" s="311"/>
      <c r="BK297" s="311"/>
      <c r="BL297" s="311"/>
      <c r="BM297" s="311"/>
      <c r="BN297" s="311"/>
      <c r="BO297" s="311"/>
      <c r="BP297" s="311"/>
      <c r="BQ297" s="311"/>
      <c r="BR297" s="311"/>
      <c r="BS297" s="311"/>
      <c r="BT297" s="311"/>
    </row>
    <row r="298" spans="5:72" ht="15.75" customHeight="1" x14ac:dyDescent="0.2">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c r="AA298" s="311"/>
      <c r="AB298" s="311"/>
      <c r="AC298" s="311"/>
      <c r="AD298" s="311"/>
      <c r="AE298" s="311"/>
      <c r="AF298" s="311"/>
      <c r="AG298" s="311"/>
      <c r="AH298" s="311"/>
      <c r="AI298" s="311"/>
      <c r="AJ298" s="311"/>
      <c r="AK298" s="311"/>
      <c r="AL298" s="311"/>
      <c r="AM298" s="311"/>
      <c r="AN298" s="311"/>
      <c r="AO298" s="311"/>
      <c r="AP298" s="311"/>
      <c r="AQ298" s="311"/>
      <c r="AR298" s="311"/>
      <c r="AS298" s="311"/>
      <c r="AT298" s="311"/>
      <c r="AU298" s="311"/>
      <c r="AV298" s="311"/>
      <c r="AW298" s="311"/>
      <c r="AX298" s="311"/>
      <c r="AY298" s="311"/>
      <c r="AZ298" s="311"/>
      <c r="BA298" s="311"/>
      <c r="BB298" s="311"/>
      <c r="BC298" s="311"/>
      <c r="BD298" s="311"/>
      <c r="BE298" s="311"/>
      <c r="BF298" s="311"/>
      <c r="BG298" s="311"/>
      <c r="BH298" s="311"/>
      <c r="BI298" s="311"/>
      <c r="BJ298" s="311"/>
      <c r="BK298" s="311"/>
      <c r="BL298" s="311"/>
      <c r="BM298" s="311"/>
      <c r="BN298" s="311"/>
      <c r="BO298" s="311"/>
      <c r="BP298" s="311"/>
      <c r="BQ298" s="311"/>
      <c r="BR298" s="311"/>
      <c r="BS298" s="311"/>
      <c r="BT298" s="311"/>
    </row>
    <row r="299" spans="5:72" ht="15.75" customHeight="1" x14ac:dyDescent="0.2">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c r="AA299" s="311"/>
      <c r="AB299" s="311"/>
      <c r="AC299" s="311"/>
      <c r="AD299" s="311"/>
      <c r="AE299" s="311"/>
      <c r="AF299" s="311"/>
      <c r="AG299" s="311"/>
      <c r="AH299" s="311"/>
      <c r="AI299" s="311"/>
      <c r="AJ299" s="311"/>
      <c r="AK299" s="311"/>
      <c r="AL299" s="311"/>
      <c r="AM299" s="311"/>
      <c r="AN299" s="311"/>
      <c r="AO299" s="311"/>
      <c r="AP299" s="311"/>
      <c r="AQ299" s="311"/>
      <c r="AR299" s="311"/>
      <c r="AS299" s="311"/>
      <c r="AT299" s="311"/>
      <c r="AU299" s="311"/>
      <c r="AV299" s="311"/>
      <c r="AW299" s="311"/>
      <c r="AX299" s="311"/>
      <c r="AY299" s="311"/>
      <c r="AZ299" s="311"/>
      <c r="BA299" s="311"/>
      <c r="BB299" s="311"/>
      <c r="BC299" s="311"/>
      <c r="BD299" s="311"/>
      <c r="BE299" s="311"/>
      <c r="BF299" s="311"/>
      <c r="BG299" s="311"/>
      <c r="BH299" s="311"/>
      <c r="BI299" s="311"/>
      <c r="BJ299" s="311"/>
      <c r="BK299" s="311"/>
      <c r="BL299" s="311"/>
      <c r="BM299" s="311"/>
      <c r="BN299" s="311"/>
      <c r="BO299" s="311"/>
      <c r="BP299" s="311"/>
      <c r="BQ299" s="311"/>
      <c r="BR299" s="311"/>
      <c r="BS299" s="311"/>
      <c r="BT299" s="311"/>
    </row>
    <row r="300" spans="5:72" ht="15.75" customHeight="1" x14ac:dyDescent="0.2">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c r="AA300" s="311"/>
      <c r="AB300" s="311"/>
      <c r="AC300" s="311"/>
      <c r="AD300" s="311"/>
      <c r="AE300" s="311"/>
      <c r="AF300" s="311"/>
      <c r="AG300" s="311"/>
      <c r="AH300" s="311"/>
      <c r="AI300" s="311"/>
      <c r="AJ300" s="311"/>
      <c r="AK300" s="311"/>
      <c r="AL300" s="311"/>
      <c r="AM300" s="311"/>
      <c r="AN300" s="311"/>
      <c r="AO300" s="311"/>
      <c r="AP300" s="311"/>
      <c r="AQ300" s="311"/>
      <c r="AR300" s="311"/>
      <c r="AS300" s="311"/>
      <c r="AT300" s="311"/>
      <c r="AU300" s="311"/>
      <c r="AV300" s="311"/>
      <c r="AW300" s="311"/>
      <c r="AX300" s="311"/>
      <c r="AY300" s="311"/>
      <c r="AZ300" s="311"/>
      <c r="BA300" s="311"/>
      <c r="BB300" s="311"/>
      <c r="BC300" s="311"/>
      <c r="BD300" s="311"/>
      <c r="BE300" s="311"/>
      <c r="BF300" s="311"/>
      <c r="BG300" s="311"/>
      <c r="BH300" s="311"/>
      <c r="BI300" s="311"/>
      <c r="BJ300" s="311"/>
      <c r="BK300" s="311"/>
      <c r="BL300" s="311"/>
      <c r="BM300" s="311"/>
      <c r="BN300" s="311"/>
      <c r="BO300" s="311"/>
      <c r="BP300" s="311"/>
      <c r="BQ300" s="311"/>
      <c r="BR300" s="311"/>
      <c r="BS300" s="311"/>
      <c r="BT300" s="311"/>
    </row>
    <row r="301" spans="5:72" ht="15.75" customHeight="1" x14ac:dyDescent="0.2">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c r="AA301" s="311"/>
      <c r="AB301" s="311"/>
      <c r="AC301" s="311"/>
      <c r="AD301" s="311"/>
      <c r="AE301" s="311"/>
      <c r="AF301" s="311"/>
      <c r="AG301" s="311"/>
      <c r="AH301" s="311"/>
      <c r="AI301" s="311"/>
      <c r="AJ301" s="311"/>
      <c r="AK301" s="311"/>
      <c r="AL301" s="311"/>
      <c r="AM301" s="311"/>
      <c r="AN301" s="311"/>
      <c r="AO301" s="311"/>
      <c r="AP301" s="311"/>
      <c r="AQ301" s="311"/>
      <c r="AR301" s="311"/>
      <c r="AS301" s="311"/>
      <c r="AT301" s="311"/>
      <c r="AU301" s="311"/>
      <c r="AV301" s="311"/>
      <c r="AW301" s="311"/>
      <c r="AX301" s="311"/>
      <c r="AY301" s="311"/>
      <c r="AZ301" s="311"/>
      <c r="BA301" s="311"/>
      <c r="BB301" s="311"/>
      <c r="BC301" s="311"/>
      <c r="BD301" s="311"/>
      <c r="BE301" s="311"/>
      <c r="BF301" s="311"/>
      <c r="BG301" s="311"/>
      <c r="BH301" s="311"/>
      <c r="BI301" s="311"/>
      <c r="BJ301" s="311"/>
      <c r="BK301" s="311"/>
      <c r="BL301" s="311"/>
      <c r="BM301" s="311"/>
      <c r="BN301" s="311"/>
      <c r="BO301" s="311"/>
      <c r="BP301" s="311"/>
      <c r="BQ301" s="311"/>
      <c r="BR301" s="311"/>
      <c r="BS301" s="311"/>
      <c r="BT301" s="311"/>
    </row>
    <row r="302" spans="5:72" ht="15.75" customHeight="1" x14ac:dyDescent="0.2">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c r="AA302" s="311"/>
      <c r="AB302" s="311"/>
      <c r="AC302" s="311"/>
      <c r="AD302" s="311"/>
      <c r="AE302" s="311"/>
      <c r="AF302" s="311"/>
      <c r="AG302" s="311"/>
      <c r="AH302" s="311"/>
      <c r="AI302" s="311"/>
      <c r="AJ302" s="311"/>
      <c r="AK302" s="311"/>
      <c r="AL302" s="311"/>
      <c r="AM302" s="311"/>
      <c r="AN302" s="311"/>
      <c r="AO302" s="311"/>
      <c r="AP302" s="311"/>
      <c r="AQ302" s="311"/>
      <c r="AR302" s="311"/>
      <c r="AS302" s="311"/>
      <c r="AT302" s="311"/>
      <c r="AU302" s="311"/>
      <c r="AV302" s="311"/>
      <c r="AW302" s="311"/>
      <c r="AX302" s="311"/>
      <c r="AY302" s="311"/>
      <c r="AZ302" s="311"/>
      <c r="BA302" s="311"/>
      <c r="BB302" s="311"/>
      <c r="BC302" s="311"/>
      <c r="BD302" s="311"/>
      <c r="BE302" s="311"/>
      <c r="BF302" s="311"/>
      <c r="BG302" s="311"/>
      <c r="BH302" s="311"/>
      <c r="BI302" s="311"/>
      <c r="BJ302" s="311"/>
      <c r="BK302" s="311"/>
      <c r="BL302" s="311"/>
      <c r="BM302" s="311"/>
      <c r="BN302" s="311"/>
      <c r="BO302" s="311"/>
      <c r="BP302" s="311"/>
      <c r="BQ302" s="311"/>
      <c r="BR302" s="311"/>
      <c r="BS302" s="311"/>
      <c r="BT302" s="311"/>
    </row>
    <row r="303" spans="5:72" ht="15.75" customHeight="1" x14ac:dyDescent="0.2">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c r="AA303" s="311"/>
      <c r="AB303" s="311"/>
      <c r="AC303" s="311"/>
      <c r="AD303" s="311"/>
      <c r="AE303" s="311"/>
      <c r="AF303" s="311"/>
      <c r="AG303" s="311"/>
      <c r="AH303" s="311"/>
      <c r="AI303" s="311"/>
      <c r="AJ303" s="311"/>
      <c r="AK303" s="311"/>
      <c r="AL303" s="311"/>
      <c r="AM303" s="311"/>
      <c r="AN303" s="311"/>
      <c r="AO303" s="311"/>
      <c r="AP303" s="311"/>
      <c r="AQ303" s="311"/>
      <c r="AR303" s="311"/>
      <c r="AS303" s="311"/>
      <c r="AT303" s="311"/>
      <c r="AU303" s="311"/>
      <c r="AV303" s="311"/>
      <c r="AW303" s="311"/>
      <c r="AX303" s="311"/>
      <c r="AY303" s="311"/>
      <c r="AZ303" s="311"/>
      <c r="BA303" s="311"/>
      <c r="BB303" s="311"/>
      <c r="BC303" s="311"/>
      <c r="BD303" s="311"/>
      <c r="BE303" s="311"/>
      <c r="BF303" s="311"/>
      <c r="BG303" s="311"/>
      <c r="BH303" s="311"/>
      <c r="BI303" s="311"/>
      <c r="BJ303" s="311"/>
      <c r="BK303" s="311"/>
      <c r="BL303" s="311"/>
      <c r="BM303" s="311"/>
      <c r="BN303" s="311"/>
      <c r="BO303" s="311"/>
      <c r="BP303" s="311"/>
      <c r="BQ303" s="311"/>
      <c r="BR303" s="311"/>
      <c r="BS303" s="311"/>
      <c r="BT303" s="311"/>
    </row>
    <row r="304" spans="5:72" ht="15.75" customHeight="1" x14ac:dyDescent="0.2">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c r="AA304" s="311"/>
      <c r="AB304" s="311"/>
      <c r="AC304" s="311"/>
      <c r="AD304" s="311"/>
      <c r="AE304" s="311"/>
      <c r="AF304" s="311"/>
      <c r="AG304" s="311"/>
      <c r="AH304" s="311"/>
      <c r="AI304" s="311"/>
      <c r="AJ304" s="311"/>
      <c r="AK304" s="311"/>
      <c r="AL304" s="311"/>
      <c r="AM304" s="311"/>
      <c r="AN304" s="311"/>
      <c r="AO304" s="311"/>
      <c r="AP304" s="311"/>
      <c r="AQ304" s="311"/>
      <c r="AR304" s="311"/>
      <c r="AS304" s="311"/>
      <c r="AT304" s="311"/>
      <c r="AU304" s="311"/>
      <c r="AV304" s="311"/>
      <c r="AW304" s="311"/>
      <c r="AX304" s="311"/>
      <c r="AY304" s="311"/>
      <c r="AZ304" s="311"/>
      <c r="BA304" s="311"/>
      <c r="BB304" s="311"/>
      <c r="BC304" s="311"/>
      <c r="BD304" s="311"/>
      <c r="BE304" s="311"/>
      <c r="BF304" s="311"/>
      <c r="BG304" s="311"/>
      <c r="BH304" s="311"/>
      <c r="BI304" s="311"/>
      <c r="BJ304" s="311"/>
      <c r="BK304" s="311"/>
      <c r="BL304" s="311"/>
      <c r="BM304" s="311"/>
      <c r="BN304" s="311"/>
      <c r="BO304" s="311"/>
      <c r="BP304" s="311"/>
      <c r="BQ304" s="311"/>
      <c r="BR304" s="311"/>
      <c r="BS304" s="311"/>
      <c r="BT304" s="311"/>
    </row>
    <row r="305" spans="5:72" ht="15.75" customHeight="1" x14ac:dyDescent="0.2">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c r="AA305" s="311"/>
      <c r="AB305" s="311"/>
      <c r="AC305" s="311"/>
      <c r="AD305" s="311"/>
      <c r="AE305" s="311"/>
      <c r="AF305" s="311"/>
      <c r="AG305" s="311"/>
      <c r="AH305" s="311"/>
      <c r="AI305" s="311"/>
      <c r="AJ305" s="311"/>
      <c r="AK305" s="311"/>
      <c r="AL305" s="311"/>
      <c r="AM305" s="311"/>
      <c r="AN305" s="311"/>
      <c r="AO305" s="311"/>
      <c r="AP305" s="311"/>
      <c r="AQ305" s="311"/>
      <c r="AR305" s="311"/>
      <c r="AS305" s="311"/>
      <c r="AT305" s="311"/>
      <c r="AU305" s="311"/>
      <c r="AV305" s="311"/>
      <c r="AW305" s="311"/>
      <c r="AX305" s="311"/>
      <c r="AY305" s="311"/>
      <c r="AZ305" s="311"/>
      <c r="BA305" s="311"/>
      <c r="BB305" s="311"/>
      <c r="BC305" s="311"/>
      <c r="BD305" s="311"/>
      <c r="BE305" s="311"/>
      <c r="BF305" s="311"/>
      <c r="BG305" s="311"/>
      <c r="BH305" s="311"/>
      <c r="BI305" s="311"/>
      <c r="BJ305" s="311"/>
      <c r="BK305" s="311"/>
      <c r="BL305" s="311"/>
      <c r="BM305" s="311"/>
      <c r="BN305" s="311"/>
      <c r="BO305" s="311"/>
      <c r="BP305" s="311"/>
      <c r="BQ305" s="311"/>
      <c r="BR305" s="311"/>
      <c r="BS305" s="311"/>
      <c r="BT305" s="311"/>
    </row>
    <row r="306" spans="5:72" ht="15.75" customHeight="1" x14ac:dyDescent="0.2">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c r="AA306" s="311"/>
      <c r="AB306" s="311"/>
      <c r="AC306" s="311"/>
      <c r="AD306" s="311"/>
      <c r="AE306" s="311"/>
      <c r="AF306" s="311"/>
      <c r="AG306" s="311"/>
      <c r="AH306" s="311"/>
      <c r="AI306" s="311"/>
      <c r="AJ306" s="311"/>
      <c r="AK306" s="311"/>
      <c r="AL306" s="311"/>
      <c r="AM306" s="311"/>
      <c r="AN306" s="311"/>
      <c r="AO306" s="311"/>
      <c r="AP306" s="311"/>
      <c r="AQ306" s="311"/>
      <c r="AR306" s="311"/>
      <c r="AS306" s="311"/>
      <c r="AT306" s="311"/>
      <c r="AU306" s="311"/>
      <c r="AV306" s="311"/>
      <c r="AW306" s="311"/>
      <c r="AX306" s="311"/>
      <c r="AY306" s="311"/>
      <c r="AZ306" s="311"/>
      <c r="BA306" s="311"/>
      <c r="BB306" s="311"/>
      <c r="BC306" s="311"/>
      <c r="BD306" s="311"/>
      <c r="BE306" s="311"/>
      <c r="BF306" s="311"/>
      <c r="BG306" s="311"/>
      <c r="BH306" s="311"/>
      <c r="BI306" s="311"/>
      <c r="BJ306" s="311"/>
      <c r="BK306" s="311"/>
      <c r="BL306" s="311"/>
      <c r="BM306" s="311"/>
      <c r="BN306" s="311"/>
      <c r="BO306" s="311"/>
      <c r="BP306" s="311"/>
      <c r="BQ306" s="311"/>
      <c r="BR306" s="311"/>
      <c r="BS306" s="311"/>
      <c r="BT306" s="311"/>
    </row>
    <row r="307" spans="5:72" ht="15.75" customHeight="1" x14ac:dyDescent="0.2">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c r="AA307" s="311"/>
      <c r="AB307" s="311"/>
      <c r="AC307" s="311"/>
      <c r="AD307" s="311"/>
      <c r="AE307" s="311"/>
      <c r="AF307" s="311"/>
      <c r="AG307" s="311"/>
      <c r="AH307" s="311"/>
      <c r="AI307" s="311"/>
      <c r="AJ307" s="311"/>
      <c r="AK307" s="311"/>
      <c r="AL307" s="311"/>
      <c r="AM307" s="311"/>
      <c r="AN307" s="311"/>
      <c r="AO307" s="311"/>
      <c r="AP307" s="311"/>
      <c r="AQ307" s="311"/>
      <c r="AR307" s="311"/>
      <c r="AS307" s="311"/>
      <c r="AT307" s="311"/>
      <c r="AU307" s="311"/>
      <c r="AV307" s="311"/>
      <c r="AW307" s="311"/>
      <c r="AX307" s="311"/>
      <c r="AY307" s="311"/>
      <c r="AZ307" s="311"/>
      <c r="BA307" s="311"/>
      <c r="BB307" s="311"/>
      <c r="BC307" s="311"/>
      <c r="BD307" s="311"/>
      <c r="BE307" s="311"/>
      <c r="BF307" s="311"/>
      <c r="BG307" s="311"/>
      <c r="BH307" s="311"/>
      <c r="BI307" s="311"/>
      <c r="BJ307" s="311"/>
      <c r="BK307" s="311"/>
      <c r="BL307" s="311"/>
      <c r="BM307" s="311"/>
      <c r="BN307" s="311"/>
      <c r="BO307" s="311"/>
      <c r="BP307" s="311"/>
      <c r="BQ307" s="311"/>
      <c r="BR307" s="311"/>
      <c r="BS307" s="311"/>
      <c r="BT307" s="311"/>
    </row>
    <row r="308" spans="5:72" ht="15.75" customHeight="1" x14ac:dyDescent="0.2">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c r="AA308" s="311"/>
      <c r="AB308" s="311"/>
      <c r="AC308" s="311"/>
      <c r="AD308" s="311"/>
      <c r="AE308" s="311"/>
      <c r="AF308" s="311"/>
      <c r="AG308" s="311"/>
      <c r="AH308" s="311"/>
      <c r="AI308" s="311"/>
      <c r="AJ308" s="311"/>
      <c r="AK308" s="311"/>
      <c r="AL308" s="311"/>
      <c r="AM308" s="311"/>
      <c r="AN308" s="311"/>
      <c r="AO308" s="311"/>
      <c r="AP308" s="311"/>
      <c r="AQ308" s="311"/>
      <c r="AR308" s="311"/>
      <c r="AS308" s="311"/>
      <c r="AT308" s="311"/>
      <c r="AU308" s="311"/>
      <c r="AV308" s="311"/>
      <c r="AW308" s="311"/>
      <c r="AX308" s="311"/>
      <c r="AY308" s="311"/>
      <c r="AZ308" s="311"/>
      <c r="BA308" s="311"/>
      <c r="BB308" s="311"/>
      <c r="BC308" s="311"/>
      <c r="BD308" s="311"/>
      <c r="BE308" s="311"/>
      <c r="BF308" s="311"/>
      <c r="BG308" s="311"/>
      <c r="BH308" s="311"/>
      <c r="BI308" s="311"/>
      <c r="BJ308" s="311"/>
      <c r="BK308" s="311"/>
      <c r="BL308" s="311"/>
      <c r="BM308" s="311"/>
      <c r="BN308" s="311"/>
      <c r="BO308" s="311"/>
      <c r="BP308" s="311"/>
      <c r="BQ308" s="311"/>
      <c r="BR308" s="311"/>
      <c r="BS308" s="311"/>
      <c r="BT308" s="311"/>
    </row>
    <row r="309" spans="5:72" ht="15.75" customHeight="1" x14ac:dyDescent="0.2">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c r="AA309" s="311"/>
      <c r="AB309" s="311"/>
      <c r="AC309" s="311"/>
      <c r="AD309" s="311"/>
      <c r="AE309" s="311"/>
      <c r="AF309" s="311"/>
      <c r="AG309" s="311"/>
      <c r="AH309" s="311"/>
      <c r="AI309" s="311"/>
      <c r="AJ309" s="311"/>
      <c r="AK309" s="311"/>
      <c r="AL309" s="311"/>
      <c r="AM309" s="311"/>
      <c r="AN309" s="311"/>
      <c r="AO309" s="311"/>
      <c r="AP309" s="311"/>
      <c r="AQ309" s="311"/>
      <c r="AR309" s="311"/>
      <c r="AS309" s="311"/>
      <c r="AT309" s="311"/>
      <c r="AU309" s="311"/>
      <c r="AV309" s="311"/>
      <c r="AW309" s="311"/>
      <c r="AX309" s="311"/>
      <c r="AY309" s="311"/>
      <c r="AZ309" s="311"/>
      <c r="BA309" s="311"/>
      <c r="BB309" s="311"/>
      <c r="BC309" s="311"/>
      <c r="BD309" s="311"/>
      <c r="BE309" s="311"/>
      <c r="BF309" s="311"/>
      <c r="BG309" s="311"/>
      <c r="BH309" s="311"/>
      <c r="BI309" s="311"/>
      <c r="BJ309" s="311"/>
      <c r="BK309" s="311"/>
      <c r="BL309" s="311"/>
      <c r="BM309" s="311"/>
      <c r="BN309" s="311"/>
      <c r="BO309" s="311"/>
      <c r="BP309" s="311"/>
      <c r="BQ309" s="311"/>
      <c r="BR309" s="311"/>
      <c r="BS309" s="311"/>
      <c r="BT309" s="311"/>
    </row>
    <row r="310" spans="5:72" ht="15.75" customHeight="1" x14ac:dyDescent="0.2">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c r="AA310" s="311"/>
      <c r="AB310" s="311"/>
      <c r="AC310" s="311"/>
      <c r="AD310" s="311"/>
      <c r="AE310" s="311"/>
      <c r="AF310" s="311"/>
      <c r="AG310" s="311"/>
      <c r="AH310" s="311"/>
      <c r="AI310" s="311"/>
      <c r="AJ310" s="311"/>
      <c r="AK310" s="311"/>
      <c r="AL310" s="311"/>
      <c r="AM310" s="311"/>
      <c r="AN310" s="311"/>
      <c r="AO310" s="311"/>
      <c r="AP310" s="311"/>
      <c r="AQ310" s="311"/>
      <c r="AR310" s="311"/>
      <c r="AS310" s="311"/>
      <c r="AT310" s="311"/>
      <c r="AU310" s="311"/>
      <c r="AV310" s="311"/>
      <c r="AW310" s="311"/>
      <c r="AX310" s="311"/>
      <c r="AY310" s="311"/>
      <c r="AZ310" s="311"/>
      <c r="BA310" s="311"/>
      <c r="BB310" s="311"/>
      <c r="BC310" s="311"/>
      <c r="BD310" s="311"/>
      <c r="BE310" s="311"/>
      <c r="BF310" s="311"/>
      <c r="BG310" s="311"/>
      <c r="BH310" s="311"/>
      <c r="BI310" s="311"/>
      <c r="BJ310" s="311"/>
      <c r="BK310" s="311"/>
      <c r="BL310" s="311"/>
      <c r="BM310" s="311"/>
      <c r="BN310" s="311"/>
      <c r="BO310" s="311"/>
      <c r="BP310" s="311"/>
      <c r="BQ310" s="311"/>
      <c r="BR310" s="311"/>
      <c r="BS310" s="311"/>
      <c r="BT310" s="311"/>
    </row>
    <row r="311" spans="5:72" ht="15.75" customHeight="1" x14ac:dyDescent="0.2">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c r="AA311" s="311"/>
      <c r="AB311" s="311"/>
      <c r="AC311" s="311"/>
      <c r="AD311" s="311"/>
      <c r="AE311" s="311"/>
      <c r="AF311" s="311"/>
      <c r="AG311" s="311"/>
      <c r="AH311" s="311"/>
      <c r="AI311" s="311"/>
      <c r="AJ311" s="311"/>
      <c r="AK311" s="311"/>
      <c r="AL311" s="311"/>
      <c r="AM311" s="311"/>
      <c r="AN311" s="311"/>
      <c r="AO311" s="311"/>
      <c r="AP311" s="311"/>
      <c r="AQ311" s="311"/>
      <c r="AR311" s="311"/>
      <c r="AS311" s="311"/>
      <c r="AT311" s="311"/>
      <c r="AU311" s="311"/>
      <c r="AV311" s="311"/>
      <c r="AW311" s="311"/>
      <c r="AX311" s="311"/>
      <c r="AY311" s="311"/>
      <c r="AZ311" s="311"/>
      <c r="BA311" s="311"/>
      <c r="BB311" s="311"/>
      <c r="BC311" s="311"/>
      <c r="BD311" s="311"/>
      <c r="BE311" s="311"/>
      <c r="BF311" s="311"/>
      <c r="BG311" s="311"/>
      <c r="BH311" s="311"/>
      <c r="BI311" s="311"/>
      <c r="BJ311" s="311"/>
      <c r="BK311" s="311"/>
      <c r="BL311" s="311"/>
      <c r="BM311" s="311"/>
      <c r="BN311" s="311"/>
      <c r="BO311" s="311"/>
      <c r="BP311" s="311"/>
      <c r="BQ311" s="311"/>
      <c r="BR311" s="311"/>
      <c r="BS311" s="311"/>
      <c r="BT311" s="311"/>
    </row>
    <row r="312" spans="5:72" ht="15.75" customHeight="1" x14ac:dyDescent="0.2">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c r="AA312" s="311"/>
      <c r="AB312" s="311"/>
      <c r="AC312" s="311"/>
      <c r="AD312" s="311"/>
      <c r="AE312" s="311"/>
      <c r="AF312" s="311"/>
      <c r="AG312" s="311"/>
      <c r="AH312" s="311"/>
      <c r="AI312" s="311"/>
      <c r="AJ312" s="311"/>
      <c r="AK312" s="311"/>
      <c r="AL312" s="311"/>
      <c r="AM312" s="311"/>
      <c r="AN312" s="311"/>
      <c r="AO312" s="311"/>
      <c r="AP312" s="311"/>
      <c r="AQ312" s="311"/>
      <c r="AR312" s="311"/>
      <c r="AS312" s="311"/>
      <c r="AT312" s="311"/>
      <c r="AU312" s="311"/>
      <c r="AV312" s="311"/>
      <c r="AW312" s="311"/>
      <c r="AX312" s="311"/>
      <c r="AY312" s="311"/>
      <c r="AZ312" s="311"/>
      <c r="BA312" s="311"/>
      <c r="BB312" s="311"/>
      <c r="BC312" s="311"/>
      <c r="BD312" s="311"/>
      <c r="BE312" s="311"/>
      <c r="BF312" s="311"/>
      <c r="BG312" s="311"/>
      <c r="BH312" s="311"/>
      <c r="BI312" s="311"/>
      <c r="BJ312" s="311"/>
      <c r="BK312" s="311"/>
      <c r="BL312" s="311"/>
      <c r="BM312" s="311"/>
      <c r="BN312" s="311"/>
      <c r="BO312" s="311"/>
      <c r="BP312" s="311"/>
      <c r="BQ312" s="311"/>
      <c r="BR312" s="311"/>
      <c r="BS312" s="311"/>
      <c r="BT312" s="311"/>
    </row>
    <row r="313" spans="5:72" ht="15.75" customHeight="1" x14ac:dyDescent="0.2">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c r="AA313" s="311"/>
      <c r="AB313" s="311"/>
      <c r="AC313" s="311"/>
      <c r="AD313" s="311"/>
      <c r="AE313" s="311"/>
      <c r="AF313" s="311"/>
      <c r="AG313" s="311"/>
      <c r="AH313" s="311"/>
      <c r="AI313" s="311"/>
      <c r="AJ313" s="311"/>
      <c r="AK313" s="311"/>
      <c r="AL313" s="311"/>
      <c r="AM313" s="311"/>
      <c r="AN313" s="311"/>
      <c r="AO313" s="311"/>
      <c r="AP313" s="311"/>
      <c r="AQ313" s="311"/>
      <c r="AR313" s="311"/>
      <c r="AS313" s="311"/>
      <c r="AT313" s="311"/>
      <c r="AU313" s="311"/>
      <c r="AV313" s="311"/>
      <c r="AW313" s="311"/>
      <c r="AX313" s="311"/>
      <c r="AY313" s="311"/>
      <c r="AZ313" s="311"/>
      <c r="BA313" s="311"/>
      <c r="BB313" s="311"/>
      <c r="BC313" s="311"/>
      <c r="BD313" s="311"/>
      <c r="BE313" s="311"/>
      <c r="BF313" s="311"/>
      <c r="BG313" s="311"/>
      <c r="BH313" s="311"/>
      <c r="BI313" s="311"/>
      <c r="BJ313" s="311"/>
      <c r="BK313" s="311"/>
      <c r="BL313" s="311"/>
      <c r="BM313" s="311"/>
      <c r="BN313" s="311"/>
      <c r="BO313" s="311"/>
      <c r="BP313" s="311"/>
      <c r="BQ313" s="311"/>
      <c r="BR313" s="311"/>
      <c r="BS313" s="311"/>
      <c r="BT313" s="311"/>
    </row>
    <row r="314" spans="5:72" ht="15.75" customHeight="1" x14ac:dyDescent="0.2">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c r="AA314" s="311"/>
      <c r="AB314" s="311"/>
      <c r="AC314" s="311"/>
      <c r="AD314" s="311"/>
      <c r="AE314" s="311"/>
      <c r="AF314" s="311"/>
      <c r="AG314" s="311"/>
      <c r="AH314" s="311"/>
      <c r="AI314" s="311"/>
      <c r="AJ314" s="311"/>
      <c r="AK314" s="311"/>
      <c r="AL314" s="311"/>
      <c r="AM314" s="311"/>
      <c r="AN314" s="311"/>
      <c r="AO314" s="311"/>
      <c r="AP314" s="311"/>
      <c r="AQ314" s="311"/>
      <c r="AR314" s="311"/>
      <c r="AS314" s="311"/>
      <c r="AT314" s="311"/>
      <c r="AU314" s="311"/>
      <c r="AV314" s="311"/>
      <c r="AW314" s="311"/>
      <c r="AX314" s="311"/>
      <c r="AY314" s="311"/>
      <c r="AZ314" s="311"/>
      <c r="BA314" s="311"/>
      <c r="BB314" s="311"/>
      <c r="BC314" s="311"/>
      <c r="BD314" s="311"/>
      <c r="BE314" s="311"/>
      <c r="BF314" s="311"/>
      <c r="BG314" s="311"/>
      <c r="BH314" s="311"/>
      <c r="BI314" s="311"/>
      <c r="BJ314" s="311"/>
      <c r="BK314" s="311"/>
      <c r="BL314" s="311"/>
      <c r="BM314" s="311"/>
      <c r="BN314" s="311"/>
      <c r="BO314" s="311"/>
      <c r="BP314" s="311"/>
      <c r="BQ314" s="311"/>
      <c r="BR314" s="311"/>
      <c r="BS314" s="311"/>
      <c r="BT314" s="311"/>
    </row>
    <row r="315" spans="5:72" ht="15.75" customHeight="1" x14ac:dyDescent="0.2">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c r="AA315" s="311"/>
      <c r="AB315" s="311"/>
      <c r="AC315" s="311"/>
      <c r="AD315" s="311"/>
      <c r="AE315" s="311"/>
      <c r="AF315" s="311"/>
      <c r="AG315" s="311"/>
      <c r="AH315" s="311"/>
      <c r="AI315" s="311"/>
      <c r="AJ315" s="311"/>
      <c r="AK315" s="311"/>
      <c r="AL315" s="311"/>
      <c r="AM315" s="311"/>
      <c r="AN315" s="311"/>
      <c r="AO315" s="311"/>
      <c r="AP315" s="311"/>
      <c r="AQ315" s="311"/>
      <c r="AR315" s="311"/>
      <c r="AS315" s="311"/>
      <c r="AT315" s="311"/>
      <c r="AU315" s="311"/>
      <c r="AV315" s="311"/>
      <c r="AW315" s="311"/>
      <c r="AX315" s="311"/>
      <c r="AY315" s="311"/>
      <c r="AZ315" s="311"/>
      <c r="BA315" s="311"/>
      <c r="BB315" s="311"/>
      <c r="BC315" s="311"/>
      <c r="BD315" s="311"/>
      <c r="BE315" s="311"/>
      <c r="BF315" s="311"/>
      <c r="BG315" s="311"/>
      <c r="BH315" s="311"/>
      <c r="BI315" s="311"/>
      <c r="BJ315" s="311"/>
      <c r="BK315" s="311"/>
      <c r="BL315" s="311"/>
      <c r="BM315" s="311"/>
      <c r="BN315" s="311"/>
      <c r="BO315" s="311"/>
      <c r="BP315" s="311"/>
      <c r="BQ315" s="311"/>
      <c r="BR315" s="311"/>
      <c r="BS315" s="311"/>
      <c r="BT315" s="311"/>
    </row>
    <row r="316" spans="5:72" ht="15.75" customHeight="1" x14ac:dyDescent="0.2">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c r="AA316" s="311"/>
      <c r="AB316" s="311"/>
      <c r="AC316" s="311"/>
      <c r="AD316" s="311"/>
      <c r="AE316" s="311"/>
      <c r="AF316" s="311"/>
      <c r="AG316" s="311"/>
      <c r="AH316" s="311"/>
      <c r="AI316" s="311"/>
      <c r="AJ316" s="311"/>
      <c r="AK316" s="311"/>
      <c r="AL316" s="311"/>
      <c r="AM316" s="311"/>
      <c r="AN316" s="311"/>
      <c r="AO316" s="311"/>
      <c r="AP316" s="311"/>
      <c r="AQ316" s="311"/>
      <c r="AR316" s="311"/>
      <c r="AS316" s="311"/>
      <c r="AT316" s="311"/>
      <c r="AU316" s="311"/>
      <c r="AV316" s="311"/>
      <c r="AW316" s="311"/>
      <c r="AX316" s="311"/>
      <c r="AY316" s="311"/>
      <c r="AZ316" s="311"/>
      <c r="BA316" s="311"/>
      <c r="BB316" s="311"/>
      <c r="BC316" s="311"/>
      <c r="BD316" s="311"/>
      <c r="BE316" s="311"/>
      <c r="BF316" s="311"/>
      <c r="BG316" s="311"/>
      <c r="BH316" s="311"/>
      <c r="BI316" s="311"/>
      <c r="BJ316" s="311"/>
      <c r="BK316" s="311"/>
      <c r="BL316" s="311"/>
      <c r="BM316" s="311"/>
      <c r="BN316" s="311"/>
      <c r="BO316" s="311"/>
      <c r="BP316" s="311"/>
      <c r="BQ316" s="311"/>
      <c r="BR316" s="311"/>
      <c r="BS316" s="311"/>
      <c r="BT316" s="311"/>
    </row>
    <row r="317" spans="5:72" ht="15.75" customHeight="1" x14ac:dyDescent="0.2">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c r="AA317" s="311"/>
      <c r="AB317" s="311"/>
      <c r="AC317" s="311"/>
      <c r="AD317" s="311"/>
      <c r="AE317" s="311"/>
      <c r="AF317" s="311"/>
      <c r="AG317" s="311"/>
      <c r="AH317" s="311"/>
      <c r="AI317" s="311"/>
      <c r="AJ317" s="311"/>
      <c r="AK317" s="311"/>
      <c r="AL317" s="311"/>
      <c r="AM317" s="311"/>
      <c r="AN317" s="311"/>
      <c r="AO317" s="311"/>
      <c r="AP317" s="311"/>
      <c r="AQ317" s="311"/>
      <c r="AR317" s="311"/>
      <c r="AS317" s="311"/>
      <c r="AT317" s="311"/>
      <c r="AU317" s="311"/>
      <c r="AV317" s="311"/>
      <c r="AW317" s="311"/>
      <c r="AX317" s="311"/>
      <c r="AY317" s="311"/>
      <c r="AZ317" s="311"/>
      <c r="BA317" s="311"/>
      <c r="BB317" s="311"/>
      <c r="BC317" s="311"/>
      <c r="BD317" s="311"/>
      <c r="BE317" s="311"/>
      <c r="BF317" s="311"/>
      <c r="BG317" s="311"/>
      <c r="BH317" s="311"/>
      <c r="BI317" s="311"/>
      <c r="BJ317" s="311"/>
      <c r="BK317" s="311"/>
      <c r="BL317" s="311"/>
      <c r="BM317" s="311"/>
      <c r="BN317" s="311"/>
      <c r="BO317" s="311"/>
      <c r="BP317" s="311"/>
      <c r="BQ317" s="311"/>
      <c r="BR317" s="311"/>
      <c r="BS317" s="311"/>
      <c r="BT317" s="311"/>
    </row>
    <row r="318" spans="5:72" ht="15.75" customHeight="1" x14ac:dyDescent="0.2">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c r="AA318" s="311"/>
      <c r="AB318" s="311"/>
      <c r="AC318" s="311"/>
      <c r="AD318" s="311"/>
      <c r="AE318" s="311"/>
      <c r="AF318" s="311"/>
      <c r="AG318" s="311"/>
      <c r="AH318" s="311"/>
      <c r="AI318" s="311"/>
      <c r="AJ318" s="311"/>
      <c r="AK318" s="311"/>
      <c r="AL318" s="311"/>
      <c r="AM318" s="311"/>
      <c r="AN318" s="311"/>
      <c r="AO318" s="311"/>
      <c r="AP318" s="311"/>
      <c r="AQ318" s="311"/>
      <c r="AR318" s="311"/>
      <c r="AS318" s="311"/>
      <c r="AT318" s="311"/>
      <c r="AU318" s="311"/>
      <c r="AV318" s="311"/>
      <c r="AW318" s="311"/>
      <c r="AX318" s="311"/>
      <c r="AY318" s="311"/>
      <c r="AZ318" s="311"/>
      <c r="BA318" s="311"/>
      <c r="BB318" s="311"/>
      <c r="BC318" s="311"/>
      <c r="BD318" s="311"/>
      <c r="BE318" s="311"/>
      <c r="BF318" s="311"/>
      <c r="BG318" s="311"/>
      <c r="BH318" s="311"/>
      <c r="BI318" s="311"/>
      <c r="BJ318" s="311"/>
      <c r="BK318" s="311"/>
      <c r="BL318" s="311"/>
      <c r="BM318" s="311"/>
      <c r="BN318" s="311"/>
      <c r="BO318" s="311"/>
      <c r="BP318" s="311"/>
      <c r="BQ318" s="311"/>
      <c r="BR318" s="311"/>
      <c r="BS318" s="311"/>
      <c r="BT318" s="311"/>
    </row>
    <row r="319" spans="5:72" ht="15.75" customHeight="1" x14ac:dyDescent="0.2">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c r="AA319" s="311"/>
      <c r="AB319" s="311"/>
      <c r="AC319" s="311"/>
      <c r="AD319" s="311"/>
      <c r="AE319" s="311"/>
      <c r="AF319" s="311"/>
      <c r="AG319" s="311"/>
      <c r="AH319" s="311"/>
      <c r="AI319" s="311"/>
      <c r="AJ319" s="311"/>
      <c r="AK319" s="311"/>
      <c r="AL319" s="311"/>
      <c r="AM319" s="311"/>
      <c r="AN319" s="311"/>
      <c r="AO319" s="311"/>
      <c r="AP319" s="311"/>
      <c r="AQ319" s="311"/>
      <c r="AR319" s="311"/>
      <c r="AS319" s="311"/>
      <c r="AT319" s="311"/>
      <c r="AU319" s="311"/>
      <c r="AV319" s="311"/>
      <c r="AW319" s="311"/>
      <c r="AX319" s="311"/>
      <c r="AY319" s="311"/>
      <c r="AZ319" s="311"/>
      <c r="BA319" s="311"/>
      <c r="BB319" s="311"/>
      <c r="BC319" s="311"/>
      <c r="BD319" s="311"/>
      <c r="BE319" s="311"/>
      <c r="BF319" s="311"/>
      <c r="BG319" s="311"/>
      <c r="BH319" s="311"/>
      <c r="BI319" s="311"/>
      <c r="BJ319" s="311"/>
      <c r="BK319" s="311"/>
      <c r="BL319" s="311"/>
      <c r="BM319" s="311"/>
      <c r="BN319" s="311"/>
      <c r="BO319" s="311"/>
      <c r="BP319" s="311"/>
      <c r="BQ319" s="311"/>
      <c r="BR319" s="311"/>
      <c r="BS319" s="311"/>
      <c r="BT319" s="311"/>
    </row>
    <row r="320" spans="5:72" ht="15.75" customHeight="1" x14ac:dyDescent="0.2">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c r="AA320" s="311"/>
      <c r="AB320" s="311"/>
      <c r="AC320" s="311"/>
      <c r="AD320" s="311"/>
      <c r="AE320" s="311"/>
      <c r="AF320" s="311"/>
      <c r="AG320" s="311"/>
      <c r="AH320" s="311"/>
      <c r="AI320" s="311"/>
      <c r="AJ320" s="311"/>
      <c r="AK320" s="311"/>
      <c r="AL320" s="311"/>
      <c r="AM320" s="311"/>
      <c r="AN320" s="311"/>
      <c r="AO320" s="311"/>
      <c r="AP320" s="311"/>
      <c r="AQ320" s="311"/>
      <c r="AR320" s="311"/>
      <c r="AS320" s="311"/>
      <c r="AT320" s="311"/>
      <c r="AU320" s="311"/>
      <c r="AV320" s="311"/>
      <c r="AW320" s="311"/>
      <c r="AX320" s="311"/>
      <c r="AY320" s="311"/>
      <c r="AZ320" s="311"/>
      <c r="BA320" s="311"/>
      <c r="BB320" s="311"/>
      <c r="BC320" s="311"/>
      <c r="BD320" s="311"/>
      <c r="BE320" s="311"/>
      <c r="BF320" s="311"/>
      <c r="BG320" s="311"/>
      <c r="BH320" s="311"/>
      <c r="BI320" s="311"/>
      <c r="BJ320" s="311"/>
      <c r="BK320" s="311"/>
      <c r="BL320" s="311"/>
      <c r="BM320" s="311"/>
      <c r="BN320" s="311"/>
      <c r="BO320" s="311"/>
      <c r="BP320" s="311"/>
      <c r="BQ320" s="311"/>
      <c r="BR320" s="311"/>
      <c r="BS320" s="311"/>
      <c r="BT320" s="311"/>
    </row>
    <row r="321" spans="5:72" ht="15.75" customHeight="1" x14ac:dyDescent="0.2">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c r="AA321" s="311"/>
      <c r="AB321" s="311"/>
      <c r="AC321" s="311"/>
      <c r="AD321" s="311"/>
      <c r="AE321" s="311"/>
      <c r="AF321" s="311"/>
      <c r="AG321" s="311"/>
      <c r="AH321" s="311"/>
      <c r="AI321" s="311"/>
      <c r="AJ321" s="311"/>
      <c r="AK321" s="311"/>
      <c r="AL321" s="311"/>
      <c r="AM321" s="311"/>
      <c r="AN321" s="311"/>
      <c r="AO321" s="311"/>
      <c r="AP321" s="311"/>
      <c r="AQ321" s="311"/>
      <c r="AR321" s="311"/>
      <c r="AS321" s="311"/>
      <c r="AT321" s="311"/>
      <c r="AU321" s="311"/>
      <c r="AV321" s="311"/>
      <c r="AW321" s="311"/>
      <c r="AX321" s="311"/>
      <c r="AY321" s="311"/>
      <c r="AZ321" s="311"/>
      <c r="BA321" s="311"/>
      <c r="BB321" s="311"/>
      <c r="BC321" s="311"/>
      <c r="BD321" s="311"/>
      <c r="BE321" s="311"/>
      <c r="BF321" s="311"/>
      <c r="BG321" s="311"/>
      <c r="BH321" s="311"/>
      <c r="BI321" s="311"/>
      <c r="BJ321" s="311"/>
      <c r="BK321" s="311"/>
      <c r="BL321" s="311"/>
      <c r="BM321" s="311"/>
      <c r="BN321" s="311"/>
      <c r="BO321" s="311"/>
      <c r="BP321" s="311"/>
      <c r="BQ321" s="311"/>
      <c r="BR321" s="311"/>
      <c r="BS321" s="311"/>
      <c r="BT321" s="311"/>
    </row>
    <row r="322" spans="5:72" ht="15.75" customHeight="1" x14ac:dyDescent="0.2">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c r="AA322" s="311"/>
      <c r="AB322" s="311"/>
      <c r="AC322" s="311"/>
      <c r="AD322" s="311"/>
      <c r="AE322" s="311"/>
      <c r="AF322" s="311"/>
      <c r="AG322" s="311"/>
      <c r="AH322" s="311"/>
      <c r="AI322" s="311"/>
      <c r="AJ322" s="311"/>
      <c r="AK322" s="311"/>
      <c r="AL322" s="311"/>
      <c r="AM322" s="311"/>
      <c r="AN322" s="311"/>
      <c r="AO322" s="311"/>
      <c r="AP322" s="311"/>
      <c r="AQ322" s="311"/>
      <c r="AR322" s="311"/>
      <c r="AS322" s="311"/>
      <c r="AT322" s="311"/>
      <c r="AU322" s="311"/>
      <c r="AV322" s="311"/>
      <c r="AW322" s="311"/>
      <c r="AX322" s="311"/>
      <c r="AY322" s="311"/>
      <c r="AZ322" s="311"/>
      <c r="BA322" s="311"/>
      <c r="BB322" s="311"/>
      <c r="BC322" s="311"/>
      <c r="BD322" s="311"/>
      <c r="BE322" s="311"/>
      <c r="BF322" s="311"/>
      <c r="BG322" s="311"/>
      <c r="BH322" s="311"/>
      <c r="BI322" s="311"/>
      <c r="BJ322" s="311"/>
      <c r="BK322" s="311"/>
      <c r="BL322" s="311"/>
      <c r="BM322" s="311"/>
      <c r="BN322" s="311"/>
      <c r="BO322" s="311"/>
      <c r="BP322" s="311"/>
      <c r="BQ322" s="311"/>
      <c r="BR322" s="311"/>
      <c r="BS322" s="311"/>
      <c r="BT322" s="311"/>
    </row>
    <row r="323" spans="5:72" ht="15.75" customHeight="1" x14ac:dyDescent="0.2">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c r="AA323" s="311"/>
      <c r="AB323" s="311"/>
      <c r="AC323" s="311"/>
      <c r="AD323" s="311"/>
      <c r="AE323" s="311"/>
      <c r="AF323" s="311"/>
      <c r="AG323" s="311"/>
      <c r="AH323" s="311"/>
      <c r="AI323" s="311"/>
      <c r="AJ323" s="311"/>
      <c r="AK323" s="311"/>
      <c r="AL323" s="311"/>
      <c r="AM323" s="311"/>
      <c r="AN323" s="311"/>
      <c r="AO323" s="311"/>
      <c r="AP323" s="311"/>
      <c r="AQ323" s="311"/>
      <c r="AR323" s="311"/>
      <c r="AS323" s="311"/>
      <c r="AT323" s="311"/>
      <c r="AU323" s="311"/>
      <c r="AV323" s="311"/>
      <c r="AW323" s="311"/>
      <c r="AX323" s="311"/>
      <c r="AY323" s="311"/>
      <c r="AZ323" s="311"/>
      <c r="BA323" s="311"/>
      <c r="BB323" s="311"/>
      <c r="BC323" s="311"/>
      <c r="BD323" s="311"/>
      <c r="BE323" s="311"/>
      <c r="BF323" s="311"/>
      <c r="BG323" s="311"/>
      <c r="BH323" s="311"/>
      <c r="BI323" s="311"/>
      <c r="BJ323" s="311"/>
      <c r="BK323" s="311"/>
      <c r="BL323" s="311"/>
      <c r="BM323" s="311"/>
      <c r="BN323" s="311"/>
      <c r="BO323" s="311"/>
      <c r="BP323" s="311"/>
      <c r="BQ323" s="311"/>
      <c r="BR323" s="311"/>
      <c r="BS323" s="311"/>
      <c r="BT323" s="311"/>
    </row>
    <row r="324" spans="5:72" ht="15.75" customHeight="1" x14ac:dyDescent="0.2">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c r="AA324" s="311"/>
      <c r="AB324" s="311"/>
      <c r="AC324" s="311"/>
      <c r="AD324" s="311"/>
      <c r="AE324" s="311"/>
      <c r="AF324" s="311"/>
      <c r="AG324" s="311"/>
      <c r="AH324" s="311"/>
      <c r="AI324" s="311"/>
      <c r="AJ324" s="311"/>
      <c r="AK324" s="311"/>
      <c r="AL324" s="311"/>
      <c r="AM324" s="311"/>
      <c r="AN324" s="311"/>
      <c r="AO324" s="311"/>
      <c r="AP324" s="311"/>
      <c r="AQ324" s="311"/>
      <c r="AR324" s="311"/>
      <c r="AS324" s="311"/>
      <c r="AT324" s="311"/>
      <c r="AU324" s="311"/>
      <c r="AV324" s="311"/>
      <c r="AW324" s="311"/>
      <c r="AX324" s="311"/>
      <c r="AY324" s="311"/>
      <c r="AZ324" s="311"/>
      <c r="BA324" s="311"/>
      <c r="BB324" s="311"/>
      <c r="BC324" s="311"/>
      <c r="BD324" s="311"/>
      <c r="BE324" s="311"/>
      <c r="BF324" s="311"/>
      <c r="BG324" s="311"/>
      <c r="BH324" s="311"/>
      <c r="BI324" s="311"/>
      <c r="BJ324" s="311"/>
      <c r="BK324" s="311"/>
      <c r="BL324" s="311"/>
      <c r="BM324" s="311"/>
      <c r="BN324" s="311"/>
      <c r="BO324" s="311"/>
      <c r="BP324" s="311"/>
      <c r="BQ324" s="311"/>
      <c r="BR324" s="311"/>
      <c r="BS324" s="311"/>
      <c r="BT324" s="311"/>
    </row>
    <row r="325" spans="5:72" ht="15.75" customHeight="1" x14ac:dyDescent="0.2">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c r="AA325" s="311"/>
      <c r="AB325" s="311"/>
      <c r="AC325" s="311"/>
      <c r="AD325" s="311"/>
      <c r="AE325" s="311"/>
      <c r="AF325" s="311"/>
      <c r="AG325" s="311"/>
      <c r="AH325" s="311"/>
      <c r="AI325" s="311"/>
      <c r="AJ325" s="311"/>
      <c r="AK325" s="311"/>
      <c r="AL325" s="311"/>
      <c r="AM325" s="311"/>
      <c r="AN325" s="311"/>
      <c r="AO325" s="311"/>
      <c r="AP325" s="311"/>
      <c r="AQ325" s="311"/>
      <c r="AR325" s="311"/>
      <c r="AS325" s="311"/>
      <c r="AT325" s="311"/>
      <c r="AU325" s="311"/>
      <c r="AV325" s="311"/>
      <c r="AW325" s="311"/>
      <c r="AX325" s="311"/>
      <c r="AY325" s="311"/>
      <c r="AZ325" s="311"/>
      <c r="BA325" s="311"/>
      <c r="BB325" s="311"/>
      <c r="BC325" s="311"/>
      <c r="BD325" s="311"/>
      <c r="BE325" s="311"/>
      <c r="BF325" s="311"/>
      <c r="BG325" s="311"/>
      <c r="BH325" s="311"/>
      <c r="BI325" s="311"/>
      <c r="BJ325" s="311"/>
      <c r="BK325" s="311"/>
      <c r="BL325" s="311"/>
      <c r="BM325" s="311"/>
      <c r="BN325" s="311"/>
      <c r="BO325" s="311"/>
      <c r="BP325" s="311"/>
      <c r="BQ325" s="311"/>
      <c r="BR325" s="311"/>
      <c r="BS325" s="311"/>
      <c r="BT325" s="311"/>
    </row>
    <row r="326" spans="5:72" ht="15.75" customHeight="1" x14ac:dyDescent="0.2">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c r="AA326" s="311"/>
      <c r="AB326" s="311"/>
      <c r="AC326" s="311"/>
      <c r="AD326" s="311"/>
      <c r="AE326" s="311"/>
      <c r="AF326" s="311"/>
      <c r="AG326" s="311"/>
      <c r="AH326" s="311"/>
      <c r="AI326" s="311"/>
      <c r="AJ326" s="311"/>
      <c r="AK326" s="311"/>
      <c r="AL326" s="311"/>
      <c r="AM326" s="311"/>
      <c r="AN326" s="311"/>
      <c r="AO326" s="311"/>
      <c r="AP326" s="311"/>
      <c r="AQ326" s="311"/>
      <c r="AR326" s="311"/>
      <c r="AS326" s="311"/>
      <c r="AT326" s="311"/>
      <c r="AU326" s="311"/>
      <c r="AV326" s="311"/>
      <c r="AW326" s="311"/>
      <c r="AX326" s="311"/>
      <c r="AY326" s="311"/>
      <c r="AZ326" s="311"/>
      <c r="BA326" s="311"/>
      <c r="BB326" s="311"/>
      <c r="BC326" s="311"/>
      <c r="BD326" s="311"/>
      <c r="BE326" s="311"/>
      <c r="BF326" s="311"/>
      <c r="BG326" s="311"/>
      <c r="BH326" s="311"/>
      <c r="BI326" s="311"/>
      <c r="BJ326" s="311"/>
      <c r="BK326" s="311"/>
      <c r="BL326" s="311"/>
      <c r="BM326" s="311"/>
      <c r="BN326" s="311"/>
      <c r="BO326" s="311"/>
      <c r="BP326" s="311"/>
      <c r="BQ326" s="311"/>
      <c r="BR326" s="311"/>
      <c r="BS326" s="311"/>
      <c r="BT326" s="311"/>
    </row>
    <row r="327" spans="5:72" ht="15.75" customHeight="1" x14ac:dyDescent="0.2">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c r="AA327" s="311"/>
      <c r="AB327" s="311"/>
      <c r="AC327" s="311"/>
      <c r="AD327" s="311"/>
      <c r="AE327" s="311"/>
      <c r="AF327" s="311"/>
      <c r="AG327" s="311"/>
      <c r="AH327" s="311"/>
      <c r="AI327" s="311"/>
      <c r="AJ327" s="311"/>
      <c r="AK327" s="311"/>
      <c r="AL327" s="311"/>
      <c r="AM327" s="311"/>
      <c r="AN327" s="311"/>
      <c r="AO327" s="311"/>
      <c r="AP327" s="311"/>
      <c r="AQ327" s="311"/>
      <c r="AR327" s="311"/>
      <c r="AS327" s="311"/>
      <c r="AT327" s="311"/>
      <c r="AU327" s="311"/>
      <c r="AV327" s="311"/>
      <c r="AW327" s="311"/>
      <c r="AX327" s="311"/>
      <c r="AY327" s="311"/>
      <c r="AZ327" s="311"/>
      <c r="BA327" s="311"/>
      <c r="BB327" s="311"/>
      <c r="BC327" s="311"/>
      <c r="BD327" s="311"/>
      <c r="BE327" s="311"/>
      <c r="BF327" s="311"/>
      <c r="BG327" s="311"/>
      <c r="BH327" s="311"/>
      <c r="BI327" s="311"/>
      <c r="BJ327" s="311"/>
      <c r="BK327" s="311"/>
      <c r="BL327" s="311"/>
      <c r="BM327" s="311"/>
      <c r="BN327" s="311"/>
      <c r="BO327" s="311"/>
      <c r="BP327" s="311"/>
      <c r="BQ327" s="311"/>
      <c r="BR327" s="311"/>
      <c r="BS327" s="311"/>
      <c r="BT327" s="311"/>
    </row>
    <row r="328" spans="5:72" ht="15.75" customHeight="1" x14ac:dyDescent="0.2">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c r="AA328" s="311"/>
      <c r="AB328" s="311"/>
      <c r="AC328" s="311"/>
      <c r="AD328" s="311"/>
      <c r="AE328" s="311"/>
      <c r="AF328" s="311"/>
      <c r="AG328" s="311"/>
      <c r="AH328" s="311"/>
      <c r="AI328" s="311"/>
      <c r="AJ328" s="311"/>
      <c r="AK328" s="311"/>
      <c r="AL328" s="311"/>
      <c r="AM328" s="311"/>
      <c r="AN328" s="311"/>
      <c r="AO328" s="311"/>
      <c r="AP328" s="311"/>
      <c r="AQ328" s="311"/>
      <c r="AR328" s="311"/>
      <c r="AS328" s="311"/>
      <c r="AT328" s="311"/>
      <c r="AU328" s="311"/>
      <c r="AV328" s="311"/>
      <c r="AW328" s="311"/>
      <c r="AX328" s="311"/>
      <c r="AY328" s="311"/>
      <c r="AZ328" s="311"/>
      <c r="BA328" s="311"/>
      <c r="BB328" s="311"/>
      <c r="BC328" s="311"/>
      <c r="BD328" s="311"/>
      <c r="BE328" s="311"/>
      <c r="BF328" s="311"/>
      <c r="BG328" s="311"/>
      <c r="BH328" s="311"/>
      <c r="BI328" s="311"/>
      <c r="BJ328" s="311"/>
      <c r="BK328" s="311"/>
      <c r="BL328" s="311"/>
      <c r="BM328" s="311"/>
      <c r="BN328" s="311"/>
      <c r="BO328" s="311"/>
      <c r="BP328" s="311"/>
      <c r="BQ328" s="311"/>
      <c r="BR328" s="311"/>
      <c r="BS328" s="311"/>
      <c r="BT328" s="311"/>
    </row>
    <row r="329" spans="5:72" ht="15.75" customHeight="1" x14ac:dyDescent="0.2">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c r="AA329" s="311"/>
      <c r="AB329" s="311"/>
      <c r="AC329" s="311"/>
      <c r="AD329" s="311"/>
      <c r="AE329" s="311"/>
      <c r="AF329" s="311"/>
      <c r="AG329" s="311"/>
      <c r="AH329" s="311"/>
      <c r="AI329" s="311"/>
      <c r="AJ329" s="311"/>
      <c r="AK329" s="311"/>
      <c r="AL329" s="311"/>
      <c r="AM329" s="311"/>
      <c r="AN329" s="311"/>
      <c r="AO329" s="311"/>
      <c r="AP329" s="311"/>
      <c r="AQ329" s="311"/>
      <c r="AR329" s="311"/>
      <c r="AS329" s="311"/>
      <c r="AT329" s="311"/>
      <c r="AU329" s="311"/>
      <c r="AV329" s="311"/>
      <c r="AW329" s="311"/>
      <c r="AX329" s="311"/>
      <c r="AY329" s="311"/>
      <c r="AZ329" s="311"/>
      <c r="BA329" s="311"/>
      <c r="BB329" s="311"/>
      <c r="BC329" s="311"/>
      <c r="BD329" s="311"/>
      <c r="BE329" s="311"/>
      <c r="BF329" s="311"/>
      <c r="BG329" s="311"/>
      <c r="BH329" s="311"/>
      <c r="BI329" s="311"/>
      <c r="BJ329" s="311"/>
      <c r="BK329" s="311"/>
      <c r="BL329" s="311"/>
      <c r="BM329" s="311"/>
      <c r="BN329" s="311"/>
      <c r="BO329" s="311"/>
      <c r="BP329" s="311"/>
      <c r="BQ329" s="311"/>
      <c r="BR329" s="311"/>
      <c r="BS329" s="311"/>
      <c r="BT329" s="311"/>
    </row>
    <row r="330" spans="5:72" ht="15.75" customHeight="1" x14ac:dyDescent="0.2">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c r="AA330" s="311"/>
      <c r="AB330" s="311"/>
      <c r="AC330" s="311"/>
      <c r="AD330" s="311"/>
      <c r="AE330" s="311"/>
      <c r="AF330" s="311"/>
      <c r="AG330" s="311"/>
      <c r="AH330" s="311"/>
      <c r="AI330" s="311"/>
      <c r="AJ330" s="311"/>
      <c r="AK330" s="311"/>
      <c r="AL330" s="311"/>
      <c r="AM330" s="311"/>
      <c r="AN330" s="311"/>
      <c r="AO330" s="311"/>
      <c r="AP330" s="311"/>
      <c r="AQ330" s="311"/>
      <c r="AR330" s="311"/>
      <c r="AS330" s="311"/>
      <c r="AT330" s="311"/>
      <c r="AU330" s="311"/>
      <c r="AV330" s="311"/>
      <c r="AW330" s="311"/>
      <c r="AX330" s="311"/>
      <c r="AY330" s="311"/>
      <c r="AZ330" s="311"/>
      <c r="BA330" s="311"/>
      <c r="BB330" s="311"/>
      <c r="BC330" s="311"/>
      <c r="BD330" s="311"/>
      <c r="BE330" s="311"/>
      <c r="BF330" s="311"/>
      <c r="BG330" s="311"/>
      <c r="BH330" s="311"/>
      <c r="BI330" s="311"/>
      <c r="BJ330" s="311"/>
      <c r="BK330" s="311"/>
      <c r="BL330" s="311"/>
      <c r="BM330" s="311"/>
      <c r="BN330" s="311"/>
      <c r="BO330" s="311"/>
      <c r="BP330" s="311"/>
      <c r="BQ330" s="311"/>
      <c r="BR330" s="311"/>
      <c r="BS330" s="311"/>
      <c r="BT330" s="311"/>
    </row>
    <row r="331" spans="5:72" ht="15.75" customHeight="1" x14ac:dyDescent="0.2">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c r="AA331" s="311"/>
      <c r="AB331" s="311"/>
      <c r="AC331" s="311"/>
      <c r="AD331" s="311"/>
      <c r="AE331" s="311"/>
      <c r="AF331" s="311"/>
      <c r="AG331" s="311"/>
      <c r="AH331" s="311"/>
      <c r="AI331" s="311"/>
      <c r="AJ331" s="311"/>
      <c r="AK331" s="311"/>
      <c r="AL331" s="311"/>
      <c r="AM331" s="311"/>
      <c r="AN331" s="311"/>
      <c r="AO331" s="311"/>
      <c r="AP331" s="311"/>
      <c r="AQ331" s="311"/>
      <c r="AR331" s="311"/>
      <c r="AS331" s="311"/>
      <c r="AT331" s="311"/>
      <c r="AU331" s="311"/>
      <c r="AV331" s="311"/>
      <c r="AW331" s="311"/>
      <c r="AX331" s="311"/>
      <c r="AY331" s="311"/>
      <c r="AZ331" s="311"/>
      <c r="BA331" s="311"/>
      <c r="BB331" s="311"/>
      <c r="BC331" s="311"/>
      <c r="BD331" s="311"/>
      <c r="BE331" s="311"/>
      <c r="BF331" s="311"/>
      <c r="BG331" s="311"/>
      <c r="BH331" s="311"/>
      <c r="BI331" s="311"/>
      <c r="BJ331" s="311"/>
      <c r="BK331" s="311"/>
      <c r="BL331" s="311"/>
      <c r="BM331" s="311"/>
      <c r="BN331" s="311"/>
      <c r="BO331" s="311"/>
      <c r="BP331" s="311"/>
      <c r="BQ331" s="311"/>
      <c r="BR331" s="311"/>
      <c r="BS331" s="311"/>
      <c r="BT331" s="311"/>
    </row>
    <row r="332" spans="5:72" ht="15.75" customHeight="1" x14ac:dyDescent="0.2">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c r="AA332" s="311"/>
      <c r="AB332" s="311"/>
      <c r="AC332" s="311"/>
      <c r="AD332" s="311"/>
      <c r="AE332" s="311"/>
      <c r="AF332" s="311"/>
      <c r="AG332" s="311"/>
      <c r="AH332" s="311"/>
      <c r="AI332" s="311"/>
      <c r="AJ332" s="311"/>
      <c r="AK332" s="311"/>
      <c r="AL332" s="311"/>
      <c r="AM332" s="311"/>
      <c r="AN332" s="311"/>
      <c r="AO332" s="311"/>
      <c r="AP332" s="311"/>
      <c r="AQ332" s="311"/>
      <c r="AR332" s="311"/>
      <c r="AS332" s="311"/>
      <c r="AT332" s="311"/>
      <c r="AU332" s="311"/>
      <c r="AV332" s="311"/>
      <c r="AW332" s="311"/>
      <c r="AX332" s="311"/>
      <c r="AY332" s="311"/>
      <c r="AZ332" s="311"/>
      <c r="BA332" s="311"/>
      <c r="BB332" s="311"/>
      <c r="BC332" s="311"/>
      <c r="BD332" s="311"/>
      <c r="BE332" s="311"/>
      <c r="BF332" s="311"/>
      <c r="BG332" s="311"/>
      <c r="BH332" s="311"/>
      <c r="BI332" s="311"/>
      <c r="BJ332" s="311"/>
      <c r="BK332" s="311"/>
      <c r="BL332" s="311"/>
      <c r="BM332" s="311"/>
      <c r="BN332" s="311"/>
      <c r="BO332" s="311"/>
      <c r="BP332" s="311"/>
      <c r="BQ332" s="311"/>
      <c r="BR332" s="311"/>
      <c r="BS332" s="311"/>
      <c r="BT332" s="311"/>
    </row>
    <row r="333" spans="5:72" ht="15.75" customHeight="1" x14ac:dyDescent="0.2">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c r="AA333" s="311"/>
      <c r="AB333" s="311"/>
      <c r="AC333" s="311"/>
      <c r="AD333" s="311"/>
      <c r="AE333" s="311"/>
      <c r="AF333" s="311"/>
      <c r="AG333" s="311"/>
      <c r="AH333" s="311"/>
      <c r="AI333" s="311"/>
      <c r="AJ333" s="311"/>
      <c r="AK333" s="311"/>
      <c r="AL333" s="311"/>
      <c r="AM333" s="311"/>
      <c r="AN333" s="311"/>
      <c r="AO333" s="311"/>
      <c r="AP333" s="311"/>
      <c r="AQ333" s="311"/>
      <c r="AR333" s="311"/>
      <c r="AS333" s="311"/>
      <c r="AT333" s="311"/>
      <c r="AU333" s="311"/>
      <c r="AV333" s="311"/>
      <c r="AW333" s="311"/>
      <c r="AX333" s="311"/>
      <c r="AY333" s="311"/>
      <c r="AZ333" s="311"/>
      <c r="BA333" s="311"/>
      <c r="BB333" s="311"/>
      <c r="BC333" s="311"/>
      <c r="BD333" s="311"/>
      <c r="BE333" s="311"/>
      <c r="BF333" s="311"/>
      <c r="BG333" s="311"/>
      <c r="BH333" s="311"/>
      <c r="BI333" s="311"/>
      <c r="BJ333" s="311"/>
      <c r="BK333" s="311"/>
      <c r="BL333" s="311"/>
      <c r="BM333" s="311"/>
      <c r="BN333" s="311"/>
      <c r="BO333" s="311"/>
      <c r="BP333" s="311"/>
      <c r="BQ333" s="311"/>
      <c r="BR333" s="311"/>
      <c r="BS333" s="311"/>
      <c r="BT333" s="311"/>
    </row>
    <row r="334" spans="5:72" ht="15.75" customHeight="1" x14ac:dyDescent="0.2">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c r="AA334" s="311"/>
      <c r="AB334" s="311"/>
      <c r="AC334" s="311"/>
      <c r="AD334" s="311"/>
      <c r="AE334" s="311"/>
      <c r="AF334" s="311"/>
      <c r="AG334" s="311"/>
      <c r="AH334" s="311"/>
      <c r="AI334" s="311"/>
      <c r="AJ334" s="311"/>
      <c r="AK334" s="311"/>
      <c r="AL334" s="311"/>
      <c r="AM334" s="311"/>
      <c r="AN334" s="311"/>
      <c r="AO334" s="311"/>
      <c r="AP334" s="311"/>
      <c r="AQ334" s="311"/>
      <c r="AR334" s="311"/>
      <c r="AS334" s="311"/>
      <c r="AT334" s="311"/>
      <c r="AU334" s="311"/>
      <c r="AV334" s="311"/>
      <c r="AW334" s="311"/>
      <c r="AX334" s="311"/>
      <c r="AY334" s="311"/>
      <c r="AZ334" s="311"/>
      <c r="BA334" s="311"/>
      <c r="BB334" s="311"/>
      <c r="BC334" s="311"/>
      <c r="BD334" s="311"/>
      <c r="BE334" s="311"/>
      <c r="BF334" s="311"/>
      <c r="BG334" s="311"/>
      <c r="BH334" s="311"/>
      <c r="BI334" s="311"/>
      <c r="BJ334" s="311"/>
      <c r="BK334" s="311"/>
      <c r="BL334" s="311"/>
      <c r="BM334" s="311"/>
      <c r="BN334" s="311"/>
      <c r="BO334" s="311"/>
      <c r="BP334" s="311"/>
      <c r="BQ334" s="311"/>
      <c r="BR334" s="311"/>
      <c r="BS334" s="311"/>
      <c r="BT334" s="311"/>
    </row>
    <row r="335" spans="5:72" ht="15.75" customHeight="1" x14ac:dyDescent="0.2">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c r="AA335" s="311"/>
      <c r="AB335" s="311"/>
      <c r="AC335" s="311"/>
      <c r="AD335" s="311"/>
      <c r="AE335" s="311"/>
      <c r="AF335" s="311"/>
      <c r="AG335" s="311"/>
      <c r="AH335" s="311"/>
      <c r="AI335" s="311"/>
      <c r="AJ335" s="311"/>
      <c r="AK335" s="311"/>
      <c r="AL335" s="311"/>
      <c r="AM335" s="311"/>
      <c r="AN335" s="311"/>
      <c r="AO335" s="311"/>
      <c r="AP335" s="311"/>
      <c r="AQ335" s="311"/>
      <c r="AR335" s="311"/>
      <c r="AS335" s="311"/>
      <c r="AT335" s="311"/>
      <c r="AU335" s="311"/>
      <c r="AV335" s="311"/>
      <c r="AW335" s="311"/>
      <c r="AX335" s="311"/>
      <c r="AY335" s="311"/>
      <c r="AZ335" s="311"/>
      <c r="BA335" s="311"/>
      <c r="BB335" s="311"/>
      <c r="BC335" s="311"/>
      <c r="BD335" s="311"/>
      <c r="BE335" s="311"/>
      <c r="BF335" s="311"/>
      <c r="BG335" s="311"/>
      <c r="BH335" s="311"/>
      <c r="BI335" s="311"/>
      <c r="BJ335" s="311"/>
      <c r="BK335" s="311"/>
      <c r="BL335" s="311"/>
      <c r="BM335" s="311"/>
      <c r="BN335" s="311"/>
      <c r="BO335" s="311"/>
      <c r="BP335" s="311"/>
      <c r="BQ335" s="311"/>
      <c r="BR335" s="311"/>
      <c r="BS335" s="311"/>
      <c r="BT335" s="311"/>
    </row>
    <row r="336" spans="5:72" ht="15.75" customHeight="1" x14ac:dyDescent="0.2">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c r="AA336" s="311"/>
      <c r="AB336" s="311"/>
      <c r="AC336" s="311"/>
      <c r="AD336" s="311"/>
      <c r="AE336" s="311"/>
      <c r="AF336" s="311"/>
      <c r="AG336" s="311"/>
      <c r="AH336" s="311"/>
      <c r="AI336" s="311"/>
      <c r="AJ336" s="311"/>
      <c r="AK336" s="311"/>
      <c r="AL336" s="311"/>
      <c r="AM336" s="311"/>
      <c r="AN336" s="311"/>
      <c r="AO336" s="311"/>
      <c r="AP336" s="311"/>
      <c r="AQ336" s="311"/>
      <c r="AR336" s="311"/>
      <c r="AS336" s="311"/>
      <c r="AT336" s="311"/>
      <c r="AU336" s="311"/>
      <c r="AV336" s="311"/>
      <c r="AW336" s="311"/>
      <c r="AX336" s="311"/>
      <c r="AY336" s="311"/>
      <c r="AZ336" s="311"/>
      <c r="BA336" s="311"/>
      <c r="BB336" s="311"/>
      <c r="BC336" s="311"/>
      <c r="BD336" s="311"/>
      <c r="BE336" s="311"/>
      <c r="BF336" s="311"/>
      <c r="BG336" s="311"/>
      <c r="BH336" s="311"/>
      <c r="BI336" s="311"/>
      <c r="BJ336" s="311"/>
      <c r="BK336" s="311"/>
      <c r="BL336" s="311"/>
      <c r="BM336" s="311"/>
      <c r="BN336" s="311"/>
      <c r="BO336" s="311"/>
      <c r="BP336" s="311"/>
      <c r="BQ336" s="311"/>
      <c r="BR336" s="311"/>
      <c r="BS336" s="311"/>
      <c r="BT336" s="311"/>
    </row>
    <row r="337" spans="5:72" ht="15.75" customHeight="1" x14ac:dyDescent="0.2">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c r="AA337" s="311"/>
      <c r="AB337" s="311"/>
      <c r="AC337" s="311"/>
      <c r="AD337" s="311"/>
      <c r="AE337" s="311"/>
      <c r="AF337" s="311"/>
      <c r="AG337" s="311"/>
      <c r="AH337" s="311"/>
      <c r="AI337" s="311"/>
      <c r="AJ337" s="311"/>
      <c r="AK337" s="311"/>
      <c r="AL337" s="311"/>
      <c r="AM337" s="311"/>
      <c r="AN337" s="311"/>
      <c r="AO337" s="311"/>
      <c r="AP337" s="311"/>
      <c r="AQ337" s="311"/>
      <c r="AR337" s="311"/>
      <c r="AS337" s="311"/>
      <c r="AT337" s="311"/>
      <c r="AU337" s="311"/>
      <c r="AV337" s="311"/>
      <c r="AW337" s="311"/>
      <c r="AX337" s="311"/>
      <c r="AY337" s="311"/>
      <c r="AZ337" s="311"/>
      <c r="BA337" s="311"/>
      <c r="BB337" s="311"/>
      <c r="BC337" s="311"/>
      <c r="BD337" s="311"/>
      <c r="BE337" s="311"/>
      <c r="BF337" s="311"/>
      <c r="BG337" s="311"/>
      <c r="BH337" s="311"/>
      <c r="BI337" s="311"/>
      <c r="BJ337" s="311"/>
      <c r="BK337" s="311"/>
      <c r="BL337" s="311"/>
      <c r="BM337" s="311"/>
      <c r="BN337" s="311"/>
      <c r="BO337" s="311"/>
      <c r="BP337" s="311"/>
      <c r="BQ337" s="311"/>
      <c r="BR337" s="311"/>
      <c r="BS337" s="311"/>
      <c r="BT337" s="311"/>
    </row>
    <row r="338" spans="5:72" ht="15.75" customHeight="1" x14ac:dyDescent="0.2">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c r="AA338" s="311"/>
      <c r="AB338" s="311"/>
      <c r="AC338" s="311"/>
      <c r="AD338" s="311"/>
      <c r="AE338" s="311"/>
      <c r="AF338" s="311"/>
      <c r="AG338" s="311"/>
      <c r="AH338" s="311"/>
      <c r="AI338" s="311"/>
      <c r="AJ338" s="311"/>
      <c r="AK338" s="311"/>
      <c r="AL338" s="311"/>
      <c r="AM338" s="311"/>
      <c r="AN338" s="311"/>
      <c r="AO338" s="311"/>
      <c r="AP338" s="311"/>
      <c r="AQ338" s="311"/>
      <c r="AR338" s="311"/>
      <c r="AS338" s="311"/>
      <c r="AT338" s="311"/>
      <c r="AU338" s="311"/>
      <c r="AV338" s="311"/>
      <c r="AW338" s="311"/>
      <c r="AX338" s="311"/>
      <c r="AY338" s="311"/>
      <c r="AZ338" s="311"/>
      <c r="BA338" s="311"/>
      <c r="BB338" s="311"/>
      <c r="BC338" s="311"/>
      <c r="BD338" s="311"/>
      <c r="BE338" s="311"/>
      <c r="BF338" s="311"/>
      <c r="BG338" s="311"/>
      <c r="BH338" s="311"/>
      <c r="BI338" s="311"/>
      <c r="BJ338" s="311"/>
      <c r="BK338" s="311"/>
      <c r="BL338" s="311"/>
      <c r="BM338" s="311"/>
      <c r="BN338" s="311"/>
      <c r="BO338" s="311"/>
      <c r="BP338" s="311"/>
      <c r="BQ338" s="311"/>
      <c r="BR338" s="311"/>
      <c r="BS338" s="311"/>
      <c r="BT338" s="311"/>
    </row>
    <row r="339" spans="5:72" ht="15.75" customHeight="1" x14ac:dyDescent="0.2">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c r="AA339" s="311"/>
      <c r="AB339" s="311"/>
      <c r="AC339" s="311"/>
      <c r="AD339" s="311"/>
      <c r="AE339" s="311"/>
      <c r="AF339" s="311"/>
      <c r="AG339" s="311"/>
      <c r="AH339" s="311"/>
      <c r="AI339" s="311"/>
      <c r="AJ339" s="311"/>
      <c r="AK339" s="311"/>
      <c r="AL339" s="311"/>
      <c r="AM339" s="311"/>
      <c r="AN339" s="311"/>
      <c r="AO339" s="311"/>
      <c r="AP339" s="311"/>
      <c r="AQ339" s="311"/>
      <c r="AR339" s="311"/>
      <c r="AS339" s="311"/>
      <c r="AT339" s="311"/>
      <c r="AU339" s="311"/>
      <c r="AV339" s="311"/>
      <c r="AW339" s="311"/>
      <c r="AX339" s="311"/>
      <c r="AY339" s="311"/>
      <c r="AZ339" s="311"/>
      <c r="BA339" s="311"/>
      <c r="BB339" s="311"/>
      <c r="BC339" s="311"/>
      <c r="BD339" s="311"/>
      <c r="BE339" s="311"/>
      <c r="BF339" s="311"/>
      <c r="BG339" s="311"/>
      <c r="BH339" s="311"/>
      <c r="BI339" s="311"/>
      <c r="BJ339" s="311"/>
      <c r="BK339" s="311"/>
      <c r="BL339" s="311"/>
      <c r="BM339" s="311"/>
      <c r="BN339" s="311"/>
      <c r="BO339" s="311"/>
      <c r="BP339" s="311"/>
      <c r="BQ339" s="311"/>
      <c r="BR339" s="311"/>
      <c r="BS339" s="311"/>
      <c r="BT339" s="311"/>
    </row>
    <row r="340" spans="5:72" ht="15.75" customHeight="1" x14ac:dyDescent="0.2">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c r="AA340" s="311"/>
      <c r="AB340" s="311"/>
      <c r="AC340" s="311"/>
      <c r="AD340" s="311"/>
      <c r="AE340" s="311"/>
      <c r="AF340" s="311"/>
      <c r="AG340" s="311"/>
      <c r="AH340" s="311"/>
      <c r="AI340" s="311"/>
      <c r="AJ340" s="311"/>
      <c r="AK340" s="311"/>
      <c r="AL340" s="311"/>
      <c r="AM340" s="311"/>
      <c r="AN340" s="311"/>
      <c r="AO340" s="311"/>
      <c r="AP340" s="311"/>
      <c r="AQ340" s="311"/>
      <c r="AR340" s="311"/>
      <c r="AS340" s="311"/>
      <c r="AT340" s="311"/>
      <c r="AU340" s="311"/>
      <c r="AV340" s="311"/>
      <c r="AW340" s="311"/>
      <c r="AX340" s="311"/>
      <c r="AY340" s="311"/>
      <c r="AZ340" s="311"/>
      <c r="BA340" s="311"/>
      <c r="BB340" s="311"/>
      <c r="BC340" s="311"/>
      <c r="BD340" s="311"/>
      <c r="BE340" s="311"/>
      <c r="BF340" s="311"/>
      <c r="BG340" s="311"/>
      <c r="BH340" s="311"/>
      <c r="BI340" s="311"/>
      <c r="BJ340" s="311"/>
      <c r="BK340" s="311"/>
      <c r="BL340" s="311"/>
      <c r="BM340" s="311"/>
      <c r="BN340" s="311"/>
      <c r="BO340" s="311"/>
      <c r="BP340" s="311"/>
      <c r="BQ340" s="311"/>
      <c r="BR340" s="311"/>
      <c r="BS340" s="311"/>
      <c r="BT340" s="311"/>
    </row>
    <row r="341" spans="5:72" ht="15.75" customHeight="1" x14ac:dyDescent="0.2">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c r="AA341" s="311"/>
      <c r="AB341" s="311"/>
      <c r="AC341" s="311"/>
      <c r="AD341" s="311"/>
      <c r="AE341" s="311"/>
      <c r="AF341" s="311"/>
      <c r="AG341" s="311"/>
      <c r="AH341" s="311"/>
      <c r="AI341" s="311"/>
      <c r="AJ341" s="311"/>
      <c r="AK341" s="311"/>
      <c r="AL341" s="311"/>
      <c r="AM341" s="311"/>
      <c r="AN341" s="311"/>
      <c r="AO341" s="311"/>
      <c r="AP341" s="311"/>
      <c r="AQ341" s="311"/>
      <c r="AR341" s="311"/>
      <c r="AS341" s="311"/>
      <c r="AT341" s="311"/>
      <c r="AU341" s="311"/>
      <c r="AV341" s="311"/>
      <c r="AW341" s="311"/>
      <c r="AX341" s="311"/>
      <c r="AY341" s="311"/>
      <c r="AZ341" s="311"/>
      <c r="BA341" s="311"/>
      <c r="BB341" s="311"/>
      <c r="BC341" s="311"/>
      <c r="BD341" s="311"/>
      <c r="BE341" s="311"/>
      <c r="BF341" s="311"/>
      <c r="BG341" s="311"/>
      <c r="BH341" s="311"/>
      <c r="BI341" s="311"/>
      <c r="BJ341" s="311"/>
      <c r="BK341" s="311"/>
      <c r="BL341" s="311"/>
      <c r="BM341" s="311"/>
      <c r="BN341" s="311"/>
      <c r="BO341" s="311"/>
      <c r="BP341" s="311"/>
      <c r="BQ341" s="311"/>
      <c r="BR341" s="311"/>
      <c r="BS341" s="311"/>
      <c r="BT341" s="311"/>
    </row>
    <row r="342" spans="5:72" ht="15.75" customHeight="1" x14ac:dyDescent="0.2">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c r="AA342" s="311"/>
      <c r="AB342" s="311"/>
      <c r="AC342" s="311"/>
      <c r="AD342" s="311"/>
      <c r="AE342" s="311"/>
      <c r="AF342" s="311"/>
      <c r="AG342" s="311"/>
      <c r="AH342" s="311"/>
      <c r="AI342" s="311"/>
      <c r="AJ342" s="311"/>
      <c r="AK342" s="311"/>
      <c r="AL342" s="311"/>
      <c r="AM342" s="311"/>
      <c r="AN342" s="311"/>
      <c r="AO342" s="311"/>
      <c r="AP342" s="311"/>
      <c r="AQ342" s="311"/>
      <c r="AR342" s="311"/>
      <c r="AS342" s="311"/>
      <c r="AT342" s="311"/>
      <c r="AU342" s="311"/>
      <c r="AV342" s="311"/>
      <c r="AW342" s="311"/>
      <c r="AX342" s="311"/>
      <c r="AY342" s="311"/>
      <c r="AZ342" s="311"/>
      <c r="BA342" s="311"/>
      <c r="BB342" s="311"/>
      <c r="BC342" s="311"/>
      <c r="BD342" s="311"/>
      <c r="BE342" s="311"/>
      <c r="BF342" s="311"/>
      <c r="BG342" s="311"/>
      <c r="BH342" s="311"/>
      <c r="BI342" s="311"/>
      <c r="BJ342" s="311"/>
      <c r="BK342" s="311"/>
      <c r="BL342" s="311"/>
      <c r="BM342" s="311"/>
      <c r="BN342" s="311"/>
      <c r="BO342" s="311"/>
      <c r="BP342" s="311"/>
      <c r="BQ342" s="311"/>
      <c r="BR342" s="311"/>
      <c r="BS342" s="311"/>
      <c r="BT342" s="311"/>
    </row>
    <row r="343" spans="5:72" ht="15.75" customHeight="1" x14ac:dyDescent="0.2">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c r="AA343" s="311"/>
      <c r="AB343" s="311"/>
      <c r="AC343" s="311"/>
      <c r="AD343" s="311"/>
      <c r="AE343" s="311"/>
      <c r="AF343" s="311"/>
      <c r="AG343" s="311"/>
      <c r="AH343" s="311"/>
      <c r="AI343" s="311"/>
      <c r="AJ343" s="311"/>
      <c r="AK343" s="311"/>
      <c r="AL343" s="311"/>
      <c r="AM343" s="311"/>
      <c r="AN343" s="311"/>
      <c r="AO343" s="311"/>
      <c r="AP343" s="311"/>
      <c r="AQ343" s="311"/>
      <c r="AR343" s="311"/>
      <c r="AS343" s="311"/>
      <c r="AT343" s="311"/>
      <c r="AU343" s="311"/>
      <c r="AV343" s="311"/>
      <c r="AW343" s="311"/>
      <c r="AX343" s="311"/>
      <c r="AY343" s="311"/>
      <c r="AZ343" s="311"/>
      <c r="BA343" s="311"/>
      <c r="BB343" s="311"/>
      <c r="BC343" s="311"/>
      <c r="BD343" s="311"/>
      <c r="BE343" s="311"/>
      <c r="BF343" s="311"/>
      <c r="BG343" s="311"/>
      <c r="BH343" s="311"/>
      <c r="BI343" s="311"/>
      <c r="BJ343" s="311"/>
      <c r="BK343" s="311"/>
      <c r="BL343" s="311"/>
      <c r="BM343" s="311"/>
      <c r="BN343" s="311"/>
      <c r="BO343" s="311"/>
      <c r="BP343" s="311"/>
      <c r="BQ343" s="311"/>
      <c r="BR343" s="311"/>
      <c r="BS343" s="311"/>
      <c r="BT343" s="311"/>
    </row>
    <row r="344" spans="5:72" ht="15.75" customHeight="1" x14ac:dyDescent="0.2">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c r="AA344" s="311"/>
      <c r="AB344" s="311"/>
      <c r="AC344" s="311"/>
      <c r="AD344" s="311"/>
      <c r="AE344" s="311"/>
      <c r="AF344" s="311"/>
      <c r="AG344" s="311"/>
      <c r="AH344" s="311"/>
      <c r="AI344" s="311"/>
      <c r="AJ344" s="311"/>
      <c r="AK344" s="311"/>
      <c r="AL344" s="311"/>
      <c r="AM344" s="311"/>
      <c r="AN344" s="311"/>
      <c r="AO344" s="311"/>
      <c r="AP344" s="311"/>
      <c r="AQ344" s="311"/>
      <c r="AR344" s="311"/>
      <c r="AS344" s="311"/>
      <c r="AT344" s="311"/>
      <c r="AU344" s="311"/>
      <c r="AV344" s="311"/>
      <c r="AW344" s="311"/>
      <c r="AX344" s="311"/>
      <c r="AY344" s="311"/>
      <c r="AZ344" s="311"/>
      <c r="BA344" s="311"/>
      <c r="BB344" s="311"/>
      <c r="BC344" s="311"/>
      <c r="BD344" s="311"/>
      <c r="BE344" s="311"/>
      <c r="BF344" s="311"/>
      <c r="BG344" s="311"/>
      <c r="BH344" s="311"/>
      <c r="BI344" s="311"/>
      <c r="BJ344" s="311"/>
      <c r="BK344" s="311"/>
      <c r="BL344" s="311"/>
      <c r="BM344" s="311"/>
      <c r="BN344" s="311"/>
      <c r="BO344" s="311"/>
      <c r="BP344" s="311"/>
      <c r="BQ344" s="311"/>
      <c r="BR344" s="311"/>
      <c r="BS344" s="311"/>
      <c r="BT344" s="311"/>
    </row>
    <row r="345" spans="5:72" ht="15.75" customHeight="1" x14ac:dyDescent="0.2">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c r="AA345" s="311"/>
      <c r="AB345" s="311"/>
      <c r="AC345" s="311"/>
      <c r="AD345" s="311"/>
      <c r="AE345" s="311"/>
      <c r="AF345" s="311"/>
      <c r="AG345" s="311"/>
      <c r="AH345" s="311"/>
      <c r="AI345" s="311"/>
      <c r="AJ345" s="311"/>
      <c r="AK345" s="311"/>
      <c r="AL345" s="311"/>
      <c r="AM345" s="311"/>
      <c r="AN345" s="311"/>
      <c r="AO345" s="311"/>
      <c r="AP345" s="311"/>
      <c r="AQ345" s="311"/>
      <c r="AR345" s="311"/>
      <c r="AS345" s="311"/>
      <c r="AT345" s="311"/>
      <c r="AU345" s="311"/>
      <c r="AV345" s="311"/>
      <c r="AW345" s="311"/>
      <c r="AX345" s="311"/>
      <c r="AY345" s="311"/>
      <c r="AZ345" s="311"/>
      <c r="BA345" s="311"/>
      <c r="BB345" s="311"/>
      <c r="BC345" s="311"/>
      <c r="BD345" s="311"/>
      <c r="BE345" s="311"/>
      <c r="BF345" s="311"/>
      <c r="BG345" s="311"/>
      <c r="BH345" s="311"/>
      <c r="BI345" s="311"/>
      <c r="BJ345" s="311"/>
      <c r="BK345" s="311"/>
      <c r="BL345" s="311"/>
      <c r="BM345" s="311"/>
      <c r="BN345" s="311"/>
      <c r="BO345" s="311"/>
      <c r="BP345" s="311"/>
      <c r="BQ345" s="311"/>
      <c r="BR345" s="311"/>
      <c r="BS345" s="311"/>
      <c r="BT345" s="311"/>
    </row>
    <row r="346" spans="5:72" ht="15.75" customHeight="1" x14ac:dyDescent="0.2">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c r="AA346" s="311"/>
      <c r="AB346" s="311"/>
      <c r="AC346" s="311"/>
      <c r="AD346" s="311"/>
      <c r="AE346" s="311"/>
      <c r="AF346" s="311"/>
      <c r="AG346" s="311"/>
      <c r="AH346" s="311"/>
      <c r="AI346" s="311"/>
      <c r="AJ346" s="311"/>
      <c r="AK346" s="311"/>
      <c r="AL346" s="311"/>
      <c r="AM346" s="311"/>
      <c r="AN346" s="311"/>
      <c r="AO346" s="311"/>
      <c r="AP346" s="311"/>
      <c r="AQ346" s="311"/>
      <c r="AR346" s="311"/>
      <c r="AS346" s="311"/>
      <c r="AT346" s="311"/>
      <c r="AU346" s="311"/>
      <c r="AV346" s="311"/>
      <c r="AW346" s="311"/>
      <c r="AX346" s="311"/>
      <c r="AY346" s="311"/>
      <c r="AZ346" s="311"/>
      <c r="BA346" s="311"/>
      <c r="BB346" s="311"/>
      <c r="BC346" s="311"/>
      <c r="BD346" s="311"/>
      <c r="BE346" s="311"/>
      <c r="BF346" s="311"/>
      <c r="BG346" s="311"/>
      <c r="BH346" s="311"/>
      <c r="BI346" s="311"/>
      <c r="BJ346" s="311"/>
      <c r="BK346" s="311"/>
      <c r="BL346" s="311"/>
      <c r="BM346" s="311"/>
      <c r="BN346" s="311"/>
      <c r="BO346" s="311"/>
      <c r="BP346" s="311"/>
      <c r="BQ346" s="311"/>
      <c r="BR346" s="311"/>
      <c r="BS346" s="311"/>
      <c r="BT346" s="311"/>
    </row>
    <row r="347" spans="5:72" ht="15.75" customHeight="1" x14ac:dyDescent="0.2">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c r="AA347" s="311"/>
      <c r="AB347" s="311"/>
      <c r="AC347" s="311"/>
      <c r="AD347" s="311"/>
      <c r="AE347" s="311"/>
      <c r="AF347" s="311"/>
      <c r="AG347" s="311"/>
      <c r="AH347" s="311"/>
      <c r="AI347" s="311"/>
      <c r="AJ347" s="311"/>
      <c r="AK347" s="311"/>
      <c r="AL347" s="311"/>
      <c r="AM347" s="311"/>
      <c r="AN347" s="311"/>
      <c r="AO347" s="311"/>
      <c r="AP347" s="311"/>
      <c r="AQ347" s="311"/>
      <c r="AR347" s="311"/>
      <c r="AS347" s="311"/>
      <c r="AT347" s="311"/>
      <c r="AU347" s="311"/>
      <c r="AV347" s="311"/>
      <c r="AW347" s="311"/>
      <c r="AX347" s="311"/>
      <c r="AY347" s="311"/>
      <c r="AZ347" s="311"/>
      <c r="BA347" s="311"/>
      <c r="BB347" s="311"/>
      <c r="BC347" s="311"/>
      <c r="BD347" s="311"/>
      <c r="BE347" s="311"/>
      <c r="BF347" s="311"/>
      <c r="BG347" s="311"/>
      <c r="BH347" s="311"/>
      <c r="BI347" s="311"/>
      <c r="BJ347" s="311"/>
      <c r="BK347" s="311"/>
      <c r="BL347" s="311"/>
      <c r="BM347" s="311"/>
      <c r="BN347" s="311"/>
      <c r="BO347" s="311"/>
      <c r="BP347" s="311"/>
      <c r="BQ347" s="311"/>
      <c r="BR347" s="311"/>
      <c r="BS347" s="311"/>
      <c r="BT347" s="311"/>
    </row>
    <row r="348" spans="5:72" ht="15.75" customHeight="1" x14ac:dyDescent="0.2">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c r="AA348" s="311"/>
      <c r="AB348" s="311"/>
      <c r="AC348" s="311"/>
      <c r="AD348" s="311"/>
      <c r="AE348" s="311"/>
      <c r="AF348" s="311"/>
      <c r="AG348" s="311"/>
      <c r="AH348" s="311"/>
      <c r="AI348" s="311"/>
      <c r="AJ348" s="311"/>
      <c r="AK348" s="311"/>
      <c r="AL348" s="311"/>
      <c r="AM348" s="311"/>
      <c r="AN348" s="311"/>
      <c r="AO348" s="311"/>
      <c r="AP348" s="311"/>
      <c r="AQ348" s="311"/>
      <c r="AR348" s="311"/>
      <c r="AS348" s="311"/>
      <c r="AT348" s="311"/>
      <c r="AU348" s="311"/>
      <c r="AV348" s="311"/>
      <c r="AW348" s="311"/>
      <c r="AX348" s="311"/>
      <c r="AY348" s="311"/>
      <c r="AZ348" s="311"/>
      <c r="BA348" s="311"/>
      <c r="BB348" s="311"/>
      <c r="BC348" s="311"/>
      <c r="BD348" s="311"/>
      <c r="BE348" s="311"/>
      <c r="BF348" s="311"/>
      <c r="BG348" s="311"/>
      <c r="BH348" s="311"/>
      <c r="BI348" s="311"/>
      <c r="BJ348" s="311"/>
      <c r="BK348" s="311"/>
      <c r="BL348" s="311"/>
      <c r="BM348" s="311"/>
      <c r="BN348" s="311"/>
      <c r="BO348" s="311"/>
      <c r="BP348" s="311"/>
      <c r="BQ348" s="311"/>
      <c r="BR348" s="311"/>
      <c r="BS348" s="311"/>
      <c r="BT348" s="311"/>
    </row>
    <row r="349" spans="5:72" ht="15.75" customHeight="1" x14ac:dyDescent="0.2">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c r="AA349" s="311"/>
      <c r="AB349" s="311"/>
      <c r="AC349" s="311"/>
      <c r="AD349" s="311"/>
      <c r="AE349" s="311"/>
      <c r="AF349" s="311"/>
      <c r="AG349" s="311"/>
      <c r="AH349" s="311"/>
      <c r="AI349" s="311"/>
      <c r="AJ349" s="311"/>
      <c r="AK349" s="311"/>
      <c r="AL349" s="311"/>
      <c r="AM349" s="311"/>
      <c r="AN349" s="311"/>
      <c r="AO349" s="311"/>
      <c r="AP349" s="311"/>
      <c r="AQ349" s="311"/>
      <c r="AR349" s="311"/>
      <c r="AS349" s="311"/>
      <c r="AT349" s="311"/>
      <c r="AU349" s="311"/>
      <c r="AV349" s="311"/>
      <c r="AW349" s="311"/>
      <c r="AX349" s="311"/>
      <c r="AY349" s="311"/>
      <c r="AZ349" s="311"/>
      <c r="BA349" s="311"/>
      <c r="BB349" s="311"/>
      <c r="BC349" s="311"/>
      <c r="BD349" s="311"/>
      <c r="BE349" s="311"/>
      <c r="BF349" s="311"/>
      <c r="BG349" s="311"/>
      <c r="BH349" s="311"/>
      <c r="BI349" s="311"/>
      <c r="BJ349" s="311"/>
      <c r="BK349" s="311"/>
      <c r="BL349" s="311"/>
      <c r="BM349" s="311"/>
      <c r="BN349" s="311"/>
      <c r="BO349" s="311"/>
      <c r="BP349" s="311"/>
      <c r="BQ349" s="311"/>
      <c r="BR349" s="311"/>
      <c r="BS349" s="311"/>
      <c r="BT349" s="311"/>
    </row>
    <row r="350" spans="5:72" ht="15.75" customHeight="1" x14ac:dyDescent="0.2">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c r="AA350" s="311"/>
      <c r="AB350" s="311"/>
      <c r="AC350" s="311"/>
      <c r="AD350" s="311"/>
      <c r="AE350" s="311"/>
      <c r="AF350" s="311"/>
      <c r="AG350" s="311"/>
      <c r="AH350" s="311"/>
      <c r="AI350" s="311"/>
      <c r="AJ350" s="311"/>
      <c r="AK350" s="311"/>
      <c r="AL350" s="311"/>
      <c r="AM350" s="311"/>
      <c r="AN350" s="311"/>
      <c r="AO350" s="311"/>
      <c r="AP350" s="311"/>
      <c r="AQ350" s="311"/>
      <c r="AR350" s="311"/>
      <c r="AS350" s="311"/>
      <c r="AT350" s="311"/>
      <c r="AU350" s="311"/>
      <c r="AV350" s="311"/>
      <c r="AW350" s="311"/>
      <c r="AX350" s="311"/>
      <c r="AY350" s="311"/>
      <c r="AZ350" s="311"/>
      <c r="BA350" s="311"/>
      <c r="BB350" s="311"/>
      <c r="BC350" s="311"/>
      <c r="BD350" s="311"/>
      <c r="BE350" s="311"/>
      <c r="BF350" s="311"/>
      <c r="BG350" s="311"/>
      <c r="BH350" s="311"/>
      <c r="BI350" s="311"/>
      <c r="BJ350" s="311"/>
      <c r="BK350" s="311"/>
      <c r="BL350" s="311"/>
      <c r="BM350" s="311"/>
      <c r="BN350" s="311"/>
      <c r="BO350" s="311"/>
      <c r="BP350" s="311"/>
      <c r="BQ350" s="311"/>
      <c r="BR350" s="311"/>
      <c r="BS350" s="311"/>
      <c r="BT350" s="311"/>
    </row>
    <row r="351" spans="5:72" ht="15.75" customHeight="1" x14ac:dyDescent="0.2">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c r="AA351" s="311"/>
      <c r="AB351" s="311"/>
      <c r="AC351" s="311"/>
      <c r="AD351" s="311"/>
      <c r="AE351" s="311"/>
      <c r="AF351" s="311"/>
      <c r="AG351" s="311"/>
      <c r="AH351" s="311"/>
      <c r="AI351" s="311"/>
      <c r="AJ351" s="311"/>
      <c r="AK351" s="311"/>
      <c r="AL351" s="311"/>
      <c r="AM351" s="311"/>
      <c r="AN351" s="311"/>
      <c r="AO351" s="311"/>
      <c r="AP351" s="311"/>
      <c r="AQ351" s="311"/>
      <c r="AR351" s="311"/>
      <c r="AS351" s="311"/>
      <c r="AT351" s="311"/>
      <c r="AU351" s="311"/>
      <c r="AV351" s="311"/>
      <c r="AW351" s="311"/>
      <c r="AX351" s="311"/>
      <c r="AY351" s="311"/>
      <c r="AZ351" s="311"/>
      <c r="BA351" s="311"/>
      <c r="BB351" s="311"/>
      <c r="BC351" s="311"/>
      <c r="BD351" s="311"/>
      <c r="BE351" s="311"/>
      <c r="BF351" s="311"/>
      <c r="BG351" s="311"/>
      <c r="BH351" s="311"/>
      <c r="BI351" s="311"/>
      <c r="BJ351" s="311"/>
      <c r="BK351" s="311"/>
      <c r="BL351" s="311"/>
      <c r="BM351" s="311"/>
      <c r="BN351" s="311"/>
      <c r="BO351" s="311"/>
      <c r="BP351" s="311"/>
      <c r="BQ351" s="311"/>
      <c r="BR351" s="311"/>
      <c r="BS351" s="311"/>
      <c r="BT351" s="311"/>
    </row>
    <row r="352" spans="5:72" ht="15.75" customHeight="1" x14ac:dyDescent="0.2">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c r="AA352" s="311"/>
      <c r="AB352" s="311"/>
      <c r="AC352" s="311"/>
      <c r="AD352" s="311"/>
      <c r="AE352" s="311"/>
      <c r="AF352" s="311"/>
      <c r="AG352" s="311"/>
      <c r="AH352" s="311"/>
      <c r="AI352" s="311"/>
      <c r="AJ352" s="311"/>
      <c r="AK352" s="311"/>
      <c r="AL352" s="311"/>
      <c r="AM352" s="311"/>
      <c r="AN352" s="311"/>
      <c r="AO352" s="311"/>
      <c r="AP352" s="311"/>
      <c r="AQ352" s="311"/>
      <c r="AR352" s="311"/>
      <c r="AS352" s="311"/>
      <c r="AT352" s="311"/>
      <c r="AU352" s="311"/>
      <c r="AV352" s="311"/>
      <c r="AW352" s="311"/>
      <c r="AX352" s="311"/>
      <c r="AY352" s="311"/>
      <c r="AZ352" s="311"/>
      <c r="BA352" s="311"/>
      <c r="BB352" s="311"/>
      <c r="BC352" s="311"/>
      <c r="BD352" s="311"/>
      <c r="BE352" s="311"/>
      <c r="BF352" s="311"/>
      <c r="BG352" s="311"/>
      <c r="BH352" s="311"/>
      <c r="BI352" s="311"/>
      <c r="BJ352" s="311"/>
      <c r="BK352" s="311"/>
      <c r="BL352" s="311"/>
      <c r="BM352" s="311"/>
      <c r="BN352" s="311"/>
      <c r="BO352" s="311"/>
      <c r="BP352" s="311"/>
      <c r="BQ352" s="311"/>
      <c r="BR352" s="311"/>
      <c r="BS352" s="311"/>
      <c r="BT352" s="311"/>
    </row>
    <row r="353" spans="5:72" ht="15.75" customHeight="1" x14ac:dyDescent="0.2">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c r="AA353" s="311"/>
      <c r="AB353" s="311"/>
      <c r="AC353" s="311"/>
      <c r="AD353" s="311"/>
      <c r="AE353" s="311"/>
      <c r="AF353" s="311"/>
      <c r="AG353" s="311"/>
      <c r="AH353" s="311"/>
      <c r="AI353" s="311"/>
      <c r="AJ353" s="311"/>
      <c r="AK353" s="311"/>
      <c r="AL353" s="311"/>
      <c r="AM353" s="311"/>
      <c r="AN353" s="311"/>
      <c r="AO353" s="311"/>
      <c r="AP353" s="311"/>
      <c r="AQ353" s="311"/>
      <c r="AR353" s="311"/>
      <c r="AS353" s="311"/>
      <c r="AT353" s="311"/>
      <c r="AU353" s="311"/>
      <c r="AV353" s="311"/>
      <c r="AW353" s="311"/>
      <c r="AX353" s="311"/>
      <c r="AY353" s="311"/>
      <c r="AZ353" s="311"/>
      <c r="BA353" s="311"/>
      <c r="BB353" s="311"/>
      <c r="BC353" s="311"/>
      <c r="BD353" s="311"/>
      <c r="BE353" s="311"/>
      <c r="BF353" s="311"/>
      <c r="BG353" s="311"/>
      <c r="BH353" s="311"/>
      <c r="BI353" s="311"/>
      <c r="BJ353" s="311"/>
      <c r="BK353" s="311"/>
      <c r="BL353" s="311"/>
      <c r="BM353" s="311"/>
      <c r="BN353" s="311"/>
      <c r="BO353" s="311"/>
      <c r="BP353" s="311"/>
      <c r="BQ353" s="311"/>
      <c r="BR353" s="311"/>
      <c r="BS353" s="311"/>
      <c r="BT353" s="311"/>
    </row>
    <row r="354" spans="5:72" ht="15.75" customHeight="1" x14ac:dyDescent="0.2">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c r="AA354" s="311"/>
      <c r="AB354" s="311"/>
      <c r="AC354" s="311"/>
      <c r="AD354" s="311"/>
      <c r="AE354" s="311"/>
      <c r="AF354" s="311"/>
      <c r="AG354" s="311"/>
      <c r="AH354" s="311"/>
      <c r="AI354" s="311"/>
      <c r="AJ354" s="311"/>
      <c r="AK354" s="311"/>
      <c r="AL354" s="311"/>
      <c r="AM354" s="311"/>
      <c r="AN354" s="311"/>
      <c r="AO354" s="311"/>
      <c r="AP354" s="311"/>
      <c r="AQ354" s="311"/>
      <c r="AR354" s="311"/>
      <c r="AS354" s="311"/>
      <c r="AT354" s="311"/>
      <c r="AU354" s="311"/>
      <c r="AV354" s="311"/>
      <c r="AW354" s="311"/>
      <c r="AX354" s="311"/>
      <c r="AY354" s="311"/>
      <c r="AZ354" s="311"/>
      <c r="BA354" s="311"/>
      <c r="BB354" s="311"/>
      <c r="BC354" s="311"/>
      <c r="BD354" s="311"/>
      <c r="BE354" s="311"/>
      <c r="BF354" s="311"/>
      <c r="BG354" s="311"/>
      <c r="BH354" s="311"/>
      <c r="BI354" s="311"/>
      <c r="BJ354" s="311"/>
      <c r="BK354" s="311"/>
      <c r="BL354" s="311"/>
      <c r="BM354" s="311"/>
      <c r="BN354" s="311"/>
      <c r="BO354" s="311"/>
      <c r="BP354" s="311"/>
      <c r="BQ354" s="311"/>
      <c r="BR354" s="311"/>
      <c r="BS354" s="311"/>
      <c r="BT354" s="311"/>
    </row>
    <row r="355" spans="5:72" ht="15.75" customHeight="1" x14ac:dyDescent="0.2">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c r="AA355" s="311"/>
      <c r="AB355" s="311"/>
      <c r="AC355" s="311"/>
      <c r="AD355" s="311"/>
      <c r="AE355" s="311"/>
      <c r="AF355" s="311"/>
      <c r="AG355" s="311"/>
      <c r="AH355" s="311"/>
      <c r="AI355" s="311"/>
      <c r="AJ355" s="311"/>
      <c r="AK355" s="311"/>
      <c r="AL355" s="311"/>
      <c r="AM355" s="311"/>
      <c r="AN355" s="311"/>
      <c r="AO355" s="311"/>
      <c r="AP355" s="311"/>
      <c r="AQ355" s="311"/>
      <c r="AR355" s="311"/>
      <c r="AS355" s="311"/>
      <c r="AT355" s="311"/>
      <c r="AU355" s="311"/>
      <c r="AV355" s="311"/>
      <c r="AW355" s="311"/>
      <c r="AX355" s="311"/>
      <c r="AY355" s="311"/>
      <c r="AZ355" s="311"/>
      <c r="BA355" s="311"/>
      <c r="BB355" s="311"/>
      <c r="BC355" s="311"/>
      <c r="BD355" s="311"/>
      <c r="BE355" s="311"/>
      <c r="BF355" s="311"/>
      <c r="BG355" s="311"/>
      <c r="BH355" s="311"/>
      <c r="BI355" s="311"/>
      <c r="BJ355" s="311"/>
      <c r="BK355" s="311"/>
      <c r="BL355" s="311"/>
      <c r="BM355" s="311"/>
      <c r="BN355" s="311"/>
      <c r="BO355" s="311"/>
      <c r="BP355" s="311"/>
      <c r="BQ355" s="311"/>
      <c r="BR355" s="311"/>
      <c r="BS355" s="311"/>
      <c r="BT355" s="311"/>
    </row>
    <row r="356" spans="5:72" ht="15.75" customHeight="1" x14ac:dyDescent="0.2">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c r="AA356" s="311"/>
      <c r="AB356" s="311"/>
      <c r="AC356" s="311"/>
      <c r="AD356" s="311"/>
      <c r="AE356" s="311"/>
      <c r="AF356" s="311"/>
      <c r="AG356" s="311"/>
      <c r="AH356" s="311"/>
      <c r="AI356" s="311"/>
      <c r="AJ356" s="311"/>
      <c r="AK356" s="311"/>
      <c r="AL356" s="311"/>
      <c r="AM356" s="311"/>
      <c r="AN356" s="311"/>
      <c r="AO356" s="311"/>
      <c r="AP356" s="311"/>
      <c r="AQ356" s="311"/>
      <c r="AR356" s="311"/>
      <c r="AS356" s="311"/>
      <c r="AT356" s="311"/>
      <c r="AU356" s="311"/>
      <c r="AV356" s="311"/>
      <c r="AW356" s="311"/>
      <c r="AX356" s="311"/>
      <c r="AY356" s="311"/>
      <c r="AZ356" s="311"/>
      <c r="BA356" s="311"/>
      <c r="BB356" s="311"/>
      <c r="BC356" s="311"/>
      <c r="BD356" s="311"/>
      <c r="BE356" s="311"/>
      <c r="BF356" s="311"/>
      <c r="BG356" s="311"/>
      <c r="BH356" s="311"/>
      <c r="BI356" s="311"/>
      <c r="BJ356" s="311"/>
      <c r="BK356" s="311"/>
      <c r="BL356" s="311"/>
      <c r="BM356" s="311"/>
      <c r="BN356" s="311"/>
      <c r="BO356" s="311"/>
      <c r="BP356" s="311"/>
      <c r="BQ356" s="311"/>
      <c r="BR356" s="311"/>
      <c r="BS356" s="311"/>
      <c r="BT356" s="311"/>
    </row>
    <row r="357" spans="5:72" ht="15.75" customHeight="1" x14ac:dyDescent="0.2">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c r="AA357" s="311"/>
      <c r="AB357" s="311"/>
      <c r="AC357" s="311"/>
      <c r="AD357" s="311"/>
      <c r="AE357" s="311"/>
      <c r="AF357" s="311"/>
      <c r="AG357" s="311"/>
      <c r="AH357" s="311"/>
      <c r="AI357" s="311"/>
      <c r="AJ357" s="311"/>
      <c r="AK357" s="311"/>
      <c r="AL357" s="311"/>
      <c r="AM357" s="311"/>
      <c r="AN357" s="311"/>
      <c r="AO357" s="311"/>
      <c r="AP357" s="311"/>
      <c r="AQ357" s="311"/>
      <c r="AR357" s="311"/>
      <c r="AS357" s="311"/>
      <c r="AT357" s="311"/>
      <c r="AU357" s="311"/>
      <c r="AV357" s="311"/>
      <c r="AW357" s="311"/>
      <c r="AX357" s="311"/>
      <c r="AY357" s="311"/>
      <c r="AZ357" s="311"/>
      <c r="BA357" s="311"/>
      <c r="BB357" s="311"/>
      <c r="BC357" s="311"/>
      <c r="BD357" s="311"/>
      <c r="BE357" s="311"/>
      <c r="BF357" s="311"/>
      <c r="BG357" s="311"/>
      <c r="BH357" s="311"/>
      <c r="BI357" s="311"/>
      <c r="BJ357" s="311"/>
      <c r="BK357" s="311"/>
      <c r="BL357" s="311"/>
      <c r="BM357" s="311"/>
      <c r="BN357" s="311"/>
      <c r="BO357" s="311"/>
      <c r="BP357" s="311"/>
      <c r="BQ357" s="311"/>
      <c r="BR357" s="311"/>
      <c r="BS357" s="311"/>
      <c r="BT357" s="311"/>
    </row>
    <row r="358" spans="5:72" ht="15.75" customHeight="1" x14ac:dyDescent="0.2">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c r="AA358" s="311"/>
      <c r="AB358" s="311"/>
      <c r="AC358" s="311"/>
      <c r="AD358" s="311"/>
      <c r="AE358" s="311"/>
      <c r="AF358" s="311"/>
      <c r="AG358" s="311"/>
      <c r="AH358" s="311"/>
      <c r="AI358" s="311"/>
      <c r="AJ358" s="311"/>
      <c r="AK358" s="311"/>
      <c r="AL358" s="311"/>
      <c r="AM358" s="311"/>
      <c r="AN358" s="311"/>
      <c r="AO358" s="311"/>
      <c r="AP358" s="311"/>
      <c r="AQ358" s="311"/>
      <c r="AR358" s="311"/>
      <c r="AS358" s="311"/>
      <c r="AT358" s="311"/>
      <c r="AU358" s="311"/>
      <c r="AV358" s="311"/>
      <c r="AW358" s="311"/>
      <c r="AX358" s="311"/>
      <c r="AY358" s="311"/>
      <c r="AZ358" s="311"/>
      <c r="BA358" s="311"/>
      <c r="BB358" s="311"/>
      <c r="BC358" s="311"/>
      <c r="BD358" s="311"/>
      <c r="BE358" s="311"/>
      <c r="BF358" s="311"/>
      <c r="BG358" s="311"/>
      <c r="BH358" s="311"/>
      <c r="BI358" s="311"/>
      <c r="BJ358" s="311"/>
      <c r="BK358" s="311"/>
      <c r="BL358" s="311"/>
      <c r="BM358" s="311"/>
      <c r="BN358" s="311"/>
      <c r="BO358" s="311"/>
      <c r="BP358" s="311"/>
      <c r="BQ358" s="311"/>
      <c r="BR358" s="311"/>
      <c r="BS358" s="311"/>
      <c r="BT358" s="311"/>
    </row>
    <row r="359" spans="5:72" ht="15.75" customHeight="1" x14ac:dyDescent="0.2">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c r="AA359" s="311"/>
      <c r="AB359" s="311"/>
      <c r="AC359" s="311"/>
      <c r="AD359" s="311"/>
      <c r="AE359" s="311"/>
      <c r="AF359" s="311"/>
      <c r="AG359" s="311"/>
      <c r="AH359" s="311"/>
      <c r="AI359" s="311"/>
      <c r="AJ359" s="311"/>
      <c r="AK359" s="311"/>
      <c r="AL359" s="311"/>
      <c r="AM359" s="311"/>
      <c r="AN359" s="311"/>
      <c r="AO359" s="311"/>
      <c r="AP359" s="311"/>
      <c r="AQ359" s="311"/>
      <c r="AR359" s="311"/>
      <c r="AS359" s="311"/>
      <c r="AT359" s="311"/>
      <c r="AU359" s="311"/>
      <c r="AV359" s="311"/>
      <c r="AW359" s="311"/>
      <c r="AX359" s="311"/>
      <c r="AY359" s="311"/>
      <c r="AZ359" s="311"/>
      <c r="BA359" s="311"/>
      <c r="BB359" s="311"/>
      <c r="BC359" s="311"/>
      <c r="BD359" s="311"/>
      <c r="BE359" s="311"/>
      <c r="BF359" s="311"/>
      <c r="BG359" s="311"/>
      <c r="BH359" s="311"/>
      <c r="BI359" s="311"/>
      <c r="BJ359" s="311"/>
      <c r="BK359" s="311"/>
      <c r="BL359" s="311"/>
      <c r="BM359" s="311"/>
      <c r="BN359" s="311"/>
      <c r="BO359" s="311"/>
      <c r="BP359" s="311"/>
      <c r="BQ359" s="311"/>
      <c r="BR359" s="311"/>
      <c r="BS359" s="311"/>
      <c r="BT359" s="311"/>
    </row>
    <row r="360" spans="5:72" ht="15.75" customHeight="1" x14ac:dyDescent="0.2">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c r="AA360" s="311"/>
      <c r="AB360" s="311"/>
      <c r="AC360" s="311"/>
      <c r="AD360" s="311"/>
      <c r="AE360" s="311"/>
      <c r="AF360" s="311"/>
      <c r="AG360" s="311"/>
      <c r="AH360" s="311"/>
      <c r="AI360" s="311"/>
      <c r="AJ360" s="311"/>
      <c r="AK360" s="311"/>
      <c r="AL360" s="311"/>
      <c r="AM360" s="311"/>
      <c r="AN360" s="311"/>
      <c r="AO360" s="311"/>
      <c r="AP360" s="311"/>
      <c r="AQ360" s="311"/>
      <c r="AR360" s="311"/>
      <c r="AS360" s="311"/>
      <c r="AT360" s="311"/>
      <c r="AU360" s="311"/>
      <c r="AV360" s="311"/>
      <c r="AW360" s="311"/>
      <c r="AX360" s="311"/>
      <c r="AY360" s="311"/>
      <c r="AZ360" s="311"/>
      <c r="BA360" s="311"/>
      <c r="BB360" s="311"/>
      <c r="BC360" s="311"/>
      <c r="BD360" s="311"/>
      <c r="BE360" s="311"/>
      <c r="BF360" s="311"/>
      <c r="BG360" s="311"/>
      <c r="BH360" s="311"/>
      <c r="BI360" s="311"/>
      <c r="BJ360" s="311"/>
      <c r="BK360" s="311"/>
      <c r="BL360" s="311"/>
      <c r="BM360" s="311"/>
      <c r="BN360" s="311"/>
      <c r="BO360" s="311"/>
      <c r="BP360" s="311"/>
      <c r="BQ360" s="311"/>
      <c r="BR360" s="311"/>
      <c r="BS360" s="311"/>
      <c r="BT360" s="311"/>
    </row>
    <row r="361" spans="5:72" ht="15.75" customHeight="1" x14ac:dyDescent="0.2">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c r="AA361" s="311"/>
      <c r="AB361" s="311"/>
      <c r="AC361" s="311"/>
      <c r="AD361" s="311"/>
      <c r="AE361" s="311"/>
      <c r="AF361" s="311"/>
      <c r="AG361" s="311"/>
      <c r="AH361" s="311"/>
      <c r="AI361" s="311"/>
      <c r="AJ361" s="311"/>
      <c r="AK361" s="311"/>
      <c r="AL361" s="311"/>
      <c r="AM361" s="311"/>
      <c r="AN361" s="311"/>
      <c r="AO361" s="311"/>
      <c r="AP361" s="311"/>
      <c r="AQ361" s="311"/>
      <c r="AR361" s="311"/>
      <c r="AS361" s="311"/>
      <c r="AT361" s="311"/>
      <c r="AU361" s="311"/>
      <c r="AV361" s="311"/>
      <c r="AW361" s="311"/>
      <c r="AX361" s="311"/>
      <c r="AY361" s="311"/>
      <c r="AZ361" s="311"/>
      <c r="BA361" s="311"/>
      <c r="BB361" s="311"/>
      <c r="BC361" s="311"/>
      <c r="BD361" s="311"/>
      <c r="BE361" s="311"/>
      <c r="BF361" s="311"/>
      <c r="BG361" s="311"/>
      <c r="BH361" s="311"/>
      <c r="BI361" s="311"/>
      <c r="BJ361" s="311"/>
      <c r="BK361" s="311"/>
      <c r="BL361" s="311"/>
      <c r="BM361" s="311"/>
      <c r="BN361" s="311"/>
      <c r="BO361" s="311"/>
      <c r="BP361" s="311"/>
      <c r="BQ361" s="311"/>
      <c r="BR361" s="311"/>
      <c r="BS361" s="311"/>
      <c r="BT361" s="311"/>
    </row>
    <row r="362" spans="5:72" ht="15.75" customHeight="1" x14ac:dyDescent="0.2">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c r="AA362" s="311"/>
      <c r="AB362" s="311"/>
      <c r="AC362" s="311"/>
      <c r="AD362" s="311"/>
      <c r="AE362" s="311"/>
      <c r="AF362" s="311"/>
      <c r="AG362" s="311"/>
      <c r="AH362" s="311"/>
      <c r="AI362" s="311"/>
      <c r="AJ362" s="311"/>
      <c r="AK362" s="311"/>
      <c r="AL362" s="311"/>
      <c r="AM362" s="311"/>
      <c r="AN362" s="311"/>
      <c r="AO362" s="311"/>
      <c r="AP362" s="311"/>
      <c r="AQ362" s="311"/>
      <c r="AR362" s="311"/>
      <c r="AS362" s="311"/>
      <c r="AT362" s="311"/>
      <c r="AU362" s="311"/>
      <c r="AV362" s="311"/>
      <c r="AW362" s="311"/>
      <c r="AX362" s="311"/>
      <c r="AY362" s="311"/>
      <c r="AZ362" s="311"/>
      <c r="BA362" s="311"/>
      <c r="BB362" s="311"/>
      <c r="BC362" s="311"/>
      <c r="BD362" s="311"/>
      <c r="BE362" s="311"/>
      <c r="BF362" s="311"/>
      <c r="BG362" s="311"/>
      <c r="BH362" s="311"/>
      <c r="BI362" s="311"/>
      <c r="BJ362" s="311"/>
      <c r="BK362" s="311"/>
      <c r="BL362" s="311"/>
      <c r="BM362" s="311"/>
      <c r="BN362" s="311"/>
      <c r="BO362" s="311"/>
      <c r="BP362" s="311"/>
      <c r="BQ362" s="311"/>
      <c r="BR362" s="311"/>
      <c r="BS362" s="311"/>
      <c r="BT362" s="311"/>
    </row>
    <row r="363" spans="5:72" ht="15.75" customHeight="1" x14ac:dyDescent="0.2">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c r="AA363" s="311"/>
      <c r="AB363" s="311"/>
      <c r="AC363" s="311"/>
      <c r="AD363" s="311"/>
      <c r="AE363" s="311"/>
      <c r="AF363" s="311"/>
      <c r="AG363" s="311"/>
      <c r="AH363" s="311"/>
      <c r="AI363" s="311"/>
      <c r="AJ363" s="311"/>
      <c r="AK363" s="311"/>
      <c r="AL363" s="311"/>
      <c r="AM363" s="311"/>
      <c r="AN363" s="311"/>
      <c r="AO363" s="311"/>
      <c r="AP363" s="311"/>
      <c r="AQ363" s="311"/>
      <c r="AR363" s="311"/>
      <c r="AS363" s="311"/>
      <c r="AT363" s="311"/>
      <c r="AU363" s="311"/>
      <c r="AV363" s="311"/>
      <c r="AW363" s="311"/>
      <c r="AX363" s="311"/>
      <c r="AY363" s="311"/>
      <c r="AZ363" s="311"/>
      <c r="BA363" s="311"/>
      <c r="BB363" s="311"/>
      <c r="BC363" s="311"/>
      <c r="BD363" s="311"/>
      <c r="BE363" s="311"/>
      <c r="BF363" s="311"/>
      <c r="BG363" s="311"/>
      <c r="BH363" s="311"/>
      <c r="BI363" s="311"/>
      <c r="BJ363" s="311"/>
      <c r="BK363" s="311"/>
      <c r="BL363" s="311"/>
      <c r="BM363" s="311"/>
      <c r="BN363" s="311"/>
      <c r="BO363" s="311"/>
      <c r="BP363" s="311"/>
      <c r="BQ363" s="311"/>
      <c r="BR363" s="311"/>
      <c r="BS363" s="311"/>
      <c r="BT363" s="311"/>
    </row>
    <row r="364" spans="5:72" ht="15.75" customHeight="1" x14ac:dyDescent="0.2">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c r="AA364" s="311"/>
      <c r="AB364" s="311"/>
      <c r="AC364" s="311"/>
      <c r="AD364" s="311"/>
      <c r="AE364" s="311"/>
      <c r="AF364" s="311"/>
      <c r="AG364" s="311"/>
      <c r="AH364" s="311"/>
      <c r="AI364" s="311"/>
      <c r="AJ364" s="311"/>
      <c r="AK364" s="311"/>
      <c r="AL364" s="311"/>
      <c r="AM364" s="311"/>
      <c r="AN364" s="311"/>
      <c r="AO364" s="311"/>
      <c r="AP364" s="311"/>
      <c r="AQ364" s="311"/>
      <c r="AR364" s="311"/>
      <c r="AS364" s="311"/>
      <c r="AT364" s="311"/>
      <c r="AU364" s="311"/>
      <c r="AV364" s="311"/>
      <c r="AW364" s="311"/>
      <c r="AX364" s="311"/>
      <c r="AY364" s="311"/>
      <c r="AZ364" s="311"/>
      <c r="BA364" s="311"/>
      <c r="BB364" s="311"/>
      <c r="BC364" s="311"/>
      <c r="BD364" s="311"/>
      <c r="BE364" s="311"/>
      <c r="BF364" s="311"/>
      <c r="BG364" s="311"/>
      <c r="BH364" s="311"/>
      <c r="BI364" s="311"/>
      <c r="BJ364" s="311"/>
      <c r="BK364" s="311"/>
      <c r="BL364" s="311"/>
      <c r="BM364" s="311"/>
      <c r="BN364" s="311"/>
      <c r="BO364" s="311"/>
      <c r="BP364" s="311"/>
      <c r="BQ364" s="311"/>
      <c r="BR364" s="311"/>
      <c r="BS364" s="311"/>
      <c r="BT364" s="311"/>
    </row>
    <row r="365" spans="5:72" ht="15.75" customHeight="1" x14ac:dyDescent="0.2">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c r="AA365" s="311"/>
      <c r="AB365" s="311"/>
      <c r="AC365" s="311"/>
      <c r="AD365" s="311"/>
      <c r="AE365" s="311"/>
      <c r="AF365" s="311"/>
      <c r="AG365" s="311"/>
      <c r="AH365" s="311"/>
      <c r="AI365" s="311"/>
      <c r="AJ365" s="311"/>
      <c r="AK365" s="311"/>
      <c r="AL365" s="311"/>
      <c r="AM365" s="311"/>
      <c r="AN365" s="311"/>
      <c r="AO365" s="311"/>
      <c r="AP365" s="311"/>
      <c r="AQ365" s="311"/>
      <c r="AR365" s="311"/>
      <c r="AS365" s="311"/>
      <c r="AT365" s="311"/>
      <c r="AU365" s="311"/>
      <c r="AV365" s="311"/>
      <c r="AW365" s="311"/>
      <c r="AX365" s="311"/>
      <c r="AY365" s="311"/>
      <c r="AZ365" s="311"/>
      <c r="BA365" s="311"/>
      <c r="BB365" s="311"/>
      <c r="BC365" s="311"/>
      <c r="BD365" s="311"/>
      <c r="BE365" s="311"/>
      <c r="BF365" s="311"/>
      <c r="BG365" s="311"/>
      <c r="BH365" s="311"/>
      <c r="BI365" s="311"/>
      <c r="BJ365" s="311"/>
      <c r="BK365" s="311"/>
      <c r="BL365" s="311"/>
      <c r="BM365" s="311"/>
      <c r="BN365" s="311"/>
      <c r="BO365" s="311"/>
      <c r="BP365" s="311"/>
      <c r="BQ365" s="311"/>
      <c r="BR365" s="311"/>
      <c r="BS365" s="311"/>
      <c r="BT365" s="311"/>
    </row>
    <row r="366" spans="5:72" ht="15.75" customHeight="1" x14ac:dyDescent="0.2">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c r="AA366" s="311"/>
      <c r="AB366" s="311"/>
      <c r="AC366" s="311"/>
      <c r="AD366" s="311"/>
      <c r="AE366" s="311"/>
      <c r="AF366" s="311"/>
      <c r="AG366" s="311"/>
      <c r="AH366" s="311"/>
      <c r="AI366" s="311"/>
      <c r="AJ366" s="311"/>
      <c r="AK366" s="311"/>
      <c r="AL366" s="311"/>
      <c r="AM366" s="311"/>
      <c r="AN366" s="311"/>
      <c r="AO366" s="311"/>
      <c r="AP366" s="311"/>
      <c r="AQ366" s="311"/>
      <c r="AR366" s="311"/>
      <c r="AS366" s="311"/>
      <c r="AT366" s="311"/>
      <c r="AU366" s="311"/>
      <c r="AV366" s="311"/>
      <c r="AW366" s="311"/>
      <c r="AX366" s="311"/>
      <c r="AY366" s="311"/>
      <c r="AZ366" s="311"/>
      <c r="BA366" s="311"/>
      <c r="BB366" s="311"/>
      <c r="BC366" s="311"/>
      <c r="BD366" s="311"/>
      <c r="BE366" s="311"/>
      <c r="BF366" s="311"/>
      <c r="BG366" s="311"/>
      <c r="BH366" s="311"/>
      <c r="BI366" s="311"/>
      <c r="BJ366" s="311"/>
      <c r="BK366" s="311"/>
      <c r="BL366" s="311"/>
      <c r="BM366" s="311"/>
      <c r="BN366" s="311"/>
      <c r="BO366" s="311"/>
      <c r="BP366" s="311"/>
      <c r="BQ366" s="311"/>
      <c r="BR366" s="311"/>
      <c r="BS366" s="311"/>
      <c r="BT366" s="311"/>
    </row>
    <row r="367" spans="5:72" ht="15.75" customHeight="1" x14ac:dyDescent="0.2">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c r="AA367" s="311"/>
      <c r="AB367" s="311"/>
      <c r="AC367" s="311"/>
      <c r="AD367" s="311"/>
      <c r="AE367" s="311"/>
      <c r="AF367" s="311"/>
      <c r="AG367" s="311"/>
      <c r="AH367" s="311"/>
      <c r="AI367" s="311"/>
      <c r="AJ367" s="311"/>
      <c r="AK367" s="311"/>
      <c r="AL367" s="311"/>
      <c r="AM367" s="311"/>
      <c r="AN367" s="311"/>
      <c r="AO367" s="311"/>
      <c r="AP367" s="311"/>
      <c r="AQ367" s="311"/>
      <c r="AR367" s="311"/>
      <c r="AS367" s="311"/>
      <c r="AT367" s="311"/>
      <c r="AU367" s="311"/>
      <c r="AV367" s="311"/>
      <c r="AW367" s="311"/>
      <c r="AX367" s="311"/>
      <c r="AY367" s="311"/>
      <c r="AZ367" s="311"/>
      <c r="BA367" s="311"/>
      <c r="BB367" s="311"/>
      <c r="BC367" s="311"/>
      <c r="BD367" s="311"/>
      <c r="BE367" s="311"/>
      <c r="BF367" s="311"/>
      <c r="BG367" s="311"/>
      <c r="BH367" s="311"/>
      <c r="BI367" s="311"/>
      <c r="BJ367" s="311"/>
      <c r="BK367" s="311"/>
      <c r="BL367" s="311"/>
      <c r="BM367" s="311"/>
      <c r="BN367" s="311"/>
      <c r="BO367" s="311"/>
      <c r="BP367" s="311"/>
      <c r="BQ367" s="311"/>
      <c r="BR367" s="311"/>
      <c r="BS367" s="311"/>
      <c r="BT367" s="311"/>
    </row>
    <row r="368" spans="5:72" ht="15.75" customHeight="1" x14ac:dyDescent="0.2">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c r="AA368" s="311"/>
      <c r="AB368" s="311"/>
      <c r="AC368" s="311"/>
      <c r="AD368" s="311"/>
      <c r="AE368" s="311"/>
      <c r="AF368" s="311"/>
      <c r="AG368" s="311"/>
      <c r="AH368" s="311"/>
      <c r="AI368" s="311"/>
      <c r="AJ368" s="311"/>
      <c r="AK368" s="311"/>
      <c r="AL368" s="311"/>
      <c r="AM368" s="311"/>
      <c r="AN368" s="311"/>
      <c r="AO368" s="311"/>
      <c r="AP368" s="311"/>
      <c r="AQ368" s="311"/>
      <c r="AR368" s="311"/>
      <c r="AS368" s="311"/>
      <c r="AT368" s="311"/>
      <c r="AU368" s="311"/>
      <c r="AV368" s="311"/>
      <c r="AW368" s="311"/>
      <c r="AX368" s="311"/>
      <c r="AY368" s="311"/>
      <c r="AZ368" s="311"/>
      <c r="BA368" s="311"/>
      <c r="BB368" s="311"/>
      <c r="BC368" s="311"/>
      <c r="BD368" s="311"/>
      <c r="BE368" s="311"/>
      <c r="BF368" s="311"/>
      <c r="BG368" s="311"/>
      <c r="BH368" s="311"/>
      <c r="BI368" s="311"/>
      <c r="BJ368" s="311"/>
      <c r="BK368" s="311"/>
      <c r="BL368" s="311"/>
      <c r="BM368" s="311"/>
      <c r="BN368" s="311"/>
      <c r="BO368" s="311"/>
      <c r="BP368" s="311"/>
      <c r="BQ368" s="311"/>
      <c r="BR368" s="311"/>
      <c r="BS368" s="311"/>
      <c r="BT368" s="311"/>
    </row>
    <row r="369" spans="5:72" ht="15.75" customHeight="1" x14ac:dyDescent="0.2">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c r="AA369" s="311"/>
      <c r="AB369" s="311"/>
      <c r="AC369" s="311"/>
      <c r="AD369" s="311"/>
      <c r="AE369" s="311"/>
      <c r="AF369" s="311"/>
      <c r="AG369" s="311"/>
      <c r="AH369" s="311"/>
      <c r="AI369" s="311"/>
      <c r="AJ369" s="311"/>
      <c r="AK369" s="311"/>
      <c r="AL369" s="311"/>
      <c r="AM369" s="311"/>
      <c r="AN369" s="311"/>
      <c r="AO369" s="311"/>
      <c r="AP369" s="311"/>
      <c r="AQ369" s="311"/>
      <c r="AR369" s="311"/>
      <c r="AS369" s="311"/>
      <c r="AT369" s="311"/>
      <c r="AU369" s="311"/>
      <c r="AV369" s="311"/>
      <c r="AW369" s="311"/>
      <c r="AX369" s="311"/>
      <c r="AY369" s="311"/>
      <c r="AZ369" s="311"/>
      <c r="BA369" s="311"/>
      <c r="BB369" s="311"/>
      <c r="BC369" s="311"/>
      <c r="BD369" s="311"/>
      <c r="BE369" s="311"/>
      <c r="BF369" s="311"/>
      <c r="BG369" s="311"/>
      <c r="BH369" s="311"/>
      <c r="BI369" s="311"/>
      <c r="BJ369" s="311"/>
      <c r="BK369" s="311"/>
      <c r="BL369" s="311"/>
      <c r="BM369" s="311"/>
      <c r="BN369" s="311"/>
      <c r="BO369" s="311"/>
      <c r="BP369" s="311"/>
      <c r="BQ369" s="311"/>
      <c r="BR369" s="311"/>
      <c r="BS369" s="311"/>
      <c r="BT369" s="311"/>
    </row>
    <row r="370" spans="5:72" ht="15.75" customHeight="1" x14ac:dyDescent="0.2">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c r="AA370" s="311"/>
      <c r="AB370" s="311"/>
      <c r="AC370" s="311"/>
      <c r="AD370" s="311"/>
      <c r="AE370" s="311"/>
      <c r="AF370" s="311"/>
      <c r="AG370" s="311"/>
      <c r="AH370" s="311"/>
      <c r="AI370" s="311"/>
      <c r="AJ370" s="311"/>
      <c r="AK370" s="311"/>
      <c r="AL370" s="311"/>
      <c r="AM370" s="311"/>
      <c r="AN370" s="311"/>
      <c r="AO370" s="311"/>
      <c r="AP370" s="311"/>
      <c r="AQ370" s="311"/>
      <c r="AR370" s="311"/>
      <c r="AS370" s="311"/>
      <c r="AT370" s="311"/>
      <c r="AU370" s="311"/>
      <c r="AV370" s="311"/>
      <c r="AW370" s="311"/>
      <c r="AX370" s="311"/>
      <c r="AY370" s="311"/>
      <c r="AZ370" s="311"/>
      <c r="BA370" s="311"/>
      <c r="BB370" s="311"/>
      <c r="BC370" s="311"/>
      <c r="BD370" s="311"/>
      <c r="BE370" s="311"/>
      <c r="BF370" s="311"/>
      <c r="BG370" s="311"/>
      <c r="BH370" s="311"/>
      <c r="BI370" s="311"/>
      <c r="BJ370" s="311"/>
      <c r="BK370" s="311"/>
      <c r="BL370" s="311"/>
      <c r="BM370" s="311"/>
      <c r="BN370" s="311"/>
      <c r="BO370" s="311"/>
      <c r="BP370" s="311"/>
      <c r="BQ370" s="311"/>
      <c r="BR370" s="311"/>
      <c r="BS370" s="311"/>
      <c r="BT370" s="311"/>
    </row>
    <row r="371" spans="5:72" ht="15.75" customHeight="1" x14ac:dyDescent="0.2">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c r="AA371" s="311"/>
      <c r="AB371" s="311"/>
      <c r="AC371" s="311"/>
      <c r="AD371" s="311"/>
      <c r="AE371" s="311"/>
      <c r="AF371" s="311"/>
      <c r="AG371" s="311"/>
      <c r="AH371" s="311"/>
      <c r="AI371" s="311"/>
      <c r="AJ371" s="311"/>
      <c r="AK371" s="311"/>
      <c r="AL371" s="311"/>
      <c r="AM371" s="311"/>
      <c r="AN371" s="311"/>
      <c r="AO371" s="311"/>
      <c r="AP371" s="311"/>
      <c r="AQ371" s="311"/>
      <c r="AR371" s="311"/>
      <c r="AS371" s="311"/>
      <c r="AT371" s="311"/>
      <c r="AU371" s="311"/>
      <c r="AV371" s="311"/>
      <c r="AW371" s="311"/>
      <c r="AX371" s="311"/>
      <c r="AY371" s="311"/>
      <c r="AZ371" s="311"/>
      <c r="BA371" s="311"/>
      <c r="BB371" s="311"/>
      <c r="BC371" s="311"/>
      <c r="BD371" s="311"/>
      <c r="BE371" s="311"/>
      <c r="BF371" s="311"/>
      <c r="BG371" s="311"/>
      <c r="BH371" s="311"/>
      <c r="BI371" s="311"/>
      <c r="BJ371" s="311"/>
      <c r="BK371" s="311"/>
      <c r="BL371" s="311"/>
      <c r="BM371" s="311"/>
      <c r="BN371" s="311"/>
      <c r="BO371" s="311"/>
      <c r="BP371" s="311"/>
      <c r="BQ371" s="311"/>
      <c r="BR371" s="311"/>
      <c r="BS371" s="311"/>
      <c r="BT371" s="311"/>
    </row>
    <row r="372" spans="5:72" ht="15.75" customHeight="1" x14ac:dyDescent="0.2">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c r="AA372" s="311"/>
      <c r="AB372" s="311"/>
      <c r="AC372" s="311"/>
      <c r="AD372" s="311"/>
      <c r="AE372" s="311"/>
      <c r="AF372" s="311"/>
      <c r="AG372" s="311"/>
      <c r="AH372" s="311"/>
      <c r="AI372" s="311"/>
      <c r="AJ372" s="311"/>
      <c r="AK372" s="311"/>
      <c r="AL372" s="311"/>
      <c r="AM372" s="311"/>
      <c r="AN372" s="311"/>
      <c r="AO372" s="311"/>
      <c r="AP372" s="311"/>
      <c r="AQ372" s="311"/>
      <c r="AR372" s="311"/>
      <c r="AS372" s="311"/>
      <c r="AT372" s="311"/>
      <c r="AU372" s="311"/>
      <c r="AV372" s="311"/>
      <c r="AW372" s="311"/>
      <c r="AX372" s="311"/>
      <c r="AY372" s="311"/>
      <c r="AZ372" s="311"/>
      <c r="BA372" s="311"/>
      <c r="BB372" s="311"/>
      <c r="BC372" s="311"/>
      <c r="BD372" s="311"/>
      <c r="BE372" s="311"/>
      <c r="BF372" s="311"/>
      <c r="BG372" s="311"/>
      <c r="BH372" s="311"/>
      <c r="BI372" s="311"/>
      <c r="BJ372" s="311"/>
      <c r="BK372" s="311"/>
      <c r="BL372" s="311"/>
      <c r="BM372" s="311"/>
      <c r="BN372" s="311"/>
      <c r="BO372" s="311"/>
      <c r="BP372" s="311"/>
      <c r="BQ372" s="311"/>
      <c r="BR372" s="311"/>
      <c r="BS372" s="311"/>
      <c r="BT372" s="311"/>
    </row>
    <row r="373" spans="5:72" ht="15.75" customHeight="1" x14ac:dyDescent="0.2">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c r="AA373" s="311"/>
      <c r="AB373" s="311"/>
      <c r="AC373" s="311"/>
      <c r="AD373" s="311"/>
      <c r="AE373" s="311"/>
      <c r="AF373" s="311"/>
      <c r="AG373" s="311"/>
      <c r="AH373" s="311"/>
      <c r="AI373" s="311"/>
      <c r="AJ373" s="311"/>
      <c r="AK373" s="311"/>
      <c r="AL373" s="311"/>
      <c r="AM373" s="311"/>
      <c r="AN373" s="311"/>
      <c r="AO373" s="311"/>
      <c r="AP373" s="311"/>
      <c r="AQ373" s="311"/>
      <c r="AR373" s="311"/>
      <c r="AS373" s="311"/>
      <c r="AT373" s="311"/>
      <c r="AU373" s="311"/>
      <c r="AV373" s="311"/>
      <c r="AW373" s="311"/>
      <c r="AX373" s="311"/>
      <c r="AY373" s="311"/>
      <c r="AZ373" s="311"/>
      <c r="BA373" s="311"/>
      <c r="BB373" s="311"/>
      <c r="BC373" s="311"/>
      <c r="BD373" s="311"/>
      <c r="BE373" s="311"/>
      <c r="BF373" s="311"/>
      <c r="BG373" s="311"/>
      <c r="BH373" s="311"/>
      <c r="BI373" s="311"/>
      <c r="BJ373" s="311"/>
      <c r="BK373" s="311"/>
      <c r="BL373" s="311"/>
      <c r="BM373" s="311"/>
      <c r="BN373" s="311"/>
      <c r="BO373" s="311"/>
      <c r="BP373" s="311"/>
      <c r="BQ373" s="311"/>
      <c r="BR373" s="311"/>
      <c r="BS373" s="311"/>
      <c r="BT373" s="311"/>
    </row>
    <row r="374" spans="5:72" ht="15.75" customHeight="1" x14ac:dyDescent="0.2">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c r="AA374" s="311"/>
      <c r="AB374" s="311"/>
      <c r="AC374" s="311"/>
      <c r="AD374" s="311"/>
      <c r="AE374" s="311"/>
      <c r="AF374" s="311"/>
      <c r="AG374" s="311"/>
      <c r="AH374" s="311"/>
      <c r="AI374" s="311"/>
      <c r="AJ374" s="311"/>
      <c r="AK374" s="311"/>
      <c r="AL374" s="311"/>
      <c r="AM374" s="311"/>
      <c r="AN374" s="311"/>
      <c r="AO374" s="311"/>
      <c r="AP374" s="311"/>
      <c r="AQ374" s="311"/>
      <c r="AR374" s="311"/>
      <c r="AS374" s="311"/>
      <c r="AT374" s="311"/>
      <c r="AU374" s="311"/>
      <c r="AV374" s="311"/>
      <c r="AW374" s="311"/>
      <c r="AX374" s="311"/>
      <c r="AY374" s="311"/>
      <c r="AZ374" s="311"/>
      <c r="BA374" s="311"/>
      <c r="BB374" s="311"/>
      <c r="BC374" s="311"/>
      <c r="BD374" s="311"/>
      <c r="BE374" s="311"/>
      <c r="BF374" s="311"/>
      <c r="BG374" s="311"/>
      <c r="BH374" s="311"/>
      <c r="BI374" s="311"/>
      <c r="BJ374" s="311"/>
      <c r="BK374" s="311"/>
      <c r="BL374" s="311"/>
      <c r="BM374" s="311"/>
      <c r="BN374" s="311"/>
      <c r="BO374" s="311"/>
      <c r="BP374" s="311"/>
      <c r="BQ374" s="311"/>
      <c r="BR374" s="311"/>
      <c r="BS374" s="311"/>
      <c r="BT374" s="311"/>
    </row>
    <row r="375" spans="5:72" ht="15.75" customHeight="1" x14ac:dyDescent="0.2">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c r="AA375" s="311"/>
      <c r="AB375" s="311"/>
      <c r="AC375" s="311"/>
      <c r="AD375" s="311"/>
      <c r="AE375" s="311"/>
      <c r="AF375" s="311"/>
      <c r="AG375" s="311"/>
      <c r="AH375" s="311"/>
      <c r="AI375" s="311"/>
      <c r="AJ375" s="311"/>
      <c r="AK375" s="311"/>
      <c r="AL375" s="311"/>
      <c r="AM375" s="311"/>
      <c r="AN375" s="311"/>
      <c r="AO375" s="311"/>
      <c r="AP375" s="311"/>
      <c r="AQ375" s="311"/>
      <c r="AR375" s="311"/>
      <c r="AS375" s="311"/>
      <c r="AT375" s="311"/>
      <c r="AU375" s="311"/>
      <c r="AV375" s="311"/>
      <c r="AW375" s="311"/>
      <c r="AX375" s="311"/>
      <c r="AY375" s="311"/>
      <c r="AZ375" s="311"/>
      <c r="BA375" s="311"/>
      <c r="BB375" s="311"/>
      <c r="BC375" s="311"/>
      <c r="BD375" s="311"/>
      <c r="BE375" s="311"/>
      <c r="BF375" s="311"/>
      <c r="BG375" s="311"/>
      <c r="BH375" s="311"/>
      <c r="BI375" s="311"/>
      <c r="BJ375" s="311"/>
      <c r="BK375" s="311"/>
      <c r="BL375" s="311"/>
      <c r="BM375" s="311"/>
      <c r="BN375" s="311"/>
      <c r="BO375" s="311"/>
      <c r="BP375" s="311"/>
      <c r="BQ375" s="311"/>
      <c r="BR375" s="311"/>
      <c r="BS375" s="311"/>
      <c r="BT375" s="311"/>
    </row>
    <row r="376" spans="5:72" ht="15.75" customHeight="1" x14ac:dyDescent="0.2">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c r="AA376" s="311"/>
      <c r="AB376" s="311"/>
      <c r="AC376" s="311"/>
      <c r="AD376" s="311"/>
      <c r="AE376" s="311"/>
      <c r="AF376" s="311"/>
      <c r="AG376" s="311"/>
      <c r="AH376" s="311"/>
      <c r="AI376" s="311"/>
      <c r="AJ376" s="311"/>
      <c r="AK376" s="311"/>
      <c r="AL376" s="311"/>
      <c r="AM376" s="311"/>
      <c r="AN376" s="311"/>
      <c r="AO376" s="311"/>
      <c r="AP376" s="311"/>
      <c r="AQ376" s="311"/>
      <c r="AR376" s="311"/>
      <c r="AS376" s="311"/>
      <c r="AT376" s="311"/>
      <c r="AU376" s="311"/>
      <c r="AV376" s="311"/>
      <c r="AW376" s="311"/>
      <c r="AX376" s="311"/>
      <c r="AY376" s="311"/>
      <c r="AZ376" s="311"/>
      <c r="BA376" s="311"/>
      <c r="BB376" s="311"/>
      <c r="BC376" s="311"/>
      <c r="BD376" s="311"/>
      <c r="BE376" s="311"/>
      <c r="BF376" s="311"/>
      <c r="BG376" s="311"/>
      <c r="BH376" s="311"/>
      <c r="BI376" s="311"/>
      <c r="BJ376" s="311"/>
      <c r="BK376" s="311"/>
      <c r="BL376" s="311"/>
      <c r="BM376" s="311"/>
      <c r="BN376" s="311"/>
      <c r="BO376" s="311"/>
      <c r="BP376" s="311"/>
      <c r="BQ376" s="311"/>
      <c r="BR376" s="311"/>
      <c r="BS376" s="311"/>
      <c r="BT376" s="311"/>
    </row>
    <row r="377" spans="5:72" ht="15.75" customHeight="1" x14ac:dyDescent="0.2">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c r="AA377" s="311"/>
      <c r="AB377" s="311"/>
      <c r="AC377" s="311"/>
      <c r="AD377" s="311"/>
      <c r="AE377" s="311"/>
      <c r="AF377" s="311"/>
      <c r="AG377" s="311"/>
      <c r="AH377" s="311"/>
      <c r="AI377" s="311"/>
      <c r="AJ377" s="311"/>
      <c r="AK377" s="311"/>
      <c r="AL377" s="311"/>
      <c r="AM377" s="311"/>
      <c r="AN377" s="311"/>
      <c r="AO377" s="311"/>
      <c r="AP377" s="311"/>
      <c r="AQ377" s="311"/>
      <c r="AR377" s="311"/>
      <c r="AS377" s="311"/>
      <c r="AT377" s="311"/>
      <c r="AU377" s="311"/>
      <c r="AV377" s="311"/>
      <c r="AW377" s="311"/>
      <c r="AX377" s="311"/>
      <c r="AY377" s="311"/>
      <c r="AZ377" s="311"/>
      <c r="BA377" s="311"/>
      <c r="BB377" s="311"/>
      <c r="BC377" s="311"/>
      <c r="BD377" s="311"/>
      <c r="BE377" s="311"/>
      <c r="BF377" s="311"/>
      <c r="BG377" s="311"/>
      <c r="BH377" s="311"/>
      <c r="BI377" s="311"/>
      <c r="BJ377" s="311"/>
      <c r="BK377" s="311"/>
      <c r="BL377" s="311"/>
      <c r="BM377" s="311"/>
      <c r="BN377" s="311"/>
      <c r="BO377" s="311"/>
      <c r="BP377" s="311"/>
      <c r="BQ377" s="311"/>
      <c r="BR377" s="311"/>
      <c r="BS377" s="311"/>
      <c r="BT377" s="311"/>
    </row>
    <row r="378" spans="5:72" ht="15.75" customHeight="1" x14ac:dyDescent="0.2">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c r="AA378" s="311"/>
      <c r="AB378" s="311"/>
      <c r="AC378" s="311"/>
      <c r="AD378" s="311"/>
      <c r="AE378" s="311"/>
      <c r="AF378" s="311"/>
      <c r="AG378" s="311"/>
      <c r="AH378" s="311"/>
      <c r="AI378" s="311"/>
      <c r="AJ378" s="311"/>
      <c r="AK378" s="311"/>
      <c r="AL378" s="311"/>
      <c r="AM378" s="311"/>
      <c r="AN378" s="311"/>
      <c r="AO378" s="311"/>
      <c r="AP378" s="311"/>
      <c r="AQ378" s="311"/>
      <c r="AR378" s="311"/>
      <c r="AS378" s="311"/>
      <c r="AT378" s="311"/>
      <c r="AU378" s="311"/>
      <c r="AV378" s="311"/>
      <c r="AW378" s="311"/>
      <c r="AX378" s="311"/>
      <c r="AY378" s="311"/>
      <c r="AZ378" s="311"/>
      <c r="BA378" s="311"/>
      <c r="BB378" s="311"/>
      <c r="BC378" s="311"/>
      <c r="BD378" s="311"/>
      <c r="BE378" s="311"/>
      <c r="BF378" s="311"/>
      <c r="BG378" s="311"/>
      <c r="BH378" s="311"/>
      <c r="BI378" s="311"/>
      <c r="BJ378" s="311"/>
      <c r="BK378" s="311"/>
      <c r="BL378" s="311"/>
      <c r="BM378" s="311"/>
      <c r="BN378" s="311"/>
      <c r="BO378" s="311"/>
      <c r="BP378" s="311"/>
      <c r="BQ378" s="311"/>
      <c r="BR378" s="311"/>
      <c r="BS378" s="311"/>
      <c r="BT378" s="311"/>
    </row>
    <row r="379" spans="5:72" ht="15.75" customHeight="1" x14ac:dyDescent="0.2">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c r="AA379" s="311"/>
      <c r="AB379" s="311"/>
      <c r="AC379" s="311"/>
      <c r="AD379" s="311"/>
      <c r="AE379" s="311"/>
      <c r="AF379" s="311"/>
      <c r="AG379" s="311"/>
      <c r="AH379" s="311"/>
      <c r="AI379" s="311"/>
      <c r="AJ379" s="311"/>
      <c r="AK379" s="311"/>
      <c r="AL379" s="311"/>
      <c r="AM379" s="311"/>
      <c r="AN379" s="311"/>
      <c r="AO379" s="311"/>
      <c r="AP379" s="311"/>
      <c r="AQ379" s="311"/>
      <c r="AR379" s="311"/>
      <c r="AS379" s="311"/>
      <c r="AT379" s="311"/>
      <c r="AU379" s="311"/>
      <c r="AV379" s="311"/>
      <c r="AW379" s="311"/>
      <c r="AX379" s="311"/>
      <c r="AY379" s="311"/>
      <c r="AZ379" s="311"/>
      <c r="BA379" s="311"/>
      <c r="BB379" s="311"/>
      <c r="BC379" s="311"/>
      <c r="BD379" s="311"/>
      <c r="BE379" s="311"/>
      <c r="BF379" s="311"/>
      <c r="BG379" s="311"/>
      <c r="BH379" s="311"/>
      <c r="BI379" s="311"/>
      <c r="BJ379" s="311"/>
      <c r="BK379" s="311"/>
      <c r="BL379" s="311"/>
      <c r="BM379" s="311"/>
      <c r="BN379" s="311"/>
      <c r="BO379" s="311"/>
      <c r="BP379" s="311"/>
      <c r="BQ379" s="311"/>
      <c r="BR379" s="311"/>
      <c r="BS379" s="311"/>
      <c r="BT379" s="311"/>
    </row>
    <row r="380" spans="5:72" ht="15.75" customHeight="1" x14ac:dyDescent="0.2">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c r="AA380" s="311"/>
      <c r="AB380" s="311"/>
      <c r="AC380" s="311"/>
      <c r="AD380" s="311"/>
      <c r="AE380" s="311"/>
      <c r="AF380" s="311"/>
      <c r="AG380" s="311"/>
      <c r="AH380" s="311"/>
      <c r="AI380" s="311"/>
      <c r="AJ380" s="311"/>
      <c r="AK380" s="311"/>
      <c r="AL380" s="311"/>
      <c r="AM380" s="311"/>
      <c r="AN380" s="311"/>
      <c r="AO380" s="311"/>
      <c r="AP380" s="311"/>
      <c r="AQ380" s="311"/>
      <c r="AR380" s="311"/>
      <c r="AS380" s="311"/>
      <c r="AT380" s="311"/>
      <c r="AU380" s="311"/>
      <c r="AV380" s="311"/>
      <c r="AW380" s="311"/>
      <c r="AX380" s="311"/>
      <c r="AY380" s="311"/>
      <c r="AZ380" s="311"/>
      <c r="BA380" s="311"/>
      <c r="BB380" s="311"/>
      <c r="BC380" s="311"/>
      <c r="BD380" s="311"/>
      <c r="BE380" s="311"/>
      <c r="BF380" s="311"/>
      <c r="BG380" s="311"/>
      <c r="BH380" s="311"/>
      <c r="BI380" s="311"/>
      <c r="BJ380" s="311"/>
      <c r="BK380" s="311"/>
      <c r="BL380" s="311"/>
      <c r="BM380" s="311"/>
      <c r="BN380" s="311"/>
      <c r="BO380" s="311"/>
      <c r="BP380" s="311"/>
      <c r="BQ380" s="311"/>
      <c r="BR380" s="311"/>
      <c r="BS380" s="311"/>
      <c r="BT380" s="311"/>
    </row>
    <row r="381" spans="5:72" ht="15.75" customHeight="1" x14ac:dyDescent="0.2">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c r="AA381" s="311"/>
      <c r="AB381" s="311"/>
      <c r="AC381" s="311"/>
      <c r="AD381" s="311"/>
      <c r="AE381" s="311"/>
      <c r="AF381" s="311"/>
      <c r="AG381" s="311"/>
      <c r="AH381" s="311"/>
      <c r="AI381" s="311"/>
      <c r="AJ381" s="311"/>
      <c r="AK381" s="311"/>
      <c r="AL381" s="311"/>
      <c r="AM381" s="311"/>
      <c r="AN381" s="311"/>
      <c r="AO381" s="311"/>
      <c r="AP381" s="311"/>
      <c r="AQ381" s="311"/>
      <c r="AR381" s="311"/>
      <c r="AS381" s="311"/>
      <c r="AT381" s="311"/>
      <c r="AU381" s="311"/>
      <c r="AV381" s="311"/>
      <c r="AW381" s="311"/>
      <c r="AX381" s="311"/>
      <c r="AY381" s="311"/>
      <c r="AZ381" s="311"/>
      <c r="BA381" s="311"/>
      <c r="BB381" s="311"/>
      <c r="BC381" s="311"/>
      <c r="BD381" s="311"/>
      <c r="BE381" s="311"/>
      <c r="BF381" s="311"/>
      <c r="BG381" s="311"/>
      <c r="BH381" s="311"/>
      <c r="BI381" s="311"/>
      <c r="BJ381" s="311"/>
      <c r="BK381" s="311"/>
      <c r="BL381" s="311"/>
      <c r="BM381" s="311"/>
      <c r="BN381" s="311"/>
      <c r="BO381" s="311"/>
      <c r="BP381" s="311"/>
      <c r="BQ381" s="311"/>
      <c r="BR381" s="311"/>
      <c r="BS381" s="311"/>
      <c r="BT381" s="311"/>
    </row>
    <row r="382" spans="5:72" ht="15.75" customHeight="1" x14ac:dyDescent="0.2">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c r="AA382" s="311"/>
      <c r="AB382" s="311"/>
      <c r="AC382" s="311"/>
      <c r="AD382" s="311"/>
      <c r="AE382" s="311"/>
      <c r="AF382" s="311"/>
      <c r="AG382" s="311"/>
      <c r="AH382" s="311"/>
      <c r="AI382" s="311"/>
      <c r="AJ382" s="311"/>
      <c r="AK382" s="311"/>
      <c r="AL382" s="311"/>
      <c r="AM382" s="311"/>
      <c r="AN382" s="311"/>
      <c r="AO382" s="311"/>
      <c r="AP382" s="311"/>
      <c r="AQ382" s="311"/>
      <c r="AR382" s="311"/>
      <c r="AS382" s="311"/>
      <c r="AT382" s="311"/>
      <c r="AU382" s="311"/>
      <c r="AV382" s="311"/>
      <c r="AW382" s="311"/>
      <c r="AX382" s="311"/>
      <c r="AY382" s="311"/>
      <c r="AZ382" s="311"/>
      <c r="BA382" s="311"/>
      <c r="BB382" s="311"/>
      <c r="BC382" s="311"/>
      <c r="BD382" s="311"/>
      <c r="BE382" s="311"/>
      <c r="BF382" s="311"/>
      <c r="BG382" s="311"/>
      <c r="BH382" s="311"/>
      <c r="BI382" s="311"/>
      <c r="BJ382" s="311"/>
      <c r="BK382" s="311"/>
      <c r="BL382" s="311"/>
      <c r="BM382" s="311"/>
      <c r="BN382" s="311"/>
      <c r="BO382" s="311"/>
      <c r="BP382" s="311"/>
      <c r="BQ382" s="311"/>
      <c r="BR382" s="311"/>
      <c r="BS382" s="311"/>
      <c r="BT382" s="311"/>
    </row>
    <row r="383" spans="5:72" ht="15.75" customHeight="1" x14ac:dyDescent="0.2">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c r="AA383" s="311"/>
      <c r="AB383" s="311"/>
      <c r="AC383" s="311"/>
      <c r="AD383" s="311"/>
      <c r="AE383" s="311"/>
      <c r="AF383" s="311"/>
      <c r="AG383" s="311"/>
      <c r="AH383" s="311"/>
      <c r="AI383" s="311"/>
      <c r="AJ383" s="311"/>
      <c r="AK383" s="311"/>
      <c r="AL383" s="311"/>
      <c r="AM383" s="311"/>
      <c r="AN383" s="311"/>
      <c r="AO383" s="311"/>
      <c r="AP383" s="311"/>
      <c r="AQ383" s="311"/>
      <c r="AR383" s="311"/>
      <c r="AS383" s="311"/>
      <c r="AT383" s="311"/>
      <c r="AU383" s="311"/>
      <c r="AV383" s="311"/>
      <c r="AW383" s="311"/>
      <c r="AX383" s="311"/>
      <c r="AY383" s="311"/>
      <c r="AZ383" s="311"/>
      <c r="BA383" s="311"/>
      <c r="BB383" s="311"/>
      <c r="BC383" s="311"/>
      <c r="BD383" s="311"/>
      <c r="BE383" s="311"/>
      <c r="BF383" s="311"/>
      <c r="BG383" s="311"/>
      <c r="BH383" s="311"/>
      <c r="BI383" s="311"/>
      <c r="BJ383" s="311"/>
      <c r="BK383" s="311"/>
      <c r="BL383" s="311"/>
      <c r="BM383" s="311"/>
      <c r="BN383" s="311"/>
      <c r="BO383" s="311"/>
      <c r="BP383" s="311"/>
      <c r="BQ383" s="311"/>
      <c r="BR383" s="311"/>
      <c r="BS383" s="311"/>
      <c r="BT383" s="311"/>
    </row>
    <row r="384" spans="5:72" ht="15.75" customHeight="1" x14ac:dyDescent="0.2">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c r="AA384" s="311"/>
      <c r="AB384" s="311"/>
      <c r="AC384" s="311"/>
      <c r="AD384" s="311"/>
      <c r="AE384" s="311"/>
      <c r="AF384" s="311"/>
      <c r="AG384" s="311"/>
      <c r="AH384" s="311"/>
      <c r="AI384" s="311"/>
      <c r="AJ384" s="311"/>
      <c r="AK384" s="311"/>
      <c r="AL384" s="311"/>
      <c r="AM384" s="311"/>
      <c r="AN384" s="311"/>
      <c r="AO384" s="311"/>
      <c r="AP384" s="311"/>
      <c r="AQ384" s="311"/>
      <c r="AR384" s="311"/>
      <c r="AS384" s="311"/>
      <c r="AT384" s="311"/>
      <c r="AU384" s="311"/>
      <c r="AV384" s="311"/>
      <c r="AW384" s="311"/>
      <c r="AX384" s="311"/>
      <c r="AY384" s="311"/>
      <c r="AZ384" s="311"/>
      <c r="BA384" s="311"/>
      <c r="BB384" s="311"/>
      <c r="BC384" s="311"/>
      <c r="BD384" s="311"/>
      <c r="BE384" s="311"/>
      <c r="BF384" s="311"/>
      <c r="BG384" s="311"/>
      <c r="BH384" s="311"/>
      <c r="BI384" s="311"/>
      <c r="BJ384" s="311"/>
      <c r="BK384" s="311"/>
      <c r="BL384" s="311"/>
      <c r="BM384" s="311"/>
      <c r="BN384" s="311"/>
      <c r="BO384" s="311"/>
      <c r="BP384" s="311"/>
      <c r="BQ384" s="311"/>
      <c r="BR384" s="311"/>
      <c r="BS384" s="311"/>
      <c r="BT384" s="311"/>
    </row>
    <row r="385" spans="5:72" ht="15.75" customHeight="1" x14ac:dyDescent="0.2">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c r="AA385" s="311"/>
      <c r="AB385" s="311"/>
      <c r="AC385" s="311"/>
      <c r="AD385" s="311"/>
      <c r="AE385" s="311"/>
      <c r="AF385" s="311"/>
      <c r="AG385" s="311"/>
      <c r="AH385" s="311"/>
      <c r="AI385" s="311"/>
      <c r="AJ385" s="311"/>
      <c r="AK385" s="311"/>
      <c r="AL385" s="311"/>
      <c r="AM385" s="311"/>
      <c r="AN385" s="311"/>
      <c r="AO385" s="311"/>
      <c r="AP385" s="311"/>
      <c r="AQ385" s="311"/>
      <c r="AR385" s="311"/>
      <c r="AS385" s="311"/>
      <c r="AT385" s="311"/>
      <c r="AU385" s="311"/>
      <c r="AV385" s="311"/>
      <c r="AW385" s="311"/>
      <c r="AX385" s="311"/>
      <c r="AY385" s="311"/>
      <c r="AZ385" s="311"/>
      <c r="BA385" s="311"/>
      <c r="BB385" s="311"/>
      <c r="BC385" s="311"/>
      <c r="BD385" s="311"/>
      <c r="BE385" s="311"/>
      <c r="BF385" s="311"/>
      <c r="BG385" s="311"/>
      <c r="BH385" s="311"/>
      <c r="BI385" s="311"/>
      <c r="BJ385" s="311"/>
      <c r="BK385" s="311"/>
      <c r="BL385" s="311"/>
      <c r="BM385" s="311"/>
      <c r="BN385" s="311"/>
      <c r="BO385" s="311"/>
      <c r="BP385" s="311"/>
      <c r="BQ385" s="311"/>
      <c r="BR385" s="311"/>
      <c r="BS385" s="311"/>
      <c r="BT385" s="311"/>
    </row>
    <row r="386" spans="5:72" ht="15.75" customHeight="1" x14ac:dyDescent="0.2">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c r="AA386" s="311"/>
      <c r="AB386" s="311"/>
      <c r="AC386" s="311"/>
      <c r="AD386" s="311"/>
      <c r="AE386" s="311"/>
      <c r="AF386" s="311"/>
      <c r="AG386" s="311"/>
      <c r="AH386" s="311"/>
      <c r="AI386" s="311"/>
      <c r="AJ386" s="311"/>
      <c r="AK386" s="311"/>
      <c r="AL386" s="311"/>
      <c r="AM386" s="311"/>
      <c r="AN386" s="311"/>
      <c r="AO386" s="311"/>
      <c r="AP386" s="311"/>
      <c r="AQ386" s="311"/>
      <c r="AR386" s="311"/>
      <c r="AS386" s="311"/>
      <c r="AT386" s="311"/>
      <c r="AU386" s="311"/>
      <c r="AV386" s="311"/>
      <c r="AW386" s="311"/>
      <c r="AX386" s="311"/>
      <c r="AY386" s="311"/>
      <c r="AZ386" s="311"/>
      <c r="BA386" s="311"/>
      <c r="BB386" s="311"/>
      <c r="BC386" s="311"/>
      <c r="BD386" s="311"/>
      <c r="BE386" s="311"/>
      <c r="BF386" s="311"/>
      <c r="BG386" s="311"/>
      <c r="BH386" s="311"/>
      <c r="BI386" s="311"/>
      <c r="BJ386" s="311"/>
      <c r="BK386" s="311"/>
      <c r="BL386" s="311"/>
      <c r="BM386" s="311"/>
      <c r="BN386" s="311"/>
      <c r="BO386" s="311"/>
      <c r="BP386" s="311"/>
      <c r="BQ386" s="311"/>
      <c r="BR386" s="311"/>
      <c r="BS386" s="311"/>
      <c r="BT386" s="311"/>
    </row>
    <row r="387" spans="5:72" ht="15.75" customHeight="1" x14ac:dyDescent="0.2">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c r="AA387" s="311"/>
      <c r="AB387" s="311"/>
      <c r="AC387" s="311"/>
      <c r="AD387" s="311"/>
      <c r="AE387" s="311"/>
      <c r="AF387" s="311"/>
      <c r="AG387" s="311"/>
      <c r="AH387" s="311"/>
      <c r="AI387" s="311"/>
      <c r="AJ387" s="311"/>
      <c r="AK387" s="311"/>
      <c r="AL387" s="311"/>
      <c r="AM387" s="311"/>
      <c r="AN387" s="311"/>
      <c r="AO387" s="311"/>
      <c r="AP387" s="311"/>
      <c r="AQ387" s="311"/>
      <c r="AR387" s="311"/>
      <c r="AS387" s="311"/>
      <c r="AT387" s="311"/>
      <c r="AU387" s="311"/>
      <c r="AV387" s="311"/>
      <c r="AW387" s="311"/>
      <c r="AX387" s="311"/>
      <c r="AY387" s="311"/>
      <c r="AZ387" s="311"/>
      <c r="BA387" s="311"/>
      <c r="BB387" s="311"/>
      <c r="BC387" s="311"/>
      <c r="BD387" s="311"/>
      <c r="BE387" s="311"/>
      <c r="BF387" s="311"/>
      <c r="BG387" s="311"/>
      <c r="BH387" s="311"/>
      <c r="BI387" s="311"/>
      <c r="BJ387" s="311"/>
      <c r="BK387" s="311"/>
      <c r="BL387" s="311"/>
      <c r="BM387" s="311"/>
      <c r="BN387" s="311"/>
      <c r="BO387" s="311"/>
      <c r="BP387" s="311"/>
      <c r="BQ387" s="311"/>
      <c r="BR387" s="311"/>
      <c r="BS387" s="311"/>
      <c r="BT387" s="311"/>
    </row>
    <row r="388" spans="5:72" ht="15.75" customHeight="1" x14ac:dyDescent="0.2">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c r="AA388" s="311"/>
      <c r="AB388" s="311"/>
      <c r="AC388" s="311"/>
      <c r="AD388" s="311"/>
      <c r="AE388" s="311"/>
      <c r="AF388" s="311"/>
      <c r="AG388" s="311"/>
      <c r="AH388" s="311"/>
      <c r="AI388" s="311"/>
      <c r="AJ388" s="311"/>
      <c r="AK388" s="311"/>
      <c r="AL388" s="311"/>
      <c r="AM388" s="311"/>
      <c r="AN388" s="311"/>
      <c r="AO388" s="311"/>
      <c r="AP388" s="311"/>
      <c r="AQ388" s="311"/>
      <c r="AR388" s="311"/>
      <c r="AS388" s="311"/>
      <c r="AT388" s="311"/>
      <c r="AU388" s="311"/>
      <c r="AV388" s="311"/>
      <c r="AW388" s="311"/>
      <c r="AX388" s="311"/>
      <c r="AY388" s="311"/>
      <c r="AZ388" s="311"/>
      <c r="BA388" s="311"/>
      <c r="BB388" s="311"/>
      <c r="BC388" s="311"/>
      <c r="BD388" s="311"/>
      <c r="BE388" s="311"/>
      <c r="BF388" s="311"/>
      <c r="BG388" s="311"/>
      <c r="BH388" s="311"/>
      <c r="BI388" s="311"/>
      <c r="BJ388" s="311"/>
      <c r="BK388" s="311"/>
      <c r="BL388" s="311"/>
      <c r="BM388" s="311"/>
      <c r="BN388" s="311"/>
      <c r="BO388" s="311"/>
      <c r="BP388" s="311"/>
      <c r="BQ388" s="311"/>
      <c r="BR388" s="311"/>
      <c r="BS388" s="311"/>
      <c r="BT388" s="311"/>
    </row>
    <row r="389" spans="5:72" ht="15.75" customHeight="1" x14ac:dyDescent="0.2">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c r="AA389" s="311"/>
      <c r="AB389" s="311"/>
      <c r="AC389" s="311"/>
      <c r="AD389" s="311"/>
      <c r="AE389" s="311"/>
      <c r="AF389" s="311"/>
      <c r="AG389" s="311"/>
      <c r="AH389" s="311"/>
      <c r="AI389" s="311"/>
      <c r="AJ389" s="311"/>
      <c r="AK389" s="311"/>
      <c r="AL389" s="311"/>
      <c r="AM389" s="311"/>
      <c r="AN389" s="311"/>
      <c r="AO389" s="311"/>
      <c r="AP389" s="311"/>
      <c r="AQ389" s="311"/>
      <c r="AR389" s="311"/>
      <c r="AS389" s="311"/>
      <c r="AT389" s="311"/>
      <c r="AU389" s="311"/>
      <c r="AV389" s="311"/>
      <c r="AW389" s="311"/>
      <c r="AX389" s="311"/>
      <c r="AY389" s="311"/>
      <c r="AZ389" s="311"/>
      <c r="BA389" s="311"/>
      <c r="BB389" s="311"/>
      <c r="BC389" s="311"/>
      <c r="BD389" s="311"/>
      <c r="BE389" s="311"/>
      <c r="BF389" s="311"/>
      <c r="BG389" s="311"/>
      <c r="BH389" s="311"/>
      <c r="BI389" s="311"/>
      <c r="BJ389" s="311"/>
      <c r="BK389" s="311"/>
      <c r="BL389" s="311"/>
      <c r="BM389" s="311"/>
      <c r="BN389" s="311"/>
      <c r="BO389" s="311"/>
      <c r="BP389" s="311"/>
      <c r="BQ389" s="311"/>
      <c r="BR389" s="311"/>
      <c r="BS389" s="311"/>
      <c r="BT389" s="311"/>
    </row>
    <row r="390" spans="5:72" ht="15.75" customHeight="1" x14ac:dyDescent="0.2">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c r="AA390" s="311"/>
      <c r="AB390" s="311"/>
      <c r="AC390" s="311"/>
      <c r="AD390" s="311"/>
      <c r="AE390" s="311"/>
      <c r="AF390" s="311"/>
      <c r="AG390" s="311"/>
      <c r="AH390" s="311"/>
      <c r="AI390" s="311"/>
      <c r="AJ390" s="311"/>
      <c r="AK390" s="311"/>
      <c r="AL390" s="311"/>
      <c r="AM390" s="311"/>
      <c r="AN390" s="311"/>
      <c r="AO390" s="311"/>
      <c r="AP390" s="311"/>
      <c r="AQ390" s="311"/>
      <c r="AR390" s="311"/>
      <c r="AS390" s="311"/>
      <c r="AT390" s="311"/>
      <c r="AU390" s="311"/>
      <c r="AV390" s="311"/>
      <c r="AW390" s="311"/>
      <c r="AX390" s="311"/>
      <c r="AY390" s="311"/>
      <c r="AZ390" s="311"/>
      <c r="BA390" s="311"/>
      <c r="BB390" s="311"/>
      <c r="BC390" s="311"/>
      <c r="BD390" s="311"/>
      <c r="BE390" s="311"/>
      <c r="BF390" s="311"/>
      <c r="BG390" s="311"/>
      <c r="BH390" s="311"/>
      <c r="BI390" s="311"/>
      <c r="BJ390" s="311"/>
      <c r="BK390" s="311"/>
      <c r="BL390" s="311"/>
      <c r="BM390" s="311"/>
      <c r="BN390" s="311"/>
      <c r="BO390" s="311"/>
      <c r="BP390" s="311"/>
      <c r="BQ390" s="311"/>
      <c r="BR390" s="311"/>
      <c r="BS390" s="311"/>
      <c r="BT390" s="311"/>
    </row>
    <row r="391" spans="5:72" ht="15.75" customHeight="1" x14ac:dyDescent="0.2">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c r="AA391" s="311"/>
      <c r="AB391" s="311"/>
      <c r="AC391" s="311"/>
      <c r="AD391" s="311"/>
      <c r="AE391" s="311"/>
      <c r="AF391" s="311"/>
      <c r="AG391" s="311"/>
      <c r="AH391" s="311"/>
      <c r="AI391" s="311"/>
      <c r="AJ391" s="311"/>
      <c r="AK391" s="311"/>
      <c r="AL391" s="311"/>
      <c r="AM391" s="311"/>
      <c r="AN391" s="311"/>
      <c r="AO391" s="311"/>
      <c r="AP391" s="311"/>
      <c r="AQ391" s="311"/>
      <c r="AR391" s="311"/>
      <c r="AS391" s="311"/>
      <c r="AT391" s="311"/>
      <c r="AU391" s="311"/>
      <c r="AV391" s="311"/>
      <c r="AW391" s="311"/>
      <c r="AX391" s="311"/>
      <c r="AY391" s="311"/>
      <c r="AZ391" s="311"/>
      <c r="BA391" s="311"/>
      <c r="BB391" s="311"/>
      <c r="BC391" s="311"/>
      <c r="BD391" s="311"/>
      <c r="BE391" s="311"/>
      <c r="BF391" s="311"/>
      <c r="BG391" s="311"/>
      <c r="BH391" s="311"/>
      <c r="BI391" s="311"/>
      <c r="BJ391" s="311"/>
      <c r="BK391" s="311"/>
      <c r="BL391" s="311"/>
      <c r="BM391" s="311"/>
      <c r="BN391" s="311"/>
      <c r="BO391" s="311"/>
      <c r="BP391" s="311"/>
      <c r="BQ391" s="311"/>
      <c r="BR391" s="311"/>
      <c r="BS391" s="311"/>
      <c r="BT391" s="311"/>
    </row>
    <row r="392" spans="5:72" ht="15.75" customHeight="1" x14ac:dyDescent="0.2">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c r="AA392" s="311"/>
      <c r="AB392" s="311"/>
      <c r="AC392" s="311"/>
      <c r="AD392" s="311"/>
      <c r="AE392" s="311"/>
      <c r="AF392" s="311"/>
      <c r="AG392" s="311"/>
      <c r="AH392" s="311"/>
      <c r="AI392" s="311"/>
      <c r="AJ392" s="311"/>
      <c r="AK392" s="311"/>
      <c r="AL392" s="311"/>
      <c r="AM392" s="311"/>
      <c r="AN392" s="311"/>
      <c r="AO392" s="311"/>
      <c r="AP392" s="311"/>
      <c r="AQ392" s="311"/>
      <c r="AR392" s="311"/>
      <c r="AS392" s="311"/>
      <c r="AT392" s="311"/>
      <c r="AU392" s="311"/>
      <c r="AV392" s="311"/>
      <c r="AW392" s="311"/>
      <c r="AX392" s="311"/>
      <c r="AY392" s="311"/>
      <c r="AZ392" s="311"/>
      <c r="BA392" s="311"/>
      <c r="BB392" s="311"/>
      <c r="BC392" s="311"/>
      <c r="BD392" s="311"/>
      <c r="BE392" s="311"/>
      <c r="BF392" s="311"/>
      <c r="BG392" s="311"/>
      <c r="BH392" s="311"/>
      <c r="BI392" s="311"/>
      <c r="BJ392" s="311"/>
      <c r="BK392" s="311"/>
      <c r="BL392" s="311"/>
      <c r="BM392" s="311"/>
      <c r="BN392" s="311"/>
      <c r="BO392" s="311"/>
      <c r="BP392" s="311"/>
      <c r="BQ392" s="311"/>
      <c r="BR392" s="311"/>
      <c r="BS392" s="311"/>
      <c r="BT392" s="311"/>
    </row>
    <row r="393" spans="5:72" ht="15.75" customHeight="1" x14ac:dyDescent="0.2">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c r="AA393" s="311"/>
      <c r="AB393" s="311"/>
      <c r="AC393" s="311"/>
      <c r="AD393" s="311"/>
      <c r="AE393" s="311"/>
      <c r="AF393" s="311"/>
      <c r="AG393" s="311"/>
      <c r="AH393" s="311"/>
      <c r="AI393" s="311"/>
      <c r="AJ393" s="311"/>
      <c r="AK393" s="311"/>
      <c r="AL393" s="311"/>
      <c r="AM393" s="311"/>
      <c r="AN393" s="311"/>
      <c r="AO393" s="311"/>
      <c r="AP393" s="311"/>
      <c r="AQ393" s="311"/>
      <c r="AR393" s="311"/>
      <c r="AS393" s="311"/>
      <c r="AT393" s="311"/>
      <c r="AU393" s="311"/>
      <c r="AV393" s="311"/>
      <c r="AW393" s="311"/>
      <c r="AX393" s="311"/>
      <c r="AY393" s="311"/>
      <c r="AZ393" s="311"/>
      <c r="BA393" s="311"/>
      <c r="BB393" s="311"/>
      <c r="BC393" s="311"/>
      <c r="BD393" s="311"/>
      <c r="BE393" s="311"/>
      <c r="BF393" s="311"/>
      <c r="BG393" s="311"/>
      <c r="BH393" s="311"/>
      <c r="BI393" s="311"/>
      <c r="BJ393" s="311"/>
      <c r="BK393" s="311"/>
      <c r="BL393" s="311"/>
      <c r="BM393" s="311"/>
      <c r="BN393" s="311"/>
      <c r="BO393" s="311"/>
      <c r="BP393" s="311"/>
      <c r="BQ393" s="311"/>
      <c r="BR393" s="311"/>
      <c r="BS393" s="311"/>
      <c r="BT393" s="311"/>
    </row>
    <row r="394" spans="5:72" ht="15.75" customHeight="1" x14ac:dyDescent="0.2">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c r="AA394" s="311"/>
      <c r="AB394" s="311"/>
      <c r="AC394" s="311"/>
      <c r="AD394" s="311"/>
      <c r="AE394" s="311"/>
      <c r="AF394" s="311"/>
      <c r="AG394" s="311"/>
      <c r="AH394" s="311"/>
      <c r="AI394" s="311"/>
      <c r="AJ394" s="311"/>
      <c r="AK394" s="311"/>
      <c r="AL394" s="311"/>
      <c r="AM394" s="311"/>
      <c r="AN394" s="311"/>
      <c r="AO394" s="311"/>
      <c r="AP394" s="311"/>
      <c r="AQ394" s="311"/>
      <c r="AR394" s="311"/>
      <c r="AS394" s="311"/>
      <c r="AT394" s="311"/>
      <c r="AU394" s="311"/>
      <c r="AV394" s="311"/>
      <c r="AW394" s="311"/>
      <c r="AX394" s="311"/>
      <c r="AY394" s="311"/>
      <c r="AZ394" s="311"/>
      <c r="BA394" s="311"/>
      <c r="BB394" s="311"/>
      <c r="BC394" s="311"/>
      <c r="BD394" s="311"/>
      <c r="BE394" s="311"/>
      <c r="BF394" s="311"/>
      <c r="BG394" s="311"/>
      <c r="BH394" s="311"/>
      <c r="BI394" s="311"/>
      <c r="BJ394" s="311"/>
      <c r="BK394" s="311"/>
      <c r="BL394" s="311"/>
      <c r="BM394" s="311"/>
      <c r="BN394" s="311"/>
      <c r="BO394" s="311"/>
      <c r="BP394" s="311"/>
      <c r="BQ394" s="311"/>
      <c r="BR394" s="311"/>
      <c r="BS394" s="311"/>
      <c r="BT394" s="311"/>
    </row>
    <row r="395" spans="5:72" ht="15.75" customHeight="1" x14ac:dyDescent="0.2">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c r="AA395" s="311"/>
      <c r="AB395" s="311"/>
      <c r="AC395" s="311"/>
      <c r="AD395" s="311"/>
      <c r="AE395" s="311"/>
      <c r="AF395" s="311"/>
      <c r="AG395" s="311"/>
      <c r="AH395" s="311"/>
      <c r="AI395" s="311"/>
      <c r="AJ395" s="311"/>
      <c r="AK395" s="311"/>
      <c r="AL395" s="311"/>
      <c r="AM395" s="311"/>
      <c r="AN395" s="311"/>
      <c r="AO395" s="311"/>
      <c r="AP395" s="311"/>
      <c r="AQ395" s="311"/>
      <c r="AR395" s="311"/>
      <c r="AS395" s="311"/>
      <c r="AT395" s="311"/>
      <c r="AU395" s="311"/>
      <c r="AV395" s="311"/>
      <c r="AW395" s="311"/>
      <c r="AX395" s="311"/>
      <c r="AY395" s="311"/>
      <c r="AZ395" s="311"/>
      <c r="BA395" s="311"/>
      <c r="BB395" s="311"/>
      <c r="BC395" s="311"/>
      <c r="BD395" s="311"/>
      <c r="BE395" s="311"/>
      <c r="BF395" s="311"/>
      <c r="BG395" s="311"/>
      <c r="BH395" s="311"/>
      <c r="BI395" s="311"/>
      <c r="BJ395" s="311"/>
      <c r="BK395" s="311"/>
      <c r="BL395" s="311"/>
      <c r="BM395" s="311"/>
      <c r="BN395" s="311"/>
      <c r="BO395" s="311"/>
      <c r="BP395" s="311"/>
      <c r="BQ395" s="311"/>
      <c r="BR395" s="311"/>
      <c r="BS395" s="311"/>
      <c r="BT395" s="311"/>
    </row>
    <row r="396" spans="5:72" ht="15.75" customHeight="1" x14ac:dyDescent="0.2">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c r="AA396" s="311"/>
      <c r="AB396" s="311"/>
      <c r="AC396" s="311"/>
      <c r="AD396" s="311"/>
      <c r="AE396" s="311"/>
      <c r="AF396" s="311"/>
      <c r="AG396" s="311"/>
      <c r="AH396" s="311"/>
      <c r="AI396" s="311"/>
      <c r="AJ396" s="311"/>
      <c r="AK396" s="311"/>
      <c r="AL396" s="311"/>
      <c r="AM396" s="311"/>
      <c r="AN396" s="311"/>
      <c r="AO396" s="311"/>
      <c r="AP396" s="311"/>
      <c r="AQ396" s="311"/>
      <c r="AR396" s="311"/>
      <c r="AS396" s="311"/>
      <c r="AT396" s="311"/>
      <c r="AU396" s="311"/>
      <c r="AV396" s="311"/>
      <c r="AW396" s="311"/>
      <c r="AX396" s="311"/>
      <c r="AY396" s="311"/>
      <c r="AZ396" s="311"/>
      <c r="BA396" s="311"/>
      <c r="BB396" s="311"/>
      <c r="BC396" s="311"/>
      <c r="BD396" s="311"/>
      <c r="BE396" s="311"/>
      <c r="BF396" s="311"/>
      <c r="BG396" s="311"/>
      <c r="BH396" s="311"/>
      <c r="BI396" s="311"/>
      <c r="BJ396" s="311"/>
      <c r="BK396" s="311"/>
      <c r="BL396" s="311"/>
      <c r="BM396" s="311"/>
      <c r="BN396" s="311"/>
      <c r="BO396" s="311"/>
      <c r="BP396" s="311"/>
      <c r="BQ396" s="311"/>
      <c r="BR396" s="311"/>
      <c r="BS396" s="311"/>
      <c r="BT396" s="311"/>
    </row>
    <row r="397" spans="5:72" ht="15.75" customHeight="1" x14ac:dyDescent="0.2">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c r="AA397" s="311"/>
      <c r="AB397" s="311"/>
      <c r="AC397" s="311"/>
      <c r="AD397" s="311"/>
      <c r="AE397" s="311"/>
      <c r="AF397" s="311"/>
      <c r="AG397" s="311"/>
      <c r="AH397" s="311"/>
      <c r="AI397" s="311"/>
      <c r="AJ397" s="311"/>
      <c r="AK397" s="311"/>
      <c r="AL397" s="311"/>
      <c r="AM397" s="311"/>
      <c r="AN397" s="311"/>
      <c r="AO397" s="311"/>
      <c r="AP397" s="311"/>
      <c r="AQ397" s="311"/>
      <c r="AR397" s="311"/>
      <c r="AS397" s="311"/>
      <c r="AT397" s="311"/>
      <c r="AU397" s="311"/>
      <c r="AV397" s="311"/>
      <c r="AW397" s="311"/>
      <c r="AX397" s="311"/>
      <c r="AY397" s="311"/>
      <c r="AZ397" s="311"/>
      <c r="BA397" s="311"/>
      <c r="BB397" s="311"/>
      <c r="BC397" s="311"/>
      <c r="BD397" s="311"/>
      <c r="BE397" s="311"/>
      <c r="BF397" s="311"/>
      <c r="BG397" s="311"/>
      <c r="BH397" s="311"/>
      <c r="BI397" s="311"/>
      <c r="BJ397" s="311"/>
      <c r="BK397" s="311"/>
      <c r="BL397" s="311"/>
      <c r="BM397" s="311"/>
      <c r="BN397" s="311"/>
      <c r="BO397" s="311"/>
      <c r="BP397" s="311"/>
      <c r="BQ397" s="311"/>
      <c r="BR397" s="311"/>
      <c r="BS397" s="311"/>
      <c r="BT397" s="311"/>
    </row>
    <row r="398" spans="5:72" ht="15.75" customHeight="1" x14ac:dyDescent="0.2">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c r="AA398" s="311"/>
      <c r="AB398" s="311"/>
      <c r="AC398" s="311"/>
      <c r="AD398" s="311"/>
      <c r="AE398" s="311"/>
      <c r="AF398" s="311"/>
      <c r="AG398" s="311"/>
      <c r="AH398" s="311"/>
      <c r="AI398" s="311"/>
      <c r="AJ398" s="311"/>
      <c r="AK398" s="311"/>
      <c r="AL398" s="311"/>
      <c r="AM398" s="311"/>
      <c r="AN398" s="311"/>
      <c r="AO398" s="311"/>
      <c r="AP398" s="311"/>
      <c r="AQ398" s="311"/>
      <c r="AR398" s="311"/>
      <c r="AS398" s="311"/>
      <c r="AT398" s="311"/>
      <c r="AU398" s="311"/>
      <c r="AV398" s="311"/>
      <c r="AW398" s="311"/>
      <c r="AX398" s="311"/>
      <c r="AY398" s="311"/>
      <c r="AZ398" s="311"/>
      <c r="BA398" s="311"/>
      <c r="BB398" s="311"/>
      <c r="BC398" s="311"/>
      <c r="BD398" s="311"/>
      <c r="BE398" s="311"/>
      <c r="BF398" s="311"/>
      <c r="BG398" s="311"/>
      <c r="BH398" s="311"/>
      <c r="BI398" s="311"/>
      <c r="BJ398" s="311"/>
      <c r="BK398" s="311"/>
      <c r="BL398" s="311"/>
      <c r="BM398" s="311"/>
      <c r="BN398" s="311"/>
      <c r="BO398" s="311"/>
      <c r="BP398" s="311"/>
      <c r="BQ398" s="311"/>
      <c r="BR398" s="311"/>
      <c r="BS398" s="311"/>
      <c r="BT398" s="311"/>
    </row>
    <row r="399" spans="5:72" ht="15.75" customHeight="1" x14ac:dyDescent="0.2">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c r="AA399" s="311"/>
      <c r="AB399" s="311"/>
      <c r="AC399" s="311"/>
      <c r="AD399" s="311"/>
      <c r="AE399" s="311"/>
      <c r="AF399" s="311"/>
      <c r="AG399" s="311"/>
      <c r="AH399" s="311"/>
      <c r="AI399" s="311"/>
      <c r="AJ399" s="311"/>
      <c r="AK399" s="311"/>
      <c r="AL399" s="311"/>
      <c r="AM399" s="311"/>
      <c r="AN399" s="311"/>
      <c r="AO399" s="311"/>
      <c r="AP399" s="311"/>
      <c r="AQ399" s="311"/>
      <c r="AR399" s="311"/>
      <c r="AS399" s="311"/>
      <c r="AT399" s="311"/>
      <c r="AU399" s="311"/>
      <c r="AV399" s="311"/>
      <c r="AW399" s="311"/>
      <c r="AX399" s="311"/>
      <c r="AY399" s="311"/>
      <c r="AZ399" s="311"/>
      <c r="BA399" s="311"/>
      <c r="BB399" s="311"/>
      <c r="BC399" s="311"/>
      <c r="BD399" s="311"/>
      <c r="BE399" s="311"/>
      <c r="BF399" s="311"/>
      <c r="BG399" s="311"/>
      <c r="BH399" s="311"/>
      <c r="BI399" s="311"/>
      <c r="BJ399" s="311"/>
      <c r="BK399" s="311"/>
      <c r="BL399" s="311"/>
      <c r="BM399" s="311"/>
      <c r="BN399" s="311"/>
      <c r="BO399" s="311"/>
      <c r="BP399" s="311"/>
      <c r="BQ399" s="311"/>
      <c r="BR399" s="311"/>
      <c r="BS399" s="311"/>
      <c r="BT399" s="311"/>
    </row>
    <row r="400" spans="5:72" ht="15.75" customHeight="1" x14ac:dyDescent="0.2">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c r="AA400" s="311"/>
      <c r="AB400" s="311"/>
      <c r="AC400" s="311"/>
      <c r="AD400" s="311"/>
      <c r="AE400" s="311"/>
      <c r="AF400" s="311"/>
      <c r="AG400" s="311"/>
      <c r="AH400" s="311"/>
      <c r="AI400" s="311"/>
      <c r="AJ400" s="311"/>
      <c r="AK400" s="311"/>
      <c r="AL400" s="311"/>
      <c r="AM400" s="311"/>
      <c r="AN400" s="311"/>
      <c r="AO400" s="311"/>
      <c r="AP400" s="311"/>
      <c r="AQ400" s="311"/>
      <c r="AR400" s="311"/>
      <c r="AS400" s="311"/>
      <c r="AT400" s="311"/>
      <c r="AU400" s="311"/>
      <c r="AV400" s="311"/>
      <c r="AW400" s="311"/>
      <c r="AX400" s="311"/>
      <c r="AY400" s="311"/>
      <c r="AZ400" s="311"/>
      <c r="BA400" s="311"/>
      <c r="BB400" s="311"/>
      <c r="BC400" s="311"/>
      <c r="BD400" s="311"/>
      <c r="BE400" s="311"/>
      <c r="BF400" s="311"/>
      <c r="BG400" s="311"/>
      <c r="BH400" s="311"/>
      <c r="BI400" s="311"/>
      <c r="BJ400" s="311"/>
      <c r="BK400" s="311"/>
      <c r="BL400" s="311"/>
      <c r="BM400" s="311"/>
      <c r="BN400" s="311"/>
      <c r="BO400" s="311"/>
      <c r="BP400" s="311"/>
      <c r="BQ400" s="311"/>
      <c r="BR400" s="311"/>
      <c r="BS400" s="311"/>
      <c r="BT400" s="311"/>
    </row>
    <row r="401" spans="5:72" ht="15.75" customHeight="1" x14ac:dyDescent="0.2">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c r="AA401" s="311"/>
      <c r="AB401" s="311"/>
      <c r="AC401" s="311"/>
      <c r="AD401" s="311"/>
      <c r="AE401" s="311"/>
      <c r="AF401" s="311"/>
      <c r="AG401" s="311"/>
      <c r="AH401" s="311"/>
      <c r="AI401" s="311"/>
      <c r="AJ401" s="311"/>
      <c r="AK401" s="311"/>
      <c r="AL401" s="311"/>
      <c r="AM401" s="311"/>
      <c r="AN401" s="311"/>
      <c r="AO401" s="311"/>
      <c r="AP401" s="311"/>
      <c r="AQ401" s="311"/>
      <c r="AR401" s="311"/>
      <c r="AS401" s="311"/>
      <c r="AT401" s="311"/>
      <c r="AU401" s="311"/>
      <c r="AV401" s="311"/>
      <c r="AW401" s="311"/>
      <c r="AX401" s="311"/>
      <c r="AY401" s="311"/>
      <c r="AZ401" s="311"/>
      <c r="BA401" s="311"/>
      <c r="BB401" s="311"/>
      <c r="BC401" s="311"/>
      <c r="BD401" s="311"/>
      <c r="BE401" s="311"/>
      <c r="BF401" s="311"/>
      <c r="BG401" s="311"/>
      <c r="BH401" s="311"/>
      <c r="BI401" s="311"/>
      <c r="BJ401" s="311"/>
      <c r="BK401" s="311"/>
      <c r="BL401" s="311"/>
      <c r="BM401" s="311"/>
      <c r="BN401" s="311"/>
      <c r="BO401" s="311"/>
      <c r="BP401" s="311"/>
      <c r="BQ401" s="311"/>
      <c r="BR401" s="311"/>
      <c r="BS401" s="311"/>
      <c r="BT401" s="311"/>
    </row>
    <row r="402" spans="5:72" ht="15.75" customHeight="1" x14ac:dyDescent="0.2">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c r="AA402" s="311"/>
      <c r="AB402" s="311"/>
      <c r="AC402" s="311"/>
      <c r="AD402" s="311"/>
      <c r="AE402" s="311"/>
      <c r="AF402" s="311"/>
      <c r="AG402" s="311"/>
      <c r="AH402" s="311"/>
      <c r="AI402" s="311"/>
      <c r="AJ402" s="311"/>
      <c r="AK402" s="311"/>
      <c r="AL402" s="311"/>
      <c r="AM402" s="311"/>
      <c r="AN402" s="311"/>
      <c r="AO402" s="311"/>
      <c r="AP402" s="311"/>
      <c r="AQ402" s="311"/>
      <c r="AR402" s="311"/>
      <c r="AS402" s="311"/>
      <c r="AT402" s="311"/>
      <c r="AU402" s="311"/>
      <c r="AV402" s="311"/>
      <c r="AW402" s="311"/>
      <c r="AX402" s="311"/>
      <c r="AY402" s="311"/>
      <c r="AZ402" s="311"/>
      <c r="BA402" s="311"/>
      <c r="BB402" s="311"/>
      <c r="BC402" s="311"/>
      <c r="BD402" s="311"/>
      <c r="BE402" s="311"/>
      <c r="BF402" s="311"/>
      <c r="BG402" s="311"/>
      <c r="BH402" s="311"/>
      <c r="BI402" s="311"/>
      <c r="BJ402" s="311"/>
      <c r="BK402" s="311"/>
      <c r="BL402" s="311"/>
      <c r="BM402" s="311"/>
      <c r="BN402" s="311"/>
      <c r="BO402" s="311"/>
      <c r="BP402" s="311"/>
      <c r="BQ402" s="311"/>
      <c r="BR402" s="311"/>
      <c r="BS402" s="311"/>
      <c r="BT402" s="311"/>
    </row>
    <row r="403" spans="5:72" ht="15.75" customHeight="1" x14ac:dyDescent="0.2">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c r="AA403" s="311"/>
      <c r="AB403" s="311"/>
      <c r="AC403" s="311"/>
      <c r="AD403" s="311"/>
      <c r="AE403" s="311"/>
      <c r="AF403" s="311"/>
      <c r="AG403" s="311"/>
      <c r="AH403" s="311"/>
      <c r="AI403" s="311"/>
      <c r="AJ403" s="311"/>
      <c r="AK403" s="311"/>
      <c r="AL403" s="311"/>
      <c r="AM403" s="311"/>
      <c r="AN403" s="311"/>
      <c r="AO403" s="311"/>
      <c r="AP403" s="311"/>
      <c r="AQ403" s="311"/>
      <c r="AR403" s="311"/>
      <c r="AS403" s="311"/>
      <c r="AT403" s="311"/>
      <c r="AU403" s="311"/>
      <c r="AV403" s="311"/>
      <c r="AW403" s="311"/>
      <c r="AX403" s="311"/>
      <c r="AY403" s="311"/>
      <c r="AZ403" s="311"/>
      <c r="BA403" s="311"/>
      <c r="BB403" s="311"/>
      <c r="BC403" s="311"/>
      <c r="BD403" s="311"/>
      <c r="BE403" s="311"/>
      <c r="BF403" s="311"/>
      <c r="BG403" s="311"/>
      <c r="BH403" s="311"/>
      <c r="BI403" s="311"/>
      <c r="BJ403" s="311"/>
      <c r="BK403" s="311"/>
      <c r="BL403" s="311"/>
      <c r="BM403" s="311"/>
      <c r="BN403" s="311"/>
      <c r="BO403" s="311"/>
      <c r="BP403" s="311"/>
      <c r="BQ403" s="311"/>
      <c r="BR403" s="311"/>
      <c r="BS403" s="311"/>
      <c r="BT403" s="311"/>
    </row>
    <row r="404" spans="5:72" ht="15.75" customHeight="1" x14ac:dyDescent="0.2">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c r="AA404" s="311"/>
      <c r="AB404" s="311"/>
      <c r="AC404" s="311"/>
      <c r="AD404" s="311"/>
      <c r="AE404" s="311"/>
      <c r="AF404" s="311"/>
      <c r="AG404" s="311"/>
      <c r="AH404" s="311"/>
      <c r="AI404" s="311"/>
      <c r="AJ404" s="311"/>
      <c r="AK404" s="311"/>
      <c r="AL404" s="311"/>
      <c r="AM404" s="311"/>
      <c r="AN404" s="311"/>
      <c r="AO404" s="311"/>
      <c r="AP404" s="311"/>
      <c r="AQ404" s="311"/>
      <c r="AR404" s="311"/>
      <c r="AS404" s="311"/>
      <c r="AT404" s="311"/>
      <c r="AU404" s="311"/>
      <c r="AV404" s="311"/>
      <c r="AW404" s="311"/>
      <c r="AX404" s="311"/>
      <c r="AY404" s="311"/>
      <c r="AZ404" s="311"/>
      <c r="BA404" s="311"/>
      <c r="BB404" s="311"/>
      <c r="BC404" s="311"/>
      <c r="BD404" s="311"/>
      <c r="BE404" s="311"/>
      <c r="BF404" s="311"/>
      <c r="BG404" s="311"/>
      <c r="BH404" s="311"/>
      <c r="BI404" s="311"/>
      <c r="BJ404" s="311"/>
      <c r="BK404" s="311"/>
      <c r="BL404" s="311"/>
      <c r="BM404" s="311"/>
      <c r="BN404" s="311"/>
      <c r="BO404" s="311"/>
      <c r="BP404" s="311"/>
      <c r="BQ404" s="311"/>
      <c r="BR404" s="311"/>
      <c r="BS404" s="311"/>
      <c r="BT404" s="311"/>
    </row>
    <row r="405" spans="5:72" ht="15.75" customHeight="1" x14ac:dyDescent="0.2">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c r="AA405" s="311"/>
      <c r="AB405" s="311"/>
      <c r="AC405" s="311"/>
      <c r="AD405" s="311"/>
      <c r="AE405" s="311"/>
      <c r="AF405" s="311"/>
      <c r="AG405" s="311"/>
      <c r="AH405" s="311"/>
      <c r="AI405" s="311"/>
      <c r="AJ405" s="311"/>
      <c r="AK405" s="311"/>
      <c r="AL405" s="311"/>
      <c r="AM405" s="311"/>
      <c r="AN405" s="311"/>
      <c r="AO405" s="311"/>
      <c r="AP405" s="311"/>
      <c r="AQ405" s="311"/>
      <c r="AR405" s="311"/>
      <c r="AS405" s="311"/>
      <c r="AT405" s="311"/>
      <c r="AU405" s="311"/>
      <c r="AV405" s="311"/>
      <c r="AW405" s="311"/>
      <c r="AX405" s="311"/>
      <c r="AY405" s="311"/>
      <c r="AZ405" s="311"/>
      <c r="BA405" s="311"/>
      <c r="BB405" s="311"/>
      <c r="BC405" s="311"/>
      <c r="BD405" s="311"/>
      <c r="BE405" s="311"/>
      <c r="BF405" s="311"/>
      <c r="BG405" s="311"/>
      <c r="BH405" s="311"/>
      <c r="BI405" s="311"/>
      <c r="BJ405" s="311"/>
      <c r="BK405" s="311"/>
      <c r="BL405" s="311"/>
      <c r="BM405" s="311"/>
      <c r="BN405" s="311"/>
      <c r="BO405" s="311"/>
      <c r="BP405" s="311"/>
      <c r="BQ405" s="311"/>
      <c r="BR405" s="311"/>
      <c r="BS405" s="311"/>
      <c r="BT405" s="311"/>
    </row>
    <row r="406" spans="5:72" ht="15.75" customHeight="1" x14ac:dyDescent="0.2">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c r="AA406" s="311"/>
      <c r="AB406" s="311"/>
      <c r="AC406" s="311"/>
      <c r="AD406" s="311"/>
      <c r="AE406" s="311"/>
      <c r="AF406" s="311"/>
      <c r="AG406" s="311"/>
      <c r="AH406" s="311"/>
      <c r="AI406" s="311"/>
      <c r="AJ406" s="311"/>
      <c r="AK406" s="311"/>
      <c r="AL406" s="311"/>
      <c r="AM406" s="311"/>
      <c r="AN406" s="311"/>
      <c r="AO406" s="311"/>
      <c r="AP406" s="311"/>
      <c r="AQ406" s="311"/>
      <c r="AR406" s="311"/>
      <c r="AS406" s="311"/>
      <c r="AT406" s="311"/>
      <c r="AU406" s="311"/>
      <c r="AV406" s="311"/>
      <c r="AW406" s="311"/>
      <c r="AX406" s="311"/>
      <c r="AY406" s="311"/>
      <c r="AZ406" s="311"/>
      <c r="BA406" s="311"/>
      <c r="BB406" s="311"/>
      <c r="BC406" s="311"/>
      <c r="BD406" s="311"/>
      <c r="BE406" s="311"/>
      <c r="BF406" s="311"/>
      <c r="BG406" s="311"/>
      <c r="BH406" s="311"/>
      <c r="BI406" s="311"/>
      <c r="BJ406" s="311"/>
      <c r="BK406" s="311"/>
      <c r="BL406" s="311"/>
      <c r="BM406" s="311"/>
      <c r="BN406" s="311"/>
      <c r="BO406" s="311"/>
      <c r="BP406" s="311"/>
      <c r="BQ406" s="311"/>
      <c r="BR406" s="311"/>
      <c r="BS406" s="311"/>
      <c r="BT406" s="311"/>
    </row>
    <row r="407" spans="5:72" ht="15.75" customHeight="1" x14ac:dyDescent="0.2">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c r="AA407" s="311"/>
      <c r="AB407" s="311"/>
      <c r="AC407" s="311"/>
      <c r="AD407" s="311"/>
      <c r="AE407" s="311"/>
      <c r="AF407" s="311"/>
      <c r="AG407" s="311"/>
      <c r="AH407" s="311"/>
      <c r="AI407" s="311"/>
      <c r="AJ407" s="311"/>
      <c r="AK407" s="311"/>
      <c r="AL407" s="311"/>
      <c r="AM407" s="311"/>
      <c r="AN407" s="311"/>
      <c r="AO407" s="311"/>
      <c r="AP407" s="311"/>
      <c r="AQ407" s="311"/>
      <c r="AR407" s="311"/>
      <c r="AS407" s="311"/>
      <c r="AT407" s="311"/>
      <c r="AU407" s="311"/>
      <c r="AV407" s="311"/>
      <c r="AW407" s="311"/>
      <c r="AX407" s="311"/>
      <c r="AY407" s="311"/>
      <c r="AZ407" s="311"/>
      <c r="BA407" s="311"/>
      <c r="BB407" s="311"/>
      <c r="BC407" s="311"/>
      <c r="BD407" s="311"/>
      <c r="BE407" s="311"/>
      <c r="BF407" s="311"/>
      <c r="BG407" s="311"/>
      <c r="BH407" s="311"/>
      <c r="BI407" s="311"/>
      <c r="BJ407" s="311"/>
      <c r="BK407" s="311"/>
      <c r="BL407" s="311"/>
      <c r="BM407" s="311"/>
      <c r="BN407" s="311"/>
      <c r="BO407" s="311"/>
      <c r="BP407" s="311"/>
      <c r="BQ407" s="311"/>
      <c r="BR407" s="311"/>
      <c r="BS407" s="311"/>
      <c r="BT407" s="311"/>
    </row>
    <row r="408" spans="5:72" ht="15.75" customHeight="1" x14ac:dyDescent="0.2">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c r="AA408" s="311"/>
      <c r="AB408" s="311"/>
      <c r="AC408" s="311"/>
      <c r="AD408" s="311"/>
      <c r="AE408" s="311"/>
      <c r="AF408" s="311"/>
      <c r="AG408" s="311"/>
      <c r="AH408" s="311"/>
      <c r="AI408" s="311"/>
      <c r="AJ408" s="311"/>
      <c r="AK408" s="311"/>
      <c r="AL408" s="311"/>
      <c r="AM408" s="311"/>
      <c r="AN408" s="311"/>
      <c r="AO408" s="311"/>
      <c r="AP408" s="311"/>
      <c r="AQ408" s="311"/>
      <c r="AR408" s="311"/>
      <c r="AS408" s="311"/>
      <c r="AT408" s="311"/>
      <c r="AU408" s="311"/>
      <c r="AV408" s="311"/>
      <c r="AW408" s="311"/>
      <c r="AX408" s="311"/>
      <c r="AY408" s="311"/>
      <c r="AZ408" s="311"/>
      <c r="BA408" s="311"/>
      <c r="BB408" s="311"/>
      <c r="BC408" s="311"/>
      <c r="BD408" s="311"/>
      <c r="BE408" s="311"/>
      <c r="BF408" s="311"/>
      <c r="BG408" s="311"/>
      <c r="BH408" s="311"/>
      <c r="BI408" s="311"/>
      <c r="BJ408" s="311"/>
      <c r="BK408" s="311"/>
      <c r="BL408" s="311"/>
      <c r="BM408" s="311"/>
      <c r="BN408" s="311"/>
      <c r="BO408" s="311"/>
      <c r="BP408" s="311"/>
      <c r="BQ408" s="311"/>
      <c r="BR408" s="311"/>
      <c r="BS408" s="311"/>
      <c r="BT408" s="311"/>
    </row>
    <row r="409" spans="5:72" ht="15.75" customHeight="1" x14ac:dyDescent="0.2">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c r="AA409" s="311"/>
      <c r="AB409" s="311"/>
      <c r="AC409" s="311"/>
      <c r="AD409" s="311"/>
      <c r="AE409" s="311"/>
      <c r="AF409" s="311"/>
      <c r="AG409" s="311"/>
      <c r="AH409" s="311"/>
      <c r="AI409" s="311"/>
      <c r="AJ409" s="311"/>
      <c r="AK409" s="311"/>
      <c r="AL409" s="311"/>
      <c r="AM409" s="311"/>
      <c r="AN409" s="311"/>
      <c r="AO409" s="311"/>
      <c r="AP409" s="311"/>
      <c r="AQ409" s="311"/>
      <c r="AR409" s="311"/>
      <c r="AS409" s="311"/>
      <c r="AT409" s="311"/>
      <c r="AU409" s="311"/>
      <c r="AV409" s="311"/>
      <c r="AW409" s="311"/>
      <c r="AX409" s="311"/>
      <c r="AY409" s="311"/>
      <c r="AZ409" s="311"/>
      <c r="BA409" s="311"/>
      <c r="BB409" s="311"/>
      <c r="BC409" s="311"/>
      <c r="BD409" s="311"/>
      <c r="BE409" s="311"/>
      <c r="BF409" s="311"/>
      <c r="BG409" s="311"/>
      <c r="BH409" s="311"/>
      <c r="BI409" s="311"/>
      <c r="BJ409" s="311"/>
      <c r="BK409" s="311"/>
      <c r="BL409" s="311"/>
      <c r="BM409" s="311"/>
      <c r="BN409" s="311"/>
      <c r="BO409" s="311"/>
      <c r="BP409" s="311"/>
      <c r="BQ409" s="311"/>
      <c r="BR409" s="311"/>
      <c r="BS409" s="311"/>
      <c r="BT409" s="311"/>
    </row>
    <row r="410" spans="5:72" ht="15.75" customHeight="1" x14ac:dyDescent="0.2">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c r="AA410" s="311"/>
      <c r="AB410" s="311"/>
      <c r="AC410" s="311"/>
      <c r="AD410" s="311"/>
      <c r="AE410" s="311"/>
      <c r="AF410" s="311"/>
      <c r="AG410" s="311"/>
      <c r="AH410" s="311"/>
      <c r="AI410" s="311"/>
      <c r="AJ410" s="311"/>
      <c r="AK410" s="311"/>
      <c r="AL410" s="311"/>
      <c r="AM410" s="311"/>
      <c r="AN410" s="311"/>
      <c r="AO410" s="311"/>
      <c r="AP410" s="311"/>
      <c r="AQ410" s="311"/>
      <c r="AR410" s="311"/>
      <c r="AS410" s="311"/>
      <c r="AT410" s="311"/>
      <c r="AU410" s="311"/>
      <c r="AV410" s="311"/>
      <c r="AW410" s="311"/>
      <c r="AX410" s="311"/>
      <c r="AY410" s="311"/>
      <c r="AZ410" s="311"/>
      <c r="BA410" s="311"/>
      <c r="BB410" s="311"/>
      <c r="BC410" s="311"/>
      <c r="BD410" s="311"/>
      <c r="BE410" s="311"/>
      <c r="BF410" s="311"/>
      <c r="BG410" s="311"/>
      <c r="BH410" s="311"/>
      <c r="BI410" s="311"/>
      <c r="BJ410" s="311"/>
      <c r="BK410" s="311"/>
      <c r="BL410" s="311"/>
      <c r="BM410" s="311"/>
      <c r="BN410" s="311"/>
      <c r="BO410" s="311"/>
      <c r="BP410" s="311"/>
      <c r="BQ410" s="311"/>
      <c r="BR410" s="311"/>
      <c r="BS410" s="311"/>
      <c r="BT410" s="311"/>
    </row>
    <row r="411" spans="5:72" ht="15.75" customHeight="1" x14ac:dyDescent="0.2">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c r="AA411" s="311"/>
      <c r="AB411" s="311"/>
      <c r="AC411" s="311"/>
      <c r="AD411" s="311"/>
      <c r="AE411" s="311"/>
      <c r="AF411" s="311"/>
      <c r="AG411" s="311"/>
      <c r="AH411" s="311"/>
      <c r="AI411" s="311"/>
      <c r="AJ411" s="311"/>
      <c r="AK411" s="311"/>
      <c r="AL411" s="311"/>
      <c r="AM411" s="311"/>
      <c r="AN411" s="311"/>
      <c r="AO411" s="311"/>
      <c r="AP411" s="311"/>
      <c r="AQ411" s="311"/>
      <c r="AR411" s="311"/>
      <c r="AS411" s="311"/>
      <c r="AT411" s="311"/>
      <c r="AU411" s="311"/>
      <c r="AV411" s="311"/>
      <c r="AW411" s="311"/>
      <c r="AX411" s="311"/>
      <c r="AY411" s="311"/>
      <c r="AZ411" s="311"/>
      <c r="BA411" s="311"/>
      <c r="BB411" s="311"/>
      <c r="BC411" s="311"/>
      <c r="BD411" s="311"/>
      <c r="BE411" s="311"/>
      <c r="BF411" s="311"/>
      <c r="BG411" s="311"/>
      <c r="BH411" s="311"/>
      <c r="BI411" s="311"/>
      <c r="BJ411" s="311"/>
      <c r="BK411" s="311"/>
      <c r="BL411" s="311"/>
      <c r="BM411" s="311"/>
      <c r="BN411" s="311"/>
      <c r="BO411" s="311"/>
      <c r="BP411" s="311"/>
      <c r="BQ411" s="311"/>
      <c r="BR411" s="311"/>
      <c r="BS411" s="311"/>
      <c r="BT411" s="311"/>
    </row>
    <row r="412" spans="5:72" ht="15.75" customHeight="1" x14ac:dyDescent="0.2">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c r="AA412" s="311"/>
      <c r="AB412" s="311"/>
      <c r="AC412" s="311"/>
      <c r="AD412" s="311"/>
      <c r="AE412" s="311"/>
      <c r="AF412" s="311"/>
      <c r="AG412" s="311"/>
      <c r="AH412" s="311"/>
      <c r="AI412" s="311"/>
      <c r="AJ412" s="311"/>
      <c r="AK412" s="311"/>
      <c r="AL412" s="311"/>
      <c r="AM412" s="311"/>
      <c r="AN412" s="311"/>
      <c r="AO412" s="311"/>
      <c r="AP412" s="311"/>
      <c r="AQ412" s="311"/>
      <c r="AR412" s="311"/>
      <c r="AS412" s="311"/>
      <c r="AT412" s="311"/>
      <c r="AU412" s="311"/>
      <c r="AV412" s="311"/>
      <c r="AW412" s="311"/>
      <c r="AX412" s="311"/>
      <c r="AY412" s="311"/>
      <c r="AZ412" s="311"/>
      <c r="BA412" s="311"/>
      <c r="BB412" s="311"/>
      <c r="BC412" s="311"/>
      <c r="BD412" s="311"/>
      <c r="BE412" s="311"/>
      <c r="BF412" s="311"/>
      <c r="BG412" s="311"/>
      <c r="BH412" s="311"/>
      <c r="BI412" s="311"/>
      <c r="BJ412" s="311"/>
      <c r="BK412" s="311"/>
      <c r="BL412" s="311"/>
      <c r="BM412" s="311"/>
      <c r="BN412" s="311"/>
      <c r="BO412" s="311"/>
      <c r="BP412" s="311"/>
      <c r="BQ412" s="311"/>
      <c r="BR412" s="311"/>
      <c r="BS412" s="311"/>
      <c r="BT412" s="311"/>
    </row>
    <row r="413" spans="5:72" ht="15.75" customHeight="1" x14ac:dyDescent="0.2">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c r="AA413" s="311"/>
      <c r="AB413" s="311"/>
      <c r="AC413" s="311"/>
      <c r="AD413" s="311"/>
      <c r="AE413" s="311"/>
      <c r="AF413" s="311"/>
      <c r="AG413" s="311"/>
      <c r="AH413" s="311"/>
      <c r="AI413" s="311"/>
      <c r="AJ413" s="311"/>
      <c r="AK413" s="311"/>
      <c r="AL413" s="311"/>
      <c r="AM413" s="311"/>
      <c r="AN413" s="311"/>
      <c r="AO413" s="311"/>
      <c r="AP413" s="311"/>
      <c r="AQ413" s="311"/>
      <c r="AR413" s="311"/>
      <c r="AS413" s="311"/>
      <c r="AT413" s="311"/>
      <c r="AU413" s="311"/>
      <c r="AV413" s="311"/>
      <c r="AW413" s="311"/>
      <c r="AX413" s="311"/>
      <c r="AY413" s="311"/>
      <c r="AZ413" s="311"/>
      <c r="BA413" s="311"/>
      <c r="BB413" s="311"/>
      <c r="BC413" s="311"/>
      <c r="BD413" s="311"/>
      <c r="BE413" s="311"/>
      <c r="BF413" s="311"/>
      <c r="BG413" s="311"/>
      <c r="BH413" s="311"/>
      <c r="BI413" s="311"/>
      <c r="BJ413" s="311"/>
      <c r="BK413" s="311"/>
      <c r="BL413" s="311"/>
      <c r="BM413" s="311"/>
      <c r="BN413" s="311"/>
      <c r="BO413" s="311"/>
      <c r="BP413" s="311"/>
      <c r="BQ413" s="311"/>
      <c r="BR413" s="311"/>
      <c r="BS413" s="311"/>
      <c r="BT413" s="311"/>
    </row>
    <row r="414" spans="5:72" ht="15.75" customHeight="1" x14ac:dyDescent="0.2">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c r="AA414" s="311"/>
      <c r="AB414" s="311"/>
      <c r="AC414" s="311"/>
      <c r="AD414" s="311"/>
      <c r="AE414" s="311"/>
      <c r="AF414" s="311"/>
      <c r="AG414" s="311"/>
      <c r="AH414" s="311"/>
      <c r="AI414" s="311"/>
      <c r="AJ414" s="311"/>
      <c r="AK414" s="311"/>
      <c r="AL414" s="311"/>
      <c r="AM414" s="311"/>
      <c r="AN414" s="311"/>
      <c r="AO414" s="311"/>
      <c r="AP414" s="311"/>
      <c r="AQ414" s="311"/>
      <c r="AR414" s="311"/>
      <c r="AS414" s="311"/>
      <c r="AT414" s="311"/>
      <c r="AU414" s="311"/>
      <c r="AV414" s="311"/>
      <c r="AW414" s="311"/>
      <c r="AX414" s="311"/>
      <c r="AY414" s="311"/>
      <c r="AZ414" s="311"/>
      <c r="BA414" s="311"/>
      <c r="BB414" s="311"/>
      <c r="BC414" s="311"/>
      <c r="BD414" s="311"/>
      <c r="BE414" s="311"/>
      <c r="BF414" s="311"/>
      <c r="BG414" s="311"/>
      <c r="BH414" s="311"/>
      <c r="BI414" s="311"/>
      <c r="BJ414" s="311"/>
      <c r="BK414" s="311"/>
      <c r="BL414" s="311"/>
      <c r="BM414" s="311"/>
      <c r="BN414" s="311"/>
      <c r="BO414" s="311"/>
      <c r="BP414" s="311"/>
      <c r="BQ414" s="311"/>
      <c r="BR414" s="311"/>
      <c r="BS414" s="311"/>
      <c r="BT414" s="311"/>
    </row>
    <row r="415" spans="5:72" ht="15.75" customHeight="1" x14ac:dyDescent="0.2">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c r="AA415" s="311"/>
      <c r="AB415" s="311"/>
      <c r="AC415" s="311"/>
      <c r="AD415" s="311"/>
      <c r="AE415" s="311"/>
      <c r="AF415" s="311"/>
      <c r="AG415" s="311"/>
      <c r="AH415" s="311"/>
      <c r="AI415" s="311"/>
      <c r="AJ415" s="311"/>
      <c r="AK415" s="311"/>
      <c r="AL415" s="311"/>
      <c r="AM415" s="311"/>
      <c r="AN415" s="311"/>
      <c r="AO415" s="311"/>
      <c r="AP415" s="311"/>
      <c r="AQ415" s="311"/>
      <c r="AR415" s="311"/>
      <c r="AS415" s="311"/>
      <c r="AT415" s="311"/>
      <c r="AU415" s="311"/>
      <c r="AV415" s="311"/>
      <c r="AW415" s="311"/>
      <c r="AX415" s="311"/>
      <c r="AY415" s="311"/>
      <c r="AZ415" s="311"/>
      <c r="BA415" s="311"/>
      <c r="BB415" s="311"/>
      <c r="BC415" s="311"/>
      <c r="BD415" s="311"/>
      <c r="BE415" s="311"/>
      <c r="BF415" s="311"/>
      <c r="BG415" s="311"/>
      <c r="BH415" s="311"/>
      <c r="BI415" s="311"/>
      <c r="BJ415" s="311"/>
      <c r="BK415" s="311"/>
      <c r="BL415" s="311"/>
      <c r="BM415" s="311"/>
      <c r="BN415" s="311"/>
      <c r="BO415" s="311"/>
      <c r="BP415" s="311"/>
      <c r="BQ415" s="311"/>
      <c r="BR415" s="311"/>
      <c r="BS415" s="311"/>
      <c r="BT415" s="311"/>
    </row>
    <row r="416" spans="5:72" ht="15.75" customHeight="1" x14ac:dyDescent="0.2">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c r="AA416" s="311"/>
      <c r="AB416" s="311"/>
      <c r="AC416" s="311"/>
      <c r="AD416" s="311"/>
      <c r="AE416" s="311"/>
      <c r="AF416" s="311"/>
      <c r="AG416" s="311"/>
      <c r="AH416" s="311"/>
      <c r="AI416" s="311"/>
      <c r="AJ416" s="311"/>
      <c r="AK416" s="311"/>
      <c r="AL416" s="311"/>
      <c r="AM416" s="311"/>
      <c r="AN416" s="311"/>
      <c r="AO416" s="311"/>
      <c r="AP416" s="311"/>
      <c r="AQ416" s="311"/>
      <c r="AR416" s="311"/>
      <c r="AS416" s="311"/>
      <c r="AT416" s="311"/>
      <c r="AU416" s="311"/>
      <c r="AV416" s="311"/>
      <c r="AW416" s="311"/>
      <c r="AX416" s="311"/>
      <c r="AY416" s="311"/>
      <c r="AZ416" s="311"/>
      <c r="BA416" s="311"/>
      <c r="BB416" s="311"/>
      <c r="BC416" s="311"/>
      <c r="BD416" s="311"/>
      <c r="BE416" s="311"/>
      <c r="BF416" s="311"/>
      <c r="BG416" s="311"/>
      <c r="BH416" s="311"/>
      <c r="BI416" s="311"/>
      <c r="BJ416" s="311"/>
      <c r="BK416" s="311"/>
      <c r="BL416" s="311"/>
      <c r="BM416" s="311"/>
      <c r="BN416" s="311"/>
      <c r="BO416" s="311"/>
      <c r="BP416" s="311"/>
      <c r="BQ416" s="311"/>
      <c r="BR416" s="311"/>
      <c r="BS416" s="311"/>
      <c r="BT416" s="311"/>
    </row>
    <row r="417" spans="5:72" ht="15.75" customHeight="1" x14ac:dyDescent="0.2">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c r="AA417" s="311"/>
      <c r="AB417" s="311"/>
      <c r="AC417" s="311"/>
      <c r="AD417" s="311"/>
      <c r="AE417" s="311"/>
      <c r="AF417" s="311"/>
      <c r="AG417" s="311"/>
      <c r="AH417" s="311"/>
      <c r="AI417" s="311"/>
      <c r="AJ417" s="311"/>
      <c r="AK417" s="311"/>
      <c r="AL417" s="311"/>
      <c r="AM417" s="311"/>
      <c r="AN417" s="311"/>
      <c r="AO417" s="311"/>
      <c r="AP417" s="311"/>
      <c r="AQ417" s="311"/>
      <c r="AR417" s="311"/>
      <c r="AS417" s="311"/>
      <c r="AT417" s="311"/>
      <c r="AU417" s="311"/>
      <c r="AV417" s="311"/>
      <c r="AW417" s="311"/>
      <c r="AX417" s="311"/>
      <c r="AY417" s="311"/>
      <c r="AZ417" s="311"/>
      <c r="BA417" s="311"/>
      <c r="BB417" s="311"/>
      <c r="BC417" s="311"/>
      <c r="BD417" s="311"/>
      <c r="BE417" s="311"/>
      <c r="BF417" s="311"/>
      <c r="BG417" s="311"/>
      <c r="BH417" s="311"/>
      <c r="BI417" s="311"/>
      <c r="BJ417" s="311"/>
      <c r="BK417" s="311"/>
      <c r="BL417" s="311"/>
      <c r="BM417" s="311"/>
      <c r="BN417" s="311"/>
      <c r="BO417" s="311"/>
      <c r="BP417" s="311"/>
      <c r="BQ417" s="311"/>
      <c r="BR417" s="311"/>
      <c r="BS417" s="311"/>
      <c r="BT417" s="311"/>
    </row>
    <row r="418" spans="5:72" ht="15.75" customHeight="1" x14ac:dyDescent="0.2">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c r="AA418" s="311"/>
      <c r="AB418" s="311"/>
      <c r="AC418" s="311"/>
      <c r="AD418" s="311"/>
      <c r="AE418" s="311"/>
      <c r="AF418" s="311"/>
      <c r="AG418" s="311"/>
      <c r="AH418" s="311"/>
      <c r="AI418" s="311"/>
      <c r="AJ418" s="311"/>
      <c r="AK418" s="311"/>
      <c r="AL418" s="311"/>
      <c r="AM418" s="311"/>
      <c r="AN418" s="311"/>
      <c r="AO418" s="311"/>
      <c r="AP418" s="311"/>
      <c r="AQ418" s="311"/>
      <c r="AR418" s="311"/>
      <c r="AS418" s="311"/>
      <c r="AT418" s="311"/>
      <c r="AU418" s="311"/>
      <c r="AV418" s="311"/>
      <c r="AW418" s="311"/>
      <c r="AX418" s="311"/>
      <c r="AY418" s="311"/>
      <c r="AZ418" s="311"/>
      <c r="BA418" s="311"/>
      <c r="BB418" s="311"/>
      <c r="BC418" s="311"/>
      <c r="BD418" s="311"/>
      <c r="BE418" s="311"/>
      <c r="BF418" s="311"/>
      <c r="BG418" s="311"/>
      <c r="BH418" s="311"/>
      <c r="BI418" s="311"/>
      <c r="BJ418" s="311"/>
      <c r="BK418" s="311"/>
      <c r="BL418" s="311"/>
      <c r="BM418" s="311"/>
      <c r="BN418" s="311"/>
      <c r="BO418" s="311"/>
      <c r="BP418" s="311"/>
      <c r="BQ418" s="311"/>
      <c r="BR418" s="311"/>
      <c r="BS418" s="311"/>
      <c r="BT418" s="311"/>
    </row>
    <row r="419" spans="5:72" ht="15.75" customHeight="1" x14ac:dyDescent="0.2">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c r="AA419" s="311"/>
      <c r="AB419" s="311"/>
      <c r="AC419" s="311"/>
      <c r="AD419" s="311"/>
      <c r="AE419" s="311"/>
      <c r="AF419" s="311"/>
      <c r="AG419" s="311"/>
      <c r="AH419" s="311"/>
      <c r="AI419" s="311"/>
      <c r="AJ419" s="311"/>
      <c r="AK419" s="311"/>
      <c r="AL419" s="311"/>
      <c r="AM419" s="311"/>
      <c r="AN419" s="311"/>
      <c r="AO419" s="311"/>
      <c r="AP419" s="311"/>
      <c r="AQ419" s="311"/>
      <c r="AR419" s="311"/>
      <c r="AS419" s="311"/>
      <c r="AT419" s="311"/>
      <c r="AU419" s="311"/>
      <c r="AV419" s="311"/>
      <c r="AW419" s="311"/>
      <c r="AX419" s="311"/>
      <c r="AY419" s="311"/>
      <c r="AZ419" s="311"/>
      <c r="BA419" s="311"/>
      <c r="BB419" s="311"/>
      <c r="BC419" s="311"/>
      <c r="BD419" s="311"/>
      <c r="BE419" s="311"/>
      <c r="BF419" s="311"/>
      <c r="BG419" s="311"/>
      <c r="BH419" s="311"/>
      <c r="BI419" s="311"/>
      <c r="BJ419" s="311"/>
      <c r="BK419" s="311"/>
      <c r="BL419" s="311"/>
      <c r="BM419" s="311"/>
      <c r="BN419" s="311"/>
      <c r="BO419" s="311"/>
      <c r="BP419" s="311"/>
      <c r="BQ419" s="311"/>
      <c r="BR419" s="311"/>
      <c r="BS419" s="311"/>
      <c r="BT419" s="311"/>
    </row>
    <row r="420" spans="5:72" ht="15.75" customHeight="1" x14ac:dyDescent="0.2">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c r="AA420" s="311"/>
      <c r="AB420" s="311"/>
      <c r="AC420" s="311"/>
      <c r="AD420" s="311"/>
      <c r="AE420" s="311"/>
      <c r="AF420" s="311"/>
      <c r="AG420" s="311"/>
      <c r="AH420" s="311"/>
      <c r="AI420" s="311"/>
      <c r="AJ420" s="311"/>
      <c r="AK420" s="311"/>
      <c r="AL420" s="311"/>
      <c r="AM420" s="311"/>
      <c r="AN420" s="311"/>
      <c r="AO420" s="311"/>
      <c r="AP420" s="311"/>
      <c r="AQ420" s="311"/>
      <c r="AR420" s="311"/>
      <c r="AS420" s="311"/>
      <c r="AT420" s="311"/>
      <c r="AU420" s="311"/>
      <c r="AV420" s="311"/>
      <c r="AW420" s="311"/>
      <c r="AX420" s="311"/>
      <c r="AY420" s="311"/>
      <c r="AZ420" s="311"/>
      <c r="BA420" s="311"/>
      <c r="BB420" s="311"/>
      <c r="BC420" s="311"/>
      <c r="BD420" s="311"/>
      <c r="BE420" s="311"/>
      <c r="BF420" s="311"/>
      <c r="BG420" s="311"/>
      <c r="BH420" s="311"/>
      <c r="BI420" s="311"/>
      <c r="BJ420" s="311"/>
      <c r="BK420" s="311"/>
      <c r="BL420" s="311"/>
      <c r="BM420" s="311"/>
      <c r="BN420" s="311"/>
      <c r="BO420" s="311"/>
      <c r="BP420" s="311"/>
      <c r="BQ420" s="311"/>
      <c r="BR420" s="311"/>
      <c r="BS420" s="311"/>
      <c r="BT420" s="311"/>
    </row>
    <row r="421" spans="5:72" ht="15.75" customHeight="1" x14ac:dyDescent="0.2">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c r="AA421" s="311"/>
      <c r="AB421" s="311"/>
      <c r="AC421" s="311"/>
      <c r="AD421" s="311"/>
      <c r="AE421" s="311"/>
      <c r="AF421" s="311"/>
      <c r="AG421" s="311"/>
      <c r="AH421" s="311"/>
      <c r="AI421" s="311"/>
      <c r="AJ421" s="311"/>
      <c r="AK421" s="311"/>
      <c r="AL421" s="311"/>
      <c r="AM421" s="311"/>
      <c r="AN421" s="311"/>
      <c r="AO421" s="311"/>
      <c r="AP421" s="311"/>
      <c r="AQ421" s="311"/>
      <c r="AR421" s="311"/>
      <c r="AS421" s="311"/>
      <c r="AT421" s="311"/>
      <c r="AU421" s="311"/>
      <c r="AV421" s="311"/>
      <c r="AW421" s="311"/>
      <c r="AX421" s="311"/>
      <c r="AY421" s="311"/>
      <c r="AZ421" s="311"/>
      <c r="BA421" s="311"/>
      <c r="BB421" s="311"/>
      <c r="BC421" s="311"/>
      <c r="BD421" s="311"/>
      <c r="BE421" s="311"/>
      <c r="BF421" s="311"/>
      <c r="BG421" s="311"/>
      <c r="BH421" s="311"/>
      <c r="BI421" s="311"/>
      <c r="BJ421" s="311"/>
      <c r="BK421" s="311"/>
      <c r="BL421" s="311"/>
      <c r="BM421" s="311"/>
      <c r="BN421" s="311"/>
      <c r="BO421" s="311"/>
      <c r="BP421" s="311"/>
      <c r="BQ421" s="311"/>
      <c r="BR421" s="311"/>
      <c r="BS421" s="311"/>
      <c r="BT421" s="311"/>
    </row>
    <row r="422" spans="5:72" ht="15.75" customHeight="1" x14ac:dyDescent="0.2">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c r="AA422" s="311"/>
      <c r="AB422" s="311"/>
      <c r="AC422" s="311"/>
      <c r="AD422" s="311"/>
      <c r="AE422" s="311"/>
      <c r="AF422" s="311"/>
      <c r="AG422" s="311"/>
      <c r="AH422" s="311"/>
      <c r="AI422" s="311"/>
      <c r="AJ422" s="311"/>
      <c r="AK422" s="311"/>
      <c r="AL422" s="311"/>
      <c r="AM422" s="311"/>
      <c r="AN422" s="311"/>
      <c r="AO422" s="311"/>
      <c r="AP422" s="311"/>
      <c r="AQ422" s="311"/>
      <c r="AR422" s="311"/>
      <c r="AS422" s="311"/>
      <c r="AT422" s="311"/>
      <c r="AU422" s="311"/>
      <c r="AV422" s="311"/>
      <c r="AW422" s="311"/>
      <c r="AX422" s="311"/>
      <c r="AY422" s="311"/>
      <c r="AZ422" s="311"/>
      <c r="BA422" s="311"/>
      <c r="BB422" s="311"/>
      <c r="BC422" s="311"/>
      <c r="BD422" s="311"/>
      <c r="BE422" s="311"/>
      <c r="BF422" s="311"/>
      <c r="BG422" s="311"/>
      <c r="BH422" s="311"/>
      <c r="BI422" s="311"/>
      <c r="BJ422" s="311"/>
      <c r="BK422" s="311"/>
      <c r="BL422" s="311"/>
      <c r="BM422" s="311"/>
      <c r="BN422" s="311"/>
      <c r="BO422" s="311"/>
      <c r="BP422" s="311"/>
      <c r="BQ422" s="311"/>
      <c r="BR422" s="311"/>
      <c r="BS422" s="311"/>
      <c r="BT422" s="311"/>
    </row>
    <row r="423" spans="5:72" ht="15.75" customHeight="1" x14ac:dyDescent="0.2">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c r="AA423" s="311"/>
      <c r="AB423" s="311"/>
      <c r="AC423" s="311"/>
      <c r="AD423" s="311"/>
      <c r="AE423" s="311"/>
      <c r="AF423" s="311"/>
      <c r="AG423" s="311"/>
      <c r="AH423" s="311"/>
      <c r="AI423" s="311"/>
      <c r="AJ423" s="311"/>
      <c r="AK423" s="311"/>
      <c r="AL423" s="311"/>
      <c r="AM423" s="311"/>
      <c r="AN423" s="311"/>
      <c r="AO423" s="311"/>
      <c r="AP423" s="311"/>
      <c r="AQ423" s="311"/>
      <c r="AR423" s="311"/>
      <c r="AS423" s="311"/>
      <c r="AT423" s="311"/>
      <c r="AU423" s="311"/>
      <c r="AV423" s="311"/>
      <c r="AW423" s="311"/>
      <c r="AX423" s="311"/>
      <c r="AY423" s="311"/>
      <c r="AZ423" s="311"/>
      <c r="BA423" s="311"/>
      <c r="BB423" s="311"/>
      <c r="BC423" s="311"/>
      <c r="BD423" s="311"/>
      <c r="BE423" s="311"/>
      <c r="BF423" s="311"/>
      <c r="BG423" s="311"/>
      <c r="BH423" s="311"/>
      <c r="BI423" s="311"/>
      <c r="BJ423" s="311"/>
      <c r="BK423" s="311"/>
      <c r="BL423" s="311"/>
      <c r="BM423" s="311"/>
      <c r="BN423" s="311"/>
      <c r="BO423" s="311"/>
      <c r="BP423" s="311"/>
      <c r="BQ423" s="311"/>
      <c r="BR423" s="311"/>
      <c r="BS423" s="311"/>
      <c r="BT423" s="311"/>
    </row>
    <row r="424" spans="5:72" ht="15.75" customHeight="1" x14ac:dyDescent="0.2">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c r="AA424" s="311"/>
      <c r="AB424" s="311"/>
      <c r="AC424" s="311"/>
      <c r="AD424" s="311"/>
      <c r="AE424" s="311"/>
      <c r="AF424" s="311"/>
      <c r="AG424" s="311"/>
      <c r="AH424" s="311"/>
      <c r="AI424" s="311"/>
      <c r="AJ424" s="311"/>
      <c r="AK424" s="311"/>
      <c r="AL424" s="311"/>
      <c r="AM424" s="311"/>
      <c r="AN424" s="311"/>
      <c r="AO424" s="311"/>
      <c r="AP424" s="311"/>
      <c r="AQ424" s="311"/>
      <c r="AR424" s="311"/>
      <c r="AS424" s="311"/>
      <c r="AT424" s="311"/>
      <c r="AU424" s="311"/>
      <c r="AV424" s="311"/>
      <c r="AW424" s="311"/>
      <c r="AX424" s="311"/>
      <c r="AY424" s="311"/>
      <c r="AZ424" s="311"/>
      <c r="BA424" s="311"/>
      <c r="BB424" s="311"/>
      <c r="BC424" s="311"/>
      <c r="BD424" s="311"/>
      <c r="BE424" s="311"/>
      <c r="BF424" s="311"/>
      <c r="BG424" s="311"/>
      <c r="BH424" s="311"/>
      <c r="BI424" s="311"/>
      <c r="BJ424" s="311"/>
      <c r="BK424" s="311"/>
      <c r="BL424" s="311"/>
      <c r="BM424" s="311"/>
      <c r="BN424" s="311"/>
      <c r="BO424" s="311"/>
      <c r="BP424" s="311"/>
      <c r="BQ424" s="311"/>
      <c r="BR424" s="311"/>
      <c r="BS424" s="311"/>
      <c r="BT424" s="311"/>
    </row>
    <row r="425" spans="5:72" ht="15.75" customHeight="1" x14ac:dyDescent="0.2">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c r="AA425" s="311"/>
      <c r="AB425" s="311"/>
      <c r="AC425" s="311"/>
      <c r="AD425" s="311"/>
      <c r="AE425" s="311"/>
      <c r="AF425" s="311"/>
      <c r="AG425" s="311"/>
      <c r="AH425" s="311"/>
      <c r="AI425" s="311"/>
      <c r="AJ425" s="311"/>
      <c r="AK425" s="311"/>
      <c r="AL425" s="311"/>
      <c r="AM425" s="311"/>
      <c r="AN425" s="311"/>
      <c r="AO425" s="311"/>
      <c r="AP425" s="311"/>
      <c r="AQ425" s="311"/>
      <c r="AR425" s="311"/>
      <c r="AS425" s="311"/>
      <c r="AT425" s="311"/>
      <c r="AU425" s="311"/>
      <c r="AV425" s="311"/>
      <c r="AW425" s="311"/>
      <c r="AX425" s="311"/>
      <c r="AY425" s="311"/>
      <c r="AZ425" s="311"/>
      <c r="BA425" s="311"/>
      <c r="BB425" s="311"/>
      <c r="BC425" s="311"/>
      <c r="BD425" s="311"/>
      <c r="BE425" s="311"/>
      <c r="BF425" s="311"/>
      <c r="BG425" s="311"/>
      <c r="BH425" s="311"/>
      <c r="BI425" s="311"/>
      <c r="BJ425" s="311"/>
      <c r="BK425" s="311"/>
      <c r="BL425" s="311"/>
      <c r="BM425" s="311"/>
      <c r="BN425" s="311"/>
      <c r="BO425" s="311"/>
      <c r="BP425" s="311"/>
      <c r="BQ425" s="311"/>
      <c r="BR425" s="311"/>
      <c r="BS425" s="311"/>
      <c r="BT425" s="311"/>
    </row>
    <row r="426" spans="5:72" ht="15.75" customHeight="1" x14ac:dyDescent="0.2">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c r="AA426" s="311"/>
      <c r="AB426" s="311"/>
      <c r="AC426" s="311"/>
      <c r="AD426" s="311"/>
      <c r="AE426" s="311"/>
      <c r="AF426" s="311"/>
      <c r="AG426" s="311"/>
      <c r="AH426" s="311"/>
      <c r="AI426" s="311"/>
      <c r="AJ426" s="311"/>
      <c r="AK426" s="311"/>
      <c r="AL426" s="311"/>
      <c r="AM426" s="311"/>
      <c r="AN426" s="311"/>
      <c r="AO426" s="311"/>
      <c r="AP426" s="311"/>
      <c r="AQ426" s="311"/>
      <c r="AR426" s="311"/>
      <c r="AS426" s="311"/>
      <c r="AT426" s="311"/>
      <c r="AU426" s="311"/>
      <c r="AV426" s="311"/>
      <c r="AW426" s="311"/>
      <c r="AX426" s="311"/>
      <c r="AY426" s="311"/>
      <c r="AZ426" s="311"/>
      <c r="BA426" s="311"/>
      <c r="BB426" s="311"/>
      <c r="BC426" s="311"/>
      <c r="BD426" s="311"/>
      <c r="BE426" s="311"/>
      <c r="BF426" s="311"/>
      <c r="BG426" s="311"/>
      <c r="BH426" s="311"/>
      <c r="BI426" s="311"/>
      <c r="BJ426" s="311"/>
      <c r="BK426" s="311"/>
      <c r="BL426" s="311"/>
      <c r="BM426" s="311"/>
      <c r="BN426" s="311"/>
      <c r="BO426" s="311"/>
      <c r="BP426" s="311"/>
      <c r="BQ426" s="311"/>
      <c r="BR426" s="311"/>
      <c r="BS426" s="311"/>
      <c r="BT426" s="311"/>
    </row>
    <row r="427" spans="5:72" ht="15.75" customHeight="1" x14ac:dyDescent="0.2">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c r="AA427" s="311"/>
      <c r="AB427" s="311"/>
      <c r="AC427" s="311"/>
      <c r="AD427" s="311"/>
      <c r="AE427" s="311"/>
      <c r="AF427" s="311"/>
      <c r="AG427" s="311"/>
      <c r="AH427" s="311"/>
      <c r="AI427" s="311"/>
      <c r="AJ427" s="311"/>
      <c r="AK427" s="311"/>
      <c r="AL427" s="311"/>
      <c r="AM427" s="311"/>
      <c r="AN427" s="311"/>
      <c r="AO427" s="311"/>
      <c r="AP427" s="311"/>
      <c r="AQ427" s="311"/>
      <c r="AR427" s="311"/>
      <c r="AS427" s="311"/>
      <c r="AT427" s="311"/>
      <c r="AU427" s="311"/>
      <c r="AV427" s="311"/>
      <c r="AW427" s="311"/>
      <c r="AX427" s="311"/>
      <c r="AY427" s="311"/>
      <c r="AZ427" s="311"/>
      <c r="BA427" s="311"/>
      <c r="BB427" s="311"/>
      <c r="BC427" s="311"/>
      <c r="BD427" s="311"/>
      <c r="BE427" s="311"/>
      <c r="BF427" s="311"/>
      <c r="BG427" s="311"/>
      <c r="BH427" s="311"/>
      <c r="BI427" s="311"/>
      <c r="BJ427" s="311"/>
      <c r="BK427" s="311"/>
      <c r="BL427" s="311"/>
      <c r="BM427" s="311"/>
      <c r="BN427" s="311"/>
      <c r="BO427" s="311"/>
      <c r="BP427" s="311"/>
      <c r="BQ427" s="311"/>
      <c r="BR427" s="311"/>
      <c r="BS427" s="311"/>
      <c r="BT427" s="311"/>
    </row>
    <row r="428" spans="5:72" ht="15.75" customHeight="1" x14ac:dyDescent="0.2">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c r="AA428" s="311"/>
      <c r="AB428" s="311"/>
      <c r="AC428" s="311"/>
      <c r="AD428" s="311"/>
      <c r="AE428" s="311"/>
      <c r="AF428" s="311"/>
      <c r="AG428" s="311"/>
      <c r="AH428" s="311"/>
      <c r="AI428" s="311"/>
      <c r="AJ428" s="311"/>
      <c r="AK428" s="311"/>
      <c r="AL428" s="311"/>
      <c r="AM428" s="311"/>
      <c r="AN428" s="311"/>
      <c r="AO428" s="311"/>
      <c r="AP428" s="311"/>
      <c r="AQ428" s="311"/>
      <c r="AR428" s="311"/>
      <c r="AS428" s="311"/>
      <c r="AT428" s="311"/>
      <c r="AU428" s="311"/>
      <c r="AV428" s="311"/>
      <c r="AW428" s="311"/>
      <c r="AX428" s="311"/>
      <c r="AY428" s="311"/>
      <c r="AZ428" s="311"/>
      <c r="BA428" s="311"/>
      <c r="BB428" s="311"/>
      <c r="BC428" s="311"/>
      <c r="BD428" s="311"/>
      <c r="BE428" s="311"/>
      <c r="BF428" s="311"/>
      <c r="BG428" s="311"/>
      <c r="BH428" s="311"/>
      <c r="BI428" s="311"/>
      <c r="BJ428" s="311"/>
      <c r="BK428" s="311"/>
      <c r="BL428" s="311"/>
      <c r="BM428" s="311"/>
      <c r="BN428" s="311"/>
      <c r="BO428" s="311"/>
      <c r="BP428" s="311"/>
      <c r="BQ428" s="311"/>
      <c r="BR428" s="311"/>
      <c r="BS428" s="311"/>
      <c r="BT428" s="311"/>
    </row>
    <row r="429" spans="5:72" ht="15.75" customHeight="1" x14ac:dyDescent="0.2">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c r="AA429" s="311"/>
      <c r="AB429" s="311"/>
      <c r="AC429" s="311"/>
      <c r="AD429" s="311"/>
      <c r="AE429" s="311"/>
      <c r="AF429" s="311"/>
      <c r="AG429" s="311"/>
      <c r="AH429" s="311"/>
      <c r="AI429" s="311"/>
      <c r="AJ429" s="311"/>
      <c r="AK429" s="311"/>
      <c r="AL429" s="311"/>
      <c r="AM429" s="311"/>
      <c r="AN429" s="311"/>
      <c r="AO429" s="311"/>
      <c r="AP429" s="311"/>
      <c r="AQ429" s="311"/>
      <c r="AR429" s="311"/>
      <c r="AS429" s="311"/>
      <c r="AT429" s="311"/>
      <c r="AU429" s="311"/>
      <c r="AV429" s="311"/>
      <c r="AW429" s="311"/>
      <c r="AX429" s="311"/>
      <c r="AY429" s="311"/>
      <c r="AZ429" s="311"/>
      <c r="BA429" s="311"/>
      <c r="BB429" s="311"/>
      <c r="BC429" s="311"/>
      <c r="BD429" s="311"/>
      <c r="BE429" s="311"/>
      <c r="BF429" s="311"/>
      <c r="BG429" s="311"/>
      <c r="BH429" s="311"/>
      <c r="BI429" s="311"/>
      <c r="BJ429" s="311"/>
      <c r="BK429" s="311"/>
      <c r="BL429" s="311"/>
      <c r="BM429" s="311"/>
      <c r="BN429" s="311"/>
      <c r="BO429" s="311"/>
      <c r="BP429" s="311"/>
      <c r="BQ429" s="311"/>
      <c r="BR429" s="311"/>
      <c r="BS429" s="311"/>
      <c r="BT429" s="311"/>
    </row>
    <row r="430" spans="5:72" ht="15.75" customHeight="1" x14ac:dyDescent="0.2">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c r="AA430" s="311"/>
      <c r="AB430" s="311"/>
      <c r="AC430" s="311"/>
      <c r="AD430" s="311"/>
      <c r="AE430" s="311"/>
      <c r="AF430" s="311"/>
      <c r="AG430" s="311"/>
      <c r="AH430" s="311"/>
      <c r="AI430" s="311"/>
      <c r="AJ430" s="311"/>
      <c r="AK430" s="311"/>
      <c r="AL430" s="311"/>
      <c r="AM430" s="311"/>
      <c r="AN430" s="311"/>
      <c r="AO430" s="311"/>
      <c r="AP430" s="311"/>
      <c r="AQ430" s="311"/>
      <c r="AR430" s="311"/>
      <c r="AS430" s="311"/>
      <c r="AT430" s="311"/>
      <c r="AU430" s="311"/>
      <c r="AV430" s="311"/>
      <c r="AW430" s="311"/>
      <c r="AX430" s="311"/>
      <c r="AY430" s="311"/>
      <c r="AZ430" s="311"/>
      <c r="BA430" s="311"/>
      <c r="BB430" s="311"/>
      <c r="BC430" s="311"/>
      <c r="BD430" s="311"/>
      <c r="BE430" s="311"/>
      <c r="BF430" s="311"/>
      <c r="BG430" s="311"/>
      <c r="BH430" s="311"/>
      <c r="BI430" s="311"/>
      <c r="BJ430" s="311"/>
      <c r="BK430" s="311"/>
      <c r="BL430" s="311"/>
      <c r="BM430" s="311"/>
      <c r="BN430" s="311"/>
      <c r="BO430" s="311"/>
      <c r="BP430" s="311"/>
      <c r="BQ430" s="311"/>
      <c r="BR430" s="311"/>
      <c r="BS430" s="311"/>
      <c r="BT430" s="311"/>
    </row>
    <row r="431" spans="5:72" ht="15.75" customHeight="1" x14ac:dyDescent="0.2">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c r="AA431" s="311"/>
      <c r="AB431" s="311"/>
      <c r="AC431" s="311"/>
      <c r="AD431" s="311"/>
      <c r="AE431" s="311"/>
      <c r="AF431" s="311"/>
      <c r="AG431" s="311"/>
      <c r="AH431" s="311"/>
      <c r="AI431" s="311"/>
      <c r="AJ431" s="311"/>
      <c r="AK431" s="311"/>
      <c r="AL431" s="311"/>
      <c r="AM431" s="311"/>
      <c r="AN431" s="311"/>
      <c r="AO431" s="311"/>
      <c r="AP431" s="311"/>
      <c r="AQ431" s="311"/>
      <c r="AR431" s="311"/>
      <c r="AS431" s="311"/>
      <c r="AT431" s="311"/>
      <c r="AU431" s="311"/>
      <c r="AV431" s="311"/>
      <c r="AW431" s="311"/>
      <c r="AX431" s="311"/>
      <c r="AY431" s="311"/>
      <c r="AZ431" s="311"/>
      <c r="BA431" s="311"/>
      <c r="BB431" s="311"/>
      <c r="BC431" s="311"/>
      <c r="BD431" s="311"/>
      <c r="BE431" s="311"/>
      <c r="BF431" s="311"/>
      <c r="BG431" s="311"/>
      <c r="BH431" s="311"/>
      <c r="BI431" s="311"/>
      <c r="BJ431" s="311"/>
      <c r="BK431" s="311"/>
      <c r="BL431" s="311"/>
      <c r="BM431" s="311"/>
      <c r="BN431" s="311"/>
      <c r="BO431" s="311"/>
      <c r="BP431" s="311"/>
      <c r="BQ431" s="311"/>
      <c r="BR431" s="311"/>
      <c r="BS431" s="311"/>
      <c r="BT431" s="311"/>
    </row>
    <row r="432" spans="5:72" ht="15.75" customHeight="1" x14ac:dyDescent="0.2">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c r="AA432" s="311"/>
      <c r="AB432" s="311"/>
      <c r="AC432" s="311"/>
      <c r="AD432" s="311"/>
      <c r="AE432" s="311"/>
      <c r="AF432" s="311"/>
      <c r="AG432" s="311"/>
      <c r="AH432" s="311"/>
      <c r="AI432" s="311"/>
      <c r="AJ432" s="311"/>
      <c r="AK432" s="311"/>
      <c r="AL432" s="311"/>
      <c r="AM432" s="311"/>
      <c r="AN432" s="311"/>
      <c r="AO432" s="311"/>
      <c r="AP432" s="311"/>
      <c r="AQ432" s="311"/>
      <c r="AR432" s="311"/>
      <c r="AS432" s="311"/>
      <c r="AT432" s="311"/>
      <c r="AU432" s="311"/>
      <c r="AV432" s="311"/>
      <c r="AW432" s="311"/>
      <c r="AX432" s="311"/>
      <c r="AY432" s="311"/>
      <c r="AZ432" s="311"/>
      <c r="BA432" s="311"/>
      <c r="BB432" s="311"/>
      <c r="BC432" s="311"/>
      <c r="BD432" s="311"/>
      <c r="BE432" s="311"/>
      <c r="BF432" s="311"/>
      <c r="BG432" s="311"/>
      <c r="BH432" s="311"/>
      <c r="BI432" s="311"/>
      <c r="BJ432" s="311"/>
      <c r="BK432" s="311"/>
      <c r="BL432" s="311"/>
      <c r="BM432" s="311"/>
      <c r="BN432" s="311"/>
      <c r="BO432" s="311"/>
      <c r="BP432" s="311"/>
      <c r="BQ432" s="311"/>
      <c r="BR432" s="311"/>
      <c r="BS432" s="311"/>
      <c r="BT432" s="311"/>
    </row>
    <row r="433" spans="5:72" ht="15.75" customHeight="1" x14ac:dyDescent="0.2">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c r="AA433" s="311"/>
      <c r="AB433" s="311"/>
      <c r="AC433" s="311"/>
      <c r="AD433" s="311"/>
      <c r="AE433" s="311"/>
      <c r="AF433" s="311"/>
      <c r="AG433" s="311"/>
      <c r="AH433" s="311"/>
      <c r="AI433" s="311"/>
      <c r="AJ433" s="311"/>
      <c r="AK433" s="311"/>
      <c r="AL433" s="311"/>
      <c r="AM433" s="311"/>
      <c r="AN433" s="311"/>
      <c r="AO433" s="311"/>
      <c r="AP433" s="311"/>
      <c r="AQ433" s="311"/>
      <c r="AR433" s="311"/>
      <c r="AS433" s="311"/>
      <c r="AT433" s="311"/>
      <c r="AU433" s="311"/>
      <c r="AV433" s="311"/>
      <c r="AW433" s="311"/>
      <c r="AX433" s="311"/>
      <c r="AY433" s="311"/>
      <c r="AZ433" s="311"/>
      <c r="BA433" s="311"/>
      <c r="BB433" s="311"/>
      <c r="BC433" s="311"/>
      <c r="BD433" s="311"/>
      <c r="BE433" s="311"/>
      <c r="BF433" s="311"/>
      <c r="BG433" s="311"/>
      <c r="BH433" s="311"/>
      <c r="BI433" s="311"/>
      <c r="BJ433" s="311"/>
      <c r="BK433" s="311"/>
      <c r="BL433" s="311"/>
      <c r="BM433" s="311"/>
      <c r="BN433" s="311"/>
      <c r="BO433" s="311"/>
      <c r="BP433" s="311"/>
      <c r="BQ433" s="311"/>
      <c r="BR433" s="311"/>
      <c r="BS433" s="311"/>
      <c r="BT433" s="311"/>
    </row>
    <row r="434" spans="5:72" ht="15.75" customHeight="1" x14ac:dyDescent="0.2">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c r="AA434" s="311"/>
      <c r="AB434" s="311"/>
      <c r="AC434" s="311"/>
      <c r="AD434" s="311"/>
      <c r="AE434" s="311"/>
      <c r="AF434" s="311"/>
      <c r="AG434" s="311"/>
      <c r="AH434" s="311"/>
      <c r="AI434" s="311"/>
      <c r="AJ434" s="311"/>
      <c r="AK434" s="311"/>
      <c r="AL434" s="311"/>
      <c r="AM434" s="311"/>
      <c r="AN434" s="311"/>
      <c r="AO434" s="311"/>
      <c r="AP434" s="311"/>
      <c r="AQ434" s="311"/>
      <c r="AR434" s="311"/>
      <c r="AS434" s="311"/>
      <c r="AT434" s="311"/>
      <c r="AU434" s="311"/>
      <c r="AV434" s="311"/>
      <c r="AW434" s="311"/>
      <c r="AX434" s="311"/>
      <c r="AY434" s="311"/>
      <c r="AZ434" s="311"/>
      <c r="BA434" s="311"/>
      <c r="BB434" s="311"/>
      <c r="BC434" s="311"/>
      <c r="BD434" s="311"/>
      <c r="BE434" s="311"/>
      <c r="BF434" s="311"/>
      <c r="BG434" s="311"/>
      <c r="BH434" s="311"/>
      <c r="BI434" s="311"/>
      <c r="BJ434" s="311"/>
      <c r="BK434" s="311"/>
      <c r="BL434" s="311"/>
      <c r="BM434" s="311"/>
      <c r="BN434" s="311"/>
      <c r="BO434" s="311"/>
      <c r="BP434" s="311"/>
      <c r="BQ434" s="311"/>
      <c r="BR434" s="311"/>
      <c r="BS434" s="311"/>
      <c r="BT434" s="311"/>
    </row>
    <row r="435" spans="5:72" ht="15.75" customHeight="1" x14ac:dyDescent="0.2">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c r="AA435" s="311"/>
      <c r="AB435" s="311"/>
      <c r="AC435" s="311"/>
      <c r="AD435" s="311"/>
      <c r="AE435" s="311"/>
      <c r="AF435" s="311"/>
      <c r="AG435" s="311"/>
      <c r="AH435" s="311"/>
      <c r="AI435" s="311"/>
      <c r="AJ435" s="311"/>
      <c r="AK435" s="311"/>
      <c r="AL435" s="311"/>
      <c r="AM435" s="311"/>
      <c r="AN435" s="311"/>
      <c r="AO435" s="311"/>
      <c r="AP435" s="311"/>
      <c r="AQ435" s="311"/>
      <c r="AR435" s="311"/>
      <c r="AS435" s="311"/>
      <c r="AT435" s="311"/>
      <c r="AU435" s="311"/>
      <c r="AV435" s="311"/>
      <c r="AW435" s="311"/>
      <c r="AX435" s="311"/>
      <c r="AY435" s="311"/>
      <c r="AZ435" s="311"/>
      <c r="BA435" s="311"/>
      <c r="BB435" s="311"/>
      <c r="BC435" s="311"/>
      <c r="BD435" s="311"/>
      <c r="BE435" s="311"/>
      <c r="BF435" s="311"/>
      <c r="BG435" s="311"/>
      <c r="BH435" s="311"/>
      <c r="BI435" s="311"/>
      <c r="BJ435" s="311"/>
      <c r="BK435" s="311"/>
      <c r="BL435" s="311"/>
      <c r="BM435" s="311"/>
      <c r="BN435" s="311"/>
      <c r="BO435" s="311"/>
      <c r="BP435" s="311"/>
      <c r="BQ435" s="311"/>
      <c r="BR435" s="311"/>
      <c r="BS435" s="311"/>
      <c r="BT435" s="311"/>
    </row>
    <row r="436" spans="5:72" ht="15.75" customHeight="1" x14ac:dyDescent="0.2">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c r="AA436" s="311"/>
      <c r="AB436" s="311"/>
      <c r="AC436" s="311"/>
      <c r="AD436" s="311"/>
      <c r="AE436" s="311"/>
      <c r="AF436" s="311"/>
      <c r="AG436" s="311"/>
      <c r="AH436" s="311"/>
      <c r="AI436" s="311"/>
      <c r="AJ436" s="311"/>
      <c r="AK436" s="311"/>
      <c r="AL436" s="311"/>
      <c r="AM436" s="311"/>
      <c r="AN436" s="311"/>
      <c r="AO436" s="311"/>
      <c r="AP436" s="311"/>
      <c r="AQ436" s="311"/>
      <c r="AR436" s="311"/>
      <c r="AS436" s="311"/>
      <c r="AT436" s="311"/>
      <c r="AU436" s="311"/>
      <c r="AV436" s="311"/>
      <c r="AW436" s="311"/>
      <c r="AX436" s="311"/>
      <c r="AY436" s="311"/>
      <c r="AZ436" s="311"/>
      <c r="BA436" s="311"/>
      <c r="BB436" s="311"/>
      <c r="BC436" s="311"/>
      <c r="BD436" s="311"/>
      <c r="BE436" s="311"/>
      <c r="BF436" s="311"/>
      <c r="BG436" s="311"/>
      <c r="BH436" s="311"/>
      <c r="BI436" s="311"/>
      <c r="BJ436" s="311"/>
      <c r="BK436" s="311"/>
      <c r="BL436" s="311"/>
      <c r="BM436" s="311"/>
      <c r="BN436" s="311"/>
      <c r="BO436" s="311"/>
      <c r="BP436" s="311"/>
      <c r="BQ436" s="311"/>
      <c r="BR436" s="311"/>
      <c r="BS436" s="311"/>
      <c r="BT436" s="311"/>
    </row>
    <row r="437" spans="5:72" ht="15.75" customHeight="1" x14ac:dyDescent="0.2">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c r="AA437" s="311"/>
      <c r="AB437" s="311"/>
      <c r="AC437" s="311"/>
      <c r="AD437" s="311"/>
      <c r="AE437" s="311"/>
      <c r="AF437" s="311"/>
      <c r="AG437" s="311"/>
      <c r="AH437" s="311"/>
      <c r="AI437" s="311"/>
      <c r="AJ437" s="311"/>
      <c r="AK437" s="311"/>
      <c r="AL437" s="311"/>
      <c r="AM437" s="311"/>
      <c r="AN437" s="311"/>
      <c r="AO437" s="311"/>
      <c r="AP437" s="311"/>
      <c r="AQ437" s="311"/>
      <c r="AR437" s="311"/>
      <c r="AS437" s="311"/>
      <c r="AT437" s="311"/>
      <c r="AU437" s="311"/>
      <c r="AV437" s="311"/>
      <c r="AW437" s="311"/>
      <c r="AX437" s="311"/>
      <c r="AY437" s="311"/>
      <c r="AZ437" s="311"/>
      <c r="BA437" s="311"/>
      <c r="BB437" s="311"/>
      <c r="BC437" s="311"/>
      <c r="BD437" s="311"/>
      <c r="BE437" s="311"/>
      <c r="BF437" s="311"/>
      <c r="BG437" s="311"/>
      <c r="BH437" s="311"/>
      <c r="BI437" s="311"/>
      <c r="BJ437" s="311"/>
      <c r="BK437" s="311"/>
      <c r="BL437" s="311"/>
      <c r="BM437" s="311"/>
      <c r="BN437" s="311"/>
      <c r="BO437" s="311"/>
      <c r="BP437" s="311"/>
      <c r="BQ437" s="311"/>
      <c r="BR437" s="311"/>
      <c r="BS437" s="311"/>
      <c r="BT437" s="311"/>
    </row>
    <row r="438" spans="5:72" ht="15.75" customHeight="1" x14ac:dyDescent="0.2">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c r="AA438" s="311"/>
      <c r="AB438" s="311"/>
      <c r="AC438" s="311"/>
      <c r="AD438" s="311"/>
      <c r="AE438" s="311"/>
      <c r="AF438" s="311"/>
      <c r="AG438" s="311"/>
      <c r="AH438" s="311"/>
      <c r="AI438" s="311"/>
      <c r="AJ438" s="311"/>
      <c r="AK438" s="311"/>
      <c r="AL438" s="311"/>
      <c r="AM438" s="311"/>
      <c r="AN438" s="311"/>
      <c r="AO438" s="311"/>
      <c r="AP438" s="311"/>
      <c r="AQ438" s="311"/>
      <c r="AR438" s="311"/>
      <c r="AS438" s="311"/>
      <c r="AT438" s="311"/>
      <c r="AU438" s="311"/>
      <c r="AV438" s="311"/>
      <c r="AW438" s="311"/>
      <c r="AX438" s="311"/>
      <c r="AY438" s="311"/>
      <c r="AZ438" s="311"/>
      <c r="BA438" s="311"/>
      <c r="BB438" s="311"/>
      <c r="BC438" s="311"/>
      <c r="BD438" s="311"/>
      <c r="BE438" s="311"/>
      <c r="BF438" s="311"/>
      <c r="BG438" s="311"/>
      <c r="BH438" s="311"/>
      <c r="BI438" s="311"/>
      <c r="BJ438" s="311"/>
      <c r="BK438" s="311"/>
      <c r="BL438" s="311"/>
      <c r="BM438" s="311"/>
      <c r="BN438" s="311"/>
      <c r="BO438" s="311"/>
      <c r="BP438" s="311"/>
      <c r="BQ438" s="311"/>
      <c r="BR438" s="311"/>
      <c r="BS438" s="311"/>
      <c r="BT438" s="311"/>
    </row>
    <row r="439" spans="5:72" ht="15.75" customHeight="1" x14ac:dyDescent="0.2">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c r="AA439" s="311"/>
      <c r="AB439" s="311"/>
      <c r="AC439" s="311"/>
      <c r="AD439" s="311"/>
      <c r="AE439" s="311"/>
      <c r="AF439" s="311"/>
      <c r="AG439" s="311"/>
      <c r="AH439" s="311"/>
      <c r="AI439" s="311"/>
      <c r="AJ439" s="311"/>
      <c r="AK439" s="311"/>
      <c r="AL439" s="311"/>
      <c r="AM439" s="311"/>
      <c r="AN439" s="311"/>
      <c r="AO439" s="311"/>
      <c r="AP439" s="311"/>
      <c r="AQ439" s="311"/>
      <c r="AR439" s="311"/>
      <c r="AS439" s="311"/>
      <c r="AT439" s="311"/>
      <c r="AU439" s="311"/>
      <c r="AV439" s="311"/>
      <c r="AW439" s="311"/>
      <c r="AX439" s="311"/>
      <c r="AY439" s="311"/>
      <c r="AZ439" s="311"/>
      <c r="BA439" s="311"/>
      <c r="BB439" s="311"/>
      <c r="BC439" s="311"/>
      <c r="BD439" s="311"/>
      <c r="BE439" s="311"/>
      <c r="BF439" s="311"/>
      <c r="BG439" s="311"/>
      <c r="BH439" s="311"/>
      <c r="BI439" s="311"/>
      <c r="BJ439" s="311"/>
      <c r="BK439" s="311"/>
      <c r="BL439" s="311"/>
      <c r="BM439" s="311"/>
      <c r="BN439" s="311"/>
      <c r="BO439" s="311"/>
      <c r="BP439" s="311"/>
      <c r="BQ439" s="311"/>
      <c r="BR439" s="311"/>
      <c r="BS439" s="311"/>
      <c r="BT439" s="311"/>
    </row>
    <row r="440" spans="5:72" ht="15.75" customHeight="1" x14ac:dyDescent="0.2">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c r="AA440" s="311"/>
      <c r="AB440" s="311"/>
      <c r="AC440" s="311"/>
      <c r="AD440" s="311"/>
      <c r="AE440" s="311"/>
      <c r="AF440" s="311"/>
      <c r="AG440" s="311"/>
      <c r="AH440" s="311"/>
      <c r="AI440" s="311"/>
      <c r="AJ440" s="311"/>
      <c r="AK440" s="311"/>
      <c r="AL440" s="311"/>
      <c r="AM440" s="311"/>
      <c r="AN440" s="311"/>
      <c r="AO440" s="311"/>
      <c r="AP440" s="311"/>
      <c r="AQ440" s="311"/>
      <c r="AR440" s="311"/>
      <c r="AS440" s="311"/>
      <c r="AT440" s="311"/>
      <c r="AU440" s="311"/>
      <c r="AV440" s="311"/>
      <c r="AW440" s="311"/>
      <c r="AX440" s="311"/>
      <c r="AY440" s="311"/>
      <c r="AZ440" s="311"/>
      <c r="BA440" s="311"/>
      <c r="BB440" s="311"/>
      <c r="BC440" s="311"/>
      <c r="BD440" s="311"/>
      <c r="BE440" s="311"/>
      <c r="BF440" s="311"/>
      <c r="BG440" s="311"/>
      <c r="BH440" s="311"/>
      <c r="BI440" s="311"/>
      <c r="BJ440" s="311"/>
      <c r="BK440" s="311"/>
      <c r="BL440" s="311"/>
      <c r="BM440" s="311"/>
      <c r="BN440" s="311"/>
      <c r="BO440" s="311"/>
      <c r="BP440" s="311"/>
      <c r="BQ440" s="311"/>
      <c r="BR440" s="311"/>
      <c r="BS440" s="311"/>
      <c r="BT440" s="311"/>
    </row>
    <row r="441" spans="5:72" ht="15.75" customHeight="1" x14ac:dyDescent="0.2">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c r="AA441" s="311"/>
      <c r="AB441" s="311"/>
      <c r="AC441" s="311"/>
      <c r="AD441" s="311"/>
      <c r="AE441" s="311"/>
      <c r="AF441" s="311"/>
      <c r="AG441" s="311"/>
      <c r="AH441" s="311"/>
      <c r="AI441" s="311"/>
      <c r="AJ441" s="311"/>
      <c r="AK441" s="311"/>
      <c r="AL441" s="311"/>
      <c r="AM441" s="311"/>
      <c r="AN441" s="311"/>
      <c r="AO441" s="311"/>
      <c r="AP441" s="311"/>
      <c r="AQ441" s="311"/>
      <c r="AR441" s="311"/>
      <c r="AS441" s="311"/>
      <c r="AT441" s="311"/>
      <c r="AU441" s="311"/>
      <c r="AV441" s="311"/>
      <c r="AW441" s="311"/>
      <c r="AX441" s="311"/>
      <c r="AY441" s="311"/>
      <c r="AZ441" s="311"/>
      <c r="BA441" s="311"/>
      <c r="BB441" s="311"/>
      <c r="BC441" s="311"/>
      <c r="BD441" s="311"/>
      <c r="BE441" s="311"/>
      <c r="BF441" s="311"/>
      <c r="BG441" s="311"/>
      <c r="BH441" s="311"/>
      <c r="BI441" s="311"/>
      <c r="BJ441" s="311"/>
      <c r="BK441" s="311"/>
      <c r="BL441" s="311"/>
      <c r="BM441" s="311"/>
      <c r="BN441" s="311"/>
      <c r="BO441" s="311"/>
      <c r="BP441" s="311"/>
      <c r="BQ441" s="311"/>
      <c r="BR441" s="311"/>
      <c r="BS441" s="311"/>
      <c r="BT441" s="311"/>
    </row>
    <row r="442" spans="5:72" ht="15.75" customHeight="1" x14ac:dyDescent="0.2">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c r="AA442" s="311"/>
      <c r="AB442" s="311"/>
      <c r="AC442" s="311"/>
      <c r="AD442" s="311"/>
      <c r="AE442" s="311"/>
      <c r="AF442" s="311"/>
      <c r="AG442" s="311"/>
      <c r="AH442" s="311"/>
      <c r="AI442" s="311"/>
      <c r="AJ442" s="311"/>
      <c r="AK442" s="311"/>
      <c r="AL442" s="311"/>
      <c r="AM442" s="311"/>
      <c r="AN442" s="311"/>
      <c r="AO442" s="311"/>
      <c r="AP442" s="311"/>
      <c r="AQ442" s="311"/>
      <c r="AR442" s="311"/>
      <c r="AS442" s="311"/>
      <c r="AT442" s="311"/>
      <c r="AU442" s="311"/>
      <c r="AV442" s="311"/>
      <c r="AW442" s="311"/>
      <c r="AX442" s="311"/>
      <c r="AY442" s="311"/>
      <c r="AZ442" s="311"/>
      <c r="BA442" s="311"/>
      <c r="BB442" s="311"/>
      <c r="BC442" s="311"/>
      <c r="BD442" s="311"/>
      <c r="BE442" s="311"/>
      <c r="BF442" s="311"/>
      <c r="BG442" s="311"/>
      <c r="BH442" s="311"/>
      <c r="BI442" s="311"/>
      <c r="BJ442" s="311"/>
      <c r="BK442" s="311"/>
      <c r="BL442" s="311"/>
      <c r="BM442" s="311"/>
      <c r="BN442" s="311"/>
      <c r="BO442" s="311"/>
      <c r="BP442" s="311"/>
      <c r="BQ442" s="311"/>
      <c r="BR442" s="311"/>
      <c r="BS442" s="311"/>
      <c r="BT442" s="311"/>
    </row>
    <row r="443" spans="5:72" ht="15.75" customHeight="1" x14ac:dyDescent="0.2">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c r="AA443" s="311"/>
      <c r="AB443" s="311"/>
      <c r="AC443" s="311"/>
      <c r="AD443" s="311"/>
      <c r="AE443" s="311"/>
      <c r="AF443" s="311"/>
      <c r="AG443" s="311"/>
      <c r="AH443" s="311"/>
      <c r="AI443" s="311"/>
      <c r="AJ443" s="311"/>
      <c r="AK443" s="311"/>
      <c r="AL443" s="311"/>
      <c r="AM443" s="311"/>
      <c r="AN443" s="311"/>
      <c r="AO443" s="311"/>
      <c r="AP443" s="311"/>
      <c r="AQ443" s="311"/>
      <c r="AR443" s="311"/>
      <c r="AS443" s="311"/>
      <c r="AT443" s="311"/>
      <c r="AU443" s="311"/>
      <c r="AV443" s="311"/>
      <c r="AW443" s="311"/>
      <c r="AX443" s="311"/>
      <c r="AY443" s="311"/>
      <c r="AZ443" s="311"/>
      <c r="BA443" s="311"/>
      <c r="BB443" s="311"/>
      <c r="BC443" s="311"/>
      <c r="BD443" s="311"/>
      <c r="BE443" s="311"/>
      <c r="BF443" s="311"/>
      <c r="BG443" s="311"/>
      <c r="BH443" s="311"/>
      <c r="BI443" s="311"/>
      <c r="BJ443" s="311"/>
      <c r="BK443" s="311"/>
      <c r="BL443" s="311"/>
      <c r="BM443" s="311"/>
      <c r="BN443" s="311"/>
      <c r="BO443" s="311"/>
      <c r="BP443" s="311"/>
      <c r="BQ443" s="311"/>
      <c r="BR443" s="311"/>
      <c r="BS443" s="311"/>
      <c r="BT443" s="311"/>
    </row>
    <row r="444" spans="5:72" ht="15.75" customHeight="1" x14ac:dyDescent="0.2">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c r="AA444" s="311"/>
      <c r="AB444" s="311"/>
      <c r="AC444" s="311"/>
      <c r="AD444" s="311"/>
      <c r="AE444" s="311"/>
      <c r="AF444" s="311"/>
      <c r="AG444" s="311"/>
      <c r="AH444" s="311"/>
      <c r="AI444" s="311"/>
      <c r="AJ444" s="311"/>
      <c r="AK444" s="311"/>
      <c r="AL444" s="311"/>
      <c r="AM444" s="311"/>
      <c r="AN444" s="311"/>
      <c r="AO444" s="311"/>
      <c r="AP444" s="311"/>
      <c r="AQ444" s="311"/>
      <c r="AR444" s="311"/>
      <c r="AS444" s="311"/>
      <c r="AT444" s="311"/>
      <c r="AU444" s="311"/>
      <c r="AV444" s="311"/>
      <c r="AW444" s="311"/>
      <c r="AX444" s="311"/>
      <c r="AY444" s="311"/>
      <c r="AZ444" s="311"/>
      <c r="BA444" s="311"/>
      <c r="BB444" s="311"/>
      <c r="BC444" s="311"/>
      <c r="BD444" s="311"/>
      <c r="BE444" s="311"/>
      <c r="BF444" s="311"/>
      <c r="BG444" s="311"/>
      <c r="BH444" s="311"/>
      <c r="BI444" s="311"/>
      <c r="BJ444" s="311"/>
      <c r="BK444" s="311"/>
      <c r="BL444" s="311"/>
      <c r="BM444" s="311"/>
      <c r="BN444" s="311"/>
      <c r="BO444" s="311"/>
      <c r="BP444" s="311"/>
      <c r="BQ444" s="311"/>
      <c r="BR444" s="311"/>
      <c r="BS444" s="311"/>
      <c r="BT444" s="311"/>
    </row>
    <row r="445" spans="5:72" ht="15.75" customHeight="1" x14ac:dyDescent="0.2">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c r="AA445" s="311"/>
      <c r="AB445" s="311"/>
      <c r="AC445" s="311"/>
      <c r="AD445" s="311"/>
      <c r="AE445" s="311"/>
      <c r="AF445" s="311"/>
      <c r="AG445" s="311"/>
      <c r="AH445" s="311"/>
      <c r="AI445" s="311"/>
      <c r="AJ445" s="311"/>
      <c r="AK445" s="311"/>
      <c r="AL445" s="311"/>
      <c r="AM445" s="311"/>
      <c r="AN445" s="311"/>
      <c r="AO445" s="311"/>
      <c r="AP445" s="311"/>
      <c r="AQ445" s="311"/>
      <c r="AR445" s="311"/>
      <c r="AS445" s="311"/>
      <c r="AT445" s="311"/>
      <c r="AU445" s="311"/>
      <c r="AV445" s="311"/>
      <c r="AW445" s="311"/>
      <c r="AX445" s="311"/>
      <c r="AY445" s="311"/>
      <c r="AZ445" s="311"/>
      <c r="BA445" s="311"/>
      <c r="BB445" s="311"/>
      <c r="BC445" s="311"/>
      <c r="BD445" s="311"/>
      <c r="BE445" s="311"/>
      <c r="BF445" s="311"/>
      <c r="BG445" s="311"/>
      <c r="BH445" s="311"/>
      <c r="BI445" s="311"/>
      <c r="BJ445" s="311"/>
      <c r="BK445" s="311"/>
      <c r="BL445" s="311"/>
      <c r="BM445" s="311"/>
      <c r="BN445" s="311"/>
      <c r="BO445" s="311"/>
      <c r="BP445" s="311"/>
      <c r="BQ445" s="311"/>
      <c r="BR445" s="311"/>
      <c r="BS445" s="311"/>
      <c r="BT445" s="311"/>
    </row>
    <row r="446" spans="5:72" ht="15.75" customHeight="1" x14ac:dyDescent="0.2">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c r="AA446" s="311"/>
      <c r="AB446" s="311"/>
      <c r="AC446" s="311"/>
      <c r="AD446" s="311"/>
      <c r="AE446" s="311"/>
      <c r="AF446" s="311"/>
      <c r="AG446" s="311"/>
      <c r="AH446" s="311"/>
      <c r="AI446" s="311"/>
      <c r="AJ446" s="311"/>
      <c r="AK446" s="311"/>
      <c r="AL446" s="311"/>
      <c r="AM446" s="311"/>
      <c r="AN446" s="311"/>
      <c r="AO446" s="311"/>
      <c r="AP446" s="311"/>
      <c r="AQ446" s="311"/>
      <c r="AR446" s="311"/>
      <c r="AS446" s="311"/>
      <c r="AT446" s="311"/>
      <c r="AU446" s="311"/>
      <c r="AV446" s="311"/>
      <c r="AW446" s="311"/>
      <c r="AX446" s="311"/>
      <c r="AY446" s="311"/>
      <c r="AZ446" s="311"/>
      <c r="BA446" s="311"/>
      <c r="BB446" s="311"/>
      <c r="BC446" s="311"/>
      <c r="BD446" s="311"/>
      <c r="BE446" s="311"/>
      <c r="BF446" s="311"/>
      <c r="BG446" s="311"/>
      <c r="BH446" s="311"/>
      <c r="BI446" s="311"/>
      <c r="BJ446" s="311"/>
      <c r="BK446" s="311"/>
      <c r="BL446" s="311"/>
      <c r="BM446" s="311"/>
      <c r="BN446" s="311"/>
      <c r="BO446" s="311"/>
      <c r="BP446" s="311"/>
      <c r="BQ446" s="311"/>
      <c r="BR446" s="311"/>
      <c r="BS446" s="311"/>
      <c r="BT446" s="311"/>
    </row>
    <row r="447" spans="5:72" ht="15.75" customHeight="1" x14ac:dyDescent="0.2">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c r="AA447" s="311"/>
      <c r="AB447" s="311"/>
      <c r="AC447" s="311"/>
      <c r="AD447" s="311"/>
      <c r="AE447" s="311"/>
      <c r="AF447" s="311"/>
      <c r="AG447" s="311"/>
      <c r="AH447" s="311"/>
      <c r="AI447" s="311"/>
      <c r="AJ447" s="311"/>
      <c r="AK447" s="311"/>
      <c r="AL447" s="311"/>
      <c r="AM447" s="311"/>
      <c r="AN447" s="311"/>
      <c r="AO447" s="311"/>
      <c r="AP447" s="311"/>
      <c r="AQ447" s="311"/>
      <c r="AR447" s="311"/>
      <c r="AS447" s="311"/>
      <c r="AT447" s="311"/>
      <c r="AU447" s="311"/>
      <c r="AV447" s="311"/>
      <c r="AW447" s="311"/>
      <c r="AX447" s="311"/>
      <c r="AY447" s="311"/>
      <c r="AZ447" s="311"/>
      <c r="BA447" s="311"/>
      <c r="BB447" s="311"/>
      <c r="BC447" s="311"/>
      <c r="BD447" s="311"/>
      <c r="BE447" s="311"/>
      <c r="BF447" s="311"/>
      <c r="BG447" s="311"/>
      <c r="BH447" s="311"/>
      <c r="BI447" s="311"/>
      <c r="BJ447" s="311"/>
      <c r="BK447" s="311"/>
      <c r="BL447" s="311"/>
      <c r="BM447" s="311"/>
      <c r="BN447" s="311"/>
      <c r="BO447" s="311"/>
      <c r="BP447" s="311"/>
      <c r="BQ447" s="311"/>
      <c r="BR447" s="311"/>
      <c r="BS447" s="311"/>
      <c r="BT447" s="311"/>
    </row>
    <row r="448" spans="5:72" ht="15.75" customHeight="1" x14ac:dyDescent="0.2">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c r="AA448" s="311"/>
      <c r="AB448" s="311"/>
      <c r="AC448" s="311"/>
      <c r="AD448" s="311"/>
      <c r="AE448" s="311"/>
      <c r="AF448" s="311"/>
      <c r="AG448" s="311"/>
      <c r="AH448" s="311"/>
      <c r="AI448" s="311"/>
      <c r="AJ448" s="311"/>
      <c r="AK448" s="311"/>
      <c r="AL448" s="311"/>
      <c r="AM448" s="311"/>
      <c r="AN448" s="311"/>
      <c r="AO448" s="311"/>
      <c r="AP448" s="311"/>
      <c r="AQ448" s="311"/>
      <c r="AR448" s="311"/>
      <c r="AS448" s="311"/>
      <c r="AT448" s="311"/>
      <c r="AU448" s="311"/>
      <c r="AV448" s="311"/>
      <c r="AW448" s="311"/>
      <c r="AX448" s="311"/>
      <c r="AY448" s="311"/>
      <c r="AZ448" s="311"/>
      <c r="BA448" s="311"/>
      <c r="BB448" s="311"/>
      <c r="BC448" s="311"/>
      <c r="BD448" s="311"/>
      <c r="BE448" s="311"/>
      <c r="BF448" s="311"/>
      <c r="BG448" s="311"/>
      <c r="BH448" s="311"/>
      <c r="BI448" s="311"/>
      <c r="BJ448" s="311"/>
      <c r="BK448" s="311"/>
      <c r="BL448" s="311"/>
      <c r="BM448" s="311"/>
      <c r="BN448" s="311"/>
      <c r="BO448" s="311"/>
      <c r="BP448" s="311"/>
      <c r="BQ448" s="311"/>
      <c r="BR448" s="311"/>
      <c r="BS448" s="311"/>
      <c r="BT448" s="311"/>
    </row>
    <row r="449" spans="5:72" ht="15.75" customHeight="1" x14ac:dyDescent="0.2">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c r="AA449" s="311"/>
      <c r="AB449" s="311"/>
      <c r="AC449" s="311"/>
      <c r="AD449" s="311"/>
      <c r="AE449" s="311"/>
      <c r="AF449" s="311"/>
      <c r="AG449" s="311"/>
      <c r="AH449" s="311"/>
      <c r="AI449" s="311"/>
      <c r="AJ449" s="311"/>
      <c r="AK449" s="311"/>
      <c r="AL449" s="311"/>
      <c r="AM449" s="311"/>
      <c r="AN449" s="311"/>
      <c r="AO449" s="311"/>
      <c r="AP449" s="311"/>
      <c r="AQ449" s="311"/>
      <c r="AR449" s="311"/>
      <c r="AS449" s="311"/>
      <c r="AT449" s="311"/>
      <c r="AU449" s="311"/>
      <c r="AV449" s="311"/>
      <c r="AW449" s="311"/>
      <c r="AX449" s="311"/>
      <c r="AY449" s="311"/>
      <c r="AZ449" s="311"/>
      <c r="BA449" s="311"/>
      <c r="BB449" s="311"/>
      <c r="BC449" s="311"/>
      <c r="BD449" s="311"/>
      <c r="BE449" s="311"/>
      <c r="BF449" s="311"/>
      <c r="BG449" s="311"/>
      <c r="BH449" s="311"/>
      <c r="BI449" s="311"/>
      <c r="BJ449" s="311"/>
      <c r="BK449" s="311"/>
      <c r="BL449" s="311"/>
      <c r="BM449" s="311"/>
      <c r="BN449" s="311"/>
      <c r="BO449" s="311"/>
      <c r="BP449" s="311"/>
      <c r="BQ449" s="311"/>
      <c r="BR449" s="311"/>
      <c r="BS449" s="311"/>
      <c r="BT449" s="311"/>
    </row>
    <row r="450" spans="5:72" ht="15.75" customHeight="1" x14ac:dyDescent="0.2">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c r="AA450" s="311"/>
      <c r="AB450" s="311"/>
      <c r="AC450" s="311"/>
      <c r="AD450" s="311"/>
      <c r="AE450" s="311"/>
      <c r="AF450" s="311"/>
      <c r="AG450" s="311"/>
      <c r="AH450" s="311"/>
      <c r="AI450" s="311"/>
      <c r="AJ450" s="311"/>
      <c r="AK450" s="311"/>
      <c r="AL450" s="311"/>
      <c r="AM450" s="311"/>
      <c r="AN450" s="311"/>
      <c r="AO450" s="311"/>
      <c r="AP450" s="311"/>
      <c r="AQ450" s="311"/>
      <c r="AR450" s="311"/>
      <c r="AS450" s="311"/>
      <c r="AT450" s="311"/>
      <c r="AU450" s="311"/>
      <c r="AV450" s="311"/>
      <c r="AW450" s="311"/>
      <c r="AX450" s="311"/>
      <c r="AY450" s="311"/>
      <c r="AZ450" s="311"/>
      <c r="BA450" s="311"/>
      <c r="BB450" s="311"/>
      <c r="BC450" s="311"/>
      <c r="BD450" s="311"/>
      <c r="BE450" s="311"/>
      <c r="BF450" s="311"/>
      <c r="BG450" s="311"/>
      <c r="BH450" s="311"/>
      <c r="BI450" s="311"/>
      <c r="BJ450" s="311"/>
      <c r="BK450" s="311"/>
      <c r="BL450" s="311"/>
      <c r="BM450" s="311"/>
      <c r="BN450" s="311"/>
      <c r="BO450" s="311"/>
      <c r="BP450" s="311"/>
      <c r="BQ450" s="311"/>
      <c r="BR450" s="311"/>
      <c r="BS450" s="311"/>
      <c r="BT450" s="311"/>
    </row>
    <row r="451" spans="5:72" ht="15.75" customHeight="1" x14ac:dyDescent="0.2">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c r="AA451" s="311"/>
      <c r="AB451" s="311"/>
      <c r="AC451" s="311"/>
      <c r="AD451" s="311"/>
      <c r="AE451" s="311"/>
      <c r="AF451" s="311"/>
      <c r="AG451" s="311"/>
      <c r="AH451" s="311"/>
      <c r="AI451" s="311"/>
      <c r="AJ451" s="311"/>
      <c r="AK451" s="311"/>
      <c r="AL451" s="311"/>
      <c r="AM451" s="311"/>
      <c r="AN451" s="311"/>
      <c r="AO451" s="311"/>
      <c r="AP451" s="311"/>
      <c r="AQ451" s="311"/>
      <c r="AR451" s="311"/>
      <c r="AS451" s="311"/>
      <c r="AT451" s="311"/>
      <c r="AU451" s="311"/>
      <c r="AV451" s="311"/>
      <c r="AW451" s="311"/>
      <c r="AX451" s="311"/>
      <c r="AY451" s="311"/>
      <c r="AZ451" s="311"/>
      <c r="BA451" s="311"/>
      <c r="BB451" s="311"/>
      <c r="BC451" s="311"/>
      <c r="BD451" s="311"/>
      <c r="BE451" s="311"/>
      <c r="BF451" s="311"/>
      <c r="BG451" s="311"/>
      <c r="BH451" s="311"/>
      <c r="BI451" s="311"/>
      <c r="BJ451" s="311"/>
      <c r="BK451" s="311"/>
      <c r="BL451" s="311"/>
      <c r="BM451" s="311"/>
      <c r="BN451" s="311"/>
      <c r="BO451" s="311"/>
      <c r="BP451" s="311"/>
      <c r="BQ451" s="311"/>
      <c r="BR451" s="311"/>
      <c r="BS451" s="311"/>
      <c r="BT451" s="311"/>
    </row>
    <row r="452" spans="5:72" ht="15.75" customHeight="1" x14ac:dyDescent="0.2">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c r="AA452" s="311"/>
      <c r="AB452" s="311"/>
      <c r="AC452" s="311"/>
      <c r="AD452" s="311"/>
      <c r="AE452" s="311"/>
      <c r="AF452" s="311"/>
      <c r="AG452" s="311"/>
      <c r="AH452" s="311"/>
      <c r="AI452" s="311"/>
      <c r="AJ452" s="311"/>
      <c r="AK452" s="311"/>
      <c r="AL452" s="311"/>
      <c r="AM452" s="311"/>
      <c r="AN452" s="311"/>
      <c r="AO452" s="311"/>
      <c r="AP452" s="311"/>
      <c r="AQ452" s="311"/>
      <c r="AR452" s="311"/>
      <c r="AS452" s="311"/>
      <c r="AT452" s="311"/>
      <c r="AU452" s="311"/>
      <c r="AV452" s="311"/>
      <c r="AW452" s="311"/>
      <c r="AX452" s="311"/>
      <c r="AY452" s="311"/>
      <c r="AZ452" s="311"/>
      <c r="BA452" s="311"/>
      <c r="BB452" s="311"/>
      <c r="BC452" s="311"/>
      <c r="BD452" s="311"/>
      <c r="BE452" s="311"/>
      <c r="BF452" s="311"/>
      <c r="BG452" s="311"/>
      <c r="BH452" s="311"/>
      <c r="BI452" s="311"/>
      <c r="BJ452" s="311"/>
      <c r="BK452" s="311"/>
      <c r="BL452" s="311"/>
      <c r="BM452" s="311"/>
      <c r="BN452" s="311"/>
      <c r="BO452" s="311"/>
      <c r="BP452" s="311"/>
      <c r="BQ452" s="311"/>
      <c r="BR452" s="311"/>
      <c r="BS452" s="311"/>
      <c r="BT452" s="311"/>
    </row>
    <row r="453" spans="5:72" ht="15.75" customHeight="1" x14ac:dyDescent="0.2">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c r="AA453" s="311"/>
      <c r="AB453" s="311"/>
      <c r="AC453" s="311"/>
      <c r="AD453" s="311"/>
      <c r="AE453" s="311"/>
      <c r="AF453" s="311"/>
      <c r="AG453" s="311"/>
      <c r="AH453" s="311"/>
      <c r="AI453" s="311"/>
      <c r="AJ453" s="311"/>
      <c r="AK453" s="311"/>
      <c r="AL453" s="311"/>
      <c r="AM453" s="311"/>
      <c r="AN453" s="311"/>
      <c r="AO453" s="311"/>
      <c r="AP453" s="311"/>
      <c r="AQ453" s="311"/>
      <c r="AR453" s="311"/>
      <c r="AS453" s="311"/>
      <c r="AT453" s="311"/>
      <c r="AU453" s="311"/>
      <c r="AV453" s="311"/>
      <c r="AW453" s="311"/>
      <c r="AX453" s="311"/>
      <c r="AY453" s="311"/>
      <c r="AZ453" s="311"/>
      <c r="BA453" s="311"/>
      <c r="BB453" s="311"/>
      <c r="BC453" s="311"/>
      <c r="BD453" s="311"/>
      <c r="BE453" s="311"/>
      <c r="BF453" s="311"/>
      <c r="BG453" s="311"/>
      <c r="BH453" s="311"/>
      <c r="BI453" s="311"/>
      <c r="BJ453" s="311"/>
      <c r="BK453" s="311"/>
      <c r="BL453" s="311"/>
      <c r="BM453" s="311"/>
      <c r="BN453" s="311"/>
      <c r="BO453" s="311"/>
      <c r="BP453" s="311"/>
      <c r="BQ453" s="311"/>
      <c r="BR453" s="311"/>
      <c r="BS453" s="311"/>
      <c r="BT453" s="311"/>
    </row>
    <row r="454" spans="5:72" ht="15.75" customHeight="1" x14ac:dyDescent="0.2">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c r="AA454" s="311"/>
      <c r="AB454" s="311"/>
      <c r="AC454" s="311"/>
      <c r="AD454" s="311"/>
      <c r="AE454" s="311"/>
      <c r="AF454" s="311"/>
      <c r="AG454" s="311"/>
      <c r="AH454" s="311"/>
      <c r="AI454" s="311"/>
      <c r="AJ454" s="311"/>
      <c r="AK454" s="311"/>
      <c r="AL454" s="311"/>
      <c r="AM454" s="311"/>
      <c r="AN454" s="311"/>
      <c r="AO454" s="311"/>
      <c r="AP454" s="311"/>
      <c r="AQ454" s="311"/>
      <c r="AR454" s="311"/>
      <c r="AS454" s="311"/>
      <c r="AT454" s="311"/>
      <c r="AU454" s="311"/>
      <c r="AV454" s="311"/>
      <c r="AW454" s="311"/>
      <c r="AX454" s="311"/>
      <c r="AY454" s="311"/>
      <c r="AZ454" s="311"/>
      <c r="BA454" s="311"/>
      <c r="BB454" s="311"/>
      <c r="BC454" s="311"/>
      <c r="BD454" s="311"/>
      <c r="BE454" s="311"/>
      <c r="BF454" s="311"/>
      <c r="BG454" s="311"/>
      <c r="BH454" s="311"/>
      <c r="BI454" s="311"/>
      <c r="BJ454" s="311"/>
      <c r="BK454" s="311"/>
      <c r="BL454" s="311"/>
      <c r="BM454" s="311"/>
      <c r="BN454" s="311"/>
      <c r="BO454" s="311"/>
      <c r="BP454" s="311"/>
      <c r="BQ454" s="311"/>
      <c r="BR454" s="311"/>
      <c r="BS454" s="311"/>
      <c r="BT454" s="311"/>
    </row>
    <row r="455" spans="5:72" ht="15.75" customHeight="1" x14ac:dyDescent="0.2">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c r="AA455" s="311"/>
      <c r="AB455" s="311"/>
      <c r="AC455" s="311"/>
      <c r="AD455" s="311"/>
      <c r="AE455" s="311"/>
      <c r="AF455" s="311"/>
      <c r="AG455" s="311"/>
      <c r="AH455" s="311"/>
      <c r="AI455" s="311"/>
      <c r="AJ455" s="311"/>
      <c r="AK455" s="311"/>
      <c r="AL455" s="311"/>
      <c r="AM455" s="311"/>
      <c r="AN455" s="311"/>
      <c r="AO455" s="311"/>
      <c r="AP455" s="311"/>
      <c r="AQ455" s="311"/>
      <c r="AR455" s="311"/>
      <c r="AS455" s="311"/>
      <c r="AT455" s="311"/>
      <c r="AU455" s="311"/>
      <c r="AV455" s="311"/>
      <c r="AW455" s="311"/>
      <c r="AX455" s="311"/>
      <c r="AY455" s="311"/>
      <c r="AZ455" s="311"/>
      <c r="BA455" s="311"/>
      <c r="BB455" s="311"/>
      <c r="BC455" s="311"/>
      <c r="BD455" s="311"/>
      <c r="BE455" s="311"/>
      <c r="BF455" s="311"/>
      <c r="BG455" s="311"/>
      <c r="BH455" s="311"/>
      <c r="BI455" s="311"/>
      <c r="BJ455" s="311"/>
      <c r="BK455" s="311"/>
      <c r="BL455" s="311"/>
      <c r="BM455" s="311"/>
      <c r="BN455" s="311"/>
      <c r="BO455" s="311"/>
      <c r="BP455" s="311"/>
      <c r="BQ455" s="311"/>
      <c r="BR455" s="311"/>
      <c r="BS455" s="311"/>
      <c r="BT455" s="311"/>
    </row>
    <row r="456" spans="5:72" ht="15.75" customHeight="1" x14ac:dyDescent="0.2">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c r="AA456" s="311"/>
      <c r="AB456" s="311"/>
      <c r="AC456" s="311"/>
      <c r="AD456" s="311"/>
      <c r="AE456" s="311"/>
      <c r="AF456" s="311"/>
      <c r="AG456" s="311"/>
      <c r="AH456" s="311"/>
      <c r="AI456" s="311"/>
      <c r="AJ456" s="311"/>
      <c r="AK456" s="311"/>
      <c r="AL456" s="311"/>
      <c r="AM456" s="311"/>
      <c r="AN456" s="311"/>
      <c r="AO456" s="311"/>
      <c r="AP456" s="311"/>
      <c r="AQ456" s="311"/>
      <c r="AR456" s="311"/>
      <c r="AS456" s="311"/>
      <c r="AT456" s="311"/>
      <c r="AU456" s="311"/>
      <c r="AV456" s="311"/>
      <c r="AW456" s="311"/>
      <c r="AX456" s="311"/>
      <c r="AY456" s="311"/>
      <c r="AZ456" s="311"/>
      <c r="BA456" s="311"/>
      <c r="BB456" s="311"/>
      <c r="BC456" s="311"/>
      <c r="BD456" s="311"/>
      <c r="BE456" s="311"/>
      <c r="BF456" s="311"/>
      <c r="BG456" s="311"/>
      <c r="BH456" s="311"/>
      <c r="BI456" s="311"/>
      <c r="BJ456" s="311"/>
      <c r="BK456" s="311"/>
      <c r="BL456" s="311"/>
      <c r="BM456" s="311"/>
      <c r="BN456" s="311"/>
      <c r="BO456" s="311"/>
      <c r="BP456" s="311"/>
      <c r="BQ456" s="311"/>
      <c r="BR456" s="311"/>
      <c r="BS456" s="311"/>
      <c r="BT456" s="311"/>
    </row>
    <row r="457" spans="5:72" ht="15.75" customHeight="1" x14ac:dyDescent="0.2">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c r="AA457" s="311"/>
      <c r="AB457" s="311"/>
      <c r="AC457" s="311"/>
      <c r="AD457" s="311"/>
      <c r="AE457" s="311"/>
      <c r="AF457" s="311"/>
      <c r="AG457" s="311"/>
      <c r="AH457" s="311"/>
      <c r="AI457" s="311"/>
      <c r="AJ457" s="311"/>
      <c r="AK457" s="311"/>
      <c r="AL457" s="311"/>
      <c r="AM457" s="311"/>
      <c r="AN457" s="311"/>
      <c r="AO457" s="311"/>
      <c r="AP457" s="311"/>
      <c r="AQ457" s="311"/>
      <c r="AR457" s="311"/>
      <c r="AS457" s="311"/>
      <c r="AT457" s="311"/>
      <c r="AU457" s="311"/>
      <c r="AV457" s="311"/>
      <c r="AW457" s="311"/>
      <c r="AX457" s="311"/>
      <c r="AY457" s="311"/>
      <c r="AZ457" s="311"/>
      <c r="BA457" s="311"/>
      <c r="BB457" s="311"/>
      <c r="BC457" s="311"/>
      <c r="BD457" s="311"/>
      <c r="BE457" s="311"/>
      <c r="BF457" s="311"/>
      <c r="BG457" s="311"/>
      <c r="BH457" s="311"/>
      <c r="BI457" s="311"/>
      <c r="BJ457" s="311"/>
      <c r="BK457" s="311"/>
      <c r="BL457" s="311"/>
      <c r="BM457" s="311"/>
      <c r="BN457" s="311"/>
      <c r="BO457" s="311"/>
      <c r="BP457" s="311"/>
      <c r="BQ457" s="311"/>
      <c r="BR457" s="311"/>
      <c r="BS457" s="311"/>
      <c r="BT457" s="311"/>
    </row>
    <row r="458" spans="5:72" ht="15.75" customHeight="1" x14ac:dyDescent="0.2">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c r="AA458" s="311"/>
      <c r="AB458" s="311"/>
      <c r="AC458" s="311"/>
      <c r="AD458" s="311"/>
      <c r="AE458" s="311"/>
      <c r="AF458" s="311"/>
      <c r="AG458" s="311"/>
      <c r="AH458" s="311"/>
      <c r="AI458" s="311"/>
      <c r="AJ458" s="311"/>
      <c r="AK458" s="311"/>
      <c r="AL458" s="311"/>
      <c r="AM458" s="311"/>
      <c r="AN458" s="311"/>
      <c r="AO458" s="311"/>
      <c r="AP458" s="311"/>
      <c r="AQ458" s="311"/>
      <c r="AR458" s="311"/>
      <c r="AS458" s="311"/>
      <c r="AT458" s="311"/>
      <c r="AU458" s="311"/>
      <c r="AV458" s="311"/>
      <c r="AW458" s="311"/>
      <c r="AX458" s="311"/>
      <c r="AY458" s="311"/>
      <c r="AZ458" s="311"/>
      <c r="BA458" s="311"/>
      <c r="BB458" s="311"/>
      <c r="BC458" s="311"/>
      <c r="BD458" s="311"/>
      <c r="BE458" s="311"/>
      <c r="BF458" s="311"/>
      <c r="BG458" s="311"/>
      <c r="BH458" s="311"/>
      <c r="BI458" s="311"/>
      <c r="BJ458" s="311"/>
      <c r="BK458" s="311"/>
      <c r="BL458" s="311"/>
      <c r="BM458" s="311"/>
      <c r="BN458" s="311"/>
      <c r="BO458" s="311"/>
      <c r="BP458" s="311"/>
      <c r="BQ458" s="311"/>
      <c r="BR458" s="311"/>
      <c r="BS458" s="311"/>
      <c r="BT458" s="311"/>
    </row>
    <row r="459" spans="5:72" ht="15.75" customHeight="1" x14ac:dyDescent="0.2">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c r="AA459" s="311"/>
      <c r="AB459" s="311"/>
      <c r="AC459" s="311"/>
      <c r="AD459" s="311"/>
      <c r="AE459" s="311"/>
      <c r="AF459" s="311"/>
      <c r="AG459" s="311"/>
      <c r="AH459" s="311"/>
      <c r="AI459" s="311"/>
      <c r="AJ459" s="311"/>
      <c r="AK459" s="311"/>
      <c r="AL459" s="311"/>
      <c r="AM459" s="311"/>
      <c r="AN459" s="311"/>
      <c r="AO459" s="311"/>
      <c r="AP459" s="311"/>
      <c r="AQ459" s="311"/>
      <c r="AR459" s="311"/>
      <c r="AS459" s="311"/>
      <c r="AT459" s="311"/>
      <c r="AU459" s="311"/>
      <c r="AV459" s="311"/>
      <c r="AW459" s="311"/>
      <c r="AX459" s="311"/>
      <c r="AY459" s="311"/>
      <c r="AZ459" s="311"/>
      <c r="BA459" s="311"/>
      <c r="BB459" s="311"/>
      <c r="BC459" s="311"/>
      <c r="BD459" s="311"/>
      <c r="BE459" s="311"/>
      <c r="BF459" s="311"/>
      <c r="BG459" s="311"/>
      <c r="BH459" s="311"/>
      <c r="BI459" s="311"/>
      <c r="BJ459" s="311"/>
      <c r="BK459" s="311"/>
      <c r="BL459" s="311"/>
      <c r="BM459" s="311"/>
      <c r="BN459" s="311"/>
      <c r="BO459" s="311"/>
      <c r="BP459" s="311"/>
      <c r="BQ459" s="311"/>
      <c r="BR459" s="311"/>
      <c r="BS459" s="311"/>
      <c r="BT459" s="311"/>
    </row>
    <row r="460" spans="5:72" ht="15.75" customHeight="1" x14ac:dyDescent="0.2">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c r="AA460" s="311"/>
      <c r="AB460" s="311"/>
      <c r="AC460" s="311"/>
      <c r="AD460" s="311"/>
      <c r="AE460" s="311"/>
      <c r="AF460" s="311"/>
      <c r="AG460" s="311"/>
      <c r="AH460" s="311"/>
      <c r="AI460" s="311"/>
      <c r="AJ460" s="311"/>
      <c r="AK460" s="311"/>
      <c r="AL460" s="311"/>
      <c r="AM460" s="311"/>
      <c r="AN460" s="311"/>
      <c r="AO460" s="311"/>
      <c r="AP460" s="311"/>
      <c r="AQ460" s="311"/>
      <c r="AR460" s="311"/>
      <c r="AS460" s="311"/>
      <c r="AT460" s="311"/>
      <c r="AU460" s="311"/>
      <c r="AV460" s="311"/>
      <c r="AW460" s="311"/>
      <c r="AX460" s="311"/>
      <c r="AY460" s="311"/>
      <c r="AZ460" s="311"/>
      <c r="BA460" s="311"/>
      <c r="BB460" s="311"/>
      <c r="BC460" s="311"/>
      <c r="BD460" s="311"/>
      <c r="BE460" s="311"/>
      <c r="BF460" s="311"/>
      <c r="BG460" s="311"/>
      <c r="BH460" s="311"/>
      <c r="BI460" s="311"/>
      <c r="BJ460" s="311"/>
      <c r="BK460" s="311"/>
      <c r="BL460" s="311"/>
      <c r="BM460" s="311"/>
      <c r="BN460" s="311"/>
      <c r="BO460" s="311"/>
      <c r="BP460" s="311"/>
      <c r="BQ460" s="311"/>
      <c r="BR460" s="311"/>
      <c r="BS460" s="311"/>
      <c r="BT460" s="31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BS1000"/>
  <sheetViews>
    <sheetView workbookViewId="0">
      <selection sqref="A1:BS1000"/>
    </sheetView>
  </sheetViews>
  <sheetFormatPr defaultColWidth="12.5703125" defaultRowHeight="15" customHeight="1" x14ac:dyDescent="0.2"/>
  <cols>
    <col min="1" max="6" width="12.5703125" customWidth="1"/>
  </cols>
  <sheetData>
    <row r="1" spans="1:71" ht="15.75" customHeight="1" x14ac:dyDescent="0.2"/>
    <row r="2" spans="1:71" ht="15.75" customHeight="1" x14ac:dyDescent="0.2"/>
    <row r="3" spans="1:71" ht="15.75" customHeight="1" x14ac:dyDescent="0.25">
      <c r="A3" s="2"/>
      <c r="B3" s="2"/>
      <c r="C3" s="2"/>
      <c r="D3" s="2"/>
      <c r="E3" s="329" t="s">
        <v>5</v>
      </c>
      <c r="F3" s="329" t="s">
        <v>75</v>
      </c>
      <c r="G3" s="329" t="s">
        <v>165</v>
      </c>
      <c r="H3" s="329" t="s">
        <v>170</v>
      </c>
      <c r="I3" s="329" t="s">
        <v>8</v>
      </c>
      <c r="J3" s="329" t="s">
        <v>9</v>
      </c>
      <c r="K3" s="329" t="s">
        <v>10</v>
      </c>
      <c r="L3" s="329" t="s">
        <v>11</v>
      </c>
      <c r="M3" s="329" t="s">
        <v>12</v>
      </c>
      <c r="N3" s="329" t="s">
        <v>454</v>
      </c>
      <c r="O3" s="329" t="s">
        <v>455</v>
      </c>
      <c r="P3" s="329" t="s">
        <v>456</v>
      </c>
      <c r="Q3" s="329" t="s">
        <v>84</v>
      </c>
      <c r="R3" s="329" t="s">
        <v>85</v>
      </c>
      <c r="S3" s="329" t="s">
        <v>86</v>
      </c>
      <c r="T3" s="329" t="s">
        <v>87</v>
      </c>
      <c r="U3" s="329" t="s">
        <v>88</v>
      </c>
      <c r="V3" s="329" t="s">
        <v>89</v>
      </c>
      <c r="W3" s="329" t="s">
        <v>90</v>
      </c>
      <c r="X3" s="329" t="s">
        <v>91</v>
      </c>
      <c r="Y3" s="329" t="s">
        <v>92</v>
      </c>
      <c r="Z3" s="329" t="s">
        <v>93</v>
      </c>
      <c r="AA3" s="329" t="s">
        <v>457</v>
      </c>
      <c r="AB3" s="329" t="s">
        <v>94</v>
      </c>
      <c r="AC3" s="329" t="s">
        <v>95</v>
      </c>
      <c r="AD3" s="329" t="s">
        <v>96</v>
      </c>
      <c r="AE3" s="329" t="s">
        <v>458</v>
      </c>
      <c r="AF3" s="329" t="s">
        <v>98</v>
      </c>
      <c r="AG3" s="329" t="s">
        <v>272</v>
      </c>
      <c r="AH3" s="329" t="s">
        <v>100</v>
      </c>
      <c r="AI3" s="329" t="s">
        <v>101</v>
      </c>
      <c r="AJ3" s="329" t="s">
        <v>285</v>
      </c>
      <c r="AK3" s="329" t="s">
        <v>290</v>
      </c>
      <c r="AL3" s="329" t="s">
        <v>295</v>
      </c>
      <c r="AM3" s="329" t="s">
        <v>300</v>
      </c>
      <c r="AN3" s="329" t="s">
        <v>14</v>
      </c>
      <c r="AO3" s="329" t="s">
        <v>16</v>
      </c>
      <c r="AP3" s="329" t="s">
        <v>15</v>
      </c>
      <c r="AQ3" s="329" t="s">
        <v>317</v>
      </c>
      <c r="AR3" s="329" t="s">
        <v>107</v>
      </c>
      <c r="AS3" s="329" t="s">
        <v>326</v>
      </c>
      <c r="AT3" s="329" t="s">
        <v>53</v>
      </c>
      <c r="AU3" s="329" t="s">
        <v>335</v>
      </c>
      <c r="AV3" s="329" t="s">
        <v>110</v>
      </c>
      <c r="AW3" s="329" t="s">
        <v>111</v>
      </c>
      <c r="AX3" s="329" t="s">
        <v>112</v>
      </c>
      <c r="AY3" s="329" t="s">
        <v>459</v>
      </c>
      <c r="AZ3" s="329" t="s">
        <v>357</v>
      </c>
      <c r="BA3" s="329" t="s">
        <v>115</v>
      </c>
      <c r="BB3" s="329" t="s">
        <v>116</v>
      </c>
      <c r="BC3" s="329" t="s">
        <v>117</v>
      </c>
      <c r="BD3" s="329" t="s">
        <v>118</v>
      </c>
      <c r="BE3" s="329" t="s">
        <v>119</v>
      </c>
      <c r="BF3" s="329" t="s">
        <v>382</v>
      </c>
      <c r="BG3" s="329" t="s">
        <v>460</v>
      </c>
      <c r="BH3" s="329" t="s">
        <v>461</v>
      </c>
      <c r="BI3" s="329" t="s">
        <v>25</v>
      </c>
      <c r="BJ3" s="329" t="s">
        <v>120</v>
      </c>
      <c r="BK3" s="329" t="s">
        <v>395</v>
      </c>
      <c r="BL3" s="329" t="s">
        <v>21</v>
      </c>
      <c r="BM3" s="329" t="s">
        <v>22</v>
      </c>
      <c r="BN3" s="329" t="s">
        <v>123</v>
      </c>
      <c r="BO3" s="329" t="s">
        <v>42</v>
      </c>
      <c r="BP3" s="329" t="s">
        <v>48</v>
      </c>
      <c r="BQ3" s="329" t="s">
        <v>145</v>
      </c>
      <c r="BR3" s="330" t="s">
        <v>127</v>
      </c>
      <c r="BS3" s="330" t="s">
        <v>130</v>
      </c>
    </row>
    <row r="4" spans="1:71" ht="15.75" customHeight="1" x14ac:dyDescent="0.25">
      <c r="A4" s="2"/>
      <c r="C4" s="2"/>
      <c r="D4" s="2"/>
      <c r="E4" s="329">
        <v>12744</v>
      </c>
      <c r="F4" s="329">
        <v>11857</v>
      </c>
      <c r="G4" s="329">
        <v>11858</v>
      </c>
      <c r="H4" s="329">
        <v>11859</v>
      </c>
      <c r="I4" s="329">
        <v>11860</v>
      </c>
      <c r="J4" s="329">
        <v>11861</v>
      </c>
      <c r="K4" s="329">
        <v>11862</v>
      </c>
      <c r="L4" s="329">
        <v>11863</v>
      </c>
      <c r="M4" s="329">
        <v>11864</v>
      </c>
      <c r="N4" s="329">
        <v>11865</v>
      </c>
      <c r="O4" s="329">
        <v>11866</v>
      </c>
      <c r="P4" s="329">
        <v>11867</v>
      </c>
      <c r="Q4" s="329">
        <v>11868</v>
      </c>
      <c r="R4" s="329">
        <v>11869</v>
      </c>
      <c r="S4" s="329">
        <v>11870</v>
      </c>
      <c r="T4" s="329">
        <v>11871</v>
      </c>
      <c r="U4" s="329">
        <v>11872</v>
      </c>
      <c r="V4" s="329">
        <v>11873</v>
      </c>
      <c r="W4" s="329">
        <v>11874</v>
      </c>
      <c r="X4" s="329">
        <v>11875</v>
      </c>
      <c r="Y4" s="329">
        <v>11876</v>
      </c>
      <c r="Z4" s="329">
        <v>11877</v>
      </c>
      <c r="AA4" s="329">
        <v>11878</v>
      </c>
      <c r="AB4" s="329">
        <v>11879</v>
      </c>
      <c r="AC4" s="329">
        <v>11880</v>
      </c>
      <c r="AD4" s="329">
        <v>11881</v>
      </c>
      <c r="AE4" s="329">
        <v>11882</v>
      </c>
      <c r="AF4" s="329">
        <v>11883</v>
      </c>
      <c r="AG4" s="329">
        <v>11884</v>
      </c>
      <c r="AH4" s="329">
        <v>11885</v>
      </c>
      <c r="AI4" s="329">
        <v>11886</v>
      </c>
      <c r="AJ4" s="329">
        <v>11887</v>
      </c>
      <c r="AK4" s="329">
        <v>11888</v>
      </c>
      <c r="AL4" s="329">
        <v>11889</v>
      </c>
      <c r="AM4" s="329">
        <v>11890</v>
      </c>
      <c r="AN4" s="329">
        <v>11891</v>
      </c>
      <c r="AO4" s="329">
        <v>11892</v>
      </c>
      <c r="AP4" s="329">
        <v>11893</v>
      </c>
      <c r="AQ4" s="329">
        <v>11894</v>
      </c>
      <c r="AR4" s="329">
        <v>11895</v>
      </c>
      <c r="AS4" s="329">
        <v>11896</v>
      </c>
      <c r="AT4" s="329">
        <v>11897</v>
      </c>
      <c r="AU4" s="329">
        <v>11898</v>
      </c>
      <c r="AV4" s="329">
        <v>11899</v>
      </c>
      <c r="AW4" s="329">
        <v>11900</v>
      </c>
      <c r="AX4" s="329">
        <v>11901</v>
      </c>
      <c r="AY4" s="329">
        <v>11902</v>
      </c>
      <c r="AZ4" s="329">
        <v>11903</v>
      </c>
      <c r="BA4" s="329">
        <v>11904</v>
      </c>
      <c r="BB4" s="329">
        <v>11905</v>
      </c>
      <c r="BC4" s="329">
        <v>11906</v>
      </c>
      <c r="BD4" s="329">
        <v>11907</v>
      </c>
      <c r="BE4" s="329">
        <v>11908</v>
      </c>
      <c r="BF4" s="329">
        <v>11909</v>
      </c>
      <c r="BG4" s="329">
        <v>11910</v>
      </c>
      <c r="BH4" s="329">
        <v>11911</v>
      </c>
      <c r="BI4" s="329">
        <v>11912</v>
      </c>
      <c r="BJ4" s="329">
        <v>12181</v>
      </c>
      <c r="BK4" s="329">
        <v>12272</v>
      </c>
      <c r="BL4" s="329">
        <v>12817</v>
      </c>
      <c r="BM4" s="329">
        <v>12818</v>
      </c>
      <c r="BN4" s="329">
        <v>13236</v>
      </c>
      <c r="BO4" s="329">
        <v>12819</v>
      </c>
      <c r="BP4" s="331">
        <v>13578</v>
      </c>
      <c r="BQ4" s="331">
        <v>13579</v>
      </c>
      <c r="BR4" s="331">
        <v>14181</v>
      </c>
      <c r="BS4" s="25">
        <v>22958</v>
      </c>
    </row>
    <row r="5" spans="1:71" ht="15.75" customHeight="1" x14ac:dyDescent="0.25">
      <c r="A5" s="336" t="s">
        <v>1115</v>
      </c>
      <c r="B5" s="218">
        <v>46235</v>
      </c>
      <c r="C5" s="332">
        <v>0.91666666666666663</v>
      </c>
      <c r="D5" s="332">
        <v>0.95833333333333337</v>
      </c>
      <c r="E5" s="329">
        <v>2849.4803478419781</v>
      </c>
      <c r="F5" s="329">
        <v>2840.6650434732437</v>
      </c>
      <c r="G5" s="329">
        <v>1841.4191304147243</v>
      </c>
      <c r="H5" s="329">
        <v>1018.8800000101328</v>
      </c>
      <c r="I5" s="329">
        <v>234.17820689827204</v>
      </c>
      <c r="J5" s="329">
        <v>447.81776270642877</v>
      </c>
      <c r="K5" s="329">
        <v>361.56356750428677</v>
      </c>
      <c r="L5" s="329">
        <v>336.57086553424597</v>
      </c>
      <c r="M5" s="329">
        <v>451.99855070561171</v>
      </c>
      <c r="N5" s="329">
        <v>0</v>
      </c>
      <c r="O5" s="329">
        <v>0</v>
      </c>
      <c r="P5" s="329">
        <v>0</v>
      </c>
      <c r="Q5" s="329">
        <v>37.420521738938987</v>
      </c>
      <c r="R5" s="329">
        <v>0</v>
      </c>
      <c r="S5" s="329">
        <v>95.443478261120617</v>
      </c>
      <c r="T5" s="329">
        <v>76.861341062933207</v>
      </c>
      <c r="U5" s="329">
        <v>0</v>
      </c>
      <c r="V5" s="329">
        <v>0</v>
      </c>
      <c r="W5" s="329">
        <v>0</v>
      </c>
      <c r="X5" s="329">
        <v>141.16425659926608</v>
      </c>
      <c r="Y5" s="329">
        <v>92.718944099266082</v>
      </c>
      <c r="Z5" s="329">
        <v>0.33780570652197639</v>
      </c>
      <c r="AA5" s="329">
        <v>0</v>
      </c>
      <c r="AB5" s="329">
        <v>97.897515528369695</v>
      </c>
      <c r="AC5" s="329">
        <v>27.737265127710998</v>
      </c>
      <c r="AD5" s="329">
        <v>77.90625</v>
      </c>
      <c r="AE5" s="329">
        <v>0</v>
      </c>
      <c r="AF5" s="329">
        <v>1.051630434631079E-3</v>
      </c>
      <c r="AG5" s="329">
        <v>0.16658695652586175</v>
      </c>
      <c r="AH5" s="329">
        <v>1.1177989130374044E-2</v>
      </c>
      <c r="AI5" s="329">
        <v>150.82275596167892</v>
      </c>
      <c r="AJ5" s="329">
        <v>330.2848000000231</v>
      </c>
      <c r="AK5" s="329">
        <v>266.70329756103456</v>
      </c>
      <c r="AL5" s="329">
        <v>0</v>
      </c>
      <c r="AM5" s="329">
        <v>0</v>
      </c>
      <c r="AN5" s="329">
        <v>0</v>
      </c>
      <c r="AO5" s="329">
        <v>0</v>
      </c>
      <c r="AP5" s="329">
        <v>0</v>
      </c>
      <c r="AQ5" s="329">
        <v>0</v>
      </c>
      <c r="AR5" s="329">
        <v>0</v>
      </c>
      <c r="AS5" s="329">
        <v>0</v>
      </c>
      <c r="AT5" s="329">
        <v>0</v>
      </c>
      <c r="AU5" s="329">
        <v>0</v>
      </c>
      <c r="AV5" s="329">
        <v>0</v>
      </c>
      <c r="AW5" s="329">
        <v>0</v>
      </c>
      <c r="AX5" s="329">
        <v>0</v>
      </c>
      <c r="AY5" s="329">
        <v>268.97280000010505</v>
      </c>
      <c r="AZ5" s="329">
        <v>168.70703125</v>
      </c>
      <c r="BA5" s="329">
        <v>75.263999998569489</v>
      </c>
      <c r="BB5" s="329">
        <v>0</v>
      </c>
      <c r="BC5" s="329">
        <v>0</v>
      </c>
      <c r="BD5" s="329">
        <v>0</v>
      </c>
      <c r="BE5" s="329">
        <v>0</v>
      </c>
      <c r="BF5" s="329">
        <v>0</v>
      </c>
      <c r="BG5" s="329">
        <v>0</v>
      </c>
      <c r="BH5" s="329">
        <v>0</v>
      </c>
      <c r="BI5" s="329">
        <v>0</v>
      </c>
      <c r="BJ5" s="329">
        <v>0</v>
      </c>
      <c r="BK5" s="329">
        <v>0</v>
      </c>
      <c r="BL5" s="329">
        <v>0</v>
      </c>
      <c r="BM5" s="329">
        <v>0</v>
      </c>
      <c r="BN5" s="329">
        <v>0</v>
      </c>
      <c r="BO5" s="329">
        <v>0</v>
      </c>
      <c r="BP5" s="329">
        <v>17.34404761902988</v>
      </c>
      <c r="BQ5" s="329">
        <v>0</v>
      </c>
      <c r="BR5" s="329">
        <v>0</v>
      </c>
      <c r="BS5" s="329">
        <v>0</v>
      </c>
    </row>
    <row r="6" spans="1:71" ht="15.75" customHeight="1" x14ac:dyDescent="0.25">
      <c r="A6" s="336" t="s">
        <v>1116</v>
      </c>
      <c r="B6" s="218">
        <v>46235</v>
      </c>
      <c r="C6" s="332">
        <v>0.95833333333333337</v>
      </c>
      <c r="D6" s="332">
        <v>0</v>
      </c>
      <c r="E6" s="329">
        <v>2848.055652141571</v>
      </c>
      <c r="F6" s="329">
        <v>2856.2773333191872</v>
      </c>
      <c r="G6" s="329">
        <v>1840.7067826092243</v>
      </c>
      <c r="H6" s="329">
        <v>1026.0479999929667</v>
      </c>
      <c r="I6" s="329">
        <v>222.38096084073186</v>
      </c>
      <c r="J6" s="329">
        <v>450.94183050841093</v>
      </c>
      <c r="K6" s="329">
        <v>367.65131034702063</v>
      </c>
      <c r="L6" s="329">
        <v>333.78465989232063</v>
      </c>
      <c r="M6" s="329">
        <v>463.04090692102909</v>
      </c>
      <c r="N6" s="329">
        <v>0</v>
      </c>
      <c r="O6" s="329">
        <v>0</v>
      </c>
      <c r="P6" s="329">
        <v>0</v>
      </c>
      <c r="Q6" s="329">
        <v>31.429379710927606</v>
      </c>
      <c r="R6" s="329">
        <v>0</v>
      </c>
      <c r="S6" s="329">
        <v>95.41565217403695</v>
      </c>
      <c r="T6" s="329">
        <v>76.852436714805663</v>
      </c>
      <c r="U6" s="329">
        <v>0</v>
      </c>
      <c r="V6" s="329">
        <v>0</v>
      </c>
      <c r="W6" s="329">
        <v>0</v>
      </c>
      <c r="X6" s="329">
        <v>137.77690972201526</v>
      </c>
      <c r="Y6" s="329">
        <v>93.580858566332608</v>
      </c>
      <c r="Z6" s="329">
        <v>9.383491847802361E-2</v>
      </c>
      <c r="AA6" s="329">
        <v>0</v>
      </c>
      <c r="AB6" s="329">
        <v>106.51290760841221</v>
      </c>
      <c r="AC6" s="329">
        <v>27.948515139520168</v>
      </c>
      <c r="AD6" s="329">
        <v>76.999547101557255</v>
      </c>
      <c r="AE6" s="329">
        <v>0</v>
      </c>
      <c r="AF6" s="329">
        <v>2.4483695651724702E-3</v>
      </c>
      <c r="AG6" s="329">
        <v>0.16889130435083644</v>
      </c>
      <c r="AH6" s="329">
        <v>1.0983695652157621E-2</v>
      </c>
      <c r="AI6" s="329">
        <v>146.61413043364882</v>
      </c>
      <c r="AJ6" s="329">
        <v>334.53759999992326</v>
      </c>
      <c r="AK6" s="329">
        <v>270.40000000037253</v>
      </c>
      <c r="AL6" s="329">
        <v>0</v>
      </c>
      <c r="AM6" s="329">
        <v>0</v>
      </c>
      <c r="AN6" s="329">
        <v>0</v>
      </c>
      <c r="AO6" s="329">
        <v>0</v>
      </c>
      <c r="AP6" s="329">
        <v>0</v>
      </c>
      <c r="AQ6" s="329">
        <v>0</v>
      </c>
      <c r="AR6" s="329">
        <v>0</v>
      </c>
      <c r="AS6" s="329">
        <v>0</v>
      </c>
      <c r="AT6" s="329">
        <v>0</v>
      </c>
      <c r="AU6" s="329">
        <v>0</v>
      </c>
      <c r="AV6" s="329">
        <v>0</v>
      </c>
      <c r="AW6" s="329">
        <v>0</v>
      </c>
      <c r="AX6" s="329">
        <v>0</v>
      </c>
      <c r="AY6" s="329">
        <v>270.04799999995157</v>
      </c>
      <c r="AZ6" s="329">
        <v>167.62890625</v>
      </c>
      <c r="BA6" s="329">
        <v>74.73280000127852</v>
      </c>
      <c r="BB6" s="329">
        <v>0</v>
      </c>
      <c r="BC6" s="329">
        <v>0</v>
      </c>
      <c r="BD6" s="329">
        <v>0</v>
      </c>
      <c r="BE6" s="329">
        <v>0</v>
      </c>
      <c r="BF6" s="329">
        <v>0</v>
      </c>
      <c r="BG6" s="329">
        <v>0</v>
      </c>
      <c r="BH6" s="329">
        <v>0</v>
      </c>
      <c r="BI6" s="329">
        <v>0</v>
      </c>
      <c r="BJ6" s="329">
        <v>0</v>
      </c>
      <c r="BK6" s="329">
        <v>0</v>
      </c>
      <c r="BL6" s="329">
        <v>0</v>
      </c>
      <c r="BM6" s="329">
        <v>0</v>
      </c>
      <c r="BN6" s="329">
        <v>0</v>
      </c>
      <c r="BO6" s="329">
        <v>0</v>
      </c>
      <c r="BP6" s="329">
        <v>23.094768170383759</v>
      </c>
      <c r="BQ6" s="329">
        <v>0</v>
      </c>
      <c r="BR6" s="329">
        <v>0</v>
      </c>
      <c r="BS6" s="329">
        <v>0</v>
      </c>
    </row>
    <row r="7" spans="1:71" ht="15.75" customHeight="1" x14ac:dyDescent="0.25">
      <c r="A7" s="336" t="s">
        <v>1117</v>
      </c>
      <c r="B7" s="218">
        <v>46235</v>
      </c>
      <c r="C7" s="332">
        <v>0</v>
      </c>
      <c r="D7" s="332">
        <v>4.1666666666666664E-2</v>
      </c>
      <c r="E7" s="329">
        <v>2762.7520000040531</v>
      </c>
      <c r="F7" s="329">
        <v>2757.9733333587646</v>
      </c>
      <c r="G7" s="329">
        <v>1775.3785507380962</v>
      </c>
      <c r="H7" s="329">
        <v>995.1499130576849</v>
      </c>
      <c r="I7" s="329">
        <v>316.57220338657498</v>
      </c>
      <c r="J7" s="329">
        <v>305.32555932551622</v>
      </c>
      <c r="K7" s="329">
        <v>376.12579310685396</v>
      </c>
      <c r="L7" s="329">
        <v>335.03891525417566</v>
      </c>
      <c r="M7" s="329">
        <v>432.21178725734353</v>
      </c>
      <c r="N7" s="329">
        <v>0</v>
      </c>
      <c r="O7" s="329">
        <v>0</v>
      </c>
      <c r="P7" s="329">
        <v>0</v>
      </c>
      <c r="Q7" s="329">
        <v>29.999489854089916</v>
      </c>
      <c r="R7" s="329">
        <v>0</v>
      </c>
      <c r="S7" s="329">
        <v>95.473159420304</v>
      </c>
      <c r="T7" s="329">
        <v>76.390400000847876</v>
      </c>
      <c r="U7" s="329">
        <v>0</v>
      </c>
      <c r="V7" s="329">
        <v>0</v>
      </c>
      <c r="W7" s="329">
        <v>94.052173912525177</v>
      </c>
      <c r="X7" s="329">
        <v>2.777777798473835E-2</v>
      </c>
      <c r="Y7" s="329">
        <v>93.138541666325182</v>
      </c>
      <c r="Z7" s="329">
        <v>0</v>
      </c>
      <c r="AA7" s="329">
        <v>0</v>
      </c>
      <c r="AB7" s="329">
        <v>92.559073189273477</v>
      </c>
      <c r="AC7" s="329">
        <v>28.1151870675385</v>
      </c>
      <c r="AD7" s="329">
        <v>85.042299784719944</v>
      </c>
      <c r="AE7" s="329">
        <v>0</v>
      </c>
      <c r="AF7" s="329">
        <v>0</v>
      </c>
      <c r="AG7" s="329">
        <v>0.16773913042561617</v>
      </c>
      <c r="AH7" s="329">
        <v>1.1014945652050301E-2</v>
      </c>
      <c r="AI7" s="329">
        <v>148.88586956541985</v>
      </c>
      <c r="AJ7" s="329">
        <v>334.87040000013076</v>
      </c>
      <c r="AK7" s="329">
        <v>271.29599999915808</v>
      </c>
      <c r="AL7" s="329">
        <v>0</v>
      </c>
      <c r="AM7" s="329">
        <v>0</v>
      </c>
      <c r="AN7" s="329">
        <v>0</v>
      </c>
      <c r="AO7" s="329">
        <v>0</v>
      </c>
      <c r="AP7" s="329">
        <v>0</v>
      </c>
      <c r="AQ7" s="329">
        <v>0</v>
      </c>
      <c r="AR7" s="329">
        <v>0</v>
      </c>
      <c r="AS7" s="329">
        <v>0</v>
      </c>
      <c r="AT7" s="329">
        <v>0</v>
      </c>
      <c r="AU7" s="329">
        <v>0</v>
      </c>
      <c r="AV7" s="329">
        <v>0</v>
      </c>
      <c r="AW7" s="329">
        <v>0</v>
      </c>
      <c r="AX7" s="329">
        <v>0</v>
      </c>
      <c r="AY7" s="329">
        <v>271.05920000048354</v>
      </c>
      <c r="AZ7" s="329">
        <v>166.80937499995343</v>
      </c>
      <c r="BA7" s="329">
        <v>73.728000000119209</v>
      </c>
      <c r="BB7" s="329">
        <v>0</v>
      </c>
      <c r="BC7" s="329">
        <v>0</v>
      </c>
      <c r="BD7" s="329">
        <v>0</v>
      </c>
      <c r="BE7" s="329">
        <v>0</v>
      </c>
      <c r="BF7" s="329">
        <v>0</v>
      </c>
      <c r="BG7" s="329">
        <v>0</v>
      </c>
      <c r="BH7" s="329">
        <v>0</v>
      </c>
      <c r="BI7" s="329">
        <v>0</v>
      </c>
      <c r="BJ7" s="329">
        <v>0</v>
      </c>
      <c r="BK7" s="329">
        <v>0</v>
      </c>
      <c r="BL7" s="329">
        <v>0</v>
      </c>
      <c r="BM7" s="329">
        <v>0</v>
      </c>
      <c r="BN7" s="329">
        <v>0</v>
      </c>
      <c r="BO7" s="329">
        <v>0</v>
      </c>
      <c r="BP7" s="329">
        <v>36.722081646439619</v>
      </c>
      <c r="BQ7" s="329">
        <v>0</v>
      </c>
      <c r="BR7" s="329">
        <v>0</v>
      </c>
      <c r="BS7" s="329">
        <v>0</v>
      </c>
    </row>
    <row r="8" spans="1:71" ht="15.75" customHeight="1" x14ac:dyDescent="0.25">
      <c r="A8" s="336" t="s">
        <v>1118</v>
      </c>
      <c r="B8" s="218">
        <v>46235</v>
      </c>
      <c r="C8" s="332">
        <v>4.1666666666666664E-2</v>
      </c>
      <c r="D8" s="332">
        <v>8.3333333333333329E-2</v>
      </c>
      <c r="E8" s="329">
        <v>2819.4133333563805</v>
      </c>
      <c r="F8" s="329">
        <v>2808.0157681107521</v>
      </c>
      <c r="G8" s="329">
        <v>1808.3839999735355</v>
      </c>
      <c r="H8" s="329">
        <v>1018.7167536169291</v>
      </c>
      <c r="I8" s="329">
        <v>326.18559439480305</v>
      </c>
      <c r="J8" s="329">
        <v>331.46359322220087</v>
      </c>
      <c r="K8" s="329">
        <v>377.25572413951159</v>
      </c>
      <c r="L8" s="329">
        <v>337.60759321600199</v>
      </c>
      <c r="M8" s="329">
        <v>441.72882291302085</v>
      </c>
      <c r="N8" s="329">
        <v>0</v>
      </c>
      <c r="O8" s="329">
        <v>0</v>
      </c>
      <c r="P8" s="329">
        <v>0</v>
      </c>
      <c r="Q8" s="329">
        <v>18.208154589869082</v>
      </c>
      <c r="R8" s="329">
        <v>0</v>
      </c>
      <c r="S8" s="329">
        <v>95.185623188037425</v>
      </c>
      <c r="T8" s="329">
        <v>76.077511110343039</v>
      </c>
      <c r="U8" s="329">
        <v>0</v>
      </c>
      <c r="V8" s="329">
        <v>0</v>
      </c>
      <c r="W8" s="329">
        <v>110.8813913045451</v>
      </c>
      <c r="X8" s="329">
        <v>0</v>
      </c>
      <c r="Y8" s="329">
        <v>93.176562500186265</v>
      </c>
      <c r="Z8" s="329">
        <v>0</v>
      </c>
      <c r="AA8" s="329">
        <v>0</v>
      </c>
      <c r="AB8" s="329">
        <v>87.361249015666544</v>
      </c>
      <c r="AC8" s="329">
        <v>27.656794687267393</v>
      </c>
      <c r="AD8" s="329">
        <v>115.0519031137228</v>
      </c>
      <c r="AE8" s="329">
        <v>0</v>
      </c>
      <c r="AF8" s="329">
        <v>0</v>
      </c>
      <c r="AG8" s="329">
        <v>0.16619565217479249</v>
      </c>
      <c r="AH8" s="329">
        <v>1.1100543478278269E-2</v>
      </c>
      <c r="AI8" s="329">
        <v>151.548913044855</v>
      </c>
      <c r="AJ8" s="329">
        <v>331.08799999998882</v>
      </c>
      <c r="AK8" s="329">
        <v>266.82880000118166</v>
      </c>
      <c r="AL8" s="329">
        <v>0</v>
      </c>
      <c r="AM8" s="329">
        <v>0</v>
      </c>
      <c r="AN8" s="329">
        <v>0</v>
      </c>
      <c r="AO8" s="329">
        <v>0</v>
      </c>
      <c r="AP8" s="329">
        <v>0</v>
      </c>
      <c r="AQ8" s="329">
        <v>0</v>
      </c>
      <c r="AR8" s="329">
        <v>0</v>
      </c>
      <c r="AS8" s="329">
        <v>0</v>
      </c>
      <c r="AT8" s="329">
        <v>0</v>
      </c>
      <c r="AU8" s="329">
        <v>0</v>
      </c>
      <c r="AV8" s="329">
        <v>0</v>
      </c>
      <c r="AW8" s="329">
        <v>0</v>
      </c>
      <c r="AX8" s="329">
        <v>0</v>
      </c>
      <c r="AY8" s="329">
        <v>270.97919999947771</v>
      </c>
      <c r="AZ8" s="329">
        <v>169.25625000009313</v>
      </c>
      <c r="BA8" s="329">
        <v>74.220799999311566</v>
      </c>
      <c r="BB8" s="329">
        <v>0</v>
      </c>
      <c r="BC8" s="329">
        <v>0</v>
      </c>
      <c r="BD8" s="329">
        <v>0</v>
      </c>
      <c r="BE8" s="329">
        <v>0</v>
      </c>
      <c r="BF8" s="329">
        <v>0</v>
      </c>
      <c r="BG8" s="329">
        <v>0</v>
      </c>
      <c r="BH8" s="329">
        <v>0</v>
      </c>
      <c r="BI8" s="329">
        <v>0</v>
      </c>
      <c r="BJ8" s="329">
        <v>0</v>
      </c>
      <c r="BK8" s="329">
        <v>0</v>
      </c>
      <c r="BL8" s="329">
        <v>0</v>
      </c>
      <c r="BM8" s="329">
        <v>0</v>
      </c>
      <c r="BN8" s="329">
        <v>0</v>
      </c>
      <c r="BO8" s="329">
        <v>0</v>
      </c>
      <c r="BP8" s="329">
        <v>19.333919637254439</v>
      </c>
      <c r="BQ8" s="329">
        <v>0</v>
      </c>
      <c r="BR8" s="329">
        <v>0</v>
      </c>
      <c r="BS8" s="329">
        <v>0</v>
      </c>
    </row>
    <row r="9" spans="1:71" ht="15.75" customHeight="1" x14ac:dyDescent="0.25">
      <c r="A9" s="336" t="s">
        <v>1119</v>
      </c>
      <c r="B9" s="218">
        <v>46235</v>
      </c>
      <c r="C9" s="332">
        <v>8.3333333333333329E-2</v>
      </c>
      <c r="D9" s="332">
        <v>0.125</v>
      </c>
      <c r="E9" s="329">
        <v>2906.0823188126087</v>
      </c>
      <c r="F9" s="329">
        <v>2889.520231872797</v>
      </c>
      <c r="G9" s="329">
        <v>1873.2373333573341</v>
      </c>
      <c r="H9" s="329">
        <v>1034.982028990984</v>
      </c>
      <c r="I9" s="329">
        <v>339.20613441988826</v>
      </c>
      <c r="J9" s="329">
        <v>348.05586440488696</v>
      </c>
      <c r="K9" s="329">
        <v>324.85038457065821</v>
      </c>
      <c r="L9" s="329">
        <v>345.3136271238327</v>
      </c>
      <c r="M9" s="329">
        <v>508.35525423660874</v>
      </c>
      <c r="N9" s="329">
        <v>0</v>
      </c>
      <c r="O9" s="329">
        <v>0</v>
      </c>
      <c r="P9" s="329">
        <v>0</v>
      </c>
      <c r="Q9" s="329">
        <v>23.608888888731599</v>
      </c>
      <c r="R9" s="329">
        <v>0</v>
      </c>
      <c r="S9" s="329">
        <v>96.074821256101131</v>
      </c>
      <c r="T9" s="329">
        <v>77.033244444057345</v>
      </c>
      <c r="U9" s="329">
        <v>0</v>
      </c>
      <c r="V9" s="329">
        <v>0</v>
      </c>
      <c r="W9" s="329">
        <v>121.97101449314505</v>
      </c>
      <c r="X9" s="329">
        <v>0</v>
      </c>
      <c r="Y9" s="329">
        <v>93.75</v>
      </c>
      <c r="Z9" s="329">
        <v>0.41015625</v>
      </c>
      <c r="AA9" s="329">
        <v>0</v>
      </c>
      <c r="AB9" s="329">
        <v>92.259316770359874</v>
      </c>
      <c r="AC9" s="329">
        <v>28.13819875754416</v>
      </c>
      <c r="AD9" s="329">
        <v>125.72670807410032</v>
      </c>
      <c r="AE9" s="329">
        <v>0</v>
      </c>
      <c r="AF9" s="329">
        <v>0</v>
      </c>
      <c r="AG9" s="329">
        <v>0.16728260870149825</v>
      </c>
      <c r="AH9" s="329">
        <v>1.1085597826195226E-2</v>
      </c>
      <c r="AI9" s="329">
        <v>159.73913043458015</v>
      </c>
      <c r="AJ9" s="329">
        <v>304.06079999986105</v>
      </c>
      <c r="AK9" s="329">
        <v>243.39199999906123</v>
      </c>
      <c r="AL9" s="329">
        <v>0</v>
      </c>
      <c r="AM9" s="329">
        <v>0</v>
      </c>
      <c r="AN9" s="329">
        <v>0</v>
      </c>
      <c r="AO9" s="329">
        <v>0</v>
      </c>
      <c r="AP9" s="329">
        <v>0</v>
      </c>
      <c r="AQ9" s="329">
        <v>0</v>
      </c>
      <c r="AR9" s="329">
        <v>0</v>
      </c>
      <c r="AS9" s="329">
        <v>0</v>
      </c>
      <c r="AT9" s="329">
        <v>0</v>
      </c>
      <c r="AU9" s="329">
        <v>0</v>
      </c>
      <c r="AV9" s="329">
        <v>0</v>
      </c>
      <c r="AW9" s="329">
        <v>0</v>
      </c>
      <c r="AX9" s="329">
        <v>0</v>
      </c>
      <c r="AY9" s="329">
        <v>271.58719999995083</v>
      </c>
      <c r="AZ9" s="329">
        <v>172.6875</v>
      </c>
      <c r="BA9" s="329">
        <v>75.014399999752641</v>
      </c>
      <c r="BB9" s="329">
        <v>0</v>
      </c>
      <c r="BC9" s="329">
        <v>0</v>
      </c>
      <c r="BD9" s="329">
        <v>0</v>
      </c>
      <c r="BE9" s="329">
        <v>0</v>
      </c>
      <c r="BF9" s="329">
        <v>0</v>
      </c>
      <c r="BG9" s="329">
        <v>0</v>
      </c>
      <c r="BH9" s="329">
        <v>0</v>
      </c>
      <c r="BI9" s="329">
        <v>0</v>
      </c>
      <c r="BJ9" s="329">
        <v>0</v>
      </c>
      <c r="BK9" s="329">
        <v>0</v>
      </c>
      <c r="BL9" s="329">
        <v>0</v>
      </c>
      <c r="BM9" s="329">
        <v>0</v>
      </c>
      <c r="BN9" s="329">
        <v>0</v>
      </c>
      <c r="BO9" s="329">
        <v>0</v>
      </c>
      <c r="BP9" s="329">
        <v>27.00362042686902</v>
      </c>
      <c r="BQ9" s="329">
        <v>0</v>
      </c>
      <c r="BR9" s="329">
        <v>0</v>
      </c>
      <c r="BS9" s="329">
        <v>3.5000000007130438E-3</v>
      </c>
    </row>
    <row r="10" spans="1:71" ht="15.75" customHeight="1" x14ac:dyDescent="0.25">
      <c r="A10" s="336" t="s">
        <v>1120</v>
      </c>
      <c r="B10" s="218">
        <v>46235</v>
      </c>
      <c r="C10" s="332">
        <v>0.125</v>
      </c>
      <c r="D10" s="332">
        <v>0.16666666666666666</v>
      </c>
      <c r="E10" s="329">
        <v>2807.1550145149231</v>
      </c>
      <c r="F10" s="329">
        <v>2807.1253333389759</v>
      </c>
      <c r="G10" s="329">
        <v>1828.1813333332539</v>
      </c>
      <c r="H10" s="329">
        <v>1002.4366376698017</v>
      </c>
      <c r="I10" s="329">
        <v>322.99389830604196</v>
      </c>
      <c r="J10" s="329">
        <v>280.43715253844857</v>
      </c>
      <c r="K10" s="329">
        <v>401.54684745520353</v>
      </c>
      <c r="L10" s="329">
        <v>344.13342372328043</v>
      </c>
      <c r="M10" s="329">
        <v>477.60054237395525</v>
      </c>
      <c r="N10" s="329">
        <v>0</v>
      </c>
      <c r="O10" s="329">
        <v>0</v>
      </c>
      <c r="P10" s="329">
        <v>0</v>
      </c>
      <c r="Q10" s="329">
        <v>16.601184115745127</v>
      </c>
      <c r="R10" s="329">
        <v>0</v>
      </c>
      <c r="S10" s="329">
        <v>95.74107580492273</v>
      </c>
      <c r="T10" s="329">
        <v>76.48385164141655</v>
      </c>
      <c r="U10" s="329">
        <v>0</v>
      </c>
      <c r="V10" s="329">
        <v>0</v>
      </c>
      <c r="W10" s="329">
        <v>110.24351785052568</v>
      </c>
      <c r="X10" s="329">
        <v>0</v>
      </c>
      <c r="Y10" s="329">
        <v>93.417701863218099</v>
      </c>
      <c r="Z10" s="329">
        <v>0</v>
      </c>
      <c r="AA10" s="329">
        <v>0</v>
      </c>
      <c r="AB10" s="329">
        <v>75.288819875568151</v>
      </c>
      <c r="AC10" s="329">
        <v>27.933569487649947</v>
      </c>
      <c r="AD10" s="329">
        <v>76.867041925899684</v>
      </c>
      <c r="AE10" s="329">
        <v>0</v>
      </c>
      <c r="AF10" s="329">
        <v>0</v>
      </c>
      <c r="AG10" s="329">
        <v>0.16773913042925415</v>
      </c>
      <c r="AH10" s="329">
        <v>1.0983695652384995E-2</v>
      </c>
      <c r="AI10" s="329">
        <v>154.22826086822897</v>
      </c>
      <c r="AJ10" s="329">
        <v>321.69599999999627</v>
      </c>
      <c r="AK10" s="329">
        <v>258.76480000093579</v>
      </c>
      <c r="AL10" s="329">
        <v>0</v>
      </c>
      <c r="AM10" s="329">
        <v>0</v>
      </c>
      <c r="AN10" s="329">
        <v>0</v>
      </c>
      <c r="AO10" s="329">
        <v>0</v>
      </c>
      <c r="AP10" s="329">
        <v>0</v>
      </c>
      <c r="AQ10" s="329">
        <v>0</v>
      </c>
      <c r="AR10" s="329">
        <v>0</v>
      </c>
      <c r="AS10" s="329">
        <v>0</v>
      </c>
      <c r="AT10" s="329">
        <v>0</v>
      </c>
      <c r="AU10" s="329">
        <v>0</v>
      </c>
      <c r="AV10" s="329">
        <v>0</v>
      </c>
      <c r="AW10" s="329">
        <v>0</v>
      </c>
      <c r="AX10" s="329">
        <v>0</v>
      </c>
      <c r="AY10" s="329">
        <v>273.15200000023469</v>
      </c>
      <c r="AZ10" s="329">
        <v>169.2421875</v>
      </c>
      <c r="BA10" s="329">
        <v>73.728000000119209</v>
      </c>
      <c r="BB10" s="329">
        <v>0</v>
      </c>
      <c r="BC10" s="329">
        <v>0</v>
      </c>
      <c r="BD10" s="329">
        <v>0</v>
      </c>
      <c r="BE10" s="329">
        <v>0</v>
      </c>
      <c r="BF10" s="329">
        <v>0</v>
      </c>
      <c r="BG10" s="329">
        <v>0</v>
      </c>
      <c r="BH10" s="329">
        <v>0</v>
      </c>
      <c r="BI10" s="329">
        <v>0</v>
      </c>
      <c r="BJ10" s="329">
        <v>0</v>
      </c>
      <c r="BK10" s="329">
        <v>0</v>
      </c>
      <c r="BL10" s="329">
        <v>0</v>
      </c>
      <c r="BM10" s="329">
        <v>0</v>
      </c>
      <c r="BN10" s="329">
        <v>0</v>
      </c>
      <c r="BO10" s="329">
        <v>0</v>
      </c>
      <c r="BP10" s="329">
        <v>23.550000000046566</v>
      </c>
      <c r="BQ10" s="329">
        <v>0</v>
      </c>
      <c r="BR10" s="329">
        <v>0</v>
      </c>
      <c r="BS10" s="329">
        <v>0</v>
      </c>
    </row>
    <row r="11" spans="1:71" ht="15.75" customHeight="1" x14ac:dyDescent="0.25">
      <c r="A11" s="336" t="s">
        <v>1121</v>
      </c>
      <c r="B11" s="218">
        <v>46235</v>
      </c>
      <c r="C11" s="332">
        <v>0.16666666666666666</v>
      </c>
      <c r="D11" s="332">
        <v>0.20833333333333334</v>
      </c>
      <c r="E11" s="329">
        <v>2774.3573333323002</v>
      </c>
      <c r="F11" s="329">
        <v>2775.0399999916553</v>
      </c>
      <c r="G11" s="329">
        <v>1771.5200000107288</v>
      </c>
      <c r="H11" s="329">
        <v>1015.0309219956398</v>
      </c>
      <c r="I11" s="329">
        <v>334.96410520374775</v>
      </c>
      <c r="J11" s="329">
        <v>290.57301695272326</v>
      </c>
      <c r="K11" s="329">
        <v>362.94725423306227</v>
      </c>
      <c r="L11" s="329">
        <v>342.60610169172287</v>
      </c>
      <c r="M11" s="329">
        <v>432.55729972571135</v>
      </c>
      <c r="N11" s="329">
        <v>0</v>
      </c>
      <c r="O11" s="329">
        <v>0</v>
      </c>
      <c r="P11" s="329">
        <v>0</v>
      </c>
      <c r="Q11" s="329">
        <v>27.430815883912146</v>
      </c>
      <c r="R11" s="329">
        <v>0</v>
      </c>
      <c r="S11" s="329">
        <v>95.758363808505237</v>
      </c>
      <c r="T11" s="329">
        <v>76.604643044993281</v>
      </c>
      <c r="U11" s="329">
        <v>0</v>
      </c>
      <c r="V11" s="329">
        <v>0</v>
      </c>
      <c r="W11" s="329">
        <v>110.60285896062851</v>
      </c>
      <c r="X11" s="329">
        <v>0</v>
      </c>
      <c r="Y11" s="329">
        <v>93.522923136595637</v>
      </c>
      <c r="Z11" s="329">
        <v>0</v>
      </c>
      <c r="AA11" s="329">
        <v>0</v>
      </c>
      <c r="AB11" s="329">
        <v>78.888237577863038</v>
      </c>
      <c r="AC11" s="329">
        <v>28.0234375</v>
      </c>
      <c r="AD11" s="329">
        <v>81.287499999627471</v>
      </c>
      <c r="AE11" s="329">
        <v>0</v>
      </c>
      <c r="AF11" s="329">
        <v>0</v>
      </c>
      <c r="AG11" s="329">
        <v>0.16573913043612265</v>
      </c>
      <c r="AH11" s="329">
        <v>1.0983724871266531E-2</v>
      </c>
      <c r="AI11" s="329">
        <v>157.22545582056046</v>
      </c>
      <c r="AJ11" s="329">
        <v>329.56480000028387</v>
      </c>
      <c r="AK11" s="329">
        <v>265.70239999890327</v>
      </c>
      <c r="AL11" s="329">
        <v>0</v>
      </c>
      <c r="AM11" s="329">
        <v>0</v>
      </c>
      <c r="AN11" s="329">
        <v>0</v>
      </c>
      <c r="AO11" s="329">
        <v>0</v>
      </c>
      <c r="AP11" s="329">
        <v>0</v>
      </c>
      <c r="AQ11" s="329">
        <v>0</v>
      </c>
      <c r="AR11" s="329">
        <v>0</v>
      </c>
      <c r="AS11" s="329">
        <v>0</v>
      </c>
      <c r="AT11" s="329">
        <v>0</v>
      </c>
      <c r="AU11" s="329">
        <v>0</v>
      </c>
      <c r="AV11" s="329">
        <v>0</v>
      </c>
      <c r="AW11" s="329">
        <v>0</v>
      </c>
      <c r="AX11" s="329">
        <v>0</v>
      </c>
      <c r="AY11" s="329">
        <v>272.61759999999776</v>
      </c>
      <c r="AZ11" s="329">
        <v>168.0546875</v>
      </c>
      <c r="BA11" s="329">
        <v>73.70240000076592</v>
      </c>
      <c r="BB11" s="329">
        <v>0</v>
      </c>
      <c r="BC11" s="329">
        <v>0</v>
      </c>
      <c r="BD11" s="329">
        <v>0</v>
      </c>
      <c r="BE11" s="329">
        <v>0</v>
      </c>
      <c r="BF11" s="329">
        <v>0</v>
      </c>
      <c r="BG11" s="329">
        <v>0</v>
      </c>
      <c r="BH11" s="329">
        <v>0</v>
      </c>
      <c r="BI11" s="329">
        <v>0</v>
      </c>
      <c r="BJ11" s="329">
        <v>0</v>
      </c>
      <c r="BK11" s="329">
        <v>0</v>
      </c>
      <c r="BL11" s="329">
        <v>0</v>
      </c>
      <c r="BM11" s="329">
        <v>0</v>
      </c>
      <c r="BN11" s="329">
        <v>0</v>
      </c>
      <c r="BO11" s="329">
        <v>0</v>
      </c>
      <c r="BP11" s="329">
        <v>15.8046875</v>
      </c>
      <c r="BQ11" s="329">
        <v>0</v>
      </c>
      <c r="BR11" s="329">
        <v>0</v>
      </c>
      <c r="BS11" s="329">
        <v>3.4999999998035491E-3</v>
      </c>
    </row>
    <row r="12" spans="1:71" ht="15.75" customHeight="1" x14ac:dyDescent="0.25">
      <c r="A12" s="336" t="s">
        <v>1122</v>
      </c>
      <c r="B12" s="218">
        <v>46235</v>
      </c>
      <c r="C12" s="332">
        <v>0.20833333333333334</v>
      </c>
      <c r="D12" s="332">
        <v>0.25</v>
      </c>
      <c r="E12" s="329">
        <v>2820.7786666750908</v>
      </c>
      <c r="F12" s="329">
        <v>2804.0681739151478</v>
      </c>
      <c r="G12" s="329">
        <v>1821.3546666502953</v>
      </c>
      <c r="H12" s="329">
        <v>1012.4890780001879</v>
      </c>
      <c r="I12" s="329">
        <v>326.78287784382701</v>
      </c>
      <c r="J12" s="329">
        <v>334.93477965891361</v>
      </c>
      <c r="K12" s="329">
        <v>383.57856237143278</v>
      </c>
      <c r="L12" s="329">
        <v>339.8985762745142</v>
      </c>
      <c r="M12" s="329">
        <v>430.03253078088164</v>
      </c>
      <c r="N12" s="329">
        <v>0</v>
      </c>
      <c r="O12" s="329">
        <v>0</v>
      </c>
      <c r="P12" s="329">
        <v>0</v>
      </c>
      <c r="Q12" s="329">
        <v>12.243478261865675</v>
      </c>
      <c r="R12" s="329">
        <v>0</v>
      </c>
      <c r="S12" s="329">
        <v>95.457391304429621</v>
      </c>
      <c r="T12" s="329">
        <v>76.3547826083377</v>
      </c>
      <c r="U12" s="329">
        <v>0</v>
      </c>
      <c r="V12" s="329">
        <v>0</v>
      </c>
      <c r="W12" s="329">
        <v>117.51513043511659</v>
      </c>
      <c r="X12" s="329">
        <v>0</v>
      </c>
      <c r="Y12" s="329">
        <v>93.615089286118746</v>
      </c>
      <c r="Z12" s="329">
        <v>0</v>
      </c>
      <c r="AA12" s="329">
        <v>0</v>
      </c>
      <c r="AB12" s="329">
        <v>98.304861111100763</v>
      </c>
      <c r="AC12" s="329">
        <v>27.958760245703161</v>
      </c>
      <c r="AD12" s="329">
        <v>107.73238636367023</v>
      </c>
      <c r="AE12" s="329">
        <v>0</v>
      </c>
      <c r="AF12" s="329">
        <v>0</v>
      </c>
      <c r="AG12" s="329">
        <v>0.16774053295739577</v>
      </c>
      <c r="AH12" s="329">
        <v>1.0983870967720577E-2</v>
      </c>
      <c r="AI12" s="329">
        <v>152.88709677476436</v>
      </c>
      <c r="AJ12" s="329">
        <v>332.03916190448217</v>
      </c>
      <c r="AK12" s="329">
        <v>269.00480000022799</v>
      </c>
      <c r="AL12" s="329">
        <v>0</v>
      </c>
      <c r="AM12" s="329">
        <v>0</v>
      </c>
      <c r="AN12" s="329">
        <v>0</v>
      </c>
      <c r="AO12" s="329">
        <v>0</v>
      </c>
      <c r="AP12" s="329">
        <v>0</v>
      </c>
      <c r="AQ12" s="329">
        <v>0</v>
      </c>
      <c r="AR12" s="329">
        <v>0</v>
      </c>
      <c r="AS12" s="329">
        <v>0</v>
      </c>
      <c r="AT12" s="329">
        <v>0</v>
      </c>
      <c r="AU12" s="329">
        <v>0</v>
      </c>
      <c r="AV12" s="329">
        <v>0</v>
      </c>
      <c r="AW12" s="329">
        <v>0</v>
      </c>
      <c r="AX12" s="329">
        <v>0</v>
      </c>
      <c r="AY12" s="329">
        <v>266.62080000014976</v>
      </c>
      <c r="AZ12" s="329">
        <v>165.28046874993015</v>
      </c>
      <c r="BA12" s="329">
        <v>73.190400000661612</v>
      </c>
      <c r="BB12" s="329">
        <v>0</v>
      </c>
      <c r="BC12" s="329">
        <v>0</v>
      </c>
      <c r="BD12" s="329">
        <v>0</v>
      </c>
      <c r="BE12" s="329">
        <v>0</v>
      </c>
      <c r="BF12" s="329">
        <v>0</v>
      </c>
      <c r="BG12" s="329">
        <v>0</v>
      </c>
      <c r="BH12" s="329">
        <v>0</v>
      </c>
      <c r="BI12" s="329">
        <v>0</v>
      </c>
      <c r="BJ12" s="329">
        <v>0</v>
      </c>
      <c r="BK12" s="329">
        <v>0</v>
      </c>
      <c r="BL12" s="329">
        <v>0</v>
      </c>
      <c r="BM12" s="329">
        <v>0</v>
      </c>
      <c r="BN12" s="329">
        <v>0</v>
      </c>
      <c r="BO12" s="329">
        <v>0</v>
      </c>
      <c r="BP12" s="329">
        <v>13.246874999953434</v>
      </c>
      <c r="BQ12" s="329">
        <v>0</v>
      </c>
      <c r="BR12" s="329">
        <v>0</v>
      </c>
      <c r="BS12" s="329">
        <v>0</v>
      </c>
    </row>
    <row r="13" spans="1:71" ht="15.75" customHeight="1" x14ac:dyDescent="0.25">
      <c r="A13" s="288" t="s">
        <v>1123</v>
      </c>
      <c r="B13" s="218">
        <v>46236</v>
      </c>
      <c r="C13" s="332">
        <v>0.91666666666666663</v>
      </c>
      <c r="D13" s="332">
        <v>0.95833333333333337</v>
      </c>
      <c r="E13" s="329">
        <v>2878.9537391066551</v>
      </c>
      <c r="F13" s="329">
        <v>2873.3440000116825</v>
      </c>
      <c r="G13" s="329">
        <v>1857.0314202606678</v>
      </c>
      <c r="H13" s="329">
        <v>1026.730666667223</v>
      </c>
      <c r="I13" s="329">
        <v>375.5823728851974</v>
      </c>
      <c r="J13" s="329">
        <v>300.15349152684212</v>
      </c>
      <c r="K13" s="329">
        <v>367.79733956605196</v>
      </c>
      <c r="L13" s="329">
        <v>330.9429152533412</v>
      </c>
      <c r="M13" s="329">
        <v>485.64052834734321</v>
      </c>
      <c r="N13" s="329">
        <v>0</v>
      </c>
      <c r="O13" s="329">
        <v>0</v>
      </c>
      <c r="P13" s="329">
        <v>0</v>
      </c>
      <c r="Q13" s="329">
        <v>30.408347825519741</v>
      </c>
      <c r="R13" s="329">
        <v>0</v>
      </c>
      <c r="S13" s="329">
        <v>95.482434782665223</v>
      </c>
      <c r="T13" s="329">
        <v>77.002821256406605</v>
      </c>
      <c r="U13" s="329">
        <v>0</v>
      </c>
      <c r="V13" s="329">
        <v>0</v>
      </c>
      <c r="W13" s="329">
        <v>144.69565217476338</v>
      </c>
      <c r="X13" s="329">
        <v>0</v>
      </c>
      <c r="Y13" s="329">
        <v>93.188863209448755</v>
      </c>
      <c r="Z13" s="329">
        <v>0</v>
      </c>
      <c r="AA13" s="329">
        <v>0</v>
      </c>
      <c r="AB13" s="329">
        <v>89.350556864403188</v>
      </c>
      <c r="AC13" s="329">
        <v>28.123922413680702</v>
      </c>
      <c r="AD13" s="329">
        <v>81.560386473312974</v>
      </c>
      <c r="AE13" s="329">
        <v>0</v>
      </c>
      <c r="AF13" s="329">
        <v>0</v>
      </c>
      <c r="AG13" s="329">
        <v>0.1677391304365301</v>
      </c>
      <c r="AH13" s="329">
        <v>1.1233695652208553E-2</v>
      </c>
      <c r="AI13" s="329">
        <v>142.95652173925191</v>
      </c>
      <c r="AJ13" s="329">
        <v>311.69751578918658</v>
      </c>
      <c r="AK13" s="329">
        <v>250.42294634133577</v>
      </c>
      <c r="AL13" s="329">
        <v>0</v>
      </c>
      <c r="AM13" s="329">
        <v>0</v>
      </c>
      <c r="AN13" s="329">
        <v>0</v>
      </c>
      <c r="AO13" s="329">
        <v>0</v>
      </c>
      <c r="AP13" s="329">
        <v>0</v>
      </c>
      <c r="AQ13" s="329">
        <v>0</v>
      </c>
      <c r="AR13" s="329">
        <v>0</v>
      </c>
      <c r="AS13" s="329">
        <v>0</v>
      </c>
      <c r="AT13" s="329">
        <v>0</v>
      </c>
      <c r="AU13" s="329">
        <v>0</v>
      </c>
      <c r="AV13" s="329">
        <v>0</v>
      </c>
      <c r="AW13" s="329">
        <v>0</v>
      </c>
      <c r="AX13" s="329">
        <v>0</v>
      </c>
      <c r="AY13" s="329">
        <v>263.09439999982715</v>
      </c>
      <c r="AZ13" s="329">
        <v>178.58984375</v>
      </c>
      <c r="BA13" s="329">
        <v>70.841599998995662</v>
      </c>
      <c r="BB13" s="329">
        <v>0</v>
      </c>
      <c r="BC13" s="329">
        <v>0</v>
      </c>
      <c r="BD13" s="329">
        <v>0</v>
      </c>
      <c r="BE13" s="329">
        <v>0</v>
      </c>
      <c r="BF13" s="329">
        <v>0</v>
      </c>
      <c r="BG13" s="329">
        <v>0</v>
      </c>
      <c r="BH13" s="329">
        <v>0</v>
      </c>
      <c r="BI13" s="329">
        <v>0</v>
      </c>
      <c r="BJ13" s="329">
        <v>0</v>
      </c>
      <c r="BK13" s="329">
        <v>0</v>
      </c>
      <c r="BL13" s="329">
        <v>0</v>
      </c>
      <c r="BM13" s="329">
        <v>0</v>
      </c>
      <c r="BN13" s="329">
        <v>0</v>
      </c>
      <c r="BO13" s="329">
        <v>0</v>
      </c>
      <c r="BP13" s="329">
        <v>5.2333489680895582</v>
      </c>
      <c r="BQ13" s="329">
        <v>0</v>
      </c>
      <c r="BR13" s="329">
        <v>0</v>
      </c>
      <c r="BS13" s="329">
        <v>0</v>
      </c>
    </row>
    <row r="14" spans="1:71" ht="15.75" customHeight="1" x14ac:dyDescent="0.25">
      <c r="A14" s="288" t="s">
        <v>1124</v>
      </c>
      <c r="B14" s="218">
        <v>46236</v>
      </c>
      <c r="C14" s="332">
        <v>0.95833333333333337</v>
      </c>
      <c r="D14" s="332">
        <v>0</v>
      </c>
      <c r="E14" s="329">
        <v>2944.8459130525589</v>
      </c>
      <c r="F14" s="329">
        <v>2938.1973333358765</v>
      </c>
      <c r="G14" s="329">
        <v>1889.621333360672</v>
      </c>
      <c r="H14" s="329">
        <v>1075.9420289844275</v>
      </c>
      <c r="I14" s="329">
        <v>359.12894915044308</v>
      </c>
      <c r="J14" s="329">
        <v>298.34847457706928</v>
      </c>
      <c r="K14" s="329">
        <v>395.51655873656273</v>
      </c>
      <c r="L14" s="329">
        <v>331.22061016410589</v>
      </c>
      <c r="M14" s="329">
        <v>475.442473128438</v>
      </c>
      <c r="N14" s="329">
        <v>0</v>
      </c>
      <c r="O14" s="329">
        <v>0</v>
      </c>
      <c r="P14" s="329">
        <v>0</v>
      </c>
      <c r="Q14" s="329">
        <v>41.472000000067055</v>
      </c>
      <c r="R14" s="329">
        <v>0</v>
      </c>
      <c r="S14" s="329">
        <v>95.615999999921769</v>
      </c>
      <c r="T14" s="329">
        <v>76.730743961408734</v>
      </c>
      <c r="U14" s="329">
        <v>0</v>
      </c>
      <c r="V14" s="329">
        <v>0</v>
      </c>
      <c r="W14" s="329">
        <v>119.20695652160794</v>
      </c>
      <c r="X14" s="329">
        <v>0</v>
      </c>
      <c r="Y14" s="329">
        <v>93.676099747885019</v>
      </c>
      <c r="Z14" s="329">
        <v>0</v>
      </c>
      <c r="AA14" s="329">
        <v>0</v>
      </c>
      <c r="AB14" s="329">
        <v>90.445283931214362</v>
      </c>
      <c r="AC14" s="329">
        <v>28.263945233542472</v>
      </c>
      <c r="AD14" s="329">
        <v>80.363840718753636</v>
      </c>
      <c r="AE14" s="329">
        <v>0</v>
      </c>
      <c r="AF14" s="329">
        <v>3.4999999998035491E-3</v>
      </c>
      <c r="AG14" s="329">
        <v>0.16973913043693756</v>
      </c>
      <c r="AH14" s="329">
        <v>1.0983695652384995E-2</v>
      </c>
      <c r="AI14" s="329">
        <v>143.39130434766412</v>
      </c>
      <c r="AJ14" s="329">
        <v>328.95146666676737</v>
      </c>
      <c r="AK14" s="329">
        <v>266.36799999978393</v>
      </c>
      <c r="AL14" s="329">
        <v>0</v>
      </c>
      <c r="AM14" s="329">
        <v>0</v>
      </c>
      <c r="AN14" s="329">
        <v>0</v>
      </c>
      <c r="AO14" s="329">
        <v>0</v>
      </c>
      <c r="AP14" s="329">
        <v>0</v>
      </c>
      <c r="AQ14" s="329">
        <v>0</v>
      </c>
      <c r="AR14" s="329">
        <v>0</v>
      </c>
      <c r="AS14" s="329">
        <v>0</v>
      </c>
      <c r="AT14" s="329">
        <v>0</v>
      </c>
      <c r="AU14" s="329">
        <v>0</v>
      </c>
      <c r="AV14" s="329">
        <v>0</v>
      </c>
      <c r="AW14" s="329">
        <v>0</v>
      </c>
      <c r="AX14" s="329">
        <v>0</v>
      </c>
      <c r="AY14" s="329">
        <v>280.48640000028536</v>
      </c>
      <c r="AZ14" s="329">
        <v>176.56328124995343</v>
      </c>
      <c r="BA14" s="329">
        <v>78.131199998781085</v>
      </c>
      <c r="BB14" s="329">
        <v>0</v>
      </c>
      <c r="BC14" s="329">
        <v>0</v>
      </c>
      <c r="BD14" s="329">
        <v>0</v>
      </c>
      <c r="BE14" s="329">
        <v>0</v>
      </c>
      <c r="BF14" s="329">
        <v>0</v>
      </c>
      <c r="BG14" s="329">
        <v>0</v>
      </c>
      <c r="BH14" s="329">
        <v>0</v>
      </c>
      <c r="BI14" s="329">
        <v>0</v>
      </c>
      <c r="BJ14" s="329">
        <v>0</v>
      </c>
      <c r="BK14" s="329">
        <v>0</v>
      </c>
      <c r="BL14" s="329">
        <v>0</v>
      </c>
      <c r="BM14" s="329">
        <v>0</v>
      </c>
      <c r="BN14" s="329">
        <v>0</v>
      </c>
      <c r="BO14" s="329">
        <v>0</v>
      </c>
      <c r="BP14" s="329">
        <v>5.2304086538497359</v>
      </c>
      <c r="BQ14" s="329">
        <v>0</v>
      </c>
      <c r="BR14" s="329">
        <v>0</v>
      </c>
      <c r="BS14" s="329">
        <v>0</v>
      </c>
    </row>
    <row r="15" spans="1:71" ht="15.75" customHeight="1" x14ac:dyDescent="0.25">
      <c r="A15" s="288" t="s">
        <v>1125</v>
      </c>
      <c r="B15" s="218">
        <v>46236</v>
      </c>
      <c r="C15" s="332">
        <v>0</v>
      </c>
      <c r="D15" s="332">
        <v>4.1666666666666664E-2</v>
      </c>
      <c r="E15" s="329">
        <v>2872.1864347755909</v>
      </c>
      <c r="F15" s="329">
        <v>2872.661333322525</v>
      </c>
      <c r="G15" s="329">
        <v>1856.8533332943916</v>
      </c>
      <c r="H15" s="329">
        <v>1035.1247511655092</v>
      </c>
      <c r="I15" s="329">
        <v>359.09423729032278</v>
      </c>
      <c r="J15" s="329">
        <v>311.57369491457939</v>
      </c>
      <c r="K15" s="329">
        <v>377.17911864817142</v>
      </c>
      <c r="L15" s="329">
        <v>342.67552542686462</v>
      </c>
      <c r="M15" s="329">
        <v>459.79350427165627</v>
      </c>
      <c r="N15" s="329">
        <v>0</v>
      </c>
      <c r="O15" s="329">
        <v>0</v>
      </c>
      <c r="P15" s="329">
        <v>0</v>
      </c>
      <c r="Q15" s="329">
        <v>35.32799999974668</v>
      </c>
      <c r="R15" s="329">
        <v>0</v>
      </c>
      <c r="S15" s="329">
        <v>95.649391304235905</v>
      </c>
      <c r="T15" s="329">
        <v>76.688695652410388</v>
      </c>
      <c r="U15" s="329">
        <v>0</v>
      </c>
      <c r="V15" s="329">
        <v>0</v>
      </c>
      <c r="W15" s="329">
        <v>118.36104347836226</v>
      </c>
      <c r="X15" s="329">
        <v>0</v>
      </c>
      <c r="Y15" s="329">
        <v>93.448075885884464</v>
      </c>
      <c r="Z15" s="329">
        <v>0.39990234375</v>
      </c>
      <c r="AA15" s="329">
        <v>0</v>
      </c>
      <c r="AB15" s="329">
        <v>101.19764673570171</v>
      </c>
      <c r="AC15" s="329">
        <v>28.308494293130934</v>
      </c>
      <c r="AD15" s="329">
        <v>81.102699684910476</v>
      </c>
      <c r="AE15" s="329">
        <v>0</v>
      </c>
      <c r="AF15" s="329">
        <v>0</v>
      </c>
      <c r="AG15" s="329">
        <v>0.16921739131066715</v>
      </c>
      <c r="AH15" s="329">
        <v>1.107065217388481E-2</v>
      </c>
      <c r="AI15" s="329">
        <v>154.02173913083971</v>
      </c>
      <c r="AJ15" s="329">
        <v>327.65561904758215</v>
      </c>
      <c r="AK15" s="329">
        <v>264.38310697674751</v>
      </c>
      <c r="AL15" s="329">
        <v>0</v>
      </c>
      <c r="AM15" s="329">
        <v>0</v>
      </c>
      <c r="AN15" s="329">
        <v>0</v>
      </c>
      <c r="AO15" s="329">
        <v>0</v>
      </c>
      <c r="AP15" s="329">
        <v>0</v>
      </c>
      <c r="AQ15" s="329">
        <v>0</v>
      </c>
      <c r="AR15" s="329">
        <v>0</v>
      </c>
      <c r="AS15" s="329">
        <v>0</v>
      </c>
      <c r="AT15" s="329">
        <v>0</v>
      </c>
      <c r="AU15" s="329">
        <v>0</v>
      </c>
      <c r="AV15" s="329">
        <v>0</v>
      </c>
      <c r="AW15" s="329">
        <v>0</v>
      </c>
      <c r="AX15" s="329">
        <v>0</v>
      </c>
      <c r="AY15" s="329">
        <v>283.73439999995753</v>
      </c>
      <c r="AZ15" s="329">
        <v>173.8359375</v>
      </c>
      <c r="BA15" s="329">
        <v>74.220800001174212</v>
      </c>
      <c r="BB15" s="329">
        <v>0</v>
      </c>
      <c r="BC15" s="329">
        <v>0</v>
      </c>
      <c r="BD15" s="329">
        <v>0</v>
      </c>
      <c r="BE15" s="329">
        <v>0</v>
      </c>
      <c r="BF15" s="329">
        <v>0</v>
      </c>
      <c r="BG15" s="329">
        <v>0</v>
      </c>
      <c r="BH15" s="329">
        <v>0</v>
      </c>
      <c r="BI15" s="329">
        <v>0</v>
      </c>
      <c r="BJ15" s="329">
        <v>0</v>
      </c>
      <c r="BK15" s="329">
        <v>0</v>
      </c>
      <c r="BL15" s="329">
        <v>0</v>
      </c>
      <c r="BM15" s="329">
        <v>0</v>
      </c>
      <c r="BN15" s="329">
        <v>0</v>
      </c>
      <c r="BO15" s="329">
        <v>0</v>
      </c>
      <c r="BP15" s="329">
        <v>5.1656250000232831</v>
      </c>
      <c r="BQ15" s="329">
        <v>0</v>
      </c>
      <c r="BR15" s="329">
        <v>0</v>
      </c>
      <c r="BS15" s="329">
        <v>0</v>
      </c>
    </row>
    <row r="16" spans="1:71" ht="15.75" customHeight="1" x14ac:dyDescent="0.25">
      <c r="A16" s="288" t="s">
        <v>1126</v>
      </c>
      <c r="B16" s="218">
        <v>46236</v>
      </c>
      <c r="C16" s="332">
        <v>4.1666666666666664E-2</v>
      </c>
      <c r="D16" s="332">
        <v>8.3333333333333329E-2</v>
      </c>
      <c r="E16" s="329">
        <v>2965.3259130716324</v>
      </c>
      <c r="F16" s="329">
        <v>2955.2639999985695</v>
      </c>
      <c r="G16" s="329">
        <v>1939.4560000300407</v>
      </c>
      <c r="H16" s="329">
        <v>1019.6425531804562</v>
      </c>
      <c r="I16" s="329">
        <v>371.13925423845649</v>
      </c>
      <c r="J16" s="329">
        <v>315.84325423464179</v>
      </c>
      <c r="K16" s="329">
        <v>389.88366100937128</v>
      </c>
      <c r="L16" s="329">
        <v>344.96650847047567</v>
      </c>
      <c r="M16" s="329">
        <v>524.98802259936929</v>
      </c>
      <c r="N16" s="329">
        <v>0</v>
      </c>
      <c r="O16" s="329">
        <v>0</v>
      </c>
      <c r="P16" s="329">
        <v>0</v>
      </c>
      <c r="Q16" s="329">
        <v>39.505454545840621</v>
      </c>
      <c r="R16" s="329">
        <v>0</v>
      </c>
      <c r="S16" s="329">
        <v>95.504261999391019</v>
      </c>
      <c r="T16" s="329">
        <v>76.717449274845421</v>
      </c>
      <c r="U16" s="329">
        <v>0</v>
      </c>
      <c r="V16" s="329">
        <v>0</v>
      </c>
      <c r="W16" s="329">
        <v>131.37192189507186</v>
      </c>
      <c r="X16" s="329">
        <v>0</v>
      </c>
      <c r="Y16" s="329">
        <v>93.300315193831921</v>
      </c>
      <c r="Z16" s="329">
        <v>0</v>
      </c>
      <c r="AA16" s="329">
        <v>0</v>
      </c>
      <c r="AB16" s="329">
        <v>103.72378731379285</v>
      </c>
      <c r="AC16" s="329">
        <v>28.078288680873811</v>
      </c>
      <c r="AD16" s="329">
        <v>80.625247036106884</v>
      </c>
      <c r="AE16" s="329">
        <v>0</v>
      </c>
      <c r="AF16" s="329">
        <v>0</v>
      </c>
      <c r="AG16" s="329">
        <v>0.16826086956280051</v>
      </c>
      <c r="AH16" s="329">
        <v>1.1021739130455899E-2</v>
      </c>
      <c r="AI16" s="329">
        <v>154.03260869532824</v>
      </c>
      <c r="AJ16" s="329">
        <v>333.84838095237501</v>
      </c>
      <c r="AK16" s="329">
        <v>270.09931253548712</v>
      </c>
      <c r="AL16" s="329">
        <v>0</v>
      </c>
      <c r="AM16" s="329">
        <v>0</v>
      </c>
      <c r="AN16" s="329">
        <v>0</v>
      </c>
      <c r="AO16" s="329">
        <v>0</v>
      </c>
      <c r="AP16" s="329">
        <v>0</v>
      </c>
      <c r="AQ16" s="329">
        <v>0</v>
      </c>
      <c r="AR16" s="329">
        <v>0</v>
      </c>
      <c r="AS16" s="329">
        <v>0</v>
      </c>
      <c r="AT16" s="329">
        <v>0</v>
      </c>
      <c r="AU16" s="329">
        <v>0</v>
      </c>
      <c r="AV16" s="329">
        <v>0</v>
      </c>
      <c r="AW16" s="329">
        <v>0</v>
      </c>
      <c r="AX16" s="329">
        <v>0</v>
      </c>
      <c r="AY16" s="329">
        <v>269.67999999970198</v>
      </c>
      <c r="AZ16" s="329">
        <v>173.79296875</v>
      </c>
      <c r="BA16" s="329">
        <v>73.708799999207258</v>
      </c>
      <c r="BB16" s="329">
        <v>0</v>
      </c>
      <c r="BC16" s="329">
        <v>0</v>
      </c>
      <c r="BD16" s="329">
        <v>0</v>
      </c>
      <c r="BE16" s="329">
        <v>0</v>
      </c>
      <c r="BF16" s="329">
        <v>0</v>
      </c>
      <c r="BG16" s="329">
        <v>0</v>
      </c>
      <c r="BH16" s="329">
        <v>0</v>
      </c>
      <c r="BI16" s="329">
        <v>0</v>
      </c>
      <c r="BJ16" s="329">
        <v>0</v>
      </c>
      <c r="BK16" s="329">
        <v>0</v>
      </c>
      <c r="BL16" s="329">
        <v>0</v>
      </c>
      <c r="BM16" s="329">
        <v>0</v>
      </c>
      <c r="BN16" s="329">
        <v>0</v>
      </c>
      <c r="BO16" s="329">
        <v>0</v>
      </c>
      <c r="BP16" s="329">
        <v>5.2906250000232831</v>
      </c>
      <c r="BQ16" s="329">
        <v>0</v>
      </c>
      <c r="BR16" s="329">
        <v>0</v>
      </c>
      <c r="BS16" s="329">
        <v>0</v>
      </c>
    </row>
    <row r="17" spans="1:71" ht="15.75" customHeight="1" x14ac:dyDescent="0.25">
      <c r="A17" s="288" t="s">
        <v>1127</v>
      </c>
      <c r="B17" s="218">
        <v>46236</v>
      </c>
      <c r="C17" s="332">
        <v>8.3333333333333329E-2</v>
      </c>
      <c r="D17" s="332">
        <v>0.125</v>
      </c>
      <c r="E17" s="329">
        <v>2912.255999982357</v>
      </c>
      <c r="F17" s="329">
        <v>2905.4293333292007</v>
      </c>
      <c r="G17" s="329">
        <v>1873.563826084137</v>
      </c>
      <c r="H17" s="329">
        <v>1057.7920000106096</v>
      </c>
      <c r="I17" s="329">
        <v>355.06766101717949</v>
      </c>
      <c r="J17" s="329">
        <v>320.56406779959798</v>
      </c>
      <c r="K17" s="329">
        <v>362.1141694933176</v>
      </c>
      <c r="L17" s="329">
        <v>317.19701694697142</v>
      </c>
      <c r="M17" s="329">
        <v>502.90549152716994</v>
      </c>
      <c r="N17" s="329">
        <v>0</v>
      </c>
      <c r="O17" s="329">
        <v>0</v>
      </c>
      <c r="P17" s="329">
        <v>0</v>
      </c>
      <c r="Q17" s="329">
        <v>28.078545454889536</v>
      </c>
      <c r="R17" s="329">
        <v>0</v>
      </c>
      <c r="S17" s="329">
        <v>95.473593073431402</v>
      </c>
      <c r="T17" s="329">
        <v>77.027246376499534</v>
      </c>
      <c r="U17" s="329">
        <v>0</v>
      </c>
      <c r="V17" s="329">
        <v>0</v>
      </c>
      <c r="W17" s="329">
        <v>132.23634863644838</v>
      </c>
      <c r="X17" s="329">
        <v>0</v>
      </c>
      <c r="Y17" s="329">
        <v>93.27731552021578</v>
      </c>
      <c r="Z17" s="329">
        <v>0</v>
      </c>
      <c r="AA17" s="329">
        <v>0</v>
      </c>
      <c r="AB17" s="329">
        <v>93.973718944005668</v>
      </c>
      <c r="AC17" s="329">
        <v>28.268633540254086</v>
      </c>
      <c r="AD17" s="329">
        <v>97.286684782244265</v>
      </c>
      <c r="AE17" s="329">
        <v>0</v>
      </c>
      <c r="AF17" s="329">
        <v>0</v>
      </c>
      <c r="AG17" s="329">
        <v>0.16975596072734334</v>
      </c>
      <c r="AH17" s="329">
        <v>1.0984864422653118E-2</v>
      </c>
      <c r="AI17" s="329">
        <v>130.96622253488749</v>
      </c>
      <c r="AJ17" s="329">
        <v>311.72266666661017</v>
      </c>
      <c r="AK17" s="329">
        <v>249.5047804871574</v>
      </c>
      <c r="AL17" s="329">
        <v>0</v>
      </c>
      <c r="AM17" s="329">
        <v>0</v>
      </c>
      <c r="AN17" s="329">
        <v>0</v>
      </c>
      <c r="AO17" s="329">
        <v>0</v>
      </c>
      <c r="AP17" s="329">
        <v>0</v>
      </c>
      <c r="AQ17" s="329">
        <v>0</v>
      </c>
      <c r="AR17" s="329">
        <v>0</v>
      </c>
      <c r="AS17" s="329">
        <v>0</v>
      </c>
      <c r="AT17" s="329">
        <v>0</v>
      </c>
      <c r="AU17" s="329">
        <v>0</v>
      </c>
      <c r="AV17" s="329">
        <v>0</v>
      </c>
      <c r="AW17" s="329">
        <v>0</v>
      </c>
      <c r="AX17" s="329">
        <v>0</v>
      </c>
      <c r="AY17" s="329">
        <v>273.72800000058487</v>
      </c>
      <c r="AZ17" s="329">
        <v>175.09453124995343</v>
      </c>
      <c r="BA17" s="329">
        <v>73.728000000119209</v>
      </c>
      <c r="BB17" s="329">
        <v>0</v>
      </c>
      <c r="BC17" s="329">
        <v>0</v>
      </c>
      <c r="BD17" s="329">
        <v>0</v>
      </c>
      <c r="BE17" s="329">
        <v>0</v>
      </c>
      <c r="BF17" s="329">
        <v>0</v>
      </c>
      <c r="BG17" s="329">
        <v>0</v>
      </c>
      <c r="BH17" s="329">
        <v>0</v>
      </c>
      <c r="BI17" s="329">
        <v>0</v>
      </c>
      <c r="BJ17" s="329">
        <v>0</v>
      </c>
      <c r="BK17" s="329">
        <v>0</v>
      </c>
      <c r="BL17" s="329">
        <v>0</v>
      </c>
      <c r="BM17" s="329">
        <v>0</v>
      </c>
      <c r="BN17" s="329">
        <v>0</v>
      </c>
      <c r="BO17" s="329">
        <v>0</v>
      </c>
      <c r="BP17" s="329">
        <v>5.0401041666045785</v>
      </c>
      <c r="BQ17" s="329">
        <v>0</v>
      </c>
      <c r="BR17" s="329">
        <v>0</v>
      </c>
      <c r="BS17" s="329">
        <v>7.4999999997089617E-3</v>
      </c>
    </row>
    <row r="18" spans="1:71" ht="15.75" customHeight="1" x14ac:dyDescent="0.25">
      <c r="A18" s="288" t="s">
        <v>1128</v>
      </c>
      <c r="B18" s="218">
        <v>46236</v>
      </c>
      <c r="C18" s="332">
        <v>0.125</v>
      </c>
      <c r="D18" s="332">
        <v>0.16666666666666666</v>
      </c>
      <c r="E18" s="329">
        <v>2860.3733333349228</v>
      </c>
      <c r="F18" s="329">
        <v>2860.3733333349228</v>
      </c>
      <c r="G18" s="329">
        <v>1844.2685217559338</v>
      </c>
      <c r="H18" s="329">
        <v>1029.7433043420315</v>
      </c>
      <c r="I18" s="329">
        <v>330.31810169294477</v>
      </c>
      <c r="J18" s="329">
        <v>343.99457627162337</v>
      </c>
      <c r="K18" s="329">
        <v>382.455322034657</v>
      </c>
      <c r="L18" s="329">
        <v>340.80108474940062</v>
      </c>
      <c r="M18" s="329">
        <v>454.65599999949336</v>
      </c>
      <c r="N18" s="329">
        <v>0</v>
      </c>
      <c r="O18" s="329">
        <v>0</v>
      </c>
      <c r="P18" s="329">
        <v>0</v>
      </c>
      <c r="Q18" s="329">
        <v>13.311999999918044</v>
      </c>
      <c r="R18" s="329">
        <v>0</v>
      </c>
      <c r="S18" s="329">
        <v>95.864579709712416</v>
      </c>
      <c r="T18" s="329">
        <v>76.855652173981071</v>
      </c>
      <c r="U18" s="329">
        <v>0</v>
      </c>
      <c r="V18" s="329">
        <v>0</v>
      </c>
      <c r="W18" s="329">
        <v>123.26338164228946</v>
      </c>
      <c r="X18" s="329">
        <v>0</v>
      </c>
      <c r="Y18" s="329">
        <v>93.501100628636777</v>
      </c>
      <c r="Z18" s="329">
        <v>0</v>
      </c>
      <c r="AA18" s="329">
        <v>0</v>
      </c>
      <c r="AB18" s="329">
        <v>92.240343555808067</v>
      </c>
      <c r="AC18" s="329">
        <v>28.414596273098141</v>
      </c>
      <c r="AD18" s="329">
        <v>122.36323051992804</v>
      </c>
      <c r="AE18" s="329">
        <v>0</v>
      </c>
      <c r="AF18" s="329">
        <v>0</v>
      </c>
      <c r="AG18" s="329">
        <v>0.16774193548189942</v>
      </c>
      <c r="AH18" s="329">
        <v>1.1108870967746043E-2</v>
      </c>
      <c r="AI18" s="329">
        <v>150.4354838700965</v>
      </c>
      <c r="AJ18" s="329">
        <v>320.3370666669216</v>
      </c>
      <c r="AK18" s="329">
        <v>257.66400000080466</v>
      </c>
      <c r="AL18" s="329">
        <v>0</v>
      </c>
      <c r="AM18" s="329">
        <v>0</v>
      </c>
      <c r="AN18" s="329">
        <v>0</v>
      </c>
      <c r="AO18" s="329">
        <v>0</v>
      </c>
      <c r="AP18" s="329">
        <v>0</v>
      </c>
      <c r="AQ18" s="329">
        <v>0</v>
      </c>
      <c r="AR18" s="329">
        <v>0</v>
      </c>
      <c r="AS18" s="329">
        <v>0</v>
      </c>
      <c r="AT18" s="329">
        <v>0</v>
      </c>
      <c r="AU18" s="329">
        <v>0</v>
      </c>
      <c r="AV18" s="329">
        <v>0</v>
      </c>
      <c r="AW18" s="329">
        <v>0</v>
      </c>
      <c r="AX18" s="329">
        <v>0</v>
      </c>
      <c r="AY18" s="329">
        <v>281.87519999966025</v>
      </c>
      <c r="AZ18" s="329">
        <v>175.35000000009313</v>
      </c>
      <c r="BA18" s="329">
        <v>74.220800001174212</v>
      </c>
      <c r="BB18" s="329">
        <v>0</v>
      </c>
      <c r="BC18" s="329">
        <v>0</v>
      </c>
      <c r="BD18" s="329">
        <v>0</v>
      </c>
      <c r="BE18" s="329">
        <v>0</v>
      </c>
      <c r="BF18" s="329">
        <v>0</v>
      </c>
      <c r="BG18" s="329">
        <v>0</v>
      </c>
      <c r="BH18" s="329">
        <v>0</v>
      </c>
      <c r="BI18" s="329">
        <v>0</v>
      </c>
      <c r="BJ18" s="329">
        <v>0</v>
      </c>
      <c r="BK18" s="329">
        <v>0</v>
      </c>
      <c r="BL18" s="329">
        <v>0</v>
      </c>
      <c r="BM18" s="329">
        <v>0</v>
      </c>
      <c r="BN18" s="329">
        <v>0</v>
      </c>
      <c r="BO18" s="329">
        <v>0</v>
      </c>
      <c r="BP18" s="329">
        <v>5.0395833333022892</v>
      </c>
      <c r="BQ18" s="329">
        <v>0</v>
      </c>
      <c r="BR18" s="329">
        <v>0</v>
      </c>
      <c r="BS18" s="329">
        <v>0</v>
      </c>
    </row>
    <row r="19" spans="1:71" ht="15.75" customHeight="1" x14ac:dyDescent="0.25">
      <c r="A19" s="288" t="s">
        <v>1129</v>
      </c>
      <c r="B19" s="218">
        <v>46236</v>
      </c>
      <c r="C19" s="332">
        <v>0.16666666666666666</v>
      </c>
      <c r="D19" s="332">
        <v>0.20833333333333334</v>
      </c>
      <c r="E19" s="329">
        <v>2920.4480000138283</v>
      </c>
      <c r="F19" s="329">
        <v>2905.87455072999</v>
      </c>
      <c r="G19" s="329">
        <v>1919.6289854645729</v>
      </c>
      <c r="H19" s="329">
        <v>1010.4060289859772</v>
      </c>
      <c r="I19" s="329">
        <v>328.61722034215927</v>
      </c>
      <c r="J19" s="329">
        <v>366.07132203504443</v>
      </c>
      <c r="K19" s="329">
        <v>382.455322034657</v>
      </c>
      <c r="L19" s="329">
        <v>333.85871186852455</v>
      </c>
      <c r="M19" s="329">
        <v>495.09532203525305</v>
      </c>
      <c r="N19" s="329">
        <v>0</v>
      </c>
      <c r="O19" s="329">
        <v>0</v>
      </c>
      <c r="P19" s="329">
        <v>0</v>
      </c>
      <c r="Q19" s="329">
        <v>18.94400000013411</v>
      </c>
      <c r="R19" s="329">
        <v>0</v>
      </c>
      <c r="S19" s="329">
        <v>95.265391304623336</v>
      </c>
      <c r="T19" s="329">
        <v>76.132173913531005</v>
      </c>
      <c r="U19" s="329">
        <v>0</v>
      </c>
      <c r="V19" s="329">
        <v>0</v>
      </c>
      <c r="W19" s="329">
        <v>116.20173913054168</v>
      </c>
      <c r="X19" s="329">
        <v>0</v>
      </c>
      <c r="Y19" s="329">
        <v>93.417236024979502</v>
      </c>
      <c r="Z19" s="329">
        <v>0</v>
      </c>
      <c r="AA19" s="329">
        <v>0</v>
      </c>
      <c r="AB19" s="329">
        <v>103.7421875</v>
      </c>
      <c r="AC19" s="329">
        <v>28.020186335779727</v>
      </c>
      <c r="AD19" s="329">
        <v>132.47120270971209</v>
      </c>
      <c r="AE19" s="329">
        <v>0</v>
      </c>
      <c r="AF19" s="329">
        <v>0</v>
      </c>
      <c r="AG19" s="329">
        <v>0.16974193548594485</v>
      </c>
      <c r="AH19" s="329">
        <v>1.1108870967746043E-2</v>
      </c>
      <c r="AI19" s="329">
        <v>147.45161290373653</v>
      </c>
      <c r="AJ19" s="329">
        <v>328.69120000000112</v>
      </c>
      <c r="AK19" s="329">
        <v>265.35679999925196</v>
      </c>
      <c r="AL19" s="329">
        <v>0</v>
      </c>
      <c r="AM19" s="329">
        <v>0</v>
      </c>
      <c r="AN19" s="329">
        <v>0</v>
      </c>
      <c r="AO19" s="329">
        <v>0</v>
      </c>
      <c r="AP19" s="329">
        <v>0</v>
      </c>
      <c r="AQ19" s="329">
        <v>0</v>
      </c>
      <c r="AR19" s="329">
        <v>0</v>
      </c>
      <c r="AS19" s="329">
        <v>0</v>
      </c>
      <c r="AT19" s="329">
        <v>0</v>
      </c>
      <c r="AU19" s="329">
        <v>0</v>
      </c>
      <c r="AV19" s="329">
        <v>0</v>
      </c>
      <c r="AW19" s="329">
        <v>0</v>
      </c>
      <c r="AX19" s="329">
        <v>0</v>
      </c>
      <c r="AY19" s="329">
        <v>268.38720000023022</v>
      </c>
      <c r="AZ19" s="329">
        <v>173.09375</v>
      </c>
      <c r="BA19" s="329">
        <v>73.728000000119209</v>
      </c>
      <c r="BB19" s="329">
        <v>0</v>
      </c>
      <c r="BC19" s="329">
        <v>0</v>
      </c>
      <c r="BD19" s="329">
        <v>0</v>
      </c>
      <c r="BE19" s="329">
        <v>0</v>
      </c>
      <c r="BF19" s="329">
        <v>0</v>
      </c>
      <c r="BG19" s="329">
        <v>0</v>
      </c>
      <c r="BH19" s="329">
        <v>0</v>
      </c>
      <c r="BI19" s="329">
        <v>0</v>
      </c>
      <c r="BJ19" s="329">
        <v>0</v>
      </c>
      <c r="BK19" s="329">
        <v>0</v>
      </c>
      <c r="BL19" s="329">
        <v>0</v>
      </c>
      <c r="BM19" s="329">
        <v>0</v>
      </c>
      <c r="BN19" s="329">
        <v>0</v>
      </c>
      <c r="BO19" s="329">
        <v>0</v>
      </c>
      <c r="BP19" s="329">
        <v>5.2281250000232831</v>
      </c>
      <c r="BQ19" s="329">
        <v>0</v>
      </c>
      <c r="BR19" s="329">
        <v>0</v>
      </c>
      <c r="BS19" s="329">
        <v>7.4999999997089617E-3</v>
      </c>
    </row>
    <row r="20" spans="1:71" ht="15.75" customHeight="1" x14ac:dyDescent="0.25">
      <c r="A20" s="288" t="s">
        <v>1130</v>
      </c>
      <c r="B20" s="218">
        <v>46236</v>
      </c>
      <c r="C20" s="332">
        <v>0.20833333333333334</v>
      </c>
      <c r="D20" s="332">
        <v>0.25</v>
      </c>
      <c r="E20" s="329">
        <v>2846.9233475029469</v>
      </c>
      <c r="F20" s="329">
        <v>2845.5921159386635</v>
      </c>
      <c r="G20" s="329">
        <v>1832.9600000083447</v>
      </c>
      <c r="H20" s="329">
        <v>1029.461333334446</v>
      </c>
      <c r="I20" s="329">
        <v>323.16745762526989</v>
      </c>
      <c r="J20" s="329">
        <v>314.48949152231216</v>
      </c>
      <c r="K20" s="329">
        <v>360.86454237252474</v>
      </c>
      <c r="L20" s="329">
        <v>338.78779660910368</v>
      </c>
      <c r="M20" s="329">
        <v>497.03918643668294</v>
      </c>
      <c r="N20" s="329">
        <v>0</v>
      </c>
      <c r="O20" s="329">
        <v>0</v>
      </c>
      <c r="P20" s="329">
        <v>0</v>
      </c>
      <c r="Q20" s="329">
        <v>14.859377777203918</v>
      </c>
      <c r="R20" s="329">
        <v>0</v>
      </c>
      <c r="S20" s="329">
        <v>95.738434782717377</v>
      </c>
      <c r="T20" s="329">
        <v>76.46608695667237</v>
      </c>
      <c r="U20" s="329">
        <v>0</v>
      </c>
      <c r="V20" s="329">
        <v>0</v>
      </c>
      <c r="W20" s="329">
        <v>115.50052173808217</v>
      </c>
      <c r="X20" s="329">
        <v>0</v>
      </c>
      <c r="Y20" s="329">
        <v>91.371652863919735</v>
      </c>
      <c r="Z20" s="329">
        <v>0.4130859375</v>
      </c>
      <c r="AA20" s="329">
        <v>0</v>
      </c>
      <c r="AB20" s="329">
        <v>94.25</v>
      </c>
      <c r="AC20" s="329">
        <v>28.131308229640126</v>
      </c>
      <c r="AD20" s="329">
        <v>91.448543289676309</v>
      </c>
      <c r="AE20" s="329">
        <v>0</v>
      </c>
      <c r="AF20" s="329">
        <v>0</v>
      </c>
      <c r="AG20" s="329">
        <v>0.16974193547866889</v>
      </c>
      <c r="AH20" s="329">
        <v>1.1108870967746043E-2</v>
      </c>
      <c r="AI20" s="329">
        <v>150.17204301059246</v>
      </c>
      <c r="AJ20" s="329">
        <v>312.26005853665993</v>
      </c>
      <c r="AK20" s="329">
        <v>250.52160000056028</v>
      </c>
      <c r="AL20" s="329">
        <v>0</v>
      </c>
      <c r="AM20" s="329">
        <v>0</v>
      </c>
      <c r="AN20" s="329">
        <v>0</v>
      </c>
      <c r="AO20" s="329">
        <v>0</v>
      </c>
      <c r="AP20" s="329">
        <v>0</v>
      </c>
      <c r="AQ20" s="329">
        <v>0</v>
      </c>
      <c r="AR20" s="329">
        <v>0</v>
      </c>
      <c r="AS20" s="329">
        <v>0</v>
      </c>
      <c r="AT20" s="329">
        <v>0</v>
      </c>
      <c r="AU20" s="329">
        <v>0</v>
      </c>
      <c r="AV20" s="329">
        <v>0</v>
      </c>
      <c r="AW20" s="329">
        <v>0</v>
      </c>
      <c r="AX20" s="329">
        <v>0</v>
      </c>
      <c r="AY20" s="329">
        <v>258.69119999976829</v>
      </c>
      <c r="AZ20" s="329">
        <v>170.85703124990687</v>
      </c>
      <c r="BA20" s="329">
        <v>73.708799999207258</v>
      </c>
      <c r="BB20" s="329">
        <v>0</v>
      </c>
      <c r="BC20" s="329">
        <v>0</v>
      </c>
      <c r="BD20" s="329">
        <v>0</v>
      </c>
      <c r="BE20" s="329">
        <v>0</v>
      </c>
      <c r="BF20" s="329">
        <v>0</v>
      </c>
      <c r="BG20" s="329">
        <v>0</v>
      </c>
      <c r="BH20" s="329">
        <v>0</v>
      </c>
      <c r="BI20" s="329">
        <v>0</v>
      </c>
      <c r="BJ20" s="329">
        <v>0</v>
      </c>
      <c r="BK20" s="329">
        <v>0</v>
      </c>
      <c r="BL20" s="329">
        <v>0</v>
      </c>
      <c r="BM20" s="329">
        <v>0</v>
      </c>
      <c r="BN20" s="329">
        <v>0</v>
      </c>
      <c r="BO20" s="329">
        <v>0</v>
      </c>
      <c r="BP20" s="329">
        <v>5.1031250000232831</v>
      </c>
      <c r="BQ20" s="329">
        <v>0</v>
      </c>
      <c r="BR20" s="329">
        <v>0</v>
      </c>
      <c r="BS20" s="329">
        <v>0</v>
      </c>
    </row>
    <row r="21" spans="1:71" ht="15.75" customHeight="1" x14ac:dyDescent="0.25">
      <c r="A21" s="288" t="s">
        <v>1131</v>
      </c>
      <c r="B21" s="218">
        <v>46237</v>
      </c>
      <c r="C21" s="332">
        <v>0.91666666666666663</v>
      </c>
      <c r="D21" s="332">
        <v>0.95833333333333337</v>
      </c>
      <c r="E21" s="329">
        <v>2856.3070145249367</v>
      </c>
      <c r="F21" s="329">
        <v>2839.8933333158493</v>
      </c>
      <c r="G21" s="329">
        <v>1841.0035942196846</v>
      </c>
      <c r="H21" s="329">
        <v>1010.6286376714706</v>
      </c>
      <c r="I21" s="329">
        <v>342.95322034135461</v>
      </c>
      <c r="J21" s="329">
        <v>344.64213208854198</v>
      </c>
      <c r="K21" s="329">
        <v>366.07132203131914</v>
      </c>
      <c r="L21" s="329">
        <v>333.25903448462486</v>
      </c>
      <c r="M21" s="329">
        <v>453.30223729088902</v>
      </c>
      <c r="N21" s="329">
        <v>0</v>
      </c>
      <c r="O21" s="329">
        <v>0</v>
      </c>
      <c r="P21" s="329">
        <v>0</v>
      </c>
      <c r="Q21" s="329">
        <v>21.826782608404756</v>
      </c>
      <c r="R21" s="329">
        <v>0</v>
      </c>
      <c r="S21" s="329">
        <v>95.688347826246172</v>
      </c>
      <c r="T21" s="329">
        <v>91.603478261269629</v>
      </c>
      <c r="U21" s="329">
        <v>0</v>
      </c>
      <c r="V21" s="329">
        <v>0</v>
      </c>
      <c r="W21" s="329">
        <v>113.59721739124507</v>
      </c>
      <c r="X21" s="329">
        <v>0</v>
      </c>
      <c r="Y21" s="329">
        <v>92.108005520887673</v>
      </c>
      <c r="Z21" s="329">
        <v>0</v>
      </c>
      <c r="AA21" s="329">
        <v>0</v>
      </c>
      <c r="AB21" s="329">
        <v>88.121551350690424</v>
      </c>
      <c r="AC21" s="329">
        <v>28.054519000463188</v>
      </c>
      <c r="AD21" s="329">
        <v>128.22192147746682</v>
      </c>
      <c r="AE21" s="329">
        <v>0</v>
      </c>
      <c r="AF21" s="329">
        <v>0</v>
      </c>
      <c r="AG21" s="329">
        <v>0.1677419354855374</v>
      </c>
      <c r="AH21" s="329">
        <v>1.0983870967720577E-2</v>
      </c>
      <c r="AI21" s="329">
        <v>147.31825619377196</v>
      </c>
      <c r="AJ21" s="329">
        <v>332.87477894732729</v>
      </c>
      <c r="AK21" s="329">
        <v>268.99200000055134</v>
      </c>
      <c r="AL21" s="329">
        <v>0</v>
      </c>
      <c r="AM21" s="329">
        <v>0</v>
      </c>
      <c r="AN21" s="329">
        <v>0</v>
      </c>
      <c r="AO21" s="329">
        <v>0</v>
      </c>
      <c r="AP21" s="329">
        <v>0</v>
      </c>
      <c r="AQ21" s="329">
        <v>0</v>
      </c>
      <c r="AR21" s="329">
        <v>0</v>
      </c>
      <c r="AS21" s="329">
        <v>0</v>
      </c>
      <c r="AT21" s="329">
        <v>0</v>
      </c>
      <c r="AU21" s="329">
        <v>0</v>
      </c>
      <c r="AV21" s="329">
        <v>0</v>
      </c>
      <c r="AW21" s="329">
        <v>0</v>
      </c>
      <c r="AX21" s="329">
        <v>0</v>
      </c>
      <c r="AY21" s="329">
        <v>272.12800000002608</v>
      </c>
      <c r="AZ21" s="329">
        <v>167.140625</v>
      </c>
      <c r="BA21" s="329">
        <v>74.752000000327826</v>
      </c>
      <c r="BB21" s="329">
        <v>0</v>
      </c>
      <c r="BC21" s="329">
        <v>0</v>
      </c>
      <c r="BD21" s="329">
        <v>0</v>
      </c>
      <c r="BE21" s="329">
        <v>0</v>
      </c>
      <c r="BF21" s="329">
        <v>0</v>
      </c>
      <c r="BG21" s="329">
        <v>0</v>
      </c>
      <c r="BH21" s="329">
        <v>0</v>
      </c>
      <c r="BI21" s="329">
        <v>0</v>
      </c>
      <c r="BJ21" s="329">
        <v>0</v>
      </c>
      <c r="BK21" s="329">
        <v>0</v>
      </c>
      <c r="BL21" s="329">
        <v>0</v>
      </c>
      <c r="BM21" s="329">
        <v>0</v>
      </c>
      <c r="BN21" s="329">
        <v>0</v>
      </c>
      <c r="BO21" s="329">
        <v>0</v>
      </c>
      <c r="BP21" s="329">
        <v>24.306250000023283</v>
      </c>
      <c r="BQ21" s="329">
        <v>0</v>
      </c>
      <c r="BR21" s="329">
        <v>0</v>
      </c>
      <c r="BS21" s="329">
        <v>7.9999999998108251E-3</v>
      </c>
    </row>
    <row r="22" spans="1:71" ht="15.75" customHeight="1" x14ac:dyDescent="0.25">
      <c r="A22" s="288" t="s">
        <v>1132</v>
      </c>
      <c r="B22" s="218">
        <v>46237</v>
      </c>
      <c r="C22" s="332">
        <v>0.95833333333333337</v>
      </c>
      <c r="D22" s="332">
        <v>0</v>
      </c>
      <c r="E22" s="329">
        <v>2906.1119999885559</v>
      </c>
      <c r="F22" s="329">
        <v>2906.1120000183582</v>
      </c>
      <c r="G22" s="329">
        <v>1904.1057391166687</v>
      </c>
      <c r="H22" s="329">
        <v>1035.2343188524246</v>
      </c>
      <c r="I22" s="329">
        <v>350.75318045914173</v>
      </c>
      <c r="J22" s="329">
        <v>329.40532295405865</v>
      </c>
      <c r="K22" s="329">
        <v>384.58648702502251</v>
      </c>
      <c r="L22" s="329">
        <v>345.63043887913227</v>
      </c>
      <c r="M22" s="329">
        <v>491.15002530068159</v>
      </c>
      <c r="N22" s="329">
        <v>0</v>
      </c>
      <c r="O22" s="329">
        <v>0</v>
      </c>
      <c r="P22" s="329">
        <v>0</v>
      </c>
      <c r="Q22" s="329">
        <v>22.994488889351487</v>
      </c>
      <c r="R22" s="329">
        <v>0</v>
      </c>
      <c r="S22" s="329">
        <v>95.69947826070711</v>
      </c>
      <c r="T22" s="329">
        <v>90.957913042977452</v>
      </c>
      <c r="U22" s="329">
        <v>0</v>
      </c>
      <c r="V22" s="329">
        <v>0</v>
      </c>
      <c r="W22" s="329">
        <v>117.60417391359806</v>
      </c>
      <c r="X22" s="329">
        <v>0</v>
      </c>
      <c r="Y22" s="329">
        <v>93.658085317816585</v>
      </c>
      <c r="Z22" s="329">
        <v>0.4248046875</v>
      </c>
      <c r="AA22" s="329">
        <v>0</v>
      </c>
      <c r="AB22" s="329">
        <v>94.091569767333567</v>
      </c>
      <c r="AC22" s="329">
        <v>28.206350564491004</v>
      </c>
      <c r="AD22" s="329">
        <v>106.61658784002066</v>
      </c>
      <c r="AE22" s="329">
        <v>0</v>
      </c>
      <c r="AF22" s="329">
        <v>6.7500000000109139E-3</v>
      </c>
      <c r="AG22" s="329">
        <v>0.16971014492082759</v>
      </c>
      <c r="AH22" s="329">
        <v>1.0856767180939642E-2</v>
      </c>
      <c r="AI22" s="329">
        <v>154.35869565233588</v>
      </c>
      <c r="AJ22" s="329">
        <v>324.99199999985285</v>
      </c>
      <c r="AK22" s="329">
        <v>262.32319999951869</v>
      </c>
      <c r="AL22" s="329">
        <v>0</v>
      </c>
      <c r="AM22" s="329">
        <v>0</v>
      </c>
      <c r="AN22" s="329">
        <v>0</v>
      </c>
      <c r="AO22" s="329">
        <v>0</v>
      </c>
      <c r="AP22" s="329">
        <v>0</v>
      </c>
      <c r="AQ22" s="329">
        <v>0</v>
      </c>
      <c r="AR22" s="329">
        <v>0</v>
      </c>
      <c r="AS22" s="329">
        <v>0</v>
      </c>
      <c r="AT22" s="329">
        <v>0</v>
      </c>
      <c r="AU22" s="329">
        <v>0</v>
      </c>
      <c r="AV22" s="329">
        <v>0</v>
      </c>
      <c r="AW22" s="329">
        <v>0</v>
      </c>
      <c r="AX22" s="329">
        <v>0</v>
      </c>
      <c r="AY22" s="329">
        <v>268.03200000012293</v>
      </c>
      <c r="AZ22" s="329">
        <v>167.40625</v>
      </c>
      <c r="BA22" s="329">
        <v>74.240000000223517</v>
      </c>
      <c r="BB22" s="329">
        <v>0</v>
      </c>
      <c r="BC22" s="329">
        <v>0</v>
      </c>
      <c r="BD22" s="329">
        <v>0</v>
      </c>
      <c r="BE22" s="329">
        <v>0</v>
      </c>
      <c r="BF22" s="329">
        <v>0</v>
      </c>
      <c r="BG22" s="329">
        <v>0</v>
      </c>
      <c r="BH22" s="329">
        <v>0</v>
      </c>
      <c r="BI22" s="329">
        <v>0</v>
      </c>
      <c r="BJ22" s="329">
        <v>0</v>
      </c>
      <c r="BK22" s="329">
        <v>0</v>
      </c>
      <c r="BL22" s="329">
        <v>0</v>
      </c>
      <c r="BM22" s="329">
        <v>0</v>
      </c>
      <c r="BN22" s="329">
        <v>0</v>
      </c>
      <c r="BO22" s="329">
        <v>0</v>
      </c>
      <c r="BP22" s="329">
        <v>19.921875</v>
      </c>
      <c r="BQ22" s="329">
        <v>0</v>
      </c>
      <c r="BR22" s="329">
        <v>0</v>
      </c>
      <c r="BS22" s="329">
        <v>0</v>
      </c>
    </row>
    <row r="23" spans="1:71" ht="15.75" customHeight="1" x14ac:dyDescent="0.25">
      <c r="A23" s="288" t="s">
        <v>1133</v>
      </c>
      <c r="B23" s="218">
        <v>46237</v>
      </c>
      <c r="C23" s="332">
        <v>0</v>
      </c>
      <c r="D23" s="332">
        <v>4.1666666666666664E-2</v>
      </c>
      <c r="E23" s="329">
        <v>2856.2773333191872</v>
      </c>
      <c r="F23" s="329">
        <v>2856.7819130420685</v>
      </c>
      <c r="G23" s="329">
        <v>1851.3920000195503</v>
      </c>
      <c r="H23" s="329">
        <v>1018.5683478266001</v>
      </c>
      <c r="I23" s="329">
        <v>362.63308722153306</v>
      </c>
      <c r="J23" s="329">
        <v>312.984409365803</v>
      </c>
      <c r="K23" s="329">
        <v>369.95608223974705</v>
      </c>
      <c r="L23" s="329">
        <v>318.38478496670723</v>
      </c>
      <c r="M23" s="329">
        <v>480.8863136805594</v>
      </c>
      <c r="N23" s="329">
        <v>0</v>
      </c>
      <c r="O23" s="329">
        <v>0</v>
      </c>
      <c r="P23" s="329">
        <v>0</v>
      </c>
      <c r="Q23" s="329">
        <v>32.30151111073792</v>
      </c>
      <c r="R23" s="329">
        <v>0</v>
      </c>
      <c r="S23" s="329">
        <v>95.79099516896531</v>
      </c>
      <c r="T23" s="329">
        <v>91.336347825825214</v>
      </c>
      <c r="U23" s="329">
        <v>0</v>
      </c>
      <c r="V23" s="329">
        <v>0</v>
      </c>
      <c r="W23" s="329">
        <v>124.07986086979508</v>
      </c>
      <c r="X23" s="329">
        <v>0</v>
      </c>
      <c r="Y23" s="329">
        <v>93.370555124245584</v>
      </c>
      <c r="Z23" s="329">
        <v>0</v>
      </c>
      <c r="AA23" s="329">
        <v>0</v>
      </c>
      <c r="AB23" s="329">
        <v>93.5625</v>
      </c>
      <c r="AC23" s="329">
        <v>28.524456521961838</v>
      </c>
      <c r="AD23" s="329">
        <v>88.847826085984707</v>
      </c>
      <c r="AE23" s="329">
        <v>0</v>
      </c>
      <c r="AF23" s="329">
        <v>0</v>
      </c>
      <c r="AG23" s="329">
        <v>0.16573913044339861</v>
      </c>
      <c r="AH23" s="329">
        <v>1.0858695652359529E-2</v>
      </c>
      <c r="AI23" s="329">
        <v>135.42391304392368</v>
      </c>
      <c r="AJ23" s="329">
        <v>317.60320000024512</v>
      </c>
      <c r="AK23" s="329">
        <v>256.06400000024587</v>
      </c>
      <c r="AL23" s="329">
        <v>0</v>
      </c>
      <c r="AM23" s="329">
        <v>0</v>
      </c>
      <c r="AN23" s="329">
        <v>0</v>
      </c>
      <c r="AO23" s="329">
        <v>0</v>
      </c>
      <c r="AP23" s="329">
        <v>0</v>
      </c>
      <c r="AQ23" s="329">
        <v>0</v>
      </c>
      <c r="AR23" s="329">
        <v>0</v>
      </c>
      <c r="AS23" s="329">
        <v>0</v>
      </c>
      <c r="AT23" s="329">
        <v>0</v>
      </c>
      <c r="AU23" s="329">
        <v>0</v>
      </c>
      <c r="AV23" s="329">
        <v>0</v>
      </c>
      <c r="AW23" s="329">
        <v>0</v>
      </c>
      <c r="AX23" s="329">
        <v>0</v>
      </c>
      <c r="AY23" s="329">
        <v>268.60160000016913</v>
      </c>
      <c r="AZ23" s="329">
        <v>164</v>
      </c>
      <c r="BA23" s="329">
        <v>73.702399998903275</v>
      </c>
      <c r="BB23" s="329">
        <v>0</v>
      </c>
      <c r="BC23" s="329">
        <v>0</v>
      </c>
      <c r="BD23" s="329">
        <v>0</v>
      </c>
      <c r="BE23" s="329">
        <v>0</v>
      </c>
      <c r="BF23" s="329">
        <v>0</v>
      </c>
      <c r="BG23" s="329">
        <v>0</v>
      </c>
      <c r="BH23" s="329">
        <v>0</v>
      </c>
      <c r="BI23" s="329">
        <v>0</v>
      </c>
      <c r="BJ23" s="329">
        <v>0</v>
      </c>
      <c r="BK23" s="329">
        <v>0</v>
      </c>
      <c r="BL23" s="329">
        <v>0</v>
      </c>
      <c r="BM23" s="329">
        <v>0</v>
      </c>
      <c r="BN23" s="329">
        <v>0</v>
      </c>
      <c r="BO23" s="329">
        <v>0</v>
      </c>
      <c r="BP23" s="329">
        <v>15.251562500023283</v>
      </c>
      <c r="BQ23" s="329">
        <v>0</v>
      </c>
      <c r="BR23" s="329">
        <v>0</v>
      </c>
      <c r="BS23" s="329">
        <v>3.9999999989959178E-3</v>
      </c>
    </row>
    <row r="24" spans="1:71" ht="15.75" customHeight="1" x14ac:dyDescent="0.25">
      <c r="A24" s="288" t="s">
        <v>1134</v>
      </c>
      <c r="B24" s="218">
        <v>46237</v>
      </c>
      <c r="C24" s="332">
        <v>4.1666666666666664E-2</v>
      </c>
      <c r="D24" s="332">
        <v>8.3333333333333329E-2</v>
      </c>
      <c r="E24" s="329">
        <v>2889.7280000150204</v>
      </c>
      <c r="F24" s="329">
        <v>2874.2047536075115</v>
      </c>
      <c r="G24" s="329">
        <v>1897.8133333325386</v>
      </c>
      <c r="H24" s="329">
        <v>994.17043478786945</v>
      </c>
      <c r="I24" s="329">
        <v>349.32524137943983</v>
      </c>
      <c r="J24" s="329">
        <v>322.68149152398109</v>
      </c>
      <c r="K24" s="329">
        <v>386.57765516638756</v>
      </c>
      <c r="L24" s="329">
        <v>331.63715253770351</v>
      </c>
      <c r="M24" s="329">
        <v>509.22305084764957</v>
      </c>
      <c r="N24" s="329">
        <v>0</v>
      </c>
      <c r="O24" s="329">
        <v>0</v>
      </c>
      <c r="P24" s="329">
        <v>0</v>
      </c>
      <c r="Q24" s="329">
        <v>24.576000000350177</v>
      </c>
      <c r="R24" s="329">
        <v>0</v>
      </c>
      <c r="S24" s="329">
        <v>95.631335265934467</v>
      </c>
      <c r="T24" s="329">
        <v>90.890070393681526</v>
      </c>
      <c r="U24" s="329">
        <v>0</v>
      </c>
      <c r="V24" s="329">
        <v>0</v>
      </c>
      <c r="W24" s="329">
        <v>117.60848130006343</v>
      </c>
      <c r="X24" s="329">
        <v>0</v>
      </c>
      <c r="Y24" s="329">
        <v>93.420807453338057</v>
      </c>
      <c r="Z24" s="329">
        <v>0</v>
      </c>
      <c r="AA24" s="329">
        <v>0</v>
      </c>
      <c r="AB24" s="329">
        <v>99.483695652335882</v>
      </c>
      <c r="AC24" s="329">
        <v>28.099767080508173</v>
      </c>
      <c r="AD24" s="329">
        <v>94.208074534311891</v>
      </c>
      <c r="AE24" s="329">
        <v>0</v>
      </c>
      <c r="AF24" s="329">
        <v>0</v>
      </c>
      <c r="AG24" s="329">
        <v>0.16973913042602362</v>
      </c>
      <c r="AH24" s="329">
        <v>1.0858695652132155E-2</v>
      </c>
      <c r="AI24" s="329">
        <v>142.79347826074809</v>
      </c>
      <c r="AJ24" s="329">
        <v>329.58852682937868</v>
      </c>
      <c r="AK24" s="329">
        <v>266.17599999997765</v>
      </c>
      <c r="AL24" s="329">
        <v>0</v>
      </c>
      <c r="AM24" s="329">
        <v>0</v>
      </c>
      <c r="AN24" s="329">
        <v>0</v>
      </c>
      <c r="AO24" s="329">
        <v>0</v>
      </c>
      <c r="AP24" s="329">
        <v>0</v>
      </c>
      <c r="AQ24" s="329">
        <v>0</v>
      </c>
      <c r="AR24" s="329">
        <v>0</v>
      </c>
      <c r="AS24" s="329">
        <v>0</v>
      </c>
      <c r="AT24" s="329">
        <v>0</v>
      </c>
      <c r="AU24" s="329">
        <v>0</v>
      </c>
      <c r="AV24" s="329">
        <v>0</v>
      </c>
      <c r="AW24" s="329">
        <v>0</v>
      </c>
      <c r="AX24" s="329">
        <v>0</v>
      </c>
      <c r="AY24" s="329">
        <v>270.46399999968708</v>
      </c>
      <c r="AZ24" s="329">
        <v>162.7890625</v>
      </c>
      <c r="BA24" s="329">
        <v>75.136000001803041</v>
      </c>
      <c r="BB24" s="329">
        <v>0</v>
      </c>
      <c r="BC24" s="329">
        <v>0</v>
      </c>
      <c r="BD24" s="329">
        <v>0</v>
      </c>
      <c r="BE24" s="329">
        <v>0</v>
      </c>
      <c r="BF24" s="329">
        <v>0</v>
      </c>
      <c r="BG24" s="329">
        <v>0</v>
      </c>
      <c r="BH24" s="329">
        <v>0</v>
      </c>
      <c r="BI24" s="329">
        <v>0</v>
      </c>
      <c r="BJ24" s="329">
        <v>0</v>
      </c>
      <c r="BK24" s="329">
        <v>0</v>
      </c>
      <c r="BL24" s="329">
        <v>0</v>
      </c>
      <c r="BM24" s="329">
        <v>0</v>
      </c>
      <c r="BN24" s="329">
        <v>0</v>
      </c>
      <c r="BO24" s="329">
        <v>0</v>
      </c>
      <c r="BP24" s="329">
        <v>15.309374999953434</v>
      </c>
      <c r="BQ24" s="329">
        <v>0</v>
      </c>
      <c r="BR24" s="329">
        <v>0</v>
      </c>
      <c r="BS24" s="329">
        <v>0</v>
      </c>
    </row>
    <row r="25" spans="1:71" ht="15.75" customHeight="1" x14ac:dyDescent="0.25">
      <c r="A25" s="288" t="s">
        <v>1135</v>
      </c>
      <c r="B25" s="218">
        <v>46237</v>
      </c>
      <c r="C25" s="332">
        <v>8.3333333333333329E-2</v>
      </c>
      <c r="D25" s="332">
        <v>0.125</v>
      </c>
      <c r="E25" s="329">
        <v>2945.8253913223743</v>
      </c>
      <c r="F25" s="329">
        <v>2961.4079999923706</v>
      </c>
      <c r="G25" s="329">
        <v>1946.9653333127499</v>
      </c>
      <c r="H25" s="329">
        <v>1022.5753043442965</v>
      </c>
      <c r="I25" s="329">
        <v>374.53323670104146</v>
      </c>
      <c r="J25" s="329">
        <v>321.46118994802237</v>
      </c>
      <c r="K25" s="329">
        <v>383.49428404867649</v>
      </c>
      <c r="L25" s="329">
        <v>348.32996843755245</v>
      </c>
      <c r="M25" s="329">
        <v>514.63810169324279</v>
      </c>
      <c r="N25" s="329">
        <v>0</v>
      </c>
      <c r="O25" s="329">
        <v>0</v>
      </c>
      <c r="P25" s="329">
        <v>0</v>
      </c>
      <c r="Q25" s="329">
        <v>38.911999999545515</v>
      </c>
      <c r="R25" s="329">
        <v>0</v>
      </c>
      <c r="S25" s="329">
        <v>95.373109179083258</v>
      </c>
      <c r="T25" s="329">
        <v>90.469233954325318</v>
      </c>
      <c r="U25" s="329">
        <v>0</v>
      </c>
      <c r="V25" s="329">
        <v>0</v>
      </c>
      <c r="W25" s="329">
        <v>114.22511869948357</v>
      </c>
      <c r="X25" s="329">
        <v>0</v>
      </c>
      <c r="Y25" s="329">
        <v>93.464285714086145</v>
      </c>
      <c r="Z25" s="329">
        <v>0</v>
      </c>
      <c r="AA25" s="329">
        <v>0</v>
      </c>
      <c r="AB25" s="329">
        <v>99.492236024700105</v>
      </c>
      <c r="AC25" s="329">
        <v>28.270186335779727</v>
      </c>
      <c r="AD25" s="329">
        <v>91.027950310148299</v>
      </c>
      <c r="AE25" s="329">
        <v>0</v>
      </c>
      <c r="AF25" s="329">
        <v>0</v>
      </c>
      <c r="AG25" s="329">
        <v>0.16773913043289213</v>
      </c>
      <c r="AH25" s="329">
        <v>1.086141304335797E-2</v>
      </c>
      <c r="AI25" s="329">
        <v>160.21739130467176</v>
      </c>
      <c r="AJ25" s="329">
        <v>327.05368855502456</v>
      </c>
      <c r="AK25" s="329">
        <v>263.29600000008941</v>
      </c>
      <c r="AL25" s="329">
        <v>0</v>
      </c>
      <c r="AM25" s="329">
        <v>0</v>
      </c>
      <c r="AN25" s="329">
        <v>0</v>
      </c>
      <c r="AO25" s="329">
        <v>0</v>
      </c>
      <c r="AP25" s="329">
        <v>0</v>
      </c>
      <c r="AQ25" s="329">
        <v>0</v>
      </c>
      <c r="AR25" s="329">
        <v>0</v>
      </c>
      <c r="AS25" s="329">
        <v>0</v>
      </c>
      <c r="AT25" s="329">
        <v>0</v>
      </c>
      <c r="AU25" s="329">
        <v>0</v>
      </c>
      <c r="AV25" s="329">
        <v>0</v>
      </c>
      <c r="AW25" s="329">
        <v>0</v>
      </c>
      <c r="AX25" s="329">
        <v>0</v>
      </c>
      <c r="AY25" s="329">
        <v>271.36000000033528</v>
      </c>
      <c r="AZ25" s="329">
        <v>160.734375</v>
      </c>
      <c r="BA25" s="329">
        <v>74.240000000223517</v>
      </c>
      <c r="BB25" s="329">
        <v>0</v>
      </c>
      <c r="BC25" s="329">
        <v>0</v>
      </c>
      <c r="BD25" s="329">
        <v>0</v>
      </c>
      <c r="BE25" s="329">
        <v>0</v>
      </c>
      <c r="BF25" s="329">
        <v>0</v>
      </c>
      <c r="BG25" s="329">
        <v>0</v>
      </c>
      <c r="BH25" s="329">
        <v>0</v>
      </c>
      <c r="BI25" s="329">
        <v>0</v>
      </c>
      <c r="BJ25" s="329">
        <v>0</v>
      </c>
      <c r="BK25" s="329">
        <v>0</v>
      </c>
      <c r="BL25" s="329">
        <v>0</v>
      </c>
      <c r="BM25" s="329">
        <v>0</v>
      </c>
      <c r="BN25" s="329">
        <v>0</v>
      </c>
      <c r="BO25" s="329">
        <v>0</v>
      </c>
      <c r="BP25" s="329">
        <v>16.995312500046566</v>
      </c>
      <c r="BQ25" s="329">
        <v>0</v>
      </c>
      <c r="BR25" s="329">
        <v>0</v>
      </c>
      <c r="BS25" s="329">
        <v>4.0000000008149073E-3</v>
      </c>
    </row>
    <row r="26" spans="1:71" ht="15.75" customHeight="1" x14ac:dyDescent="0.25">
      <c r="A26" s="288" t="s">
        <v>1136</v>
      </c>
      <c r="B26" s="218">
        <v>46237</v>
      </c>
      <c r="C26" s="332">
        <v>0.125</v>
      </c>
      <c r="D26" s="332">
        <v>0.16666666666666666</v>
      </c>
      <c r="E26" s="329">
        <v>2824.0732753276825</v>
      </c>
      <c r="F26" s="329">
        <v>2823.6874203085899</v>
      </c>
      <c r="G26" s="329">
        <v>1824.0853333473206</v>
      </c>
      <c r="H26" s="329">
        <v>1018.6573913097382</v>
      </c>
      <c r="I26" s="329">
        <v>324.85876329615712</v>
      </c>
      <c r="J26" s="329">
        <v>342.88918293267488</v>
      </c>
      <c r="K26" s="329">
        <v>353.71389830112457</v>
      </c>
      <c r="L26" s="329">
        <v>317.29875861853361</v>
      </c>
      <c r="M26" s="329">
        <v>474.61532203480601</v>
      </c>
      <c r="N26" s="329">
        <v>0</v>
      </c>
      <c r="O26" s="329">
        <v>0</v>
      </c>
      <c r="P26" s="329">
        <v>0</v>
      </c>
      <c r="Q26" s="329">
        <v>6.144000000320375</v>
      </c>
      <c r="R26" s="329">
        <v>0</v>
      </c>
      <c r="S26" s="329">
        <v>95.846647342666984</v>
      </c>
      <c r="T26" s="329">
        <v>90.935652174055576</v>
      </c>
      <c r="U26" s="329">
        <v>0</v>
      </c>
      <c r="V26" s="329">
        <v>0</v>
      </c>
      <c r="W26" s="329">
        <v>110.68302222155035</v>
      </c>
      <c r="X26" s="329">
        <v>0</v>
      </c>
      <c r="Y26" s="329">
        <v>93.542615597136319</v>
      </c>
      <c r="Z26" s="329">
        <v>0.43798828125</v>
      </c>
      <c r="AA26" s="329">
        <v>0</v>
      </c>
      <c r="AB26" s="329">
        <v>86.36180124245584</v>
      </c>
      <c r="AC26" s="329">
        <v>28.167701863218099</v>
      </c>
      <c r="AD26" s="329">
        <v>126.82880434859544</v>
      </c>
      <c r="AE26" s="329">
        <v>0</v>
      </c>
      <c r="AF26" s="329">
        <v>0</v>
      </c>
      <c r="AG26" s="329">
        <v>0.1677391304365301</v>
      </c>
      <c r="AH26" s="329">
        <v>1.085597826090634E-2</v>
      </c>
      <c r="AI26" s="329">
        <v>133.08695652056485</v>
      </c>
      <c r="AJ26" s="329">
        <v>307.26498461561278</v>
      </c>
      <c r="AK26" s="329">
        <v>245.70880000013858</v>
      </c>
      <c r="AL26" s="329">
        <v>0</v>
      </c>
      <c r="AM26" s="329">
        <v>0</v>
      </c>
      <c r="AN26" s="329">
        <v>0</v>
      </c>
      <c r="AO26" s="329">
        <v>0</v>
      </c>
      <c r="AP26" s="329">
        <v>0</v>
      </c>
      <c r="AQ26" s="329">
        <v>0</v>
      </c>
      <c r="AR26" s="329">
        <v>0</v>
      </c>
      <c r="AS26" s="329">
        <v>0</v>
      </c>
      <c r="AT26" s="329">
        <v>0</v>
      </c>
      <c r="AU26" s="329">
        <v>0</v>
      </c>
      <c r="AV26" s="329">
        <v>0</v>
      </c>
      <c r="AW26" s="329">
        <v>0</v>
      </c>
      <c r="AX26" s="329">
        <v>0</v>
      </c>
      <c r="AY26" s="329">
        <v>273.2671999996528</v>
      </c>
      <c r="AZ26" s="329">
        <v>157.98046875</v>
      </c>
      <c r="BA26" s="329">
        <v>74.239999998360872</v>
      </c>
      <c r="BB26" s="329">
        <v>0</v>
      </c>
      <c r="BC26" s="329">
        <v>0</v>
      </c>
      <c r="BD26" s="329">
        <v>0</v>
      </c>
      <c r="BE26" s="329">
        <v>0</v>
      </c>
      <c r="BF26" s="329">
        <v>0</v>
      </c>
      <c r="BG26" s="329">
        <v>0</v>
      </c>
      <c r="BH26" s="329">
        <v>0</v>
      </c>
      <c r="BI26" s="329">
        <v>0</v>
      </c>
      <c r="BJ26" s="329">
        <v>0</v>
      </c>
      <c r="BK26" s="329">
        <v>0</v>
      </c>
      <c r="BL26" s="329">
        <v>0</v>
      </c>
      <c r="BM26" s="329">
        <v>0</v>
      </c>
      <c r="BN26" s="329">
        <v>0</v>
      </c>
      <c r="BO26" s="329">
        <v>0</v>
      </c>
      <c r="BP26" s="329">
        <v>14.643749999930151</v>
      </c>
      <c r="BQ26" s="329">
        <v>0</v>
      </c>
      <c r="BR26" s="329">
        <v>0</v>
      </c>
      <c r="BS26" s="329">
        <v>0</v>
      </c>
    </row>
    <row r="27" spans="1:71" ht="15.75" customHeight="1" x14ac:dyDescent="0.25">
      <c r="A27" s="288" t="s">
        <v>1137</v>
      </c>
      <c r="B27" s="218">
        <v>46237</v>
      </c>
      <c r="C27" s="332">
        <v>0.16666666666666666</v>
      </c>
      <c r="D27" s="332">
        <v>0.20833333333333334</v>
      </c>
      <c r="E27" s="329">
        <v>2870.6133333444595</v>
      </c>
      <c r="F27" s="329">
        <v>2856.7819130420685</v>
      </c>
      <c r="G27" s="329">
        <v>1867.7759999930859</v>
      </c>
      <c r="H27" s="329">
        <v>1009.3968695551157</v>
      </c>
      <c r="I27" s="329">
        <v>311.27030244469643</v>
      </c>
      <c r="J27" s="329">
        <v>331.76945384591818</v>
      </c>
      <c r="K27" s="329">
        <v>379.08272660523653</v>
      </c>
      <c r="L27" s="329">
        <v>340.01362892985344</v>
      </c>
      <c r="M27" s="329">
        <v>496.49251775071025</v>
      </c>
      <c r="N27" s="329">
        <v>0</v>
      </c>
      <c r="O27" s="329">
        <v>0</v>
      </c>
      <c r="P27" s="329">
        <v>0</v>
      </c>
      <c r="Q27" s="329">
        <v>11.486608695238829</v>
      </c>
      <c r="R27" s="329">
        <v>0</v>
      </c>
      <c r="S27" s="329">
        <v>95.470685990527272</v>
      </c>
      <c r="T27" s="329">
        <v>90.57947826012969</v>
      </c>
      <c r="U27" s="329">
        <v>0</v>
      </c>
      <c r="V27" s="329">
        <v>0</v>
      </c>
      <c r="W27" s="329">
        <v>91.727644444443285</v>
      </c>
      <c r="X27" s="329">
        <v>0</v>
      </c>
      <c r="Y27" s="329">
        <v>93.537131519056857</v>
      </c>
      <c r="Z27" s="329">
        <v>0</v>
      </c>
      <c r="AA27" s="329">
        <v>0</v>
      </c>
      <c r="AB27" s="329">
        <v>98.881169519387186</v>
      </c>
      <c r="AC27" s="329">
        <v>28.287344720680267</v>
      </c>
      <c r="AD27" s="329">
        <v>104.17500000074506</v>
      </c>
      <c r="AE27" s="329">
        <v>0</v>
      </c>
      <c r="AF27" s="329">
        <v>0</v>
      </c>
      <c r="AG27" s="329">
        <v>0.16960869565082248</v>
      </c>
      <c r="AH27" s="329">
        <v>1.0858695652359529E-2</v>
      </c>
      <c r="AI27" s="329">
        <v>146.79347826167941</v>
      </c>
      <c r="AJ27" s="329">
        <v>324.54079999984242</v>
      </c>
      <c r="AK27" s="329">
        <v>260.68676923122257</v>
      </c>
      <c r="AL27" s="329">
        <v>0</v>
      </c>
      <c r="AM27" s="329">
        <v>0</v>
      </c>
      <c r="AN27" s="329">
        <v>0</v>
      </c>
      <c r="AO27" s="329">
        <v>0</v>
      </c>
      <c r="AP27" s="329">
        <v>0</v>
      </c>
      <c r="AQ27" s="329">
        <v>0</v>
      </c>
      <c r="AR27" s="329">
        <v>0</v>
      </c>
      <c r="AS27" s="329">
        <v>0</v>
      </c>
      <c r="AT27" s="329">
        <v>0</v>
      </c>
      <c r="AU27" s="329">
        <v>0</v>
      </c>
      <c r="AV27" s="329">
        <v>0</v>
      </c>
      <c r="AW27" s="329">
        <v>0</v>
      </c>
      <c r="AX27" s="329">
        <v>0</v>
      </c>
      <c r="AY27" s="329">
        <v>287.2320000003092</v>
      </c>
      <c r="AZ27" s="329">
        <v>161.06171875004657</v>
      </c>
      <c r="BA27" s="329">
        <v>74.649600001052022</v>
      </c>
      <c r="BB27" s="329">
        <v>0</v>
      </c>
      <c r="BC27" s="329">
        <v>0</v>
      </c>
      <c r="BD27" s="329">
        <v>0</v>
      </c>
      <c r="BE27" s="329">
        <v>0</v>
      </c>
      <c r="BF27" s="329">
        <v>0</v>
      </c>
      <c r="BG27" s="329">
        <v>0</v>
      </c>
      <c r="BH27" s="329">
        <v>0</v>
      </c>
      <c r="BI27" s="329">
        <v>0</v>
      </c>
      <c r="BJ27" s="329">
        <v>0</v>
      </c>
      <c r="BK27" s="329">
        <v>0</v>
      </c>
      <c r="BL27" s="329">
        <v>0</v>
      </c>
      <c r="BM27" s="329">
        <v>0</v>
      </c>
      <c r="BN27" s="329">
        <v>0</v>
      </c>
      <c r="BO27" s="329">
        <v>0</v>
      </c>
      <c r="BP27" s="329">
        <v>27.287500000093132</v>
      </c>
      <c r="BQ27" s="329">
        <v>0</v>
      </c>
      <c r="BR27" s="329">
        <v>0</v>
      </c>
      <c r="BS27" s="329">
        <v>0</v>
      </c>
    </row>
    <row r="28" spans="1:71" ht="15.75" customHeight="1" x14ac:dyDescent="0.25">
      <c r="A28" s="288" t="s">
        <v>1138</v>
      </c>
      <c r="B28" s="218">
        <v>46237</v>
      </c>
      <c r="C28" s="332">
        <v>0.20833333333333334</v>
      </c>
      <c r="D28" s="332">
        <v>0.25</v>
      </c>
      <c r="E28" s="329">
        <v>2842.6240000128746</v>
      </c>
      <c r="F28" s="329">
        <v>2839.8933333456516</v>
      </c>
      <c r="G28" s="329">
        <v>1830.7339130342007</v>
      </c>
      <c r="H28" s="329">
        <v>1036.2880000025034</v>
      </c>
      <c r="I28" s="329">
        <v>332.08896815776825</v>
      </c>
      <c r="J28" s="329">
        <v>303.45766480267048</v>
      </c>
      <c r="K28" s="329">
        <v>365.0910496711731</v>
      </c>
      <c r="L28" s="329">
        <v>334.51330503076315</v>
      </c>
      <c r="M28" s="329">
        <v>500.36511840671301</v>
      </c>
      <c r="N28" s="329">
        <v>0</v>
      </c>
      <c r="O28" s="329">
        <v>0</v>
      </c>
      <c r="P28" s="329">
        <v>0</v>
      </c>
      <c r="Q28" s="329">
        <v>35.831866220571101</v>
      </c>
      <c r="R28" s="329">
        <v>0</v>
      </c>
      <c r="S28" s="329">
        <v>95.948572444263846</v>
      </c>
      <c r="T28" s="329">
        <v>90.708765589632094</v>
      </c>
      <c r="U28" s="329">
        <v>0</v>
      </c>
      <c r="V28" s="329">
        <v>0</v>
      </c>
      <c r="W28" s="329">
        <v>90.89337657764554</v>
      </c>
      <c r="X28" s="329">
        <v>0</v>
      </c>
      <c r="Y28" s="329">
        <v>92.719942324794829</v>
      </c>
      <c r="Z28" s="329">
        <v>0</v>
      </c>
      <c r="AA28" s="329">
        <v>0</v>
      </c>
      <c r="AB28" s="329">
        <v>90.316035449504852</v>
      </c>
      <c r="AC28" s="329">
        <v>28.245216049253941</v>
      </c>
      <c r="AD28" s="329">
        <v>83.620419253595173</v>
      </c>
      <c r="AE28" s="329">
        <v>0</v>
      </c>
      <c r="AF28" s="329">
        <v>0</v>
      </c>
      <c r="AG28" s="329">
        <v>0.1678695652190072</v>
      </c>
      <c r="AH28" s="329">
        <v>1.1108695651955713E-2</v>
      </c>
      <c r="AI28" s="329">
        <v>150.92391304392368</v>
      </c>
      <c r="AJ28" s="329">
        <v>311.91040000016801</v>
      </c>
      <c r="AK28" s="329">
        <v>251.5889230761677</v>
      </c>
      <c r="AL28" s="329">
        <v>0</v>
      </c>
      <c r="AM28" s="329">
        <v>0</v>
      </c>
      <c r="AN28" s="329">
        <v>0</v>
      </c>
      <c r="AO28" s="329">
        <v>0</v>
      </c>
      <c r="AP28" s="329">
        <v>0</v>
      </c>
      <c r="AQ28" s="329">
        <v>0</v>
      </c>
      <c r="AR28" s="329">
        <v>0</v>
      </c>
      <c r="AS28" s="329">
        <v>0</v>
      </c>
      <c r="AT28" s="329">
        <v>0</v>
      </c>
      <c r="AU28" s="329">
        <v>0</v>
      </c>
      <c r="AV28" s="329">
        <v>0</v>
      </c>
      <c r="AW28" s="329">
        <v>0</v>
      </c>
      <c r="AX28" s="329">
        <v>0</v>
      </c>
      <c r="AY28" s="329">
        <v>284.62399999983609</v>
      </c>
      <c r="AZ28" s="329">
        <v>157.37343749997672</v>
      </c>
      <c r="BA28" s="329">
        <v>73.708799999207258</v>
      </c>
      <c r="BB28" s="329">
        <v>0</v>
      </c>
      <c r="BC28" s="329">
        <v>0</v>
      </c>
      <c r="BD28" s="329">
        <v>0</v>
      </c>
      <c r="BE28" s="329">
        <v>0</v>
      </c>
      <c r="BF28" s="329">
        <v>0</v>
      </c>
      <c r="BG28" s="329">
        <v>0</v>
      </c>
      <c r="BH28" s="329">
        <v>0</v>
      </c>
      <c r="BI28" s="329">
        <v>0</v>
      </c>
      <c r="BJ28" s="329">
        <v>0</v>
      </c>
      <c r="BK28" s="329">
        <v>0</v>
      </c>
      <c r="BL28" s="329">
        <v>0</v>
      </c>
      <c r="BM28" s="329">
        <v>0</v>
      </c>
      <c r="BN28" s="329">
        <v>0</v>
      </c>
      <c r="BO28" s="329">
        <v>0</v>
      </c>
      <c r="BP28" s="329">
        <v>25.749999999883585</v>
      </c>
      <c r="BQ28" s="329">
        <v>0</v>
      </c>
      <c r="BR28" s="329">
        <v>0</v>
      </c>
      <c r="BS28" s="329">
        <v>0</v>
      </c>
    </row>
    <row r="29" spans="1:71" ht="15.75" customHeight="1" x14ac:dyDescent="0.25">
      <c r="A29" s="288" t="s">
        <v>1139</v>
      </c>
      <c r="B29" s="218">
        <v>46238</v>
      </c>
      <c r="C29" s="332">
        <v>0.91666666666666663</v>
      </c>
      <c r="D29" s="332">
        <v>0.95833333333333337</v>
      </c>
      <c r="E29" s="329">
        <v>2819.7398261129856</v>
      </c>
      <c r="F29" s="329">
        <v>2807.1253333091736</v>
      </c>
      <c r="G29" s="329">
        <v>1804.3770434856415</v>
      </c>
      <c r="H29" s="329">
        <v>1018.538666665554</v>
      </c>
      <c r="I29" s="329">
        <v>339.96799999848008</v>
      </c>
      <c r="J29" s="329">
        <v>303.0345762707293</v>
      </c>
      <c r="K29" s="329">
        <v>368.5322735235095</v>
      </c>
      <c r="L29" s="329">
        <v>323.51457627117634</v>
      </c>
      <c r="M29" s="329">
        <v>466.8398644067347</v>
      </c>
      <c r="N29" s="329">
        <v>0</v>
      </c>
      <c r="O29" s="329">
        <v>0</v>
      </c>
      <c r="P29" s="329">
        <v>0</v>
      </c>
      <c r="Q29" s="329">
        <v>43.731478260830045</v>
      </c>
      <c r="R29" s="329">
        <v>0</v>
      </c>
      <c r="S29" s="329">
        <v>96.015779399778694</v>
      </c>
      <c r="T29" s="329">
        <v>72.303304347209632</v>
      </c>
      <c r="U29" s="329">
        <v>0</v>
      </c>
      <c r="V29" s="329">
        <v>0</v>
      </c>
      <c r="W29" s="329">
        <v>106.59988405834883</v>
      </c>
      <c r="X29" s="329">
        <v>0</v>
      </c>
      <c r="Y29" s="329">
        <v>93.986547567881644</v>
      </c>
      <c r="Z29" s="329">
        <v>0.43798828125</v>
      </c>
      <c r="AA29" s="329">
        <v>0</v>
      </c>
      <c r="AB29" s="329">
        <v>94.218994413036853</v>
      </c>
      <c r="AC29" s="329">
        <v>27.394791666883975</v>
      </c>
      <c r="AD29" s="329">
        <v>79.731249999254942</v>
      </c>
      <c r="AE29" s="329">
        <v>0</v>
      </c>
      <c r="AF29" s="329">
        <v>0</v>
      </c>
      <c r="AG29" s="329">
        <v>0.16573913043612265</v>
      </c>
      <c r="AH29" s="329">
        <v>1.1414504441290774E-2</v>
      </c>
      <c r="AI29" s="329">
        <v>136.05913978535682</v>
      </c>
      <c r="AJ29" s="329">
        <v>331.39200000022538</v>
      </c>
      <c r="AK29" s="329">
        <v>267.78256410267204</v>
      </c>
      <c r="AL29" s="329">
        <v>0</v>
      </c>
      <c r="AM29" s="329">
        <v>0</v>
      </c>
      <c r="AN29" s="329">
        <v>0</v>
      </c>
      <c r="AO29" s="329">
        <v>0</v>
      </c>
      <c r="AP29" s="329">
        <v>0</v>
      </c>
      <c r="AQ29" s="329">
        <v>0</v>
      </c>
      <c r="AR29" s="329">
        <v>0</v>
      </c>
      <c r="AS29" s="329">
        <v>0</v>
      </c>
      <c r="AT29" s="329">
        <v>0</v>
      </c>
      <c r="AU29" s="329">
        <v>0</v>
      </c>
      <c r="AV29" s="329">
        <v>0</v>
      </c>
      <c r="AW29" s="329">
        <v>0</v>
      </c>
      <c r="AX29" s="329">
        <v>0</v>
      </c>
      <c r="AY29" s="329">
        <v>268.21120000025257</v>
      </c>
      <c r="AZ29" s="329">
        <v>167.08281250006985</v>
      </c>
      <c r="BA29" s="329">
        <v>73.216000000014901</v>
      </c>
      <c r="BB29" s="329">
        <v>0</v>
      </c>
      <c r="BC29" s="329">
        <v>0</v>
      </c>
      <c r="BD29" s="329">
        <v>0</v>
      </c>
      <c r="BE29" s="329">
        <v>0</v>
      </c>
      <c r="BF29" s="329">
        <v>0</v>
      </c>
      <c r="BG29" s="329">
        <v>0</v>
      </c>
      <c r="BH29" s="329">
        <v>0</v>
      </c>
      <c r="BI29" s="329">
        <v>0</v>
      </c>
      <c r="BJ29" s="329">
        <v>0</v>
      </c>
      <c r="BK29" s="329">
        <v>0</v>
      </c>
      <c r="BL29" s="329">
        <v>0</v>
      </c>
      <c r="BM29" s="329">
        <v>0</v>
      </c>
      <c r="BN29" s="329">
        <v>0</v>
      </c>
      <c r="BO29" s="329">
        <v>0</v>
      </c>
      <c r="BP29" s="329">
        <v>15.514423076878302</v>
      </c>
      <c r="BQ29" s="329">
        <v>0</v>
      </c>
      <c r="BR29" s="329">
        <v>0</v>
      </c>
      <c r="BS29" s="329">
        <v>4.0000000008149073E-3</v>
      </c>
    </row>
    <row r="30" spans="1:71" ht="15.75" customHeight="1" x14ac:dyDescent="0.25">
      <c r="A30" s="288" t="s">
        <v>1140</v>
      </c>
      <c r="B30" s="218">
        <v>46238</v>
      </c>
      <c r="C30" s="332">
        <v>0.95833333333333337</v>
      </c>
      <c r="D30" s="332">
        <v>0</v>
      </c>
      <c r="E30" s="329">
        <v>2902.8173912763596</v>
      </c>
      <c r="F30" s="329">
        <v>2904.7466666698456</v>
      </c>
      <c r="G30" s="329">
        <v>1869.8240000009537</v>
      </c>
      <c r="H30" s="329">
        <v>1039.7013333290815</v>
      </c>
      <c r="I30" s="329">
        <v>334.91808762028813</v>
      </c>
      <c r="J30" s="329">
        <v>315.24575493484735</v>
      </c>
      <c r="K30" s="329">
        <v>389.29935413599014</v>
      </c>
      <c r="L30" s="329">
        <v>337.93764045834541</v>
      </c>
      <c r="M30" s="329">
        <v>496.81066666916013</v>
      </c>
      <c r="N30" s="329">
        <v>0</v>
      </c>
      <c r="O30" s="329">
        <v>0</v>
      </c>
      <c r="P30" s="329">
        <v>0</v>
      </c>
      <c r="Q30" s="329">
        <v>32.567652173340321</v>
      </c>
      <c r="R30" s="329">
        <v>0</v>
      </c>
      <c r="S30" s="329">
        <v>96.069553933572024</v>
      </c>
      <c r="T30" s="329">
        <v>72.815304348245263</v>
      </c>
      <c r="U30" s="329">
        <v>0</v>
      </c>
      <c r="V30" s="329">
        <v>0</v>
      </c>
      <c r="W30" s="329">
        <v>112.74240000080317</v>
      </c>
      <c r="X30" s="329">
        <v>0</v>
      </c>
      <c r="Y30" s="329">
        <v>93.807453416287899</v>
      </c>
      <c r="Z30" s="329">
        <v>0</v>
      </c>
      <c r="AA30" s="329">
        <v>0</v>
      </c>
      <c r="AB30" s="329">
        <v>103.06956521747634</v>
      </c>
      <c r="AC30" s="329">
        <v>27.772030279505998</v>
      </c>
      <c r="AD30" s="329">
        <v>83.992352485656738</v>
      </c>
      <c r="AE30" s="329">
        <v>0</v>
      </c>
      <c r="AF30" s="329">
        <v>0</v>
      </c>
      <c r="AG30" s="329">
        <v>0.16970827489421936</v>
      </c>
      <c r="AH30" s="329">
        <v>1.1259408601972609E-2</v>
      </c>
      <c r="AI30" s="329">
        <v>152.55376344081014</v>
      </c>
      <c r="AJ30" s="329">
        <v>335.10736842104234</v>
      </c>
      <c r="AK30" s="329">
        <v>270.59200000017881</v>
      </c>
      <c r="AL30" s="329">
        <v>0</v>
      </c>
      <c r="AM30" s="329">
        <v>0</v>
      </c>
      <c r="AN30" s="329">
        <v>0</v>
      </c>
      <c r="AO30" s="329">
        <v>0</v>
      </c>
      <c r="AP30" s="329">
        <v>0</v>
      </c>
      <c r="AQ30" s="329">
        <v>0</v>
      </c>
      <c r="AR30" s="329">
        <v>0</v>
      </c>
      <c r="AS30" s="329">
        <v>0</v>
      </c>
      <c r="AT30" s="329">
        <v>0</v>
      </c>
      <c r="AU30" s="329">
        <v>0</v>
      </c>
      <c r="AV30" s="329">
        <v>0</v>
      </c>
      <c r="AW30" s="329">
        <v>0</v>
      </c>
      <c r="AX30" s="329">
        <v>0</v>
      </c>
      <c r="AY30" s="329">
        <v>278.79359999997541</v>
      </c>
      <c r="AZ30" s="329">
        <v>164.87812499993015</v>
      </c>
      <c r="BA30" s="329">
        <v>73.190399998798966</v>
      </c>
      <c r="BB30" s="329">
        <v>0</v>
      </c>
      <c r="BC30" s="329">
        <v>0</v>
      </c>
      <c r="BD30" s="329">
        <v>0</v>
      </c>
      <c r="BE30" s="329">
        <v>0</v>
      </c>
      <c r="BF30" s="329">
        <v>0</v>
      </c>
      <c r="BG30" s="329">
        <v>0</v>
      </c>
      <c r="BH30" s="329">
        <v>0</v>
      </c>
      <c r="BI30" s="329">
        <v>0</v>
      </c>
      <c r="BJ30" s="329">
        <v>0</v>
      </c>
      <c r="BK30" s="329">
        <v>0</v>
      </c>
      <c r="BL30" s="329">
        <v>0</v>
      </c>
      <c r="BM30" s="329">
        <v>0</v>
      </c>
      <c r="BN30" s="329">
        <v>0</v>
      </c>
      <c r="BO30" s="329">
        <v>0</v>
      </c>
      <c r="BP30" s="329">
        <v>20.043749999953434</v>
      </c>
      <c r="BQ30" s="329">
        <v>0</v>
      </c>
      <c r="BR30" s="329">
        <v>0</v>
      </c>
      <c r="BS30" s="329">
        <v>0</v>
      </c>
    </row>
    <row r="31" spans="1:71" ht="15.75" customHeight="1" x14ac:dyDescent="0.25">
      <c r="A31" s="288" t="s">
        <v>1141</v>
      </c>
      <c r="B31" s="218">
        <v>46238</v>
      </c>
      <c r="C31" s="332">
        <v>0</v>
      </c>
      <c r="D31" s="332">
        <v>4.1666666666666664E-2</v>
      </c>
      <c r="E31" s="329">
        <v>2898.1574492752552</v>
      </c>
      <c r="F31" s="329">
        <v>2891.954086959362</v>
      </c>
      <c r="G31" s="329">
        <v>1882.1119999885559</v>
      </c>
      <c r="H31" s="329">
        <v>1047.8933333307505</v>
      </c>
      <c r="I31" s="329">
        <v>342.52404446899891</v>
      </c>
      <c r="J31" s="329">
        <v>309.8454993031919</v>
      </c>
      <c r="K31" s="329">
        <v>389.81203336268663</v>
      </c>
      <c r="L31" s="329">
        <v>343.38683412224054</v>
      </c>
      <c r="M31" s="329">
        <v>468.69984180480242</v>
      </c>
      <c r="N31" s="329">
        <v>0</v>
      </c>
      <c r="O31" s="329">
        <v>0</v>
      </c>
      <c r="P31" s="329">
        <v>0</v>
      </c>
      <c r="Q31" s="329">
        <v>42.484869565814734</v>
      </c>
      <c r="R31" s="329">
        <v>0</v>
      </c>
      <c r="S31" s="329">
        <v>95.788698412943631</v>
      </c>
      <c r="T31" s="329">
        <v>71.702260869555175</v>
      </c>
      <c r="U31" s="329">
        <v>0</v>
      </c>
      <c r="V31" s="329">
        <v>0</v>
      </c>
      <c r="W31" s="329">
        <v>112.55212482251227</v>
      </c>
      <c r="X31" s="329">
        <v>0</v>
      </c>
      <c r="Y31" s="329">
        <v>93.735845182556659</v>
      </c>
      <c r="Z31" s="329">
        <v>0</v>
      </c>
      <c r="AA31" s="329">
        <v>0</v>
      </c>
      <c r="AB31" s="329">
        <v>97.880434782709926</v>
      </c>
      <c r="AC31" s="329">
        <v>27.145491486415267</v>
      </c>
      <c r="AD31" s="329">
        <v>82.871030283160508</v>
      </c>
      <c r="AE31" s="329">
        <v>0</v>
      </c>
      <c r="AF31" s="329">
        <v>0</v>
      </c>
      <c r="AG31" s="329">
        <v>0.16574193548876792</v>
      </c>
      <c r="AH31" s="329">
        <v>1.1225806451648168E-2</v>
      </c>
      <c r="AI31" s="329">
        <v>155.09911173488945</v>
      </c>
      <c r="AJ31" s="329">
        <v>334.17903157882392</v>
      </c>
      <c r="AK31" s="329">
        <v>269.94887804891914</v>
      </c>
      <c r="AL31" s="329">
        <v>0</v>
      </c>
      <c r="AM31" s="329">
        <v>0</v>
      </c>
      <c r="AN31" s="329">
        <v>0</v>
      </c>
      <c r="AO31" s="329">
        <v>0</v>
      </c>
      <c r="AP31" s="329">
        <v>0</v>
      </c>
      <c r="AQ31" s="329">
        <v>0</v>
      </c>
      <c r="AR31" s="329">
        <v>0</v>
      </c>
      <c r="AS31" s="329">
        <v>0</v>
      </c>
      <c r="AT31" s="329">
        <v>0</v>
      </c>
      <c r="AU31" s="329">
        <v>0</v>
      </c>
      <c r="AV31" s="329">
        <v>0</v>
      </c>
      <c r="AW31" s="329">
        <v>0</v>
      </c>
      <c r="AX31" s="329">
        <v>0</v>
      </c>
      <c r="AY31" s="329">
        <v>264.10559999989346</v>
      </c>
      <c r="AZ31" s="329">
        <v>163.28593750006985</v>
      </c>
      <c r="BA31" s="329">
        <v>73.216000000014901</v>
      </c>
      <c r="BB31" s="329">
        <v>0</v>
      </c>
      <c r="BC31" s="329">
        <v>0</v>
      </c>
      <c r="BD31" s="329">
        <v>0</v>
      </c>
      <c r="BE31" s="329">
        <v>0</v>
      </c>
      <c r="BF31" s="329">
        <v>0</v>
      </c>
      <c r="BG31" s="329">
        <v>0</v>
      </c>
      <c r="BH31" s="329">
        <v>0</v>
      </c>
      <c r="BI31" s="329">
        <v>0</v>
      </c>
      <c r="BJ31" s="329">
        <v>0</v>
      </c>
      <c r="BK31" s="329">
        <v>0</v>
      </c>
      <c r="BL31" s="329">
        <v>0</v>
      </c>
      <c r="BM31" s="329">
        <v>0</v>
      </c>
      <c r="BN31" s="329">
        <v>0</v>
      </c>
      <c r="BO31" s="329">
        <v>0</v>
      </c>
      <c r="BP31" s="329">
        <v>15.150000000023283</v>
      </c>
      <c r="BQ31" s="329">
        <v>0</v>
      </c>
      <c r="BR31" s="329">
        <v>0</v>
      </c>
      <c r="BS31" s="329">
        <v>6.9999999996070983E-3</v>
      </c>
    </row>
    <row r="32" spans="1:71" ht="15.75" customHeight="1" x14ac:dyDescent="0.25">
      <c r="A32" s="288" t="s">
        <v>1142</v>
      </c>
      <c r="B32" s="218">
        <v>46238</v>
      </c>
      <c r="C32" s="332">
        <v>4.1666666666666664E-2</v>
      </c>
      <c r="D32" s="332">
        <v>8.3333333333333329E-2</v>
      </c>
      <c r="E32" s="329">
        <v>2922.436637699604</v>
      </c>
      <c r="F32" s="329">
        <v>2922.3179130554199</v>
      </c>
      <c r="G32" s="329">
        <v>1906.9551304280758</v>
      </c>
      <c r="H32" s="329">
        <v>1018.5831884145737</v>
      </c>
      <c r="I32" s="329">
        <v>310.14512214809656</v>
      </c>
      <c r="J32" s="329">
        <v>367.57709877192974</v>
      </c>
      <c r="K32" s="329">
        <v>388.77288135141134</v>
      </c>
      <c r="L32" s="329">
        <v>344.09631793946028</v>
      </c>
      <c r="M32" s="329">
        <v>501.72528813779354</v>
      </c>
      <c r="N32" s="329">
        <v>0</v>
      </c>
      <c r="O32" s="329">
        <v>0</v>
      </c>
      <c r="P32" s="329">
        <v>0</v>
      </c>
      <c r="Q32" s="329">
        <v>11.264000000432134</v>
      </c>
      <c r="R32" s="329">
        <v>0</v>
      </c>
      <c r="S32" s="329">
        <v>95.659726707730442</v>
      </c>
      <c r="T32" s="329">
        <v>71.769043478183448</v>
      </c>
      <c r="U32" s="329">
        <v>0</v>
      </c>
      <c r="V32" s="329">
        <v>0</v>
      </c>
      <c r="W32" s="329">
        <v>108.75703073199838</v>
      </c>
      <c r="X32" s="329">
        <v>0</v>
      </c>
      <c r="Y32" s="329">
        <v>93.268813202623278</v>
      </c>
      <c r="Z32" s="329">
        <v>0</v>
      </c>
      <c r="AA32" s="329">
        <v>0</v>
      </c>
      <c r="AB32" s="329">
        <v>101.06677018618211</v>
      </c>
      <c r="AC32" s="329">
        <v>27.228732116054744</v>
      </c>
      <c r="AD32" s="329">
        <v>136.90536723192781</v>
      </c>
      <c r="AE32" s="329">
        <v>0</v>
      </c>
      <c r="AF32" s="329">
        <v>0</v>
      </c>
      <c r="AG32" s="329">
        <v>0.16772370265971404</v>
      </c>
      <c r="AH32" s="329">
        <v>1.1223921809232706E-2</v>
      </c>
      <c r="AI32" s="329">
        <v>158.48369565233588</v>
      </c>
      <c r="AJ32" s="329">
        <v>332.51840000017546</v>
      </c>
      <c r="AK32" s="329">
        <v>268.64952195156366</v>
      </c>
      <c r="AL32" s="329">
        <v>0</v>
      </c>
      <c r="AM32" s="329">
        <v>0</v>
      </c>
      <c r="AN32" s="329">
        <v>0</v>
      </c>
      <c r="AO32" s="329">
        <v>0</v>
      </c>
      <c r="AP32" s="329">
        <v>0</v>
      </c>
      <c r="AQ32" s="329">
        <v>0</v>
      </c>
      <c r="AR32" s="329">
        <v>0</v>
      </c>
      <c r="AS32" s="329">
        <v>0</v>
      </c>
      <c r="AT32" s="329">
        <v>0</v>
      </c>
      <c r="AU32" s="329">
        <v>0</v>
      </c>
      <c r="AV32" s="329">
        <v>0</v>
      </c>
      <c r="AW32" s="329">
        <v>0</v>
      </c>
      <c r="AX32" s="329">
        <v>0</v>
      </c>
      <c r="AY32" s="329">
        <v>263.93599999975413</v>
      </c>
      <c r="AZ32" s="329">
        <v>163.06328124995343</v>
      </c>
      <c r="BA32" s="329">
        <v>73.725787654519081</v>
      </c>
      <c r="BB32" s="329">
        <v>0</v>
      </c>
      <c r="BC32" s="329">
        <v>0</v>
      </c>
      <c r="BD32" s="329">
        <v>0</v>
      </c>
      <c r="BE32" s="329">
        <v>0</v>
      </c>
      <c r="BF32" s="329">
        <v>0</v>
      </c>
      <c r="BG32" s="329">
        <v>0</v>
      </c>
      <c r="BH32" s="329">
        <v>0</v>
      </c>
      <c r="BI32" s="329">
        <v>0</v>
      </c>
      <c r="BJ32" s="329">
        <v>0</v>
      </c>
      <c r="BK32" s="329">
        <v>0</v>
      </c>
      <c r="BL32" s="329">
        <v>0</v>
      </c>
      <c r="BM32" s="329">
        <v>0</v>
      </c>
      <c r="BN32" s="329">
        <v>0</v>
      </c>
      <c r="BO32" s="329">
        <v>0</v>
      </c>
      <c r="BP32" s="329">
        <v>25.292530487873591</v>
      </c>
      <c r="BQ32" s="329">
        <v>0</v>
      </c>
      <c r="BR32" s="329">
        <v>0</v>
      </c>
      <c r="BS32" s="329">
        <v>0</v>
      </c>
    </row>
    <row r="33" spans="1:71" ht="15.75" customHeight="1" x14ac:dyDescent="0.25">
      <c r="A33" s="288" t="s">
        <v>1143</v>
      </c>
      <c r="B33" s="218">
        <v>46238</v>
      </c>
      <c r="C33" s="332">
        <v>8.3333333333333329E-2</v>
      </c>
      <c r="D33" s="332">
        <v>0.125</v>
      </c>
      <c r="E33" s="329">
        <v>2909.5846956372261</v>
      </c>
      <c r="F33" s="329">
        <v>2906.1119999885559</v>
      </c>
      <c r="G33" s="329">
        <v>1906.4208695888519</v>
      </c>
      <c r="H33" s="329">
        <v>1018.8354782611132</v>
      </c>
      <c r="I33" s="329">
        <v>344.89708474650979</v>
      </c>
      <c r="J33" s="329">
        <v>303.8892063125968</v>
      </c>
      <c r="K33" s="329">
        <v>389.01945529133081</v>
      </c>
      <c r="L33" s="329">
        <v>336.67276680469513</v>
      </c>
      <c r="M33" s="329">
        <v>525.81532203406096</v>
      </c>
      <c r="N33" s="329">
        <v>0</v>
      </c>
      <c r="O33" s="329">
        <v>0</v>
      </c>
      <c r="P33" s="329">
        <v>0</v>
      </c>
      <c r="Q33" s="329">
        <v>39.401739130727947</v>
      </c>
      <c r="R33" s="329">
        <v>0</v>
      </c>
      <c r="S33" s="329">
        <v>95.721739130560309</v>
      </c>
      <c r="T33" s="329">
        <v>72.548173912800848</v>
      </c>
      <c r="U33" s="329">
        <v>0</v>
      </c>
      <c r="V33" s="329">
        <v>0</v>
      </c>
      <c r="W33" s="329">
        <v>107.85638647340238</v>
      </c>
      <c r="X33" s="329">
        <v>0</v>
      </c>
      <c r="Y33" s="329">
        <v>93.744409937877208</v>
      </c>
      <c r="Z33" s="329">
        <v>0</v>
      </c>
      <c r="AA33" s="329">
        <v>0</v>
      </c>
      <c r="AB33" s="329">
        <v>101.50822981400415</v>
      </c>
      <c r="AC33" s="329">
        <v>27.664596273098141</v>
      </c>
      <c r="AD33" s="329">
        <v>73.804347826167941</v>
      </c>
      <c r="AE33" s="329">
        <v>0</v>
      </c>
      <c r="AF33" s="329">
        <v>0</v>
      </c>
      <c r="AG33" s="329">
        <v>0.16573913043248467</v>
      </c>
      <c r="AH33" s="329">
        <v>1.1292119565268877E-2</v>
      </c>
      <c r="AI33" s="329">
        <v>151.49456521775573</v>
      </c>
      <c r="AJ33" s="329">
        <v>330.55679999990389</v>
      </c>
      <c r="AK33" s="329">
        <v>266.38079999946058</v>
      </c>
      <c r="AL33" s="329">
        <v>0</v>
      </c>
      <c r="AM33" s="329">
        <v>0</v>
      </c>
      <c r="AN33" s="329">
        <v>0</v>
      </c>
      <c r="AO33" s="329">
        <v>0</v>
      </c>
      <c r="AP33" s="329">
        <v>0</v>
      </c>
      <c r="AQ33" s="329">
        <v>0</v>
      </c>
      <c r="AR33" s="329">
        <v>0</v>
      </c>
      <c r="AS33" s="329">
        <v>0</v>
      </c>
      <c r="AT33" s="329">
        <v>0</v>
      </c>
      <c r="AU33" s="329">
        <v>0</v>
      </c>
      <c r="AV33" s="329">
        <v>0</v>
      </c>
      <c r="AW33" s="329">
        <v>0</v>
      </c>
      <c r="AX33" s="329">
        <v>0</v>
      </c>
      <c r="AY33" s="329">
        <v>267.87199999997392</v>
      </c>
      <c r="AZ33" s="329">
        <v>163.63758680550382</v>
      </c>
      <c r="BA33" s="329">
        <v>74.216612346470356</v>
      </c>
      <c r="BB33" s="329">
        <v>0</v>
      </c>
      <c r="BC33" s="329">
        <v>0</v>
      </c>
      <c r="BD33" s="329">
        <v>0</v>
      </c>
      <c r="BE33" s="329">
        <v>0</v>
      </c>
      <c r="BF33" s="329">
        <v>0</v>
      </c>
      <c r="BG33" s="329">
        <v>0</v>
      </c>
      <c r="BH33" s="329">
        <v>0</v>
      </c>
      <c r="BI33" s="329">
        <v>0</v>
      </c>
      <c r="BJ33" s="329">
        <v>0</v>
      </c>
      <c r="BK33" s="329">
        <v>0</v>
      </c>
      <c r="BL33" s="329">
        <v>0</v>
      </c>
      <c r="BM33" s="329">
        <v>0</v>
      </c>
      <c r="BN33" s="329">
        <v>0</v>
      </c>
      <c r="BO33" s="329">
        <v>0</v>
      </c>
      <c r="BP33" s="329">
        <v>24.010594512103125</v>
      </c>
      <c r="BQ33" s="329">
        <v>0</v>
      </c>
      <c r="BR33" s="329">
        <v>0</v>
      </c>
      <c r="BS33" s="329">
        <v>6.9999999996070983E-3</v>
      </c>
    </row>
    <row r="34" spans="1:71" ht="15.75" customHeight="1" x14ac:dyDescent="0.25">
      <c r="A34" s="288" t="s">
        <v>1144</v>
      </c>
      <c r="B34" s="218">
        <v>46238</v>
      </c>
      <c r="C34" s="332">
        <v>0.125</v>
      </c>
      <c r="D34" s="332">
        <v>0.16666666666666666</v>
      </c>
      <c r="E34" s="329">
        <v>2901.7488695681095</v>
      </c>
      <c r="F34" s="329">
        <v>2891.9502978622913</v>
      </c>
      <c r="G34" s="329">
        <v>1888.255999982357</v>
      </c>
      <c r="H34" s="329">
        <v>1036.2879999876022</v>
      </c>
      <c r="I34" s="329">
        <v>332.43552542477846</v>
      </c>
      <c r="J34" s="329">
        <v>317.8906557559967</v>
      </c>
      <c r="K34" s="329">
        <v>384.56915488094091</v>
      </c>
      <c r="L34" s="329">
        <v>345.87619871646166</v>
      </c>
      <c r="M34" s="329">
        <v>495.26888135448098</v>
      </c>
      <c r="N34" s="329">
        <v>0</v>
      </c>
      <c r="O34" s="329">
        <v>0</v>
      </c>
      <c r="P34" s="329">
        <v>0</v>
      </c>
      <c r="Q34" s="329">
        <v>35.83950531296432</v>
      </c>
      <c r="R34" s="329">
        <v>0</v>
      </c>
      <c r="S34" s="329">
        <v>95.643826087005436</v>
      </c>
      <c r="T34" s="329">
        <v>72.14747826103121</v>
      </c>
      <c r="U34" s="329">
        <v>0</v>
      </c>
      <c r="V34" s="329">
        <v>0</v>
      </c>
      <c r="W34" s="329">
        <v>107.90956521779299</v>
      </c>
      <c r="X34" s="329">
        <v>0</v>
      </c>
      <c r="Y34" s="329">
        <v>93.673291925340891</v>
      </c>
      <c r="Z34" s="329">
        <v>0</v>
      </c>
      <c r="AA34" s="329">
        <v>0</v>
      </c>
      <c r="AB34" s="329">
        <v>107.50419254647568</v>
      </c>
      <c r="AC34" s="329">
        <v>27.163043478503823</v>
      </c>
      <c r="AD34" s="329">
        <v>81.422067268751562</v>
      </c>
      <c r="AE34" s="329">
        <v>0</v>
      </c>
      <c r="AF34" s="329">
        <v>0</v>
      </c>
      <c r="AG34" s="329">
        <v>0.16773913044380606</v>
      </c>
      <c r="AH34" s="329">
        <v>1.1233695652208553E-2</v>
      </c>
      <c r="AI34" s="329">
        <v>157.59782608598471</v>
      </c>
      <c r="AJ34" s="329">
        <v>333.82220487808809</v>
      </c>
      <c r="AK34" s="329">
        <v>269.85865365900099</v>
      </c>
      <c r="AL34" s="329">
        <v>0</v>
      </c>
      <c r="AM34" s="329">
        <v>0</v>
      </c>
      <c r="AN34" s="329">
        <v>0</v>
      </c>
      <c r="AO34" s="329">
        <v>0</v>
      </c>
      <c r="AP34" s="329">
        <v>0</v>
      </c>
      <c r="AQ34" s="329">
        <v>0</v>
      </c>
      <c r="AR34" s="329">
        <v>0</v>
      </c>
      <c r="AS34" s="329">
        <v>0</v>
      </c>
      <c r="AT34" s="329">
        <v>0</v>
      </c>
      <c r="AU34" s="329">
        <v>0</v>
      </c>
      <c r="AV34" s="329">
        <v>0</v>
      </c>
      <c r="AW34" s="329">
        <v>0</v>
      </c>
      <c r="AX34" s="329">
        <v>0</v>
      </c>
      <c r="AY34" s="329">
        <v>267.4464000002481</v>
      </c>
      <c r="AZ34" s="329">
        <v>162.03506944444962</v>
      </c>
      <c r="BA34" s="329">
        <v>72.678400000557303</v>
      </c>
      <c r="BB34" s="329">
        <v>0</v>
      </c>
      <c r="BC34" s="329">
        <v>0</v>
      </c>
      <c r="BD34" s="329">
        <v>0</v>
      </c>
      <c r="BE34" s="329">
        <v>0</v>
      </c>
      <c r="BF34" s="329">
        <v>0</v>
      </c>
      <c r="BG34" s="329">
        <v>0</v>
      </c>
      <c r="BH34" s="329">
        <v>0</v>
      </c>
      <c r="BI34" s="329">
        <v>0</v>
      </c>
      <c r="BJ34" s="329">
        <v>0</v>
      </c>
      <c r="BK34" s="329">
        <v>0</v>
      </c>
      <c r="BL34" s="329">
        <v>0</v>
      </c>
      <c r="BM34" s="329">
        <v>0</v>
      </c>
      <c r="BN34" s="329">
        <v>0</v>
      </c>
      <c r="BO34" s="329">
        <v>0</v>
      </c>
      <c r="BP34" s="329">
        <v>30.806250000023283</v>
      </c>
      <c r="BQ34" s="329">
        <v>0</v>
      </c>
      <c r="BR34" s="329">
        <v>0</v>
      </c>
      <c r="BS34" s="329">
        <v>0</v>
      </c>
    </row>
    <row r="35" spans="1:71" ht="15.75" customHeight="1" x14ac:dyDescent="0.25">
      <c r="A35" s="288" t="s">
        <v>1145</v>
      </c>
      <c r="B35" s="218">
        <v>46238</v>
      </c>
      <c r="C35" s="332">
        <v>0.16666666666666666</v>
      </c>
      <c r="D35" s="332">
        <v>0.20833333333333334</v>
      </c>
      <c r="E35" s="329">
        <v>2922.0804637670517</v>
      </c>
      <c r="F35" s="329">
        <v>2919.3832673728466</v>
      </c>
      <c r="G35" s="329">
        <v>1924.4373333454132</v>
      </c>
      <c r="H35" s="329">
        <v>1001.1306666731834</v>
      </c>
      <c r="I35" s="329">
        <v>325.87498304992914</v>
      </c>
      <c r="J35" s="329">
        <v>315.60086967051029</v>
      </c>
      <c r="K35" s="329">
        <v>385.64881356060505</v>
      </c>
      <c r="L35" s="329">
        <v>341.50475449115038</v>
      </c>
      <c r="M35" s="329">
        <v>564.20664406940341</v>
      </c>
      <c r="N35" s="329">
        <v>0</v>
      </c>
      <c r="O35" s="329">
        <v>0</v>
      </c>
      <c r="P35" s="329">
        <v>0</v>
      </c>
      <c r="Q35" s="329">
        <v>37.36536425165832</v>
      </c>
      <c r="R35" s="329">
        <v>0</v>
      </c>
      <c r="S35" s="329">
        <v>95.487999999895692</v>
      </c>
      <c r="T35" s="329">
        <v>71.902608696371317</v>
      </c>
      <c r="U35" s="329">
        <v>0</v>
      </c>
      <c r="V35" s="329">
        <v>0</v>
      </c>
      <c r="W35" s="329">
        <v>100.14052173960954</v>
      </c>
      <c r="X35" s="329">
        <v>0</v>
      </c>
      <c r="Y35" s="329">
        <v>90.93349819816649</v>
      </c>
      <c r="Z35" s="329">
        <v>0.4521484375</v>
      </c>
      <c r="AA35" s="329">
        <v>0</v>
      </c>
      <c r="AB35" s="329">
        <v>102.73777173878625</v>
      </c>
      <c r="AC35" s="329">
        <v>27.549543866422027</v>
      </c>
      <c r="AD35" s="329">
        <v>85.827382372692227</v>
      </c>
      <c r="AE35" s="329">
        <v>0</v>
      </c>
      <c r="AF35" s="329">
        <v>0</v>
      </c>
      <c r="AG35" s="329">
        <v>0.16776577839118545</v>
      </c>
      <c r="AH35" s="329">
        <v>1.1233695652208553E-2</v>
      </c>
      <c r="AI35" s="329">
        <v>155.5869565224275</v>
      </c>
      <c r="AJ35" s="329">
        <v>335.71261617471464</v>
      </c>
      <c r="AK35" s="329">
        <v>271.46614634152502</v>
      </c>
      <c r="AL35" s="329">
        <v>0</v>
      </c>
      <c r="AM35" s="329">
        <v>0</v>
      </c>
      <c r="AN35" s="329">
        <v>0</v>
      </c>
      <c r="AO35" s="329">
        <v>0</v>
      </c>
      <c r="AP35" s="329">
        <v>0</v>
      </c>
      <c r="AQ35" s="329">
        <v>0</v>
      </c>
      <c r="AR35" s="329">
        <v>0</v>
      </c>
      <c r="AS35" s="329">
        <v>0</v>
      </c>
      <c r="AT35" s="329">
        <v>0</v>
      </c>
      <c r="AU35" s="329">
        <v>0</v>
      </c>
      <c r="AV35" s="329">
        <v>0</v>
      </c>
      <c r="AW35" s="329">
        <v>0</v>
      </c>
      <c r="AX35" s="329">
        <v>0</v>
      </c>
      <c r="AY35" s="329">
        <v>268.28799999970943</v>
      </c>
      <c r="AZ35" s="329">
        <v>158.00234375009313</v>
      </c>
      <c r="BA35" s="329">
        <v>71.679999999701977</v>
      </c>
      <c r="BB35" s="329">
        <v>0</v>
      </c>
      <c r="BC35" s="329">
        <v>0</v>
      </c>
      <c r="BD35" s="329">
        <v>0</v>
      </c>
      <c r="BE35" s="329">
        <v>0</v>
      </c>
      <c r="BF35" s="329">
        <v>0</v>
      </c>
      <c r="BG35" s="329">
        <v>0</v>
      </c>
      <c r="BH35" s="329">
        <v>0</v>
      </c>
      <c r="BI35" s="329">
        <v>0</v>
      </c>
      <c r="BJ35" s="329">
        <v>0</v>
      </c>
      <c r="BK35" s="329">
        <v>0</v>
      </c>
      <c r="BL35" s="329">
        <v>0</v>
      </c>
      <c r="BM35" s="329">
        <v>0</v>
      </c>
      <c r="BN35" s="329">
        <v>0</v>
      </c>
      <c r="BO35" s="329">
        <v>0</v>
      </c>
      <c r="BP35" s="329">
        <v>22.534375000046566</v>
      </c>
      <c r="BQ35" s="329">
        <v>0</v>
      </c>
      <c r="BR35" s="329">
        <v>0</v>
      </c>
      <c r="BS35" s="329">
        <v>4.0000000008149073E-3</v>
      </c>
    </row>
    <row r="36" spans="1:71" ht="15.75" customHeight="1" x14ac:dyDescent="0.25">
      <c r="A36" s="288" t="s">
        <v>1146</v>
      </c>
      <c r="B36" s="218">
        <v>46238</v>
      </c>
      <c r="C36" s="332">
        <v>0.20833333333333334</v>
      </c>
      <c r="D36" s="332">
        <v>0.25</v>
      </c>
      <c r="E36" s="329">
        <v>2873.3440000116825</v>
      </c>
      <c r="F36" s="329">
        <v>2872.8987826108932</v>
      </c>
      <c r="G36" s="329">
        <v>1876.65066665411</v>
      </c>
      <c r="H36" s="329">
        <v>1010.6880000084639</v>
      </c>
      <c r="I36" s="329">
        <v>297.16827118769288</v>
      </c>
      <c r="J36" s="329">
        <v>336.32859452068806</v>
      </c>
      <c r="K36" s="329">
        <v>374.61044067144394</v>
      </c>
      <c r="L36" s="329">
        <v>337.7298264503479</v>
      </c>
      <c r="M36" s="329">
        <v>527.51620338857174</v>
      </c>
      <c r="N36" s="329">
        <v>0</v>
      </c>
      <c r="O36" s="329">
        <v>0</v>
      </c>
      <c r="P36" s="329">
        <v>0</v>
      </c>
      <c r="Q36" s="329">
        <v>18.465391304343939</v>
      </c>
      <c r="R36" s="329">
        <v>0</v>
      </c>
      <c r="S36" s="329">
        <v>95.443478261120617</v>
      </c>
      <c r="T36" s="329">
        <v>71.524173912592232</v>
      </c>
      <c r="U36" s="329">
        <v>0</v>
      </c>
      <c r="V36" s="329">
        <v>0</v>
      </c>
      <c r="W36" s="329">
        <v>91.391999999992549</v>
      </c>
      <c r="X36" s="329">
        <v>0</v>
      </c>
      <c r="Y36" s="329">
        <v>92.442166233435273</v>
      </c>
      <c r="Z36" s="329">
        <v>0</v>
      </c>
      <c r="AA36" s="329">
        <v>0</v>
      </c>
      <c r="AB36" s="329">
        <v>97.455507624428719</v>
      </c>
      <c r="AC36" s="329">
        <v>26.900360577274114</v>
      </c>
      <c r="AD36" s="329">
        <v>112.50394901074469</v>
      </c>
      <c r="AE36" s="329">
        <v>0</v>
      </c>
      <c r="AF36" s="329">
        <v>0</v>
      </c>
      <c r="AG36" s="329">
        <v>0.1657419354924059</v>
      </c>
      <c r="AH36" s="329">
        <v>1.1520599579171176E-2</v>
      </c>
      <c r="AI36" s="329">
        <v>152.06580177508295</v>
      </c>
      <c r="AJ36" s="329">
        <v>314.77557894727215</v>
      </c>
      <c r="AK36" s="329">
        <v>252.671999999322</v>
      </c>
      <c r="AL36" s="329">
        <v>0</v>
      </c>
      <c r="AM36" s="329">
        <v>0</v>
      </c>
      <c r="AN36" s="329">
        <v>0</v>
      </c>
      <c r="AO36" s="329">
        <v>0</v>
      </c>
      <c r="AP36" s="329">
        <v>0</v>
      </c>
      <c r="AQ36" s="329">
        <v>0</v>
      </c>
      <c r="AR36" s="329">
        <v>0</v>
      </c>
      <c r="AS36" s="329">
        <v>0</v>
      </c>
      <c r="AT36" s="329">
        <v>0</v>
      </c>
      <c r="AU36" s="329">
        <v>0</v>
      </c>
      <c r="AV36" s="329">
        <v>0</v>
      </c>
      <c r="AW36" s="329">
        <v>0</v>
      </c>
      <c r="AX36" s="329">
        <v>0</v>
      </c>
      <c r="AY36" s="329">
        <v>267.62560000037774</v>
      </c>
      <c r="AZ36" s="329">
        <v>162.25468749995343</v>
      </c>
      <c r="BA36" s="329">
        <v>73.164799999445677</v>
      </c>
      <c r="BB36" s="329">
        <v>0</v>
      </c>
      <c r="BC36" s="329">
        <v>0</v>
      </c>
      <c r="BD36" s="329">
        <v>0</v>
      </c>
      <c r="BE36" s="329">
        <v>0</v>
      </c>
      <c r="BF36" s="329">
        <v>0</v>
      </c>
      <c r="BG36" s="329">
        <v>0</v>
      </c>
      <c r="BH36" s="329">
        <v>0</v>
      </c>
      <c r="BI36" s="329">
        <v>0</v>
      </c>
      <c r="BJ36" s="329">
        <v>0</v>
      </c>
      <c r="BK36" s="329">
        <v>0</v>
      </c>
      <c r="BL36" s="329">
        <v>0</v>
      </c>
      <c r="BM36" s="329">
        <v>0</v>
      </c>
      <c r="BN36" s="329">
        <v>0</v>
      </c>
      <c r="BO36" s="329">
        <v>0</v>
      </c>
      <c r="BP36" s="329">
        <v>31.896874999976717</v>
      </c>
      <c r="BQ36" s="329">
        <v>0</v>
      </c>
      <c r="BR36" s="329">
        <v>0</v>
      </c>
      <c r="BS36" s="329">
        <v>0</v>
      </c>
    </row>
    <row r="37" spans="1:71" ht="15.75" customHeight="1" x14ac:dyDescent="0.25">
      <c r="A37" s="288" t="s">
        <v>1147</v>
      </c>
      <c r="B37" s="218">
        <v>46239</v>
      </c>
      <c r="C37" s="332">
        <v>0.91666666666666663</v>
      </c>
      <c r="D37" s="332">
        <v>0.95833333333333337</v>
      </c>
      <c r="E37" s="329">
        <v>2853.9230490326881</v>
      </c>
      <c r="F37" s="329">
        <v>2840.9798310101032</v>
      </c>
      <c r="G37" s="329">
        <v>1808.3840000331402</v>
      </c>
      <c r="H37" s="329">
        <v>1051.7360962033272</v>
      </c>
      <c r="I37" s="329">
        <v>399.67240677773952</v>
      </c>
      <c r="J37" s="329">
        <v>335.28189830482006</v>
      </c>
      <c r="K37" s="329">
        <v>357.11566101759672</v>
      </c>
      <c r="L37" s="329">
        <v>337.0522033944726</v>
      </c>
      <c r="M37" s="329">
        <v>388.18277965858579</v>
      </c>
      <c r="N37" s="329">
        <v>0</v>
      </c>
      <c r="O37" s="329">
        <v>0</v>
      </c>
      <c r="P37" s="329">
        <v>0</v>
      </c>
      <c r="Q37" s="329">
        <v>23.040000000037253</v>
      </c>
      <c r="R37" s="329">
        <v>72.084405797533691</v>
      </c>
      <c r="S37" s="329">
        <v>96.834782608784735</v>
      </c>
      <c r="T37" s="329">
        <v>71.635478260926902</v>
      </c>
      <c r="U37" s="329">
        <v>0</v>
      </c>
      <c r="V37" s="329">
        <v>0</v>
      </c>
      <c r="W37" s="329">
        <v>114.35866959765553</v>
      </c>
      <c r="X37" s="329">
        <v>0</v>
      </c>
      <c r="Y37" s="329">
        <v>90.93167701875791</v>
      </c>
      <c r="Z37" s="329">
        <v>0.47119140625</v>
      </c>
      <c r="AA37" s="329">
        <v>0</v>
      </c>
      <c r="AB37" s="329">
        <v>78.666440217290074</v>
      </c>
      <c r="AC37" s="329">
        <v>27.130434782244265</v>
      </c>
      <c r="AD37" s="329">
        <v>129.99004270229489</v>
      </c>
      <c r="AE37" s="329">
        <v>0</v>
      </c>
      <c r="AF37" s="329">
        <v>5.9999999998581188E-3</v>
      </c>
      <c r="AG37" s="329">
        <v>0.16574193548149196</v>
      </c>
      <c r="AH37" s="329">
        <v>1.1383064516166996E-2</v>
      </c>
      <c r="AI37" s="329">
        <v>150.66666666697711</v>
      </c>
      <c r="AJ37" s="329">
        <v>325.63840000005439</v>
      </c>
      <c r="AK37" s="329">
        <v>262.27200000081211</v>
      </c>
      <c r="AL37" s="329">
        <v>0</v>
      </c>
      <c r="AM37" s="329">
        <v>0</v>
      </c>
      <c r="AN37" s="329">
        <v>0</v>
      </c>
      <c r="AO37" s="329">
        <v>0</v>
      </c>
      <c r="AP37" s="329">
        <v>0</v>
      </c>
      <c r="AQ37" s="329">
        <v>0</v>
      </c>
      <c r="AR37" s="329">
        <v>0</v>
      </c>
      <c r="AS37" s="329">
        <v>0</v>
      </c>
      <c r="AT37" s="329">
        <v>0</v>
      </c>
      <c r="AU37" s="329">
        <v>0</v>
      </c>
      <c r="AV37" s="329">
        <v>0</v>
      </c>
      <c r="AW37" s="329">
        <v>0</v>
      </c>
      <c r="AX37" s="329">
        <v>0</v>
      </c>
      <c r="AY37" s="329">
        <v>258.00640000030398</v>
      </c>
      <c r="AZ37" s="329">
        <v>166.07187500002328</v>
      </c>
      <c r="BA37" s="329">
        <v>69.120000001043081</v>
      </c>
      <c r="BB37" s="329">
        <v>0</v>
      </c>
      <c r="BC37" s="329">
        <v>0</v>
      </c>
      <c r="BD37" s="329">
        <v>0</v>
      </c>
      <c r="BE37" s="329">
        <v>0</v>
      </c>
      <c r="BF37" s="329">
        <v>0</v>
      </c>
      <c r="BG37" s="329">
        <v>0</v>
      </c>
      <c r="BH37" s="329">
        <v>0</v>
      </c>
      <c r="BI37" s="329">
        <v>0</v>
      </c>
      <c r="BJ37" s="329">
        <v>0</v>
      </c>
      <c r="BK37" s="329">
        <v>0</v>
      </c>
      <c r="BL37" s="329">
        <v>0</v>
      </c>
      <c r="BM37" s="329">
        <v>0</v>
      </c>
      <c r="BN37" s="329">
        <v>0</v>
      </c>
      <c r="BO37" s="329">
        <v>0</v>
      </c>
      <c r="BP37" s="329">
        <v>24.459908536518924</v>
      </c>
      <c r="BQ37" s="329">
        <v>0</v>
      </c>
      <c r="BR37" s="329">
        <v>0</v>
      </c>
      <c r="BS37" s="329">
        <v>4.0000000008149073E-3</v>
      </c>
    </row>
    <row r="38" spans="1:71" ht="15.75" customHeight="1" x14ac:dyDescent="0.25">
      <c r="A38" s="288" t="s">
        <v>1148</v>
      </c>
      <c r="B38" s="218">
        <v>46239</v>
      </c>
      <c r="C38" s="332">
        <v>0.95833333333333337</v>
      </c>
      <c r="D38" s="332">
        <v>0</v>
      </c>
      <c r="E38" s="329">
        <v>2872.8987826108932</v>
      </c>
      <c r="F38" s="329">
        <v>2872.9954042434692</v>
      </c>
      <c r="G38" s="329">
        <v>1845.2479999661446</v>
      </c>
      <c r="H38" s="329">
        <v>1051.6034782528877</v>
      </c>
      <c r="I38" s="329">
        <v>334.90006779879332</v>
      </c>
      <c r="J38" s="329">
        <v>327.81884745880961</v>
      </c>
      <c r="K38" s="329">
        <v>345.5531389862299</v>
      </c>
      <c r="L38" s="329">
        <v>341.07877966016531</v>
      </c>
      <c r="M38" s="329">
        <v>492.54978531599045</v>
      </c>
      <c r="N38" s="329">
        <v>0</v>
      </c>
      <c r="O38" s="329">
        <v>0</v>
      </c>
      <c r="P38" s="329">
        <v>0</v>
      </c>
      <c r="Q38" s="329">
        <v>3.2723478255793452</v>
      </c>
      <c r="R38" s="329">
        <v>25.655652173329145</v>
      </c>
      <c r="S38" s="329">
        <v>96.967111110687256</v>
      </c>
      <c r="T38" s="329">
        <v>71.835826086811721</v>
      </c>
      <c r="U38" s="329">
        <v>0</v>
      </c>
      <c r="V38" s="329">
        <v>0</v>
      </c>
      <c r="W38" s="329">
        <v>114.91493040230125</v>
      </c>
      <c r="X38" s="329">
        <v>0</v>
      </c>
      <c r="Y38" s="329">
        <v>94.768205183092505</v>
      </c>
      <c r="Z38" s="329">
        <v>0</v>
      </c>
      <c r="AA38" s="329">
        <v>0</v>
      </c>
      <c r="AB38" s="329">
        <v>98.284374999813735</v>
      </c>
      <c r="AC38" s="329">
        <v>27.275718167889863</v>
      </c>
      <c r="AD38" s="329">
        <v>98.842316169291735</v>
      </c>
      <c r="AE38" s="329">
        <v>0</v>
      </c>
      <c r="AF38" s="329">
        <v>0</v>
      </c>
      <c r="AG38" s="329">
        <v>0.1677419354855374</v>
      </c>
      <c r="AH38" s="329">
        <v>1.1209677419174113E-2</v>
      </c>
      <c r="AI38" s="329">
        <v>152.94623655825853</v>
      </c>
      <c r="AJ38" s="329">
        <v>328.0237714285031</v>
      </c>
      <c r="AK38" s="329">
        <v>264.0511999996379</v>
      </c>
      <c r="AL38" s="329">
        <v>0</v>
      </c>
      <c r="AM38" s="329">
        <v>0</v>
      </c>
      <c r="AN38" s="329">
        <v>0</v>
      </c>
      <c r="AO38" s="329">
        <v>0</v>
      </c>
      <c r="AP38" s="329">
        <v>0</v>
      </c>
      <c r="AQ38" s="329">
        <v>0</v>
      </c>
      <c r="AR38" s="329">
        <v>0</v>
      </c>
      <c r="AS38" s="329">
        <v>0</v>
      </c>
      <c r="AT38" s="329">
        <v>0</v>
      </c>
      <c r="AU38" s="329">
        <v>0</v>
      </c>
      <c r="AV38" s="329">
        <v>0</v>
      </c>
      <c r="AW38" s="329">
        <v>0</v>
      </c>
      <c r="AX38" s="329">
        <v>0</v>
      </c>
      <c r="AY38" s="329">
        <v>272.39039999991655</v>
      </c>
      <c r="AZ38" s="329">
        <v>163.09843750006985</v>
      </c>
      <c r="BA38" s="329">
        <v>65.567999999970198</v>
      </c>
      <c r="BB38" s="329">
        <v>0</v>
      </c>
      <c r="BC38" s="329">
        <v>0</v>
      </c>
      <c r="BD38" s="329">
        <v>0</v>
      </c>
      <c r="BE38" s="329">
        <v>0</v>
      </c>
      <c r="BF38" s="329">
        <v>0</v>
      </c>
      <c r="BG38" s="329">
        <v>0</v>
      </c>
      <c r="BH38" s="329">
        <v>0</v>
      </c>
      <c r="BI38" s="329">
        <v>0</v>
      </c>
      <c r="BJ38" s="329">
        <v>0</v>
      </c>
      <c r="BK38" s="329">
        <v>0</v>
      </c>
      <c r="BL38" s="329">
        <v>0</v>
      </c>
      <c r="BM38" s="329">
        <v>0</v>
      </c>
      <c r="BN38" s="329">
        <v>0</v>
      </c>
      <c r="BO38" s="329">
        <v>0</v>
      </c>
      <c r="BP38" s="329">
        <v>23.065625000046566</v>
      </c>
      <c r="BQ38" s="329">
        <v>0</v>
      </c>
      <c r="BR38" s="329">
        <v>0</v>
      </c>
      <c r="BS38" s="329">
        <v>0</v>
      </c>
    </row>
    <row r="39" spans="1:71" ht="15.75" customHeight="1" x14ac:dyDescent="0.25">
      <c r="A39" s="288" t="s">
        <v>1149</v>
      </c>
      <c r="B39" s="218">
        <v>46239</v>
      </c>
      <c r="C39" s="332">
        <v>0</v>
      </c>
      <c r="D39" s="332">
        <v>4.1666666666666664E-2</v>
      </c>
      <c r="E39" s="329">
        <v>2844.4939130246639</v>
      </c>
      <c r="F39" s="329">
        <v>2854.7263348698616</v>
      </c>
      <c r="G39" s="329">
        <v>1807.9387826323509</v>
      </c>
      <c r="H39" s="329">
        <v>1061.8880000114441</v>
      </c>
      <c r="I39" s="329">
        <v>336.60094914957881</v>
      </c>
      <c r="J39" s="329">
        <v>353.81803389638662</v>
      </c>
      <c r="K39" s="329">
        <v>327.99587796628475</v>
      </c>
      <c r="L39" s="329">
        <v>328.02711863815784</v>
      </c>
      <c r="M39" s="329">
        <v>442.13658756762743</v>
      </c>
      <c r="N39" s="329">
        <v>0</v>
      </c>
      <c r="O39" s="329">
        <v>0</v>
      </c>
      <c r="P39" s="329">
        <v>0</v>
      </c>
      <c r="Q39" s="329">
        <v>18.743652174249291</v>
      </c>
      <c r="R39" s="329">
        <v>25.867130435071886</v>
      </c>
      <c r="S39" s="329">
        <v>96.524367149919271</v>
      </c>
      <c r="T39" s="329">
        <v>69.468753622844815</v>
      </c>
      <c r="U39" s="329">
        <v>0</v>
      </c>
      <c r="V39" s="329">
        <v>0</v>
      </c>
      <c r="W39" s="329">
        <v>106.28081159479916</v>
      </c>
      <c r="X39" s="329">
        <v>0</v>
      </c>
      <c r="Y39" s="329">
        <v>94.554310344625264</v>
      </c>
      <c r="Z39" s="329">
        <v>0</v>
      </c>
      <c r="AA39" s="329">
        <v>0</v>
      </c>
      <c r="AB39" s="329">
        <v>91.143582215066999</v>
      </c>
      <c r="AC39" s="329">
        <v>27.190071202814579</v>
      </c>
      <c r="AD39" s="329">
        <v>133.56451612897217</v>
      </c>
      <c r="AE39" s="329">
        <v>0</v>
      </c>
      <c r="AF39" s="329">
        <v>0</v>
      </c>
      <c r="AG39" s="329">
        <v>0.16595698924720637</v>
      </c>
      <c r="AH39" s="329">
        <v>1.1108870967746043E-2</v>
      </c>
      <c r="AI39" s="329">
        <v>141.60215053800493</v>
      </c>
      <c r="AJ39" s="329">
        <v>314.90742857148871</v>
      </c>
      <c r="AK39" s="329">
        <v>253.4015999995172</v>
      </c>
      <c r="AL39" s="329">
        <v>0</v>
      </c>
      <c r="AM39" s="329">
        <v>0</v>
      </c>
      <c r="AN39" s="329">
        <v>0</v>
      </c>
      <c r="AO39" s="329">
        <v>0</v>
      </c>
      <c r="AP39" s="329">
        <v>0</v>
      </c>
      <c r="AQ39" s="329">
        <v>0</v>
      </c>
      <c r="AR39" s="329">
        <v>0</v>
      </c>
      <c r="AS39" s="329">
        <v>0</v>
      </c>
      <c r="AT39" s="329">
        <v>0</v>
      </c>
      <c r="AU39" s="329">
        <v>0</v>
      </c>
      <c r="AV39" s="329">
        <v>0</v>
      </c>
      <c r="AW39" s="329">
        <v>0</v>
      </c>
      <c r="AX39" s="329">
        <v>0</v>
      </c>
      <c r="AY39" s="329">
        <v>265.43359999964014</v>
      </c>
      <c r="AZ39" s="329">
        <v>161.95781249995343</v>
      </c>
      <c r="BA39" s="329">
        <v>75.724799999967217</v>
      </c>
      <c r="BB39" s="329">
        <v>0</v>
      </c>
      <c r="BC39" s="329">
        <v>0</v>
      </c>
      <c r="BD39" s="329">
        <v>0</v>
      </c>
      <c r="BE39" s="329">
        <v>0</v>
      </c>
      <c r="BF39" s="329">
        <v>0</v>
      </c>
      <c r="BG39" s="329">
        <v>0</v>
      </c>
      <c r="BH39" s="329">
        <v>0</v>
      </c>
      <c r="BI39" s="329">
        <v>0</v>
      </c>
      <c r="BJ39" s="329">
        <v>0</v>
      </c>
      <c r="BK39" s="329">
        <v>0</v>
      </c>
      <c r="BL39" s="329">
        <v>0</v>
      </c>
      <c r="BM39" s="329">
        <v>0</v>
      </c>
      <c r="BN39" s="329">
        <v>0</v>
      </c>
      <c r="BO39" s="329">
        <v>0</v>
      </c>
      <c r="BP39" s="329">
        <v>14.92023026314564</v>
      </c>
      <c r="BQ39" s="329">
        <v>0</v>
      </c>
      <c r="BR39" s="329">
        <v>0</v>
      </c>
      <c r="BS39" s="329">
        <v>0</v>
      </c>
    </row>
    <row r="40" spans="1:71" ht="15.75" customHeight="1" x14ac:dyDescent="0.25">
      <c r="A40" s="288" t="s">
        <v>1150</v>
      </c>
      <c r="B40" s="218">
        <v>46239</v>
      </c>
      <c r="C40" s="332">
        <v>4.1666666666666664E-2</v>
      </c>
      <c r="D40" s="332">
        <v>8.3333333333333329E-2</v>
      </c>
      <c r="E40" s="329">
        <v>2840.0417391359806</v>
      </c>
      <c r="F40" s="329">
        <v>2830.1579130291939</v>
      </c>
      <c r="G40" s="329">
        <v>1796.5412173867226</v>
      </c>
      <c r="H40" s="329">
        <v>1051.3066666722298</v>
      </c>
      <c r="I40" s="329">
        <v>332.53966102004051</v>
      </c>
      <c r="J40" s="329">
        <v>337.36461016908288</v>
      </c>
      <c r="K40" s="329">
        <v>329.70166686177254</v>
      </c>
      <c r="L40" s="329">
        <v>325.59728813916445</v>
      </c>
      <c r="M40" s="329">
        <v>475.9135457649827</v>
      </c>
      <c r="N40" s="329">
        <v>0</v>
      </c>
      <c r="O40" s="329">
        <v>0</v>
      </c>
      <c r="P40" s="329">
        <v>0</v>
      </c>
      <c r="Q40" s="329">
        <v>5.6320000002160668</v>
      </c>
      <c r="R40" s="329">
        <v>25.878260869532824</v>
      </c>
      <c r="S40" s="329">
        <v>96.812521739397198</v>
      </c>
      <c r="T40" s="329">
        <v>69.394550724886358</v>
      </c>
      <c r="U40" s="329">
        <v>0</v>
      </c>
      <c r="V40" s="329">
        <v>0</v>
      </c>
      <c r="W40" s="329">
        <v>113.45252173859626</v>
      </c>
      <c r="X40" s="329">
        <v>0</v>
      </c>
      <c r="Y40" s="329">
        <v>94.556366459932178</v>
      </c>
      <c r="Z40" s="329">
        <v>0</v>
      </c>
      <c r="AA40" s="329">
        <v>0</v>
      </c>
      <c r="AB40" s="329">
        <v>91.422683313023299</v>
      </c>
      <c r="AC40" s="329">
        <v>27.519612438976765</v>
      </c>
      <c r="AD40" s="329">
        <v>113.86875000037253</v>
      </c>
      <c r="AE40" s="329">
        <v>0</v>
      </c>
      <c r="AF40" s="329">
        <v>0</v>
      </c>
      <c r="AG40" s="329">
        <v>0.16761290322392597</v>
      </c>
      <c r="AH40" s="329">
        <v>1.1233870967771509E-2</v>
      </c>
      <c r="AI40" s="329">
        <v>139.25081813987345</v>
      </c>
      <c r="AJ40" s="329">
        <v>315.42399999988265</v>
      </c>
      <c r="AK40" s="329">
        <v>253.55520000029355</v>
      </c>
      <c r="AL40" s="329">
        <v>0</v>
      </c>
      <c r="AM40" s="329">
        <v>0</v>
      </c>
      <c r="AN40" s="329">
        <v>0</v>
      </c>
      <c r="AO40" s="329">
        <v>0</v>
      </c>
      <c r="AP40" s="329">
        <v>0</v>
      </c>
      <c r="AQ40" s="329">
        <v>0</v>
      </c>
      <c r="AR40" s="329">
        <v>0</v>
      </c>
      <c r="AS40" s="329">
        <v>0</v>
      </c>
      <c r="AT40" s="329">
        <v>0</v>
      </c>
      <c r="AU40" s="329">
        <v>0</v>
      </c>
      <c r="AV40" s="329">
        <v>0</v>
      </c>
      <c r="AW40" s="329">
        <v>0</v>
      </c>
      <c r="AX40" s="329">
        <v>0</v>
      </c>
      <c r="AY40" s="329">
        <v>257.68320000031963</v>
      </c>
      <c r="AZ40" s="329">
        <v>162.4140625</v>
      </c>
      <c r="BA40" s="329">
        <v>73.19679999910295</v>
      </c>
      <c r="BB40" s="329">
        <v>0</v>
      </c>
      <c r="BC40" s="329">
        <v>0</v>
      </c>
      <c r="BD40" s="329">
        <v>0</v>
      </c>
      <c r="BE40" s="329">
        <v>0</v>
      </c>
      <c r="BF40" s="329">
        <v>0</v>
      </c>
      <c r="BG40" s="329">
        <v>0</v>
      </c>
      <c r="BH40" s="329">
        <v>0</v>
      </c>
      <c r="BI40" s="329">
        <v>0</v>
      </c>
      <c r="BJ40" s="329">
        <v>0</v>
      </c>
      <c r="BK40" s="329">
        <v>0</v>
      </c>
      <c r="BL40" s="329">
        <v>0</v>
      </c>
      <c r="BM40" s="329">
        <v>0</v>
      </c>
      <c r="BN40" s="329">
        <v>0</v>
      </c>
      <c r="BO40" s="329">
        <v>0</v>
      </c>
      <c r="BP40" s="329">
        <v>16.686740890727378</v>
      </c>
      <c r="BQ40" s="329">
        <v>0</v>
      </c>
      <c r="BR40" s="329">
        <v>0</v>
      </c>
      <c r="BS40" s="329">
        <v>0</v>
      </c>
    </row>
    <row r="41" spans="1:71" ht="15.75" customHeight="1" x14ac:dyDescent="0.25">
      <c r="A41" s="288" t="s">
        <v>1151</v>
      </c>
      <c r="B41" s="218">
        <v>46239</v>
      </c>
      <c r="C41" s="332">
        <v>8.3333333333333329E-2</v>
      </c>
      <c r="D41" s="332">
        <v>0.125</v>
      </c>
      <c r="E41" s="329">
        <v>2791.2755942046642</v>
      </c>
      <c r="F41" s="329">
        <v>2790.9787826240063</v>
      </c>
      <c r="G41" s="329">
        <v>1787.2213333249092</v>
      </c>
      <c r="H41" s="329">
        <v>1012.0533333271742</v>
      </c>
      <c r="I41" s="329">
        <v>321.57071186602116</v>
      </c>
      <c r="J41" s="329">
        <v>341.6217088252306</v>
      </c>
      <c r="K41" s="329">
        <v>324.40870601683855</v>
      </c>
      <c r="L41" s="329">
        <v>312.05966101586819</v>
      </c>
      <c r="M41" s="329">
        <v>484.85340689495206</v>
      </c>
      <c r="N41" s="329">
        <v>0</v>
      </c>
      <c r="O41" s="329">
        <v>0</v>
      </c>
      <c r="P41" s="329">
        <v>0</v>
      </c>
      <c r="Q41" s="329">
        <v>5.1200000001117587</v>
      </c>
      <c r="R41" s="329">
        <v>26.062284057959914</v>
      </c>
      <c r="S41" s="329">
        <v>96.722488888539374</v>
      </c>
      <c r="T41" s="329">
        <v>69.609739130362868</v>
      </c>
      <c r="U41" s="329">
        <v>0</v>
      </c>
      <c r="V41" s="329">
        <v>0</v>
      </c>
      <c r="W41" s="329">
        <v>99.242666666395962</v>
      </c>
      <c r="X41" s="329">
        <v>0</v>
      </c>
      <c r="Y41" s="329">
        <v>94.763108678162098</v>
      </c>
      <c r="Z41" s="329">
        <v>0</v>
      </c>
      <c r="AA41" s="329">
        <v>0</v>
      </c>
      <c r="AB41" s="329">
        <v>84.68397618457675</v>
      </c>
      <c r="AC41" s="329">
        <v>27.657755874097347</v>
      </c>
      <c r="AD41" s="329">
        <v>126.16458333283663</v>
      </c>
      <c r="AE41" s="329">
        <v>0</v>
      </c>
      <c r="AF41" s="329">
        <v>0</v>
      </c>
      <c r="AG41" s="329">
        <v>0.16565497896226589</v>
      </c>
      <c r="AH41" s="329">
        <v>1.1233695652208553E-2</v>
      </c>
      <c r="AI41" s="329">
        <v>124.90217391401529</v>
      </c>
      <c r="AJ41" s="329">
        <v>313.15200000000186</v>
      </c>
      <c r="AK41" s="329">
        <v>252.22400000039488</v>
      </c>
      <c r="AL41" s="329">
        <v>0</v>
      </c>
      <c r="AM41" s="329">
        <v>0</v>
      </c>
      <c r="AN41" s="329">
        <v>0</v>
      </c>
      <c r="AO41" s="329">
        <v>0</v>
      </c>
      <c r="AP41" s="329">
        <v>0</v>
      </c>
      <c r="AQ41" s="329">
        <v>0</v>
      </c>
      <c r="AR41" s="329">
        <v>0</v>
      </c>
      <c r="AS41" s="329">
        <v>0</v>
      </c>
      <c r="AT41" s="329">
        <v>0</v>
      </c>
      <c r="AU41" s="329">
        <v>0</v>
      </c>
      <c r="AV41" s="329">
        <v>0</v>
      </c>
      <c r="AW41" s="329">
        <v>0</v>
      </c>
      <c r="AX41" s="329">
        <v>0</v>
      </c>
      <c r="AY41" s="329">
        <v>254.17279999982566</v>
      </c>
      <c r="AZ41" s="329">
        <v>160.25937500002328</v>
      </c>
      <c r="BA41" s="329">
        <v>73.216000000014901</v>
      </c>
      <c r="BB41" s="329">
        <v>0</v>
      </c>
      <c r="BC41" s="329">
        <v>0</v>
      </c>
      <c r="BD41" s="329">
        <v>0</v>
      </c>
      <c r="BE41" s="329">
        <v>0</v>
      </c>
      <c r="BF41" s="329">
        <v>0</v>
      </c>
      <c r="BG41" s="329">
        <v>0</v>
      </c>
      <c r="BH41" s="329">
        <v>0</v>
      </c>
      <c r="BI41" s="329">
        <v>0</v>
      </c>
      <c r="BJ41" s="329">
        <v>0</v>
      </c>
      <c r="BK41" s="329">
        <v>0</v>
      </c>
      <c r="BL41" s="329">
        <v>0</v>
      </c>
      <c r="BM41" s="329">
        <v>0</v>
      </c>
      <c r="BN41" s="329">
        <v>0</v>
      </c>
      <c r="BO41" s="329">
        <v>0</v>
      </c>
      <c r="BP41" s="329">
        <v>15.468028846080415</v>
      </c>
      <c r="BQ41" s="329">
        <v>0</v>
      </c>
      <c r="BR41" s="329">
        <v>0</v>
      </c>
      <c r="BS41" s="329">
        <v>3.9999999989959178E-3</v>
      </c>
    </row>
    <row r="42" spans="1:71" ht="15.75" customHeight="1" x14ac:dyDescent="0.25">
      <c r="A42" s="288" t="s">
        <v>1152</v>
      </c>
      <c r="B42" s="218">
        <v>46239</v>
      </c>
      <c r="C42" s="332">
        <v>0.125</v>
      </c>
      <c r="D42" s="332">
        <v>0.16666666666666666</v>
      </c>
      <c r="E42" s="329">
        <v>2758.6263188421726</v>
      </c>
      <c r="F42" s="329">
        <v>2758.4482318758965</v>
      </c>
      <c r="G42" s="329">
        <v>1758.8461449444294</v>
      </c>
      <c r="H42" s="329">
        <v>1032.1920000016689</v>
      </c>
      <c r="I42" s="329">
        <v>309.69925423711538</v>
      </c>
      <c r="J42" s="329">
        <v>326.99822337925434</v>
      </c>
      <c r="K42" s="329">
        <v>305.38660432398319</v>
      </c>
      <c r="L42" s="329">
        <v>321.77898304909468</v>
      </c>
      <c r="M42" s="329">
        <v>478.45517241209745</v>
      </c>
      <c r="N42" s="329">
        <v>0</v>
      </c>
      <c r="O42" s="329">
        <v>0</v>
      </c>
      <c r="P42" s="329">
        <v>0</v>
      </c>
      <c r="Q42" s="329">
        <v>3.5839999997988343</v>
      </c>
      <c r="R42" s="329">
        <v>25.992533333133906</v>
      </c>
      <c r="S42" s="329">
        <v>96.90811980701983</v>
      </c>
      <c r="T42" s="329">
        <v>68.602434783242643</v>
      </c>
      <c r="U42" s="329">
        <v>0</v>
      </c>
      <c r="V42" s="329">
        <v>0</v>
      </c>
      <c r="W42" s="329">
        <v>90.720463767647743</v>
      </c>
      <c r="X42" s="329">
        <v>0</v>
      </c>
      <c r="Y42" s="329">
        <v>94.722916166298091</v>
      </c>
      <c r="Z42" s="329">
        <v>0.4658203125</v>
      </c>
      <c r="AA42" s="329">
        <v>0</v>
      </c>
      <c r="AB42" s="329">
        <v>76.243508287705481</v>
      </c>
      <c r="AC42" s="329">
        <v>27.507658754475415</v>
      </c>
      <c r="AD42" s="329">
        <v>120.38592132553458</v>
      </c>
      <c r="AE42" s="329">
        <v>0</v>
      </c>
      <c r="AF42" s="329">
        <v>0</v>
      </c>
      <c r="AG42" s="329">
        <v>0.16573913043612265</v>
      </c>
      <c r="AH42" s="329">
        <v>1.1233695652208553E-2</v>
      </c>
      <c r="AI42" s="329">
        <v>139.92391304206103</v>
      </c>
      <c r="AJ42" s="329">
        <v>291.62068292684853</v>
      </c>
      <c r="AK42" s="329">
        <v>232.24320000037551</v>
      </c>
      <c r="AL42" s="329">
        <v>0</v>
      </c>
      <c r="AM42" s="329">
        <v>0</v>
      </c>
      <c r="AN42" s="329">
        <v>0</v>
      </c>
      <c r="AO42" s="329">
        <v>0</v>
      </c>
      <c r="AP42" s="329">
        <v>0</v>
      </c>
      <c r="AQ42" s="329">
        <v>0</v>
      </c>
      <c r="AR42" s="329">
        <v>0</v>
      </c>
      <c r="AS42" s="329">
        <v>0</v>
      </c>
      <c r="AT42" s="329">
        <v>0</v>
      </c>
      <c r="AU42" s="329">
        <v>0</v>
      </c>
      <c r="AV42" s="329">
        <v>0</v>
      </c>
      <c r="AW42" s="329">
        <v>0</v>
      </c>
      <c r="AX42" s="329">
        <v>0</v>
      </c>
      <c r="AY42" s="329">
        <v>253.1488000000827</v>
      </c>
      <c r="AZ42" s="329">
        <v>158.03437499993015</v>
      </c>
      <c r="BA42" s="329">
        <v>72.684800000861287</v>
      </c>
      <c r="BB42" s="329">
        <v>0</v>
      </c>
      <c r="BC42" s="329">
        <v>0</v>
      </c>
      <c r="BD42" s="329">
        <v>0</v>
      </c>
      <c r="BE42" s="329">
        <v>0</v>
      </c>
      <c r="BF42" s="329">
        <v>0</v>
      </c>
      <c r="BG42" s="329">
        <v>0</v>
      </c>
      <c r="BH42" s="329">
        <v>0</v>
      </c>
      <c r="BI42" s="329">
        <v>0</v>
      </c>
      <c r="BJ42" s="329">
        <v>0</v>
      </c>
      <c r="BK42" s="329">
        <v>0</v>
      </c>
      <c r="BL42" s="329">
        <v>0</v>
      </c>
      <c r="BM42" s="329">
        <v>0</v>
      </c>
      <c r="BN42" s="329">
        <v>0</v>
      </c>
      <c r="BO42" s="329">
        <v>0</v>
      </c>
      <c r="BP42" s="329">
        <v>14.640625</v>
      </c>
      <c r="BQ42" s="329">
        <v>0</v>
      </c>
      <c r="BR42" s="329">
        <v>0</v>
      </c>
      <c r="BS42" s="329">
        <v>0</v>
      </c>
    </row>
    <row r="43" spans="1:71" ht="15.75" customHeight="1" x14ac:dyDescent="0.25">
      <c r="A43" s="288" t="s">
        <v>1153</v>
      </c>
      <c r="B43" s="218">
        <v>46239</v>
      </c>
      <c r="C43" s="332">
        <v>0.16666666666666666</v>
      </c>
      <c r="D43" s="332">
        <v>0.20833333333333334</v>
      </c>
      <c r="E43" s="329">
        <v>2833.3993064165115</v>
      </c>
      <c r="F43" s="329">
        <v>2834.9490493237972</v>
      </c>
      <c r="G43" s="329">
        <v>1766.9454713463783</v>
      </c>
      <c r="H43" s="329">
        <v>1056.3240985125303</v>
      </c>
      <c r="I43" s="329">
        <v>317.92596609890461</v>
      </c>
      <c r="J43" s="329">
        <v>326.77749152481556</v>
      </c>
      <c r="K43" s="329">
        <v>303.80661600828171</v>
      </c>
      <c r="L43" s="329">
        <v>316.15566102415323</v>
      </c>
      <c r="M43" s="329">
        <v>471.77014611661434</v>
      </c>
      <c r="N43" s="329">
        <v>0</v>
      </c>
      <c r="O43" s="329">
        <v>0</v>
      </c>
      <c r="P43" s="329">
        <v>0</v>
      </c>
      <c r="Q43" s="329">
        <v>13.311999999918044</v>
      </c>
      <c r="R43" s="329">
        <v>25.891617391724139</v>
      </c>
      <c r="S43" s="329">
        <v>96.851478260476142</v>
      </c>
      <c r="T43" s="329">
        <v>69.021186472848058</v>
      </c>
      <c r="U43" s="329">
        <v>0</v>
      </c>
      <c r="V43" s="329">
        <v>0</v>
      </c>
      <c r="W43" s="329">
        <v>88.943304348737001</v>
      </c>
      <c r="X43" s="329">
        <v>0</v>
      </c>
      <c r="Y43" s="329">
        <v>94.633540372829884</v>
      </c>
      <c r="Z43" s="329">
        <v>0</v>
      </c>
      <c r="AA43" s="329">
        <v>0</v>
      </c>
      <c r="AB43" s="329">
        <v>79.159374999813735</v>
      </c>
      <c r="AC43" s="329">
        <v>27.405084182973951</v>
      </c>
      <c r="AD43" s="329">
        <v>118.58074534125626</v>
      </c>
      <c r="AE43" s="329">
        <v>0</v>
      </c>
      <c r="AF43" s="329">
        <v>0</v>
      </c>
      <c r="AG43" s="329">
        <v>0.1637391304357152</v>
      </c>
      <c r="AH43" s="329">
        <v>1.1209239130266724E-2</v>
      </c>
      <c r="AI43" s="329">
        <v>132.39130434859544</v>
      </c>
      <c r="AJ43" s="329">
        <v>291.99297560984269</v>
      </c>
      <c r="AK43" s="329">
        <v>233.32714146282524</v>
      </c>
      <c r="AL43" s="329">
        <v>0</v>
      </c>
      <c r="AM43" s="329">
        <v>0</v>
      </c>
      <c r="AN43" s="329">
        <v>0</v>
      </c>
      <c r="AO43" s="329">
        <v>0</v>
      </c>
      <c r="AP43" s="329">
        <v>0</v>
      </c>
      <c r="AQ43" s="329">
        <v>0</v>
      </c>
      <c r="AR43" s="329">
        <v>0</v>
      </c>
      <c r="AS43" s="329">
        <v>0</v>
      </c>
      <c r="AT43" s="329">
        <v>0</v>
      </c>
      <c r="AU43" s="329">
        <v>0</v>
      </c>
      <c r="AV43" s="329">
        <v>0</v>
      </c>
      <c r="AW43" s="329">
        <v>0</v>
      </c>
      <c r="AX43" s="329">
        <v>0</v>
      </c>
      <c r="AY43" s="329">
        <v>251.1359999999404</v>
      </c>
      <c r="AZ43" s="329">
        <v>156.1015625</v>
      </c>
      <c r="BA43" s="329">
        <v>72.640000000596046</v>
      </c>
      <c r="BB43" s="329">
        <v>0</v>
      </c>
      <c r="BC43" s="329">
        <v>0</v>
      </c>
      <c r="BD43" s="329">
        <v>0</v>
      </c>
      <c r="BE43" s="329">
        <v>0</v>
      </c>
      <c r="BF43" s="329">
        <v>0</v>
      </c>
      <c r="BG43" s="329">
        <v>0</v>
      </c>
      <c r="BH43" s="329">
        <v>0</v>
      </c>
      <c r="BI43" s="329">
        <v>0</v>
      </c>
      <c r="BJ43" s="329">
        <v>0</v>
      </c>
      <c r="BK43" s="329">
        <v>0</v>
      </c>
      <c r="BL43" s="329">
        <v>0</v>
      </c>
      <c r="BM43" s="329">
        <v>0</v>
      </c>
      <c r="BN43" s="329">
        <v>0</v>
      </c>
      <c r="BO43" s="329">
        <v>0</v>
      </c>
      <c r="BP43" s="329">
        <v>25.446875000023283</v>
      </c>
      <c r="BQ43" s="329">
        <v>0</v>
      </c>
      <c r="BR43" s="329">
        <v>0</v>
      </c>
      <c r="BS43" s="329">
        <v>0</v>
      </c>
    </row>
    <row r="44" spans="1:71" ht="15.75" customHeight="1" x14ac:dyDescent="0.25">
      <c r="A44" s="288" t="s">
        <v>1154</v>
      </c>
      <c r="B44" s="218">
        <v>46239</v>
      </c>
      <c r="C44" s="332">
        <v>0.20833333333333334</v>
      </c>
      <c r="D44" s="332">
        <v>0.25</v>
      </c>
      <c r="E44" s="329">
        <v>2670.9123457372189</v>
      </c>
      <c r="F44" s="329">
        <v>2669.3922840356827</v>
      </c>
      <c r="G44" s="329">
        <v>1705.4830503761768</v>
      </c>
      <c r="H44" s="329">
        <v>992.74442322552204</v>
      </c>
      <c r="I44" s="329">
        <v>317.96067796647549</v>
      </c>
      <c r="J44" s="329">
        <v>331.6371525414288</v>
      </c>
      <c r="K44" s="329">
        <v>285.33152543008327</v>
      </c>
      <c r="L44" s="329">
        <v>318.03010168671608</v>
      </c>
      <c r="M44" s="329">
        <v>435.52976271137595</v>
      </c>
      <c r="N44" s="329">
        <v>0</v>
      </c>
      <c r="O44" s="329">
        <v>0</v>
      </c>
      <c r="P44" s="329">
        <v>0</v>
      </c>
      <c r="Q44" s="329">
        <v>0</v>
      </c>
      <c r="R44" s="329">
        <v>25.80034782551229</v>
      </c>
      <c r="S44" s="329">
        <v>97.090782608836889</v>
      </c>
      <c r="T44" s="329">
        <v>68.572656265459955</v>
      </c>
      <c r="U44" s="329">
        <v>0</v>
      </c>
      <c r="V44" s="329">
        <v>0</v>
      </c>
      <c r="W44" s="329">
        <v>104.72626086976379</v>
      </c>
      <c r="X44" s="329">
        <v>0</v>
      </c>
      <c r="Y44" s="329">
        <v>92.631987577769905</v>
      </c>
      <c r="Z44" s="329">
        <v>0</v>
      </c>
      <c r="AA44" s="329">
        <v>0</v>
      </c>
      <c r="AB44" s="329">
        <v>72.577333860564977</v>
      </c>
      <c r="AC44" s="329">
        <v>27.305755046661943</v>
      </c>
      <c r="AD44" s="329">
        <v>129.80937500018626</v>
      </c>
      <c r="AE44" s="329">
        <v>0</v>
      </c>
      <c r="AF44" s="329">
        <v>0</v>
      </c>
      <c r="AG44" s="329">
        <v>0.16574848059826763</v>
      </c>
      <c r="AH44" s="329">
        <v>1.1133152173897543E-2</v>
      </c>
      <c r="AI44" s="329">
        <v>133.23913043364882</v>
      </c>
      <c r="AJ44" s="329">
        <v>273.93793120700866</v>
      </c>
      <c r="AK44" s="329">
        <v>216.73365853633732</v>
      </c>
      <c r="AL44" s="329">
        <v>0</v>
      </c>
      <c r="AM44" s="329">
        <v>0</v>
      </c>
      <c r="AN44" s="329">
        <v>0</v>
      </c>
      <c r="AO44" s="329">
        <v>0</v>
      </c>
      <c r="AP44" s="329">
        <v>0</v>
      </c>
      <c r="AQ44" s="329">
        <v>0</v>
      </c>
      <c r="AR44" s="329">
        <v>0</v>
      </c>
      <c r="AS44" s="329">
        <v>0</v>
      </c>
      <c r="AT44" s="329">
        <v>0</v>
      </c>
      <c r="AU44" s="329">
        <v>0</v>
      </c>
      <c r="AV44" s="329">
        <v>0</v>
      </c>
      <c r="AW44" s="329">
        <v>0</v>
      </c>
      <c r="AX44" s="329">
        <v>0</v>
      </c>
      <c r="AY44" s="329">
        <v>249.27359999995679</v>
      </c>
      <c r="AZ44" s="329">
        <v>156.48046875</v>
      </c>
      <c r="BA44" s="329">
        <v>72.678399998694658</v>
      </c>
      <c r="BB44" s="329">
        <v>0</v>
      </c>
      <c r="BC44" s="329">
        <v>0</v>
      </c>
      <c r="BD44" s="329">
        <v>0</v>
      </c>
      <c r="BE44" s="329">
        <v>0</v>
      </c>
      <c r="BF44" s="329">
        <v>0</v>
      </c>
      <c r="BG44" s="329">
        <v>0</v>
      </c>
      <c r="BH44" s="329">
        <v>0</v>
      </c>
      <c r="BI44" s="329">
        <v>0</v>
      </c>
      <c r="BJ44" s="329">
        <v>0</v>
      </c>
      <c r="BK44" s="329">
        <v>0</v>
      </c>
      <c r="BL44" s="329">
        <v>0</v>
      </c>
      <c r="BM44" s="329">
        <v>0</v>
      </c>
      <c r="BN44" s="329">
        <v>0</v>
      </c>
      <c r="BO44" s="329">
        <v>0</v>
      </c>
      <c r="BP44" s="329">
        <v>25.479649390210398</v>
      </c>
      <c r="BQ44" s="329">
        <v>0</v>
      </c>
      <c r="BR44" s="329">
        <v>0</v>
      </c>
      <c r="BS44" s="329">
        <v>0</v>
      </c>
    </row>
    <row r="45" spans="1:71" ht="15.75" customHeight="1" x14ac:dyDescent="0.25">
      <c r="A45" s="288" t="s">
        <v>1155</v>
      </c>
      <c r="B45" s="218">
        <v>46240</v>
      </c>
      <c r="C45" s="332">
        <v>0.91666666666666663</v>
      </c>
      <c r="D45" s="332">
        <v>0.95833333333333337</v>
      </c>
      <c r="E45" s="329">
        <v>2709.5040000081062</v>
      </c>
      <c r="F45" s="329">
        <v>2692.8231884241104</v>
      </c>
      <c r="G45" s="329">
        <v>1725.7813333272934</v>
      </c>
      <c r="H45" s="329">
        <v>985.88939130306244</v>
      </c>
      <c r="I45" s="329">
        <v>394.6965545527637</v>
      </c>
      <c r="J45" s="329">
        <v>307.48472803458571</v>
      </c>
      <c r="K45" s="329">
        <v>370.64333815127611</v>
      </c>
      <c r="L45" s="329">
        <v>335.19489894807339</v>
      </c>
      <c r="M45" s="329">
        <v>314.01092303171754</v>
      </c>
      <c r="N45" s="329">
        <v>0</v>
      </c>
      <c r="O45" s="329">
        <v>0</v>
      </c>
      <c r="P45" s="329">
        <v>0</v>
      </c>
      <c r="Q45" s="329">
        <v>0</v>
      </c>
      <c r="R45" s="329">
        <v>100.59686956461519</v>
      </c>
      <c r="S45" s="329">
        <v>97.014106280636042</v>
      </c>
      <c r="T45" s="329">
        <v>69.48730434756726</v>
      </c>
      <c r="U45" s="329">
        <v>0</v>
      </c>
      <c r="V45" s="329">
        <v>0</v>
      </c>
      <c r="W45" s="329">
        <v>107.11831497587264</v>
      </c>
      <c r="X45" s="329">
        <v>0</v>
      </c>
      <c r="Y45" s="329">
        <v>94.833217592909932</v>
      </c>
      <c r="Z45" s="329">
        <v>0</v>
      </c>
      <c r="AA45" s="329">
        <v>0</v>
      </c>
      <c r="AB45" s="329">
        <v>71.652173913083971</v>
      </c>
      <c r="AC45" s="329">
        <v>27.559006210882217</v>
      </c>
      <c r="AD45" s="329">
        <v>104.87267080694437</v>
      </c>
      <c r="AE45" s="329">
        <v>0</v>
      </c>
      <c r="AF45" s="329">
        <v>3.5000000002582965E-3</v>
      </c>
      <c r="AG45" s="329">
        <v>0.16773913043289213</v>
      </c>
      <c r="AH45" s="329">
        <v>1.1688858695833915E-2</v>
      </c>
      <c r="AI45" s="329">
        <v>148.80978260934353</v>
      </c>
      <c r="AJ45" s="329">
        <v>331.21919999993406</v>
      </c>
      <c r="AK45" s="329">
        <v>267.39199999999255</v>
      </c>
      <c r="AL45" s="329">
        <v>0</v>
      </c>
      <c r="AM45" s="329">
        <v>0</v>
      </c>
      <c r="AN45" s="329">
        <v>0</v>
      </c>
      <c r="AO45" s="329">
        <v>0</v>
      </c>
      <c r="AP45" s="329">
        <v>0</v>
      </c>
      <c r="AQ45" s="329">
        <v>0</v>
      </c>
      <c r="AR45" s="329">
        <v>0</v>
      </c>
      <c r="AS45" s="329">
        <v>0</v>
      </c>
      <c r="AT45" s="329">
        <v>0</v>
      </c>
      <c r="AU45" s="329">
        <v>0</v>
      </c>
      <c r="AV45" s="329">
        <v>0</v>
      </c>
      <c r="AW45" s="329">
        <v>0</v>
      </c>
      <c r="AX45" s="329">
        <v>0</v>
      </c>
      <c r="AY45" s="329">
        <v>277.17440000036731</v>
      </c>
      <c r="AZ45" s="329">
        <v>161.91640624997672</v>
      </c>
      <c r="BA45" s="329">
        <v>76.703999999910593</v>
      </c>
      <c r="BB45" s="329">
        <v>0</v>
      </c>
      <c r="BC45" s="329">
        <v>0</v>
      </c>
      <c r="BD45" s="329">
        <v>0</v>
      </c>
      <c r="BE45" s="329">
        <v>0</v>
      </c>
      <c r="BF45" s="329">
        <v>0</v>
      </c>
      <c r="BG45" s="329">
        <v>0</v>
      </c>
      <c r="BH45" s="329">
        <v>0</v>
      </c>
      <c r="BI45" s="329">
        <v>0</v>
      </c>
      <c r="BJ45" s="329">
        <v>0</v>
      </c>
      <c r="BK45" s="329">
        <v>0</v>
      </c>
      <c r="BL45" s="329">
        <v>0</v>
      </c>
      <c r="BM45" s="329">
        <v>0</v>
      </c>
      <c r="BN45" s="329">
        <v>0</v>
      </c>
      <c r="BO45" s="329">
        <v>0</v>
      </c>
      <c r="BP45" s="329">
        <v>30.860937500023283</v>
      </c>
      <c r="BQ45" s="329">
        <v>0</v>
      </c>
      <c r="BR45" s="329">
        <v>0</v>
      </c>
      <c r="BS45" s="329">
        <v>0</v>
      </c>
    </row>
    <row r="46" spans="1:71" ht="15.75" customHeight="1" x14ac:dyDescent="0.25">
      <c r="A46" s="288" t="s">
        <v>1156</v>
      </c>
      <c r="B46" s="218">
        <v>46240</v>
      </c>
      <c r="C46" s="332">
        <v>0.95833333333333337</v>
      </c>
      <c r="D46" s="332">
        <v>0</v>
      </c>
      <c r="E46" s="329">
        <v>2725.2053333222866</v>
      </c>
      <c r="F46" s="329">
        <v>2725.2943767905235</v>
      </c>
      <c r="G46" s="329">
        <v>1759.1726377010345</v>
      </c>
      <c r="H46" s="329">
        <v>969.62411594390869</v>
      </c>
      <c r="I46" s="329">
        <v>401.90602172166109</v>
      </c>
      <c r="J46" s="329">
        <v>315.55852619931102</v>
      </c>
      <c r="K46" s="329">
        <v>369.20533981919289</v>
      </c>
      <c r="L46" s="329">
        <v>334.77879596501589</v>
      </c>
      <c r="M46" s="329">
        <v>335.65633120387793</v>
      </c>
      <c r="N46" s="329">
        <v>0</v>
      </c>
      <c r="O46" s="329">
        <v>0</v>
      </c>
      <c r="P46" s="329">
        <v>0</v>
      </c>
      <c r="Q46" s="329">
        <v>0</v>
      </c>
      <c r="R46" s="329">
        <v>100.37982608750463</v>
      </c>
      <c r="S46" s="329">
        <v>97.039458937011659</v>
      </c>
      <c r="T46" s="329">
        <v>69.632000000216067</v>
      </c>
      <c r="U46" s="329">
        <v>0</v>
      </c>
      <c r="V46" s="329">
        <v>0</v>
      </c>
      <c r="W46" s="329">
        <v>113.13072850182652</v>
      </c>
      <c r="X46" s="329">
        <v>0</v>
      </c>
      <c r="Y46" s="329">
        <v>94.976611559279263</v>
      </c>
      <c r="Z46" s="329">
        <v>0</v>
      </c>
      <c r="AA46" s="329">
        <v>0</v>
      </c>
      <c r="AB46" s="329">
        <v>81.357979226857424</v>
      </c>
      <c r="AC46" s="329">
        <v>27.989695586729795</v>
      </c>
      <c r="AD46" s="329">
        <v>104.59213250502944</v>
      </c>
      <c r="AE46" s="329">
        <v>0</v>
      </c>
      <c r="AF46" s="329">
        <v>0</v>
      </c>
      <c r="AG46" s="329">
        <v>0.16773913042925415</v>
      </c>
      <c r="AH46" s="329">
        <v>1.1278532608685055E-2</v>
      </c>
      <c r="AI46" s="329">
        <v>148.33695652149618</v>
      </c>
      <c r="AJ46" s="329">
        <v>326.71360000013374</v>
      </c>
      <c r="AK46" s="329">
        <v>264.11395121924579</v>
      </c>
      <c r="AL46" s="329">
        <v>0</v>
      </c>
      <c r="AM46" s="329">
        <v>0</v>
      </c>
      <c r="AN46" s="329">
        <v>0</v>
      </c>
      <c r="AO46" s="329">
        <v>0</v>
      </c>
      <c r="AP46" s="329">
        <v>0</v>
      </c>
      <c r="AQ46" s="329">
        <v>0</v>
      </c>
      <c r="AR46" s="329">
        <v>0</v>
      </c>
      <c r="AS46" s="329">
        <v>0</v>
      </c>
      <c r="AT46" s="329">
        <v>0</v>
      </c>
      <c r="AU46" s="329">
        <v>0</v>
      </c>
      <c r="AV46" s="329">
        <v>0</v>
      </c>
      <c r="AW46" s="329">
        <v>0</v>
      </c>
      <c r="AX46" s="329">
        <v>0</v>
      </c>
      <c r="AY46" s="329">
        <v>264.88639999972656</v>
      </c>
      <c r="AZ46" s="329">
        <v>160.54140624997672</v>
      </c>
      <c r="BA46" s="329">
        <v>76.774399999529123</v>
      </c>
      <c r="BB46" s="329">
        <v>0</v>
      </c>
      <c r="BC46" s="329">
        <v>0</v>
      </c>
      <c r="BD46" s="329">
        <v>0</v>
      </c>
      <c r="BE46" s="329">
        <v>0</v>
      </c>
      <c r="BF46" s="329">
        <v>0</v>
      </c>
      <c r="BG46" s="329">
        <v>0</v>
      </c>
      <c r="BH46" s="329">
        <v>0</v>
      </c>
      <c r="BI46" s="329">
        <v>0</v>
      </c>
      <c r="BJ46" s="329">
        <v>0</v>
      </c>
      <c r="BK46" s="329">
        <v>0</v>
      </c>
      <c r="BL46" s="329">
        <v>0</v>
      </c>
      <c r="BM46" s="329">
        <v>0</v>
      </c>
      <c r="BN46" s="329">
        <v>0</v>
      </c>
      <c r="BO46" s="329">
        <v>0</v>
      </c>
      <c r="BP46" s="329">
        <v>22.494207317009568</v>
      </c>
      <c r="BQ46" s="329">
        <v>0</v>
      </c>
      <c r="BR46" s="329">
        <v>0</v>
      </c>
      <c r="BS46" s="329">
        <v>0</v>
      </c>
    </row>
    <row r="47" spans="1:71" ht="15.75" customHeight="1" x14ac:dyDescent="0.25">
      <c r="A47" s="288" t="s">
        <v>1157</v>
      </c>
      <c r="B47" s="218">
        <v>46240</v>
      </c>
      <c r="C47" s="332">
        <v>0</v>
      </c>
      <c r="D47" s="332">
        <v>4.1666666666666664E-2</v>
      </c>
      <c r="E47" s="329">
        <v>2660.203594237566</v>
      </c>
      <c r="F47" s="329">
        <v>2643.8789565265179</v>
      </c>
      <c r="G47" s="329">
        <v>1707.4522701203823</v>
      </c>
      <c r="H47" s="329">
        <v>969.38666667044163</v>
      </c>
      <c r="I47" s="329">
        <v>390.75624546781182</v>
      </c>
      <c r="J47" s="329">
        <v>309.28271186724305</v>
      </c>
      <c r="K47" s="329">
        <v>370.60780362039804</v>
      </c>
      <c r="L47" s="329">
        <v>330.66522033512592</v>
      </c>
      <c r="M47" s="329">
        <v>298.91224313154817</v>
      </c>
      <c r="N47" s="329">
        <v>0</v>
      </c>
      <c r="O47" s="329">
        <v>0</v>
      </c>
      <c r="P47" s="329">
        <v>0</v>
      </c>
      <c r="Q47" s="329">
        <v>0</v>
      </c>
      <c r="R47" s="329">
        <v>100.30747826071456</v>
      </c>
      <c r="S47" s="329">
        <v>96.723478260915726</v>
      </c>
      <c r="T47" s="329">
        <v>68.674782608635724</v>
      </c>
      <c r="U47" s="329">
        <v>0</v>
      </c>
      <c r="V47" s="329">
        <v>0</v>
      </c>
      <c r="W47" s="329">
        <v>103.51304347906262</v>
      </c>
      <c r="X47" s="329">
        <v>0</v>
      </c>
      <c r="Y47" s="329">
        <v>94.609367276541889</v>
      </c>
      <c r="Z47" s="329">
        <v>0.22433810763868678</v>
      </c>
      <c r="AA47" s="329">
        <v>0</v>
      </c>
      <c r="AB47" s="329">
        <v>74.549008350819349</v>
      </c>
      <c r="AC47" s="329">
        <v>28.113322658929974</v>
      </c>
      <c r="AD47" s="329">
        <v>103.48861283715814</v>
      </c>
      <c r="AE47" s="329">
        <v>0</v>
      </c>
      <c r="AF47" s="329">
        <v>0</v>
      </c>
      <c r="AG47" s="329">
        <v>0.1677391304365301</v>
      </c>
      <c r="AH47" s="329">
        <v>1.1358695652006645E-2</v>
      </c>
      <c r="AI47" s="329">
        <v>144.00543478224427</v>
      </c>
      <c r="AJ47" s="329">
        <v>326.88639999972656</v>
      </c>
      <c r="AK47" s="329">
        <v>263.47251031920314</v>
      </c>
      <c r="AL47" s="329">
        <v>0</v>
      </c>
      <c r="AM47" s="329">
        <v>0</v>
      </c>
      <c r="AN47" s="329">
        <v>0</v>
      </c>
      <c r="AO47" s="329">
        <v>0</v>
      </c>
      <c r="AP47" s="329">
        <v>0</v>
      </c>
      <c r="AQ47" s="329">
        <v>0</v>
      </c>
      <c r="AR47" s="329">
        <v>0</v>
      </c>
      <c r="AS47" s="329">
        <v>0</v>
      </c>
      <c r="AT47" s="329">
        <v>0</v>
      </c>
      <c r="AU47" s="329">
        <v>0</v>
      </c>
      <c r="AV47" s="329">
        <v>0</v>
      </c>
      <c r="AW47" s="329">
        <v>0</v>
      </c>
      <c r="AX47" s="329">
        <v>0</v>
      </c>
      <c r="AY47" s="329">
        <v>264.61120000015944</v>
      </c>
      <c r="AZ47" s="329">
        <v>157.16718750004657</v>
      </c>
      <c r="BA47" s="329">
        <v>76.352000001817942</v>
      </c>
      <c r="BB47" s="329">
        <v>0</v>
      </c>
      <c r="BC47" s="329">
        <v>0</v>
      </c>
      <c r="BD47" s="329">
        <v>0</v>
      </c>
      <c r="BE47" s="329">
        <v>0</v>
      </c>
      <c r="BF47" s="329">
        <v>0</v>
      </c>
      <c r="BG47" s="329">
        <v>0</v>
      </c>
      <c r="BH47" s="329">
        <v>0</v>
      </c>
      <c r="BI47" s="329">
        <v>0</v>
      </c>
      <c r="BJ47" s="329">
        <v>0</v>
      </c>
      <c r="BK47" s="329">
        <v>0</v>
      </c>
      <c r="BL47" s="329">
        <v>0</v>
      </c>
      <c r="BM47" s="329">
        <v>0</v>
      </c>
      <c r="BN47" s="329">
        <v>0</v>
      </c>
      <c r="BO47" s="329">
        <v>0</v>
      </c>
      <c r="BP47" s="329">
        <v>17.774542682920583</v>
      </c>
      <c r="BQ47" s="329">
        <v>0</v>
      </c>
      <c r="BR47" s="329">
        <v>0</v>
      </c>
      <c r="BS47" s="329">
        <v>0</v>
      </c>
    </row>
    <row r="48" spans="1:71" ht="15.75" customHeight="1" x14ac:dyDescent="0.25">
      <c r="A48" s="288" t="s">
        <v>1158</v>
      </c>
      <c r="B48" s="218">
        <v>46240</v>
      </c>
      <c r="C48" s="332">
        <v>4.1666666666666664E-2</v>
      </c>
      <c r="D48" s="332">
        <v>8.3333333333333329E-2</v>
      </c>
      <c r="E48" s="329">
        <v>2725.4427825808525</v>
      </c>
      <c r="F48" s="329">
        <v>2725.7989565134048</v>
      </c>
      <c r="G48" s="329">
        <v>1777.6204255223274</v>
      </c>
      <c r="H48" s="329">
        <v>961.53599999845028</v>
      </c>
      <c r="I48" s="329">
        <v>398.37131034582853</v>
      </c>
      <c r="J48" s="329">
        <v>316.81518643721938</v>
      </c>
      <c r="K48" s="329">
        <v>385.16524137556553</v>
      </c>
      <c r="L48" s="329">
        <v>334.27525424212217</v>
      </c>
      <c r="M48" s="329">
        <v>337.21738398447633</v>
      </c>
      <c r="N48" s="329">
        <v>0</v>
      </c>
      <c r="O48" s="329">
        <v>0</v>
      </c>
      <c r="P48" s="329">
        <v>0</v>
      </c>
      <c r="Q48" s="329">
        <v>0</v>
      </c>
      <c r="R48" s="329">
        <v>100.4243478262797</v>
      </c>
      <c r="S48" s="329">
        <v>96.97391304327175</v>
      </c>
      <c r="T48" s="329">
        <v>69.413348793052137</v>
      </c>
      <c r="U48" s="329">
        <v>0</v>
      </c>
      <c r="V48" s="329">
        <v>0</v>
      </c>
      <c r="W48" s="329">
        <v>109.7764204479754</v>
      </c>
      <c r="X48" s="329">
        <v>0</v>
      </c>
      <c r="Y48" s="329">
        <v>94.794986263848841</v>
      </c>
      <c r="Z48" s="329">
        <v>0.27370876736131322</v>
      </c>
      <c r="AA48" s="329">
        <v>0</v>
      </c>
      <c r="AB48" s="329">
        <v>82.575000000186265</v>
      </c>
      <c r="AC48" s="329">
        <v>27.722395833116025</v>
      </c>
      <c r="AD48" s="329">
        <v>103.59633478801697</v>
      </c>
      <c r="AE48" s="329">
        <v>0</v>
      </c>
      <c r="AF48" s="329">
        <v>0</v>
      </c>
      <c r="AG48" s="329">
        <v>0.16773913043289213</v>
      </c>
      <c r="AH48" s="329">
        <v>1.1483695652259485E-2</v>
      </c>
      <c r="AI48" s="329">
        <v>145.47282608691603</v>
      </c>
      <c r="AJ48" s="329">
        <v>327.39465365861543</v>
      </c>
      <c r="AK48" s="329">
        <v>264.08729455899447</v>
      </c>
      <c r="AL48" s="329">
        <v>0</v>
      </c>
      <c r="AM48" s="329">
        <v>0</v>
      </c>
      <c r="AN48" s="329">
        <v>0</v>
      </c>
      <c r="AO48" s="329">
        <v>0</v>
      </c>
      <c r="AP48" s="329">
        <v>0</v>
      </c>
      <c r="AQ48" s="329">
        <v>0</v>
      </c>
      <c r="AR48" s="329">
        <v>0</v>
      </c>
      <c r="AS48" s="329">
        <v>0</v>
      </c>
      <c r="AT48" s="329">
        <v>0</v>
      </c>
      <c r="AU48" s="329">
        <v>0</v>
      </c>
      <c r="AV48" s="329">
        <v>0</v>
      </c>
      <c r="AW48" s="329">
        <v>0</v>
      </c>
      <c r="AX48" s="329">
        <v>0</v>
      </c>
      <c r="AY48" s="329">
        <v>263.62559999991208</v>
      </c>
      <c r="AZ48" s="329">
        <v>158.44218749995343</v>
      </c>
      <c r="BA48" s="329">
        <v>76.268799997866154</v>
      </c>
      <c r="BB48" s="329">
        <v>0</v>
      </c>
      <c r="BC48" s="329">
        <v>0</v>
      </c>
      <c r="BD48" s="329">
        <v>0</v>
      </c>
      <c r="BE48" s="329">
        <v>0</v>
      </c>
      <c r="BF48" s="329">
        <v>0</v>
      </c>
      <c r="BG48" s="329">
        <v>0</v>
      </c>
      <c r="BH48" s="329">
        <v>0</v>
      </c>
      <c r="BI48" s="329">
        <v>0</v>
      </c>
      <c r="BJ48" s="329">
        <v>0</v>
      </c>
      <c r="BK48" s="329">
        <v>0</v>
      </c>
      <c r="BL48" s="329">
        <v>0</v>
      </c>
      <c r="BM48" s="329">
        <v>0</v>
      </c>
      <c r="BN48" s="329">
        <v>0</v>
      </c>
      <c r="BO48" s="329">
        <v>0</v>
      </c>
      <c r="BP48" s="329">
        <v>16.589062500046566</v>
      </c>
      <c r="BQ48" s="329">
        <v>0</v>
      </c>
      <c r="BR48" s="329">
        <v>0</v>
      </c>
      <c r="BS48" s="329">
        <v>0</v>
      </c>
    </row>
    <row r="49" spans="1:71" ht="15.75" customHeight="1" x14ac:dyDescent="0.25">
      <c r="A49" s="288" t="s">
        <v>1159</v>
      </c>
      <c r="B49" s="218">
        <v>46240</v>
      </c>
      <c r="C49" s="332">
        <v>8.3333333333333329E-2</v>
      </c>
      <c r="D49" s="332">
        <v>0.125</v>
      </c>
      <c r="E49" s="329">
        <v>2788.8417391479015</v>
      </c>
      <c r="F49" s="329">
        <v>2788.7823767960072</v>
      </c>
      <c r="G49" s="329">
        <v>1838.4213333427906</v>
      </c>
      <c r="H49" s="329">
        <v>968.36266666650772</v>
      </c>
      <c r="I49" s="329">
        <v>396.10905435308814</v>
      </c>
      <c r="J49" s="329">
        <v>325.42372881621122</v>
      </c>
      <c r="K49" s="329">
        <v>380.48512449115515</v>
      </c>
      <c r="L49" s="329">
        <v>343.99457627534866</v>
      </c>
      <c r="M49" s="329">
        <v>374.29803390055895</v>
      </c>
      <c r="N49" s="329">
        <v>0</v>
      </c>
      <c r="O49" s="329">
        <v>0</v>
      </c>
      <c r="P49" s="329">
        <v>0</v>
      </c>
      <c r="Q49" s="329">
        <v>0</v>
      </c>
      <c r="R49" s="329">
        <v>100.25553623167798</v>
      </c>
      <c r="S49" s="329">
        <v>97.051826086826622</v>
      </c>
      <c r="T49" s="329">
        <v>69.116042511537671</v>
      </c>
      <c r="U49" s="329">
        <v>0</v>
      </c>
      <c r="V49" s="329">
        <v>0</v>
      </c>
      <c r="W49" s="329">
        <v>108.11297085601836</v>
      </c>
      <c r="X49" s="329">
        <v>0</v>
      </c>
      <c r="Y49" s="329">
        <v>94.589629120659083</v>
      </c>
      <c r="Z49" s="329">
        <v>0</v>
      </c>
      <c r="AA49" s="329">
        <v>0</v>
      </c>
      <c r="AB49" s="329">
        <v>91.720895522274077</v>
      </c>
      <c r="AC49" s="329">
        <v>27.900000000372529</v>
      </c>
      <c r="AD49" s="329">
        <v>103.15539053920656</v>
      </c>
      <c r="AE49" s="329">
        <v>0</v>
      </c>
      <c r="AF49" s="329">
        <v>0</v>
      </c>
      <c r="AG49" s="329">
        <v>0.16773913044016808</v>
      </c>
      <c r="AH49" s="329">
        <v>1.1483695652259485E-2</v>
      </c>
      <c r="AI49" s="329">
        <v>157.90760869625956</v>
      </c>
      <c r="AJ49" s="329">
        <v>328.58614634140395</v>
      </c>
      <c r="AK49" s="329">
        <v>265.22224390227348</v>
      </c>
      <c r="AL49" s="329">
        <v>0</v>
      </c>
      <c r="AM49" s="329">
        <v>0</v>
      </c>
      <c r="AN49" s="329">
        <v>0</v>
      </c>
      <c r="AO49" s="329">
        <v>0</v>
      </c>
      <c r="AP49" s="329">
        <v>0</v>
      </c>
      <c r="AQ49" s="329">
        <v>0</v>
      </c>
      <c r="AR49" s="329">
        <v>0</v>
      </c>
      <c r="AS49" s="329">
        <v>0</v>
      </c>
      <c r="AT49" s="329">
        <v>0</v>
      </c>
      <c r="AU49" s="329">
        <v>0</v>
      </c>
      <c r="AV49" s="329">
        <v>0</v>
      </c>
      <c r="AW49" s="329">
        <v>0</v>
      </c>
      <c r="AX49" s="329">
        <v>0</v>
      </c>
      <c r="AY49" s="329">
        <v>260.97280000010505</v>
      </c>
      <c r="AZ49" s="329">
        <v>154.66249999997672</v>
      </c>
      <c r="BA49" s="329">
        <v>75.737600000575185</v>
      </c>
      <c r="BB49" s="329">
        <v>0</v>
      </c>
      <c r="BC49" s="329">
        <v>0</v>
      </c>
      <c r="BD49" s="329">
        <v>0</v>
      </c>
      <c r="BE49" s="329">
        <v>0</v>
      </c>
      <c r="BF49" s="329">
        <v>0</v>
      </c>
      <c r="BG49" s="329">
        <v>0</v>
      </c>
      <c r="BH49" s="329">
        <v>0</v>
      </c>
      <c r="BI49" s="329">
        <v>0</v>
      </c>
      <c r="BJ49" s="329">
        <v>0</v>
      </c>
      <c r="BK49" s="329">
        <v>0</v>
      </c>
      <c r="BL49" s="329">
        <v>0</v>
      </c>
      <c r="BM49" s="329">
        <v>0</v>
      </c>
      <c r="BN49" s="329">
        <v>0</v>
      </c>
      <c r="BO49" s="329">
        <v>0</v>
      </c>
      <c r="BP49" s="329">
        <v>15.923437500023283</v>
      </c>
      <c r="BQ49" s="329">
        <v>0</v>
      </c>
      <c r="BR49" s="329">
        <v>0</v>
      </c>
      <c r="BS49" s="329">
        <v>3.9999999989959178E-3</v>
      </c>
    </row>
    <row r="50" spans="1:71" ht="15.75" customHeight="1" x14ac:dyDescent="0.25">
      <c r="A50" s="288" t="s">
        <v>1160</v>
      </c>
      <c r="B50" s="218">
        <v>46240</v>
      </c>
      <c r="C50" s="332">
        <v>0.125</v>
      </c>
      <c r="D50" s="332">
        <v>0.16666666666666666</v>
      </c>
      <c r="E50" s="329">
        <v>2709.0587825775146</v>
      </c>
      <c r="F50" s="329">
        <v>2692.4373333752155</v>
      </c>
      <c r="G50" s="329">
        <v>1758.6680579781532</v>
      </c>
      <c r="H50" s="329">
        <v>953.32915940880775</v>
      </c>
      <c r="I50" s="329">
        <v>384.20248587802052</v>
      </c>
      <c r="J50" s="329">
        <v>307.96366101503372</v>
      </c>
      <c r="K50" s="329">
        <v>381.20569492131472</v>
      </c>
      <c r="L50" s="329">
        <v>336.49681355804205</v>
      </c>
      <c r="M50" s="329">
        <v>347.4418234936893</v>
      </c>
      <c r="N50" s="329">
        <v>0</v>
      </c>
      <c r="O50" s="329">
        <v>0</v>
      </c>
      <c r="P50" s="329">
        <v>0</v>
      </c>
      <c r="Q50" s="329">
        <v>0</v>
      </c>
      <c r="R50" s="329">
        <v>100.48742028977722</v>
      </c>
      <c r="S50" s="329">
        <v>96.90156521787867</v>
      </c>
      <c r="T50" s="329">
        <v>69.431652173399925</v>
      </c>
      <c r="U50" s="329">
        <v>0</v>
      </c>
      <c r="V50" s="329">
        <v>0</v>
      </c>
      <c r="W50" s="329">
        <v>95.031652173027396</v>
      </c>
      <c r="X50" s="329">
        <v>0</v>
      </c>
      <c r="Y50" s="329">
        <v>94.78929765895009</v>
      </c>
      <c r="Z50" s="329">
        <v>0</v>
      </c>
      <c r="AA50" s="329">
        <v>0</v>
      </c>
      <c r="AB50" s="329">
        <v>75.379415036644787</v>
      </c>
      <c r="AC50" s="329">
        <v>27.769654087722301</v>
      </c>
      <c r="AD50" s="329">
        <v>103.33523119427264</v>
      </c>
      <c r="AE50" s="329">
        <v>0</v>
      </c>
      <c r="AF50" s="329">
        <v>0</v>
      </c>
      <c r="AG50" s="329">
        <v>0.16845652173287817</v>
      </c>
      <c r="AH50" s="329">
        <v>1.1358695652234019E-2</v>
      </c>
      <c r="AI50" s="329">
        <v>147.07065217290074</v>
      </c>
      <c r="AJ50" s="329">
        <v>328.41600000020117</v>
      </c>
      <c r="AK50" s="329">
        <v>264.69775609765202</v>
      </c>
      <c r="AL50" s="329">
        <v>0</v>
      </c>
      <c r="AM50" s="329">
        <v>0</v>
      </c>
      <c r="AN50" s="329">
        <v>0</v>
      </c>
      <c r="AO50" s="329">
        <v>0</v>
      </c>
      <c r="AP50" s="329">
        <v>0</v>
      </c>
      <c r="AQ50" s="329">
        <v>0</v>
      </c>
      <c r="AR50" s="329">
        <v>0</v>
      </c>
      <c r="AS50" s="329">
        <v>0</v>
      </c>
      <c r="AT50" s="329">
        <v>0</v>
      </c>
      <c r="AU50" s="329">
        <v>0</v>
      </c>
      <c r="AV50" s="329">
        <v>0</v>
      </c>
      <c r="AW50" s="329">
        <v>0</v>
      </c>
      <c r="AX50" s="329">
        <v>0</v>
      </c>
      <c r="AY50" s="329">
        <v>257.7184000001289</v>
      </c>
      <c r="AZ50" s="329">
        <v>155.87968750006985</v>
      </c>
      <c r="BA50" s="329">
        <v>77.177600001916289</v>
      </c>
      <c r="BB50" s="329">
        <v>0</v>
      </c>
      <c r="BC50" s="329">
        <v>0</v>
      </c>
      <c r="BD50" s="329">
        <v>0</v>
      </c>
      <c r="BE50" s="329">
        <v>0</v>
      </c>
      <c r="BF50" s="329">
        <v>0</v>
      </c>
      <c r="BG50" s="329">
        <v>0</v>
      </c>
      <c r="BH50" s="329">
        <v>0</v>
      </c>
      <c r="BI50" s="329">
        <v>0</v>
      </c>
      <c r="BJ50" s="329">
        <v>0</v>
      </c>
      <c r="BK50" s="329">
        <v>0</v>
      </c>
      <c r="BL50" s="329">
        <v>0</v>
      </c>
      <c r="BM50" s="329">
        <v>0</v>
      </c>
      <c r="BN50" s="329">
        <v>0</v>
      </c>
      <c r="BO50" s="329">
        <v>0</v>
      </c>
      <c r="BP50" s="329">
        <v>14.099999999976717</v>
      </c>
      <c r="BQ50" s="329">
        <v>0</v>
      </c>
      <c r="BR50" s="329">
        <v>0</v>
      </c>
      <c r="BS50" s="329">
        <v>0</v>
      </c>
    </row>
    <row r="51" spans="1:71" ht="15.75" customHeight="1" x14ac:dyDescent="0.25">
      <c r="A51" s="288" t="s">
        <v>1161</v>
      </c>
      <c r="B51" s="218">
        <v>46240</v>
      </c>
      <c r="C51" s="332">
        <v>0.16666666666666666</v>
      </c>
      <c r="D51" s="332">
        <v>0.20833333333333334</v>
      </c>
      <c r="E51" s="329">
        <v>2692.6747826337814</v>
      </c>
      <c r="F51" s="329">
        <v>2692.9715941846371</v>
      </c>
      <c r="G51" s="329">
        <v>1766.6226086914539</v>
      </c>
      <c r="H51" s="329">
        <v>944.82550725340843</v>
      </c>
      <c r="I51" s="329">
        <v>377.64266666397452</v>
      </c>
      <c r="J51" s="329">
        <v>307.17585261911154</v>
      </c>
      <c r="K51" s="329">
        <v>383.2997877150774</v>
      </c>
      <c r="L51" s="329">
        <v>341.93269152194262</v>
      </c>
      <c r="M51" s="329">
        <v>355.10201379656792</v>
      </c>
      <c r="N51" s="329">
        <v>0</v>
      </c>
      <c r="O51" s="329">
        <v>0</v>
      </c>
      <c r="P51" s="329">
        <v>0</v>
      </c>
      <c r="Q51" s="329">
        <v>0</v>
      </c>
      <c r="R51" s="329">
        <v>100.48556521721184</v>
      </c>
      <c r="S51" s="329">
        <v>97.177440993487835</v>
      </c>
      <c r="T51" s="329">
        <v>67.405913043767214</v>
      </c>
      <c r="U51" s="329">
        <v>0</v>
      </c>
      <c r="V51" s="329">
        <v>0</v>
      </c>
      <c r="W51" s="329">
        <v>90.956428986042738</v>
      </c>
      <c r="X51" s="329">
        <v>0</v>
      </c>
      <c r="Y51" s="329">
        <v>94.622670807410032</v>
      </c>
      <c r="Z51" s="329">
        <v>0</v>
      </c>
      <c r="AA51" s="329">
        <v>0</v>
      </c>
      <c r="AB51" s="329">
        <v>73.07241671346128</v>
      </c>
      <c r="AC51" s="329">
        <v>27.770420222077519</v>
      </c>
      <c r="AD51" s="329">
        <v>102.84472049679607</v>
      </c>
      <c r="AE51" s="329">
        <v>0</v>
      </c>
      <c r="AF51" s="329">
        <v>0</v>
      </c>
      <c r="AG51" s="329">
        <v>0.16760869565405301</v>
      </c>
      <c r="AH51" s="329">
        <v>1.1263937587727924E-2</v>
      </c>
      <c r="AI51" s="329">
        <v>155.83239831775427</v>
      </c>
      <c r="AJ51" s="329">
        <v>330.38719999999739</v>
      </c>
      <c r="AK51" s="329">
        <v>266.7894634148106</v>
      </c>
      <c r="AL51" s="329">
        <v>0</v>
      </c>
      <c r="AM51" s="329">
        <v>0</v>
      </c>
      <c r="AN51" s="329">
        <v>0</v>
      </c>
      <c r="AO51" s="329">
        <v>0</v>
      </c>
      <c r="AP51" s="329">
        <v>0</v>
      </c>
      <c r="AQ51" s="329">
        <v>0</v>
      </c>
      <c r="AR51" s="329">
        <v>0</v>
      </c>
      <c r="AS51" s="329">
        <v>0</v>
      </c>
      <c r="AT51" s="329">
        <v>0</v>
      </c>
      <c r="AU51" s="329">
        <v>0</v>
      </c>
      <c r="AV51" s="329">
        <v>0</v>
      </c>
      <c r="AW51" s="329">
        <v>0</v>
      </c>
      <c r="AX51" s="329">
        <v>0</v>
      </c>
      <c r="AY51" s="329">
        <v>251.31520000007004</v>
      </c>
      <c r="AZ51" s="329">
        <v>156.47499999997672</v>
      </c>
      <c r="BA51" s="329">
        <v>77.407999997958541</v>
      </c>
      <c r="BB51" s="329">
        <v>0</v>
      </c>
      <c r="BC51" s="329">
        <v>0</v>
      </c>
      <c r="BD51" s="329">
        <v>0</v>
      </c>
      <c r="BE51" s="329">
        <v>0</v>
      </c>
      <c r="BF51" s="329">
        <v>0</v>
      </c>
      <c r="BG51" s="329">
        <v>0</v>
      </c>
      <c r="BH51" s="329">
        <v>0</v>
      </c>
      <c r="BI51" s="329">
        <v>0</v>
      </c>
      <c r="BJ51" s="329">
        <v>0</v>
      </c>
      <c r="BK51" s="329">
        <v>0</v>
      </c>
      <c r="BL51" s="329">
        <v>0</v>
      </c>
      <c r="BM51" s="329">
        <v>0</v>
      </c>
      <c r="BN51" s="329">
        <v>0</v>
      </c>
      <c r="BO51" s="329">
        <v>0</v>
      </c>
      <c r="BP51" s="329">
        <v>29.342187499976717</v>
      </c>
      <c r="BQ51" s="329">
        <v>0</v>
      </c>
      <c r="BR51" s="329">
        <v>0</v>
      </c>
      <c r="BS51" s="329">
        <v>6.9999999996070983E-3</v>
      </c>
    </row>
    <row r="52" spans="1:71" ht="15.75" customHeight="1" x14ac:dyDescent="0.25">
      <c r="A52" s="288" t="s">
        <v>1162</v>
      </c>
      <c r="B52" s="218">
        <v>46240</v>
      </c>
      <c r="C52" s="332">
        <v>0.20833333333333334</v>
      </c>
      <c r="D52" s="332">
        <v>0.25</v>
      </c>
      <c r="E52" s="329">
        <v>2758.6263188123703</v>
      </c>
      <c r="F52" s="329">
        <v>2758.1217391490936</v>
      </c>
      <c r="G52" s="329">
        <v>1817.5999999940395</v>
      </c>
      <c r="H52" s="329">
        <v>945.03327536582947</v>
      </c>
      <c r="I52" s="329">
        <v>386.00677966326475</v>
      </c>
      <c r="J52" s="329">
        <v>316.66577450186014</v>
      </c>
      <c r="K52" s="329">
        <v>379.73641567677259</v>
      </c>
      <c r="L52" s="329">
        <v>336.23300339281559</v>
      </c>
      <c r="M52" s="329">
        <v>395.49656948819757</v>
      </c>
      <c r="N52" s="329">
        <v>0</v>
      </c>
      <c r="O52" s="329">
        <v>0</v>
      </c>
      <c r="P52" s="329">
        <v>0</v>
      </c>
      <c r="Q52" s="329">
        <v>0</v>
      </c>
      <c r="R52" s="329">
        <v>100.4812367153354</v>
      </c>
      <c r="S52" s="329">
        <v>97.148819875903428</v>
      </c>
      <c r="T52" s="329">
        <v>68.496695652604103</v>
      </c>
      <c r="U52" s="329">
        <v>0</v>
      </c>
      <c r="V52" s="329">
        <v>0</v>
      </c>
      <c r="W52" s="329">
        <v>90.419199999421835</v>
      </c>
      <c r="X52" s="329">
        <v>0</v>
      </c>
      <c r="Y52" s="329">
        <v>92.704968944191933</v>
      </c>
      <c r="Z52" s="329">
        <v>0.46080488040115597</v>
      </c>
      <c r="AA52" s="329">
        <v>0</v>
      </c>
      <c r="AB52" s="329">
        <v>85.727272727526724</v>
      </c>
      <c r="AC52" s="329">
        <v>27.871962727047503</v>
      </c>
      <c r="AD52" s="329">
        <v>103.63043478224427</v>
      </c>
      <c r="AE52" s="329">
        <v>0</v>
      </c>
      <c r="AF52" s="329">
        <v>0</v>
      </c>
      <c r="AG52" s="329">
        <v>0.16714235624385765</v>
      </c>
      <c r="AH52" s="329">
        <v>1.1452956989160157E-2</v>
      </c>
      <c r="AI52" s="329">
        <v>150.63978494610637</v>
      </c>
      <c r="AJ52" s="329">
        <v>317.85599999991246</v>
      </c>
      <c r="AK52" s="329">
        <v>255.40558048803359</v>
      </c>
      <c r="AL52" s="329">
        <v>0</v>
      </c>
      <c r="AM52" s="329">
        <v>0</v>
      </c>
      <c r="AN52" s="329">
        <v>0</v>
      </c>
      <c r="AO52" s="329">
        <v>0</v>
      </c>
      <c r="AP52" s="329">
        <v>0</v>
      </c>
      <c r="AQ52" s="329">
        <v>0</v>
      </c>
      <c r="AR52" s="329">
        <v>0</v>
      </c>
      <c r="AS52" s="329">
        <v>0</v>
      </c>
      <c r="AT52" s="329">
        <v>0</v>
      </c>
      <c r="AU52" s="329">
        <v>0</v>
      </c>
      <c r="AV52" s="329">
        <v>0</v>
      </c>
      <c r="AW52" s="329">
        <v>0</v>
      </c>
      <c r="AX52" s="329">
        <v>0</v>
      </c>
      <c r="AY52" s="329">
        <v>254.64959999965504</v>
      </c>
      <c r="AZ52" s="329">
        <v>156.02109375002328</v>
      </c>
      <c r="BA52" s="329">
        <v>75.756800001487136</v>
      </c>
      <c r="BB52" s="329">
        <v>0</v>
      </c>
      <c r="BC52" s="329">
        <v>0</v>
      </c>
      <c r="BD52" s="329">
        <v>0</v>
      </c>
      <c r="BE52" s="329">
        <v>0</v>
      </c>
      <c r="BF52" s="329">
        <v>0</v>
      </c>
      <c r="BG52" s="329">
        <v>0</v>
      </c>
      <c r="BH52" s="329">
        <v>0</v>
      </c>
      <c r="BI52" s="329">
        <v>0</v>
      </c>
      <c r="BJ52" s="329">
        <v>0</v>
      </c>
      <c r="BK52" s="329">
        <v>0</v>
      </c>
      <c r="BL52" s="329">
        <v>0</v>
      </c>
      <c r="BM52" s="329">
        <v>0</v>
      </c>
      <c r="BN52" s="329">
        <v>0</v>
      </c>
      <c r="BO52" s="329">
        <v>0</v>
      </c>
      <c r="BP52" s="329">
        <v>16.104851973708719</v>
      </c>
      <c r="BQ52" s="329">
        <v>0</v>
      </c>
      <c r="BR52" s="329">
        <v>0</v>
      </c>
      <c r="BS52" s="329">
        <v>0</v>
      </c>
    </row>
    <row r="53" spans="1:71" ht="15.75" customHeight="1" x14ac:dyDescent="0.25">
      <c r="A53" s="288" t="s">
        <v>1163</v>
      </c>
      <c r="B53" s="218">
        <v>46241</v>
      </c>
      <c r="C53" s="332">
        <v>0.91666666666666663</v>
      </c>
      <c r="D53" s="332">
        <v>0.95833333333333337</v>
      </c>
      <c r="E53" s="329">
        <v>2685.4919420182705</v>
      </c>
      <c r="F53" s="329">
        <v>2681.5146666169167</v>
      </c>
      <c r="G53" s="329">
        <v>1753.7706666588783</v>
      </c>
      <c r="H53" s="329">
        <v>945.00359420478344</v>
      </c>
      <c r="I53" s="329">
        <v>409.66942372918129</v>
      </c>
      <c r="J53" s="329">
        <v>330.16967855393887</v>
      </c>
      <c r="K53" s="329">
        <v>372.21532204002142</v>
      </c>
      <c r="L53" s="329">
        <v>318.23837288469076</v>
      </c>
      <c r="M53" s="329">
        <v>318.51606779918075</v>
      </c>
      <c r="N53" s="329">
        <v>0</v>
      </c>
      <c r="O53" s="329">
        <v>0</v>
      </c>
      <c r="P53" s="329">
        <v>0</v>
      </c>
      <c r="Q53" s="329">
        <v>16.38399999961257</v>
      </c>
      <c r="R53" s="329">
        <v>100.51975155295804</v>
      </c>
      <c r="S53" s="329">
        <v>97.001739130355418</v>
      </c>
      <c r="T53" s="329">
        <v>68.886260869912803</v>
      </c>
      <c r="U53" s="329">
        <v>0</v>
      </c>
      <c r="V53" s="329">
        <v>0</v>
      </c>
      <c r="W53" s="329">
        <v>105.79478260781616</v>
      </c>
      <c r="X53" s="329">
        <v>0</v>
      </c>
      <c r="Y53" s="329">
        <v>94.116459627635777</v>
      </c>
      <c r="Z53" s="329">
        <v>0</v>
      </c>
      <c r="AA53" s="329">
        <v>0</v>
      </c>
      <c r="AB53" s="329">
        <v>81.709021226502955</v>
      </c>
      <c r="AC53" s="329">
        <v>27.5234375</v>
      </c>
      <c r="AD53" s="329">
        <v>119.26705246884376</v>
      </c>
      <c r="AE53" s="329">
        <v>0</v>
      </c>
      <c r="AF53" s="329">
        <v>0</v>
      </c>
      <c r="AG53" s="329">
        <v>0.16774193549645133</v>
      </c>
      <c r="AH53" s="329">
        <v>1.1215053763407923E-2</v>
      </c>
      <c r="AI53" s="329">
        <v>130.25268817134202</v>
      </c>
      <c r="AJ53" s="329">
        <v>333.70146341435611</v>
      </c>
      <c r="AK53" s="329">
        <v>269.20897560939193</v>
      </c>
      <c r="AL53" s="329">
        <v>0</v>
      </c>
      <c r="AM53" s="329">
        <v>0</v>
      </c>
      <c r="AN53" s="329">
        <v>0</v>
      </c>
      <c r="AO53" s="329">
        <v>0</v>
      </c>
      <c r="AP53" s="329">
        <v>0</v>
      </c>
      <c r="AQ53" s="329">
        <v>0</v>
      </c>
      <c r="AR53" s="329">
        <v>0</v>
      </c>
      <c r="AS53" s="329">
        <v>0</v>
      </c>
      <c r="AT53" s="329">
        <v>0</v>
      </c>
      <c r="AU53" s="329">
        <v>0</v>
      </c>
      <c r="AV53" s="329">
        <v>0</v>
      </c>
      <c r="AW53" s="329">
        <v>0</v>
      </c>
      <c r="AX53" s="329">
        <v>0</v>
      </c>
      <c r="AY53" s="329">
        <v>263.29280000040308</v>
      </c>
      <c r="AZ53" s="329">
        <v>162.51953125</v>
      </c>
      <c r="BA53" s="329">
        <v>71.660800000652671</v>
      </c>
      <c r="BB53" s="329">
        <v>0</v>
      </c>
      <c r="BC53" s="329">
        <v>0</v>
      </c>
      <c r="BD53" s="329">
        <v>0</v>
      </c>
      <c r="BE53" s="329">
        <v>0</v>
      </c>
      <c r="BF53" s="329">
        <v>0</v>
      </c>
      <c r="BG53" s="329">
        <v>0</v>
      </c>
      <c r="BH53" s="329">
        <v>0</v>
      </c>
      <c r="BI53" s="329">
        <v>0</v>
      </c>
      <c r="BJ53" s="329">
        <v>0</v>
      </c>
      <c r="BK53" s="329">
        <v>0</v>
      </c>
      <c r="BL53" s="329">
        <v>0</v>
      </c>
      <c r="BM53" s="329">
        <v>0</v>
      </c>
      <c r="BN53" s="329">
        <v>0</v>
      </c>
      <c r="BO53" s="329">
        <v>0</v>
      </c>
      <c r="BP53" s="329">
        <v>22.823170731775463</v>
      </c>
      <c r="BQ53" s="329">
        <v>0</v>
      </c>
      <c r="BR53" s="329">
        <v>0</v>
      </c>
      <c r="BS53" s="329">
        <v>7.0000000014260877E-3</v>
      </c>
    </row>
    <row r="54" spans="1:71" ht="15.75" customHeight="1" x14ac:dyDescent="0.25">
      <c r="A54" s="288" t="s">
        <v>1164</v>
      </c>
      <c r="B54" s="218">
        <v>46241</v>
      </c>
      <c r="C54" s="332">
        <v>0.95833333333333337</v>
      </c>
      <c r="D54" s="332">
        <v>0</v>
      </c>
      <c r="E54" s="329">
        <v>2831.7013333141804</v>
      </c>
      <c r="F54" s="329">
        <v>2818.7306666970253</v>
      </c>
      <c r="G54" s="329">
        <v>1889.8884637653828</v>
      </c>
      <c r="H54" s="329">
        <v>953.34399999678135</v>
      </c>
      <c r="I54" s="329">
        <v>410.10307758301497</v>
      </c>
      <c r="J54" s="329">
        <v>356.84464649856091</v>
      </c>
      <c r="K54" s="329">
        <v>385.06334011256695</v>
      </c>
      <c r="L54" s="329">
        <v>345.5131421610713</v>
      </c>
      <c r="M54" s="329">
        <v>380.88489625230432</v>
      </c>
      <c r="N54" s="329">
        <v>0</v>
      </c>
      <c r="O54" s="329">
        <v>0</v>
      </c>
      <c r="P54" s="329">
        <v>0</v>
      </c>
      <c r="Q54" s="329">
        <v>14.33600000012666</v>
      </c>
      <c r="R54" s="329">
        <v>98.453465838450938</v>
      </c>
      <c r="S54" s="329">
        <v>97.146434782538563</v>
      </c>
      <c r="T54" s="329">
        <v>68.774214492179453</v>
      </c>
      <c r="U54" s="329">
        <v>0</v>
      </c>
      <c r="V54" s="329">
        <v>0</v>
      </c>
      <c r="W54" s="329">
        <v>109.01147826202214</v>
      </c>
      <c r="X54" s="329">
        <v>0</v>
      </c>
      <c r="Y54" s="329">
        <v>95.026397515553981</v>
      </c>
      <c r="Z54" s="329">
        <v>0</v>
      </c>
      <c r="AA54" s="329">
        <v>0</v>
      </c>
      <c r="AB54" s="329">
        <v>102.48126940988004</v>
      </c>
      <c r="AC54" s="329">
        <v>28.010432841721922</v>
      </c>
      <c r="AD54" s="329">
        <v>122.7871535057202</v>
      </c>
      <c r="AE54" s="329">
        <v>0</v>
      </c>
      <c r="AF54" s="329">
        <v>3.4999999998035491E-3</v>
      </c>
      <c r="AG54" s="329">
        <v>0.16974193547139294</v>
      </c>
      <c r="AH54" s="329">
        <v>1.1108870967746043E-2</v>
      </c>
      <c r="AI54" s="329">
        <v>160.16561477445066</v>
      </c>
      <c r="AJ54" s="329">
        <v>331.00342857162468</v>
      </c>
      <c r="AK54" s="329">
        <v>267.1871999995783</v>
      </c>
      <c r="AL54" s="329">
        <v>0</v>
      </c>
      <c r="AM54" s="329">
        <v>0</v>
      </c>
      <c r="AN54" s="329">
        <v>0</v>
      </c>
      <c r="AO54" s="329">
        <v>0</v>
      </c>
      <c r="AP54" s="329">
        <v>0</v>
      </c>
      <c r="AQ54" s="329">
        <v>0</v>
      </c>
      <c r="AR54" s="329">
        <v>0</v>
      </c>
      <c r="AS54" s="329">
        <v>0</v>
      </c>
      <c r="AT54" s="329">
        <v>0</v>
      </c>
      <c r="AU54" s="329">
        <v>0</v>
      </c>
      <c r="AV54" s="329">
        <v>0</v>
      </c>
      <c r="AW54" s="329">
        <v>0</v>
      </c>
      <c r="AX54" s="329">
        <v>0</v>
      </c>
      <c r="AY54" s="329">
        <v>273.39199999999255</v>
      </c>
      <c r="AZ54" s="329">
        <v>161.39453125</v>
      </c>
      <c r="BA54" s="329">
        <v>72.947199998423457</v>
      </c>
      <c r="BB54" s="329">
        <v>0</v>
      </c>
      <c r="BC54" s="329">
        <v>0</v>
      </c>
      <c r="BD54" s="329">
        <v>0</v>
      </c>
      <c r="BE54" s="329">
        <v>0</v>
      </c>
      <c r="BF54" s="329">
        <v>0</v>
      </c>
      <c r="BG54" s="329">
        <v>0</v>
      </c>
      <c r="BH54" s="329">
        <v>0</v>
      </c>
      <c r="BI54" s="329">
        <v>0</v>
      </c>
      <c r="BJ54" s="329">
        <v>0</v>
      </c>
      <c r="BK54" s="329">
        <v>0</v>
      </c>
      <c r="BL54" s="329">
        <v>0</v>
      </c>
      <c r="BM54" s="329">
        <v>0</v>
      </c>
      <c r="BN54" s="329">
        <v>0</v>
      </c>
      <c r="BO54" s="329">
        <v>0</v>
      </c>
      <c r="BP54" s="329">
        <v>18.119882404105738</v>
      </c>
      <c r="BQ54" s="329">
        <v>0</v>
      </c>
      <c r="BR54" s="329">
        <v>0</v>
      </c>
      <c r="BS54" s="329">
        <v>0</v>
      </c>
    </row>
    <row r="55" spans="1:71" ht="15.75" customHeight="1" x14ac:dyDescent="0.25">
      <c r="A55" s="288" t="s">
        <v>1165</v>
      </c>
      <c r="B55" s="218">
        <v>46241</v>
      </c>
      <c r="C55" s="332">
        <v>0</v>
      </c>
      <c r="D55" s="332">
        <v>4.1666666666666664E-2</v>
      </c>
      <c r="E55" s="329">
        <v>2839.6127853989601</v>
      </c>
      <c r="F55" s="329">
        <v>2826.7654031217098</v>
      </c>
      <c r="G55" s="329">
        <v>1871.2714742124081</v>
      </c>
      <c r="H55" s="329">
        <v>962.70962557196617</v>
      </c>
      <c r="I55" s="329">
        <v>411.00607496127486</v>
      </c>
      <c r="J55" s="329">
        <v>344.90776028111577</v>
      </c>
      <c r="K55" s="329">
        <v>386.11626666784286</v>
      </c>
      <c r="L55" s="329">
        <v>341.08753580600023</v>
      </c>
      <c r="M55" s="329">
        <v>375.86845967546105</v>
      </c>
      <c r="N55" s="329">
        <v>0</v>
      </c>
      <c r="O55" s="329">
        <v>0</v>
      </c>
      <c r="P55" s="329">
        <v>0</v>
      </c>
      <c r="Q55" s="329">
        <v>16.384000000543892</v>
      </c>
      <c r="R55" s="329">
        <v>100.33530434779823</v>
      </c>
      <c r="S55" s="329">
        <v>96.762434782460332</v>
      </c>
      <c r="T55" s="329">
        <v>68.391822222620249</v>
      </c>
      <c r="U55" s="329">
        <v>0</v>
      </c>
      <c r="V55" s="329">
        <v>0</v>
      </c>
      <c r="W55" s="329">
        <v>109.35733417980373</v>
      </c>
      <c r="X55" s="329">
        <v>0</v>
      </c>
      <c r="Y55" s="329">
        <v>94.888664595782757</v>
      </c>
      <c r="Z55" s="329">
        <v>0</v>
      </c>
      <c r="AA55" s="329">
        <v>0</v>
      </c>
      <c r="AB55" s="329">
        <v>93.77795031061396</v>
      </c>
      <c r="AC55" s="329">
        <v>27.520186335314065</v>
      </c>
      <c r="AD55" s="329">
        <v>120.10829402506351</v>
      </c>
      <c r="AE55" s="329">
        <v>0</v>
      </c>
      <c r="AF55" s="329">
        <v>0</v>
      </c>
      <c r="AG55" s="329">
        <v>0.1677419354855374</v>
      </c>
      <c r="AH55" s="329">
        <v>1.1108754090855655E-2</v>
      </c>
      <c r="AI55" s="329">
        <v>150.33695652056485</v>
      </c>
      <c r="AJ55" s="329">
        <v>329.27882783883251</v>
      </c>
      <c r="AK55" s="329">
        <v>265.83040000032634</v>
      </c>
      <c r="AL55" s="329">
        <v>0</v>
      </c>
      <c r="AM55" s="329">
        <v>0</v>
      </c>
      <c r="AN55" s="329">
        <v>0</v>
      </c>
      <c r="AO55" s="329">
        <v>0</v>
      </c>
      <c r="AP55" s="329">
        <v>0</v>
      </c>
      <c r="AQ55" s="329">
        <v>0</v>
      </c>
      <c r="AR55" s="329">
        <v>0</v>
      </c>
      <c r="AS55" s="329">
        <v>0</v>
      </c>
      <c r="AT55" s="329">
        <v>0</v>
      </c>
      <c r="AU55" s="329">
        <v>0</v>
      </c>
      <c r="AV55" s="329">
        <v>0</v>
      </c>
      <c r="AW55" s="329">
        <v>0</v>
      </c>
      <c r="AX55" s="329">
        <v>0</v>
      </c>
      <c r="AY55" s="329">
        <v>277.04639999987558</v>
      </c>
      <c r="AZ55" s="329">
        <v>159.93828124995343</v>
      </c>
      <c r="BA55" s="329">
        <v>70.886400001123548</v>
      </c>
      <c r="BB55" s="329">
        <v>0</v>
      </c>
      <c r="BC55" s="329">
        <v>0</v>
      </c>
      <c r="BD55" s="329">
        <v>0</v>
      </c>
      <c r="BE55" s="329">
        <v>0</v>
      </c>
      <c r="BF55" s="329">
        <v>0</v>
      </c>
      <c r="BG55" s="329">
        <v>0</v>
      </c>
      <c r="BH55" s="329">
        <v>0</v>
      </c>
      <c r="BI55" s="329">
        <v>0</v>
      </c>
      <c r="BJ55" s="329">
        <v>0</v>
      </c>
      <c r="BK55" s="329">
        <v>0</v>
      </c>
      <c r="BL55" s="329">
        <v>0</v>
      </c>
      <c r="BM55" s="329">
        <v>0</v>
      </c>
      <c r="BN55" s="329">
        <v>0</v>
      </c>
      <c r="BO55" s="329">
        <v>0</v>
      </c>
      <c r="BP55" s="329">
        <v>16.486607142840512</v>
      </c>
      <c r="BQ55" s="329">
        <v>0</v>
      </c>
      <c r="BR55" s="329">
        <v>0</v>
      </c>
      <c r="BS55" s="329">
        <v>0</v>
      </c>
    </row>
    <row r="56" spans="1:71" ht="15.75" customHeight="1" x14ac:dyDescent="0.25">
      <c r="A56" s="288" t="s">
        <v>1166</v>
      </c>
      <c r="B56" s="218">
        <v>46241</v>
      </c>
      <c r="C56" s="332">
        <v>4.1666666666666664E-2</v>
      </c>
      <c r="D56" s="332">
        <v>8.3333333333333329E-2</v>
      </c>
      <c r="E56" s="329">
        <v>2843.4388088285923</v>
      </c>
      <c r="F56" s="329">
        <v>2840.0505968630314</v>
      </c>
      <c r="G56" s="329">
        <v>1911.2954823076725</v>
      </c>
      <c r="H56" s="329">
        <v>953.19437442719936</v>
      </c>
      <c r="I56" s="329">
        <v>418.24145879223943</v>
      </c>
      <c r="J56" s="329">
        <v>349.07986440509558</v>
      </c>
      <c r="K56" s="329">
        <v>377.0721103399992</v>
      </c>
      <c r="L56" s="329">
        <v>344.27227118611336</v>
      </c>
      <c r="M56" s="329">
        <v>407.76027118787169</v>
      </c>
      <c r="N56" s="329">
        <v>0</v>
      </c>
      <c r="O56" s="329">
        <v>0</v>
      </c>
      <c r="P56" s="329">
        <v>0</v>
      </c>
      <c r="Q56" s="329">
        <v>20.99199999962002</v>
      </c>
      <c r="R56" s="329">
        <v>100.36869565211236</v>
      </c>
      <c r="S56" s="329">
        <v>97.029565217904747</v>
      </c>
      <c r="T56" s="329">
        <v>67.789789372123778</v>
      </c>
      <c r="U56" s="329">
        <v>0</v>
      </c>
      <c r="V56" s="329">
        <v>0</v>
      </c>
      <c r="W56" s="329">
        <v>109.77866582013667</v>
      </c>
      <c r="X56" s="329">
        <v>0</v>
      </c>
      <c r="Y56" s="329">
        <v>94.765140845440328</v>
      </c>
      <c r="Z56" s="329">
        <v>0</v>
      </c>
      <c r="AA56" s="329">
        <v>0</v>
      </c>
      <c r="AB56" s="329">
        <v>99.127398869022727</v>
      </c>
      <c r="AC56" s="329">
        <v>27.376775329466909</v>
      </c>
      <c r="AD56" s="329">
        <v>120.49263535067439</v>
      </c>
      <c r="AE56" s="329">
        <v>0</v>
      </c>
      <c r="AF56" s="329">
        <v>0</v>
      </c>
      <c r="AG56" s="329">
        <v>0.16574193548149196</v>
      </c>
      <c r="AH56" s="329">
        <v>1.1108987844636431E-2</v>
      </c>
      <c r="AI56" s="329">
        <v>159.93291257601231</v>
      </c>
      <c r="AJ56" s="329">
        <v>328.43454358982854</v>
      </c>
      <c r="AK56" s="329">
        <v>265.45576585363597</v>
      </c>
      <c r="AL56" s="329">
        <v>0</v>
      </c>
      <c r="AM56" s="329">
        <v>0</v>
      </c>
      <c r="AN56" s="329">
        <v>0</v>
      </c>
      <c r="AO56" s="329">
        <v>0</v>
      </c>
      <c r="AP56" s="329">
        <v>0</v>
      </c>
      <c r="AQ56" s="329">
        <v>0</v>
      </c>
      <c r="AR56" s="329">
        <v>0</v>
      </c>
      <c r="AS56" s="329">
        <v>0</v>
      </c>
      <c r="AT56" s="329">
        <v>0</v>
      </c>
      <c r="AU56" s="329">
        <v>0</v>
      </c>
      <c r="AV56" s="329">
        <v>0</v>
      </c>
      <c r="AW56" s="329">
        <v>0</v>
      </c>
      <c r="AX56" s="329">
        <v>0</v>
      </c>
      <c r="AY56" s="329">
        <v>281.58719999995083</v>
      </c>
      <c r="AZ56" s="329">
        <v>158.88593750004657</v>
      </c>
      <c r="BA56" s="329">
        <v>71.539199998602271</v>
      </c>
      <c r="BB56" s="329">
        <v>0</v>
      </c>
      <c r="BC56" s="329">
        <v>0</v>
      </c>
      <c r="BD56" s="329">
        <v>0</v>
      </c>
      <c r="BE56" s="329">
        <v>0</v>
      </c>
      <c r="BF56" s="329">
        <v>0</v>
      </c>
      <c r="BG56" s="329">
        <v>0</v>
      </c>
      <c r="BH56" s="329">
        <v>0</v>
      </c>
      <c r="BI56" s="329">
        <v>0</v>
      </c>
      <c r="BJ56" s="329">
        <v>0</v>
      </c>
      <c r="BK56" s="329">
        <v>0</v>
      </c>
      <c r="BL56" s="329">
        <v>0</v>
      </c>
      <c r="BM56" s="329">
        <v>0</v>
      </c>
      <c r="BN56" s="329">
        <v>0</v>
      </c>
      <c r="BO56" s="329">
        <v>0</v>
      </c>
      <c r="BP56" s="329">
        <v>30.059821428614669</v>
      </c>
      <c r="BQ56" s="329">
        <v>0</v>
      </c>
      <c r="BR56" s="329">
        <v>0</v>
      </c>
      <c r="BS56" s="329">
        <v>0</v>
      </c>
    </row>
    <row r="57" spans="1:71" ht="15.75" customHeight="1" x14ac:dyDescent="0.25">
      <c r="A57" s="288" t="s">
        <v>1167</v>
      </c>
      <c r="B57" s="218">
        <v>46241</v>
      </c>
      <c r="C57" s="332">
        <v>8.3333333333333329E-2</v>
      </c>
      <c r="D57" s="332">
        <v>0.125</v>
      </c>
      <c r="E57" s="329">
        <v>2825.0230724513531</v>
      </c>
      <c r="F57" s="329">
        <v>2808.4906666874886</v>
      </c>
      <c r="G57" s="329">
        <v>1874.4245797097683</v>
      </c>
      <c r="H57" s="329">
        <v>953.49240580201149</v>
      </c>
      <c r="I57" s="329">
        <v>414.75531034916639</v>
      </c>
      <c r="J57" s="329">
        <v>355.44949152320623</v>
      </c>
      <c r="K57" s="329">
        <v>389.55329982936382</v>
      </c>
      <c r="L57" s="329">
        <v>338.09355931729078</v>
      </c>
      <c r="M57" s="329">
        <v>375.33938983082771</v>
      </c>
      <c r="N57" s="329">
        <v>0</v>
      </c>
      <c r="O57" s="329">
        <v>0</v>
      </c>
      <c r="P57" s="329">
        <v>0</v>
      </c>
      <c r="Q57" s="329">
        <v>16.384000000543892</v>
      </c>
      <c r="R57" s="329">
        <v>100.42991304351017</v>
      </c>
      <c r="S57" s="329">
        <v>96.857043477706611</v>
      </c>
      <c r="T57" s="329">
        <v>68.322566183283925</v>
      </c>
      <c r="U57" s="329">
        <v>0</v>
      </c>
      <c r="V57" s="329">
        <v>0</v>
      </c>
      <c r="W57" s="329">
        <v>108.94469565246254</v>
      </c>
      <c r="X57" s="329">
        <v>0</v>
      </c>
      <c r="Y57" s="329">
        <v>94.981287726201117</v>
      </c>
      <c r="Z57" s="329">
        <v>0.51025390625</v>
      </c>
      <c r="AA57" s="329">
        <v>0</v>
      </c>
      <c r="AB57" s="329">
        <v>105.47663839813322</v>
      </c>
      <c r="AC57" s="329">
        <v>26.981920322868973</v>
      </c>
      <c r="AD57" s="329">
        <v>120.04401588346809</v>
      </c>
      <c r="AE57" s="329">
        <v>0</v>
      </c>
      <c r="AF57" s="329">
        <v>0</v>
      </c>
      <c r="AG57" s="329">
        <v>0.1677419354855374</v>
      </c>
      <c r="AH57" s="329">
        <v>1.1337365591543858E-2</v>
      </c>
      <c r="AI57" s="329">
        <v>150.18279569968581</v>
      </c>
      <c r="AJ57" s="329">
        <v>329.3183999999892</v>
      </c>
      <c r="AK57" s="329">
        <v>265.43703414686024</v>
      </c>
      <c r="AL57" s="329">
        <v>0</v>
      </c>
      <c r="AM57" s="329">
        <v>0</v>
      </c>
      <c r="AN57" s="329">
        <v>0</v>
      </c>
      <c r="AO57" s="329">
        <v>0</v>
      </c>
      <c r="AP57" s="329">
        <v>0</v>
      </c>
      <c r="AQ57" s="329">
        <v>0</v>
      </c>
      <c r="AR57" s="329">
        <v>0</v>
      </c>
      <c r="AS57" s="329">
        <v>0</v>
      </c>
      <c r="AT57" s="329">
        <v>0</v>
      </c>
      <c r="AU57" s="329">
        <v>0</v>
      </c>
      <c r="AV57" s="329">
        <v>0</v>
      </c>
      <c r="AW57" s="329">
        <v>0</v>
      </c>
      <c r="AX57" s="329">
        <v>0</v>
      </c>
      <c r="AY57" s="329">
        <v>276.3648000000976</v>
      </c>
      <c r="AZ57" s="329">
        <v>158.33750000002328</v>
      </c>
      <c r="BA57" s="329">
        <v>71.462400000542402</v>
      </c>
      <c r="BB57" s="329">
        <v>0</v>
      </c>
      <c r="BC57" s="329">
        <v>0</v>
      </c>
      <c r="BD57" s="329">
        <v>0</v>
      </c>
      <c r="BE57" s="329">
        <v>0</v>
      </c>
      <c r="BF57" s="329">
        <v>0</v>
      </c>
      <c r="BG57" s="329">
        <v>0</v>
      </c>
      <c r="BH57" s="329">
        <v>0</v>
      </c>
      <c r="BI57" s="329">
        <v>0</v>
      </c>
      <c r="BJ57" s="329">
        <v>0</v>
      </c>
      <c r="BK57" s="329">
        <v>0</v>
      </c>
      <c r="BL57" s="329">
        <v>0</v>
      </c>
      <c r="BM57" s="329">
        <v>0</v>
      </c>
      <c r="BN57" s="329">
        <v>0</v>
      </c>
      <c r="BO57" s="329">
        <v>0</v>
      </c>
      <c r="BP57" s="329">
        <v>30.114062500069849</v>
      </c>
      <c r="BQ57" s="329">
        <v>0</v>
      </c>
      <c r="BR57" s="329">
        <v>0</v>
      </c>
      <c r="BS57" s="329">
        <v>3.9999999989959178E-3</v>
      </c>
    </row>
    <row r="58" spans="1:71" ht="15.75" customHeight="1" x14ac:dyDescent="0.25">
      <c r="A58" s="288" t="s">
        <v>1168</v>
      </c>
      <c r="B58" s="218">
        <v>46241</v>
      </c>
      <c r="C58" s="332">
        <v>0.125</v>
      </c>
      <c r="D58" s="332">
        <v>0.16666666666666666</v>
      </c>
      <c r="E58" s="329">
        <v>2807.1253333389759</v>
      </c>
      <c r="F58" s="329">
        <v>2807.3034202754498</v>
      </c>
      <c r="G58" s="329">
        <v>1857.5359999835491</v>
      </c>
      <c r="H58" s="329">
        <v>953.19559420645237</v>
      </c>
      <c r="I58" s="329">
        <v>425.16946814581752</v>
      </c>
      <c r="J58" s="329">
        <v>337.01749152690172</v>
      </c>
      <c r="K58" s="329">
        <v>382.59416948258877</v>
      </c>
      <c r="L58" s="329">
        <v>332.53966102004051</v>
      </c>
      <c r="M58" s="329">
        <v>380.88730333372951</v>
      </c>
      <c r="N58" s="329">
        <v>0</v>
      </c>
      <c r="O58" s="329">
        <v>0</v>
      </c>
      <c r="P58" s="329">
        <v>0</v>
      </c>
      <c r="Q58" s="329">
        <v>30.207999999634922</v>
      </c>
      <c r="R58" s="329">
        <v>100.51895652152598</v>
      </c>
      <c r="S58" s="329">
        <v>97.079652174375951</v>
      </c>
      <c r="T58" s="329">
        <v>68.581781642511487</v>
      </c>
      <c r="U58" s="329">
        <v>0</v>
      </c>
      <c r="V58" s="329">
        <v>0</v>
      </c>
      <c r="W58" s="329">
        <v>108.77916003670543</v>
      </c>
      <c r="X58" s="329">
        <v>0</v>
      </c>
      <c r="Y58" s="329">
        <v>94.69409937877208</v>
      </c>
      <c r="Z58" s="329">
        <v>0</v>
      </c>
      <c r="AA58" s="329">
        <v>0</v>
      </c>
      <c r="AB58" s="329">
        <v>97.98205551225692</v>
      </c>
      <c r="AC58" s="329">
        <v>27.11068517062813</v>
      </c>
      <c r="AD58" s="329">
        <v>108.8404838591814</v>
      </c>
      <c r="AE58" s="329">
        <v>0</v>
      </c>
      <c r="AF58" s="329">
        <v>0</v>
      </c>
      <c r="AG58" s="329">
        <v>0.16774193548917538</v>
      </c>
      <c r="AH58" s="329">
        <v>1.113037634399916E-2</v>
      </c>
      <c r="AI58" s="329">
        <v>146.38709677383304</v>
      </c>
      <c r="AJ58" s="329">
        <v>329.06239999993704</v>
      </c>
      <c r="AK58" s="329">
        <v>265.79626666661352</v>
      </c>
      <c r="AL58" s="329">
        <v>0</v>
      </c>
      <c r="AM58" s="329">
        <v>0</v>
      </c>
      <c r="AN58" s="329">
        <v>0</v>
      </c>
      <c r="AO58" s="329">
        <v>0</v>
      </c>
      <c r="AP58" s="329">
        <v>0</v>
      </c>
      <c r="AQ58" s="329">
        <v>0</v>
      </c>
      <c r="AR58" s="329">
        <v>0</v>
      </c>
      <c r="AS58" s="329">
        <v>0</v>
      </c>
      <c r="AT58" s="329">
        <v>0</v>
      </c>
      <c r="AU58" s="329">
        <v>0</v>
      </c>
      <c r="AV58" s="329">
        <v>0</v>
      </c>
      <c r="AW58" s="329">
        <v>0</v>
      </c>
      <c r="AX58" s="329">
        <v>0</v>
      </c>
      <c r="AY58" s="329">
        <v>275.63199999975041</v>
      </c>
      <c r="AZ58" s="329">
        <v>158.70156249997672</v>
      </c>
      <c r="BA58" s="329">
        <v>71.660800000652671</v>
      </c>
      <c r="BB58" s="329">
        <v>0</v>
      </c>
      <c r="BC58" s="329">
        <v>0</v>
      </c>
      <c r="BD58" s="329">
        <v>0</v>
      </c>
      <c r="BE58" s="329">
        <v>0</v>
      </c>
      <c r="BF58" s="329">
        <v>0</v>
      </c>
      <c r="BG58" s="329">
        <v>0</v>
      </c>
      <c r="BH58" s="329">
        <v>0</v>
      </c>
      <c r="BI58" s="329">
        <v>0</v>
      </c>
      <c r="BJ58" s="329">
        <v>0</v>
      </c>
      <c r="BK58" s="329">
        <v>0</v>
      </c>
      <c r="BL58" s="329">
        <v>0</v>
      </c>
      <c r="BM58" s="329">
        <v>0</v>
      </c>
      <c r="BN58" s="329">
        <v>0</v>
      </c>
      <c r="BO58" s="329">
        <v>0</v>
      </c>
      <c r="BP58" s="329">
        <v>17.3046875</v>
      </c>
      <c r="BQ58" s="329">
        <v>0</v>
      </c>
      <c r="BR58" s="329">
        <v>0</v>
      </c>
      <c r="BS58" s="329">
        <v>0</v>
      </c>
    </row>
    <row r="59" spans="1:71" ht="15.75" customHeight="1" x14ac:dyDescent="0.25">
      <c r="A59" s="288" t="s">
        <v>1169</v>
      </c>
      <c r="B59" s="218">
        <v>46241</v>
      </c>
      <c r="C59" s="332">
        <v>0.16666666666666666</v>
      </c>
      <c r="D59" s="332">
        <v>0.20833333333333334</v>
      </c>
      <c r="E59" s="329">
        <v>2803.7119999825954</v>
      </c>
      <c r="F59" s="329">
        <v>2787.629232198</v>
      </c>
      <c r="G59" s="329">
        <v>1869.2303768396378</v>
      </c>
      <c r="H59" s="329">
        <v>943.78666666150093</v>
      </c>
      <c r="I59" s="329">
        <v>416.8410146124661</v>
      </c>
      <c r="J59" s="329">
        <v>341.1134915240109</v>
      </c>
      <c r="K59" s="329">
        <v>382.35956517606974</v>
      </c>
      <c r="L59" s="329">
        <v>336.63566102087498</v>
      </c>
      <c r="M59" s="329">
        <v>379.76275862008333</v>
      </c>
      <c r="N59" s="329">
        <v>0</v>
      </c>
      <c r="O59" s="329">
        <v>0</v>
      </c>
      <c r="P59" s="329">
        <v>0</v>
      </c>
      <c r="Q59" s="329">
        <v>18.432000000029802</v>
      </c>
      <c r="R59" s="329">
        <v>100.34109905874357</v>
      </c>
      <c r="S59" s="329">
        <v>96.834782608319074</v>
      </c>
      <c r="T59" s="329">
        <v>66.722444183193147</v>
      </c>
      <c r="U59" s="329">
        <v>0</v>
      </c>
      <c r="V59" s="329">
        <v>0</v>
      </c>
      <c r="W59" s="329">
        <v>107.00969330780208</v>
      </c>
      <c r="X59" s="329">
        <v>0</v>
      </c>
      <c r="Y59" s="329">
        <v>94.914596273563802</v>
      </c>
      <c r="Z59" s="329">
        <v>0</v>
      </c>
      <c r="AA59" s="329">
        <v>0</v>
      </c>
      <c r="AB59" s="329">
        <v>90.142207154072821</v>
      </c>
      <c r="AC59" s="329">
        <v>27.40173718938604</v>
      </c>
      <c r="AD59" s="329">
        <v>119.62732919212431</v>
      </c>
      <c r="AE59" s="329">
        <v>0</v>
      </c>
      <c r="AF59" s="329">
        <v>0</v>
      </c>
      <c r="AG59" s="329">
        <v>0.16574193547785399</v>
      </c>
      <c r="AH59" s="329">
        <v>1.1196236559271711E-2</v>
      </c>
      <c r="AI59" s="329">
        <v>151.89784946199507</v>
      </c>
      <c r="AJ59" s="329">
        <v>328.16639999998733</v>
      </c>
      <c r="AK59" s="329">
        <v>264.46112820506096</v>
      </c>
      <c r="AL59" s="329">
        <v>0</v>
      </c>
      <c r="AM59" s="329">
        <v>0</v>
      </c>
      <c r="AN59" s="329">
        <v>0</v>
      </c>
      <c r="AO59" s="329">
        <v>0</v>
      </c>
      <c r="AP59" s="329">
        <v>0</v>
      </c>
      <c r="AQ59" s="329">
        <v>0</v>
      </c>
      <c r="AR59" s="329">
        <v>0</v>
      </c>
      <c r="AS59" s="329">
        <v>0</v>
      </c>
      <c r="AT59" s="329">
        <v>0</v>
      </c>
      <c r="AU59" s="329">
        <v>0</v>
      </c>
      <c r="AV59" s="329">
        <v>0</v>
      </c>
      <c r="AW59" s="329">
        <v>0</v>
      </c>
      <c r="AX59" s="329">
        <v>0</v>
      </c>
      <c r="AY59" s="329">
        <v>272.18240000028163</v>
      </c>
      <c r="AZ59" s="329">
        <v>158.34843749995343</v>
      </c>
      <c r="BA59" s="329">
        <v>71.148800000548363</v>
      </c>
      <c r="BB59" s="329">
        <v>0</v>
      </c>
      <c r="BC59" s="329">
        <v>0</v>
      </c>
      <c r="BD59" s="329">
        <v>0</v>
      </c>
      <c r="BE59" s="329">
        <v>0</v>
      </c>
      <c r="BF59" s="329">
        <v>0</v>
      </c>
      <c r="BG59" s="329">
        <v>0</v>
      </c>
      <c r="BH59" s="329">
        <v>0</v>
      </c>
      <c r="BI59" s="329">
        <v>0</v>
      </c>
      <c r="BJ59" s="329">
        <v>0</v>
      </c>
      <c r="BK59" s="329">
        <v>0</v>
      </c>
      <c r="BL59" s="329">
        <v>0</v>
      </c>
      <c r="BM59" s="329">
        <v>0</v>
      </c>
      <c r="BN59" s="329">
        <v>0</v>
      </c>
      <c r="BO59" s="329">
        <v>0</v>
      </c>
      <c r="BP59" s="329">
        <v>14.754878048785031</v>
      </c>
      <c r="BQ59" s="329">
        <v>0</v>
      </c>
      <c r="BR59" s="329">
        <v>0</v>
      </c>
      <c r="BS59" s="329">
        <v>6.9999999996070983E-3</v>
      </c>
    </row>
    <row r="60" spans="1:71" ht="15.75" customHeight="1" x14ac:dyDescent="0.25">
      <c r="A60" s="288" t="s">
        <v>1170</v>
      </c>
      <c r="B60" s="218">
        <v>46241</v>
      </c>
      <c r="C60" s="332">
        <v>0.20833333333333334</v>
      </c>
      <c r="D60" s="332">
        <v>0.25</v>
      </c>
      <c r="E60" s="329">
        <v>2741.5893333554268</v>
      </c>
      <c r="F60" s="329">
        <v>2741.7926808595657</v>
      </c>
      <c r="G60" s="329">
        <v>1808.2949565052986</v>
      </c>
      <c r="H60" s="329">
        <v>944.12800000607967</v>
      </c>
      <c r="I60" s="329">
        <v>412.3907142020762</v>
      </c>
      <c r="J60" s="329">
        <v>334.82226534560323</v>
      </c>
      <c r="K60" s="329">
        <v>363.11243482679129</v>
      </c>
      <c r="L60" s="329">
        <v>339.75972881168127</v>
      </c>
      <c r="M60" s="329">
        <v>362.17461601272225</v>
      </c>
      <c r="N60" s="329">
        <v>0</v>
      </c>
      <c r="O60" s="329">
        <v>0</v>
      </c>
      <c r="P60" s="329">
        <v>0</v>
      </c>
      <c r="Q60" s="329">
        <v>13.824000000022352</v>
      </c>
      <c r="R60" s="329">
        <v>100.54580105887726</v>
      </c>
      <c r="S60" s="329">
        <v>97.186875362414867</v>
      </c>
      <c r="T60" s="329">
        <v>68.75468108151108</v>
      </c>
      <c r="U60" s="329">
        <v>0</v>
      </c>
      <c r="V60" s="329">
        <v>0</v>
      </c>
      <c r="W60" s="329">
        <v>110.9047494744882</v>
      </c>
      <c r="X60" s="329">
        <v>0</v>
      </c>
      <c r="Y60" s="329">
        <v>92.644875776488334</v>
      </c>
      <c r="Z60" s="329">
        <v>0</v>
      </c>
      <c r="AA60" s="329">
        <v>0</v>
      </c>
      <c r="AB60" s="329">
        <v>87.496855346020311</v>
      </c>
      <c r="AC60" s="329">
        <v>26.774844720494002</v>
      </c>
      <c r="AD60" s="329">
        <v>121.04144620802253</v>
      </c>
      <c r="AE60" s="329">
        <v>0</v>
      </c>
      <c r="AF60" s="329">
        <v>0</v>
      </c>
      <c r="AG60" s="329">
        <v>0.16574193548512994</v>
      </c>
      <c r="AH60" s="329">
        <v>1.1271505376271307E-2</v>
      </c>
      <c r="AI60" s="329">
        <v>153.52150537725538</v>
      </c>
      <c r="AJ60" s="329">
        <v>313.4175999998115</v>
      </c>
      <c r="AK60" s="329">
        <v>251.38740512821823</v>
      </c>
      <c r="AL60" s="329">
        <v>0</v>
      </c>
      <c r="AM60" s="329">
        <v>0</v>
      </c>
      <c r="AN60" s="329">
        <v>0</v>
      </c>
      <c r="AO60" s="329">
        <v>0</v>
      </c>
      <c r="AP60" s="329">
        <v>0</v>
      </c>
      <c r="AQ60" s="329">
        <v>0</v>
      </c>
      <c r="AR60" s="329">
        <v>0</v>
      </c>
      <c r="AS60" s="329">
        <v>0</v>
      </c>
      <c r="AT60" s="329">
        <v>0</v>
      </c>
      <c r="AU60" s="329">
        <v>0</v>
      </c>
      <c r="AV60" s="329">
        <v>0</v>
      </c>
      <c r="AW60" s="329">
        <v>0</v>
      </c>
      <c r="AX60" s="329">
        <v>0</v>
      </c>
      <c r="AY60" s="329">
        <v>275.72479999950156</v>
      </c>
      <c r="AZ60" s="329">
        <v>155.64765625004657</v>
      </c>
      <c r="BA60" s="329">
        <v>70.105599999427795</v>
      </c>
      <c r="BB60" s="329">
        <v>0</v>
      </c>
      <c r="BC60" s="329">
        <v>0</v>
      </c>
      <c r="BD60" s="329">
        <v>0</v>
      </c>
      <c r="BE60" s="329">
        <v>0</v>
      </c>
      <c r="BF60" s="329">
        <v>0</v>
      </c>
      <c r="BG60" s="329">
        <v>0</v>
      </c>
      <c r="BH60" s="329">
        <v>0</v>
      </c>
      <c r="BI60" s="329">
        <v>0</v>
      </c>
      <c r="BJ60" s="329">
        <v>0</v>
      </c>
      <c r="BK60" s="329">
        <v>0</v>
      </c>
      <c r="BL60" s="329">
        <v>0</v>
      </c>
      <c r="BM60" s="329">
        <v>0</v>
      </c>
      <c r="BN60" s="329">
        <v>0</v>
      </c>
      <c r="BO60" s="329">
        <v>0</v>
      </c>
      <c r="BP60" s="329">
        <v>19.22480945114512</v>
      </c>
      <c r="BQ60" s="329">
        <v>0</v>
      </c>
      <c r="BR60" s="329">
        <v>0</v>
      </c>
      <c r="BS60" s="329">
        <v>0</v>
      </c>
    </row>
    <row r="61" spans="1:71" ht="15.75" customHeight="1" x14ac:dyDescent="0.25">
      <c r="A61" s="288" t="s">
        <v>1171</v>
      </c>
      <c r="B61" s="218">
        <v>46242</v>
      </c>
      <c r="C61" s="332">
        <v>0.91666666666666663</v>
      </c>
      <c r="D61" s="332">
        <v>0.95833333333333337</v>
      </c>
      <c r="E61" s="329">
        <v>2725.4427826106548</v>
      </c>
      <c r="F61" s="329">
        <v>2710.8693333268166</v>
      </c>
      <c r="G61" s="329">
        <v>1758.9055072665215</v>
      </c>
      <c r="H61" s="329">
        <v>985.97843478620052</v>
      </c>
      <c r="I61" s="329">
        <v>396.99959322437644</v>
      </c>
      <c r="J61" s="329">
        <v>302.48098188266158</v>
      </c>
      <c r="K61" s="329">
        <v>371.59409935772419</v>
      </c>
      <c r="L61" s="329">
        <v>317.84098187834024</v>
      </c>
      <c r="M61" s="329">
        <v>356.73383050784469</v>
      </c>
      <c r="N61" s="329">
        <v>0</v>
      </c>
      <c r="O61" s="329">
        <v>0</v>
      </c>
      <c r="P61" s="329">
        <v>0</v>
      </c>
      <c r="Q61" s="329">
        <v>0</v>
      </c>
      <c r="R61" s="329">
        <v>100.57220955658704</v>
      </c>
      <c r="S61" s="329">
        <v>96.993352112360299</v>
      </c>
      <c r="T61" s="329">
        <v>69.024529087357223</v>
      </c>
      <c r="U61" s="329">
        <v>0</v>
      </c>
      <c r="V61" s="329">
        <v>0</v>
      </c>
      <c r="W61" s="329">
        <v>110.45001680683345</v>
      </c>
      <c r="X61" s="329">
        <v>0</v>
      </c>
      <c r="Y61" s="329">
        <v>92.036794659215957</v>
      </c>
      <c r="Z61" s="329">
        <v>0</v>
      </c>
      <c r="AA61" s="329">
        <v>0</v>
      </c>
      <c r="AB61" s="329">
        <v>88.964696370530874</v>
      </c>
      <c r="AC61" s="329">
        <v>26.53865062771365</v>
      </c>
      <c r="AD61" s="329">
        <v>87.094339622184634</v>
      </c>
      <c r="AE61" s="329">
        <v>0</v>
      </c>
      <c r="AF61" s="329">
        <v>1.0000000002037268E-3</v>
      </c>
      <c r="AG61" s="329">
        <v>0.16573913043976063</v>
      </c>
      <c r="AH61" s="329">
        <v>1.1358695652234019E-2</v>
      </c>
      <c r="AI61" s="329">
        <v>131.64130434766412</v>
      </c>
      <c r="AJ61" s="329">
        <v>327.6351999999024</v>
      </c>
      <c r="AK61" s="329">
        <v>264.75520000047982</v>
      </c>
      <c r="AL61" s="329">
        <v>0</v>
      </c>
      <c r="AM61" s="329">
        <v>0</v>
      </c>
      <c r="AN61" s="329">
        <v>0</v>
      </c>
      <c r="AO61" s="329">
        <v>0</v>
      </c>
      <c r="AP61" s="329">
        <v>0</v>
      </c>
      <c r="AQ61" s="329">
        <v>0</v>
      </c>
      <c r="AR61" s="329">
        <v>0</v>
      </c>
      <c r="AS61" s="329">
        <v>0</v>
      </c>
      <c r="AT61" s="329">
        <v>0</v>
      </c>
      <c r="AU61" s="329">
        <v>0</v>
      </c>
      <c r="AV61" s="329">
        <v>0</v>
      </c>
      <c r="AW61" s="329">
        <v>0</v>
      </c>
      <c r="AX61" s="329">
        <v>0</v>
      </c>
      <c r="AY61" s="329">
        <v>270.03519999980927</v>
      </c>
      <c r="AZ61" s="329">
        <v>182.27812499995343</v>
      </c>
      <c r="BA61" s="329">
        <v>73.708799999207258</v>
      </c>
      <c r="BB61" s="329">
        <v>0</v>
      </c>
      <c r="BC61" s="329">
        <v>0</v>
      </c>
      <c r="BD61" s="329">
        <v>0</v>
      </c>
      <c r="BE61" s="329">
        <v>0</v>
      </c>
      <c r="BF61" s="329">
        <v>0</v>
      </c>
      <c r="BG61" s="329">
        <v>0</v>
      </c>
      <c r="BH61" s="329">
        <v>0</v>
      </c>
      <c r="BI61" s="329">
        <v>0</v>
      </c>
      <c r="BJ61" s="329">
        <v>0</v>
      </c>
      <c r="BK61" s="329">
        <v>0</v>
      </c>
      <c r="BL61" s="329">
        <v>0</v>
      </c>
      <c r="BM61" s="329">
        <v>0</v>
      </c>
      <c r="BN61" s="329">
        <v>0</v>
      </c>
      <c r="BO61" s="329">
        <v>0</v>
      </c>
      <c r="BP61" s="329">
        <v>19.473214285681024</v>
      </c>
      <c r="BQ61" s="329">
        <v>0</v>
      </c>
      <c r="BR61" s="329">
        <v>0</v>
      </c>
      <c r="BS61" s="329">
        <v>6.9999999996070983E-3</v>
      </c>
    </row>
    <row r="62" spans="1:71" ht="15.75" customHeight="1" x14ac:dyDescent="0.25">
      <c r="A62" s="288" t="s">
        <v>1172</v>
      </c>
      <c r="B62" s="218">
        <v>46242</v>
      </c>
      <c r="C62" s="332">
        <v>0.95833333333333337</v>
      </c>
      <c r="D62" s="332">
        <v>0</v>
      </c>
      <c r="E62" s="329">
        <v>2823.9545507133007</v>
      </c>
      <c r="F62" s="329">
        <v>2822.4408116042614</v>
      </c>
      <c r="G62" s="329">
        <v>1841.1519999802113</v>
      </c>
      <c r="H62" s="329">
        <v>977.71223187446594</v>
      </c>
      <c r="I62" s="329">
        <v>414.84149152413011</v>
      </c>
      <c r="J62" s="329">
        <v>330.88067328929901</v>
      </c>
      <c r="K62" s="329">
        <v>386.58244301378727</v>
      </c>
      <c r="L62" s="329">
        <v>325.73613559454679</v>
      </c>
      <c r="M62" s="329">
        <v>382.17762711644173</v>
      </c>
      <c r="N62" s="329">
        <v>0</v>
      </c>
      <c r="O62" s="329">
        <v>0</v>
      </c>
      <c r="P62" s="329">
        <v>0</v>
      </c>
      <c r="Q62" s="329">
        <v>14.369391304440796</v>
      </c>
      <c r="R62" s="329">
        <v>100.39335566107184</v>
      </c>
      <c r="S62" s="329">
        <v>97.060213104821742</v>
      </c>
      <c r="T62" s="329">
        <v>67.93144501093775</v>
      </c>
      <c r="U62" s="329">
        <v>0</v>
      </c>
      <c r="V62" s="329">
        <v>0</v>
      </c>
      <c r="W62" s="329">
        <v>112.58163536712527</v>
      </c>
      <c r="X62" s="329">
        <v>0</v>
      </c>
      <c r="Y62" s="329">
        <v>94.778046207502484</v>
      </c>
      <c r="Z62" s="329">
        <v>0</v>
      </c>
      <c r="AA62" s="329">
        <v>0</v>
      </c>
      <c r="AB62" s="329">
        <v>100.81195652205497</v>
      </c>
      <c r="AC62" s="329">
        <v>26.834018987137824</v>
      </c>
      <c r="AD62" s="329">
        <v>100.46503537800163</v>
      </c>
      <c r="AE62" s="329">
        <v>0</v>
      </c>
      <c r="AF62" s="329">
        <v>0</v>
      </c>
      <c r="AG62" s="329">
        <v>0.16678260869230144</v>
      </c>
      <c r="AH62" s="329">
        <v>1.1108695651955713E-2</v>
      </c>
      <c r="AI62" s="329">
        <v>141.55434782616794</v>
      </c>
      <c r="AJ62" s="329">
        <v>330.96320000011474</v>
      </c>
      <c r="AK62" s="329">
        <v>266.86719999928027</v>
      </c>
      <c r="AL62" s="329">
        <v>0</v>
      </c>
      <c r="AM62" s="329">
        <v>0</v>
      </c>
      <c r="AN62" s="329">
        <v>0</v>
      </c>
      <c r="AO62" s="329">
        <v>0</v>
      </c>
      <c r="AP62" s="329">
        <v>0</v>
      </c>
      <c r="AQ62" s="329">
        <v>0</v>
      </c>
      <c r="AR62" s="329">
        <v>0</v>
      </c>
      <c r="AS62" s="329">
        <v>0</v>
      </c>
      <c r="AT62" s="329">
        <v>0</v>
      </c>
      <c r="AU62" s="329">
        <v>0</v>
      </c>
      <c r="AV62" s="329">
        <v>0</v>
      </c>
      <c r="AW62" s="329">
        <v>0</v>
      </c>
      <c r="AX62" s="329">
        <v>0</v>
      </c>
      <c r="AY62" s="329">
        <v>272.09599999990314</v>
      </c>
      <c r="AZ62" s="329">
        <v>177.1328125</v>
      </c>
      <c r="BA62" s="329">
        <v>73.689600000157952</v>
      </c>
      <c r="BB62" s="329">
        <v>0</v>
      </c>
      <c r="BC62" s="329">
        <v>0</v>
      </c>
      <c r="BD62" s="329">
        <v>0</v>
      </c>
      <c r="BE62" s="329">
        <v>0</v>
      </c>
      <c r="BF62" s="329">
        <v>0</v>
      </c>
      <c r="BG62" s="329">
        <v>0</v>
      </c>
      <c r="BH62" s="329">
        <v>0</v>
      </c>
      <c r="BI62" s="329">
        <v>0</v>
      </c>
      <c r="BJ62" s="329">
        <v>0</v>
      </c>
      <c r="BK62" s="329">
        <v>0</v>
      </c>
      <c r="BL62" s="329">
        <v>0</v>
      </c>
      <c r="BM62" s="329">
        <v>0</v>
      </c>
      <c r="BN62" s="329">
        <v>0</v>
      </c>
      <c r="BO62" s="329">
        <v>0</v>
      </c>
      <c r="BP62" s="329">
        <v>14.935439560445957</v>
      </c>
      <c r="BQ62" s="329">
        <v>0</v>
      </c>
      <c r="BR62" s="329">
        <v>0</v>
      </c>
      <c r="BS62" s="329">
        <v>0</v>
      </c>
    </row>
    <row r="63" spans="1:71" ht="15.75" customHeight="1" x14ac:dyDescent="0.25">
      <c r="A63" s="288" t="s">
        <v>1173</v>
      </c>
      <c r="B63" s="218">
        <v>46242</v>
      </c>
      <c r="C63" s="332">
        <v>0</v>
      </c>
      <c r="D63" s="332">
        <v>4.1666666666666664E-2</v>
      </c>
      <c r="E63" s="329">
        <v>2839.9230145215988</v>
      </c>
      <c r="F63" s="329">
        <v>2823.746782630682</v>
      </c>
      <c r="G63" s="329">
        <v>1873.0775602757931</v>
      </c>
      <c r="H63" s="329">
        <v>969.38666667044163</v>
      </c>
      <c r="I63" s="329">
        <v>401.03933605924249</v>
      </c>
      <c r="J63" s="329">
        <v>360.75322501733899</v>
      </c>
      <c r="K63" s="329">
        <v>387.63217767328024</v>
      </c>
      <c r="L63" s="329">
        <v>338.37125423550606</v>
      </c>
      <c r="M63" s="329">
        <v>379.80644769594073</v>
      </c>
      <c r="N63" s="329">
        <v>0</v>
      </c>
      <c r="O63" s="329">
        <v>0</v>
      </c>
      <c r="P63" s="329">
        <v>0</v>
      </c>
      <c r="Q63" s="329">
        <v>12.766608695499599</v>
      </c>
      <c r="R63" s="329">
        <v>100.30747826071456</v>
      </c>
      <c r="S63" s="329">
        <v>96.723478260915726</v>
      </c>
      <c r="T63" s="329">
        <v>68.667678075842559</v>
      </c>
      <c r="U63" s="329">
        <v>0</v>
      </c>
      <c r="V63" s="329">
        <v>0</v>
      </c>
      <c r="W63" s="329">
        <v>100.41878260858357</v>
      </c>
      <c r="X63" s="329">
        <v>0</v>
      </c>
      <c r="Y63" s="329">
        <v>94.978709017857909</v>
      </c>
      <c r="Z63" s="329">
        <v>0</v>
      </c>
      <c r="AA63" s="329">
        <v>0</v>
      </c>
      <c r="AB63" s="329">
        <v>91.492712176870555</v>
      </c>
      <c r="AC63" s="329">
        <v>26.494140353053808</v>
      </c>
      <c r="AD63" s="329">
        <v>139.94062499981374</v>
      </c>
      <c r="AE63" s="329">
        <v>0</v>
      </c>
      <c r="AF63" s="329">
        <v>0</v>
      </c>
      <c r="AG63" s="329">
        <v>0.16669565217307536</v>
      </c>
      <c r="AH63" s="329">
        <v>1.1160326087065187E-2</v>
      </c>
      <c r="AI63" s="329">
        <v>150.35869565233588</v>
      </c>
      <c r="AJ63" s="329">
        <v>327.91999999969266</v>
      </c>
      <c r="AK63" s="329">
        <v>265.19258536584675</v>
      </c>
      <c r="AL63" s="329">
        <v>0</v>
      </c>
      <c r="AM63" s="329">
        <v>0</v>
      </c>
      <c r="AN63" s="329">
        <v>0</v>
      </c>
      <c r="AO63" s="329">
        <v>0</v>
      </c>
      <c r="AP63" s="329">
        <v>0</v>
      </c>
      <c r="AQ63" s="329">
        <v>0</v>
      </c>
      <c r="AR63" s="329">
        <v>0</v>
      </c>
      <c r="AS63" s="329">
        <v>0</v>
      </c>
      <c r="AT63" s="329">
        <v>0</v>
      </c>
      <c r="AU63" s="329">
        <v>0</v>
      </c>
      <c r="AV63" s="329">
        <v>0</v>
      </c>
      <c r="AW63" s="329">
        <v>0</v>
      </c>
      <c r="AX63" s="329">
        <v>0</v>
      </c>
      <c r="AY63" s="329">
        <v>265.39840000029653</v>
      </c>
      <c r="AZ63" s="329">
        <v>173.1015625</v>
      </c>
      <c r="BA63" s="329">
        <v>73.196800000965595</v>
      </c>
      <c r="BB63" s="329">
        <v>0</v>
      </c>
      <c r="BC63" s="329">
        <v>0</v>
      </c>
      <c r="BD63" s="329">
        <v>0</v>
      </c>
      <c r="BE63" s="329">
        <v>0</v>
      </c>
      <c r="BF63" s="329">
        <v>0</v>
      </c>
      <c r="BG63" s="329">
        <v>0</v>
      </c>
      <c r="BH63" s="329">
        <v>0</v>
      </c>
      <c r="BI63" s="329">
        <v>0</v>
      </c>
      <c r="BJ63" s="329">
        <v>0</v>
      </c>
      <c r="BK63" s="329">
        <v>0</v>
      </c>
      <c r="BL63" s="329">
        <v>0</v>
      </c>
      <c r="BM63" s="329">
        <v>0</v>
      </c>
      <c r="BN63" s="329">
        <v>0</v>
      </c>
      <c r="BO63" s="329">
        <v>0</v>
      </c>
      <c r="BP63" s="329">
        <v>14.624158653896302</v>
      </c>
      <c r="BQ63" s="329">
        <v>0</v>
      </c>
      <c r="BR63" s="329">
        <v>0</v>
      </c>
      <c r="BS63" s="329">
        <v>6.9999999996070983E-3</v>
      </c>
    </row>
    <row r="64" spans="1:71" ht="15.75" customHeight="1" x14ac:dyDescent="0.25">
      <c r="A64" s="288" t="s">
        <v>1174</v>
      </c>
      <c r="B64" s="218">
        <v>46242</v>
      </c>
      <c r="C64" s="332">
        <v>4.1666666666666664E-2</v>
      </c>
      <c r="D64" s="332">
        <v>8.3333333333333329E-2</v>
      </c>
      <c r="E64" s="329">
        <v>2775.0103188455105</v>
      </c>
      <c r="F64" s="329">
        <v>2758.2107825875282</v>
      </c>
      <c r="G64" s="329">
        <v>1824.8684107661247</v>
      </c>
      <c r="H64" s="329">
        <v>961.41727535426617</v>
      </c>
      <c r="I64" s="329">
        <v>398.47903682291508</v>
      </c>
      <c r="J64" s="329">
        <v>305.72953360527754</v>
      </c>
      <c r="K64" s="329">
        <v>377.62558504194021</v>
      </c>
      <c r="L64" s="329">
        <v>332.53966102004051</v>
      </c>
      <c r="M64" s="329">
        <v>403.32792519032955</v>
      </c>
      <c r="N64" s="329">
        <v>0</v>
      </c>
      <c r="O64" s="329">
        <v>0</v>
      </c>
      <c r="P64" s="329">
        <v>0</v>
      </c>
      <c r="Q64" s="329">
        <v>0</v>
      </c>
      <c r="R64" s="329">
        <v>100.66921739140525</v>
      </c>
      <c r="S64" s="329">
        <v>97.085217391140759</v>
      </c>
      <c r="T64" s="329">
        <v>68.430646917782724</v>
      </c>
      <c r="U64" s="329">
        <v>0</v>
      </c>
      <c r="V64" s="329">
        <v>0</v>
      </c>
      <c r="W64" s="329">
        <v>108.24347826093435</v>
      </c>
      <c r="X64" s="329">
        <v>0</v>
      </c>
      <c r="Y64" s="329">
        <v>94.844176451675594</v>
      </c>
      <c r="Z64" s="329">
        <v>0.50927734375</v>
      </c>
      <c r="AA64" s="329">
        <v>0</v>
      </c>
      <c r="AB64" s="329">
        <v>84.208388451952487</v>
      </c>
      <c r="AC64" s="329">
        <v>26.823936932720244</v>
      </c>
      <c r="AD64" s="329">
        <v>91.133540372364223</v>
      </c>
      <c r="AE64" s="329">
        <v>0</v>
      </c>
      <c r="AF64" s="329">
        <v>0</v>
      </c>
      <c r="AG64" s="329">
        <v>0.16573913043248467</v>
      </c>
      <c r="AH64" s="329">
        <v>1.1182065217326453E-2</v>
      </c>
      <c r="AI64" s="329">
        <v>146.59782608691603</v>
      </c>
      <c r="AJ64" s="329">
        <v>320.54009756096639</v>
      </c>
      <c r="AK64" s="329">
        <v>257.82821463420987</v>
      </c>
      <c r="AL64" s="329">
        <v>0</v>
      </c>
      <c r="AM64" s="329">
        <v>0</v>
      </c>
      <c r="AN64" s="329">
        <v>0</v>
      </c>
      <c r="AO64" s="329">
        <v>0</v>
      </c>
      <c r="AP64" s="329">
        <v>0</v>
      </c>
      <c r="AQ64" s="329">
        <v>0</v>
      </c>
      <c r="AR64" s="329">
        <v>0</v>
      </c>
      <c r="AS64" s="329">
        <v>0</v>
      </c>
      <c r="AT64" s="329">
        <v>0</v>
      </c>
      <c r="AU64" s="329">
        <v>0</v>
      </c>
      <c r="AV64" s="329">
        <v>0</v>
      </c>
      <c r="AW64" s="329">
        <v>0</v>
      </c>
      <c r="AX64" s="329">
        <v>0</v>
      </c>
      <c r="AY64" s="329">
        <v>262.96640000026673</v>
      </c>
      <c r="AZ64" s="329">
        <v>174.54218750004657</v>
      </c>
      <c r="BA64" s="329">
        <v>74.860799999907613</v>
      </c>
      <c r="BB64" s="329">
        <v>0</v>
      </c>
      <c r="BC64" s="329">
        <v>0</v>
      </c>
      <c r="BD64" s="329">
        <v>0</v>
      </c>
      <c r="BE64" s="329">
        <v>0</v>
      </c>
      <c r="BF64" s="329">
        <v>0</v>
      </c>
      <c r="BG64" s="329">
        <v>0</v>
      </c>
      <c r="BH64" s="329">
        <v>0</v>
      </c>
      <c r="BI64" s="329">
        <v>0</v>
      </c>
      <c r="BJ64" s="329">
        <v>0</v>
      </c>
      <c r="BK64" s="329">
        <v>0</v>
      </c>
      <c r="BL64" s="329">
        <v>0</v>
      </c>
      <c r="BM64" s="329">
        <v>0</v>
      </c>
      <c r="BN64" s="329">
        <v>0</v>
      </c>
      <c r="BO64" s="329">
        <v>0</v>
      </c>
      <c r="BP64" s="329">
        <v>14.885937499930151</v>
      </c>
      <c r="BQ64" s="329">
        <v>0</v>
      </c>
      <c r="BR64" s="329">
        <v>0</v>
      </c>
      <c r="BS64" s="329">
        <v>0</v>
      </c>
    </row>
    <row r="65" spans="1:71" ht="15.75" customHeight="1" x14ac:dyDescent="0.25">
      <c r="A65" s="288" t="s">
        <v>1175</v>
      </c>
      <c r="B65" s="218">
        <v>46242</v>
      </c>
      <c r="C65" s="332">
        <v>8.3333333333333329E-2</v>
      </c>
      <c r="D65" s="332">
        <v>0.125</v>
      </c>
      <c r="E65" s="329">
        <v>2757.97333329916</v>
      </c>
      <c r="F65" s="329">
        <v>2758.5669565200806</v>
      </c>
      <c r="G65" s="329">
        <v>1789.3722701072693</v>
      </c>
      <c r="H65" s="329">
        <v>977.69739131629467</v>
      </c>
      <c r="I65" s="329">
        <v>412.79349152371287</v>
      </c>
      <c r="J65" s="329">
        <v>306.10537930950522</v>
      </c>
      <c r="K65" s="329">
        <v>357.11566101759672</v>
      </c>
      <c r="L65" s="329">
        <v>340.03742372989655</v>
      </c>
      <c r="M65" s="329">
        <v>373.85276446118951</v>
      </c>
      <c r="N65" s="329">
        <v>0</v>
      </c>
      <c r="O65" s="329">
        <v>0</v>
      </c>
      <c r="P65" s="329">
        <v>0</v>
      </c>
      <c r="Q65" s="329">
        <v>10.240000000223517</v>
      </c>
      <c r="R65" s="329">
        <v>100.4132173913531</v>
      </c>
      <c r="S65" s="329">
        <v>97.08521739160642</v>
      </c>
      <c r="T65" s="329">
        <v>69.006972406059504</v>
      </c>
      <c r="U65" s="329">
        <v>0</v>
      </c>
      <c r="V65" s="329">
        <v>0</v>
      </c>
      <c r="W65" s="329">
        <v>114.16486956458539</v>
      </c>
      <c r="X65" s="329">
        <v>0</v>
      </c>
      <c r="Y65" s="329">
        <v>94.851203039288521</v>
      </c>
      <c r="Z65" s="329">
        <v>0</v>
      </c>
      <c r="AA65" s="329">
        <v>0</v>
      </c>
      <c r="AB65" s="329">
        <v>81.421121593099087</v>
      </c>
      <c r="AC65" s="329">
        <v>26.856237060390413</v>
      </c>
      <c r="AD65" s="329">
        <v>96.163629438728094</v>
      </c>
      <c r="AE65" s="329">
        <v>0</v>
      </c>
      <c r="AF65" s="329">
        <v>0</v>
      </c>
      <c r="AG65" s="329">
        <v>0.16573913043248467</v>
      </c>
      <c r="AH65" s="329">
        <v>1.1233695652208553E-2</v>
      </c>
      <c r="AI65" s="329">
        <v>155.43478260841221</v>
      </c>
      <c r="AJ65" s="329">
        <v>320.70470243925229</v>
      </c>
      <c r="AK65" s="329">
        <v>258.05549268331379</v>
      </c>
      <c r="AL65" s="329">
        <v>0</v>
      </c>
      <c r="AM65" s="329">
        <v>0</v>
      </c>
      <c r="AN65" s="329">
        <v>0</v>
      </c>
      <c r="AO65" s="329">
        <v>0</v>
      </c>
      <c r="AP65" s="329">
        <v>0</v>
      </c>
      <c r="AQ65" s="329">
        <v>0</v>
      </c>
      <c r="AR65" s="329">
        <v>0</v>
      </c>
      <c r="AS65" s="329">
        <v>0</v>
      </c>
      <c r="AT65" s="329">
        <v>0</v>
      </c>
      <c r="AU65" s="329">
        <v>0</v>
      </c>
      <c r="AV65" s="329">
        <v>0</v>
      </c>
      <c r="AW65" s="329">
        <v>0</v>
      </c>
      <c r="AX65" s="329">
        <v>0</v>
      </c>
      <c r="AY65" s="329">
        <v>274.35519999964163</v>
      </c>
      <c r="AZ65" s="329">
        <v>171.30624999990687</v>
      </c>
      <c r="BA65" s="329">
        <v>73.190399998798966</v>
      </c>
      <c r="BB65" s="329">
        <v>0</v>
      </c>
      <c r="BC65" s="329">
        <v>0</v>
      </c>
      <c r="BD65" s="329">
        <v>0</v>
      </c>
      <c r="BE65" s="329">
        <v>0</v>
      </c>
      <c r="BF65" s="329">
        <v>0</v>
      </c>
      <c r="BG65" s="329">
        <v>0</v>
      </c>
      <c r="BH65" s="329">
        <v>0</v>
      </c>
      <c r="BI65" s="329">
        <v>0</v>
      </c>
      <c r="BJ65" s="329">
        <v>0</v>
      </c>
      <c r="BK65" s="329">
        <v>0</v>
      </c>
      <c r="BL65" s="329">
        <v>0</v>
      </c>
      <c r="BM65" s="329">
        <v>0</v>
      </c>
      <c r="BN65" s="329">
        <v>0</v>
      </c>
      <c r="BO65" s="329">
        <v>0</v>
      </c>
      <c r="BP65" s="329">
        <v>17.047713414649479</v>
      </c>
      <c r="BQ65" s="329">
        <v>0</v>
      </c>
      <c r="BR65" s="329">
        <v>0</v>
      </c>
      <c r="BS65" s="329">
        <v>3.9999999989959178E-3</v>
      </c>
    </row>
    <row r="66" spans="1:71" ht="15.75" customHeight="1" x14ac:dyDescent="0.25">
      <c r="A66" s="288" t="s">
        <v>1176</v>
      </c>
      <c r="B66" s="218">
        <v>46242</v>
      </c>
      <c r="C66" s="332">
        <v>0.125</v>
      </c>
      <c r="D66" s="332">
        <v>0.16666666666666666</v>
      </c>
      <c r="E66" s="329">
        <v>2771.6266666650772</v>
      </c>
      <c r="F66" s="329">
        <v>2755.0052173733711</v>
      </c>
      <c r="G66" s="329">
        <v>1803.5617588758469</v>
      </c>
      <c r="H66" s="329">
        <v>976.21333332359791</v>
      </c>
      <c r="I66" s="329">
        <v>415.58540268987417</v>
      </c>
      <c r="J66" s="329">
        <v>313.9305108115077</v>
      </c>
      <c r="K66" s="329">
        <v>369.55447807908058</v>
      </c>
      <c r="L66" s="329">
        <v>328.86020339280367</v>
      </c>
      <c r="M66" s="329">
        <v>349.99374401196837</v>
      </c>
      <c r="N66" s="329">
        <v>0</v>
      </c>
      <c r="O66" s="329">
        <v>0</v>
      </c>
      <c r="P66" s="329">
        <v>0</v>
      </c>
      <c r="Q66" s="329">
        <v>16.895999999716878</v>
      </c>
      <c r="R66" s="329">
        <v>100.30747826071456</v>
      </c>
      <c r="S66" s="329">
        <v>96.723478260915726</v>
      </c>
      <c r="T66" s="329">
        <v>67.629511111415923</v>
      </c>
      <c r="U66" s="329">
        <v>0</v>
      </c>
      <c r="V66" s="329">
        <v>0</v>
      </c>
      <c r="W66" s="329">
        <v>110.85913043469191</v>
      </c>
      <c r="X66" s="329">
        <v>0</v>
      </c>
      <c r="Y66" s="329">
        <v>94.833579569589347</v>
      </c>
      <c r="Z66" s="329">
        <v>0</v>
      </c>
      <c r="AA66" s="329">
        <v>0</v>
      </c>
      <c r="AB66" s="329">
        <v>81.124844816979021</v>
      </c>
      <c r="AC66" s="329">
        <v>26.840693612582982</v>
      </c>
      <c r="AD66" s="329">
        <v>103.72229126747698</v>
      </c>
      <c r="AE66" s="329">
        <v>0</v>
      </c>
      <c r="AF66" s="329">
        <v>0</v>
      </c>
      <c r="AG66" s="329">
        <v>0.16577092099396395</v>
      </c>
      <c r="AH66" s="329">
        <v>1.1108695652183087E-2</v>
      </c>
      <c r="AI66" s="329">
        <v>144.0869565224275</v>
      </c>
      <c r="AJ66" s="329">
        <v>320.54719999991357</v>
      </c>
      <c r="AK66" s="329">
        <v>257.3237073160708</v>
      </c>
      <c r="AL66" s="329">
        <v>0</v>
      </c>
      <c r="AM66" s="329">
        <v>0</v>
      </c>
      <c r="AN66" s="329">
        <v>0</v>
      </c>
      <c r="AO66" s="329">
        <v>0</v>
      </c>
      <c r="AP66" s="329">
        <v>0</v>
      </c>
      <c r="AQ66" s="329">
        <v>0</v>
      </c>
      <c r="AR66" s="329">
        <v>0</v>
      </c>
      <c r="AS66" s="329">
        <v>0</v>
      </c>
      <c r="AT66" s="329">
        <v>0</v>
      </c>
      <c r="AU66" s="329">
        <v>0</v>
      </c>
      <c r="AV66" s="329">
        <v>0</v>
      </c>
      <c r="AW66" s="329">
        <v>0</v>
      </c>
      <c r="AX66" s="329">
        <v>0</v>
      </c>
      <c r="AY66" s="329">
        <v>276.79359999997541</v>
      </c>
      <c r="AZ66" s="329">
        <v>168.9453125</v>
      </c>
      <c r="BA66" s="329">
        <v>73.702399998903275</v>
      </c>
      <c r="BB66" s="329">
        <v>0</v>
      </c>
      <c r="BC66" s="329">
        <v>0</v>
      </c>
      <c r="BD66" s="329">
        <v>0</v>
      </c>
      <c r="BE66" s="329">
        <v>0</v>
      </c>
      <c r="BF66" s="329">
        <v>0</v>
      </c>
      <c r="BG66" s="329">
        <v>0</v>
      </c>
      <c r="BH66" s="329">
        <v>0</v>
      </c>
      <c r="BI66" s="329">
        <v>0</v>
      </c>
      <c r="BJ66" s="329">
        <v>0</v>
      </c>
      <c r="BK66" s="329">
        <v>0</v>
      </c>
      <c r="BL66" s="329">
        <v>0</v>
      </c>
      <c r="BM66" s="329">
        <v>0</v>
      </c>
      <c r="BN66" s="329">
        <v>0</v>
      </c>
      <c r="BO66" s="329">
        <v>0</v>
      </c>
      <c r="BP66" s="329">
        <v>30.954268292756751</v>
      </c>
      <c r="BQ66" s="329">
        <v>0</v>
      </c>
      <c r="BR66" s="329">
        <v>0</v>
      </c>
      <c r="BS66" s="329">
        <v>0</v>
      </c>
    </row>
    <row r="67" spans="1:71" ht="15.75" customHeight="1" x14ac:dyDescent="0.25">
      <c r="A67" s="288" t="s">
        <v>1177</v>
      </c>
      <c r="B67" s="218">
        <v>46242</v>
      </c>
      <c r="C67" s="332">
        <v>0.16666666666666666</v>
      </c>
      <c r="D67" s="332">
        <v>0.20833333333333334</v>
      </c>
      <c r="E67" s="329">
        <v>2714.282666683197</v>
      </c>
      <c r="F67" s="329">
        <v>2709.0587826371193</v>
      </c>
      <c r="G67" s="329">
        <v>1749.6746666431427</v>
      </c>
      <c r="H67" s="329">
        <v>961.37275362014771</v>
      </c>
      <c r="I67" s="329">
        <v>400.31697019189596</v>
      </c>
      <c r="J67" s="329">
        <v>322.16081355884671</v>
      </c>
      <c r="K67" s="329">
        <v>350.50843717157841</v>
      </c>
      <c r="L67" s="329">
        <v>337.12162711471319</v>
      </c>
      <c r="M67" s="329">
        <v>345.10535592958331</v>
      </c>
      <c r="N67" s="329">
        <v>0</v>
      </c>
      <c r="O67" s="329">
        <v>0</v>
      </c>
      <c r="P67" s="329">
        <v>0</v>
      </c>
      <c r="Q67" s="329">
        <v>7.6799999997019768</v>
      </c>
      <c r="R67" s="329">
        <v>100.27965217409655</v>
      </c>
      <c r="S67" s="329">
        <v>96.951652173884213</v>
      </c>
      <c r="T67" s="329">
        <v>67.650782608427107</v>
      </c>
      <c r="U67" s="329">
        <v>0</v>
      </c>
      <c r="V67" s="329">
        <v>0</v>
      </c>
      <c r="W67" s="329">
        <v>106.17321739159524</v>
      </c>
      <c r="X67" s="329">
        <v>0</v>
      </c>
      <c r="Y67" s="329">
        <v>95.041925465688109</v>
      </c>
      <c r="Z67" s="329">
        <v>0</v>
      </c>
      <c r="AA67" s="329">
        <v>0</v>
      </c>
      <c r="AB67" s="329">
        <v>82.097808737307787</v>
      </c>
      <c r="AC67" s="329">
        <v>26.621392308734357</v>
      </c>
      <c r="AD67" s="329">
        <v>109.22898612637073</v>
      </c>
      <c r="AE67" s="329">
        <v>0</v>
      </c>
      <c r="AF67" s="329">
        <v>0</v>
      </c>
      <c r="AG67" s="329">
        <v>0.16574193548512994</v>
      </c>
      <c r="AH67" s="329">
        <v>1.1151297335118215E-2</v>
      </c>
      <c r="AI67" s="329">
        <v>152.20652173832059</v>
      </c>
      <c r="AJ67" s="329">
        <v>320.58092307695188</v>
      </c>
      <c r="AK67" s="329">
        <v>258.36800000071526</v>
      </c>
      <c r="AL67" s="329">
        <v>0</v>
      </c>
      <c r="AM67" s="329">
        <v>0</v>
      </c>
      <c r="AN67" s="329">
        <v>0</v>
      </c>
      <c r="AO67" s="329">
        <v>0</v>
      </c>
      <c r="AP67" s="329">
        <v>0</v>
      </c>
      <c r="AQ67" s="329">
        <v>0</v>
      </c>
      <c r="AR67" s="329">
        <v>0</v>
      </c>
      <c r="AS67" s="329">
        <v>0</v>
      </c>
      <c r="AT67" s="329">
        <v>0</v>
      </c>
      <c r="AU67" s="329">
        <v>0</v>
      </c>
      <c r="AV67" s="329">
        <v>0</v>
      </c>
      <c r="AW67" s="329">
        <v>0</v>
      </c>
      <c r="AX67" s="329">
        <v>0</v>
      </c>
      <c r="AY67" s="329">
        <v>274.33919999981299</v>
      </c>
      <c r="AZ67" s="329">
        <v>167.81953125004657</v>
      </c>
      <c r="BA67" s="329">
        <v>75.750400001183152</v>
      </c>
      <c r="BB67" s="329">
        <v>0</v>
      </c>
      <c r="BC67" s="329">
        <v>0</v>
      </c>
      <c r="BD67" s="329">
        <v>0</v>
      </c>
      <c r="BE67" s="329">
        <v>0</v>
      </c>
      <c r="BF67" s="329">
        <v>0</v>
      </c>
      <c r="BG67" s="329">
        <v>0</v>
      </c>
      <c r="BH67" s="329">
        <v>0</v>
      </c>
      <c r="BI67" s="329">
        <v>0</v>
      </c>
      <c r="BJ67" s="329">
        <v>0</v>
      </c>
      <c r="BK67" s="329">
        <v>0</v>
      </c>
      <c r="BL67" s="329">
        <v>0</v>
      </c>
      <c r="BM67" s="329">
        <v>0</v>
      </c>
      <c r="BN67" s="329">
        <v>0</v>
      </c>
      <c r="BO67" s="329">
        <v>0</v>
      </c>
      <c r="BP67" s="329">
        <v>36.815548780490644</v>
      </c>
      <c r="BQ67" s="329">
        <v>0</v>
      </c>
      <c r="BR67" s="329">
        <v>0</v>
      </c>
      <c r="BS67" s="329">
        <v>7.0000000014260877E-3</v>
      </c>
    </row>
    <row r="68" spans="1:71" ht="15.75" customHeight="1" x14ac:dyDescent="0.25">
      <c r="A68" s="288" t="s">
        <v>1178</v>
      </c>
      <c r="B68" s="218">
        <v>46242</v>
      </c>
      <c r="C68" s="332">
        <v>0.20833333333333334</v>
      </c>
      <c r="D68" s="332">
        <v>0.25</v>
      </c>
      <c r="E68" s="329">
        <v>2761.4757101535797</v>
      </c>
      <c r="F68" s="329">
        <v>2733.9909565150738</v>
      </c>
      <c r="G68" s="329">
        <v>1812.4800000190735</v>
      </c>
      <c r="H68" s="329">
        <v>957.26191304624081</v>
      </c>
      <c r="I68" s="329">
        <v>395.36813559383154</v>
      </c>
      <c r="J68" s="329">
        <v>335.94142372906208</v>
      </c>
      <c r="K68" s="329">
        <v>363.64149152487516</v>
      </c>
      <c r="L68" s="329">
        <v>341.56474576145411</v>
      </c>
      <c r="M68" s="329">
        <v>360.50365868210793</v>
      </c>
      <c r="N68" s="329">
        <v>0</v>
      </c>
      <c r="O68" s="329">
        <v>0</v>
      </c>
      <c r="P68" s="329">
        <v>0</v>
      </c>
      <c r="Q68" s="329">
        <v>10.240000000223517</v>
      </c>
      <c r="R68" s="329">
        <v>100.95304347807541</v>
      </c>
      <c r="S68" s="329">
        <v>97.36347826058045</v>
      </c>
      <c r="T68" s="329">
        <v>67.96095072478056</v>
      </c>
      <c r="U68" s="329">
        <v>0</v>
      </c>
      <c r="V68" s="329">
        <v>0</v>
      </c>
      <c r="W68" s="329">
        <v>95.777391305193305</v>
      </c>
      <c r="X68" s="329">
        <v>0</v>
      </c>
      <c r="Y68" s="329">
        <v>94.849994140211493</v>
      </c>
      <c r="Z68" s="329">
        <v>0</v>
      </c>
      <c r="AA68" s="329">
        <v>0</v>
      </c>
      <c r="AB68" s="329">
        <v>97.405279503203928</v>
      </c>
      <c r="AC68" s="329">
        <v>27.020186335314065</v>
      </c>
      <c r="AD68" s="329">
        <v>108.75155279505998</v>
      </c>
      <c r="AE68" s="329">
        <v>0</v>
      </c>
      <c r="AF68" s="329">
        <v>0</v>
      </c>
      <c r="AG68" s="329">
        <v>0.1657419354924059</v>
      </c>
      <c r="AH68" s="329">
        <v>1.1205645161453504E-2</v>
      </c>
      <c r="AI68" s="329">
        <v>156.25280505046248</v>
      </c>
      <c r="AJ68" s="329">
        <v>320.38867692323402</v>
      </c>
      <c r="AK68" s="329">
        <v>257.28000000026077</v>
      </c>
      <c r="AL68" s="329">
        <v>0</v>
      </c>
      <c r="AM68" s="329">
        <v>0</v>
      </c>
      <c r="AN68" s="329">
        <v>0</v>
      </c>
      <c r="AO68" s="329">
        <v>0</v>
      </c>
      <c r="AP68" s="329">
        <v>0</v>
      </c>
      <c r="AQ68" s="329">
        <v>0</v>
      </c>
      <c r="AR68" s="329">
        <v>0</v>
      </c>
      <c r="AS68" s="329">
        <v>0</v>
      </c>
      <c r="AT68" s="329">
        <v>0</v>
      </c>
      <c r="AU68" s="329">
        <v>0</v>
      </c>
      <c r="AV68" s="329">
        <v>0</v>
      </c>
      <c r="AW68" s="329">
        <v>0</v>
      </c>
      <c r="AX68" s="329">
        <v>0</v>
      </c>
      <c r="AY68" s="329">
        <v>281.26399999996647</v>
      </c>
      <c r="AZ68" s="329">
        <v>159.35234374995343</v>
      </c>
      <c r="BA68" s="329">
        <v>73.190400000661612</v>
      </c>
      <c r="BB68" s="329">
        <v>0</v>
      </c>
      <c r="BC68" s="329">
        <v>0</v>
      </c>
      <c r="BD68" s="329">
        <v>0</v>
      </c>
      <c r="BE68" s="329">
        <v>0</v>
      </c>
      <c r="BF68" s="329">
        <v>0</v>
      </c>
      <c r="BG68" s="329">
        <v>0</v>
      </c>
      <c r="BH68" s="329">
        <v>0</v>
      </c>
      <c r="BI68" s="329">
        <v>0</v>
      </c>
      <c r="BJ68" s="329">
        <v>0</v>
      </c>
      <c r="BK68" s="329">
        <v>0</v>
      </c>
      <c r="BL68" s="329">
        <v>0</v>
      </c>
      <c r="BM68" s="329">
        <v>0</v>
      </c>
      <c r="BN68" s="329">
        <v>0</v>
      </c>
      <c r="BO68" s="329">
        <v>0</v>
      </c>
      <c r="BP68" s="329">
        <v>14.451219512149692</v>
      </c>
      <c r="BQ68" s="329">
        <v>0</v>
      </c>
      <c r="BR68" s="329">
        <v>0</v>
      </c>
      <c r="BS68" s="329">
        <v>0</v>
      </c>
    </row>
    <row r="69" spans="1:71" ht="15.75" customHeight="1" x14ac:dyDescent="0.25">
      <c r="A69" s="288" t="s">
        <v>1179</v>
      </c>
      <c r="B69" s="218">
        <v>46243</v>
      </c>
      <c r="C69" s="332">
        <v>0.91666666666666663</v>
      </c>
      <c r="D69" s="332">
        <v>0.95833333333333337</v>
      </c>
      <c r="E69" s="329">
        <v>2872.6613333523273</v>
      </c>
      <c r="F69" s="329">
        <v>2856.9303188323975</v>
      </c>
      <c r="G69" s="329">
        <v>1903.9573333263397</v>
      </c>
      <c r="H69" s="329">
        <v>977.7270724773407</v>
      </c>
      <c r="I69" s="329">
        <v>421.4989877268672</v>
      </c>
      <c r="J69" s="329">
        <v>343.19919579476118</v>
      </c>
      <c r="K69" s="329">
        <v>390.74786674231291</v>
      </c>
      <c r="L69" s="329">
        <v>343.27161192893982</v>
      </c>
      <c r="M69" s="329">
        <v>401.1303050853312</v>
      </c>
      <c r="N69" s="329">
        <v>0</v>
      </c>
      <c r="O69" s="329">
        <v>0</v>
      </c>
      <c r="P69" s="329">
        <v>0</v>
      </c>
      <c r="Q69" s="329">
        <v>24.342260868288577</v>
      </c>
      <c r="R69" s="329">
        <v>100.30129468627274</v>
      </c>
      <c r="S69" s="329">
        <v>96.721004831138998</v>
      </c>
      <c r="T69" s="329">
        <v>69.165016425773501</v>
      </c>
      <c r="U69" s="329">
        <v>0</v>
      </c>
      <c r="V69" s="329">
        <v>0</v>
      </c>
      <c r="W69" s="329">
        <v>108.38817391265184</v>
      </c>
      <c r="X69" s="329">
        <v>0</v>
      </c>
      <c r="Y69" s="329">
        <v>94.809881266672164</v>
      </c>
      <c r="Z69" s="329">
        <v>0.54296875</v>
      </c>
      <c r="AA69" s="329">
        <v>0</v>
      </c>
      <c r="AB69" s="329">
        <v>108.67732252553105</v>
      </c>
      <c r="AC69" s="329">
        <v>26.973744501359761</v>
      </c>
      <c r="AD69" s="329">
        <v>105.11553030274808</v>
      </c>
      <c r="AE69" s="329">
        <v>0</v>
      </c>
      <c r="AF69" s="329">
        <v>4.9999999964711606E-4</v>
      </c>
      <c r="AG69" s="329">
        <v>0.1697798036475433</v>
      </c>
      <c r="AH69" s="329">
        <v>1.136135460501464E-2</v>
      </c>
      <c r="AI69" s="329">
        <v>155.75000000093132</v>
      </c>
      <c r="AJ69" s="329">
        <v>326.8511999999173</v>
      </c>
      <c r="AK69" s="329">
        <v>265.84320000000298</v>
      </c>
      <c r="AL69" s="329">
        <v>0</v>
      </c>
      <c r="AM69" s="329">
        <v>0</v>
      </c>
      <c r="AN69" s="329">
        <v>0</v>
      </c>
      <c r="AO69" s="329">
        <v>0</v>
      </c>
      <c r="AP69" s="329">
        <v>0</v>
      </c>
      <c r="AQ69" s="329">
        <v>0</v>
      </c>
      <c r="AR69" s="329">
        <v>0</v>
      </c>
      <c r="AS69" s="329">
        <v>0</v>
      </c>
      <c r="AT69" s="329">
        <v>0</v>
      </c>
      <c r="AU69" s="329">
        <v>0</v>
      </c>
      <c r="AV69" s="329">
        <v>0</v>
      </c>
      <c r="AW69" s="329">
        <v>0</v>
      </c>
      <c r="AX69" s="329">
        <v>0</v>
      </c>
      <c r="AY69" s="329">
        <v>268.79679999966174</v>
      </c>
      <c r="AZ69" s="329">
        <v>183.52890624990687</v>
      </c>
      <c r="BA69" s="329">
        <v>62.463999999687076</v>
      </c>
      <c r="BB69" s="329">
        <v>0</v>
      </c>
      <c r="BC69" s="329">
        <v>0</v>
      </c>
      <c r="BD69" s="329">
        <v>0</v>
      </c>
      <c r="BE69" s="329">
        <v>0</v>
      </c>
      <c r="BF69" s="329">
        <v>0</v>
      </c>
      <c r="BG69" s="329">
        <v>0</v>
      </c>
      <c r="BH69" s="329">
        <v>0</v>
      </c>
      <c r="BI69" s="329">
        <v>0</v>
      </c>
      <c r="BJ69" s="329">
        <v>0</v>
      </c>
      <c r="BK69" s="329">
        <v>0</v>
      </c>
      <c r="BL69" s="329">
        <v>0</v>
      </c>
      <c r="BM69" s="329">
        <v>0</v>
      </c>
      <c r="BN69" s="329">
        <v>0</v>
      </c>
      <c r="BO69" s="329">
        <v>0</v>
      </c>
      <c r="BP69" s="329">
        <v>4.6656250000232831</v>
      </c>
      <c r="BQ69" s="329">
        <v>0</v>
      </c>
      <c r="BR69" s="329">
        <v>0</v>
      </c>
      <c r="BS69" s="329">
        <v>4.0000000008149073E-3</v>
      </c>
    </row>
    <row r="70" spans="1:71" ht="15.75" customHeight="1" x14ac:dyDescent="0.25">
      <c r="A70" s="288" t="s">
        <v>1180</v>
      </c>
      <c r="B70" s="218">
        <v>46243</v>
      </c>
      <c r="C70" s="332">
        <v>0.95833333333333337</v>
      </c>
      <c r="D70" s="332">
        <v>0</v>
      </c>
      <c r="E70" s="329">
        <v>2807.8079999983311</v>
      </c>
      <c r="F70" s="329">
        <v>2790.7413333058357</v>
      </c>
      <c r="G70" s="329">
        <v>1843.5561738908291</v>
      </c>
      <c r="H70" s="329">
        <v>961.53599999845028</v>
      </c>
      <c r="I70" s="329">
        <v>427.51850380003452</v>
      </c>
      <c r="J70" s="329">
        <v>329.71004558354616</v>
      </c>
      <c r="K70" s="329">
        <v>389.85254003852606</v>
      </c>
      <c r="L70" s="329">
        <v>341.184112213552</v>
      </c>
      <c r="M70" s="329">
        <v>355.83132203668356</v>
      </c>
      <c r="N70" s="329">
        <v>0</v>
      </c>
      <c r="O70" s="329">
        <v>0</v>
      </c>
      <c r="P70" s="329">
        <v>0</v>
      </c>
      <c r="Q70" s="329">
        <v>29.618086957372725</v>
      </c>
      <c r="R70" s="329">
        <v>100.43053140118718</v>
      </c>
      <c r="S70" s="329">
        <v>96.843439613468945</v>
      </c>
      <c r="T70" s="329">
        <v>68.585739130154252</v>
      </c>
      <c r="U70" s="329">
        <v>0</v>
      </c>
      <c r="V70" s="329">
        <v>0</v>
      </c>
      <c r="W70" s="329">
        <v>110.66991304419935</v>
      </c>
      <c r="X70" s="329">
        <v>0</v>
      </c>
      <c r="Y70" s="329">
        <v>94.768633540719748</v>
      </c>
      <c r="Z70" s="329">
        <v>0</v>
      </c>
      <c r="AA70" s="329">
        <v>0</v>
      </c>
      <c r="AB70" s="329">
        <v>109.98746044747531</v>
      </c>
      <c r="AC70" s="329">
        <v>26.746215062215924</v>
      </c>
      <c r="AD70" s="329">
        <v>90.547748447395861</v>
      </c>
      <c r="AE70" s="329">
        <v>0</v>
      </c>
      <c r="AF70" s="329">
        <v>0</v>
      </c>
      <c r="AG70" s="329">
        <v>0.16774193548189942</v>
      </c>
      <c r="AH70" s="329">
        <v>1.1353319308000209E-2</v>
      </c>
      <c r="AI70" s="329">
        <v>152.35869565140456</v>
      </c>
      <c r="AJ70" s="329">
        <v>327.11073684226722</v>
      </c>
      <c r="AK70" s="329">
        <v>264.72960000019521</v>
      </c>
      <c r="AL70" s="329">
        <v>0</v>
      </c>
      <c r="AM70" s="329">
        <v>0</v>
      </c>
      <c r="AN70" s="329">
        <v>0</v>
      </c>
      <c r="AO70" s="329">
        <v>0</v>
      </c>
      <c r="AP70" s="329">
        <v>0</v>
      </c>
      <c r="AQ70" s="329">
        <v>0</v>
      </c>
      <c r="AR70" s="329">
        <v>0</v>
      </c>
      <c r="AS70" s="329">
        <v>0</v>
      </c>
      <c r="AT70" s="329">
        <v>0</v>
      </c>
      <c r="AU70" s="329">
        <v>0</v>
      </c>
      <c r="AV70" s="329">
        <v>0</v>
      </c>
      <c r="AW70" s="329">
        <v>0</v>
      </c>
      <c r="AX70" s="329">
        <v>0</v>
      </c>
      <c r="AY70" s="329">
        <v>267.05280000017956</v>
      </c>
      <c r="AZ70" s="329">
        <v>175.26093750004657</v>
      </c>
      <c r="BA70" s="329">
        <v>62.956800000742078</v>
      </c>
      <c r="BB70" s="329">
        <v>0</v>
      </c>
      <c r="BC70" s="329">
        <v>0</v>
      </c>
      <c r="BD70" s="329">
        <v>0</v>
      </c>
      <c r="BE70" s="329">
        <v>0</v>
      </c>
      <c r="BF70" s="329">
        <v>0</v>
      </c>
      <c r="BG70" s="329">
        <v>0</v>
      </c>
      <c r="BH70" s="329">
        <v>0</v>
      </c>
      <c r="BI70" s="329">
        <v>0</v>
      </c>
      <c r="BJ70" s="329">
        <v>0</v>
      </c>
      <c r="BK70" s="329">
        <v>0</v>
      </c>
      <c r="BL70" s="329">
        <v>0</v>
      </c>
      <c r="BM70" s="329">
        <v>0</v>
      </c>
      <c r="BN70" s="329">
        <v>0</v>
      </c>
      <c r="BO70" s="329">
        <v>0</v>
      </c>
      <c r="BP70" s="329">
        <v>4.6031250000232831</v>
      </c>
      <c r="BQ70" s="329">
        <v>0</v>
      </c>
      <c r="BR70" s="329">
        <v>0</v>
      </c>
      <c r="BS70" s="329">
        <v>0</v>
      </c>
    </row>
    <row r="71" spans="1:71" ht="15.75" customHeight="1" x14ac:dyDescent="0.25">
      <c r="A71" s="288" t="s">
        <v>1181</v>
      </c>
      <c r="B71" s="218">
        <v>46243</v>
      </c>
      <c r="C71" s="332">
        <v>0</v>
      </c>
      <c r="D71" s="332">
        <v>4.1666666666666664E-2</v>
      </c>
      <c r="E71" s="329">
        <v>2868.6543768048286</v>
      </c>
      <c r="F71" s="329">
        <v>2852.7749565541744</v>
      </c>
      <c r="G71" s="329">
        <v>1902.2358261048794</v>
      </c>
      <c r="H71" s="329">
        <v>975.53066666424274</v>
      </c>
      <c r="I71" s="329">
        <v>413.42195185646415</v>
      </c>
      <c r="J71" s="329">
        <v>357.95603612065315</v>
      </c>
      <c r="K71" s="329">
        <v>374.66113498806953</v>
      </c>
      <c r="L71" s="329">
        <v>340.48100624978542</v>
      </c>
      <c r="M71" s="329">
        <v>386.40961173921824</v>
      </c>
      <c r="N71" s="329">
        <v>0</v>
      </c>
      <c r="O71" s="329">
        <v>0</v>
      </c>
      <c r="P71" s="329">
        <v>0</v>
      </c>
      <c r="Q71" s="329">
        <v>12.933565217070282</v>
      </c>
      <c r="R71" s="329">
        <v>100.30191304348409</v>
      </c>
      <c r="S71" s="329">
        <v>96.995555555913597</v>
      </c>
      <c r="T71" s="329">
        <v>69.509565217420459</v>
      </c>
      <c r="U71" s="329">
        <v>0</v>
      </c>
      <c r="V71" s="329">
        <v>0</v>
      </c>
      <c r="W71" s="329">
        <v>112.19478260818869</v>
      </c>
      <c r="X71" s="329">
        <v>0</v>
      </c>
      <c r="Y71" s="329">
        <v>94.944875776302069</v>
      </c>
      <c r="Z71" s="329">
        <v>0</v>
      </c>
      <c r="AA71" s="329">
        <v>0</v>
      </c>
      <c r="AB71" s="329">
        <v>103.93743024906144</v>
      </c>
      <c r="AC71" s="329">
        <v>26.555661918595433</v>
      </c>
      <c r="AD71" s="329">
        <v>126.04984619002789</v>
      </c>
      <c r="AE71" s="329">
        <v>0</v>
      </c>
      <c r="AF71" s="329">
        <v>0</v>
      </c>
      <c r="AG71" s="329">
        <v>0.1677391304365301</v>
      </c>
      <c r="AH71" s="329">
        <v>1.1114130434862091E-2</v>
      </c>
      <c r="AI71" s="329">
        <v>155.5</v>
      </c>
      <c r="AJ71" s="329">
        <v>327.82046315772459</v>
      </c>
      <c r="AK71" s="329">
        <v>264.998399999924</v>
      </c>
      <c r="AL71" s="329">
        <v>0</v>
      </c>
      <c r="AM71" s="329">
        <v>0</v>
      </c>
      <c r="AN71" s="329">
        <v>0</v>
      </c>
      <c r="AO71" s="329">
        <v>0</v>
      </c>
      <c r="AP71" s="329">
        <v>0</v>
      </c>
      <c r="AQ71" s="329">
        <v>0</v>
      </c>
      <c r="AR71" s="329">
        <v>0</v>
      </c>
      <c r="AS71" s="329">
        <v>0</v>
      </c>
      <c r="AT71" s="329">
        <v>0</v>
      </c>
      <c r="AU71" s="329">
        <v>0</v>
      </c>
      <c r="AV71" s="329">
        <v>0</v>
      </c>
      <c r="AW71" s="329">
        <v>0</v>
      </c>
      <c r="AX71" s="329">
        <v>0</v>
      </c>
      <c r="AY71" s="329">
        <v>268.02559999981895</v>
      </c>
      <c r="AZ71" s="329">
        <v>170.63437500002328</v>
      </c>
      <c r="BA71" s="329">
        <v>63.980799999088049</v>
      </c>
      <c r="BB71" s="329">
        <v>0</v>
      </c>
      <c r="BC71" s="329">
        <v>0</v>
      </c>
      <c r="BD71" s="329">
        <v>0</v>
      </c>
      <c r="BE71" s="329">
        <v>0</v>
      </c>
      <c r="BF71" s="329">
        <v>0</v>
      </c>
      <c r="BG71" s="329">
        <v>0</v>
      </c>
      <c r="BH71" s="329">
        <v>0</v>
      </c>
      <c r="BI71" s="329">
        <v>0</v>
      </c>
      <c r="BJ71" s="329">
        <v>0</v>
      </c>
      <c r="BK71" s="329">
        <v>0</v>
      </c>
      <c r="BL71" s="329">
        <v>0</v>
      </c>
      <c r="BM71" s="329">
        <v>0</v>
      </c>
      <c r="BN71" s="329">
        <v>0</v>
      </c>
      <c r="BO71" s="329">
        <v>0</v>
      </c>
      <c r="BP71" s="329">
        <v>4.6796875</v>
      </c>
      <c r="BQ71" s="329">
        <v>0</v>
      </c>
      <c r="BR71" s="329">
        <v>0</v>
      </c>
      <c r="BS71" s="329">
        <v>3.9999999989959178E-3</v>
      </c>
    </row>
    <row r="72" spans="1:71" ht="15.75" customHeight="1" x14ac:dyDescent="0.25">
      <c r="A72" s="288" t="s">
        <v>1182</v>
      </c>
      <c r="B72" s="218">
        <v>46243</v>
      </c>
      <c r="C72" s="332">
        <v>4.1666666666666664E-2</v>
      </c>
      <c r="D72" s="332">
        <v>8.3333333333333329E-2</v>
      </c>
      <c r="E72" s="329">
        <v>2790.8120628893375</v>
      </c>
      <c r="F72" s="329">
        <v>2790.830376803875</v>
      </c>
      <c r="G72" s="329">
        <v>1840.4693333506584</v>
      </c>
      <c r="H72" s="329">
        <v>963.58399999141693</v>
      </c>
      <c r="I72" s="329">
        <v>400.64069221168756</v>
      </c>
      <c r="J72" s="329">
        <v>335.77852846309543</v>
      </c>
      <c r="K72" s="329">
        <v>377.61439044028521</v>
      </c>
      <c r="L72" s="329">
        <v>342.95969509333372</v>
      </c>
      <c r="M72" s="329">
        <v>379.50767639651895</v>
      </c>
      <c r="N72" s="329">
        <v>0</v>
      </c>
      <c r="O72" s="329">
        <v>0</v>
      </c>
      <c r="P72" s="329">
        <v>0</v>
      </c>
      <c r="Q72" s="329">
        <v>6.5991111118346453</v>
      </c>
      <c r="R72" s="329">
        <v>100.55791304307058</v>
      </c>
      <c r="S72" s="329">
        <v>96.78778743930161</v>
      </c>
      <c r="T72" s="329">
        <v>68.229812560603023</v>
      </c>
      <c r="U72" s="329">
        <v>0</v>
      </c>
      <c r="V72" s="329">
        <v>0</v>
      </c>
      <c r="W72" s="329">
        <v>107.34411466866732</v>
      </c>
      <c r="X72" s="329">
        <v>0</v>
      </c>
      <c r="Y72" s="329">
        <v>94.753940217196941</v>
      </c>
      <c r="Z72" s="329">
        <v>0</v>
      </c>
      <c r="AA72" s="329">
        <v>0</v>
      </c>
      <c r="AB72" s="329">
        <v>105.35786284087226</v>
      </c>
      <c r="AC72" s="329">
        <v>26.257498019374907</v>
      </c>
      <c r="AD72" s="329">
        <v>98.732310425490141</v>
      </c>
      <c r="AE72" s="329">
        <v>0</v>
      </c>
      <c r="AF72" s="329">
        <v>0</v>
      </c>
      <c r="AG72" s="329">
        <v>0.16773913043289213</v>
      </c>
      <c r="AH72" s="329">
        <v>1.1483695652032111E-2</v>
      </c>
      <c r="AI72" s="329">
        <v>155</v>
      </c>
      <c r="AJ72" s="329">
        <v>327.60960000008345</v>
      </c>
      <c r="AK72" s="329">
        <v>265.10080000013113</v>
      </c>
      <c r="AL72" s="329">
        <v>0</v>
      </c>
      <c r="AM72" s="329">
        <v>0</v>
      </c>
      <c r="AN72" s="329">
        <v>0</v>
      </c>
      <c r="AO72" s="329">
        <v>0</v>
      </c>
      <c r="AP72" s="329">
        <v>0</v>
      </c>
      <c r="AQ72" s="329">
        <v>0</v>
      </c>
      <c r="AR72" s="329">
        <v>0</v>
      </c>
      <c r="AS72" s="329">
        <v>0</v>
      </c>
      <c r="AT72" s="329">
        <v>0</v>
      </c>
      <c r="AU72" s="329">
        <v>0</v>
      </c>
      <c r="AV72" s="329">
        <v>0</v>
      </c>
      <c r="AW72" s="329">
        <v>0</v>
      </c>
      <c r="AX72" s="329">
        <v>0</v>
      </c>
      <c r="AY72" s="329">
        <v>267.00799999991432</v>
      </c>
      <c r="AZ72" s="329">
        <v>170.51874999993015</v>
      </c>
      <c r="BA72" s="329">
        <v>64.512000000104308</v>
      </c>
      <c r="BB72" s="329">
        <v>0</v>
      </c>
      <c r="BC72" s="329">
        <v>0</v>
      </c>
      <c r="BD72" s="329">
        <v>0</v>
      </c>
      <c r="BE72" s="329">
        <v>0</v>
      </c>
      <c r="BF72" s="329">
        <v>0</v>
      </c>
      <c r="BG72" s="329">
        <v>0</v>
      </c>
      <c r="BH72" s="329">
        <v>0</v>
      </c>
      <c r="BI72" s="329">
        <v>0</v>
      </c>
      <c r="BJ72" s="329">
        <v>0</v>
      </c>
      <c r="BK72" s="329">
        <v>0</v>
      </c>
      <c r="BL72" s="329">
        <v>0</v>
      </c>
      <c r="BM72" s="329">
        <v>0</v>
      </c>
      <c r="BN72" s="329">
        <v>0</v>
      </c>
      <c r="BO72" s="329">
        <v>0</v>
      </c>
      <c r="BP72" s="329">
        <v>4.6500000000232831</v>
      </c>
      <c r="BQ72" s="329">
        <v>0</v>
      </c>
      <c r="BR72" s="329">
        <v>0</v>
      </c>
      <c r="BS72" s="329">
        <v>0</v>
      </c>
    </row>
    <row r="73" spans="1:71" ht="15.75" customHeight="1" x14ac:dyDescent="0.25">
      <c r="A73" s="288" t="s">
        <v>1183</v>
      </c>
      <c r="B73" s="218">
        <v>46243</v>
      </c>
      <c r="C73" s="332">
        <v>8.3333333333333329E-2</v>
      </c>
      <c r="D73" s="332">
        <v>0.125</v>
      </c>
      <c r="E73" s="329">
        <v>2791.2642269730568</v>
      </c>
      <c r="F73" s="329">
        <v>2774.7431884109974</v>
      </c>
      <c r="G73" s="329">
        <v>1841.1519999802113</v>
      </c>
      <c r="H73" s="329">
        <v>959.14666667580605</v>
      </c>
      <c r="I73" s="329">
        <v>413.75642064958811</v>
      </c>
      <c r="J73" s="329">
        <v>354.02778849750757</v>
      </c>
      <c r="K73" s="329">
        <v>345.80109156668186</v>
      </c>
      <c r="L73" s="329">
        <v>340.69277419149876</v>
      </c>
      <c r="M73" s="329">
        <v>381.46859851852059</v>
      </c>
      <c r="N73" s="329">
        <v>0</v>
      </c>
      <c r="O73" s="329">
        <v>0</v>
      </c>
      <c r="P73" s="329">
        <v>0</v>
      </c>
      <c r="Q73" s="329">
        <v>11.832888888195157</v>
      </c>
      <c r="R73" s="329">
        <v>100.68653140123934</v>
      </c>
      <c r="S73" s="329">
        <v>97.032657004892826</v>
      </c>
      <c r="T73" s="329">
        <v>67.973317874595523</v>
      </c>
      <c r="U73" s="329">
        <v>0</v>
      </c>
      <c r="V73" s="329">
        <v>0</v>
      </c>
      <c r="W73" s="329">
        <v>115.61185054946691</v>
      </c>
      <c r="X73" s="329">
        <v>0</v>
      </c>
      <c r="Y73" s="329">
        <v>94.801184006500989</v>
      </c>
      <c r="Z73" s="329">
        <v>0.52978515625</v>
      </c>
      <c r="AA73" s="329">
        <v>0</v>
      </c>
      <c r="AB73" s="329">
        <v>108.05844143079594</v>
      </c>
      <c r="AC73" s="329">
        <v>26.68684006202966</v>
      </c>
      <c r="AD73" s="329">
        <v>115.81071993708611</v>
      </c>
      <c r="AE73" s="329">
        <v>0</v>
      </c>
      <c r="AF73" s="329">
        <v>0</v>
      </c>
      <c r="AG73" s="329">
        <v>0.16573913043612265</v>
      </c>
      <c r="AH73" s="329">
        <v>1.1203804348042468E-2</v>
      </c>
      <c r="AI73" s="329">
        <v>153.98913043458015</v>
      </c>
      <c r="AJ73" s="329">
        <v>326.50560000003316</v>
      </c>
      <c r="AK73" s="329">
        <v>263.29600000008941</v>
      </c>
      <c r="AL73" s="329">
        <v>0</v>
      </c>
      <c r="AM73" s="329">
        <v>0</v>
      </c>
      <c r="AN73" s="329">
        <v>0</v>
      </c>
      <c r="AO73" s="329">
        <v>0</v>
      </c>
      <c r="AP73" s="329">
        <v>0</v>
      </c>
      <c r="AQ73" s="329">
        <v>0</v>
      </c>
      <c r="AR73" s="329">
        <v>0</v>
      </c>
      <c r="AS73" s="329">
        <v>0</v>
      </c>
      <c r="AT73" s="329">
        <v>0</v>
      </c>
      <c r="AU73" s="329">
        <v>0</v>
      </c>
      <c r="AV73" s="329">
        <v>0</v>
      </c>
      <c r="AW73" s="329">
        <v>0</v>
      </c>
      <c r="AX73" s="329">
        <v>0</v>
      </c>
      <c r="AY73" s="329">
        <v>266.16639999998733</v>
      </c>
      <c r="AZ73" s="329">
        <v>166.71562500006985</v>
      </c>
      <c r="BA73" s="329">
        <v>63.468799998983741</v>
      </c>
      <c r="BB73" s="329">
        <v>0</v>
      </c>
      <c r="BC73" s="329">
        <v>0</v>
      </c>
      <c r="BD73" s="329">
        <v>0</v>
      </c>
      <c r="BE73" s="329">
        <v>0</v>
      </c>
      <c r="BF73" s="329">
        <v>0</v>
      </c>
      <c r="BG73" s="329">
        <v>0</v>
      </c>
      <c r="BH73" s="329">
        <v>0</v>
      </c>
      <c r="BI73" s="329">
        <v>0</v>
      </c>
      <c r="BJ73" s="329">
        <v>0</v>
      </c>
      <c r="BK73" s="329">
        <v>0</v>
      </c>
      <c r="BL73" s="329">
        <v>0</v>
      </c>
      <c r="BM73" s="329">
        <v>0</v>
      </c>
      <c r="BN73" s="329">
        <v>0</v>
      </c>
      <c r="BO73" s="329">
        <v>0</v>
      </c>
      <c r="BP73" s="329">
        <v>4.2874999999767169</v>
      </c>
      <c r="BQ73" s="329">
        <v>0</v>
      </c>
      <c r="BR73" s="329">
        <v>0</v>
      </c>
      <c r="BS73" s="329">
        <v>1.1000000000422006E-2</v>
      </c>
    </row>
    <row r="74" spans="1:71" ht="15.75" customHeight="1" x14ac:dyDescent="0.25">
      <c r="A74" s="288" t="s">
        <v>1184</v>
      </c>
      <c r="B74" s="218">
        <v>46243</v>
      </c>
      <c r="C74" s="332">
        <v>0.125</v>
      </c>
      <c r="D74" s="332">
        <v>0.16666666666666666</v>
      </c>
      <c r="E74" s="329">
        <v>2742.2719999849796</v>
      </c>
      <c r="F74" s="329">
        <v>2741.8861449360847</v>
      </c>
      <c r="G74" s="329">
        <v>1807.7013333439827</v>
      </c>
      <c r="H74" s="329">
        <v>953.15107245743275</v>
      </c>
      <c r="I74" s="329">
        <v>381.80479968711734</v>
      </c>
      <c r="J74" s="329">
        <v>333.16299116238952</v>
      </c>
      <c r="K74" s="329">
        <v>382.73151859641075</v>
      </c>
      <c r="L74" s="329">
        <v>341.95075123012066</v>
      </c>
      <c r="M74" s="329">
        <v>363.30437634885311</v>
      </c>
      <c r="N74" s="329">
        <v>0</v>
      </c>
      <c r="O74" s="329">
        <v>0</v>
      </c>
      <c r="P74" s="329">
        <v>0</v>
      </c>
      <c r="Q74" s="329">
        <v>0</v>
      </c>
      <c r="R74" s="329">
        <v>100.30685990303755</v>
      </c>
      <c r="S74" s="329">
        <v>96.725951691158116</v>
      </c>
      <c r="T74" s="329">
        <v>68.051478261128068</v>
      </c>
      <c r="U74" s="329">
        <v>0</v>
      </c>
      <c r="V74" s="329">
        <v>0</v>
      </c>
      <c r="W74" s="329">
        <v>92.535466666333377</v>
      </c>
      <c r="X74" s="329">
        <v>0</v>
      </c>
      <c r="Y74" s="329">
        <v>94.523291925434023</v>
      </c>
      <c r="Z74" s="329">
        <v>0</v>
      </c>
      <c r="AA74" s="329">
        <v>0</v>
      </c>
      <c r="AB74" s="329">
        <v>101.29067541752011</v>
      </c>
      <c r="AC74" s="329">
        <v>26.16614906815812</v>
      </c>
      <c r="AD74" s="329">
        <v>102.81874999962747</v>
      </c>
      <c r="AE74" s="329">
        <v>0</v>
      </c>
      <c r="AF74" s="329">
        <v>0</v>
      </c>
      <c r="AG74" s="329">
        <v>0.1677391304365301</v>
      </c>
      <c r="AH74" s="329">
        <v>1.1138586956349172E-2</v>
      </c>
      <c r="AI74" s="329">
        <v>153.05434782709926</v>
      </c>
      <c r="AJ74" s="329">
        <v>327.03711219504476</v>
      </c>
      <c r="AK74" s="329">
        <v>264.24319999944419</v>
      </c>
      <c r="AL74" s="329">
        <v>0</v>
      </c>
      <c r="AM74" s="329">
        <v>0</v>
      </c>
      <c r="AN74" s="329">
        <v>0</v>
      </c>
      <c r="AO74" s="329">
        <v>0</v>
      </c>
      <c r="AP74" s="329">
        <v>0</v>
      </c>
      <c r="AQ74" s="329">
        <v>0</v>
      </c>
      <c r="AR74" s="329">
        <v>0</v>
      </c>
      <c r="AS74" s="329">
        <v>0</v>
      </c>
      <c r="AT74" s="329">
        <v>0</v>
      </c>
      <c r="AU74" s="329">
        <v>0</v>
      </c>
      <c r="AV74" s="329">
        <v>0</v>
      </c>
      <c r="AW74" s="329">
        <v>0</v>
      </c>
      <c r="AX74" s="329">
        <v>0</v>
      </c>
      <c r="AY74" s="329">
        <v>268.52800000039861</v>
      </c>
      <c r="AZ74" s="329">
        <v>164.72109374997672</v>
      </c>
      <c r="BA74" s="329">
        <v>63.968000000342727</v>
      </c>
      <c r="BB74" s="329">
        <v>0</v>
      </c>
      <c r="BC74" s="329">
        <v>0</v>
      </c>
      <c r="BD74" s="329">
        <v>0</v>
      </c>
      <c r="BE74" s="329">
        <v>0</v>
      </c>
      <c r="BF74" s="329">
        <v>0</v>
      </c>
      <c r="BG74" s="329">
        <v>0</v>
      </c>
      <c r="BH74" s="329">
        <v>0</v>
      </c>
      <c r="BI74" s="329">
        <v>0</v>
      </c>
      <c r="BJ74" s="329">
        <v>0</v>
      </c>
      <c r="BK74" s="329">
        <v>0</v>
      </c>
      <c r="BL74" s="329">
        <v>0</v>
      </c>
      <c r="BM74" s="329">
        <v>0</v>
      </c>
      <c r="BN74" s="329">
        <v>0</v>
      </c>
      <c r="BO74" s="329">
        <v>0</v>
      </c>
      <c r="BP74" s="329">
        <v>4.2916666666278616</v>
      </c>
      <c r="BQ74" s="329">
        <v>0</v>
      </c>
      <c r="BR74" s="329">
        <v>0</v>
      </c>
      <c r="BS74" s="329">
        <v>0</v>
      </c>
    </row>
    <row r="75" spans="1:71" ht="15.75" customHeight="1" x14ac:dyDescent="0.25">
      <c r="A75" s="288" t="s">
        <v>1185</v>
      </c>
      <c r="B75" s="218">
        <v>46243</v>
      </c>
      <c r="C75" s="332">
        <v>0.16666666666666666</v>
      </c>
      <c r="D75" s="332">
        <v>0.20833333333333334</v>
      </c>
      <c r="E75" s="329">
        <v>2758.3591884076595</v>
      </c>
      <c r="F75" s="329">
        <v>2742.2719999849796</v>
      </c>
      <c r="G75" s="329">
        <v>1808.3839999735355</v>
      </c>
      <c r="H75" s="329">
        <v>936.81159420311451</v>
      </c>
      <c r="I75" s="329">
        <v>405.88583051040769</v>
      </c>
      <c r="J75" s="329">
        <v>334.06698305159807</v>
      </c>
      <c r="K75" s="329">
        <v>374.79477264732122</v>
      </c>
      <c r="L75" s="329">
        <v>325.250169493258</v>
      </c>
      <c r="M75" s="329">
        <v>369.76993103325367</v>
      </c>
      <c r="N75" s="329">
        <v>0</v>
      </c>
      <c r="O75" s="329">
        <v>0</v>
      </c>
      <c r="P75" s="329">
        <v>0</v>
      </c>
      <c r="Q75" s="329">
        <v>10.752000000327826</v>
      </c>
      <c r="R75" s="329">
        <v>100.34643478272483</v>
      </c>
      <c r="S75" s="329">
        <v>96.990608695428818</v>
      </c>
      <c r="T75" s="329">
        <v>67.773959420621395</v>
      </c>
      <c r="U75" s="329">
        <v>0</v>
      </c>
      <c r="V75" s="329">
        <v>0</v>
      </c>
      <c r="W75" s="329">
        <v>107.78787246346474</v>
      </c>
      <c r="X75" s="329">
        <v>0</v>
      </c>
      <c r="Y75" s="329">
        <v>94.930124223232269</v>
      </c>
      <c r="Z75" s="329">
        <v>0</v>
      </c>
      <c r="AA75" s="329">
        <v>0</v>
      </c>
      <c r="AB75" s="329">
        <v>104.18682065187022</v>
      </c>
      <c r="AC75" s="329">
        <v>26.165367787703872</v>
      </c>
      <c r="AD75" s="329">
        <v>101.94862189516425</v>
      </c>
      <c r="AE75" s="329">
        <v>0</v>
      </c>
      <c r="AF75" s="329">
        <v>0</v>
      </c>
      <c r="AG75" s="329">
        <v>0.16775315568156657</v>
      </c>
      <c r="AH75" s="329">
        <v>1.1109689107115628E-2</v>
      </c>
      <c r="AI75" s="329">
        <v>141.78728377725929</v>
      </c>
      <c r="AJ75" s="329">
        <v>324.87648780504242</v>
      </c>
      <c r="AK75" s="329">
        <v>262.27200000081211</v>
      </c>
      <c r="AL75" s="329">
        <v>0</v>
      </c>
      <c r="AM75" s="329">
        <v>0</v>
      </c>
      <c r="AN75" s="329">
        <v>0</v>
      </c>
      <c r="AO75" s="329">
        <v>0</v>
      </c>
      <c r="AP75" s="329">
        <v>0</v>
      </c>
      <c r="AQ75" s="329">
        <v>0</v>
      </c>
      <c r="AR75" s="329">
        <v>0</v>
      </c>
      <c r="AS75" s="329">
        <v>0</v>
      </c>
      <c r="AT75" s="329">
        <v>0</v>
      </c>
      <c r="AU75" s="329">
        <v>0</v>
      </c>
      <c r="AV75" s="329">
        <v>0</v>
      </c>
      <c r="AW75" s="329">
        <v>0</v>
      </c>
      <c r="AX75" s="329">
        <v>0</v>
      </c>
      <c r="AY75" s="329">
        <v>267.69919999968261</v>
      </c>
      <c r="AZ75" s="329">
        <v>162.43828124995343</v>
      </c>
      <c r="BA75" s="329">
        <v>61.945600001141429</v>
      </c>
      <c r="BB75" s="329">
        <v>0</v>
      </c>
      <c r="BC75" s="329">
        <v>0</v>
      </c>
      <c r="BD75" s="329">
        <v>0</v>
      </c>
      <c r="BE75" s="329">
        <v>0</v>
      </c>
      <c r="BF75" s="329">
        <v>0</v>
      </c>
      <c r="BG75" s="329">
        <v>0</v>
      </c>
      <c r="BH75" s="329">
        <v>0</v>
      </c>
      <c r="BI75" s="329">
        <v>0</v>
      </c>
      <c r="BJ75" s="329">
        <v>0</v>
      </c>
      <c r="BK75" s="329">
        <v>0</v>
      </c>
      <c r="BL75" s="329">
        <v>0</v>
      </c>
      <c r="BM75" s="329">
        <v>0</v>
      </c>
      <c r="BN75" s="329">
        <v>0</v>
      </c>
      <c r="BO75" s="329">
        <v>0</v>
      </c>
      <c r="BP75" s="329">
        <v>4.2286458333255723</v>
      </c>
      <c r="BQ75" s="329">
        <v>0</v>
      </c>
      <c r="BR75" s="329">
        <v>0</v>
      </c>
      <c r="BS75" s="329">
        <v>3.9999999989959178E-3</v>
      </c>
    </row>
    <row r="76" spans="1:71" ht="15.75" customHeight="1" x14ac:dyDescent="0.25">
      <c r="A76" s="288" t="s">
        <v>1186</v>
      </c>
      <c r="B76" s="218">
        <v>46243</v>
      </c>
      <c r="C76" s="332">
        <v>0.20833333333333334</v>
      </c>
      <c r="D76" s="332">
        <v>0.25</v>
      </c>
      <c r="E76" s="329">
        <v>2776.0194782614708</v>
      </c>
      <c r="F76" s="329">
        <v>2770.9439999759197</v>
      </c>
      <c r="G76" s="329">
        <v>1852.1037163436413</v>
      </c>
      <c r="H76" s="329">
        <v>943.10400000214577</v>
      </c>
      <c r="I76" s="329">
        <v>419.24989830702543</v>
      </c>
      <c r="J76" s="329">
        <v>318.4119322039187</v>
      </c>
      <c r="K76" s="329">
        <v>360.0948965549469</v>
      </c>
      <c r="L76" s="329">
        <v>323.65342372655869</v>
      </c>
      <c r="M76" s="329">
        <v>414.96717241406441</v>
      </c>
      <c r="N76" s="329">
        <v>0</v>
      </c>
      <c r="O76" s="329">
        <v>0</v>
      </c>
      <c r="P76" s="329">
        <v>0</v>
      </c>
      <c r="Q76" s="329">
        <v>20.99199999962002</v>
      </c>
      <c r="R76" s="329">
        <v>100.4132173913531</v>
      </c>
      <c r="S76" s="329">
        <v>96.829217391088605</v>
      </c>
      <c r="T76" s="329">
        <v>67.739084057509899</v>
      </c>
      <c r="U76" s="329">
        <v>0</v>
      </c>
      <c r="V76" s="329">
        <v>0</v>
      </c>
      <c r="W76" s="329">
        <v>111.38226087018847</v>
      </c>
      <c r="X76" s="329">
        <v>0</v>
      </c>
      <c r="Y76" s="329">
        <v>94.794482556637377</v>
      </c>
      <c r="Z76" s="329">
        <v>0</v>
      </c>
      <c r="AA76" s="329">
        <v>0</v>
      </c>
      <c r="AB76" s="329">
        <v>108.6107638888061</v>
      </c>
      <c r="AC76" s="329">
        <v>26.272317165508866</v>
      </c>
      <c r="AD76" s="329">
        <v>80.614698636345565</v>
      </c>
      <c r="AE76" s="329">
        <v>0</v>
      </c>
      <c r="AF76" s="329">
        <v>0</v>
      </c>
      <c r="AG76" s="329">
        <v>0.1677419354855374</v>
      </c>
      <c r="AH76" s="329">
        <v>1.1305107526823122E-2</v>
      </c>
      <c r="AI76" s="329">
        <v>137.74731182772666</v>
      </c>
      <c r="AJ76" s="329">
        <v>297.92156097549014</v>
      </c>
      <c r="AK76" s="329">
        <v>238.84799999929965</v>
      </c>
      <c r="AL76" s="329">
        <v>0</v>
      </c>
      <c r="AM76" s="329">
        <v>0</v>
      </c>
      <c r="AN76" s="329">
        <v>0</v>
      </c>
      <c r="AO76" s="329">
        <v>0</v>
      </c>
      <c r="AP76" s="329">
        <v>0</v>
      </c>
      <c r="AQ76" s="329">
        <v>0</v>
      </c>
      <c r="AR76" s="329">
        <v>0</v>
      </c>
      <c r="AS76" s="329">
        <v>0</v>
      </c>
      <c r="AT76" s="329">
        <v>0</v>
      </c>
      <c r="AU76" s="329">
        <v>0</v>
      </c>
      <c r="AV76" s="329">
        <v>0</v>
      </c>
      <c r="AW76" s="329">
        <v>0</v>
      </c>
      <c r="AX76" s="329">
        <v>0</v>
      </c>
      <c r="AY76" s="329">
        <v>268.87680000020191</v>
      </c>
      <c r="AZ76" s="329">
        <v>160.38593750004657</v>
      </c>
      <c r="BA76" s="329">
        <v>62.44480000063777</v>
      </c>
      <c r="BB76" s="329">
        <v>0</v>
      </c>
      <c r="BC76" s="329">
        <v>0</v>
      </c>
      <c r="BD76" s="329">
        <v>0</v>
      </c>
      <c r="BE76" s="329">
        <v>0</v>
      </c>
      <c r="BF76" s="329">
        <v>0</v>
      </c>
      <c r="BG76" s="329">
        <v>0</v>
      </c>
      <c r="BH76" s="329">
        <v>0</v>
      </c>
      <c r="BI76" s="329">
        <v>0</v>
      </c>
      <c r="BJ76" s="329">
        <v>0</v>
      </c>
      <c r="BK76" s="329">
        <v>0</v>
      </c>
      <c r="BL76" s="329">
        <v>0</v>
      </c>
      <c r="BM76" s="329">
        <v>0</v>
      </c>
      <c r="BN76" s="329">
        <v>0</v>
      </c>
      <c r="BO76" s="329">
        <v>0</v>
      </c>
      <c r="BP76" s="329">
        <v>5.7906250000232831</v>
      </c>
      <c r="BQ76" s="329">
        <v>0</v>
      </c>
      <c r="BR76" s="329">
        <v>0</v>
      </c>
      <c r="BS76" s="329">
        <v>0</v>
      </c>
    </row>
    <row r="77" spans="1:71" ht="15.75" customHeight="1" x14ac:dyDescent="0.25">
      <c r="A77" s="288" t="s">
        <v>1187</v>
      </c>
      <c r="B77" s="218">
        <v>46244</v>
      </c>
      <c r="C77" s="332">
        <v>0.91666666666666663</v>
      </c>
      <c r="D77" s="332">
        <v>0.95833333333333337</v>
      </c>
      <c r="E77" s="329">
        <v>2810.2121738791466</v>
      </c>
      <c r="F77" s="329">
        <v>2822.7079420387745</v>
      </c>
      <c r="G77" s="329">
        <v>1846.4055652022362</v>
      </c>
      <c r="H77" s="329">
        <v>986.09715941548347</v>
      </c>
      <c r="I77" s="329">
        <v>443.61762711778283</v>
      </c>
      <c r="J77" s="329">
        <v>320.07810169458389</v>
      </c>
      <c r="K77" s="329">
        <v>393.00772881507874</v>
      </c>
      <c r="L77" s="329">
        <v>328.51308474689722</v>
      </c>
      <c r="M77" s="329">
        <v>357.49749152734876</v>
      </c>
      <c r="N77" s="329">
        <v>0</v>
      </c>
      <c r="O77" s="329">
        <v>0</v>
      </c>
      <c r="P77" s="329">
        <v>0</v>
      </c>
      <c r="Q77" s="329">
        <v>30.608695652335882</v>
      </c>
      <c r="R77" s="329">
        <v>97.85259903408587</v>
      </c>
      <c r="S77" s="329">
        <v>96.851478260476142</v>
      </c>
      <c r="T77" s="329">
        <v>69.712386473082006</v>
      </c>
      <c r="U77" s="329">
        <v>0</v>
      </c>
      <c r="V77" s="329">
        <v>0</v>
      </c>
      <c r="W77" s="329">
        <v>125.78479613550007</v>
      </c>
      <c r="X77" s="329">
        <v>0</v>
      </c>
      <c r="Y77" s="329">
        <v>94.854037267155945</v>
      </c>
      <c r="Z77" s="329">
        <v>0</v>
      </c>
      <c r="AA77" s="329">
        <v>0</v>
      </c>
      <c r="AB77" s="329">
        <v>97.897709627170116</v>
      </c>
      <c r="AC77" s="329">
        <v>26.879124611616135</v>
      </c>
      <c r="AD77" s="329">
        <v>92.606696427799761</v>
      </c>
      <c r="AE77" s="329">
        <v>0</v>
      </c>
      <c r="AF77" s="329">
        <v>1.2500000002546585E-3</v>
      </c>
      <c r="AG77" s="329">
        <v>0.16573913044339861</v>
      </c>
      <c r="AH77" s="329">
        <v>1.1225543478076361E-2</v>
      </c>
      <c r="AI77" s="329">
        <v>142.73913043458015</v>
      </c>
      <c r="AJ77" s="329">
        <v>333.39519999991171</v>
      </c>
      <c r="AK77" s="329">
        <v>270.53830243926495</v>
      </c>
      <c r="AL77" s="329">
        <v>0</v>
      </c>
      <c r="AM77" s="329">
        <v>0</v>
      </c>
      <c r="AN77" s="329">
        <v>0</v>
      </c>
      <c r="AO77" s="329">
        <v>0</v>
      </c>
      <c r="AP77" s="329">
        <v>0</v>
      </c>
      <c r="AQ77" s="329">
        <v>0</v>
      </c>
      <c r="AR77" s="329">
        <v>0</v>
      </c>
      <c r="AS77" s="329">
        <v>0</v>
      </c>
      <c r="AT77" s="329">
        <v>0</v>
      </c>
      <c r="AU77" s="329">
        <v>0</v>
      </c>
      <c r="AV77" s="329">
        <v>0</v>
      </c>
      <c r="AW77" s="329">
        <v>0</v>
      </c>
      <c r="AX77" s="329">
        <v>0</v>
      </c>
      <c r="AY77" s="329">
        <v>266.68159999977797</v>
      </c>
      <c r="AZ77" s="329">
        <v>189.90390624990687</v>
      </c>
      <c r="BA77" s="329">
        <v>71.148799998685718</v>
      </c>
      <c r="BB77" s="329">
        <v>0</v>
      </c>
      <c r="BC77" s="329">
        <v>0</v>
      </c>
      <c r="BD77" s="329">
        <v>0</v>
      </c>
      <c r="BE77" s="329">
        <v>0</v>
      </c>
      <c r="BF77" s="329">
        <v>0</v>
      </c>
      <c r="BG77" s="329">
        <v>0</v>
      </c>
      <c r="BH77" s="329">
        <v>0</v>
      </c>
      <c r="BI77" s="329">
        <v>0</v>
      </c>
      <c r="BJ77" s="329">
        <v>0</v>
      </c>
      <c r="BK77" s="329">
        <v>0</v>
      </c>
      <c r="BL77" s="329">
        <v>0</v>
      </c>
      <c r="BM77" s="329">
        <v>0</v>
      </c>
      <c r="BN77" s="329">
        <v>0</v>
      </c>
      <c r="BO77" s="329">
        <v>0</v>
      </c>
      <c r="BP77" s="329">
        <v>17.254924953100272</v>
      </c>
      <c r="BQ77" s="329">
        <v>0</v>
      </c>
      <c r="BR77" s="329">
        <v>0</v>
      </c>
      <c r="BS77" s="329">
        <v>3.9999999989959178E-3</v>
      </c>
    </row>
    <row r="78" spans="1:71" ht="15.75" customHeight="1" x14ac:dyDescent="0.25">
      <c r="A78" s="288" t="s">
        <v>1188</v>
      </c>
      <c r="B78" s="218">
        <v>46244</v>
      </c>
      <c r="C78" s="332">
        <v>0.95833333333333337</v>
      </c>
      <c r="D78" s="332">
        <v>0</v>
      </c>
      <c r="E78" s="329">
        <v>2919.5278840661049</v>
      </c>
      <c r="F78" s="329">
        <v>2890.5293913185596</v>
      </c>
      <c r="G78" s="329">
        <v>1933.3120000064373</v>
      </c>
      <c r="H78" s="329">
        <v>977.84579710662365</v>
      </c>
      <c r="I78" s="329">
        <v>459.81131034344435</v>
      </c>
      <c r="J78" s="329">
        <v>351.35349152609706</v>
      </c>
      <c r="K78" s="329">
        <v>390.64732203632593</v>
      </c>
      <c r="L78" s="329">
        <v>335.98930216580629</v>
      </c>
      <c r="M78" s="329">
        <v>391.75810169428587</v>
      </c>
      <c r="N78" s="329">
        <v>0</v>
      </c>
      <c r="O78" s="329">
        <v>0</v>
      </c>
      <c r="P78" s="329">
        <v>0</v>
      </c>
      <c r="Q78" s="329">
        <v>20.324173912405968</v>
      </c>
      <c r="R78" s="329">
        <v>100.56409661844373</v>
      </c>
      <c r="S78" s="329">
        <v>96.851478260941803</v>
      </c>
      <c r="T78" s="329">
        <v>72.002782609313726</v>
      </c>
      <c r="U78" s="329">
        <v>0</v>
      </c>
      <c r="V78" s="329">
        <v>0</v>
      </c>
      <c r="W78" s="329">
        <v>147.52278260886669</v>
      </c>
      <c r="X78" s="329">
        <v>0</v>
      </c>
      <c r="Y78" s="329">
        <v>94.699451150372624</v>
      </c>
      <c r="Z78" s="329">
        <v>0</v>
      </c>
      <c r="AA78" s="329">
        <v>0</v>
      </c>
      <c r="AB78" s="329">
        <v>109.20023148134351</v>
      </c>
      <c r="AC78" s="329">
        <v>26.5234375</v>
      </c>
      <c r="AD78" s="329">
        <v>112.50937500037253</v>
      </c>
      <c r="AE78" s="329">
        <v>0</v>
      </c>
      <c r="AF78" s="329">
        <v>0</v>
      </c>
      <c r="AG78" s="329">
        <v>0.16773913042925415</v>
      </c>
      <c r="AH78" s="329">
        <v>1.1042119565217945E-2</v>
      </c>
      <c r="AI78" s="329">
        <v>149.73913043364882</v>
      </c>
      <c r="AJ78" s="329">
        <v>326.67520000017248</v>
      </c>
      <c r="AK78" s="329">
        <v>264.15773858688772</v>
      </c>
      <c r="AL78" s="329">
        <v>0</v>
      </c>
      <c r="AM78" s="329">
        <v>0</v>
      </c>
      <c r="AN78" s="329">
        <v>0</v>
      </c>
      <c r="AO78" s="329">
        <v>0</v>
      </c>
      <c r="AP78" s="329">
        <v>0</v>
      </c>
      <c r="AQ78" s="329">
        <v>0</v>
      </c>
      <c r="AR78" s="329">
        <v>0</v>
      </c>
      <c r="AS78" s="329">
        <v>0</v>
      </c>
      <c r="AT78" s="329">
        <v>0</v>
      </c>
      <c r="AU78" s="329">
        <v>0</v>
      </c>
      <c r="AV78" s="329">
        <v>0</v>
      </c>
      <c r="AW78" s="329">
        <v>0</v>
      </c>
      <c r="AX78" s="329">
        <v>0</v>
      </c>
      <c r="AY78" s="329">
        <v>267.70240000030026</v>
      </c>
      <c r="AZ78" s="329">
        <v>185.62656250002328</v>
      </c>
      <c r="BA78" s="329">
        <v>71.526399999856949</v>
      </c>
      <c r="BB78" s="329">
        <v>0</v>
      </c>
      <c r="BC78" s="329">
        <v>0</v>
      </c>
      <c r="BD78" s="329">
        <v>0</v>
      </c>
      <c r="BE78" s="329">
        <v>0</v>
      </c>
      <c r="BF78" s="329">
        <v>0</v>
      </c>
      <c r="BG78" s="329">
        <v>0</v>
      </c>
      <c r="BH78" s="329">
        <v>0</v>
      </c>
      <c r="BI78" s="329">
        <v>0</v>
      </c>
      <c r="BJ78" s="329">
        <v>0</v>
      </c>
      <c r="BK78" s="329">
        <v>0</v>
      </c>
      <c r="BL78" s="329">
        <v>0</v>
      </c>
      <c r="BM78" s="329">
        <v>0</v>
      </c>
      <c r="BN78" s="329">
        <v>0</v>
      </c>
      <c r="BO78" s="329">
        <v>0</v>
      </c>
      <c r="BP78" s="329">
        <v>19.491225961595774</v>
      </c>
      <c r="BQ78" s="329">
        <v>0</v>
      </c>
      <c r="BR78" s="329">
        <v>0</v>
      </c>
      <c r="BS78" s="329">
        <v>0</v>
      </c>
    </row>
    <row r="79" spans="1:71" ht="15.75" customHeight="1" x14ac:dyDescent="0.25">
      <c r="A79" s="288" t="s">
        <v>1189</v>
      </c>
      <c r="B79" s="218">
        <v>46244</v>
      </c>
      <c r="C79" s="332">
        <v>0</v>
      </c>
      <c r="D79" s="332">
        <v>4.1666666666666664E-2</v>
      </c>
      <c r="E79" s="329">
        <v>2889.6686376929283</v>
      </c>
      <c r="F79" s="329">
        <v>2883.5839999914169</v>
      </c>
      <c r="G79" s="329">
        <v>1923.0719999969006</v>
      </c>
      <c r="H79" s="329">
        <v>985.88939130306244</v>
      </c>
      <c r="I79" s="329">
        <v>439.53838457167149</v>
      </c>
      <c r="J79" s="329">
        <v>356.69911864027381</v>
      </c>
      <c r="K79" s="329">
        <v>387.38440677523613</v>
      </c>
      <c r="L79" s="329">
        <v>338.67049444466829</v>
      </c>
      <c r="M79" s="329">
        <v>381.13627118617296</v>
      </c>
      <c r="N79" s="329">
        <v>0</v>
      </c>
      <c r="O79" s="329">
        <v>0</v>
      </c>
      <c r="P79" s="329">
        <v>0</v>
      </c>
      <c r="Q79" s="329">
        <v>17.919999999925494</v>
      </c>
      <c r="R79" s="329">
        <v>100.4020869564265</v>
      </c>
      <c r="S79" s="329">
        <v>96.923826087266207</v>
      </c>
      <c r="T79" s="329">
        <v>70.399289546534419</v>
      </c>
      <c r="U79" s="329">
        <v>0</v>
      </c>
      <c r="V79" s="329">
        <v>0</v>
      </c>
      <c r="W79" s="329">
        <v>130.29286956507713</v>
      </c>
      <c r="X79" s="329">
        <v>0</v>
      </c>
      <c r="Y79" s="329">
        <v>94.744182389695197</v>
      </c>
      <c r="Z79" s="329">
        <v>0.5693359375</v>
      </c>
      <c r="AA79" s="329">
        <v>0</v>
      </c>
      <c r="AB79" s="329">
        <v>107.14118932606652</v>
      </c>
      <c r="AC79" s="329">
        <v>26.526009317021817</v>
      </c>
      <c r="AD79" s="329">
        <v>121.2445987649262</v>
      </c>
      <c r="AE79" s="329">
        <v>0</v>
      </c>
      <c r="AF79" s="329">
        <v>0</v>
      </c>
      <c r="AG79" s="329">
        <v>0.16773913043289213</v>
      </c>
      <c r="AH79" s="329">
        <v>1.1058423913254956E-2</v>
      </c>
      <c r="AI79" s="329">
        <v>153.59239130560309</v>
      </c>
      <c r="AJ79" s="329">
        <v>327.32159999990836</v>
      </c>
      <c r="AK79" s="329">
        <v>264.38235897384584</v>
      </c>
      <c r="AL79" s="329">
        <v>0</v>
      </c>
      <c r="AM79" s="329">
        <v>0</v>
      </c>
      <c r="AN79" s="329">
        <v>0</v>
      </c>
      <c r="AO79" s="329">
        <v>0</v>
      </c>
      <c r="AP79" s="329">
        <v>0</v>
      </c>
      <c r="AQ79" s="329">
        <v>0</v>
      </c>
      <c r="AR79" s="329">
        <v>0</v>
      </c>
      <c r="AS79" s="329">
        <v>0</v>
      </c>
      <c r="AT79" s="329">
        <v>0</v>
      </c>
      <c r="AU79" s="329">
        <v>0</v>
      </c>
      <c r="AV79" s="329">
        <v>0</v>
      </c>
      <c r="AW79" s="329">
        <v>0</v>
      </c>
      <c r="AX79" s="329">
        <v>0</v>
      </c>
      <c r="AY79" s="329">
        <v>268.98239999962971</v>
      </c>
      <c r="AZ79" s="329">
        <v>186.07500000006985</v>
      </c>
      <c r="BA79" s="329">
        <v>71.28319999948144</v>
      </c>
      <c r="BB79" s="329">
        <v>0</v>
      </c>
      <c r="BC79" s="329">
        <v>0</v>
      </c>
      <c r="BD79" s="329">
        <v>0</v>
      </c>
      <c r="BE79" s="329">
        <v>0</v>
      </c>
      <c r="BF79" s="329">
        <v>0</v>
      </c>
      <c r="BG79" s="329">
        <v>0</v>
      </c>
      <c r="BH79" s="329">
        <v>0</v>
      </c>
      <c r="BI79" s="329">
        <v>0</v>
      </c>
      <c r="BJ79" s="329">
        <v>0</v>
      </c>
      <c r="BK79" s="329">
        <v>0</v>
      </c>
      <c r="BL79" s="329">
        <v>0</v>
      </c>
      <c r="BM79" s="329">
        <v>0</v>
      </c>
      <c r="BN79" s="329">
        <v>0</v>
      </c>
      <c r="BO79" s="329">
        <v>0</v>
      </c>
      <c r="BP79" s="329">
        <v>16.184375000069849</v>
      </c>
      <c r="BQ79" s="329">
        <v>0</v>
      </c>
      <c r="BR79" s="329">
        <v>0</v>
      </c>
      <c r="BS79" s="329">
        <v>6.9999999996070983E-3</v>
      </c>
    </row>
    <row r="80" spans="1:71" ht="15.75" customHeight="1" x14ac:dyDescent="0.25">
      <c r="A80" s="288" t="s">
        <v>1190</v>
      </c>
      <c r="B80" s="218">
        <v>46244</v>
      </c>
      <c r="C80" s="332">
        <v>4.1666666666666664E-2</v>
      </c>
      <c r="D80" s="332">
        <v>8.3333333333333329E-2</v>
      </c>
      <c r="E80" s="329">
        <v>2938.2566956579685</v>
      </c>
      <c r="F80" s="329">
        <v>2911.5733333528042</v>
      </c>
      <c r="G80" s="329">
        <v>1955.6619130671024</v>
      </c>
      <c r="H80" s="329">
        <v>981.97147825360298</v>
      </c>
      <c r="I80" s="329">
        <v>428.51796610280871</v>
      </c>
      <c r="J80" s="329">
        <v>384.19091525673866</v>
      </c>
      <c r="K80" s="329">
        <v>386.13477966189384</v>
      </c>
      <c r="L80" s="329">
        <v>335.45545762777328</v>
      </c>
      <c r="M80" s="329">
        <v>422.79050847142935</v>
      </c>
      <c r="N80" s="329">
        <v>0</v>
      </c>
      <c r="O80" s="329">
        <v>0</v>
      </c>
      <c r="P80" s="329">
        <v>0</v>
      </c>
      <c r="Q80" s="329">
        <v>2.6713043479248881</v>
      </c>
      <c r="R80" s="329">
        <v>100.34643478272483</v>
      </c>
      <c r="S80" s="329">
        <v>96.786550724413246</v>
      </c>
      <c r="T80" s="329">
        <v>72.404188713990152</v>
      </c>
      <c r="U80" s="329">
        <v>0</v>
      </c>
      <c r="V80" s="329">
        <v>0</v>
      </c>
      <c r="W80" s="329">
        <v>129.9263072470203</v>
      </c>
      <c r="X80" s="329">
        <v>0</v>
      </c>
      <c r="Y80" s="329">
        <v>94.685248447582126</v>
      </c>
      <c r="Z80" s="329">
        <v>0</v>
      </c>
      <c r="AA80" s="329">
        <v>0</v>
      </c>
      <c r="AB80" s="329">
        <v>114.15993788838387</v>
      </c>
      <c r="AC80" s="329">
        <v>26.504658384714276</v>
      </c>
      <c r="AD80" s="329">
        <v>137.7554012350738</v>
      </c>
      <c r="AE80" s="329">
        <v>0</v>
      </c>
      <c r="AF80" s="329">
        <v>0</v>
      </c>
      <c r="AG80" s="329">
        <v>0.16773913044016808</v>
      </c>
      <c r="AH80" s="329">
        <v>1.0983695652157621E-2</v>
      </c>
      <c r="AI80" s="329">
        <v>148.15760869439691</v>
      </c>
      <c r="AJ80" s="329">
        <v>326.76160000008531</v>
      </c>
      <c r="AK80" s="329">
        <v>264.2687999997288</v>
      </c>
      <c r="AL80" s="329">
        <v>0</v>
      </c>
      <c r="AM80" s="329">
        <v>0</v>
      </c>
      <c r="AN80" s="329">
        <v>0</v>
      </c>
      <c r="AO80" s="329">
        <v>0</v>
      </c>
      <c r="AP80" s="329">
        <v>0</v>
      </c>
      <c r="AQ80" s="329">
        <v>0</v>
      </c>
      <c r="AR80" s="329">
        <v>0</v>
      </c>
      <c r="AS80" s="329">
        <v>0</v>
      </c>
      <c r="AT80" s="329">
        <v>0</v>
      </c>
      <c r="AU80" s="329">
        <v>0</v>
      </c>
      <c r="AV80" s="329">
        <v>0</v>
      </c>
      <c r="AW80" s="329">
        <v>0</v>
      </c>
      <c r="AX80" s="329">
        <v>0</v>
      </c>
      <c r="AY80" s="329">
        <v>268.47040000045672</v>
      </c>
      <c r="AZ80" s="329">
        <v>186.00156249990687</v>
      </c>
      <c r="BA80" s="329">
        <v>71.513600001111627</v>
      </c>
      <c r="BB80" s="329">
        <v>0</v>
      </c>
      <c r="BC80" s="329">
        <v>0</v>
      </c>
      <c r="BD80" s="329">
        <v>0</v>
      </c>
      <c r="BE80" s="329">
        <v>0</v>
      </c>
      <c r="BF80" s="329">
        <v>0</v>
      </c>
      <c r="BG80" s="329">
        <v>0</v>
      </c>
      <c r="BH80" s="329">
        <v>0</v>
      </c>
      <c r="BI80" s="329">
        <v>0</v>
      </c>
      <c r="BJ80" s="329">
        <v>0</v>
      </c>
      <c r="BK80" s="329">
        <v>0</v>
      </c>
      <c r="BL80" s="329">
        <v>0</v>
      </c>
      <c r="BM80" s="329">
        <v>0</v>
      </c>
      <c r="BN80" s="329">
        <v>0</v>
      </c>
      <c r="BO80" s="329">
        <v>0</v>
      </c>
      <c r="BP80" s="329">
        <v>17.8046875</v>
      </c>
      <c r="BQ80" s="329">
        <v>0</v>
      </c>
      <c r="BR80" s="329">
        <v>0</v>
      </c>
      <c r="BS80" s="329">
        <v>0</v>
      </c>
    </row>
    <row r="81" spans="1:71" ht="15.75" customHeight="1" x14ac:dyDescent="0.25">
      <c r="A81" s="288" t="s">
        <v>1191</v>
      </c>
      <c r="B81" s="218">
        <v>46244</v>
      </c>
      <c r="C81" s="332">
        <v>8.3333333333333329E-2</v>
      </c>
      <c r="D81" s="332">
        <v>0.125</v>
      </c>
      <c r="E81" s="329">
        <v>2954.9968695640564</v>
      </c>
      <c r="F81" s="329">
        <v>2960.7253333032131</v>
      </c>
      <c r="G81" s="329">
        <v>1988.1034202575684</v>
      </c>
      <c r="H81" s="329">
        <v>981.67466667294502</v>
      </c>
      <c r="I81" s="329">
        <v>439.79932203143835</v>
      </c>
      <c r="J81" s="329">
        <v>374.12447457388043</v>
      </c>
      <c r="K81" s="329">
        <v>388.3563389852643</v>
      </c>
      <c r="L81" s="329">
        <v>340.66223728656769</v>
      </c>
      <c r="M81" s="329">
        <v>443.44346931576729</v>
      </c>
      <c r="N81" s="329">
        <v>0</v>
      </c>
      <c r="O81" s="329">
        <v>0</v>
      </c>
      <c r="P81" s="329">
        <v>0</v>
      </c>
      <c r="Q81" s="329">
        <v>9.1046956526115537</v>
      </c>
      <c r="R81" s="329">
        <v>100.44104347843677</v>
      </c>
      <c r="S81" s="329">
        <v>96.832927536219358</v>
      </c>
      <c r="T81" s="329">
        <v>71.025530435144901</v>
      </c>
      <c r="U81" s="329">
        <v>0</v>
      </c>
      <c r="V81" s="329">
        <v>0</v>
      </c>
      <c r="W81" s="329">
        <v>132.1063884049654</v>
      </c>
      <c r="X81" s="329">
        <v>0</v>
      </c>
      <c r="Y81" s="329">
        <v>94.692546583712101</v>
      </c>
      <c r="Z81" s="329">
        <v>0</v>
      </c>
      <c r="AA81" s="329">
        <v>0</v>
      </c>
      <c r="AB81" s="329">
        <v>105.01739130401984</v>
      </c>
      <c r="AC81" s="329">
        <v>26.669332298450172</v>
      </c>
      <c r="AD81" s="329">
        <v>139.49375000037253</v>
      </c>
      <c r="AE81" s="329">
        <v>0</v>
      </c>
      <c r="AF81" s="329">
        <v>0</v>
      </c>
      <c r="AG81" s="329">
        <v>0.16573913042884669</v>
      </c>
      <c r="AH81" s="329">
        <v>1.1233695652208553E-2</v>
      </c>
      <c r="AI81" s="329">
        <v>154.2119565224275</v>
      </c>
      <c r="AJ81" s="329">
        <v>325.09119999990799</v>
      </c>
      <c r="AK81" s="329">
        <v>262.27199999988079</v>
      </c>
      <c r="AL81" s="329">
        <v>0</v>
      </c>
      <c r="AM81" s="329">
        <v>0</v>
      </c>
      <c r="AN81" s="329">
        <v>0</v>
      </c>
      <c r="AO81" s="329">
        <v>0</v>
      </c>
      <c r="AP81" s="329">
        <v>0</v>
      </c>
      <c r="AQ81" s="329">
        <v>0</v>
      </c>
      <c r="AR81" s="329">
        <v>0</v>
      </c>
      <c r="AS81" s="329">
        <v>0</v>
      </c>
      <c r="AT81" s="329">
        <v>0</v>
      </c>
      <c r="AU81" s="329">
        <v>0</v>
      </c>
      <c r="AV81" s="329">
        <v>0</v>
      </c>
      <c r="AW81" s="329">
        <v>0</v>
      </c>
      <c r="AX81" s="329">
        <v>0</v>
      </c>
      <c r="AY81" s="329">
        <v>265.92319999961182</v>
      </c>
      <c r="AZ81" s="329">
        <v>185.22578125004657</v>
      </c>
      <c r="BA81" s="329">
        <v>71.142400000244379</v>
      </c>
      <c r="BB81" s="329">
        <v>0</v>
      </c>
      <c r="BC81" s="329">
        <v>0</v>
      </c>
      <c r="BD81" s="329">
        <v>0</v>
      </c>
      <c r="BE81" s="329">
        <v>0</v>
      </c>
      <c r="BF81" s="329">
        <v>0</v>
      </c>
      <c r="BG81" s="329">
        <v>0</v>
      </c>
      <c r="BH81" s="329">
        <v>0</v>
      </c>
      <c r="BI81" s="329">
        <v>0</v>
      </c>
      <c r="BJ81" s="329">
        <v>0</v>
      </c>
      <c r="BK81" s="329">
        <v>0</v>
      </c>
      <c r="BL81" s="329">
        <v>0</v>
      </c>
      <c r="BM81" s="329">
        <v>0</v>
      </c>
      <c r="BN81" s="329">
        <v>0</v>
      </c>
      <c r="BO81" s="329">
        <v>0</v>
      </c>
      <c r="BP81" s="329">
        <v>39.293749999953434</v>
      </c>
      <c r="BQ81" s="329">
        <v>0</v>
      </c>
      <c r="BR81" s="329">
        <v>0</v>
      </c>
      <c r="BS81" s="329">
        <v>4.0000000008149073E-3</v>
      </c>
    </row>
    <row r="82" spans="1:71" ht="15.75" customHeight="1" x14ac:dyDescent="0.25">
      <c r="A82" s="288" t="s">
        <v>1192</v>
      </c>
      <c r="B82" s="218">
        <v>46244</v>
      </c>
      <c r="C82" s="332">
        <v>0.125</v>
      </c>
      <c r="D82" s="332">
        <v>0.16666666666666666</v>
      </c>
      <c r="E82" s="329">
        <v>2840.1604637503624</v>
      </c>
      <c r="F82" s="329">
        <v>2829.920463770628</v>
      </c>
      <c r="G82" s="329">
        <v>1873.5341449379921</v>
      </c>
      <c r="H82" s="329">
        <v>961.53599999845028</v>
      </c>
      <c r="I82" s="329">
        <v>417.33715488016605</v>
      </c>
      <c r="J82" s="329">
        <v>368.11932203546166</v>
      </c>
      <c r="K82" s="329">
        <v>384.71039625257254</v>
      </c>
      <c r="L82" s="329">
        <v>335.10833898186684</v>
      </c>
      <c r="M82" s="329">
        <v>367.70337814465165</v>
      </c>
      <c r="N82" s="329">
        <v>0</v>
      </c>
      <c r="O82" s="329">
        <v>0</v>
      </c>
      <c r="P82" s="329">
        <v>0</v>
      </c>
      <c r="Q82" s="329">
        <v>5.1200000001117587</v>
      </c>
      <c r="R82" s="329">
        <v>100.37632256001234</v>
      </c>
      <c r="S82" s="329">
        <v>96.766504263971001</v>
      </c>
      <c r="T82" s="329">
        <v>70.896808790042996</v>
      </c>
      <c r="U82" s="329">
        <v>0</v>
      </c>
      <c r="V82" s="329">
        <v>0</v>
      </c>
      <c r="W82" s="329">
        <v>122.36821612529457</v>
      </c>
      <c r="X82" s="329">
        <v>0</v>
      </c>
      <c r="Y82" s="329">
        <v>94.907896792981774</v>
      </c>
      <c r="Z82" s="329">
        <v>0</v>
      </c>
      <c r="AA82" s="329">
        <v>0</v>
      </c>
      <c r="AB82" s="329">
        <v>95.993478260934353</v>
      </c>
      <c r="AC82" s="329">
        <v>26.402096272911876</v>
      </c>
      <c r="AD82" s="329">
        <v>141.89328416064382</v>
      </c>
      <c r="AE82" s="329">
        <v>0</v>
      </c>
      <c r="AF82" s="329">
        <v>0</v>
      </c>
      <c r="AG82" s="329">
        <v>0.16777419354912126</v>
      </c>
      <c r="AH82" s="329">
        <v>1.0983695652157621E-2</v>
      </c>
      <c r="AI82" s="329">
        <v>148.94565217476338</v>
      </c>
      <c r="AJ82" s="329">
        <v>320.35840000002645</v>
      </c>
      <c r="AK82" s="329">
        <v>257.58719999995083</v>
      </c>
      <c r="AL82" s="329">
        <v>0</v>
      </c>
      <c r="AM82" s="329">
        <v>0</v>
      </c>
      <c r="AN82" s="329">
        <v>0</v>
      </c>
      <c r="AO82" s="329">
        <v>0</v>
      </c>
      <c r="AP82" s="329">
        <v>0</v>
      </c>
      <c r="AQ82" s="329">
        <v>0</v>
      </c>
      <c r="AR82" s="329">
        <v>0</v>
      </c>
      <c r="AS82" s="329">
        <v>0</v>
      </c>
      <c r="AT82" s="329">
        <v>0</v>
      </c>
      <c r="AU82" s="329">
        <v>0</v>
      </c>
      <c r="AV82" s="329">
        <v>0</v>
      </c>
      <c r="AW82" s="329">
        <v>0</v>
      </c>
      <c r="AX82" s="329">
        <v>0</v>
      </c>
      <c r="AY82" s="329">
        <v>264.61759999999776</v>
      </c>
      <c r="AZ82" s="329">
        <v>180.56171875004657</v>
      </c>
      <c r="BA82" s="329">
        <v>71.814399998635054</v>
      </c>
      <c r="BB82" s="329">
        <v>0</v>
      </c>
      <c r="BC82" s="329">
        <v>0</v>
      </c>
      <c r="BD82" s="329">
        <v>0</v>
      </c>
      <c r="BE82" s="329">
        <v>0</v>
      </c>
      <c r="BF82" s="329">
        <v>0</v>
      </c>
      <c r="BG82" s="329">
        <v>0</v>
      </c>
      <c r="BH82" s="329">
        <v>0</v>
      </c>
      <c r="BI82" s="329">
        <v>0</v>
      </c>
      <c r="BJ82" s="329">
        <v>0</v>
      </c>
      <c r="BK82" s="329">
        <v>0</v>
      </c>
      <c r="BL82" s="329">
        <v>0</v>
      </c>
      <c r="BM82" s="329">
        <v>0</v>
      </c>
      <c r="BN82" s="329">
        <v>0</v>
      </c>
      <c r="BO82" s="329">
        <v>0</v>
      </c>
      <c r="BP82" s="329">
        <v>20.699999999953434</v>
      </c>
      <c r="BQ82" s="329">
        <v>0</v>
      </c>
      <c r="BR82" s="329">
        <v>0</v>
      </c>
      <c r="BS82" s="329">
        <v>0</v>
      </c>
    </row>
    <row r="83" spans="1:71" ht="15.75" customHeight="1" x14ac:dyDescent="0.25">
      <c r="A83" s="288" t="s">
        <v>1193</v>
      </c>
      <c r="B83" s="218">
        <v>46244</v>
      </c>
      <c r="C83" s="332">
        <v>0.16666666666666666</v>
      </c>
      <c r="D83" s="332">
        <v>0.20833333333333334</v>
      </c>
      <c r="E83" s="329">
        <v>2856.7276028394699</v>
      </c>
      <c r="F83" s="329">
        <v>2845.0875362455845</v>
      </c>
      <c r="G83" s="329">
        <v>1906.3911884129047</v>
      </c>
      <c r="H83" s="329">
        <v>961.19466665387154</v>
      </c>
      <c r="I83" s="329">
        <v>408.14786206930876</v>
      </c>
      <c r="J83" s="329">
        <v>368.35142969340086</v>
      </c>
      <c r="K83" s="329">
        <v>391.44006332010031</v>
      </c>
      <c r="L83" s="329">
        <v>330.32645162940025</v>
      </c>
      <c r="M83" s="329">
        <v>397.11869082227349</v>
      </c>
      <c r="N83" s="329">
        <v>0</v>
      </c>
      <c r="O83" s="329">
        <v>0</v>
      </c>
      <c r="P83" s="329">
        <v>0</v>
      </c>
      <c r="Q83" s="329">
        <v>0</v>
      </c>
      <c r="R83" s="329">
        <v>100.27759048342705</v>
      </c>
      <c r="S83" s="329">
        <v>96.719408779405057</v>
      </c>
      <c r="T83" s="329">
        <v>69.990008600987494</v>
      </c>
      <c r="U83" s="329">
        <v>0</v>
      </c>
      <c r="V83" s="329">
        <v>0</v>
      </c>
      <c r="W83" s="329">
        <v>118.19387083128095</v>
      </c>
      <c r="X83" s="329">
        <v>0</v>
      </c>
      <c r="Y83" s="329">
        <v>94.618500722572207</v>
      </c>
      <c r="Z83" s="329">
        <v>0.552734375</v>
      </c>
      <c r="AA83" s="329">
        <v>0</v>
      </c>
      <c r="AB83" s="329">
        <v>109.08695652196184</v>
      </c>
      <c r="AC83" s="329">
        <v>26.52795031061396</v>
      </c>
      <c r="AD83" s="329">
        <v>127.92546583898365</v>
      </c>
      <c r="AE83" s="329">
        <v>0</v>
      </c>
      <c r="AF83" s="329">
        <v>0</v>
      </c>
      <c r="AG83" s="329">
        <v>0.1677419354855374</v>
      </c>
      <c r="AH83" s="329">
        <v>1.0986179289147913E-2</v>
      </c>
      <c r="AI83" s="329">
        <v>144.7651355760172</v>
      </c>
      <c r="AJ83" s="329">
        <v>326.57600000011735</v>
      </c>
      <c r="AK83" s="329">
        <v>263.61600000038743</v>
      </c>
      <c r="AL83" s="329">
        <v>0</v>
      </c>
      <c r="AM83" s="329">
        <v>0</v>
      </c>
      <c r="AN83" s="329">
        <v>0</v>
      </c>
      <c r="AO83" s="329">
        <v>0</v>
      </c>
      <c r="AP83" s="329">
        <v>0</v>
      </c>
      <c r="AQ83" s="329">
        <v>0</v>
      </c>
      <c r="AR83" s="329">
        <v>0</v>
      </c>
      <c r="AS83" s="329">
        <v>0</v>
      </c>
      <c r="AT83" s="329">
        <v>0</v>
      </c>
      <c r="AU83" s="329">
        <v>0</v>
      </c>
      <c r="AV83" s="329">
        <v>0</v>
      </c>
      <c r="AW83" s="329">
        <v>0</v>
      </c>
      <c r="AX83" s="329">
        <v>0</v>
      </c>
      <c r="AY83" s="329">
        <v>268.96320000011474</v>
      </c>
      <c r="AZ83" s="329">
        <v>173.97499999997672</v>
      </c>
      <c r="BA83" s="329">
        <v>71.660800000652671</v>
      </c>
      <c r="BB83" s="329">
        <v>0</v>
      </c>
      <c r="BC83" s="329">
        <v>0</v>
      </c>
      <c r="BD83" s="329">
        <v>0</v>
      </c>
      <c r="BE83" s="329">
        <v>0</v>
      </c>
      <c r="BF83" s="329">
        <v>0</v>
      </c>
      <c r="BG83" s="329">
        <v>0</v>
      </c>
      <c r="BH83" s="329">
        <v>0</v>
      </c>
      <c r="BI83" s="329">
        <v>0</v>
      </c>
      <c r="BJ83" s="329">
        <v>0</v>
      </c>
      <c r="BK83" s="329">
        <v>0</v>
      </c>
      <c r="BL83" s="329">
        <v>0</v>
      </c>
      <c r="BM83" s="329">
        <v>0</v>
      </c>
      <c r="BN83" s="329">
        <v>0</v>
      </c>
      <c r="BO83" s="329">
        <v>0</v>
      </c>
      <c r="BP83" s="329">
        <v>15.950000000069849</v>
      </c>
      <c r="BQ83" s="329">
        <v>0</v>
      </c>
      <c r="BR83" s="329">
        <v>0</v>
      </c>
      <c r="BS83" s="329">
        <v>6.9999999996070983E-3</v>
      </c>
    </row>
    <row r="84" spans="1:71" ht="15.75" customHeight="1" x14ac:dyDescent="0.25">
      <c r="A84" s="288" t="s">
        <v>1194</v>
      </c>
      <c r="B84" s="218">
        <v>46244</v>
      </c>
      <c r="C84" s="332">
        <v>0.20833333333333334</v>
      </c>
      <c r="D84" s="332">
        <v>0.25</v>
      </c>
      <c r="E84" s="329">
        <v>2856.5097304880619</v>
      </c>
      <c r="F84" s="329">
        <v>2840.1604637503624</v>
      </c>
      <c r="G84" s="329">
        <v>1890.3039999902248</v>
      </c>
      <c r="H84" s="329">
        <v>962.2186666727066</v>
      </c>
      <c r="I84" s="329">
        <v>424.97518644109368</v>
      </c>
      <c r="J84" s="329">
        <v>324.39324827492237</v>
      </c>
      <c r="K84" s="329">
        <v>381.55964212119579</v>
      </c>
      <c r="L84" s="329">
        <v>337.11327718943357</v>
      </c>
      <c r="M84" s="329">
        <v>422.9143939204514</v>
      </c>
      <c r="N84" s="329">
        <v>0</v>
      </c>
      <c r="O84" s="329">
        <v>0</v>
      </c>
      <c r="P84" s="329">
        <v>0</v>
      </c>
      <c r="Q84" s="329">
        <v>6.5820582518354058</v>
      </c>
      <c r="R84" s="329">
        <v>100.28460582857952</v>
      </c>
      <c r="S84" s="329">
        <v>96.580806324258447</v>
      </c>
      <c r="T84" s="329">
        <v>70.514484471641481</v>
      </c>
      <c r="U84" s="329">
        <v>0</v>
      </c>
      <c r="V84" s="329">
        <v>0</v>
      </c>
      <c r="W84" s="329">
        <v>128.7501913048327</v>
      </c>
      <c r="X84" s="329">
        <v>0</v>
      </c>
      <c r="Y84" s="329">
        <v>94.332298136781901</v>
      </c>
      <c r="Z84" s="329">
        <v>0</v>
      </c>
      <c r="AA84" s="329">
        <v>0</v>
      </c>
      <c r="AB84" s="329">
        <v>103.59456521738321</v>
      </c>
      <c r="AC84" s="329">
        <v>26.514243539888412</v>
      </c>
      <c r="AD84" s="329">
        <v>91.906832298263907</v>
      </c>
      <c r="AE84" s="329">
        <v>0</v>
      </c>
      <c r="AF84" s="329">
        <v>0</v>
      </c>
      <c r="AG84" s="329">
        <v>0.16574193548149196</v>
      </c>
      <c r="AH84" s="329">
        <v>1.0983870967720577E-2</v>
      </c>
      <c r="AI84" s="329">
        <v>152.28377746604383</v>
      </c>
      <c r="AJ84" s="329">
        <v>317.02399999997579</v>
      </c>
      <c r="AK84" s="329">
        <v>255.61600000038743</v>
      </c>
      <c r="AL84" s="329">
        <v>0</v>
      </c>
      <c r="AM84" s="329">
        <v>0</v>
      </c>
      <c r="AN84" s="329">
        <v>0</v>
      </c>
      <c r="AO84" s="329">
        <v>0</v>
      </c>
      <c r="AP84" s="329">
        <v>0</v>
      </c>
      <c r="AQ84" s="329">
        <v>0</v>
      </c>
      <c r="AR84" s="329">
        <v>0</v>
      </c>
      <c r="AS84" s="329">
        <v>0</v>
      </c>
      <c r="AT84" s="329">
        <v>0</v>
      </c>
      <c r="AU84" s="329">
        <v>0</v>
      </c>
      <c r="AV84" s="329">
        <v>0</v>
      </c>
      <c r="AW84" s="329">
        <v>0</v>
      </c>
      <c r="AX84" s="329">
        <v>0</v>
      </c>
      <c r="AY84" s="329">
        <v>265.18399999989197</v>
      </c>
      <c r="AZ84" s="329">
        <v>177.89374999993015</v>
      </c>
      <c r="BA84" s="329">
        <v>71.148799998685718</v>
      </c>
      <c r="BB84" s="329">
        <v>0</v>
      </c>
      <c r="BC84" s="329">
        <v>0</v>
      </c>
      <c r="BD84" s="329">
        <v>0</v>
      </c>
      <c r="BE84" s="329">
        <v>0</v>
      </c>
      <c r="BF84" s="329">
        <v>0</v>
      </c>
      <c r="BG84" s="329">
        <v>0</v>
      </c>
      <c r="BH84" s="329">
        <v>0</v>
      </c>
      <c r="BI84" s="329">
        <v>0</v>
      </c>
      <c r="BJ84" s="329">
        <v>0</v>
      </c>
      <c r="BK84" s="329">
        <v>0</v>
      </c>
      <c r="BL84" s="329">
        <v>0</v>
      </c>
      <c r="BM84" s="329">
        <v>0</v>
      </c>
      <c r="BN84" s="329">
        <v>0</v>
      </c>
      <c r="BO84" s="329">
        <v>0</v>
      </c>
      <c r="BP84" s="329">
        <v>42.256249999976717</v>
      </c>
      <c r="BQ84" s="329">
        <v>0</v>
      </c>
      <c r="BR84" s="329">
        <v>0</v>
      </c>
      <c r="BS84" s="329">
        <v>0</v>
      </c>
    </row>
    <row r="85" spans="1:71" ht="15.75" customHeight="1" x14ac:dyDescent="0.25">
      <c r="A85" s="288" t="s">
        <v>1195</v>
      </c>
      <c r="B85" s="218">
        <v>46245</v>
      </c>
      <c r="C85" s="332">
        <v>0.91666666666666663</v>
      </c>
      <c r="D85" s="332">
        <v>0.95833333333333337</v>
      </c>
      <c r="E85" s="329">
        <v>2840.1307826340199</v>
      </c>
      <c r="F85" s="329">
        <v>2824.3081985712051</v>
      </c>
      <c r="G85" s="329">
        <v>1808.3840000033379</v>
      </c>
      <c r="H85" s="329">
        <v>1044.8213333338499</v>
      </c>
      <c r="I85" s="329">
        <v>442.15972881391644</v>
      </c>
      <c r="J85" s="329">
        <v>323.16745762526989</v>
      </c>
      <c r="K85" s="329">
        <v>377.87335593253374</v>
      </c>
      <c r="L85" s="329">
        <v>325.1520187035203</v>
      </c>
      <c r="M85" s="329">
        <v>326.49979661032557</v>
      </c>
      <c r="N85" s="329">
        <v>0</v>
      </c>
      <c r="O85" s="329">
        <v>0</v>
      </c>
      <c r="P85" s="329">
        <v>0</v>
      </c>
      <c r="Q85" s="329">
        <v>0</v>
      </c>
      <c r="R85" s="329">
        <v>100.27171355485916</v>
      </c>
      <c r="S85" s="329">
        <v>96.390101244207472</v>
      </c>
      <c r="T85" s="329">
        <v>72.627123123034835</v>
      </c>
      <c r="U85" s="329">
        <v>0</v>
      </c>
      <c r="V85" s="329">
        <v>0</v>
      </c>
      <c r="W85" s="329">
        <v>139.757469329983</v>
      </c>
      <c r="X85" s="329">
        <v>0</v>
      </c>
      <c r="Y85" s="329">
        <v>94.71635610749945</v>
      </c>
      <c r="Z85" s="329">
        <v>0.56396484375</v>
      </c>
      <c r="AA85" s="329">
        <v>0</v>
      </c>
      <c r="AB85" s="329">
        <v>85.349582686088979</v>
      </c>
      <c r="AC85" s="329">
        <v>26.459190605673939</v>
      </c>
      <c r="AD85" s="329">
        <v>106.85087271034718</v>
      </c>
      <c r="AE85" s="329">
        <v>0</v>
      </c>
      <c r="AF85" s="329">
        <v>0</v>
      </c>
      <c r="AG85" s="329">
        <v>0.16774006546256715</v>
      </c>
      <c r="AH85" s="329">
        <v>1.1222826086850546E-2</v>
      </c>
      <c r="AI85" s="329">
        <v>137.17391304392368</v>
      </c>
      <c r="AJ85" s="329">
        <v>321.21173333353363</v>
      </c>
      <c r="AK85" s="329">
        <v>258.61120000015944</v>
      </c>
      <c r="AL85" s="329">
        <v>0</v>
      </c>
      <c r="AM85" s="329">
        <v>0</v>
      </c>
      <c r="AN85" s="329">
        <v>0</v>
      </c>
      <c r="AO85" s="329">
        <v>0</v>
      </c>
      <c r="AP85" s="329">
        <v>0</v>
      </c>
      <c r="AQ85" s="329">
        <v>0</v>
      </c>
      <c r="AR85" s="329">
        <v>0</v>
      </c>
      <c r="AS85" s="329">
        <v>0</v>
      </c>
      <c r="AT85" s="329">
        <v>0</v>
      </c>
      <c r="AU85" s="329">
        <v>0</v>
      </c>
      <c r="AV85" s="329">
        <v>0</v>
      </c>
      <c r="AW85" s="329">
        <v>0</v>
      </c>
      <c r="AX85" s="329">
        <v>0</v>
      </c>
      <c r="AY85" s="329">
        <v>267.3664000001736</v>
      </c>
      <c r="AZ85" s="329">
        <v>189.73203125002328</v>
      </c>
      <c r="BA85" s="329">
        <v>64.492800001055002</v>
      </c>
      <c r="BB85" s="329">
        <v>0</v>
      </c>
      <c r="BC85" s="329">
        <v>0</v>
      </c>
      <c r="BD85" s="329">
        <v>0</v>
      </c>
      <c r="BE85" s="329">
        <v>0</v>
      </c>
      <c r="BF85" s="329">
        <v>0</v>
      </c>
      <c r="BG85" s="329">
        <v>0</v>
      </c>
      <c r="BH85" s="329">
        <v>0</v>
      </c>
      <c r="BI85" s="329">
        <v>0</v>
      </c>
      <c r="BJ85" s="329">
        <v>0</v>
      </c>
      <c r="BK85" s="329">
        <v>0</v>
      </c>
      <c r="BL85" s="329">
        <v>0</v>
      </c>
      <c r="BM85" s="329">
        <v>0</v>
      </c>
      <c r="BN85" s="329">
        <v>0</v>
      </c>
      <c r="BO85" s="329">
        <v>0</v>
      </c>
      <c r="BP85" s="329">
        <v>19.131250000093132</v>
      </c>
      <c r="BQ85" s="329">
        <v>0</v>
      </c>
      <c r="BR85" s="329">
        <v>0</v>
      </c>
      <c r="BS85" s="329">
        <v>6.9999999996070983E-3</v>
      </c>
    </row>
    <row r="86" spans="1:71" ht="15.75" customHeight="1" x14ac:dyDescent="0.25">
      <c r="A86" s="288" t="s">
        <v>1196</v>
      </c>
      <c r="B86" s="218">
        <v>46245</v>
      </c>
      <c r="C86" s="332">
        <v>0.95833333333333337</v>
      </c>
      <c r="D86" s="332">
        <v>0</v>
      </c>
      <c r="E86" s="329">
        <v>2905.9042318761349</v>
      </c>
      <c r="F86" s="329">
        <v>2889.0453333258629</v>
      </c>
      <c r="G86" s="329">
        <v>1854.8053333163261</v>
      </c>
      <c r="H86" s="329">
        <v>1059.8103188425303</v>
      </c>
      <c r="I86" s="329">
        <v>435.59918643906713</v>
      </c>
      <c r="J86" s="329">
        <v>326.77749152481556</v>
      </c>
      <c r="K86" s="329">
        <v>361.28108474612236</v>
      </c>
      <c r="L86" s="329">
        <v>332.56838807463646</v>
      </c>
      <c r="M86" s="329">
        <v>394.46562711894512</v>
      </c>
      <c r="N86" s="329">
        <v>0</v>
      </c>
      <c r="O86" s="329">
        <v>0</v>
      </c>
      <c r="P86" s="329">
        <v>0</v>
      </c>
      <c r="Q86" s="329">
        <v>18.500266666524112</v>
      </c>
      <c r="R86" s="329">
        <v>100.46825800277293</v>
      </c>
      <c r="S86" s="329">
        <v>96.912695652339607</v>
      </c>
      <c r="T86" s="329">
        <v>71.550392270088196</v>
      </c>
      <c r="U86" s="329">
        <v>0</v>
      </c>
      <c r="V86" s="329">
        <v>0</v>
      </c>
      <c r="W86" s="329">
        <v>123.22504347842187</v>
      </c>
      <c r="X86" s="329">
        <v>0</v>
      </c>
      <c r="Y86" s="329">
        <v>94.600310558918864</v>
      </c>
      <c r="Z86" s="329">
        <v>0</v>
      </c>
      <c r="AA86" s="329">
        <v>0</v>
      </c>
      <c r="AB86" s="329">
        <v>99.770186335779727</v>
      </c>
      <c r="AC86" s="329">
        <v>26.842410474549979</v>
      </c>
      <c r="AD86" s="329">
        <v>98.534161490388215</v>
      </c>
      <c r="AE86" s="329">
        <v>0</v>
      </c>
      <c r="AF86" s="329">
        <v>0</v>
      </c>
      <c r="AG86" s="329">
        <v>0.16752173912027502</v>
      </c>
      <c r="AH86" s="329">
        <v>1.111956521731372E-2</v>
      </c>
      <c r="AI86" s="329">
        <v>147.20652173925191</v>
      </c>
      <c r="AJ86" s="329">
        <v>328.69866666640155</v>
      </c>
      <c r="AK86" s="329">
        <v>265.91999999992549</v>
      </c>
      <c r="AL86" s="329">
        <v>0</v>
      </c>
      <c r="AM86" s="329">
        <v>0</v>
      </c>
      <c r="AN86" s="329">
        <v>0</v>
      </c>
      <c r="AO86" s="329">
        <v>0</v>
      </c>
      <c r="AP86" s="329">
        <v>0</v>
      </c>
      <c r="AQ86" s="329">
        <v>0</v>
      </c>
      <c r="AR86" s="329">
        <v>0</v>
      </c>
      <c r="AS86" s="329">
        <v>0</v>
      </c>
      <c r="AT86" s="329">
        <v>0</v>
      </c>
      <c r="AU86" s="329">
        <v>0</v>
      </c>
      <c r="AV86" s="329">
        <v>0</v>
      </c>
      <c r="AW86" s="329">
        <v>0</v>
      </c>
      <c r="AX86" s="329">
        <v>0</v>
      </c>
      <c r="AY86" s="329">
        <v>267.44320000009611</v>
      </c>
      <c r="AZ86" s="329">
        <v>183.10546875</v>
      </c>
      <c r="BA86" s="329">
        <v>64.492799999192357</v>
      </c>
      <c r="BB86" s="329">
        <v>0</v>
      </c>
      <c r="BC86" s="329">
        <v>0</v>
      </c>
      <c r="BD86" s="329">
        <v>0</v>
      </c>
      <c r="BE86" s="329">
        <v>0</v>
      </c>
      <c r="BF86" s="329">
        <v>0</v>
      </c>
      <c r="BG86" s="329">
        <v>0</v>
      </c>
      <c r="BH86" s="329">
        <v>0</v>
      </c>
      <c r="BI86" s="329">
        <v>0</v>
      </c>
      <c r="BJ86" s="329">
        <v>0</v>
      </c>
      <c r="BK86" s="329">
        <v>0</v>
      </c>
      <c r="BL86" s="329">
        <v>0</v>
      </c>
      <c r="BM86" s="329">
        <v>0</v>
      </c>
      <c r="BN86" s="329">
        <v>0</v>
      </c>
      <c r="BO86" s="329">
        <v>0</v>
      </c>
      <c r="BP86" s="329">
        <v>29.522408536518924</v>
      </c>
      <c r="BQ86" s="329">
        <v>0</v>
      </c>
      <c r="BR86" s="329">
        <v>0</v>
      </c>
      <c r="BS86" s="329">
        <v>0</v>
      </c>
    </row>
    <row r="87" spans="1:71" ht="15.75" customHeight="1" x14ac:dyDescent="0.25">
      <c r="A87" s="288" t="s">
        <v>1197</v>
      </c>
      <c r="B87" s="218">
        <v>46245</v>
      </c>
      <c r="C87" s="332">
        <v>0</v>
      </c>
      <c r="D87" s="332">
        <v>4.1666666666666664E-2</v>
      </c>
      <c r="E87" s="329">
        <v>2878.3601159453392</v>
      </c>
      <c r="F87" s="329">
        <v>2878.8053333461285</v>
      </c>
      <c r="G87" s="329">
        <v>1815.8933333456516</v>
      </c>
      <c r="H87" s="329">
        <v>1070.4510145038366</v>
      </c>
      <c r="I87" s="329">
        <v>433.2734915278852</v>
      </c>
      <c r="J87" s="329">
        <v>318.58549152687192</v>
      </c>
      <c r="K87" s="329">
        <v>389.88366101682186</v>
      </c>
      <c r="L87" s="329">
        <v>340.59281355142593</v>
      </c>
      <c r="M87" s="329">
        <v>314.47512799873948</v>
      </c>
      <c r="N87" s="329">
        <v>0</v>
      </c>
      <c r="O87" s="329">
        <v>0</v>
      </c>
      <c r="P87" s="329">
        <v>0</v>
      </c>
      <c r="Q87" s="329">
        <v>28.125124637968838</v>
      </c>
      <c r="R87" s="329">
        <v>100.32478547561914</v>
      </c>
      <c r="S87" s="329">
        <v>96.764042511582375</v>
      </c>
      <c r="T87" s="329">
        <v>72.191999999806285</v>
      </c>
      <c r="U87" s="329">
        <v>0</v>
      </c>
      <c r="V87" s="329">
        <v>0</v>
      </c>
      <c r="W87" s="329">
        <v>115.17699710093439</v>
      </c>
      <c r="X87" s="329">
        <v>0</v>
      </c>
      <c r="Y87" s="329">
        <v>94.600000000093132</v>
      </c>
      <c r="Z87" s="329">
        <v>0.56103515625</v>
      </c>
      <c r="AA87" s="329">
        <v>0</v>
      </c>
      <c r="AB87" s="329">
        <v>97.205496308393776</v>
      </c>
      <c r="AC87" s="329">
        <v>26.503086419776082</v>
      </c>
      <c r="AD87" s="329">
        <v>91.61180124245584</v>
      </c>
      <c r="AE87" s="329">
        <v>0</v>
      </c>
      <c r="AF87" s="329">
        <v>0</v>
      </c>
      <c r="AG87" s="329">
        <v>0.16795652174187126</v>
      </c>
      <c r="AH87" s="329">
        <v>1.1331521739293748E-2</v>
      </c>
      <c r="AI87" s="329">
        <v>151.17075736355036</v>
      </c>
      <c r="AJ87" s="329">
        <v>324.7839999999851</v>
      </c>
      <c r="AK87" s="329">
        <v>261.82400000002235</v>
      </c>
      <c r="AL87" s="329">
        <v>0</v>
      </c>
      <c r="AM87" s="329">
        <v>0</v>
      </c>
      <c r="AN87" s="329">
        <v>0</v>
      </c>
      <c r="AO87" s="329">
        <v>0</v>
      </c>
      <c r="AP87" s="329">
        <v>0</v>
      </c>
      <c r="AQ87" s="329">
        <v>0</v>
      </c>
      <c r="AR87" s="329">
        <v>0</v>
      </c>
      <c r="AS87" s="329">
        <v>0</v>
      </c>
      <c r="AT87" s="329">
        <v>0</v>
      </c>
      <c r="AU87" s="329">
        <v>0</v>
      </c>
      <c r="AV87" s="329">
        <v>0</v>
      </c>
      <c r="AW87" s="329">
        <v>0</v>
      </c>
      <c r="AX87" s="329">
        <v>0</v>
      </c>
      <c r="AY87" s="329">
        <v>263.68960000015795</v>
      </c>
      <c r="AZ87" s="329">
        <v>181.16953124990687</v>
      </c>
      <c r="BA87" s="329">
        <v>64.492800001055002</v>
      </c>
      <c r="BB87" s="329">
        <v>0</v>
      </c>
      <c r="BC87" s="329">
        <v>0</v>
      </c>
      <c r="BD87" s="329">
        <v>0</v>
      </c>
      <c r="BE87" s="329">
        <v>0</v>
      </c>
      <c r="BF87" s="329">
        <v>0</v>
      </c>
      <c r="BG87" s="329">
        <v>0</v>
      </c>
      <c r="BH87" s="329">
        <v>0</v>
      </c>
      <c r="BI87" s="329">
        <v>0</v>
      </c>
      <c r="BJ87" s="329">
        <v>0</v>
      </c>
      <c r="BK87" s="329">
        <v>0</v>
      </c>
      <c r="BL87" s="329">
        <v>0</v>
      </c>
      <c r="BM87" s="329">
        <v>0</v>
      </c>
      <c r="BN87" s="329">
        <v>0</v>
      </c>
      <c r="BO87" s="329">
        <v>0</v>
      </c>
      <c r="BP87" s="329">
        <v>20.59165396343451</v>
      </c>
      <c r="BQ87" s="329">
        <v>0</v>
      </c>
      <c r="BR87" s="329">
        <v>0</v>
      </c>
      <c r="BS87" s="329">
        <v>4.0000000008149073E-3</v>
      </c>
    </row>
    <row r="88" spans="1:71" ht="15.75" customHeight="1" x14ac:dyDescent="0.25">
      <c r="A88" s="288" t="s">
        <v>1198</v>
      </c>
      <c r="B88" s="218">
        <v>46245</v>
      </c>
      <c r="C88" s="332">
        <v>4.1666666666666664E-2</v>
      </c>
      <c r="D88" s="332">
        <v>8.3333333333333329E-2</v>
      </c>
      <c r="E88" s="329">
        <v>2922.2585507035255</v>
      </c>
      <c r="F88" s="329">
        <v>2905.726144939661</v>
      </c>
      <c r="G88" s="329">
        <v>1890.3040000200272</v>
      </c>
      <c r="H88" s="329">
        <v>1027.0719999969006</v>
      </c>
      <c r="I88" s="329">
        <v>429.17749152332544</v>
      </c>
      <c r="J88" s="329">
        <v>336.25383050739765</v>
      </c>
      <c r="K88" s="329">
        <v>381.69166101515293</v>
      </c>
      <c r="L88" s="329">
        <v>344.96650847792625</v>
      </c>
      <c r="M88" s="329">
        <v>394.37585505098104</v>
      </c>
      <c r="N88" s="329">
        <v>0</v>
      </c>
      <c r="O88" s="329">
        <v>0</v>
      </c>
      <c r="P88" s="329">
        <v>0</v>
      </c>
      <c r="Q88" s="329">
        <v>6.1106086950749159</v>
      </c>
      <c r="R88" s="329">
        <v>100.24626086978242</v>
      </c>
      <c r="S88" s="329">
        <v>96.738566183950752</v>
      </c>
      <c r="T88" s="329">
        <v>70.667130435816944</v>
      </c>
      <c r="U88" s="329">
        <v>0</v>
      </c>
      <c r="V88" s="329">
        <v>0</v>
      </c>
      <c r="W88" s="329">
        <v>131.17291594203562</v>
      </c>
      <c r="X88" s="329">
        <v>0</v>
      </c>
      <c r="Y88" s="329">
        <v>94.826249999925494</v>
      </c>
      <c r="Z88" s="329">
        <v>0</v>
      </c>
      <c r="AA88" s="329">
        <v>0</v>
      </c>
      <c r="AB88" s="329">
        <v>93.795266468077898</v>
      </c>
      <c r="AC88" s="329">
        <v>25.886049723718315</v>
      </c>
      <c r="AD88" s="329">
        <v>113.75414364691824</v>
      </c>
      <c r="AE88" s="329">
        <v>0</v>
      </c>
      <c r="AF88" s="329">
        <v>0</v>
      </c>
      <c r="AG88" s="329">
        <v>0.16770640486356569</v>
      </c>
      <c r="AH88" s="329">
        <v>1.1133941093930844E-2</v>
      </c>
      <c r="AI88" s="329">
        <v>158.37634408567101</v>
      </c>
      <c r="AJ88" s="329">
        <v>324.44952380959876</v>
      </c>
      <c r="AK88" s="329">
        <v>261.75999999977648</v>
      </c>
      <c r="AL88" s="329">
        <v>0</v>
      </c>
      <c r="AM88" s="329">
        <v>0</v>
      </c>
      <c r="AN88" s="329">
        <v>0</v>
      </c>
      <c r="AO88" s="329">
        <v>0</v>
      </c>
      <c r="AP88" s="329">
        <v>0</v>
      </c>
      <c r="AQ88" s="329">
        <v>0</v>
      </c>
      <c r="AR88" s="329">
        <v>0</v>
      </c>
      <c r="AS88" s="329">
        <v>0</v>
      </c>
      <c r="AT88" s="329">
        <v>0</v>
      </c>
      <c r="AU88" s="329">
        <v>0</v>
      </c>
      <c r="AV88" s="329">
        <v>0</v>
      </c>
      <c r="AW88" s="329">
        <v>0</v>
      </c>
      <c r="AX88" s="329">
        <v>0</v>
      </c>
      <c r="AY88" s="329">
        <v>267.45599999977276</v>
      </c>
      <c r="AZ88" s="329">
        <v>180.83359375002328</v>
      </c>
      <c r="BA88" s="329">
        <v>66.94400000013411</v>
      </c>
      <c r="BB88" s="329">
        <v>0</v>
      </c>
      <c r="BC88" s="329">
        <v>0</v>
      </c>
      <c r="BD88" s="329">
        <v>0</v>
      </c>
      <c r="BE88" s="329">
        <v>0</v>
      </c>
      <c r="BF88" s="329">
        <v>0</v>
      </c>
      <c r="BG88" s="329">
        <v>0</v>
      </c>
      <c r="BH88" s="329">
        <v>0</v>
      </c>
      <c r="BI88" s="329">
        <v>0</v>
      </c>
      <c r="BJ88" s="329">
        <v>0</v>
      </c>
      <c r="BK88" s="329">
        <v>0</v>
      </c>
      <c r="BL88" s="329">
        <v>0</v>
      </c>
      <c r="BM88" s="329">
        <v>0</v>
      </c>
      <c r="BN88" s="329">
        <v>0</v>
      </c>
      <c r="BO88" s="329">
        <v>0</v>
      </c>
      <c r="BP88" s="329">
        <v>23.5546875</v>
      </c>
      <c r="BQ88" s="329">
        <v>0</v>
      </c>
      <c r="BR88" s="329">
        <v>0</v>
      </c>
      <c r="BS88" s="329">
        <v>0</v>
      </c>
    </row>
    <row r="89" spans="1:71" ht="15.75" customHeight="1" x14ac:dyDescent="0.25">
      <c r="A89" s="288" t="s">
        <v>1199</v>
      </c>
      <c r="B89" s="218">
        <v>46245</v>
      </c>
      <c r="C89" s="332">
        <v>8.3333333333333329E-2</v>
      </c>
      <c r="D89" s="332">
        <v>0.125</v>
      </c>
      <c r="E89" s="329">
        <v>2758.6560000181198</v>
      </c>
      <c r="F89" s="329">
        <v>2754.9458550810814</v>
      </c>
      <c r="G89" s="329">
        <v>1742.1653333306313</v>
      </c>
      <c r="H89" s="329">
        <v>1024.3413333296776</v>
      </c>
      <c r="I89" s="329">
        <v>403.31715254113078</v>
      </c>
      <c r="J89" s="329">
        <v>318.06481355801225</v>
      </c>
      <c r="K89" s="329">
        <v>346.35498305410147</v>
      </c>
      <c r="L89" s="329">
        <v>338.51010169833899</v>
      </c>
      <c r="M89" s="329">
        <v>335.10833898559213</v>
      </c>
      <c r="N89" s="329">
        <v>0</v>
      </c>
      <c r="O89" s="329">
        <v>0</v>
      </c>
      <c r="P89" s="329">
        <v>0</v>
      </c>
      <c r="Q89" s="329">
        <v>0</v>
      </c>
      <c r="R89" s="329">
        <v>100.48432850185782</v>
      </c>
      <c r="S89" s="329">
        <v>96.7791304346174</v>
      </c>
      <c r="T89" s="329">
        <v>71.891478260047734</v>
      </c>
      <c r="U89" s="329">
        <v>0</v>
      </c>
      <c r="V89" s="329">
        <v>0</v>
      </c>
      <c r="W89" s="329">
        <v>111.36000000033528</v>
      </c>
      <c r="X89" s="329">
        <v>0</v>
      </c>
      <c r="Y89" s="329">
        <v>94.759737261105329</v>
      </c>
      <c r="Z89" s="329">
        <v>0.56787109375</v>
      </c>
      <c r="AA89" s="329">
        <v>0</v>
      </c>
      <c r="AB89" s="329">
        <v>85.28955342900008</v>
      </c>
      <c r="AC89" s="329">
        <v>26.121762776281685</v>
      </c>
      <c r="AD89" s="329">
        <v>103.59861708898097</v>
      </c>
      <c r="AE89" s="329">
        <v>0</v>
      </c>
      <c r="AF89" s="329">
        <v>0</v>
      </c>
      <c r="AG89" s="329">
        <v>0.16855446470799507</v>
      </c>
      <c r="AH89" s="329">
        <v>1.1235624123401067E-2</v>
      </c>
      <c r="AI89" s="329">
        <v>151.15942028909922</v>
      </c>
      <c r="AJ89" s="329">
        <v>323.43340301979333</v>
      </c>
      <c r="AK89" s="329">
        <v>261.04320000018924</v>
      </c>
      <c r="AL89" s="329">
        <v>0</v>
      </c>
      <c r="AM89" s="329">
        <v>0</v>
      </c>
      <c r="AN89" s="329">
        <v>0</v>
      </c>
      <c r="AO89" s="329">
        <v>0</v>
      </c>
      <c r="AP89" s="329">
        <v>0</v>
      </c>
      <c r="AQ89" s="329">
        <v>0</v>
      </c>
      <c r="AR89" s="329">
        <v>0</v>
      </c>
      <c r="AS89" s="329">
        <v>0</v>
      </c>
      <c r="AT89" s="329">
        <v>0</v>
      </c>
      <c r="AU89" s="329">
        <v>0</v>
      </c>
      <c r="AV89" s="329">
        <v>0</v>
      </c>
      <c r="AW89" s="329">
        <v>0</v>
      </c>
      <c r="AX89" s="329">
        <v>0</v>
      </c>
      <c r="AY89" s="329">
        <v>261.81440000003204</v>
      </c>
      <c r="AZ89" s="329">
        <v>179.04843750002328</v>
      </c>
      <c r="BA89" s="329">
        <v>65.695999998599291</v>
      </c>
      <c r="BB89" s="329">
        <v>0</v>
      </c>
      <c r="BC89" s="329">
        <v>0</v>
      </c>
      <c r="BD89" s="329">
        <v>0</v>
      </c>
      <c r="BE89" s="329">
        <v>0</v>
      </c>
      <c r="BF89" s="329">
        <v>0</v>
      </c>
      <c r="BG89" s="329">
        <v>0</v>
      </c>
      <c r="BH89" s="329">
        <v>0</v>
      </c>
      <c r="BI89" s="329">
        <v>0</v>
      </c>
      <c r="BJ89" s="329">
        <v>0</v>
      </c>
      <c r="BK89" s="329">
        <v>0</v>
      </c>
      <c r="BL89" s="329">
        <v>0</v>
      </c>
      <c r="BM89" s="329">
        <v>0</v>
      </c>
      <c r="BN89" s="329">
        <v>0</v>
      </c>
      <c r="BO89" s="329">
        <v>0</v>
      </c>
      <c r="BP89" s="329">
        <v>22.1875</v>
      </c>
      <c r="BQ89" s="329">
        <v>0</v>
      </c>
      <c r="BR89" s="329">
        <v>0</v>
      </c>
      <c r="BS89" s="329">
        <v>0</v>
      </c>
    </row>
    <row r="90" spans="1:71" ht="15.75" customHeight="1" x14ac:dyDescent="0.25">
      <c r="A90" s="288" t="s">
        <v>1200</v>
      </c>
      <c r="B90" s="218">
        <v>46245</v>
      </c>
      <c r="C90" s="332">
        <v>0.125</v>
      </c>
      <c r="D90" s="332">
        <v>0.16666666666666666</v>
      </c>
      <c r="E90" s="329">
        <v>2905.4293333292007</v>
      </c>
      <c r="F90" s="329">
        <v>2892.5477101206779</v>
      </c>
      <c r="G90" s="329">
        <v>1873.8606376647949</v>
      </c>
      <c r="H90" s="329">
        <v>1037.6533333361149</v>
      </c>
      <c r="I90" s="329">
        <v>398.80461017042398</v>
      </c>
      <c r="J90" s="329">
        <v>331.32474576309323</v>
      </c>
      <c r="K90" s="329">
        <v>385.64881356060505</v>
      </c>
      <c r="L90" s="329">
        <v>338.30183050781488</v>
      </c>
      <c r="M90" s="329">
        <v>416.36881355941296</v>
      </c>
      <c r="N90" s="329">
        <v>0</v>
      </c>
      <c r="O90" s="329">
        <v>0</v>
      </c>
      <c r="P90" s="329">
        <v>0</v>
      </c>
      <c r="Q90" s="329">
        <v>0</v>
      </c>
      <c r="R90" s="329">
        <v>100.29758454114199</v>
      </c>
      <c r="S90" s="329">
        <v>96.946086956653744</v>
      </c>
      <c r="T90" s="329">
        <v>70.915710144676268</v>
      </c>
      <c r="U90" s="329">
        <v>0</v>
      </c>
      <c r="V90" s="329">
        <v>0</v>
      </c>
      <c r="W90" s="329">
        <v>109.02260869555175</v>
      </c>
      <c r="X90" s="329">
        <v>0</v>
      </c>
      <c r="Y90" s="329">
        <v>94.882956838235259</v>
      </c>
      <c r="Z90" s="329">
        <v>0</v>
      </c>
      <c r="AA90" s="329">
        <v>0</v>
      </c>
      <c r="AB90" s="329">
        <v>97.780539772473276</v>
      </c>
      <c r="AC90" s="329">
        <v>25.84375</v>
      </c>
      <c r="AD90" s="329">
        <v>103.42053119000047</v>
      </c>
      <c r="AE90" s="329">
        <v>0</v>
      </c>
      <c r="AF90" s="329">
        <v>0</v>
      </c>
      <c r="AG90" s="329">
        <v>0.16621739129914204</v>
      </c>
      <c r="AH90" s="329">
        <v>1.1358695652234019E-2</v>
      </c>
      <c r="AI90" s="329">
        <v>149.89130434859544</v>
      </c>
      <c r="AJ90" s="329">
        <v>326.47276547830552</v>
      </c>
      <c r="AK90" s="329">
        <v>263.0527999997139</v>
      </c>
      <c r="AL90" s="329">
        <v>0</v>
      </c>
      <c r="AM90" s="329">
        <v>0</v>
      </c>
      <c r="AN90" s="329">
        <v>0</v>
      </c>
      <c r="AO90" s="329">
        <v>0</v>
      </c>
      <c r="AP90" s="329">
        <v>0</v>
      </c>
      <c r="AQ90" s="329">
        <v>0</v>
      </c>
      <c r="AR90" s="329">
        <v>0</v>
      </c>
      <c r="AS90" s="329">
        <v>0</v>
      </c>
      <c r="AT90" s="329">
        <v>0</v>
      </c>
      <c r="AU90" s="329">
        <v>0</v>
      </c>
      <c r="AV90" s="329">
        <v>0</v>
      </c>
      <c r="AW90" s="329">
        <v>0</v>
      </c>
      <c r="AX90" s="329">
        <v>0</v>
      </c>
      <c r="AY90" s="329">
        <v>263.86239999998361</v>
      </c>
      <c r="AZ90" s="329">
        <v>172.84375</v>
      </c>
      <c r="BA90" s="329">
        <v>66.361600000411272</v>
      </c>
      <c r="BB90" s="329">
        <v>0</v>
      </c>
      <c r="BC90" s="329">
        <v>0</v>
      </c>
      <c r="BD90" s="329">
        <v>0</v>
      </c>
      <c r="BE90" s="329">
        <v>0</v>
      </c>
      <c r="BF90" s="329">
        <v>0</v>
      </c>
      <c r="BG90" s="329">
        <v>0</v>
      </c>
      <c r="BH90" s="329">
        <v>0</v>
      </c>
      <c r="BI90" s="329">
        <v>0</v>
      </c>
      <c r="BJ90" s="329">
        <v>0</v>
      </c>
      <c r="BK90" s="329">
        <v>0</v>
      </c>
      <c r="BL90" s="329">
        <v>0</v>
      </c>
      <c r="BM90" s="329">
        <v>0</v>
      </c>
      <c r="BN90" s="329">
        <v>0</v>
      </c>
      <c r="BO90" s="329">
        <v>0</v>
      </c>
      <c r="BP90" s="329">
        <v>15.040625000023283</v>
      </c>
      <c r="BQ90" s="329">
        <v>0</v>
      </c>
      <c r="BR90" s="329">
        <v>0</v>
      </c>
      <c r="BS90" s="329">
        <v>0</v>
      </c>
    </row>
    <row r="91" spans="1:71" ht="15.75" customHeight="1" x14ac:dyDescent="0.25">
      <c r="A91" s="288" t="s">
        <v>1201</v>
      </c>
      <c r="B91" s="218">
        <v>46245</v>
      </c>
      <c r="C91" s="332">
        <v>0.16666666666666666</v>
      </c>
      <c r="D91" s="332">
        <v>0.20833333333333334</v>
      </c>
      <c r="E91" s="329">
        <v>2860.3733333349228</v>
      </c>
      <c r="F91" s="329">
        <v>2843.7986161112785</v>
      </c>
      <c r="G91" s="329">
        <v>1860.3260290026665</v>
      </c>
      <c r="H91" s="329">
        <v>1012.1275362223387</v>
      </c>
      <c r="I91" s="329">
        <v>404.80258094891906</v>
      </c>
      <c r="J91" s="329">
        <v>329.38088135793805</v>
      </c>
      <c r="K91" s="329">
        <v>383.96349269151688</v>
      </c>
      <c r="L91" s="329">
        <v>332.67850846797228</v>
      </c>
      <c r="M91" s="329">
        <v>397.06901694834232</v>
      </c>
      <c r="N91" s="329">
        <v>0</v>
      </c>
      <c r="O91" s="329">
        <v>0</v>
      </c>
      <c r="P91" s="329">
        <v>0</v>
      </c>
      <c r="Q91" s="329">
        <v>0</v>
      </c>
      <c r="R91" s="329">
        <v>100.39095652196556</v>
      </c>
      <c r="S91" s="329">
        <v>96.806956521701068</v>
      </c>
      <c r="T91" s="329">
        <v>69.617159420624375</v>
      </c>
      <c r="U91" s="329">
        <v>0</v>
      </c>
      <c r="V91" s="329">
        <v>0</v>
      </c>
      <c r="W91" s="329">
        <v>108.63304347824305</v>
      </c>
      <c r="X91" s="329">
        <v>0</v>
      </c>
      <c r="Y91" s="329">
        <v>94.537466157227755</v>
      </c>
      <c r="Z91" s="329">
        <v>0.56640625</v>
      </c>
      <c r="AA91" s="329">
        <v>0</v>
      </c>
      <c r="AB91" s="329">
        <v>97.833258928731084</v>
      </c>
      <c r="AC91" s="329">
        <v>26.219647768884897</v>
      </c>
      <c r="AD91" s="329">
        <v>102.9885534606874</v>
      </c>
      <c r="AE91" s="329">
        <v>0</v>
      </c>
      <c r="AF91" s="329">
        <v>0</v>
      </c>
      <c r="AG91" s="329">
        <v>0.16647826087137219</v>
      </c>
      <c r="AH91" s="329">
        <v>1.1798913043548964E-2</v>
      </c>
      <c r="AI91" s="329">
        <v>146.97826087009162</v>
      </c>
      <c r="AJ91" s="329">
        <v>321.24750769254752</v>
      </c>
      <c r="AK91" s="329">
        <v>258.77760000061244</v>
      </c>
      <c r="AL91" s="329">
        <v>0</v>
      </c>
      <c r="AM91" s="329">
        <v>0</v>
      </c>
      <c r="AN91" s="329">
        <v>0</v>
      </c>
      <c r="AO91" s="329">
        <v>0</v>
      </c>
      <c r="AP91" s="329">
        <v>0</v>
      </c>
      <c r="AQ91" s="329">
        <v>0</v>
      </c>
      <c r="AR91" s="329">
        <v>0</v>
      </c>
      <c r="AS91" s="329">
        <v>0</v>
      </c>
      <c r="AT91" s="329">
        <v>0</v>
      </c>
      <c r="AU91" s="329">
        <v>0</v>
      </c>
      <c r="AV91" s="329">
        <v>0</v>
      </c>
      <c r="AW91" s="329">
        <v>0</v>
      </c>
      <c r="AX91" s="329">
        <v>0</v>
      </c>
      <c r="AY91" s="329">
        <v>264.63039999967441</v>
      </c>
      <c r="AZ91" s="329">
        <v>168.24375000002328</v>
      </c>
      <c r="BA91" s="329">
        <v>66.028800001367927</v>
      </c>
      <c r="BB91" s="329">
        <v>0</v>
      </c>
      <c r="BC91" s="329">
        <v>0</v>
      </c>
      <c r="BD91" s="329">
        <v>0</v>
      </c>
      <c r="BE91" s="329">
        <v>0</v>
      </c>
      <c r="BF91" s="329">
        <v>0</v>
      </c>
      <c r="BG91" s="329">
        <v>0</v>
      </c>
      <c r="BH91" s="329">
        <v>0</v>
      </c>
      <c r="BI91" s="329">
        <v>0</v>
      </c>
      <c r="BJ91" s="329">
        <v>0</v>
      </c>
      <c r="BK91" s="329">
        <v>0</v>
      </c>
      <c r="BL91" s="329">
        <v>0</v>
      </c>
      <c r="BM91" s="329">
        <v>0</v>
      </c>
      <c r="BN91" s="329">
        <v>0</v>
      </c>
      <c r="BO91" s="329">
        <v>0</v>
      </c>
      <c r="BP91" s="329">
        <v>27.196875000023283</v>
      </c>
      <c r="BQ91" s="329">
        <v>0</v>
      </c>
      <c r="BR91" s="329">
        <v>0</v>
      </c>
      <c r="BS91" s="329">
        <v>4.0000000008149073E-3</v>
      </c>
    </row>
    <row r="92" spans="1:71" ht="15.75" customHeight="1" x14ac:dyDescent="0.25">
      <c r="A92" s="288" t="s">
        <v>1202</v>
      </c>
      <c r="B92" s="218">
        <v>46245</v>
      </c>
      <c r="C92" s="332">
        <v>0.20833333333333334</v>
      </c>
      <c r="D92" s="332">
        <v>0.25</v>
      </c>
      <c r="E92" s="329">
        <v>2880.853333324194</v>
      </c>
      <c r="F92" s="329">
        <v>2881.3408621549606</v>
      </c>
      <c r="G92" s="329">
        <v>1865.727999985218</v>
      </c>
      <c r="H92" s="329">
        <v>1031.0937971025705</v>
      </c>
      <c r="I92" s="329">
        <v>421.25241379067302</v>
      </c>
      <c r="J92" s="329">
        <v>322.33437287807465</v>
      </c>
      <c r="K92" s="329">
        <v>361.16138865798712</v>
      </c>
      <c r="L92" s="329">
        <v>328.44366101920605</v>
      </c>
      <c r="M92" s="329">
        <v>411.7868474572897</v>
      </c>
      <c r="N92" s="329">
        <v>0</v>
      </c>
      <c r="O92" s="329">
        <v>0</v>
      </c>
      <c r="P92" s="329">
        <v>0</v>
      </c>
      <c r="Q92" s="329">
        <v>11.264000000432134</v>
      </c>
      <c r="R92" s="329">
        <v>100.25368115957826</v>
      </c>
      <c r="S92" s="329">
        <v>96.929391304031014</v>
      </c>
      <c r="T92" s="329">
        <v>71.123478260822594</v>
      </c>
      <c r="U92" s="329">
        <v>0</v>
      </c>
      <c r="V92" s="329">
        <v>0</v>
      </c>
      <c r="W92" s="329">
        <v>113.12802675645798</v>
      </c>
      <c r="X92" s="329">
        <v>0</v>
      </c>
      <c r="Y92" s="329">
        <v>94.987378563266248</v>
      </c>
      <c r="Z92" s="329">
        <v>0</v>
      </c>
      <c r="AA92" s="329">
        <v>0</v>
      </c>
      <c r="AB92" s="329">
        <v>97.415178571362048</v>
      </c>
      <c r="AC92" s="329">
        <v>25.991289731115103</v>
      </c>
      <c r="AD92" s="329">
        <v>96.488154613412917</v>
      </c>
      <c r="AE92" s="329">
        <v>0</v>
      </c>
      <c r="AF92" s="329">
        <v>0</v>
      </c>
      <c r="AG92" s="329">
        <v>0.16773913042925415</v>
      </c>
      <c r="AH92" s="329">
        <v>1.1918478260895427E-2</v>
      </c>
      <c r="AI92" s="329">
        <v>142.95652173832059</v>
      </c>
      <c r="AJ92" s="329">
        <v>300.88959999987856</v>
      </c>
      <c r="AK92" s="329">
        <v>241.19039999973029</v>
      </c>
      <c r="AL92" s="329">
        <v>0</v>
      </c>
      <c r="AM92" s="329">
        <v>0</v>
      </c>
      <c r="AN92" s="329">
        <v>0</v>
      </c>
      <c r="AO92" s="329">
        <v>0</v>
      </c>
      <c r="AP92" s="329">
        <v>0</v>
      </c>
      <c r="AQ92" s="329">
        <v>0</v>
      </c>
      <c r="AR92" s="329">
        <v>0</v>
      </c>
      <c r="AS92" s="329">
        <v>0</v>
      </c>
      <c r="AT92" s="329">
        <v>0</v>
      </c>
      <c r="AU92" s="329">
        <v>0</v>
      </c>
      <c r="AV92" s="329">
        <v>0</v>
      </c>
      <c r="AW92" s="329">
        <v>0</v>
      </c>
      <c r="AX92" s="329">
        <v>0</v>
      </c>
      <c r="AY92" s="329">
        <v>265.4336000001058</v>
      </c>
      <c r="AZ92" s="329">
        <v>170.01718750002328</v>
      </c>
      <c r="BA92" s="329">
        <v>67.564799999818206</v>
      </c>
      <c r="BB92" s="329">
        <v>0</v>
      </c>
      <c r="BC92" s="329">
        <v>0</v>
      </c>
      <c r="BD92" s="329">
        <v>0</v>
      </c>
      <c r="BE92" s="329">
        <v>0</v>
      </c>
      <c r="BF92" s="329">
        <v>0</v>
      </c>
      <c r="BG92" s="329">
        <v>0</v>
      </c>
      <c r="BH92" s="329">
        <v>0</v>
      </c>
      <c r="BI92" s="329">
        <v>0</v>
      </c>
      <c r="BJ92" s="329">
        <v>0</v>
      </c>
      <c r="BK92" s="329">
        <v>0</v>
      </c>
      <c r="BL92" s="329">
        <v>0</v>
      </c>
      <c r="BM92" s="329">
        <v>0</v>
      </c>
      <c r="BN92" s="329">
        <v>0</v>
      </c>
      <c r="BO92" s="329">
        <v>0</v>
      </c>
      <c r="BP92" s="329">
        <v>39.987499999930151</v>
      </c>
      <c r="BQ92" s="329">
        <v>0</v>
      </c>
      <c r="BR92" s="329">
        <v>0</v>
      </c>
      <c r="BS92" s="329">
        <v>0</v>
      </c>
    </row>
    <row r="93" spans="1:71" ht="15.75" customHeight="1" x14ac:dyDescent="0.25">
      <c r="A93" s="288" t="s">
        <v>1203</v>
      </c>
      <c r="B93" s="218">
        <v>46246</v>
      </c>
      <c r="C93" s="332">
        <v>0.91666666666666663</v>
      </c>
      <c r="D93" s="332">
        <v>0.95833333333333337</v>
      </c>
      <c r="E93" s="329">
        <v>2889.5101276636124</v>
      </c>
      <c r="F93" s="329">
        <v>2889.7280000150204</v>
      </c>
      <c r="G93" s="329">
        <v>1841.1520000100136</v>
      </c>
      <c r="H93" s="329">
        <v>1054.9871304482222</v>
      </c>
      <c r="I93" s="329">
        <v>450.31909372657537</v>
      </c>
      <c r="J93" s="329">
        <v>334.46676797047257</v>
      </c>
      <c r="K93" s="329">
        <v>374.26332204043865</v>
      </c>
      <c r="L93" s="329">
        <v>309.9542068913579</v>
      </c>
      <c r="M93" s="329">
        <v>372.21532203257084</v>
      </c>
      <c r="N93" s="329">
        <v>0</v>
      </c>
      <c r="O93" s="329">
        <v>0</v>
      </c>
      <c r="P93" s="329">
        <v>0</v>
      </c>
      <c r="Q93" s="329">
        <v>25.010086957365274</v>
      </c>
      <c r="R93" s="329">
        <v>100.29572946857661</v>
      </c>
      <c r="S93" s="329">
        <v>96.606608695816249</v>
      </c>
      <c r="T93" s="329">
        <v>71.560011466965079</v>
      </c>
      <c r="U93" s="329">
        <v>0</v>
      </c>
      <c r="V93" s="329">
        <v>0</v>
      </c>
      <c r="W93" s="329">
        <v>133.5429565217346</v>
      </c>
      <c r="X93" s="329">
        <v>0</v>
      </c>
      <c r="Y93" s="329">
        <v>95.001533385366201</v>
      </c>
      <c r="Z93" s="329">
        <v>7.5878906249272404E-2</v>
      </c>
      <c r="AA93" s="329">
        <v>0</v>
      </c>
      <c r="AB93" s="329">
        <v>101.50312499981374</v>
      </c>
      <c r="AC93" s="329">
        <v>28.421195652335882</v>
      </c>
      <c r="AD93" s="329">
        <v>102.10625000018626</v>
      </c>
      <c r="AE93" s="329">
        <v>0</v>
      </c>
      <c r="AF93" s="329">
        <v>0</v>
      </c>
      <c r="AG93" s="329">
        <v>0.1697391304296616</v>
      </c>
      <c r="AH93" s="329">
        <v>1.0983695652157621E-2</v>
      </c>
      <c r="AI93" s="329">
        <v>122.73913043458015</v>
      </c>
      <c r="AJ93" s="329">
        <v>323.1887472528033</v>
      </c>
      <c r="AK93" s="329">
        <v>260.51840000040829</v>
      </c>
      <c r="AL93" s="329">
        <v>0</v>
      </c>
      <c r="AM93" s="329">
        <v>0</v>
      </c>
      <c r="AN93" s="329">
        <v>0</v>
      </c>
      <c r="AO93" s="329">
        <v>0</v>
      </c>
      <c r="AP93" s="329">
        <v>0</v>
      </c>
      <c r="AQ93" s="329">
        <v>0</v>
      </c>
      <c r="AR93" s="329">
        <v>0</v>
      </c>
      <c r="AS93" s="329">
        <v>0</v>
      </c>
      <c r="AT93" s="329">
        <v>0</v>
      </c>
      <c r="AU93" s="329">
        <v>0</v>
      </c>
      <c r="AV93" s="329">
        <v>0</v>
      </c>
      <c r="AW93" s="329">
        <v>0</v>
      </c>
      <c r="AX93" s="329">
        <v>0</v>
      </c>
      <c r="AY93" s="329">
        <v>263.69279999984428</v>
      </c>
      <c r="AZ93" s="329">
        <v>194.26328124990687</v>
      </c>
      <c r="BA93" s="329">
        <v>77.504000000655651</v>
      </c>
      <c r="BB93" s="329">
        <v>0</v>
      </c>
      <c r="BC93" s="329">
        <v>0</v>
      </c>
      <c r="BD93" s="329">
        <v>0</v>
      </c>
      <c r="BE93" s="329">
        <v>0</v>
      </c>
      <c r="BF93" s="329">
        <v>0</v>
      </c>
      <c r="BG93" s="329">
        <v>0</v>
      </c>
      <c r="BH93" s="329">
        <v>0</v>
      </c>
      <c r="BI93" s="329">
        <v>0</v>
      </c>
      <c r="BJ93" s="329">
        <v>0</v>
      </c>
      <c r="BK93" s="329">
        <v>0</v>
      </c>
      <c r="BL93" s="329">
        <v>0</v>
      </c>
      <c r="BM93" s="329">
        <v>0</v>
      </c>
      <c r="BN93" s="329">
        <v>0</v>
      </c>
      <c r="BO93" s="329">
        <v>0</v>
      </c>
      <c r="BP93" s="329">
        <v>28.793749999953434</v>
      </c>
      <c r="BQ93" s="329">
        <v>0</v>
      </c>
      <c r="BR93" s="329">
        <v>0</v>
      </c>
      <c r="BS93" s="329">
        <v>9.5999999994091922E-3</v>
      </c>
    </row>
    <row r="94" spans="1:71" ht="15.75" customHeight="1" x14ac:dyDescent="0.25">
      <c r="A94" s="288" t="s">
        <v>1204</v>
      </c>
      <c r="B94" s="218">
        <v>46246</v>
      </c>
      <c r="C94" s="332">
        <v>0.95833333333333337</v>
      </c>
      <c r="D94" s="332">
        <v>0</v>
      </c>
      <c r="E94" s="329">
        <v>2922.0312056541443</v>
      </c>
      <c r="F94" s="329">
        <v>2905.7261449098587</v>
      </c>
      <c r="G94" s="329">
        <v>1906.1240579783916</v>
      </c>
      <c r="H94" s="329">
        <v>1015.8079999983311</v>
      </c>
      <c r="I94" s="329">
        <v>437.81866898387671</v>
      </c>
      <c r="J94" s="329">
        <v>345.97315254434943</v>
      </c>
      <c r="K94" s="329">
        <v>385.50996609777212</v>
      </c>
      <c r="L94" s="329">
        <v>323.30151724070311</v>
      </c>
      <c r="M94" s="329">
        <v>402.90061017125845</v>
      </c>
      <c r="N94" s="329">
        <v>0</v>
      </c>
      <c r="O94" s="329">
        <v>0</v>
      </c>
      <c r="P94" s="329">
        <v>0</v>
      </c>
      <c r="Q94" s="329">
        <v>13.311999999918044</v>
      </c>
      <c r="R94" s="329">
        <v>100.35261835716665</v>
      </c>
      <c r="S94" s="329">
        <v>96.897855072282255</v>
      </c>
      <c r="T94" s="329">
        <v>71.75791304372251</v>
      </c>
      <c r="U94" s="329">
        <v>0</v>
      </c>
      <c r="V94" s="329">
        <v>0</v>
      </c>
      <c r="W94" s="329">
        <v>134.63373913057148</v>
      </c>
      <c r="X94" s="329">
        <v>0</v>
      </c>
      <c r="Y94" s="329">
        <v>94.478038494475186</v>
      </c>
      <c r="Z94" s="329">
        <v>0.4548828125007276</v>
      </c>
      <c r="AA94" s="329">
        <v>0</v>
      </c>
      <c r="AB94" s="329">
        <v>112.33922748453915</v>
      </c>
      <c r="AC94" s="329">
        <v>28.786465637851506</v>
      </c>
      <c r="AD94" s="329">
        <v>101.89024653937668</v>
      </c>
      <c r="AE94" s="329">
        <v>0</v>
      </c>
      <c r="AF94" s="329">
        <v>0</v>
      </c>
      <c r="AG94" s="329">
        <v>0.16704347826089361</v>
      </c>
      <c r="AH94" s="329">
        <v>1.0983695652384995E-2</v>
      </c>
      <c r="AI94" s="329">
        <v>136</v>
      </c>
      <c r="AJ94" s="329">
        <v>324.50953846145421</v>
      </c>
      <c r="AK94" s="329">
        <v>261.75999999977648</v>
      </c>
      <c r="AL94" s="329">
        <v>0</v>
      </c>
      <c r="AM94" s="329">
        <v>0</v>
      </c>
      <c r="AN94" s="329">
        <v>0</v>
      </c>
      <c r="AO94" s="329">
        <v>0</v>
      </c>
      <c r="AP94" s="329">
        <v>0</v>
      </c>
      <c r="AQ94" s="329">
        <v>0</v>
      </c>
      <c r="AR94" s="329">
        <v>0</v>
      </c>
      <c r="AS94" s="329">
        <v>0</v>
      </c>
      <c r="AT94" s="329">
        <v>0</v>
      </c>
      <c r="AU94" s="329">
        <v>0</v>
      </c>
      <c r="AV94" s="329">
        <v>0</v>
      </c>
      <c r="AW94" s="329">
        <v>0</v>
      </c>
      <c r="AX94" s="329">
        <v>0</v>
      </c>
      <c r="AY94" s="329">
        <v>268.03200000012293</v>
      </c>
      <c r="AZ94" s="329">
        <v>188.97109375009313</v>
      </c>
      <c r="BA94" s="329">
        <v>73.728000000119209</v>
      </c>
      <c r="BB94" s="329">
        <v>0</v>
      </c>
      <c r="BC94" s="329">
        <v>0</v>
      </c>
      <c r="BD94" s="329">
        <v>0</v>
      </c>
      <c r="BE94" s="329">
        <v>0</v>
      </c>
      <c r="BF94" s="329">
        <v>0</v>
      </c>
      <c r="BG94" s="329">
        <v>0</v>
      </c>
      <c r="BH94" s="329">
        <v>0</v>
      </c>
      <c r="BI94" s="329">
        <v>0</v>
      </c>
      <c r="BJ94" s="329">
        <v>0</v>
      </c>
      <c r="BK94" s="329">
        <v>0</v>
      </c>
      <c r="BL94" s="329">
        <v>0</v>
      </c>
      <c r="BM94" s="329">
        <v>0</v>
      </c>
      <c r="BN94" s="329">
        <v>0</v>
      </c>
      <c r="BO94" s="329">
        <v>0</v>
      </c>
      <c r="BP94" s="329">
        <v>34.380952380946837</v>
      </c>
      <c r="BQ94" s="329">
        <v>0</v>
      </c>
      <c r="BR94" s="329">
        <v>0</v>
      </c>
      <c r="BS94" s="329">
        <v>0</v>
      </c>
    </row>
    <row r="95" spans="1:71" ht="15.75" customHeight="1" x14ac:dyDescent="0.25">
      <c r="A95" s="288" t="s">
        <v>1205</v>
      </c>
      <c r="B95" s="218">
        <v>46246</v>
      </c>
      <c r="C95" s="332">
        <v>0</v>
      </c>
      <c r="D95" s="332">
        <v>4.1666666666666664E-2</v>
      </c>
      <c r="E95" s="329">
        <v>2891.0933333337307</v>
      </c>
      <c r="F95" s="329">
        <v>2886.0178550779819</v>
      </c>
      <c r="G95" s="329">
        <v>1873.8012753427029</v>
      </c>
      <c r="H95" s="329">
        <v>1026.4932173937559</v>
      </c>
      <c r="I95" s="329">
        <v>446.0474576279521</v>
      </c>
      <c r="J95" s="329">
        <v>334.30996610224247</v>
      </c>
      <c r="K95" s="329">
        <v>386.89844068139791</v>
      </c>
      <c r="L95" s="329">
        <v>334.07823448628187</v>
      </c>
      <c r="M95" s="329">
        <v>382.62888135388494</v>
      </c>
      <c r="N95" s="329">
        <v>0</v>
      </c>
      <c r="O95" s="329">
        <v>0</v>
      </c>
      <c r="P95" s="329">
        <v>0</v>
      </c>
      <c r="Q95" s="329">
        <v>29.695999999530613</v>
      </c>
      <c r="R95" s="329">
        <v>100.20730434777215</v>
      </c>
      <c r="S95" s="329">
        <v>96.599188406020403</v>
      </c>
      <c r="T95" s="329">
        <v>71.74678260833025</v>
      </c>
      <c r="U95" s="329">
        <v>0</v>
      </c>
      <c r="V95" s="329">
        <v>0</v>
      </c>
      <c r="W95" s="329">
        <v>125.6626086961478</v>
      </c>
      <c r="X95" s="329">
        <v>0</v>
      </c>
      <c r="Y95" s="329">
        <v>94.685463863890618</v>
      </c>
      <c r="Z95" s="329">
        <v>0.56103515625</v>
      </c>
      <c r="AA95" s="329">
        <v>0</v>
      </c>
      <c r="AB95" s="329">
        <v>104.36744689848274</v>
      </c>
      <c r="AC95" s="329">
        <v>28.003907032776624</v>
      </c>
      <c r="AD95" s="329">
        <v>98.071127683855593</v>
      </c>
      <c r="AE95" s="329">
        <v>0</v>
      </c>
      <c r="AF95" s="329">
        <v>0</v>
      </c>
      <c r="AG95" s="329">
        <v>0.16646657316960045</v>
      </c>
      <c r="AH95" s="329">
        <v>1.0985799438913091E-2</v>
      </c>
      <c r="AI95" s="329">
        <v>148.10518934112042</v>
      </c>
      <c r="AJ95" s="329">
        <v>318.89600000018254</v>
      </c>
      <c r="AK95" s="329">
        <v>257.91999999992549</v>
      </c>
      <c r="AL95" s="329">
        <v>0</v>
      </c>
      <c r="AM95" s="329">
        <v>0</v>
      </c>
      <c r="AN95" s="329">
        <v>0</v>
      </c>
      <c r="AO95" s="329">
        <v>0</v>
      </c>
      <c r="AP95" s="329">
        <v>0</v>
      </c>
      <c r="AQ95" s="329">
        <v>0</v>
      </c>
      <c r="AR95" s="329">
        <v>0</v>
      </c>
      <c r="AS95" s="329">
        <v>0</v>
      </c>
      <c r="AT95" s="329">
        <v>0</v>
      </c>
      <c r="AU95" s="329">
        <v>0</v>
      </c>
      <c r="AV95" s="329">
        <v>0</v>
      </c>
      <c r="AW95" s="329">
        <v>0</v>
      </c>
      <c r="AX95" s="329">
        <v>0</v>
      </c>
      <c r="AY95" s="329">
        <v>269.74719999963418</v>
      </c>
      <c r="AZ95" s="329">
        <v>188.11796874995343</v>
      </c>
      <c r="BA95" s="329">
        <v>73.70240000076592</v>
      </c>
      <c r="BB95" s="329">
        <v>0</v>
      </c>
      <c r="BC95" s="329">
        <v>0</v>
      </c>
      <c r="BD95" s="329">
        <v>0</v>
      </c>
      <c r="BE95" s="329">
        <v>0</v>
      </c>
      <c r="BF95" s="329">
        <v>0</v>
      </c>
      <c r="BG95" s="329">
        <v>0</v>
      </c>
      <c r="BH95" s="329">
        <v>0</v>
      </c>
      <c r="BI95" s="329">
        <v>0</v>
      </c>
      <c r="BJ95" s="329">
        <v>0</v>
      </c>
      <c r="BK95" s="329">
        <v>0</v>
      </c>
      <c r="BL95" s="329">
        <v>0</v>
      </c>
      <c r="BM95" s="329">
        <v>0</v>
      </c>
      <c r="BN95" s="329">
        <v>0</v>
      </c>
      <c r="BO95" s="329">
        <v>0</v>
      </c>
      <c r="BP95" s="329">
        <v>25.421932234428823</v>
      </c>
      <c r="BQ95" s="329">
        <v>0</v>
      </c>
      <c r="BR95" s="329">
        <v>0</v>
      </c>
      <c r="BS95" s="329">
        <v>0</v>
      </c>
    </row>
    <row r="96" spans="1:71" ht="15.75" customHeight="1" x14ac:dyDescent="0.25">
      <c r="A96" s="288" t="s">
        <v>1206</v>
      </c>
      <c r="B96" s="218">
        <v>46246</v>
      </c>
      <c r="C96" s="332">
        <v>4.1666666666666664E-2</v>
      </c>
      <c r="D96" s="332">
        <v>8.3333333333333329E-2</v>
      </c>
      <c r="E96" s="329">
        <v>2967.552000015974</v>
      </c>
      <c r="F96" s="329">
        <v>2956.6293333172798</v>
      </c>
      <c r="G96" s="329">
        <v>1953.6435942053795</v>
      </c>
      <c r="H96" s="329">
        <v>1037.8907826095819</v>
      </c>
      <c r="I96" s="329">
        <v>430.35769491270185</v>
      </c>
      <c r="J96" s="329">
        <v>371.83349152654409</v>
      </c>
      <c r="K96" s="329">
        <v>387.38440677523613</v>
      </c>
      <c r="L96" s="329">
        <v>340.32900339365005</v>
      </c>
      <c r="M96" s="329">
        <v>402.93532203510404</v>
      </c>
      <c r="N96" s="329">
        <v>0</v>
      </c>
      <c r="O96" s="329">
        <v>0</v>
      </c>
      <c r="P96" s="329">
        <v>0</v>
      </c>
      <c r="Q96" s="329">
        <v>12.243478261865675</v>
      </c>
      <c r="R96" s="329">
        <v>100.50226086983457</v>
      </c>
      <c r="S96" s="329">
        <v>96.918260869570076</v>
      </c>
      <c r="T96" s="329">
        <v>72.42648115940392</v>
      </c>
      <c r="U96" s="329">
        <v>0</v>
      </c>
      <c r="V96" s="329">
        <v>0</v>
      </c>
      <c r="W96" s="329">
        <v>127.04624541010708</v>
      </c>
      <c r="X96" s="329">
        <v>0</v>
      </c>
      <c r="Y96" s="329">
        <v>94.886497641447932</v>
      </c>
      <c r="Z96" s="329">
        <v>0</v>
      </c>
      <c r="AA96" s="329">
        <v>0</v>
      </c>
      <c r="AB96" s="329">
        <v>112.2296027909033</v>
      </c>
      <c r="AC96" s="329">
        <v>28.02795031061396</v>
      </c>
      <c r="AD96" s="329">
        <v>127.57604861631989</v>
      </c>
      <c r="AE96" s="329">
        <v>0</v>
      </c>
      <c r="AF96" s="329">
        <v>0</v>
      </c>
      <c r="AG96" s="329">
        <v>0.16774193547826144</v>
      </c>
      <c r="AH96" s="329">
        <v>1.1004032258142615E-2</v>
      </c>
      <c r="AI96" s="329">
        <v>150.65053763333708</v>
      </c>
      <c r="AJ96" s="329">
        <v>328.08959999983199</v>
      </c>
      <c r="AK96" s="329">
        <v>265.15200000070035</v>
      </c>
      <c r="AL96" s="329">
        <v>0</v>
      </c>
      <c r="AM96" s="329">
        <v>0</v>
      </c>
      <c r="AN96" s="329">
        <v>0</v>
      </c>
      <c r="AO96" s="329">
        <v>0</v>
      </c>
      <c r="AP96" s="329">
        <v>0</v>
      </c>
      <c r="AQ96" s="329">
        <v>0</v>
      </c>
      <c r="AR96" s="329">
        <v>0</v>
      </c>
      <c r="AS96" s="329">
        <v>0</v>
      </c>
      <c r="AT96" s="329">
        <v>0</v>
      </c>
      <c r="AU96" s="329">
        <v>0</v>
      </c>
      <c r="AV96" s="329">
        <v>0</v>
      </c>
      <c r="AW96" s="329">
        <v>0</v>
      </c>
      <c r="AX96" s="329">
        <v>0</v>
      </c>
      <c r="AY96" s="329">
        <v>264.37120000040159</v>
      </c>
      <c r="AZ96" s="329">
        <v>182.9921875</v>
      </c>
      <c r="BA96" s="329">
        <v>73.190399998798966</v>
      </c>
      <c r="BB96" s="329">
        <v>0</v>
      </c>
      <c r="BC96" s="329">
        <v>0</v>
      </c>
      <c r="BD96" s="329">
        <v>0</v>
      </c>
      <c r="BE96" s="329">
        <v>0</v>
      </c>
      <c r="BF96" s="329">
        <v>0</v>
      </c>
      <c r="BG96" s="329">
        <v>0</v>
      </c>
      <c r="BH96" s="329">
        <v>0</v>
      </c>
      <c r="BI96" s="329">
        <v>0</v>
      </c>
      <c r="BJ96" s="329">
        <v>0</v>
      </c>
      <c r="BK96" s="329">
        <v>0</v>
      </c>
      <c r="BL96" s="329">
        <v>0</v>
      </c>
      <c r="BM96" s="329">
        <v>0</v>
      </c>
      <c r="BN96" s="329">
        <v>0</v>
      </c>
      <c r="BO96" s="329">
        <v>0</v>
      </c>
      <c r="BP96" s="329">
        <v>27.487740384647623</v>
      </c>
      <c r="BQ96" s="329">
        <v>0</v>
      </c>
      <c r="BR96" s="329">
        <v>0</v>
      </c>
      <c r="BS96" s="329">
        <v>0</v>
      </c>
    </row>
    <row r="97" spans="1:71" ht="15.75" customHeight="1" x14ac:dyDescent="0.25">
      <c r="A97" s="288" t="s">
        <v>1207</v>
      </c>
      <c r="B97" s="218">
        <v>46246</v>
      </c>
      <c r="C97" s="332">
        <v>8.3333333333333329E-2</v>
      </c>
      <c r="D97" s="332">
        <v>0.125</v>
      </c>
      <c r="E97" s="329">
        <v>2968.9173333346844</v>
      </c>
      <c r="F97" s="329">
        <v>2951.9990724623203</v>
      </c>
      <c r="G97" s="329">
        <v>1936.8737391233444</v>
      </c>
      <c r="H97" s="329">
        <v>1030.0549565255642</v>
      </c>
      <c r="I97" s="329">
        <v>468.98601519688964</v>
      </c>
      <c r="J97" s="329">
        <v>310.6017627120018</v>
      </c>
      <c r="K97" s="329">
        <v>379.71188778430223</v>
      </c>
      <c r="L97" s="329">
        <v>337.74644067883492</v>
      </c>
      <c r="M97" s="329">
        <v>405.70449094101787</v>
      </c>
      <c r="N97" s="329">
        <v>0</v>
      </c>
      <c r="O97" s="329">
        <v>0</v>
      </c>
      <c r="P97" s="329">
        <v>0</v>
      </c>
      <c r="Q97" s="329">
        <v>38.177391303703189</v>
      </c>
      <c r="R97" s="329">
        <v>100.57337198033929</v>
      </c>
      <c r="S97" s="329">
        <v>96.751304347999394</v>
      </c>
      <c r="T97" s="329">
        <v>70.733171014115214</v>
      </c>
      <c r="U97" s="329">
        <v>0</v>
      </c>
      <c r="V97" s="329">
        <v>0</v>
      </c>
      <c r="W97" s="329">
        <v>136.6560154594481</v>
      </c>
      <c r="X97" s="329">
        <v>0</v>
      </c>
      <c r="Y97" s="329">
        <v>94.828901397529989</v>
      </c>
      <c r="Z97" s="329">
        <v>0.529296875</v>
      </c>
      <c r="AA97" s="329">
        <v>0</v>
      </c>
      <c r="AB97" s="329">
        <v>95.559006211347878</v>
      </c>
      <c r="AC97" s="329">
        <v>27.869565217290074</v>
      </c>
      <c r="AD97" s="329">
        <v>84.396001073531806</v>
      </c>
      <c r="AE97" s="329">
        <v>0</v>
      </c>
      <c r="AF97" s="329">
        <v>0</v>
      </c>
      <c r="AG97" s="329">
        <v>0.16774193549281335</v>
      </c>
      <c r="AH97" s="329">
        <v>1.1112903225694026E-2</v>
      </c>
      <c r="AI97" s="329">
        <v>151.32258064579219</v>
      </c>
      <c r="AJ97" s="329">
        <v>325.04327804874629</v>
      </c>
      <c r="AK97" s="329">
        <v>262.33599999919534</v>
      </c>
      <c r="AL97" s="329">
        <v>0</v>
      </c>
      <c r="AM97" s="329">
        <v>0</v>
      </c>
      <c r="AN97" s="329">
        <v>0</v>
      </c>
      <c r="AO97" s="329">
        <v>0</v>
      </c>
      <c r="AP97" s="329">
        <v>0</v>
      </c>
      <c r="AQ97" s="329">
        <v>0</v>
      </c>
      <c r="AR97" s="329">
        <v>0</v>
      </c>
      <c r="AS97" s="329">
        <v>0</v>
      </c>
      <c r="AT97" s="329">
        <v>0</v>
      </c>
      <c r="AU97" s="329">
        <v>0</v>
      </c>
      <c r="AV97" s="329">
        <v>0</v>
      </c>
      <c r="AW97" s="329">
        <v>0</v>
      </c>
      <c r="AX97" s="329">
        <v>0</v>
      </c>
      <c r="AY97" s="329">
        <v>261.90719999978319</v>
      </c>
      <c r="AZ97" s="329">
        <v>180.44765624997672</v>
      </c>
      <c r="BA97" s="329">
        <v>73.51039999909699</v>
      </c>
      <c r="BB97" s="329">
        <v>0</v>
      </c>
      <c r="BC97" s="329">
        <v>0</v>
      </c>
      <c r="BD97" s="329">
        <v>0</v>
      </c>
      <c r="BE97" s="329">
        <v>0</v>
      </c>
      <c r="BF97" s="329">
        <v>0</v>
      </c>
      <c r="BG97" s="329">
        <v>0</v>
      </c>
      <c r="BH97" s="329">
        <v>0</v>
      </c>
      <c r="BI97" s="329">
        <v>0</v>
      </c>
      <c r="BJ97" s="329">
        <v>0</v>
      </c>
      <c r="BK97" s="329">
        <v>0</v>
      </c>
      <c r="BL97" s="329">
        <v>0</v>
      </c>
      <c r="BM97" s="329">
        <v>0</v>
      </c>
      <c r="BN97" s="329">
        <v>0</v>
      </c>
      <c r="BO97" s="329">
        <v>0</v>
      </c>
      <c r="BP97" s="329">
        <v>34.899923780467361</v>
      </c>
      <c r="BQ97" s="329">
        <v>0</v>
      </c>
      <c r="BR97" s="329">
        <v>0</v>
      </c>
      <c r="BS97" s="329">
        <v>3.9999999989959178E-3</v>
      </c>
    </row>
    <row r="98" spans="1:71" ht="15.75" customHeight="1" x14ac:dyDescent="0.25">
      <c r="A98" s="288" t="s">
        <v>1208</v>
      </c>
      <c r="B98" s="218">
        <v>46246</v>
      </c>
      <c r="C98" s="332">
        <v>0.125</v>
      </c>
      <c r="D98" s="332">
        <v>0.16666666666666666</v>
      </c>
      <c r="E98" s="329">
        <v>2856.8709565103054</v>
      </c>
      <c r="F98" s="329">
        <v>2840.4275941848755</v>
      </c>
      <c r="G98" s="329">
        <v>1840.4693333506584</v>
      </c>
      <c r="H98" s="329">
        <v>1010.4653912931681</v>
      </c>
      <c r="I98" s="329">
        <v>452.47513734921813</v>
      </c>
      <c r="J98" s="329">
        <v>317.75240677595139</v>
      </c>
      <c r="K98" s="329">
        <v>367.98167153447866</v>
      </c>
      <c r="L98" s="329">
        <v>322.82033897936344</v>
      </c>
      <c r="M98" s="329">
        <v>386.14255990460515</v>
      </c>
      <c r="N98" s="329">
        <v>0</v>
      </c>
      <c r="O98" s="329">
        <v>0</v>
      </c>
      <c r="P98" s="329">
        <v>0</v>
      </c>
      <c r="Q98" s="329">
        <v>37.19791304320097</v>
      </c>
      <c r="R98" s="329">
        <v>100.32541062822565</v>
      </c>
      <c r="S98" s="329">
        <v>96.77356521692127</v>
      </c>
      <c r="T98" s="329">
        <v>72.25878260936588</v>
      </c>
      <c r="U98" s="329">
        <v>0</v>
      </c>
      <c r="V98" s="329">
        <v>0</v>
      </c>
      <c r="W98" s="329">
        <v>124.8166956519708</v>
      </c>
      <c r="X98" s="329">
        <v>0</v>
      </c>
      <c r="Y98" s="329">
        <v>95.096445824485272</v>
      </c>
      <c r="Z98" s="329">
        <v>0</v>
      </c>
      <c r="AA98" s="329">
        <v>0</v>
      </c>
      <c r="AB98" s="329">
        <v>100.81677018618211</v>
      </c>
      <c r="AC98" s="329">
        <v>27.903416149318218</v>
      </c>
      <c r="AD98" s="329">
        <v>86.310326087288558</v>
      </c>
      <c r="AE98" s="329">
        <v>0</v>
      </c>
      <c r="AF98" s="329">
        <v>0</v>
      </c>
      <c r="AG98" s="329">
        <v>0.16974193547503091</v>
      </c>
      <c r="AH98" s="329">
        <v>1.1209677419401487E-2</v>
      </c>
      <c r="AI98" s="329">
        <v>135.17712716199458</v>
      </c>
      <c r="AJ98" s="329">
        <v>314.97272195131518</v>
      </c>
      <c r="AK98" s="329">
        <v>253.54240000061691</v>
      </c>
      <c r="AL98" s="329">
        <v>0</v>
      </c>
      <c r="AM98" s="329">
        <v>0</v>
      </c>
      <c r="AN98" s="329">
        <v>0</v>
      </c>
      <c r="AO98" s="329">
        <v>0</v>
      </c>
      <c r="AP98" s="329">
        <v>0</v>
      </c>
      <c r="AQ98" s="329">
        <v>0</v>
      </c>
      <c r="AR98" s="329">
        <v>0</v>
      </c>
      <c r="AS98" s="329">
        <v>0</v>
      </c>
      <c r="AT98" s="329">
        <v>0</v>
      </c>
      <c r="AU98" s="329">
        <v>0</v>
      </c>
      <c r="AV98" s="329">
        <v>0</v>
      </c>
      <c r="AW98" s="329">
        <v>0</v>
      </c>
      <c r="AX98" s="329">
        <v>0</v>
      </c>
      <c r="AY98" s="329">
        <v>258.56000000005588</v>
      </c>
      <c r="AZ98" s="329">
        <v>181.87109375</v>
      </c>
      <c r="BA98" s="329">
        <v>73.728000000119209</v>
      </c>
      <c r="BB98" s="329">
        <v>0</v>
      </c>
      <c r="BC98" s="329">
        <v>0</v>
      </c>
      <c r="BD98" s="329">
        <v>0</v>
      </c>
      <c r="BE98" s="329">
        <v>0</v>
      </c>
      <c r="BF98" s="329">
        <v>0</v>
      </c>
      <c r="BG98" s="329">
        <v>0</v>
      </c>
      <c r="BH98" s="329">
        <v>0</v>
      </c>
      <c r="BI98" s="329">
        <v>0</v>
      </c>
      <c r="BJ98" s="329">
        <v>0</v>
      </c>
      <c r="BK98" s="329">
        <v>0</v>
      </c>
      <c r="BL98" s="329">
        <v>0</v>
      </c>
      <c r="BM98" s="329">
        <v>0</v>
      </c>
      <c r="BN98" s="329">
        <v>0</v>
      </c>
      <c r="BO98" s="329">
        <v>0</v>
      </c>
      <c r="BP98" s="329">
        <v>33.840701219509356</v>
      </c>
      <c r="BQ98" s="329">
        <v>0</v>
      </c>
      <c r="BR98" s="329">
        <v>0</v>
      </c>
      <c r="BS98" s="329">
        <v>0</v>
      </c>
    </row>
    <row r="99" spans="1:71" ht="15.75" customHeight="1" x14ac:dyDescent="0.25">
      <c r="A99" s="288" t="s">
        <v>1209</v>
      </c>
      <c r="B99" s="218">
        <v>46246</v>
      </c>
      <c r="C99" s="332">
        <v>0.16666666666666666</v>
      </c>
      <c r="D99" s="332">
        <v>0.20833333333333334</v>
      </c>
      <c r="E99" s="329">
        <v>2905.5183767974377</v>
      </c>
      <c r="F99" s="329">
        <v>2906.082318842411</v>
      </c>
      <c r="G99" s="329">
        <v>1890.2023262381554</v>
      </c>
      <c r="H99" s="329">
        <v>1035.2343188524246</v>
      </c>
      <c r="I99" s="329">
        <v>433.27349152415991</v>
      </c>
      <c r="J99" s="329">
        <v>323.47986441105604</v>
      </c>
      <c r="K99" s="329">
        <v>365.8630508556962</v>
      </c>
      <c r="L99" s="329">
        <v>329.83213559538126</v>
      </c>
      <c r="M99" s="329">
        <v>427.92786440625787</v>
      </c>
      <c r="N99" s="329">
        <v>0</v>
      </c>
      <c r="O99" s="329">
        <v>0</v>
      </c>
      <c r="P99" s="329">
        <v>0</v>
      </c>
      <c r="Q99" s="329">
        <v>21.793391304090619</v>
      </c>
      <c r="R99" s="329">
        <v>100.45773913012818</v>
      </c>
      <c r="S99" s="329">
        <v>97.107478261459619</v>
      </c>
      <c r="T99" s="329">
        <v>71.479652172885835</v>
      </c>
      <c r="U99" s="329">
        <v>0</v>
      </c>
      <c r="V99" s="329">
        <v>0</v>
      </c>
      <c r="W99" s="329">
        <v>119.29600000008941</v>
      </c>
      <c r="X99" s="329">
        <v>0</v>
      </c>
      <c r="Y99" s="329">
        <v>94.611628709826618</v>
      </c>
      <c r="Z99" s="329">
        <v>0</v>
      </c>
      <c r="AA99" s="329">
        <v>0</v>
      </c>
      <c r="AB99" s="329">
        <v>98.399068322964013</v>
      </c>
      <c r="AC99" s="329">
        <v>27.886956521775573</v>
      </c>
      <c r="AD99" s="329">
        <v>94.764208074659109</v>
      </c>
      <c r="AE99" s="329">
        <v>0</v>
      </c>
      <c r="AF99" s="329">
        <v>0</v>
      </c>
      <c r="AG99" s="329">
        <v>0.1677419354855374</v>
      </c>
      <c r="AH99" s="329">
        <v>1.0983783309939099E-2</v>
      </c>
      <c r="AI99" s="329">
        <v>143.79891304392368</v>
      </c>
      <c r="AJ99" s="329">
        <v>312.0319999998901</v>
      </c>
      <c r="AK99" s="329">
        <v>249.98399999924004</v>
      </c>
      <c r="AL99" s="329">
        <v>0</v>
      </c>
      <c r="AM99" s="329">
        <v>0</v>
      </c>
      <c r="AN99" s="329">
        <v>0</v>
      </c>
      <c r="AO99" s="329">
        <v>0</v>
      </c>
      <c r="AP99" s="329">
        <v>0</v>
      </c>
      <c r="AQ99" s="329">
        <v>0</v>
      </c>
      <c r="AR99" s="329">
        <v>0</v>
      </c>
      <c r="AS99" s="329">
        <v>0</v>
      </c>
      <c r="AT99" s="329">
        <v>0</v>
      </c>
      <c r="AU99" s="329">
        <v>0</v>
      </c>
      <c r="AV99" s="329">
        <v>0</v>
      </c>
      <c r="AW99" s="329">
        <v>0</v>
      </c>
      <c r="AX99" s="329">
        <v>0</v>
      </c>
      <c r="AY99" s="329">
        <v>267.4464000002481</v>
      </c>
      <c r="AZ99" s="329">
        <v>180.47734375006985</v>
      </c>
      <c r="BA99" s="329">
        <v>73.196800000965595</v>
      </c>
      <c r="BB99" s="329">
        <v>0</v>
      </c>
      <c r="BC99" s="329">
        <v>0</v>
      </c>
      <c r="BD99" s="329">
        <v>0</v>
      </c>
      <c r="BE99" s="329">
        <v>0</v>
      </c>
      <c r="BF99" s="329">
        <v>0</v>
      </c>
      <c r="BG99" s="329">
        <v>0</v>
      </c>
      <c r="BH99" s="329">
        <v>0</v>
      </c>
      <c r="BI99" s="329">
        <v>0</v>
      </c>
      <c r="BJ99" s="329">
        <v>0</v>
      </c>
      <c r="BK99" s="329">
        <v>0</v>
      </c>
      <c r="BL99" s="329">
        <v>0</v>
      </c>
      <c r="BM99" s="329">
        <v>0</v>
      </c>
      <c r="BN99" s="329">
        <v>0</v>
      </c>
      <c r="BO99" s="329">
        <v>0</v>
      </c>
      <c r="BP99" s="329">
        <v>31.875</v>
      </c>
      <c r="BQ99" s="329">
        <v>0</v>
      </c>
      <c r="BR99" s="329">
        <v>0</v>
      </c>
      <c r="BS99" s="329">
        <v>7.0000000014260877E-3</v>
      </c>
    </row>
    <row r="100" spans="1:71" ht="15.75" customHeight="1" x14ac:dyDescent="0.25">
      <c r="A100" s="288" t="s">
        <v>1210</v>
      </c>
      <c r="B100" s="218">
        <v>46246</v>
      </c>
      <c r="C100" s="332">
        <v>0.20833333333333334</v>
      </c>
      <c r="D100" s="332">
        <v>0.25</v>
      </c>
      <c r="E100" s="329">
        <v>2938.8799999952316</v>
      </c>
      <c r="F100" s="329">
        <v>2921.8430145084858</v>
      </c>
      <c r="G100" s="329">
        <v>1938.9046882390976</v>
      </c>
      <c r="H100" s="329">
        <v>1010.6286376714706</v>
      </c>
      <c r="I100" s="329">
        <v>429.59403390064836</v>
      </c>
      <c r="J100" s="329">
        <v>381.93464406579733</v>
      </c>
      <c r="K100" s="329">
        <v>367.94576270878315</v>
      </c>
      <c r="L100" s="329">
        <v>330.38752542436123</v>
      </c>
      <c r="M100" s="329">
        <v>424.94264407083392</v>
      </c>
      <c r="N100" s="329">
        <v>0</v>
      </c>
      <c r="O100" s="329">
        <v>0</v>
      </c>
      <c r="P100" s="329">
        <v>0</v>
      </c>
      <c r="Q100" s="329">
        <v>23.707826087251306</v>
      </c>
      <c r="R100" s="329">
        <v>100.59686956554651</v>
      </c>
      <c r="S100" s="329">
        <v>96.985043477732688</v>
      </c>
      <c r="T100" s="329">
        <v>70.010434783063829</v>
      </c>
      <c r="U100" s="329">
        <v>0</v>
      </c>
      <c r="V100" s="329">
        <v>0</v>
      </c>
      <c r="W100" s="329">
        <v>117.21460869535804</v>
      </c>
      <c r="X100" s="329">
        <v>0</v>
      </c>
      <c r="Y100" s="329">
        <v>94.954968943726271</v>
      </c>
      <c r="Z100" s="329">
        <v>0.548828125</v>
      </c>
      <c r="AA100" s="329">
        <v>0</v>
      </c>
      <c r="AB100" s="329">
        <v>102.31723895482719</v>
      </c>
      <c r="AC100" s="329">
        <v>27.781055900268257</v>
      </c>
      <c r="AD100" s="329">
        <v>147.09006211161613</v>
      </c>
      <c r="AE100" s="329">
        <v>0</v>
      </c>
      <c r="AF100" s="329">
        <v>0</v>
      </c>
      <c r="AG100" s="329">
        <v>0.16569892472762149</v>
      </c>
      <c r="AH100" s="329">
        <v>1.109282959328084E-2</v>
      </c>
      <c r="AI100" s="329">
        <v>145.20137914922088</v>
      </c>
      <c r="AJ100" s="329">
        <v>309.79520000028424</v>
      </c>
      <c r="AK100" s="329">
        <v>248.78445714339614</v>
      </c>
      <c r="AL100" s="329">
        <v>0</v>
      </c>
      <c r="AM100" s="329">
        <v>0</v>
      </c>
      <c r="AN100" s="329">
        <v>0</v>
      </c>
      <c r="AO100" s="329">
        <v>0</v>
      </c>
      <c r="AP100" s="329">
        <v>0</v>
      </c>
      <c r="AQ100" s="329">
        <v>0</v>
      </c>
      <c r="AR100" s="329">
        <v>0</v>
      </c>
      <c r="AS100" s="329">
        <v>0</v>
      </c>
      <c r="AT100" s="329">
        <v>0</v>
      </c>
      <c r="AU100" s="329">
        <v>0</v>
      </c>
      <c r="AV100" s="329">
        <v>0</v>
      </c>
      <c r="AW100" s="329">
        <v>0</v>
      </c>
      <c r="AX100" s="329">
        <v>0</v>
      </c>
      <c r="AY100" s="329">
        <v>266.42239999957383</v>
      </c>
      <c r="AZ100" s="329">
        <v>180.01171875</v>
      </c>
      <c r="BA100" s="329">
        <v>73.19679999910295</v>
      </c>
      <c r="BB100" s="329">
        <v>0</v>
      </c>
      <c r="BC100" s="329">
        <v>0</v>
      </c>
      <c r="BD100" s="329">
        <v>0</v>
      </c>
      <c r="BE100" s="329">
        <v>0</v>
      </c>
      <c r="BF100" s="329">
        <v>0</v>
      </c>
      <c r="BG100" s="329">
        <v>0</v>
      </c>
      <c r="BH100" s="329">
        <v>0</v>
      </c>
      <c r="BI100" s="329">
        <v>0</v>
      </c>
      <c r="BJ100" s="329">
        <v>0</v>
      </c>
      <c r="BK100" s="329">
        <v>0</v>
      </c>
      <c r="BL100" s="329">
        <v>0</v>
      </c>
      <c r="BM100" s="329">
        <v>0</v>
      </c>
      <c r="BN100" s="329">
        <v>0</v>
      </c>
      <c r="BO100" s="329">
        <v>0</v>
      </c>
      <c r="BP100" s="329">
        <v>26.481249999953434</v>
      </c>
      <c r="BQ100" s="329">
        <v>0</v>
      </c>
      <c r="BR100" s="329">
        <v>0</v>
      </c>
      <c r="BS100" s="329">
        <v>0</v>
      </c>
    </row>
    <row r="101" spans="1:71" ht="15.75" customHeight="1" x14ac:dyDescent="0.25">
      <c r="A101" s="288" t="s">
        <v>1211</v>
      </c>
      <c r="B101" s="218">
        <v>46247</v>
      </c>
      <c r="C101" s="332">
        <v>0.91666666666666663</v>
      </c>
      <c r="D101" s="332">
        <v>0.95833333333333337</v>
      </c>
      <c r="E101" s="329">
        <v>2889.2827825844288</v>
      </c>
      <c r="F101" s="329">
        <v>2872.9373049736023</v>
      </c>
      <c r="G101" s="329">
        <v>1851.391999989748</v>
      </c>
      <c r="H101" s="329">
        <v>1043.1146666705608</v>
      </c>
      <c r="I101" s="329">
        <v>361.48183711618185</v>
      </c>
      <c r="J101" s="329">
        <v>338.9629215747118</v>
      </c>
      <c r="K101" s="329">
        <v>366.1769495382905</v>
      </c>
      <c r="L101" s="329">
        <v>332.67252366989851</v>
      </c>
      <c r="M101" s="329">
        <v>445.86525283753872</v>
      </c>
      <c r="N101" s="329">
        <v>0</v>
      </c>
      <c r="O101" s="329">
        <v>0</v>
      </c>
      <c r="P101" s="329">
        <v>0</v>
      </c>
      <c r="Q101" s="329">
        <v>30.207999999634922</v>
      </c>
      <c r="R101" s="329">
        <v>100.31304347841069</v>
      </c>
      <c r="S101" s="329">
        <v>0</v>
      </c>
      <c r="T101" s="329">
        <v>73.084413526579738</v>
      </c>
      <c r="U101" s="329">
        <v>0</v>
      </c>
      <c r="V101" s="329">
        <v>0</v>
      </c>
      <c r="W101" s="329">
        <v>135.55756521783769</v>
      </c>
      <c r="X101" s="329">
        <v>0</v>
      </c>
      <c r="Y101" s="329">
        <v>94.295031055808067</v>
      </c>
      <c r="Z101" s="329">
        <v>0.35505628881946905</v>
      </c>
      <c r="AA101" s="329">
        <v>0</v>
      </c>
      <c r="AB101" s="329">
        <v>104.85348408389837</v>
      </c>
      <c r="AC101" s="329">
        <v>28.523728649131954</v>
      </c>
      <c r="AD101" s="329">
        <v>102.26028726715595</v>
      </c>
      <c r="AE101" s="329">
        <v>0</v>
      </c>
      <c r="AF101" s="329">
        <v>0</v>
      </c>
      <c r="AG101" s="329">
        <v>0.1677419354855374</v>
      </c>
      <c r="AH101" s="329">
        <v>1.125000000001819E-2</v>
      </c>
      <c r="AI101" s="329">
        <v>146.13113604485989</v>
      </c>
      <c r="AJ101" s="329">
        <v>330.01919999998063</v>
      </c>
      <c r="AK101" s="329">
        <v>266.79607325978577</v>
      </c>
      <c r="AL101" s="329">
        <v>0</v>
      </c>
      <c r="AM101" s="329">
        <v>0</v>
      </c>
      <c r="AN101" s="329">
        <v>0</v>
      </c>
      <c r="AO101" s="329">
        <v>0</v>
      </c>
      <c r="AP101" s="329">
        <v>0</v>
      </c>
      <c r="AQ101" s="329">
        <v>0</v>
      </c>
      <c r="AR101" s="329">
        <v>0</v>
      </c>
      <c r="AS101" s="329">
        <v>0</v>
      </c>
      <c r="AT101" s="329">
        <v>0</v>
      </c>
      <c r="AU101" s="329">
        <v>0</v>
      </c>
      <c r="AV101" s="329">
        <v>0</v>
      </c>
      <c r="AW101" s="329">
        <v>0</v>
      </c>
      <c r="AX101" s="329">
        <v>0</v>
      </c>
      <c r="AY101" s="329">
        <v>268.14400000032037</v>
      </c>
      <c r="AZ101" s="329">
        <v>188.80390624993015</v>
      </c>
      <c r="BA101" s="329">
        <v>64.595200000330806</v>
      </c>
      <c r="BB101" s="329">
        <v>0</v>
      </c>
      <c r="BC101" s="329">
        <v>0</v>
      </c>
      <c r="BD101" s="329">
        <v>0</v>
      </c>
      <c r="BE101" s="329">
        <v>0</v>
      </c>
      <c r="BF101" s="329">
        <v>0</v>
      </c>
      <c r="BG101" s="329">
        <v>0</v>
      </c>
      <c r="BH101" s="329">
        <v>0</v>
      </c>
      <c r="BI101" s="329">
        <v>0</v>
      </c>
      <c r="BJ101" s="329">
        <v>0</v>
      </c>
      <c r="BK101" s="329">
        <v>0</v>
      </c>
      <c r="BL101" s="329">
        <v>0</v>
      </c>
      <c r="BM101" s="329">
        <v>0</v>
      </c>
      <c r="BN101" s="329">
        <v>0</v>
      </c>
      <c r="BO101" s="329">
        <v>0</v>
      </c>
      <c r="BP101" s="329">
        <v>0</v>
      </c>
      <c r="BQ101" s="329">
        <v>23.081502477129106</v>
      </c>
      <c r="BR101" s="329">
        <v>0</v>
      </c>
      <c r="BS101" s="329">
        <v>0</v>
      </c>
    </row>
    <row r="102" spans="1:71" ht="15.75" customHeight="1" x14ac:dyDescent="0.25">
      <c r="A102" s="288" t="s">
        <v>1212</v>
      </c>
      <c r="B102" s="218">
        <v>46247</v>
      </c>
      <c r="C102" s="332">
        <v>0.95833333333333337</v>
      </c>
      <c r="D102" s="332">
        <v>0</v>
      </c>
      <c r="E102" s="329">
        <v>2971.3998149931431</v>
      </c>
      <c r="F102" s="329">
        <v>2971.3720283508301</v>
      </c>
      <c r="G102" s="329">
        <v>1931.946666687727</v>
      </c>
      <c r="H102" s="329">
        <v>1054.0373333394527</v>
      </c>
      <c r="I102" s="329">
        <v>336.50090404599905</v>
      </c>
      <c r="J102" s="329">
        <v>386.19778340309858</v>
      </c>
      <c r="K102" s="329">
        <v>362.40194311738014</v>
      </c>
      <c r="L102" s="329">
        <v>333.7086067199707</v>
      </c>
      <c r="M102" s="329">
        <v>503.74380745366216</v>
      </c>
      <c r="N102" s="329">
        <v>0</v>
      </c>
      <c r="O102" s="329">
        <v>0</v>
      </c>
      <c r="P102" s="329">
        <v>0</v>
      </c>
      <c r="Q102" s="329">
        <v>19.968000000342727</v>
      </c>
      <c r="R102" s="329">
        <v>100.0236521740444</v>
      </c>
      <c r="S102" s="329">
        <v>0</v>
      </c>
      <c r="T102" s="329">
        <v>72.768803864717484</v>
      </c>
      <c r="U102" s="329">
        <v>0</v>
      </c>
      <c r="V102" s="329">
        <v>0</v>
      </c>
      <c r="W102" s="329">
        <v>122.0674782609567</v>
      </c>
      <c r="X102" s="329">
        <v>0</v>
      </c>
      <c r="Y102" s="329">
        <v>94.572981366422027</v>
      </c>
      <c r="Z102" s="329">
        <v>0.52587890625</v>
      </c>
      <c r="AA102" s="329">
        <v>0</v>
      </c>
      <c r="AB102" s="329">
        <v>104.08523119427264</v>
      </c>
      <c r="AC102" s="329">
        <v>28.627833850681782</v>
      </c>
      <c r="AD102" s="329">
        <v>150.98346273321658</v>
      </c>
      <c r="AE102" s="329">
        <v>0</v>
      </c>
      <c r="AF102" s="329">
        <v>0</v>
      </c>
      <c r="AG102" s="329">
        <v>0.16777606357936747</v>
      </c>
      <c r="AH102" s="329">
        <v>1.12358870967455E-2</v>
      </c>
      <c r="AI102" s="329">
        <v>146.5373422158882</v>
      </c>
      <c r="AJ102" s="329">
        <v>321.59040000033565</v>
      </c>
      <c r="AK102" s="329">
        <v>260.25550769176334</v>
      </c>
      <c r="AL102" s="329">
        <v>0</v>
      </c>
      <c r="AM102" s="329">
        <v>0</v>
      </c>
      <c r="AN102" s="329">
        <v>0</v>
      </c>
      <c r="AO102" s="329">
        <v>0</v>
      </c>
      <c r="AP102" s="329">
        <v>0</v>
      </c>
      <c r="AQ102" s="329">
        <v>0</v>
      </c>
      <c r="AR102" s="329">
        <v>0</v>
      </c>
      <c r="AS102" s="329">
        <v>0</v>
      </c>
      <c r="AT102" s="329">
        <v>0</v>
      </c>
      <c r="AU102" s="329">
        <v>0</v>
      </c>
      <c r="AV102" s="329">
        <v>0</v>
      </c>
      <c r="AW102" s="329">
        <v>0</v>
      </c>
      <c r="AX102" s="329">
        <v>0</v>
      </c>
      <c r="AY102" s="329">
        <v>268.21120000025257</v>
      </c>
      <c r="AZ102" s="329">
        <v>187.02187499997672</v>
      </c>
      <c r="BA102" s="329">
        <v>75.334400000050664</v>
      </c>
      <c r="BB102" s="329">
        <v>0</v>
      </c>
      <c r="BC102" s="329">
        <v>0</v>
      </c>
      <c r="BD102" s="329">
        <v>0</v>
      </c>
      <c r="BE102" s="329">
        <v>0</v>
      </c>
      <c r="BF102" s="329">
        <v>0</v>
      </c>
      <c r="BG102" s="329">
        <v>0</v>
      </c>
      <c r="BH102" s="329">
        <v>0</v>
      </c>
      <c r="BI102" s="329">
        <v>0</v>
      </c>
      <c r="BJ102" s="329">
        <v>0</v>
      </c>
      <c r="BK102" s="329">
        <v>0</v>
      </c>
      <c r="BL102" s="329">
        <v>0</v>
      </c>
      <c r="BM102" s="329">
        <v>0</v>
      </c>
      <c r="BN102" s="329">
        <v>0</v>
      </c>
      <c r="BO102" s="329">
        <v>0</v>
      </c>
      <c r="BP102" s="329">
        <v>18.890243902453221</v>
      </c>
      <c r="BQ102" s="329">
        <v>6.4962890625029104</v>
      </c>
      <c r="BR102" s="329">
        <v>0</v>
      </c>
      <c r="BS102" s="329">
        <v>0</v>
      </c>
    </row>
    <row r="103" spans="1:71" ht="15.75" customHeight="1" x14ac:dyDescent="0.25">
      <c r="A103" s="288" t="s">
        <v>1213</v>
      </c>
      <c r="B103" s="218">
        <v>46247</v>
      </c>
      <c r="C103" s="332">
        <v>0</v>
      </c>
      <c r="D103" s="332">
        <v>4.1666666666666664E-2</v>
      </c>
      <c r="E103" s="329">
        <v>2835.9861560165882</v>
      </c>
      <c r="F103" s="329">
        <v>2820.0960000157356</v>
      </c>
      <c r="G103" s="329">
        <v>1820.6719999611378</v>
      </c>
      <c r="H103" s="329">
        <v>1022.2933333367109</v>
      </c>
      <c r="I103" s="329">
        <v>315.70086643844843</v>
      </c>
      <c r="J103" s="329">
        <v>315.02389542385936</v>
      </c>
      <c r="K103" s="329">
        <v>366.58042937517166</v>
      </c>
      <c r="L103" s="329">
        <v>333.54093709588051</v>
      </c>
      <c r="M103" s="329">
        <v>497.20710477605462</v>
      </c>
      <c r="N103" s="329">
        <v>0</v>
      </c>
      <c r="O103" s="329">
        <v>0</v>
      </c>
      <c r="P103" s="329">
        <v>0</v>
      </c>
      <c r="Q103" s="329">
        <v>14.227525424212217</v>
      </c>
      <c r="R103" s="329">
        <v>100.34484472032636</v>
      </c>
      <c r="S103" s="329">
        <v>0</v>
      </c>
      <c r="T103" s="329">
        <v>73.530562604777515</v>
      </c>
      <c r="U103" s="329">
        <v>0</v>
      </c>
      <c r="V103" s="329">
        <v>0</v>
      </c>
      <c r="W103" s="329">
        <v>109.92467353306711</v>
      </c>
      <c r="X103" s="329">
        <v>0</v>
      </c>
      <c r="Y103" s="329">
        <v>94.689440993592143</v>
      </c>
      <c r="Z103" s="329">
        <v>0</v>
      </c>
      <c r="AA103" s="329">
        <v>0</v>
      </c>
      <c r="AB103" s="329">
        <v>97.675347222015262</v>
      </c>
      <c r="AC103" s="329">
        <v>28.678066770546138</v>
      </c>
      <c r="AD103" s="329">
        <v>81.952623455785215</v>
      </c>
      <c r="AE103" s="329">
        <v>0</v>
      </c>
      <c r="AF103" s="329">
        <v>0</v>
      </c>
      <c r="AG103" s="329">
        <v>0.16773913044016808</v>
      </c>
      <c r="AH103" s="329">
        <v>1.1233695652208553E-2</v>
      </c>
      <c r="AI103" s="329">
        <v>145.45108695700765</v>
      </c>
      <c r="AJ103" s="329">
        <v>314.70399999991059</v>
      </c>
      <c r="AK103" s="329">
        <v>253.5679999999702</v>
      </c>
      <c r="AL103" s="329">
        <v>0</v>
      </c>
      <c r="AM103" s="329">
        <v>0</v>
      </c>
      <c r="AN103" s="329">
        <v>0</v>
      </c>
      <c r="AO103" s="329">
        <v>0</v>
      </c>
      <c r="AP103" s="329">
        <v>0</v>
      </c>
      <c r="AQ103" s="329">
        <v>0</v>
      </c>
      <c r="AR103" s="329">
        <v>0</v>
      </c>
      <c r="AS103" s="329">
        <v>0</v>
      </c>
      <c r="AT103" s="329">
        <v>0</v>
      </c>
      <c r="AU103" s="329">
        <v>0</v>
      </c>
      <c r="AV103" s="329">
        <v>0</v>
      </c>
      <c r="AW103" s="329">
        <v>0</v>
      </c>
      <c r="AX103" s="329">
        <v>0</v>
      </c>
      <c r="AY103" s="329">
        <v>268.43519999971613</v>
      </c>
      <c r="AZ103" s="329">
        <v>184.39921875006985</v>
      </c>
      <c r="BA103" s="329">
        <v>74.240000000223517</v>
      </c>
      <c r="BB103" s="329">
        <v>0</v>
      </c>
      <c r="BC103" s="329">
        <v>0</v>
      </c>
      <c r="BD103" s="329">
        <v>0</v>
      </c>
      <c r="BE103" s="329">
        <v>0</v>
      </c>
      <c r="BF103" s="329">
        <v>0</v>
      </c>
      <c r="BG103" s="329">
        <v>0</v>
      </c>
      <c r="BH103" s="329">
        <v>0</v>
      </c>
      <c r="BI103" s="329">
        <v>0</v>
      </c>
      <c r="BJ103" s="329">
        <v>0</v>
      </c>
      <c r="BK103" s="329">
        <v>0</v>
      </c>
      <c r="BL103" s="329">
        <v>0</v>
      </c>
      <c r="BM103" s="329">
        <v>0</v>
      </c>
      <c r="BN103" s="329">
        <v>0</v>
      </c>
      <c r="BO103" s="329">
        <v>0</v>
      </c>
      <c r="BP103" s="329">
        <v>32.819131097639911</v>
      </c>
      <c r="BQ103" s="329">
        <v>0</v>
      </c>
      <c r="BR103" s="329">
        <v>0</v>
      </c>
      <c r="BS103" s="329">
        <v>7.0000000014260877E-3</v>
      </c>
    </row>
    <row r="104" spans="1:71" ht="15.75" customHeight="1" x14ac:dyDescent="0.25">
      <c r="A104" s="288" t="s">
        <v>1214</v>
      </c>
      <c r="B104" s="218">
        <v>46247</v>
      </c>
      <c r="C104" s="332">
        <v>4.1666666666666664E-2</v>
      </c>
      <c r="D104" s="332">
        <v>8.3333333333333329E-2</v>
      </c>
      <c r="E104" s="329">
        <v>2938.8799999952316</v>
      </c>
      <c r="F104" s="329">
        <v>2922.2585507333279</v>
      </c>
      <c r="G104" s="329">
        <v>1906.1360567510128</v>
      </c>
      <c r="H104" s="329">
        <v>1035.2639999836683</v>
      </c>
      <c r="I104" s="329">
        <v>334.04924577102065</v>
      </c>
      <c r="J104" s="329">
        <v>341.22670993953943</v>
      </c>
      <c r="K104" s="329">
        <v>365.1688135638833</v>
      </c>
      <c r="L104" s="329">
        <v>328.14907687902451</v>
      </c>
      <c r="M104" s="329">
        <v>532.38491967692971</v>
      </c>
      <c r="N104" s="329">
        <v>0</v>
      </c>
      <c r="O104" s="329">
        <v>0</v>
      </c>
      <c r="P104" s="329">
        <v>0</v>
      </c>
      <c r="Q104" s="329">
        <v>18.128648488782346</v>
      </c>
      <c r="R104" s="329">
        <v>100.32761904783547</v>
      </c>
      <c r="S104" s="329">
        <v>0</v>
      </c>
      <c r="T104" s="329">
        <v>72.567524352110922</v>
      </c>
      <c r="U104" s="329">
        <v>0</v>
      </c>
      <c r="V104" s="329">
        <v>0</v>
      </c>
      <c r="W104" s="329">
        <v>118.60541342291981</v>
      </c>
      <c r="X104" s="329">
        <v>0</v>
      </c>
      <c r="Y104" s="329">
        <v>94.739906832575798</v>
      </c>
      <c r="Z104" s="329">
        <v>0.5419921875</v>
      </c>
      <c r="AA104" s="329">
        <v>0</v>
      </c>
      <c r="AB104" s="329">
        <v>101.13046874990687</v>
      </c>
      <c r="AC104" s="329">
        <v>28.753923105075955</v>
      </c>
      <c r="AD104" s="329">
        <v>111.14776474237442</v>
      </c>
      <c r="AE104" s="329">
        <v>0</v>
      </c>
      <c r="AF104" s="329">
        <v>0</v>
      </c>
      <c r="AG104" s="329">
        <v>0.1677391304365301</v>
      </c>
      <c r="AH104" s="329">
        <v>1.1311141304304329E-2</v>
      </c>
      <c r="AI104" s="329">
        <v>141.66847826074809</v>
      </c>
      <c r="AJ104" s="329">
        <v>316.22883902443573</v>
      </c>
      <c r="AK104" s="329">
        <v>254.47680000029504</v>
      </c>
      <c r="AL104" s="329">
        <v>0</v>
      </c>
      <c r="AM104" s="329">
        <v>0</v>
      </c>
      <c r="AN104" s="329">
        <v>0</v>
      </c>
      <c r="AO104" s="329">
        <v>0</v>
      </c>
      <c r="AP104" s="329">
        <v>0</v>
      </c>
      <c r="AQ104" s="329">
        <v>0</v>
      </c>
      <c r="AR104" s="329">
        <v>0</v>
      </c>
      <c r="AS104" s="329">
        <v>0</v>
      </c>
      <c r="AT104" s="329">
        <v>0</v>
      </c>
      <c r="AU104" s="329">
        <v>0</v>
      </c>
      <c r="AV104" s="329">
        <v>0</v>
      </c>
      <c r="AW104" s="329">
        <v>0</v>
      </c>
      <c r="AX104" s="329">
        <v>0</v>
      </c>
      <c r="AY104" s="329">
        <v>270.62399999983609</v>
      </c>
      <c r="AZ104" s="329">
        <v>183.98124999995343</v>
      </c>
      <c r="BA104" s="329">
        <v>73.702399998903275</v>
      </c>
      <c r="BB104" s="329">
        <v>0</v>
      </c>
      <c r="BC104" s="329">
        <v>0</v>
      </c>
      <c r="BD104" s="329">
        <v>0</v>
      </c>
      <c r="BE104" s="329">
        <v>0</v>
      </c>
      <c r="BF104" s="329">
        <v>0</v>
      </c>
      <c r="BG104" s="329">
        <v>0</v>
      </c>
      <c r="BH104" s="329">
        <v>0</v>
      </c>
      <c r="BI104" s="329">
        <v>0</v>
      </c>
      <c r="BJ104" s="329">
        <v>0</v>
      </c>
      <c r="BK104" s="329">
        <v>0</v>
      </c>
      <c r="BL104" s="329">
        <v>0</v>
      </c>
      <c r="BM104" s="329">
        <v>0</v>
      </c>
      <c r="BN104" s="329">
        <v>0</v>
      </c>
      <c r="BO104" s="329">
        <v>0</v>
      </c>
      <c r="BP104" s="329">
        <v>34.390624999883585</v>
      </c>
      <c r="BQ104" s="329">
        <v>0</v>
      </c>
      <c r="BR104" s="329">
        <v>0</v>
      </c>
      <c r="BS104" s="329">
        <v>0</v>
      </c>
    </row>
    <row r="105" spans="1:71" ht="15.75" customHeight="1" x14ac:dyDescent="0.25">
      <c r="A105" s="288" t="s">
        <v>1215</v>
      </c>
      <c r="B105" s="218">
        <v>46247</v>
      </c>
      <c r="C105" s="332">
        <v>8.3333333333333329E-2</v>
      </c>
      <c r="D105" s="332">
        <v>0.125</v>
      </c>
      <c r="E105" s="329">
        <v>2938.3754203021526</v>
      </c>
      <c r="F105" s="329">
        <v>2922.0507825911045</v>
      </c>
      <c r="G105" s="329">
        <v>1906.5572766065598</v>
      </c>
      <c r="H105" s="329">
        <v>1043.1146666705608</v>
      </c>
      <c r="I105" s="329">
        <v>347.143350020051</v>
      </c>
      <c r="J105" s="329">
        <v>320.51618936285377</v>
      </c>
      <c r="K105" s="329">
        <v>362.6001355946064</v>
      </c>
      <c r="L105" s="329">
        <v>337.05699123442173</v>
      </c>
      <c r="M105" s="329">
        <v>530.05016949027777</v>
      </c>
      <c r="N105" s="329">
        <v>0</v>
      </c>
      <c r="O105" s="329">
        <v>0</v>
      </c>
      <c r="P105" s="329">
        <v>0</v>
      </c>
      <c r="Q105" s="329">
        <v>37.331478260457516</v>
      </c>
      <c r="R105" s="329">
        <v>100.23884057952091</v>
      </c>
      <c r="S105" s="329">
        <v>0</v>
      </c>
      <c r="T105" s="329">
        <v>71.590956521220505</v>
      </c>
      <c r="U105" s="329">
        <v>0</v>
      </c>
      <c r="V105" s="329">
        <v>0</v>
      </c>
      <c r="W105" s="329">
        <v>117.32665507309139</v>
      </c>
      <c r="X105" s="329">
        <v>0</v>
      </c>
      <c r="Y105" s="329">
        <v>94.602762802969664</v>
      </c>
      <c r="Z105" s="329">
        <v>0.55419921875</v>
      </c>
      <c r="AA105" s="329">
        <v>0</v>
      </c>
      <c r="AB105" s="329">
        <v>98.638455939479172</v>
      </c>
      <c r="AC105" s="329">
        <v>28.978996149264276</v>
      </c>
      <c r="AD105" s="329">
        <v>89.409937888383865</v>
      </c>
      <c r="AE105" s="329">
        <v>0</v>
      </c>
      <c r="AF105" s="329">
        <v>0</v>
      </c>
      <c r="AG105" s="329">
        <v>0.16773913042925415</v>
      </c>
      <c r="AH105" s="329">
        <v>1.128124999991087E-2</v>
      </c>
      <c r="AI105" s="329">
        <v>148.18478260841221</v>
      </c>
      <c r="AJ105" s="329">
        <v>317.05756097543053</v>
      </c>
      <c r="AK105" s="329">
        <v>255.63405128195882</v>
      </c>
      <c r="AL105" s="329">
        <v>0</v>
      </c>
      <c r="AM105" s="329">
        <v>0</v>
      </c>
      <c r="AN105" s="329">
        <v>0</v>
      </c>
      <c r="AO105" s="329">
        <v>0</v>
      </c>
      <c r="AP105" s="329">
        <v>0</v>
      </c>
      <c r="AQ105" s="329">
        <v>0</v>
      </c>
      <c r="AR105" s="329">
        <v>0</v>
      </c>
      <c r="AS105" s="329">
        <v>0</v>
      </c>
      <c r="AT105" s="329">
        <v>0</v>
      </c>
      <c r="AU105" s="329">
        <v>0</v>
      </c>
      <c r="AV105" s="329">
        <v>0</v>
      </c>
      <c r="AW105" s="329">
        <v>0</v>
      </c>
      <c r="AX105" s="329">
        <v>0</v>
      </c>
      <c r="AY105" s="329">
        <v>265.51679999986663</v>
      </c>
      <c r="AZ105" s="329">
        <v>182.97421875002328</v>
      </c>
      <c r="BA105" s="329">
        <v>74.15679999999702</v>
      </c>
      <c r="BB105" s="329">
        <v>0</v>
      </c>
      <c r="BC105" s="329">
        <v>0</v>
      </c>
      <c r="BD105" s="329">
        <v>0</v>
      </c>
      <c r="BE105" s="329">
        <v>0</v>
      </c>
      <c r="BF105" s="329">
        <v>0</v>
      </c>
      <c r="BG105" s="329">
        <v>0</v>
      </c>
      <c r="BH105" s="329">
        <v>0</v>
      </c>
      <c r="BI105" s="329">
        <v>0</v>
      </c>
      <c r="BJ105" s="329">
        <v>0</v>
      </c>
      <c r="BK105" s="329">
        <v>0</v>
      </c>
      <c r="BL105" s="329">
        <v>0</v>
      </c>
      <c r="BM105" s="329">
        <v>0</v>
      </c>
      <c r="BN105" s="329">
        <v>0</v>
      </c>
      <c r="BO105" s="329">
        <v>0</v>
      </c>
      <c r="BP105" s="329">
        <v>24.439473684295081</v>
      </c>
      <c r="BQ105" s="329">
        <v>0</v>
      </c>
      <c r="BR105" s="329">
        <v>0</v>
      </c>
      <c r="BS105" s="329">
        <v>0</v>
      </c>
    </row>
    <row r="106" spans="1:71" ht="15.75" customHeight="1" x14ac:dyDescent="0.25">
      <c r="A106" s="288" t="s">
        <v>1216</v>
      </c>
      <c r="B106" s="218">
        <v>46247</v>
      </c>
      <c r="C106" s="332">
        <v>0.125</v>
      </c>
      <c r="D106" s="332">
        <v>0.16666666666666666</v>
      </c>
      <c r="E106" s="329">
        <v>2856.5147826373577</v>
      </c>
      <c r="F106" s="329">
        <v>2856.2773333489895</v>
      </c>
      <c r="G106" s="329">
        <v>1856.912695646286</v>
      </c>
      <c r="H106" s="329">
        <v>1002.4514782577753</v>
      </c>
      <c r="I106" s="329">
        <v>341.1134915240109</v>
      </c>
      <c r="J106" s="329">
        <v>308.67525423690677</v>
      </c>
      <c r="K106" s="329">
        <v>384.93063705414534</v>
      </c>
      <c r="L106" s="329">
        <v>323.58399999886751</v>
      </c>
      <c r="M106" s="329">
        <v>505.68244067952037</v>
      </c>
      <c r="N106" s="329">
        <v>0</v>
      </c>
      <c r="O106" s="329">
        <v>0</v>
      </c>
      <c r="P106" s="329">
        <v>0</v>
      </c>
      <c r="Q106" s="329">
        <v>33.513739130459726</v>
      </c>
      <c r="R106" s="329">
        <v>100.16834782622755</v>
      </c>
      <c r="S106" s="329">
        <v>0</v>
      </c>
      <c r="T106" s="329">
        <v>71.635478260926902</v>
      </c>
      <c r="U106" s="329">
        <v>0</v>
      </c>
      <c r="V106" s="329">
        <v>0</v>
      </c>
      <c r="W106" s="329">
        <v>111.63875555433333</v>
      </c>
      <c r="X106" s="329">
        <v>0</v>
      </c>
      <c r="Y106" s="329">
        <v>94.340094339568168</v>
      </c>
      <c r="Z106" s="329">
        <v>0</v>
      </c>
      <c r="AA106" s="329">
        <v>0</v>
      </c>
      <c r="AB106" s="329">
        <v>102.57453416148201</v>
      </c>
      <c r="AC106" s="329">
        <v>28.27795031061396</v>
      </c>
      <c r="AD106" s="329">
        <v>75.673913043923676</v>
      </c>
      <c r="AE106" s="329">
        <v>0</v>
      </c>
      <c r="AF106" s="329">
        <v>0</v>
      </c>
      <c r="AG106" s="329">
        <v>0.16773913043289213</v>
      </c>
      <c r="AH106" s="329">
        <v>1.1294836956494692E-2</v>
      </c>
      <c r="AI106" s="329">
        <v>136.50543478224427</v>
      </c>
      <c r="AJ106" s="329">
        <v>320.95999999996275</v>
      </c>
      <c r="AK106" s="329">
        <v>259.37394871842116</v>
      </c>
      <c r="AL106" s="329">
        <v>0</v>
      </c>
      <c r="AM106" s="329">
        <v>0</v>
      </c>
      <c r="AN106" s="329">
        <v>0</v>
      </c>
      <c r="AO106" s="329">
        <v>0</v>
      </c>
      <c r="AP106" s="329">
        <v>0</v>
      </c>
      <c r="AQ106" s="329">
        <v>0</v>
      </c>
      <c r="AR106" s="329">
        <v>0</v>
      </c>
      <c r="AS106" s="329">
        <v>0</v>
      </c>
      <c r="AT106" s="329">
        <v>0</v>
      </c>
      <c r="AU106" s="329">
        <v>0</v>
      </c>
      <c r="AV106" s="329">
        <v>0</v>
      </c>
      <c r="AW106" s="329">
        <v>0</v>
      </c>
      <c r="AX106" s="329">
        <v>0</v>
      </c>
      <c r="AY106" s="329">
        <v>264.83840000024065</v>
      </c>
      <c r="AZ106" s="329">
        <v>173.74453124997672</v>
      </c>
      <c r="BA106" s="329">
        <v>73.708799999207258</v>
      </c>
      <c r="BB106" s="329">
        <v>0</v>
      </c>
      <c r="BC106" s="329">
        <v>0</v>
      </c>
      <c r="BD106" s="329">
        <v>0</v>
      </c>
      <c r="BE106" s="329">
        <v>0</v>
      </c>
      <c r="BF106" s="329">
        <v>0</v>
      </c>
      <c r="BG106" s="329">
        <v>0</v>
      </c>
      <c r="BH106" s="329">
        <v>0</v>
      </c>
      <c r="BI106" s="329">
        <v>0</v>
      </c>
      <c r="BJ106" s="329">
        <v>0</v>
      </c>
      <c r="BK106" s="329">
        <v>0</v>
      </c>
      <c r="BL106" s="329">
        <v>0</v>
      </c>
      <c r="BM106" s="329">
        <v>0</v>
      </c>
      <c r="BN106" s="329">
        <v>0</v>
      </c>
      <c r="BO106" s="329">
        <v>0</v>
      </c>
      <c r="BP106" s="329">
        <v>34.108963815728202</v>
      </c>
      <c r="BQ106" s="329">
        <v>0</v>
      </c>
      <c r="BR106" s="329">
        <v>0</v>
      </c>
      <c r="BS106" s="329">
        <v>0</v>
      </c>
    </row>
    <row r="107" spans="1:71" ht="15.75" customHeight="1" x14ac:dyDescent="0.25">
      <c r="A107" s="288" t="s">
        <v>1217</v>
      </c>
      <c r="B107" s="218">
        <v>46247</v>
      </c>
      <c r="C107" s="332">
        <v>0.16666666666666666</v>
      </c>
      <c r="D107" s="332">
        <v>0.20833333333333334</v>
      </c>
      <c r="E107" s="329">
        <v>2905.6964637637138</v>
      </c>
      <c r="F107" s="329">
        <v>2900.917797088623</v>
      </c>
      <c r="G107" s="329">
        <v>1915.5033043324947</v>
      </c>
      <c r="H107" s="329">
        <v>1002.1991884112358</v>
      </c>
      <c r="I107" s="329">
        <v>332.88677965849638</v>
      </c>
      <c r="J107" s="329">
        <v>356.01244676485658</v>
      </c>
      <c r="K107" s="329">
        <v>379.77173582464457</v>
      </c>
      <c r="L107" s="329">
        <v>340.10684745013714</v>
      </c>
      <c r="M107" s="329">
        <v>499.60786440595984</v>
      </c>
      <c r="N107" s="329">
        <v>0</v>
      </c>
      <c r="O107" s="329">
        <v>0</v>
      </c>
      <c r="P107" s="329">
        <v>0</v>
      </c>
      <c r="Q107" s="329">
        <v>15.137391304597259</v>
      </c>
      <c r="R107" s="329">
        <v>100.05147826066241</v>
      </c>
      <c r="S107" s="329">
        <v>0</v>
      </c>
      <c r="T107" s="329">
        <v>66.746496617794037</v>
      </c>
      <c r="U107" s="329">
        <v>0</v>
      </c>
      <c r="V107" s="329">
        <v>0</v>
      </c>
      <c r="W107" s="329">
        <v>129.21198067720979</v>
      </c>
      <c r="X107" s="329">
        <v>0</v>
      </c>
      <c r="Y107" s="329">
        <v>94.65625</v>
      </c>
      <c r="Z107" s="329">
        <v>0.52978515625</v>
      </c>
      <c r="AA107" s="329">
        <v>0</v>
      </c>
      <c r="AB107" s="329">
        <v>105.4425465837121</v>
      </c>
      <c r="AC107" s="329">
        <v>28.215203274972737</v>
      </c>
      <c r="AD107" s="329">
        <v>117.57453416101635</v>
      </c>
      <c r="AE107" s="329">
        <v>0</v>
      </c>
      <c r="AF107" s="329">
        <v>0</v>
      </c>
      <c r="AG107" s="329">
        <v>0.16773913044380606</v>
      </c>
      <c r="AH107" s="329">
        <v>1.13505434783292E-2</v>
      </c>
      <c r="AI107" s="329">
        <v>154.54891304392368</v>
      </c>
      <c r="AJ107" s="329">
        <v>319.85600000014529</v>
      </c>
      <c r="AK107" s="329">
        <v>258.23999999929219</v>
      </c>
      <c r="AL107" s="329">
        <v>0</v>
      </c>
      <c r="AM107" s="329">
        <v>0</v>
      </c>
      <c r="AN107" s="329">
        <v>0</v>
      </c>
      <c r="AO107" s="329">
        <v>0</v>
      </c>
      <c r="AP107" s="329">
        <v>0</v>
      </c>
      <c r="AQ107" s="329">
        <v>0</v>
      </c>
      <c r="AR107" s="329">
        <v>0</v>
      </c>
      <c r="AS107" s="329">
        <v>0</v>
      </c>
      <c r="AT107" s="329">
        <v>0</v>
      </c>
      <c r="AU107" s="329">
        <v>0</v>
      </c>
      <c r="AV107" s="329">
        <v>0</v>
      </c>
      <c r="AW107" s="329">
        <v>0</v>
      </c>
      <c r="AX107" s="329">
        <v>0</v>
      </c>
      <c r="AY107" s="329">
        <v>266.90560000017285</v>
      </c>
      <c r="AZ107" s="329">
        <v>177.39218750002328</v>
      </c>
      <c r="BA107" s="329">
        <v>74.240000000223517</v>
      </c>
      <c r="BB107" s="329">
        <v>0</v>
      </c>
      <c r="BC107" s="329">
        <v>0</v>
      </c>
      <c r="BD107" s="329">
        <v>0</v>
      </c>
      <c r="BE107" s="329">
        <v>0</v>
      </c>
      <c r="BF107" s="329">
        <v>0</v>
      </c>
      <c r="BG107" s="329">
        <v>0</v>
      </c>
      <c r="BH107" s="329">
        <v>0</v>
      </c>
      <c r="BI107" s="329">
        <v>0</v>
      </c>
      <c r="BJ107" s="329">
        <v>0</v>
      </c>
      <c r="BK107" s="329">
        <v>0</v>
      </c>
      <c r="BL107" s="329">
        <v>0</v>
      </c>
      <c r="BM107" s="329">
        <v>0</v>
      </c>
      <c r="BN107" s="329">
        <v>0</v>
      </c>
      <c r="BO107" s="329">
        <v>0</v>
      </c>
      <c r="BP107" s="329">
        <v>43.329687500023283</v>
      </c>
      <c r="BQ107" s="329">
        <v>0</v>
      </c>
      <c r="BR107" s="329">
        <v>0</v>
      </c>
      <c r="BS107" s="329">
        <v>6.9999999996070983E-3</v>
      </c>
    </row>
    <row r="108" spans="1:71" ht="15.75" customHeight="1" x14ac:dyDescent="0.25">
      <c r="A108" s="288" t="s">
        <v>1218</v>
      </c>
      <c r="B108" s="218">
        <v>46247</v>
      </c>
      <c r="C108" s="332">
        <v>0.20833333333333334</v>
      </c>
      <c r="D108" s="332">
        <v>0.25</v>
      </c>
      <c r="E108" s="329">
        <v>2905.8796028196812</v>
      </c>
      <c r="F108" s="329">
        <v>2894.2692174017429</v>
      </c>
      <c r="G108" s="329">
        <v>1867.7760000228882</v>
      </c>
      <c r="H108" s="329">
        <v>1035.1155942082405</v>
      </c>
      <c r="I108" s="329">
        <v>334.34467796608806</v>
      </c>
      <c r="J108" s="329">
        <v>314.08273967728019</v>
      </c>
      <c r="K108" s="329">
        <v>370.36122969537973</v>
      </c>
      <c r="L108" s="329">
        <v>341.70359322428703</v>
      </c>
      <c r="M108" s="329">
        <v>498.11525423824787</v>
      </c>
      <c r="N108" s="329">
        <v>0</v>
      </c>
      <c r="O108" s="329">
        <v>0</v>
      </c>
      <c r="P108" s="329">
        <v>0</v>
      </c>
      <c r="Q108" s="329">
        <v>27.347478261217475</v>
      </c>
      <c r="R108" s="329">
        <v>99.795478261075914</v>
      </c>
      <c r="S108" s="329">
        <v>0</v>
      </c>
      <c r="T108" s="329">
        <v>65.316112077794969</v>
      </c>
      <c r="U108" s="329">
        <v>0</v>
      </c>
      <c r="V108" s="329">
        <v>0</v>
      </c>
      <c r="W108" s="329">
        <v>122.07761932350695</v>
      </c>
      <c r="X108" s="329">
        <v>0</v>
      </c>
      <c r="Y108" s="329">
        <v>94.493750000372529</v>
      </c>
      <c r="Z108" s="329">
        <v>0.5380859375</v>
      </c>
      <c r="AA108" s="329">
        <v>0</v>
      </c>
      <c r="AB108" s="329">
        <v>95.878881987649947</v>
      </c>
      <c r="AC108" s="329">
        <v>27.822063806001097</v>
      </c>
      <c r="AD108" s="329">
        <v>89.751552795059979</v>
      </c>
      <c r="AE108" s="329">
        <v>0</v>
      </c>
      <c r="AF108" s="329">
        <v>0</v>
      </c>
      <c r="AG108" s="329">
        <v>0.1665434782516968</v>
      </c>
      <c r="AH108" s="329">
        <v>1.1305706521625325E-2</v>
      </c>
      <c r="AI108" s="329">
        <v>153.92934782616794</v>
      </c>
      <c r="AJ108" s="329">
        <v>309.58892307686619</v>
      </c>
      <c r="AK108" s="329">
        <v>248.64000000059605</v>
      </c>
      <c r="AL108" s="329">
        <v>0</v>
      </c>
      <c r="AM108" s="329">
        <v>0</v>
      </c>
      <c r="AN108" s="329">
        <v>0</v>
      </c>
      <c r="AO108" s="329">
        <v>0</v>
      </c>
      <c r="AP108" s="329">
        <v>0</v>
      </c>
      <c r="AQ108" s="329">
        <v>0</v>
      </c>
      <c r="AR108" s="329">
        <v>0</v>
      </c>
      <c r="AS108" s="329">
        <v>0</v>
      </c>
      <c r="AT108" s="329">
        <v>0</v>
      </c>
      <c r="AU108" s="329">
        <v>0</v>
      </c>
      <c r="AV108" s="329">
        <v>0</v>
      </c>
      <c r="AW108" s="329">
        <v>0</v>
      </c>
      <c r="AX108" s="329">
        <v>0</v>
      </c>
      <c r="AY108" s="329">
        <v>266.42239999957383</v>
      </c>
      <c r="AZ108" s="329">
        <v>175.46953124995343</v>
      </c>
      <c r="BA108" s="329">
        <v>73.196800000965595</v>
      </c>
      <c r="BB108" s="329">
        <v>0</v>
      </c>
      <c r="BC108" s="329">
        <v>0</v>
      </c>
      <c r="BD108" s="329">
        <v>0</v>
      </c>
      <c r="BE108" s="329">
        <v>0</v>
      </c>
      <c r="BF108" s="329">
        <v>0</v>
      </c>
      <c r="BG108" s="329">
        <v>0</v>
      </c>
      <c r="BH108" s="329">
        <v>0</v>
      </c>
      <c r="BI108" s="329">
        <v>0</v>
      </c>
      <c r="BJ108" s="329">
        <v>0</v>
      </c>
      <c r="BK108" s="329">
        <v>0</v>
      </c>
      <c r="BL108" s="329">
        <v>0</v>
      </c>
      <c r="BM108" s="329">
        <v>0</v>
      </c>
      <c r="BN108" s="329">
        <v>0</v>
      </c>
      <c r="BO108" s="329">
        <v>0</v>
      </c>
      <c r="BP108" s="329">
        <v>34.326562499976717</v>
      </c>
      <c r="BQ108" s="329">
        <v>0</v>
      </c>
      <c r="BR108" s="329">
        <v>0</v>
      </c>
      <c r="BS108" s="329">
        <v>0</v>
      </c>
    </row>
    <row r="109" spans="1:71" ht="15.75" customHeight="1" x14ac:dyDescent="0.25">
      <c r="A109" s="288" t="s">
        <v>1219</v>
      </c>
      <c r="B109" s="218">
        <v>46248</v>
      </c>
      <c r="C109" s="332">
        <v>0.91666666666666663</v>
      </c>
      <c r="D109" s="332">
        <v>0.95833333333333337</v>
      </c>
      <c r="E109" s="329">
        <v>2776.0194782912731</v>
      </c>
      <c r="F109" s="329">
        <v>2772.3093333244324</v>
      </c>
      <c r="G109" s="329">
        <v>1742.1653333306313</v>
      </c>
      <c r="H109" s="329">
        <v>1051.4253913015127</v>
      </c>
      <c r="I109" s="329">
        <v>340.41925423592329</v>
      </c>
      <c r="J109" s="329">
        <v>326.06529982760549</v>
      </c>
      <c r="K109" s="329">
        <v>356.83796609938145</v>
      </c>
      <c r="L109" s="329">
        <v>324.50206896662712</v>
      </c>
      <c r="M109" s="329">
        <v>393.66725423559546</v>
      </c>
      <c r="N109" s="329">
        <v>0</v>
      </c>
      <c r="O109" s="329">
        <v>0</v>
      </c>
      <c r="P109" s="329">
        <v>0</v>
      </c>
      <c r="Q109" s="329">
        <v>0</v>
      </c>
      <c r="R109" s="329">
        <v>99.806608696002513</v>
      </c>
      <c r="S109" s="329">
        <v>0</v>
      </c>
      <c r="T109" s="329">
        <v>66.337391304783523</v>
      </c>
      <c r="U109" s="329">
        <v>0</v>
      </c>
      <c r="V109" s="329">
        <v>0</v>
      </c>
      <c r="W109" s="329">
        <v>153.80034782644361</v>
      </c>
      <c r="X109" s="329">
        <v>0</v>
      </c>
      <c r="Y109" s="329">
        <v>94.731366459745914</v>
      </c>
      <c r="Z109" s="329">
        <v>0.51708984375</v>
      </c>
      <c r="AA109" s="329">
        <v>0</v>
      </c>
      <c r="AB109" s="329">
        <v>89.937344720587134</v>
      </c>
      <c r="AC109" s="329">
        <v>27.267492138314992</v>
      </c>
      <c r="AD109" s="329">
        <v>105.42857142910361</v>
      </c>
      <c r="AE109" s="329">
        <v>0</v>
      </c>
      <c r="AF109" s="329">
        <v>0</v>
      </c>
      <c r="AG109" s="329">
        <v>0.16636559139078599</v>
      </c>
      <c r="AH109" s="329">
        <v>1.1067204301070888E-2</v>
      </c>
      <c r="AI109" s="329">
        <v>135.72580645233393</v>
      </c>
      <c r="AJ109" s="329">
        <v>315.17120000021532</v>
      </c>
      <c r="AK109" s="329">
        <v>253.1091692307964</v>
      </c>
      <c r="AL109" s="329">
        <v>0</v>
      </c>
      <c r="AM109" s="329">
        <v>0</v>
      </c>
      <c r="AN109" s="329">
        <v>0</v>
      </c>
      <c r="AO109" s="329">
        <v>0</v>
      </c>
      <c r="AP109" s="329">
        <v>0</v>
      </c>
      <c r="AQ109" s="329">
        <v>0</v>
      </c>
      <c r="AR109" s="329">
        <v>0</v>
      </c>
      <c r="AS109" s="329">
        <v>0</v>
      </c>
      <c r="AT109" s="329">
        <v>0</v>
      </c>
      <c r="AU109" s="329">
        <v>0</v>
      </c>
      <c r="AV109" s="329">
        <v>0</v>
      </c>
      <c r="AW109" s="329">
        <v>0</v>
      </c>
      <c r="AX109" s="329">
        <v>0</v>
      </c>
      <c r="AY109" s="329">
        <v>281.73440000042319</v>
      </c>
      <c r="AZ109" s="329">
        <v>184.65625</v>
      </c>
      <c r="BA109" s="329">
        <v>73.728000000119209</v>
      </c>
      <c r="BB109" s="329">
        <v>0</v>
      </c>
      <c r="BC109" s="329">
        <v>0</v>
      </c>
      <c r="BD109" s="329">
        <v>0</v>
      </c>
      <c r="BE109" s="329">
        <v>0</v>
      </c>
      <c r="BF109" s="329">
        <v>0</v>
      </c>
      <c r="BG109" s="329">
        <v>0</v>
      </c>
      <c r="BH109" s="329">
        <v>0</v>
      </c>
      <c r="BI109" s="329">
        <v>0</v>
      </c>
      <c r="BJ109" s="329">
        <v>0</v>
      </c>
      <c r="BK109" s="329">
        <v>0</v>
      </c>
      <c r="BL109" s="329">
        <v>0</v>
      </c>
      <c r="BM109" s="329">
        <v>0</v>
      </c>
      <c r="BN109" s="329">
        <v>0</v>
      </c>
      <c r="BO109" s="329">
        <v>0</v>
      </c>
      <c r="BP109" s="329">
        <v>29.880288461456075</v>
      </c>
      <c r="BQ109" s="329">
        <v>0</v>
      </c>
      <c r="BR109" s="329">
        <v>0</v>
      </c>
      <c r="BS109" s="329">
        <v>4.0000000008149073E-3</v>
      </c>
    </row>
    <row r="110" spans="1:71" ht="15.75" customHeight="1" x14ac:dyDescent="0.25">
      <c r="A110" s="288" t="s">
        <v>1220</v>
      </c>
      <c r="B110" s="218">
        <v>46248</v>
      </c>
      <c r="C110" s="332">
        <v>0.95833333333333337</v>
      </c>
      <c r="D110" s="332">
        <v>0</v>
      </c>
      <c r="E110" s="329">
        <v>2838.3499130308628</v>
      </c>
      <c r="F110" s="329">
        <v>2809.8560000061989</v>
      </c>
      <c r="G110" s="329">
        <v>1792</v>
      </c>
      <c r="H110" s="329">
        <v>1043.3224347829819</v>
      </c>
      <c r="I110" s="329">
        <v>332.53430722653866</v>
      </c>
      <c r="J110" s="329">
        <v>320.83678030595183</v>
      </c>
      <c r="K110" s="329">
        <v>353.11939155310392</v>
      </c>
      <c r="L110" s="329">
        <v>330.13408976048231</v>
      </c>
      <c r="M110" s="329">
        <v>454.70157856866717</v>
      </c>
      <c r="N110" s="329">
        <v>0</v>
      </c>
      <c r="O110" s="329">
        <v>0</v>
      </c>
      <c r="P110" s="329">
        <v>0</v>
      </c>
      <c r="Q110" s="329">
        <v>0</v>
      </c>
      <c r="R110" s="329">
        <v>100.38539130426943</v>
      </c>
      <c r="S110" s="329">
        <v>0</v>
      </c>
      <c r="T110" s="329">
        <v>65.903304347768426</v>
      </c>
      <c r="U110" s="329">
        <v>0</v>
      </c>
      <c r="V110" s="329">
        <v>0</v>
      </c>
      <c r="W110" s="329">
        <v>146.63234782591462</v>
      </c>
      <c r="X110" s="329">
        <v>0</v>
      </c>
      <c r="Y110" s="329">
        <v>94.530702992808074</v>
      </c>
      <c r="Z110" s="329">
        <v>0.5458984375</v>
      </c>
      <c r="AA110" s="329">
        <v>0</v>
      </c>
      <c r="AB110" s="329">
        <v>86.454968944191933</v>
      </c>
      <c r="AC110" s="329">
        <v>27.384487675502896</v>
      </c>
      <c r="AD110" s="329">
        <v>104.94411878846586</v>
      </c>
      <c r="AE110" s="329">
        <v>0</v>
      </c>
      <c r="AF110" s="329">
        <v>0</v>
      </c>
      <c r="AG110" s="329">
        <v>0.16711827956896741</v>
      </c>
      <c r="AH110" s="329">
        <v>1.0983870967947951E-2</v>
      </c>
      <c r="AI110" s="329">
        <v>145.46774193551391</v>
      </c>
      <c r="AJ110" s="329">
        <v>310.27839999995194</v>
      </c>
      <c r="AK110" s="329">
        <v>250.45760000031441</v>
      </c>
      <c r="AL110" s="329">
        <v>0</v>
      </c>
      <c r="AM110" s="329">
        <v>0</v>
      </c>
      <c r="AN110" s="329">
        <v>0</v>
      </c>
      <c r="AO110" s="329">
        <v>0</v>
      </c>
      <c r="AP110" s="329">
        <v>0</v>
      </c>
      <c r="AQ110" s="329">
        <v>0</v>
      </c>
      <c r="AR110" s="329">
        <v>0</v>
      </c>
      <c r="AS110" s="329">
        <v>0</v>
      </c>
      <c r="AT110" s="329">
        <v>0</v>
      </c>
      <c r="AU110" s="329">
        <v>0</v>
      </c>
      <c r="AV110" s="329">
        <v>0</v>
      </c>
      <c r="AW110" s="329">
        <v>0</v>
      </c>
      <c r="AX110" s="329">
        <v>0</v>
      </c>
      <c r="AY110" s="329">
        <v>282.30079999938607</v>
      </c>
      <c r="AZ110" s="329">
        <v>182.0703125</v>
      </c>
      <c r="BA110" s="329">
        <v>73.216000000014901</v>
      </c>
      <c r="BB110" s="329">
        <v>0</v>
      </c>
      <c r="BC110" s="329">
        <v>0</v>
      </c>
      <c r="BD110" s="329">
        <v>0</v>
      </c>
      <c r="BE110" s="329">
        <v>0</v>
      </c>
      <c r="BF110" s="329">
        <v>0</v>
      </c>
      <c r="BG110" s="329">
        <v>0</v>
      </c>
      <c r="BH110" s="329">
        <v>0</v>
      </c>
      <c r="BI110" s="329">
        <v>0</v>
      </c>
      <c r="BJ110" s="329">
        <v>0</v>
      </c>
      <c r="BK110" s="329">
        <v>0</v>
      </c>
      <c r="BL110" s="329">
        <v>0</v>
      </c>
      <c r="BM110" s="329">
        <v>0</v>
      </c>
      <c r="BN110" s="329">
        <v>0</v>
      </c>
      <c r="BO110" s="329">
        <v>0</v>
      </c>
      <c r="BP110" s="329">
        <v>28.804086538497359</v>
      </c>
      <c r="BQ110" s="329">
        <v>0</v>
      </c>
      <c r="BR110" s="329">
        <v>0</v>
      </c>
      <c r="BS110" s="329">
        <v>0</v>
      </c>
    </row>
    <row r="111" spans="1:71" ht="15.75" customHeight="1" x14ac:dyDescent="0.25">
      <c r="A111" s="288" t="s">
        <v>1221</v>
      </c>
      <c r="B111" s="218">
        <v>46248</v>
      </c>
      <c r="C111" s="332">
        <v>0</v>
      </c>
      <c r="D111" s="332">
        <v>4.1666666666666664E-2</v>
      </c>
      <c r="E111" s="329">
        <v>2856.8709565401077</v>
      </c>
      <c r="F111" s="329">
        <v>2856.2773333191872</v>
      </c>
      <c r="G111" s="329">
        <v>1824.55012768507</v>
      </c>
      <c r="H111" s="329">
        <v>1051.6480000019073</v>
      </c>
      <c r="I111" s="329">
        <v>330.80942158401012</v>
      </c>
      <c r="J111" s="329">
        <v>313.74876732751727</v>
      </c>
      <c r="K111" s="329">
        <v>396.07834856212139</v>
      </c>
      <c r="L111" s="329">
        <v>333.23716915398836</v>
      </c>
      <c r="M111" s="329">
        <v>440.86452312767506</v>
      </c>
      <c r="N111" s="329">
        <v>0</v>
      </c>
      <c r="O111" s="329">
        <v>0</v>
      </c>
      <c r="P111" s="329">
        <v>0</v>
      </c>
      <c r="Q111" s="329">
        <v>0</v>
      </c>
      <c r="R111" s="329">
        <v>100.22956521715969</v>
      </c>
      <c r="S111" s="329">
        <v>0</v>
      </c>
      <c r="T111" s="329">
        <v>65.869913043454289</v>
      </c>
      <c r="U111" s="329">
        <v>0</v>
      </c>
      <c r="V111" s="329">
        <v>0</v>
      </c>
      <c r="W111" s="329">
        <v>142.16904347855598</v>
      </c>
      <c r="X111" s="329">
        <v>0</v>
      </c>
      <c r="Y111" s="329">
        <v>94.626197239849716</v>
      </c>
      <c r="Z111" s="329">
        <v>0</v>
      </c>
      <c r="AA111" s="329">
        <v>0</v>
      </c>
      <c r="AB111" s="329">
        <v>78.652998835314065</v>
      </c>
      <c r="AC111" s="329">
        <v>27.510520186275244</v>
      </c>
      <c r="AD111" s="329">
        <v>104.91196933947504</v>
      </c>
      <c r="AE111" s="329">
        <v>0</v>
      </c>
      <c r="AF111" s="329">
        <v>0</v>
      </c>
      <c r="AG111" s="329">
        <v>0.1677419354855374</v>
      </c>
      <c r="AH111" s="329">
        <v>1.110653342675505E-2</v>
      </c>
      <c r="AI111" s="329">
        <v>145.20266479533166</v>
      </c>
      <c r="AJ111" s="329">
        <v>323.39839999983087</v>
      </c>
      <c r="AK111" s="329">
        <v>261.26079999934882</v>
      </c>
      <c r="AL111" s="329">
        <v>0</v>
      </c>
      <c r="AM111" s="329">
        <v>0</v>
      </c>
      <c r="AN111" s="329">
        <v>0</v>
      </c>
      <c r="AO111" s="329">
        <v>0</v>
      </c>
      <c r="AP111" s="329">
        <v>0</v>
      </c>
      <c r="AQ111" s="329">
        <v>0</v>
      </c>
      <c r="AR111" s="329">
        <v>0</v>
      </c>
      <c r="AS111" s="329">
        <v>0</v>
      </c>
      <c r="AT111" s="329">
        <v>0</v>
      </c>
      <c r="AU111" s="329">
        <v>0</v>
      </c>
      <c r="AV111" s="329">
        <v>0</v>
      </c>
      <c r="AW111" s="329">
        <v>0</v>
      </c>
      <c r="AX111" s="329">
        <v>0</v>
      </c>
      <c r="AY111" s="329">
        <v>271.47520000021905</v>
      </c>
      <c r="AZ111" s="329">
        <v>184.50468749995343</v>
      </c>
      <c r="BA111" s="329">
        <v>73.203199999406934</v>
      </c>
      <c r="BB111" s="329">
        <v>0</v>
      </c>
      <c r="BC111" s="329">
        <v>0</v>
      </c>
      <c r="BD111" s="329">
        <v>0</v>
      </c>
      <c r="BE111" s="329">
        <v>0</v>
      </c>
      <c r="BF111" s="329">
        <v>0</v>
      </c>
      <c r="BG111" s="329">
        <v>0</v>
      </c>
      <c r="BH111" s="329">
        <v>0</v>
      </c>
      <c r="BI111" s="329">
        <v>0</v>
      </c>
      <c r="BJ111" s="329">
        <v>0</v>
      </c>
      <c r="BK111" s="329">
        <v>0</v>
      </c>
      <c r="BL111" s="329">
        <v>0</v>
      </c>
      <c r="BM111" s="329">
        <v>0</v>
      </c>
      <c r="BN111" s="329">
        <v>0</v>
      </c>
      <c r="BO111" s="329">
        <v>0</v>
      </c>
      <c r="BP111" s="329">
        <v>25.887499999953434</v>
      </c>
      <c r="BQ111" s="329">
        <v>0</v>
      </c>
      <c r="BR111" s="329">
        <v>0</v>
      </c>
      <c r="BS111" s="329">
        <v>3.9999999989959178E-3</v>
      </c>
    </row>
    <row r="112" spans="1:71" ht="15.75" customHeight="1" x14ac:dyDescent="0.25">
      <c r="A112" s="288" t="s">
        <v>1222</v>
      </c>
      <c r="B112" s="218">
        <v>46248</v>
      </c>
      <c r="C112" s="332">
        <v>4.1666666666666664E-2</v>
      </c>
      <c r="D112" s="332">
        <v>8.3333333333333329E-2</v>
      </c>
      <c r="E112" s="329">
        <v>2921.9023768007755</v>
      </c>
      <c r="F112" s="329">
        <v>2905.4293333292007</v>
      </c>
      <c r="G112" s="329">
        <v>1906.0154375433922</v>
      </c>
      <c r="H112" s="329">
        <v>1010.3466666638851</v>
      </c>
      <c r="I112" s="329">
        <v>326.0323752053082</v>
      </c>
      <c r="J112" s="329">
        <v>331.33537018671632</v>
      </c>
      <c r="K112" s="329">
        <v>393.19744926691055</v>
      </c>
      <c r="L112" s="329">
        <v>341.65817582607269</v>
      </c>
      <c r="M112" s="329">
        <v>511.39518349245191</v>
      </c>
      <c r="N112" s="329">
        <v>0</v>
      </c>
      <c r="O112" s="329">
        <v>0</v>
      </c>
      <c r="P112" s="329">
        <v>0</v>
      </c>
      <c r="Q112" s="329">
        <v>0</v>
      </c>
      <c r="R112" s="329">
        <v>100.34154228400439</v>
      </c>
      <c r="S112" s="329">
        <v>0</v>
      </c>
      <c r="T112" s="329">
        <v>66.025739130564034</v>
      </c>
      <c r="U112" s="329">
        <v>0</v>
      </c>
      <c r="V112" s="329">
        <v>0</v>
      </c>
      <c r="W112" s="329">
        <v>139.18608695548028</v>
      </c>
      <c r="X112" s="329">
        <v>0</v>
      </c>
      <c r="Y112" s="329">
        <v>94.556249999906868</v>
      </c>
      <c r="Z112" s="329">
        <v>0.5380859375</v>
      </c>
      <c r="AA112" s="329">
        <v>0</v>
      </c>
      <c r="AB112" s="329">
        <v>96.592342779505998</v>
      </c>
      <c r="AC112" s="329">
        <v>27.142187499906868</v>
      </c>
      <c r="AD112" s="329">
        <v>103.80365566071123</v>
      </c>
      <c r="AE112" s="329">
        <v>0</v>
      </c>
      <c r="AF112" s="329">
        <v>0</v>
      </c>
      <c r="AG112" s="329">
        <v>0.16770359981092042</v>
      </c>
      <c r="AH112" s="329">
        <v>1.0983695652157621E-2</v>
      </c>
      <c r="AI112" s="329">
        <v>157.23913043551147</v>
      </c>
      <c r="AJ112" s="329">
        <v>333.90079999994487</v>
      </c>
      <c r="AK112" s="329">
        <v>269.99071219563484</v>
      </c>
      <c r="AL112" s="329">
        <v>0</v>
      </c>
      <c r="AM112" s="329">
        <v>0</v>
      </c>
      <c r="AN112" s="329">
        <v>0</v>
      </c>
      <c r="AO112" s="329">
        <v>0</v>
      </c>
      <c r="AP112" s="329">
        <v>0</v>
      </c>
      <c r="AQ112" s="329">
        <v>0</v>
      </c>
      <c r="AR112" s="329">
        <v>0</v>
      </c>
      <c r="AS112" s="329">
        <v>0</v>
      </c>
      <c r="AT112" s="329">
        <v>0</v>
      </c>
      <c r="AU112" s="329">
        <v>0</v>
      </c>
      <c r="AV112" s="329">
        <v>0</v>
      </c>
      <c r="AW112" s="329">
        <v>0</v>
      </c>
      <c r="AX112" s="329">
        <v>0</v>
      </c>
      <c r="AY112" s="329">
        <v>267.07200000016019</v>
      </c>
      <c r="AZ112" s="329">
        <v>177.22343750006985</v>
      </c>
      <c r="BA112" s="329">
        <v>73.728000000119209</v>
      </c>
      <c r="BB112" s="329">
        <v>0</v>
      </c>
      <c r="BC112" s="329">
        <v>0</v>
      </c>
      <c r="BD112" s="329">
        <v>0</v>
      </c>
      <c r="BE112" s="329">
        <v>0</v>
      </c>
      <c r="BF112" s="329">
        <v>0</v>
      </c>
      <c r="BG112" s="329">
        <v>0</v>
      </c>
      <c r="BH112" s="329">
        <v>0</v>
      </c>
      <c r="BI112" s="329">
        <v>0</v>
      </c>
      <c r="BJ112" s="329">
        <v>0</v>
      </c>
      <c r="BK112" s="329">
        <v>0</v>
      </c>
      <c r="BL112" s="329">
        <v>0</v>
      </c>
      <c r="BM112" s="329">
        <v>0</v>
      </c>
      <c r="BN112" s="329">
        <v>0</v>
      </c>
      <c r="BO112" s="329">
        <v>0</v>
      </c>
      <c r="BP112" s="329">
        <v>24.689062500023283</v>
      </c>
      <c r="BQ112" s="329">
        <v>0</v>
      </c>
      <c r="BR112" s="329">
        <v>0</v>
      </c>
      <c r="BS112" s="329">
        <v>0</v>
      </c>
    </row>
    <row r="113" spans="1:71" ht="15.75" customHeight="1" x14ac:dyDescent="0.25">
      <c r="A113" s="288" t="s">
        <v>1223</v>
      </c>
      <c r="B113" s="218">
        <v>46248</v>
      </c>
      <c r="C113" s="332">
        <v>8.3333333333333329E-2</v>
      </c>
      <c r="D113" s="332">
        <v>0.125</v>
      </c>
      <c r="E113" s="329">
        <v>2826.0322318673134</v>
      </c>
      <c r="F113" s="329">
        <v>2816.6826666891575</v>
      </c>
      <c r="G113" s="329">
        <v>1826.3411014378071</v>
      </c>
      <c r="H113" s="329">
        <v>1003.1786666512489</v>
      </c>
      <c r="I113" s="329">
        <v>312.35352310538292</v>
      </c>
      <c r="J113" s="329">
        <v>321.3530132137239</v>
      </c>
      <c r="K113" s="329">
        <v>383.33009874820709</v>
      </c>
      <c r="L113" s="329">
        <v>339.24975637346506</v>
      </c>
      <c r="M113" s="329">
        <v>471.67952837049961</v>
      </c>
      <c r="N113" s="329">
        <v>0</v>
      </c>
      <c r="O113" s="329">
        <v>0</v>
      </c>
      <c r="P113" s="329">
        <v>0</v>
      </c>
      <c r="Q113" s="329">
        <v>0</v>
      </c>
      <c r="R113" s="329">
        <v>100.41810989007354</v>
      </c>
      <c r="S113" s="329">
        <v>0</v>
      </c>
      <c r="T113" s="329">
        <v>65.981217390857637</v>
      </c>
      <c r="U113" s="329">
        <v>0</v>
      </c>
      <c r="V113" s="329">
        <v>0</v>
      </c>
      <c r="W113" s="329">
        <v>125.11103381682187</v>
      </c>
      <c r="X113" s="329">
        <v>0</v>
      </c>
      <c r="Y113" s="329">
        <v>94.932812500279397</v>
      </c>
      <c r="Z113" s="329">
        <v>0</v>
      </c>
      <c r="AA113" s="329">
        <v>0</v>
      </c>
      <c r="AB113" s="329">
        <v>87.240894103422761</v>
      </c>
      <c r="AC113" s="329">
        <v>27.6171875</v>
      </c>
      <c r="AD113" s="329">
        <v>103.96875</v>
      </c>
      <c r="AE113" s="329">
        <v>0</v>
      </c>
      <c r="AF113" s="329">
        <v>0</v>
      </c>
      <c r="AG113" s="329">
        <v>0.16773913043289213</v>
      </c>
      <c r="AH113" s="329">
        <v>1.1108695652183087E-2</v>
      </c>
      <c r="AI113" s="329">
        <v>151.24100046791136</v>
      </c>
      <c r="AJ113" s="329">
        <v>332.02879999997094</v>
      </c>
      <c r="AK113" s="329">
        <v>268.47968780435622</v>
      </c>
      <c r="AL113" s="329">
        <v>0</v>
      </c>
      <c r="AM113" s="329">
        <v>0</v>
      </c>
      <c r="AN113" s="329">
        <v>0</v>
      </c>
      <c r="AO113" s="329">
        <v>0</v>
      </c>
      <c r="AP113" s="329">
        <v>0</v>
      </c>
      <c r="AQ113" s="329">
        <v>0</v>
      </c>
      <c r="AR113" s="329">
        <v>0</v>
      </c>
      <c r="AS113" s="329">
        <v>0</v>
      </c>
      <c r="AT113" s="329">
        <v>0</v>
      </c>
      <c r="AU113" s="329">
        <v>0</v>
      </c>
      <c r="AV113" s="329">
        <v>0</v>
      </c>
      <c r="AW113" s="329">
        <v>0</v>
      </c>
      <c r="AX113" s="329">
        <v>0</v>
      </c>
      <c r="AY113" s="329">
        <v>266.16319999983534</v>
      </c>
      <c r="AZ113" s="329">
        <v>172.87812499993015</v>
      </c>
      <c r="BA113" s="329">
        <v>74.220800001174212</v>
      </c>
      <c r="BB113" s="329">
        <v>0</v>
      </c>
      <c r="BC113" s="329">
        <v>0</v>
      </c>
      <c r="BD113" s="329">
        <v>0</v>
      </c>
      <c r="BE113" s="329">
        <v>0</v>
      </c>
      <c r="BF113" s="329">
        <v>0</v>
      </c>
      <c r="BG113" s="329">
        <v>0</v>
      </c>
      <c r="BH113" s="329">
        <v>0</v>
      </c>
      <c r="BI113" s="329">
        <v>0</v>
      </c>
      <c r="BJ113" s="329">
        <v>0</v>
      </c>
      <c r="BK113" s="329">
        <v>0</v>
      </c>
      <c r="BL113" s="329">
        <v>0</v>
      </c>
      <c r="BM113" s="329">
        <v>0</v>
      </c>
      <c r="BN113" s="329">
        <v>0</v>
      </c>
      <c r="BO113" s="329">
        <v>0</v>
      </c>
      <c r="BP113" s="329">
        <v>18.64866615855135</v>
      </c>
      <c r="BQ113" s="329">
        <v>0</v>
      </c>
      <c r="BR113" s="329">
        <v>0</v>
      </c>
      <c r="BS113" s="329">
        <v>4.0000000008149073E-3</v>
      </c>
    </row>
    <row r="114" spans="1:71" ht="15.75" customHeight="1" x14ac:dyDescent="0.25">
      <c r="A114" s="288" t="s">
        <v>1224</v>
      </c>
      <c r="B114" s="218">
        <v>46248</v>
      </c>
      <c r="C114" s="332">
        <v>0.125</v>
      </c>
      <c r="D114" s="332">
        <v>0.16666666666666666</v>
      </c>
      <c r="E114" s="329">
        <v>2856.4851014614105</v>
      </c>
      <c r="F114" s="329">
        <v>2849.9849275350571</v>
      </c>
      <c r="G114" s="329">
        <v>1840.8255072534084</v>
      </c>
      <c r="H114" s="329">
        <v>1027.0720000118017</v>
      </c>
      <c r="I114" s="329">
        <v>320.04338982701302</v>
      </c>
      <c r="J114" s="329">
        <v>318.72314202412963</v>
      </c>
      <c r="K114" s="329">
        <v>386.21856692433357</v>
      </c>
      <c r="L114" s="329">
        <v>336.70508474856615</v>
      </c>
      <c r="M114" s="329">
        <v>464.61830508708954</v>
      </c>
      <c r="N114" s="329">
        <v>0</v>
      </c>
      <c r="O114" s="329">
        <v>0</v>
      </c>
      <c r="P114" s="329">
        <v>0</v>
      </c>
      <c r="Q114" s="329">
        <v>8.2288534697145224</v>
      </c>
      <c r="R114" s="329">
        <v>100.50844444427639</v>
      </c>
      <c r="S114" s="329">
        <v>0</v>
      </c>
      <c r="T114" s="329">
        <v>65.964250999502838</v>
      </c>
      <c r="U114" s="329">
        <v>0</v>
      </c>
      <c r="V114" s="329">
        <v>0</v>
      </c>
      <c r="W114" s="329">
        <v>122.9972607716918</v>
      </c>
      <c r="X114" s="329">
        <v>0</v>
      </c>
      <c r="Y114" s="329">
        <v>94.571874999906868</v>
      </c>
      <c r="Z114" s="329">
        <v>0.53369140625</v>
      </c>
      <c r="AA114" s="329">
        <v>0</v>
      </c>
      <c r="AB114" s="329">
        <v>84.318325616884977</v>
      </c>
      <c r="AC114" s="329">
        <v>27.531347049865872</v>
      </c>
      <c r="AD114" s="329">
        <v>103.6696428572759</v>
      </c>
      <c r="AE114" s="329">
        <v>0</v>
      </c>
      <c r="AF114" s="329">
        <v>0</v>
      </c>
      <c r="AG114" s="329">
        <v>0.16778260869978112</v>
      </c>
      <c r="AH114" s="329">
        <v>1.0983870967720577E-2</v>
      </c>
      <c r="AI114" s="329">
        <v>150.29569892492145</v>
      </c>
      <c r="AJ114" s="329">
        <v>326.99200000031851</v>
      </c>
      <c r="AK114" s="329">
        <v>264.62719999998808</v>
      </c>
      <c r="AL114" s="329">
        <v>0</v>
      </c>
      <c r="AM114" s="329">
        <v>0</v>
      </c>
      <c r="AN114" s="329">
        <v>0</v>
      </c>
      <c r="AO114" s="329">
        <v>0</v>
      </c>
      <c r="AP114" s="329">
        <v>0</v>
      </c>
      <c r="AQ114" s="329">
        <v>0</v>
      </c>
      <c r="AR114" s="329">
        <v>0</v>
      </c>
      <c r="AS114" s="329">
        <v>0</v>
      </c>
      <c r="AT114" s="329">
        <v>0</v>
      </c>
      <c r="AU114" s="329">
        <v>0</v>
      </c>
      <c r="AV114" s="329">
        <v>0</v>
      </c>
      <c r="AW114" s="329">
        <v>0</v>
      </c>
      <c r="AX114" s="329">
        <v>0</v>
      </c>
      <c r="AY114" s="329">
        <v>263.87520000012591</v>
      </c>
      <c r="AZ114" s="329">
        <v>173.578125</v>
      </c>
      <c r="BA114" s="329">
        <v>73.728000000119209</v>
      </c>
      <c r="BB114" s="329">
        <v>0</v>
      </c>
      <c r="BC114" s="329">
        <v>0</v>
      </c>
      <c r="BD114" s="329">
        <v>0</v>
      </c>
      <c r="BE114" s="329">
        <v>0</v>
      </c>
      <c r="BF114" s="329">
        <v>0</v>
      </c>
      <c r="BG114" s="329">
        <v>0</v>
      </c>
      <c r="BH114" s="329">
        <v>0</v>
      </c>
      <c r="BI114" s="329">
        <v>0</v>
      </c>
      <c r="BJ114" s="329">
        <v>0</v>
      </c>
      <c r="BK114" s="329">
        <v>0</v>
      </c>
      <c r="BL114" s="329">
        <v>0</v>
      </c>
      <c r="BM114" s="329">
        <v>0</v>
      </c>
      <c r="BN114" s="329">
        <v>0</v>
      </c>
      <c r="BO114" s="329">
        <v>0</v>
      </c>
      <c r="BP114" s="329">
        <v>32.047607879969291</v>
      </c>
      <c r="BQ114" s="329">
        <v>0</v>
      </c>
      <c r="BR114" s="329">
        <v>0</v>
      </c>
      <c r="BS114" s="329">
        <v>0</v>
      </c>
    </row>
    <row r="115" spans="1:71" ht="15.75" customHeight="1" x14ac:dyDescent="0.25">
      <c r="A115" s="288" t="s">
        <v>1225</v>
      </c>
      <c r="B115" s="218">
        <v>46248</v>
      </c>
      <c r="C115" s="332">
        <v>0.16666666666666666</v>
      </c>
      <c r="D115" s="332">
        <v>0.20833333333333334</v>
      </c>
      <c r="E115" s="329">
        <v>2889.312463760376</v>
      </c>
      <c r="F115" s="329">
        <v>2872.8097391426563</v>
      </c>
      <c r="G115" s="329">
        <v>1906.3318260908127</v>
      </c>
      <c r="H115" s="329">
        <v>1002.3772753626108</v>
      </c>
      <c r="I115" s="329">
        <v>338.23240678012371</v>
      </c>
      <c r="J115" s="329">
        <v>311.15715254098177</v>
      </c>
      <c r="K115" s="329">
        <v>382.92692460119724</v>
      </c>
      <c r="L115" s="329">
        <v>342.32840678095818</v>
      </c>
      <c r="M115" s="329">
        <v>516.61667796596885</v>
      </c>
      <c r="N115" s="329">
        <v>0</v>
      </c>
      <c r="O115" s="329">
        <v>0</v>
      </c>
      <c r="P115" s="329">
        <v>0</v>
      </c>
      <c r="Q115" s="329">
        <v>27.37740739993751</v>
      </c>
      <c r="R115" s="329">
        <v>100.5962512078695</v>
      </c>
      <c r="S115" s="329">
        <v>0</v>
      </c>
      <c r="T115" s="329">
        <v>65.664270740002394</v>
      </c>
      <c r="U115" s="329">
        <v>0</v>
      </c>
      <c r="V115" s="329">
        <v>0</v>
      </c>
      <c r="W115" s="329">
        <v>126.29727062955499</v>
      </c>
      <c r="X115" s="329">
        <v>0</v>
      </c>
      <c r="Y115" s="329">
        <v>94.839974711183459</v>
      </c>
      <c r="Z115" s="329">
        <v>0.5390625</v>
      </c>
      <c r="AA115" s="329">
        <v>0</v>
      </c>
      <c r="AB115" s="329">
        <v>95.532015041913837</v>
      </c>
      <c r="AC115" s="329">
        <v>27.826650194823742</v>
      </c>
      <c r="AD115" s="329">
        <v>86.204206836409867</v>
      </c>
      <c r="AE115" s="329">
        <v>0</v>
      </c>
      <c r="AF115" s="329">
        <v>0</v>
      </c>
      <c r="AG115" s="329">
        <v>0.16773913044380606</v>
      </c>
      <c r="AH115" s="329">
        <v>1.1111237727845946E-2</v>
      </c>
      <c r="AI115" s="329">
        <v>156.68817204236984</v>
      </c>
      <c r="AJ115" s="329">
        <v>326.80411428539082</v>
      </c>
      <c r="AK115" s="329">
        <v>264.28160000033677</v>
      </c>
      <c r="AL115" s="329">
        <v>0</v>
      </c>
      <c r="AM115" s="329">
        <v>0</v>
      </c>
      <c r="AN115" s="329">
        <v>0</v>
      </c>
      <c r="AO115" s="329">
        <v>0</v>
      </c>
      <c r="AP115" s="329">
        <v>0</v>
      </c>
      <c r="AQ115" s="329">
        <v>0</v>
      </c>
      <c r="AR115" s="329">
        <v>0</v>
      </c>
      <c r="AS115" s="329">
        <v>0</v>
      </c>
      <c r="AT115" s="329">
        <v>0</v>
      </c>
      <c r="AU115" s="329">
        <v>0</v>
      </c>
      <c r="AV115" s="329">
        <v>0</v>
      </c>
      <c r="AW115" s="329">
        <v>0</v>
      </c>
      <c r="AX115" s="329">
        <v>0</v>
      </c>
      <c r="AY115" s="329">
        <v>269.5679999999702</v>
      </c>
      <c r="AZ115" s="329">
        <v>168.57578125002328</v>
      </c>
      <c r="BA115" s="329">
        <v>73.215999998152256</v>
      </c>
      <c r="BB115" s="329">
        <v>0</v>
      </c>
      <c r="BC115" s="329">
        <v>0</v>
      </c>
      <c r="BD115" s="329">
        <v>0</v>
      </c>
      <c r="BE115" s="329">
        <v>0</v>
      </c>
      <c r="BF115" s="329">
        <v>0</v>
      </c>
      <c r="BG115" s="329">
        <v>0</v>
      </c>
      <c r="BH115" s="329">
        <v>0</v>
      </c>
      <c r="BI115" s="329">
        <v>0</v>
      </c>
      <c r="BJ115" s="329">
        <v>0</v>
      </c>
      <c r="BK115" s="329">
        <v>0</v>
      </c>
      <c r="BL115" s="329">
        <v>0</v>
      </c>
      <c r="BM115" s="329">
        <v>0</v>
      </c>
      <c r="BN115" s="329">
        <v>0</v>
      </c>
      <c r="BO115" s="329">
        <v>0</v>
      </c>
      <c r="BP115" s="329">
        <v>31.342788461479358</v>
      </c>
      <c r="BQ115" s="329">
        <v>0</v>
      </c>
      <c r="BR115" s="329">
        <v>0</v>
      </c>
      <c r="BS115" s="329">
        <v>6.9999999996070983E-3</v>
      </c>
    </row>
    <row r="116" spans="1:71" ht="15.75" customHeight="1" x14ac:dyDescent="0.25">
      <c r="A116" s="288" t="s">
        <v>1226</v>
      </c>
      <c r="B116" s="218">
        <v>46248</v>
      </c>
      <c r="C116" s="332">
        <v>0.20833333333333334</v>
      </c>
      <c r="D116" s="332">
        <v>0.25</v>
      </c>
      <c r="E116" s="329">
        <v>2830.4610397815704</v>
      </c>
      <c r="F116" s="329">
        <v>2823.8358260691166</v>
      </c>
      <c r="G116" s="329">
        <v>1837.055999994278</v>
      </c>
      <c r="H116" s="329">
        <v>1002.2733913064003</v>
      </c>
      <c r="I116" s="329">
        <v>325.70142373070121</v>
      </c>
      <c r="J116" s="329">
        <v>311.36542373150587</v>
      </c>
      <c r="K116" s="329">
        <v>359.33722034096718</v>
      </c>
      <c r="L116" s="329">
        <v>338.37125423550606</v>
      </c>
      <c r="M116" s="329">
        <v>505.99484745785594</v>
      </c>
      <c r="N116" s="329">
        <v>0</v>
      </c>
      <c r="O116" s="329">
        <v>0</v>
      </c>
      <c r="P116" s="329">
        <v>0</v>
      </c>
      <c r="Q116" s="329">
        <v>20.201739130541682</v>
      </c>
      <c r="R116" s="329">
        <v>100.52835352811962</v>
      </c>
      <c r="S116" s="329">
        <v>0</v>
      </c>
      <c r="T116" s="329">
        <v>65.898501874879003</v>
      </c>
      <c r="U116" s="329">
        <v>0</v>
      </c>
      <c r="V116" s="329">
        <v>0</v>
      </c>
      <c r="W116" s="329">
        <v>117.506542484276</v>
      </c>
      <c r="X116" s="329">
        <v>0</v>
      </c>
      <c r="Y116" s="329">
        <v>94.762063332367688</v>
      </c>
      <c r="Z116" s="329">
        <v>0</v>
      </c>
      <c r="AA116" s="329">
        <v>0</v>
      </c>
      <c r="AB116" s="329">
        <v>100.34610995836556</v>
      </c>
      <c r="AC116" s="329">
        <v>27.604370713233948</v>
      </c>
      <c r="AD116" s="329">
        <v>81.094279445707798</v>
      </c>
      <c r="AE116" s="329">
        <v>0</v>
      </c>
      <c r="AF116" s="329">
        <v>0</v>
      </c>
      <c r="AG116" s="329">
        <v>0.16573913042157074</v>
      </c>
      <c r="AH116" s="329">
        <v>1.0983695652157621E-2</v>
      </c>
      <c r="AI116" s="329">
        <v>152.16099813114852</v>
      </c>
      <c r="AJ116" s="329">
        <v>315.30197802209295</v>
      </c>
      <c r="AK116" s="329">
        <v>253.96479999925941</v>
      </c>
      <c r="AL116" s="329">
        <v>0</v>
      </c>
      <c r="AM116" s="329">
        <v>0</v>
      </c>
      <c r="AN116" s="329">
        <v>0</v>
      </c>
      <c r="AO116" s="329">
        <v>0</v>
      </c>
      <c r="AP116" s="329">
        <v>0</v>
      </c>
      <c r="AQ116" s="329">
        <v>0</v>
      </c>
      <c r="AR116" s="329">
        <v>0</v>
      </c>
      <c r="AS116" s="329">
        <v>0</v>
      </c>
      <c r="AT116" s="329">
        <v>0</v>
      </c>
      <c r="AU116" s="329">
        <v>0</v>
      </c>
      <c r="AV116" s="329">
        <v>0</v>
      </c>
      <c r="AW116" s="329">
        <v>0</v>
      </c>
      <c r="AX116" s="329">
        <v>0</v>
      </c>
      <c r="AY116" s="329">
        <v>269.18080000020564</v>
      </c>
      <c r="AZ116" s="329">
        <v>165.76953125</v>
      </c>
      <c r="BA116" s="329">
        <v>73.696000000461936</v>
      </c>
      <c r="BB116" s="329">
        <v>0</v>
      </c>
      <c r="BC116" s="329">
        <v>0</v>
      </c>
      <c r="BD116" s="329">
        <v>0</v>
      </c>
      <c r="BE116" s="329">
        <v>0</v>
      </c>
      <c r="BF116" s="329">
        <v>0</v>
      </c>
      <c r="BG116" s="329">
        <v>0</v>
      </c>
      <c r="BH116" s="329">
        <v>0</v>
      </c>
      <c r="BI116" s="329">
        <v>0</v>
      </c>
      <c r="BJ116" s="329">
        <v>0</v>
      </c>
      <c r="BK116" s="329">
        <v>0</v>
      </c>
      <c r="BL116" s="329">
        <v>0</v>
      </c>
      <c r="BM116" s="329">
        <v>0</v>
      </c>
      <c r="BN116" s="329">
        <v>0</v>
      </c>
      <c r="BO116" s="329">
        <v>0</v>
      </c>
      <c r="BP116" s="329">
        <v>17.019664634135552</v>
      </c>
      <c r="BQ116" s="329">
        <v>0</v>
      </c>
      <c r="BR116" s="329">
        <v>0</v>
      </c>
      <c r="BS116" s="329">
        <v>0</v>
      </c>
    </row>
    <row r="117" spans="1:71" ht="15.75" customHeight="1" x14ac:dyDescent="0.25">
      <c r="A117" s="288" t="s">
        <v>1227</v>
      </c>
      <c r="B117" s="218">
        <v>46249</v>
      </c>
      <c r="C117" s="332">
        <v>0.91666666666666663</v>
      </c>
      <c r="D117" s="332">
        <v>0.95833333333333337</v>
      </c>
      <c r="E117" s="329">
        <v>2754.9458550810814</v>
      </c>
      <c r="F117" s="329">
        <v>2741.5893333256245</v>
      </c>
      <c r="G117" s="329">
        <v>1775.1114202737808</v>
      </c>
      <c r="H117" s="329">
        <v>986.11200000345707</v>
      </c>
      <c r="I117" s="329">
        <v>333.26142840459943</v>
      </c>
      <c r="J117" s="329">
        <v>325.38901694864035</v>
      </c>
      <c r="K117" s="329">
        <v>379.30372413992882</v>
      </c>
      <c r="L117" s="329">
        <v>324.41708473861217</v>
      </c>
      <c r="M117" s="329">
        <v>413.79774167016149</v>
      </c>
      <c r="N117" s="329">
        <v>0</v>
      </c>
      <c r="O117" s="329">
        <v>0</v>
      </c>
      <c r="P117" s="329">
        <v>0</v>
      </c>
      <c r="Q117" s="329">
        <v>26.692840335890651</v>
      </c>
      <c r="R117" s="329">
        <v>89.688975524157286</v>
      </c>
      <c r="S117" s="329">
        <v>0</v>
      </c>
      <c r="T117" s="329">
        <v>69.071279590949416</v>
      </c>
      <c r="U117" s="329">
        <v>0</v>
      </c>
      <c r="V117" s="329">
        <v>0</v>
      </c>
      <c r="W117" s="329">
        <v>127.84377718437463</v>
      </c>
      <c r="X117" s="329">
        <v>0</v>
      </c>
      <c r="Y117" s="329">
        <v>94.795031056273729</v>
      </c>
      <c r="Z117" s="329">
        <v>0.50927734375</v>
      </c>
      <c r="AA117" s="329">
        <v>0</v>
      </c>
      <c r="AB117" s="329">
        <v>85.77883346285671</v>
      </c>
      <c r="AC117" s="329">
        <v>28.542088413145393</v>
      </c>
      <c r="AD117" s="329">
        <v>108.11568322964013</v>
      </c>
      <c r="AE117" s="329">
        <v>0</v>
      </c>
      <c r="AF117" s="329">
        <v>0</v>
      </c>
      <c r="AG117" s="329">
        <v>0.1677419354855374</v>
      </c>
      <c r="AH117" s="329">
        <v>1.1034946236577525E-2</v>
      </c>
      <c r="AI117" s="329">
        <v>136.33333333209157</v>
      </c>
      <c r="AJ117" s="329">
        <v>328.99520000023767</v>
      </c>
      <c r="AK117" s="329">
        <v>266.07655384577811</v>
      </c>
      <c r="AL117" s="329">
        <v>0</v>
      </c>
      <c r="AM117" s="329">
        <v>0</v>
      </c>
      <c r="AN117" s="329">
        <v>0</v>
      </c>
      <c r="AO117" s="329">
        <v>0</v>
      </c>
      <c r="AP117" s="329">
        <v>0</v>
      </c>
      <c r="AQ117" s="329">
        <v>0</v>
      </c>
      <c r="AR117" s="329">
        <v>0</v>
      </c>
      <c r="AS117" s="329">
        <v>0</v>
      </c>
      <c r="AT117" s="329">
        <v>0</v>
      </c>
      <c r="AU117" s="329">
        <v>0</v>
      </c>
      <c r="AV117" s="329">
        <v>0</v>
      </c>
      <c r="AW117" s="329">
        <v>0</v>
      </c>
      <c r="AX117" s="329">
        <v>0</v>
      </c>
      <c r="AY117" s="329">
        <v>259.7749468353577</v>
      </c>
      <c r="AZ117" s="329">
        <v>163.41796875</v>
      </c>
      <c r="BA117" s="329">
        <v>73.644799998030066</v>
      </c>
      <c r="BB117" s="329">
        <v>0</v>
      </c>
      <c r="BC117" s="329">
        <v>0</v>
      </c>
      <c r="BD117" s="329">
        <v>0</v>
      </c>
      <c r="BE117" s="329">
        <v>0</v>
      </c>
      <c r="BF117" s="329">
        <v>0</v>
      </c>
      <c r="BG117" s="329">
        <v>0</v>
      </c>
      <c r="BH117" s="329">
        <v>0</v>
      </c>
      <c r="BI117" s="329">
        <v>0</v>
      </c>
      <c r="BJ117" s="329">
        <v>0</v>
      </c>
      <c r="BK117" s="329">
        <v>0</v>
      </c>
      <c r="BL117" s="329">
        <v>0</v>
      </c>
      <c r="BM117" s="329">
        <v>0</v>
      </c>
      <c r="BN117" s="329">
        <v>0</v>
      </c>
      <c r="BO117" s="329">
        <v>0</v>
      </c>
      <c r="BP117" s="329">
        <v>5.1671874999301508</v>
      </c>
      <c r="BQ117" s="329">
        <v>0</v>
      </c>
      <c r="BR117" s="329">
        <v>0</v>
      </c>
      <c r="BS117" s="329">
        <v>6.9999999996070983E-3</v>
      </c>
    </row>
    <row r="118" spans="1:71" ht="15.75" customHeight="1" x14ac:dyDescent="0.25">
      <c r="A118" s="288" t="s">
        <v>1228</v>
      </c>
      <c r="B118" s="218">
        <v>46249</v>
      </c>
      <c r="C118" s="332">
        <v>0.95833333333333337</v>
      </c>
      <c r="D118" s="332">
        <v>0</v>
      </c>
      <c r="E118" s="329">
        <v>2777.8597101569176</v>
      </c>
      <c r="F118" s="329">
        <v>2774.9509565234184</v>
      </c>
      <c r="G118" s="329">
        <v>1840.9739130735397</v>
      </c>
      <c r="H118" s="329">
        <v>953.00266666710377</v>
      </c>
      <c r="I118" s="329">
        <v>334.17830041050911</v>
      </c>
      <c r="J118" s="329">
        <v>323.6187118627131</v>
      </c>
      <c r="K118" s="329">
        <v>397.76923904567957</v>
      </c>
      <c r="L118" s="329">
        <v>334.76122034341097</v>
      </c>
      <c r="M118" s="329">
        <v>445.84158036485314</v>
      </c>
      <c r="N118" s="329">
        <v>0</v>
      </c>
      <c r="O118" s="329">
        <v>0</v>
      </c>
      <c r="P118" s="329">
        <v>0</v>
      </c>
      <c r="Q118" s="329">
        <v>18.363159663975239</v>
      </c>
      <c r="R118" s="329">
        <v>100.31941867852584</v>
      </c>
      <c r="S118" s="329">
        <v>0</v>
      </c>
      <c r="T118" s="329">
        <v>71.01637258194387</v>
      </c>
      <c r="U118" s="329">
        <v>0</v>
      </c>
      <c r="V118" s="329">
        <v>0</v>
      </c>
      <c r="W118" s="329">
        <v>121.95434455480427</v>
      </c>
      <c r="X118" s="329">
        <v>0</v>
      </c>
      <c r="Y118" s="329">
        <v>95.190046962350607</v>
      </c>
      <c r="Z118" s="329">
        <v>0.52294921875</v>
      </c>
      <c r="AA118" s="329">
        <v>0</v>
      </c>
      <c r="AB118" s="329">
        <v>82.598903169855475</v>
      </c>
      <c r="AC118" s="329">
        <v>28.506211180239916</v>
      </c>
      <c r="AD118" s="329">
        <v>109.03980446886271</v>
      </c>
      <c r="AE118" s="329">
        <v>0</v>
      </c>
      <c r="AF118" s="329">
        <v>0</v>
      </c>
      <c r="AG118" s="329">
        <v>0.16977279102502507</v>
      </c>
      <c r="AH118" s="329">
        <v>1.1069921692296703E-2</v>
      </c>
      <c r="AI118" s="329">
        <v>148.05539971962571</v>
      </c>
      <c r="AJ118" s="329">
        <v>331.34079999988899</v>
      </c>
      <c r="AK118" s="329">
        <v>268.82560000009835</v>
      </c>
      <c r="AL118" s="329">
        <v>0</v>
      </c>
      <c r="AM118" s="329">
        <v>0</v>
      </c>
      <c r="AN118" s="329">
        <v>0</v>
      </c>
      <c r="AO118" s="329">
        <v>0</v>
      </c>
      <c r="AP118" s="329">
        <v>0</v>
      </c>
      <c r="AQ118" s="329">
        <v>0</v>
      </c>
      <c r="AR118" s="329">
        <v>0</v>
      </c>
      <c r="AS118" s="329">
        <v>0</v>
      </c>
      <c r="AT118" s="329">
        <v>0</v>
      </c>
      <c r="AU118" s="329">
        <v>0</v>
      </c>
      <c r="AV118" s="329">
        <v>0</v>
      </c>
      <c r="AW118" s="329">
        <v>0</v>
      </c>
      <c r="AX118" s="329">
        <v>0</v>
      </c>
      <c r="AY118" s="329">
        <v>259.59785316465423</v>
      </c>
      <c r="AZ118" s="329">
        <v>160.8515625</v>
      </c>
      <c r="BA118" s="329">
        <v>74.304000001400709</v>
      </c>
      <c r="BB118" s="329">
        <v>0</v>
      </c>
      <c r="BC118" s="329">
        <v>0</v>
      </c>
      <c r="BD118" s="329">
        <v>0</v>
      </c>
      <c r="BE118" s="329">
        <v>0</v>
      </c>
      <c r="BF118" s="329">
        <v>0</v>
      </c>
      <c r="BG118" s="329">
        <v>0</v>
      </c>
      <c r="BH118" s="329">
        <v>0</v>
      </c>
      <c r="BI118" s="329">
        <v>0</v>
      </c>
      <c r="BJ118" s="329">
        <v>0</v>
      </c>
      <c r="BK118" s="329">
        <v>0</v>
      </c>
      <c r="BL118" s="329">
        <v>0</v>
      </c>
      <c r="BM118" s="329">
        <v>0</v>
      </c>
      <c r="BN118" s="329">
        <v>0</v>
      </c>
      <c r="BO118" s="329">
        <v>0</v>
      </c>
      <c r="BP118" s="329">
        <v>5.1656250000232831</v>
      </c>
      <c r="BQ118" s="329">
        <v>0</v>
      </c>
      <c r="BR118" s="329">
        <v>0</v>
      </c>
      <c r="BS118" s="329">
        <v>0</v>
      </c>
    </row>
    <row r="119" spans="1:71" ht="15.75" customHeight="1" x14ac:dyDescent="0.25">
      <c r="A119" s="288" t="s">
        <v>1229</v>
      </c>
      <c r="B119" s="218">
        <v>46249</v>
      </c>
      <c r="C119" s="332">
        <v>0</v>
      </c>
      <c r="D119" s="332">
        <v>4.1666666666666664E-2</v>
      </c>
      <c r="E119" s="329">
        <v>2781.718260884285</v>
      </c>
      <c r="F119" s="329">
        <v>2764.8890434801579</v>
      </c>
      <c r="G119" s="329">
        <v>1830.9119999706745</v>
      </c>
      <c r="H119" s="329">
        <v>956.46052174270153</v>
      </c>
      <c r="I119" s="329">
        <v>343.2309152521193</v>
      </c>
      <c r="J119" s="329">
        <v>312.37206779792905</v>
      </c>
      <c r="K119" s="329">
        <v>382.59416948258877</v>
      </c>
      <c r="L119" s="329">
        <v>346.00786440074444</v>
      </c>
      <c r="M119" s="329">
        <v>429.28162711858749</v>
      </c>
      <c r="N119" s="329">
        <v>0</v>
      </c>
      <c r="O119" s="329">
        <v>0</v>
      </c>
      <c r="P119" s="329">
        <v>0</v>
      </c>
      <c r="Q119" s="329">
        <v>25.895822222344577</v>
      </c>
      <c r="R119" s="329">
        <v>100.65808695647866</v>
      </c>
      <c r="S119" s="329">
        <v>0</v>
      </c>
      <c r="T119" s="329">
        <v>70.366608696058393</v>
      </c>
      <c r="U119" s="329">
        <v>0</v>
      </c>
      <c r="V119" s="329">
        <v>0</v>
      </c>
      <c r="W119" s="329">
        <v>125.60918260831386</v>
      </c>
      <c r="X119" s="329">
        <v>0</v>
      </c>
      <c r="Y119" s="329">
        <v>95.01585365831852</v>
      </c>
      <c r="Z119" s="329">
        <v>0</v>
      </c>
      <c r="AA119" s="329">
        <v>0</v>
      </c>
      <c r="AB119" s="329">
        <v>76.91568543529138</v>
      </c>
      <c r="AC119" s="329">
        <v>28.368012422230095</v>
      </c>
      <c r="AD119" s="329">
        <v>105.3693570215255</v>
      </c>
      <c r="AE119" s="329">
        <v>0</v>
      </c>
      <c r="AF119" s="329">
        <v>0</v>
      </c>
      <c r="AG119" s="329">
        <v>0.16773913042925415</v>
      </c>
      <c r="AH119" s="329">
        <v>1.1024456521681714E-2</v>
      </c>
      <c r="AI119" s="329">
        <v>157.26086956541985</v>
      </c>
      <c r="AJ119" s="329">
        <v>331.36673684231937</v>
      </c>
      <c r="AK119" s="329">
        <v>267.9695609761402</v>
      </c>
      <c r="AL119" s="329">
        <v>0</v>
      </c>
      <c r="AM119" s="329">
        <v>0</v>
      </c>
      <c r="AN119" s="329">
        <v>0</v>
      </c>
      <c r="AO119" s="329">
        <v>0</v>
      </c>
      <c r="AP119" s="329">
        <v>0</v>
      </c>
      <c r="AQ119" s="329">
        <v>0</v>
      </c>
      <c r="AR119" s="329">
        <v>0</v>
      </c>
      <c r="AS119" s="329">
        <v>0</v>
      </c>
      <c r="AT119" s="329">
        <v>0</v>
      </c>
      <c r="AU119" s="329">
        <v>0</v>
      </c>
      <c r="AV119" s="329">
        <v>0</v>
      </c>
      <c r="AW119" s="329">
        <v>0</v>
      </c>
      <c r="AX119" s="329">
        <v>0</v>
      </c>
      <c r="AY119" s="329">
        <v>258.57920000003651</v>
      </c>
      <c r="AZ119" s="329">
        <v>153.18828124995343</v>
      </c>
      <c r="BA119" s="329">
        <v>74.240000000223517</v>
      </c>
      <c r="BB119" s="329">
        <v>0</v>
      </c>
      <c r="BC119" s="329">
        <v>0</v>
      </c>
      <c r="BD119" s="329">
        <v>0</v>
      </c>
      <c r="BE119" s="329">
        <v>0</v>
      </c>
      <c r="BF119" s="329">
        <v>0</v>
      </c>
      <c r="BG119" s="329">
        <v>0</v>
      </c>
      <c r="BH119" s="329">
        <v>0</v>
      </c>
      <c r="BI119" s="329">
        <v>0</v>
      </c>
      <c r="BJ119" s="329">
        <v>0</v>
      </c>
      <c r="BK119" s="329">
        <v>0</v>
      </c>
      <c r="BL119" s="329">
        <v>0</v>
      </c>
      <c r="BM119" s="329">
        <v>0</v>
      </c>
      <c r="BN119" s="329">
        <v>0</v>
      </c>
      <c r="BO119" s="329">
        <v>0</v>
      </c>
      <c r="BP119" s="329">
        <v>5.1046112804906443</v>
      </c>
      <c r="BQ119" s="329">
        <v>0</v>
      </c>
      <c r="BR119" s="329">
        <v>0</v>
      </c>
      <c r="BS119" s="329">
        <v>4.0000000008149073E-3</v>
      </c>
    </row>
    <row r="120" spans="1:71" ht="15.75" customHeight="1" x14ac:dyDescent="0.25">
      <c r="A120" s="288" t="s">
        <v>1230</v>
      </c>
      <c r="B120" s="218">
        <v>46249</v>
      </c>
      <c r="C120" s="332">
        <v>4.1666666666666664E-2</v>
      </c>
      <c r="D120" s="332">
        <v>8.3333333333333329E-2</v>
      </c>
      <c r="E120" s="329">
        <v>2807.3627825677395</v>
      </c>
      <c r="F120" s="329">
        <v>2807.8079999983311</v>
      </c>
      <c r="G120" s="329">
        <v>1857.5360000133514</v>
      </c>
      <c r="H120" s="329">
        <v>961.49147826433182</v>
      </c>
      <c r="I120" s="329">
        <v>335.00420339033008</v>
      </c>
      <c r="J120" s="329">
        <v>318.79376271367073</v>
      </c>
      <c r="K120" s="329">
        <v>376.34603390097618</v>
      </c>
      <c r="L120" s="329">
        <v>342.39783051609993</v>
      </c>
      <c r="M120" s="329">
        <v>475.35624079406261</v>
      </c>
      <c r="N120" s="329">
        <v>0</v>
      </c>
      <c r="O120" s="329">
        <v>0</v>
      </c>
      <c r="P120" s="329">
        <v>0</v>
      </c>
      <c r="Q120" s="329">
        <v>24.792177777737379</v>
      </c>
      <c r="R120" s="329">
        <v>100.30795986577868</v>
      </c>
      <c r="S120" s="329">
        <v>0</v>
      </c>
      <c r="T120" s="329">
        <v>70.722782608121634</v>
      </c>
      <c r="U120" s="329">
        <v>0</v>
      </c>
      <c r="V120" s="329">
        <v>0</v>
      </c>
      <c r="W120" s="329">
        <v>119.18469565175474</v>
      </c>
      <c r="X120" s="329">
        <v>0</v>
      </c>
      <c r="Y120" s="329">
        <v>94.700000000186265</v>
      </c>
      <c r="Z120" s="329">
        <v>0.49609375</v>
      </c>
      <c r="AA120" s="329">
        <v>0</v>
      </c>
      <c r="AB120" s="329">
        <v>86.201249903999269</v>
      </c>
      <c r="AC120" s="329">
        <v>28.27795031061396</v>
      </c>
      <c r="AD120" s="329">
        <v>101.29192546568811</v>
      </c>
      <c r="AE120" s="329">
        <v>0</v>
      </c>
      <c r="AF120" s="329">
        <v>0</v>
      </c>
      <c r="AG120" s="329">
        <v>0.1677568957566109</v>
      </c>
      <c r="AH120" s="329">
        <v>1.1053471248260394E-2</v>
      </c>
      <c r="AI120" s="329">
        <v>156.11383824236691</v>
      </c>
      <c r="AJ120" s="329">
        <v>334.2300631578546</v>
      </c>
      <c r="AK120" s="329">
        <v>271.48643902409822</v>
      </c>
      <c r="AL120" s="329">
        <v>0</v>
      </c>
      <c r="AM120" s="329">
        <v>0</v>
      </c>
      <c r="AN120" s="329">
        <v>0</v>
      </c>
      <c r="AO120" s="329">
        <v>0</v>
      </c>
      <c r="AP120" s="329">
        <v>0</v>
      </c>
      <c r="AQ120" s="329">
        <v>0</v>
      </c>
      <c r="AR120" s="329">
        <v>0</v>
      </c>
      <c r="AS120" s="329">
        <v>0</v>
      </c>
      <c r="AT120" s="329">
        <v>0</v>
      </c>
      <c r="AU120" s="329">
        <v>0</v>
      </c>
      <c r="AV120" s="329">
        <v>0</v>
      </c>
      <c r="AW120" s="329">
        <v>0</v>
      </c>
      <c r="AX120" s="329">
        <v>0</v>
      </c>
      <c r="AY120" s="329">
        <v>261.53919999999925</v>
      </c>
      <c r="AZ120" s="329">
        <v>149.91875000006985</v>
      </c>
      <c r="BA120" s="329">
        <v>73.708799999207258</v>
      </c>
      <c r="BB120" s="329">
        <v>0</v>
      </c>
      <c r="BC120" s="329">
        <v>0</v>
      </c>
      <c r="BD120" s="329">
        <v>0</v>
      </c>
      <c r="BE120" s="329">
        <v>0</v>
      </c>
      <c r="BF120" s="329">
        <v>0</v>
      </c>
      <c r="BG120" s="329">
        <v>0</v>
      </c>
      <c r="BH120" s="329">
        <v>0</v>
      </c>
      <c r="BI120" s="329">
        <v>0</v>
      </c>
      <c r="BJ120" s="329">
        <v>0</v>
      </c>
      <c r="BK120" s="329">
        <v>0</v>
      </c>
      <c r="BL120" s="329">
        <v>0</v>
      </c>
      <c r="BM120" s="329">
        <v>0</v>
      </c>
      <c r="BN120" s="329">
        <v>0</v>
      </c>
      <c r="BO120" s="329">
        <v>0</v>
      </c>
      <c r="BP120" s="329">
        <v>4.9146341463783756</v>
      </c>
      <c r="BQ120" s="329">
        <v>0</v>
      </c>
      <c r="BR120" s="329">
        <v>0</v>
      </c>
      <c r="BS120" s="329">
        <v>0</v>
      </c>
    </row>
    <row r="121" spans="1:71" ht="15.75" customHeight="1" x14ac:dyDescent="0.25">
      <c r="A121" s="288" t="s">
        <v>1231</v>
      </c>
      <c r="B121" s="218">
        <v>46249</v>
      </c>
      <c r="C121" s="332">
        <v>8.3333333333333329E-2</v>
      </c>
      <c r="D121" s="332">
        <v>0.125</v>
      </c>
      <c r="E121" s="329">
        <v>2741.826782643795</v>
      </c>
      <c r="F121" s="329">
        <v>2741.5893333554268</v>
      </c>
      <c r="G121" s="329">
        <v>1807.7606956362724</v>
      </c>
      <c r="H121" s="329">
        <v>945.10747826099396</v>
      </c>
      <c r="I121" s="329">
        <v>309.87281356006861</v>
      </c>
      <c r="J121" s="329">
        <v>322.36908474192023</v>
      </c>
      <c r="K121" s="329">
        <v>385.7876610159874</v>
      </c>
      <c r="L121" s="329">
        <v>342.04353009909391</v>
      </c>
      <c r="M121" s="329">
        <v>448.50003039091825</v>
      </c>
      <c r="N121" s="329">
        <v>0</v>
      </c>
      <c r="O121" s="329">
        <v>0</v>
      </c>
      <c r="P121" s="329">
        <v>0</v>
      </c>
      <c r="Q121" s="329">
        <v>0</v>
      </c>
      <c r="R121" s="329">
        <v>100.6130836121738</v>
      </c>
      <c r="S121" s="329">
        <v>0</v>
      </c>
      <c r="T121" s="329">
        <v>71.713391304947436</v>
      </c>
      <c r="U121" s="329">
        <v>0</v>
      </c>
      <c r="V121" s="329">
        <v>0</v>
      </c>
      <c r="W121" s="329">
        <v>117.0031304359436</v>
      </c>
      <c r="X121" s="329">
        <v>0</v>
      </c>
      <c r="Y121" s="329">
        <v>94.699999999720603</v>
      </c>
      <c r="Z121" s="329">
        <v>0.3577636718746362</v>
      </c>
      <c r="AA121" s="329">
        <v>0</v>
      </c>
      <c r="AB121" s="329">
        <v>88.866265527904034</v>
      </c>
      <c r="AC121" s="329">
        <v>28.321955936029553</v>
      </c>
      <c r="AD121" s="329">
        <v>102.01141304429621</v>
      </c>
      <c r="AE121" s="329">
        <v>0</v>
      </c>
      <c r="AF121" s="329">
        <v>0</v>
      </c>
      <c r="AG121" s="329">
        <v>0.16774193547098548</v>
      </c>
      <c r="AH121" s="329">
        <v>1.1290322580634893E-2</v>
      </c>
      <c r="AI121" s="329">
        <v>155.79569892399013</v>
      </c>
      <c r="AJ121" s="329">
        <v>329.41119999974035</v>
      </c>
      <c r="AK121" s="329">
        <v>266.41920000035316</v>
      </c>
      <c r="AL121" s="329">
        <v>0</v>
      </c>
      <c r="AM121" s="329">
        <v>0</v>
      </c>
      <c r="AN121" s="329">
        <v>0</v>
      </c>
      <c r="AO121" s="329">
        <v>0</v>
      </c>
      <c r="AP121" s="329">
        <v>0</v>
      </c>
      <c r="AQ121" s="329">
        <v>0</v>
      </c>
      <c r="AR121" s="329">
        <v>0</v>
      </c>
      <c r="AS121" s="329">
        <v>0</v>
      </c>
      <c r="AT121" s="329">
        <v>0</v>
      </c>
      <c r="AU121" s="329">
        <v>0</v>
      </c>
      <c r="AV121" s="329">
        <v>0</v>
      </c>
      <c r="AW121" s="329">
        <v>0</v>
      </c>
      <c r="AX121" s="329">
        <v>0</v>
      </c>
      <c r="AY121" s="329">
        <v>261.61599999992177</v>
      </c>
      <c r="AZ121" s="329">
        <v>162.91874999995343</v>
      </c>
      <c r="BA121" s="329">
        <v>73.728000000119209</v>
      </c>
      <c r="BB121" s="329">
        <v>0</v>
      </c>
      <c r="BC121" s="329">
        <v>0</v>
      </c>
      <c r="BD121" s="329">
        <v>0</v>
      </c>
      <c r="BE121" s="329">
        <v>0</v>
      </c>
      <c r="BF121" s="329">
        <v>0</v>
      </c>
      <c r="BG121" s="329">
        <v>0</v>
      </c>
      <c r="BH121" s="329">
        <v>0</v>
      </c>
      <c r="BI121" s="329">
        <v>0</v>
      </c>
      <c r="BJ121" s="329">
        <v>0</v>
      </c>
      <c r="BK121" s="329">
        <v>0</v>
      </c>
      <c r="BL121" s="329">
        <v>0</v>
      </c>
      <c r="BM121" s="329">
        <v>0</v>
      </c>
      <c r="BN121" s="329">
        <v>0</v>
      </c>
      <c r="BO121" s="329">
        <v>0</v>
      </c>
      <c r="BP121" s="329">
        <v>4.6036585365654901</v>
      </c>
      <c r="BQ121" s="329">
        <v>0</v>
      </c>
      <c r="BR121" s="329">
        <v>0</v>
      </c>
      <c r="BS121" s="329">
        <v>3.9999999989959178E-3</v>
      </c>
    </row>
    <row r="122" spans="1:71" ht="15.75" customHeight="1" x14ac:dyDescent="0.25">
      <c r="A122" s="288" t="s">
        <v>1232</v>
      </c>
      <c r="B122" s="218">
        <v>46249</v>
      </c>
      <c r="C122" s="332">
        <v>0.125</v>
      </c>
      <c r="D122" s="332">
        <v>0.16666666666666666</v>
      </c>
      <c r="E122" s="329">
        <v>2692.704463750124</v>
      </c>
      <c r="F122" s="329">
        <v>2693.119999974966</v>
      </c>
      <c r="G122" s="329">
        <v>1784.4313043653965</v>
      </c>
      <c r="H122" s="329">
        <v>928.54539129137993</v>
      </c>
      <c r="I122" s="329">
        <v>297.75837288051844</v>
      </c>
      <c r="J122" s="329">
        <v>311.60840678215027</v>
      </c>
      <c r="K122" s="329">
        <v>387.87037288397551</v>
      </c>
      <c r="L122" s="329">
        <v>338.65613090991974</v>
      </c>
      <c r="M122" s="329">
        <v>437.29527995362878</v>
      </c>
      <c r="N122" s="329">
        <v>0</v>
      </c>
      <c r="O122" s="329">
        <v>0</v>
      </c>
      <c r="P122" s="329">
        <v>0</v>
      </c>
      <c r="Q122" s="329">
        <v>0</v>
      </c>
      <c r="R122" s="329">
        <v>100.3631304348819</v>
      </c>
      <c r="S122" s="329">
        <v>0</v>
      </c>
      <c r="T122" s="329">
        <v>71.049522705376148</v>
      </c>
      <c r="U122" s="329">
        <v>0</v>
      </c>
      <c r="V122" s="329">
        <v>0</v>
      </c>
      <c r="W122" s="329">
        <v>103.51304347813129</v>
      </c>
      <c r="X122" s="329">
        <v>0</v>
      </c>
      <c r="Y122" s="329">
        <v>94.981250000186265</v>
      </c>
      <c r="Z122" s="329">
        <v>0.1402832031253638</v>
      </c>
      <c r="AA122" s="329">
        <v>0</v>
      </c>
      <c r="AB122" s="329">
        <v>76.53125</v>
      </c>
      <c r="AC122" s="329">
        <v>28.238797169644386</v>
      </c>
      <c r="AD122" s="329">
        <v>104.16249999962747</v>
      </c>
      <c r="AE122" s="329">
        <v>0</v>
      </c>
      <c r="AF122" s="329">
        <v>0</v>
      </c>
      <c r="AG122" s="329">
        <v>0.16776203833796899</v>
      </c>
      <c r="AH122" s="329">
        <v>1.1036290322635978E-2</v>
      </c>
      <c r="AI122" s="329">
        <v>149.68279569968581</v>
      </c>
      <c r="AJ122" s="329">
        <v>329.43843902461231</v>
      </c>
      <c r="AK122" s="329">
        <v>266.4213853655383</v>
      </c>
      <c r="AL122" s="329">
        <v>0</v>
      </c>
      <c r="AM122" s="329">
        <v>0</v>
      </c>
      <c r="AN122" s="329">
        <v>0</v>
      </c>
      <c r="AO122" s="329">
        <v>0</v>
      </c>
      <c r="AP122" s="329">
        <v>0</v>
      </c>
      <c r="AQ122" s="329">
        <v>0</v>
      </c>
      <c r="AR122" s="329">
        <v>0</v>
      </c>
      <c r="AS122" s="329">
        <v>0</v>
      </c>
      <c r="AT122" s="329">
        <v>0</v>
      </c>
      <c r="AU122" s="329">
        <v>0</v>
      </c>
      <c r="AV122" s="329">
        <v>0</v>
      </c>
      <c r="AW122" s="329">
        <v>0</v>
      </c>
      <c r="AX122" s="329">
        <v>0</v>
      </c>
      <c r="AY122" s="329">
        <v>259.34400000004098</v>
      </c>
      <c r="AZ122" s="329">
        <v>156.93281250004657</v>
      </c>
      <c r="BA122" s="329">
        <v>74.240000000223517</v>
      </c>
      <c r="BB122" s="329">
        <v>0</v>
      </c>
      <c r="BC122" s="329">
        <v>0</v>
      </c>
      <c r="BD122" s="329">
        <v>0</v>
      </c>
      <c r="BE122" s="329">
        <v>0</v>
      </c>
      <c r="BF122" s="329">
        <v>0</v>
      </c>
      <c r="BG122" s="329">
        <v>0</v>
      </c>
      <c r="BH122" s="329">
        <v>0</v>
      </c>
      <c r="BI122" s="329">
        <v>0</v>
      </c>
      <c r="BJ122" s="329">
        <v>0</v>
      </c>
      <c r="BK122" s="329">
        <v>0</v>
      </c>
      <c r="BL122" s="329">
        <v>0</v>
      </c>
      <c r="BM122" s="329">
        <v>0</v>
      </c>
      <c r="BN122" s="329">
        <v>0</v>
      </c>
      <c r="BO122" s="329">
        <v>0</v>
      </c>
      <c r="BP122" s="329">
        <v>4.5411585365654901</v>
      </c>
      <c r="BQ122" s="329">
        <v>0</v>
      </c>
      <c r="BR122" s="329">
        <v>0</v>
      </c>
      <c r="BS122" s="329">
        <v>0</v>
      </c>
    </row>
    <row r="123" spans="1:71" ht="15.75" customHeight="1" x14ac:dyDescent="0.25">
      <c r="A123" s="288" t="s">
        <v>1233</v>
      </c>
      <c r="B123" s="218">
        <v>46249</v>
      </c>
      <c r="C123" s="332">
        <v>0.16666666666666666</v>
      </c>
      <c r="D123" s="332">
        <v>0.20833333333333334</v>
      </c>
      <c r="E123" s="329">
        <v>2763.1675362288952</v>
      </c>
      <c r="F123" s="329">
        <v>2751.8293333351612</v>
      </c>
      <c r="G123" s="329">
        <v>1819.9893333315849</v>
      </c>
      <c r="H123" s="329">
        <v>948.49113044142723</v>
      </c>
      <c r="I123" s="329">
        <v>306.13470485061407</v>
      </c>
      <c r="J123" s="329">
        <v>314.59362711757421</v>
      </c>
      <c r="K123" s="329">
        <v>381.44867796450853</v>
      </c>
      <c r="L123" s="329">
        <v>348.99308475106955</v>
      </c>
      <c r="M123" s="329">
        <v>460.35353360697627</v>
      </c>
      <c r="N123" s="329">
        <v>0</v>
      </c>
      <c r="O123" s="329">
        <v>0</v>
      </c>
      <c r="P123" s="329">
        <v>0</v>
      </c>
      <c r="Q123" s="329">
        <v>0</v>
      </c>
      <c r="R123" s="329">
        <v>100.59686956508085</v>
      </c>
      <c r="S123" s="329">
        <v>0</v>
      </c>
      <c r="T123" s="329">
        <v>70.548742071725428</v>
      </c>
      <c r="U123" s="329">
        <v>0</v>
      </c>
      <c r="V123" s="329">
        <v>0</v>
      </c>
      <c r="W123" s="329">
        <v>112.81707509793341</v>
      </c>
      <c r="X123" s="329">
        <v>0</v>
      </c>
      <c r="Y123" s="329">
        <v>94.663194444496185</v>
      </c>
      <c r="Z123" s="329">
        <v>0.5087890625</v>
      </c>
      <c r="AA123" s="329">
        <v>0</v>
      </c>
      <c r="AB123" s="329">
        <v>80.195652173832059</v>
      </c>
      <c r="AC123" s="329">
        <v>28.280861801467836</v>
      </c>
      <c r="AD123" s="329">
        <v>103.625</v>
      </c>
      <c r="AE123" s="329">
        <v>0</v>
      </c>
      <c r="AF123" s="329">
        <v>0</v>
      </c>
      <c r="AG123" s="329">
        <v>0.16773913044016808</v>
      </c>
      <c r="AH123" s="329">
        <v>1.1057415848426899E-2</v>
      </c>
      <c r="AI123" s="329">
        <v>161.88592800404876</v>
      </c>
      <c r="AJ123" s="329">
        <v>331.35581738571636</v>
      </c>
      <c r="AK123" s="329">
        <v>268.11941463407129</v>
      </c>
      <c r="AL123" s="329">
        <v>0</v>
      </c>
      <c r="AM123" s="329">
        <v>0</v>
      </c>
      <c r="AN123" s="329">
        <v>0</v>
      </c>
      <c r="AO123" s="329">
        <v>0</v>
      </c>
      <c r="AP123" s="329">
        <v>0</v>
      </c>
      <c r="AQ123" s="329">
        <v>0</v>
      </c>
      <c r="AR123" s="329">
        <v>0</v>
      </c>
      <c r="AS123" s="329">
        <v>0</v>
      </c>
      <c r="AT123" s="329">
        <v>0</v>
      </c>
      <c r="AU123" s="329">
        <v>0</v>
      </c>
      <c r="AV123" s="329">
        <v>0</v>
      </c>
      <c r="AW123" s="329">
        <v>0</v>
      </c>
      <c r="AX123" s="329">
        <v>0</v>
      </c>
      <c r="AY123" s="329">
        <v>261.57120000012219</v>
      </c>
      <c r="AZ123" s="329">
        <v>148.02656249993015</v>
      </c>
      <c r="BA123" s="329">
        <v>73.708800001069903</v>
      </c>
      <c r="BB123" s="329">
        <v>0</v>
      </c>
      <c r="BC123" s="329">
        <v>0</v>
      </c>
      <c r="BD123" s="329">
        <v>0</v>
      </c>
      <c r="BE123" s="329">
        <v>0</v>
      </c>
      <c r="BF123" s="329">
        <v>0</v>
      </c>
      <c r="BG123" s="329">
        <v>0</v>
      </c>
      <c r="BH123" s="329">
        <v>0</v>
      </c>
      <c r="BI123" s="329">
        <v>0</v>
      </c>
      <c r="BJ123" s="329">
        <v>0</v>
      </c>
      <c r="BK123" s="329">
        <v>0</v>
      </c>
      <c r="BL123" s="329">
        <v>0</v>
      </c>
      <c r="BM123" s="329">
        <v>0</v>
      </c>
      <c r="BN123" s="329">
        <v>0</v>
      </c>
      <c r="BO123" s="329">
        <v>0</v>
      </c>
      <c r="BP123" s="329">
        <v>4.6021341462619603</v>
      </c>
      <c r="BQ123" s="329">
        <v>0</v>
      </c>
      <c r="BR123" s="329">
        <v>0</v>
      </c>
      <c r="BS123" s="329">
        <v>4.0000000008149073E-3</v>
      </c>
    </row>
    <row r="124" spans="1:71" ht="15.75" customHeight="1" x14ac:dyDescent="0.25">
      <c r="A124" s="288" t="s">
        <v>1234</v>
      </c>
      <c r="B124" s="218">
        <v>46249</v>
      </c>
      <c r="C124" s="332">
        <v>0.20833333333333334</v>
      </c>
      <c r="D124" s="332">
        <v>0.25</v>
      </c>
      <c r="E124" s="329">
        <v>2724.7304348051548</v>
      </c>
      <c r="F124" s="329">
        <v>2719.0613333582878</v>
      </c>
      <c r="G124" s="329">
        <v>1807.0186666548252</v>
      </c>
      <c r="H124" s="329">
        <v>926.76452173292637</v>
      </c>
      <c r="I124" s="329">
        <v>305.24536294490099</v>
      </c>
      <c r="J124" s="329">
        <v>316.4159999974072</v>
      </c>
      <c r="K124" s="329">
        <v>358.50413559377193</v>
      </c>
      <c r="L124" s="329">
        <v>339.96799999475479</v>
      </c>
      <c r="M124" s="329">
        <v>477.98237287998199</v>
      </c>
      <c r="N124" s="329">
        <v>0</v>
      </c>
      <c r="O124" s="329">
        <v>0</v>
      </c>
      <c r="P124" s="329">
        <v>0</v>
      </c>
      <c r="Q124" s="329">
        <v>0</v>
      </c>
      <c r="R124" s="329">
        <v>100.74156521772966</v>
      </c>
      <c r="S124" s="329">
        <v>0</v>
      </c>
      <c r="T124" s="329">
        <v>70.52432459499687</v>
      </c>
      <c r="U124" s="329">
        <v>0</v>
      </c>
      <c r="V124" s="329">
        <v>0</v>
      </c>
      <c r="W124" s="329">
        <v>107.6783056948334</v>
      </c>
      <c r="X124" s="329">
        <v>0</v>
      </c>
      <c r="Y124" s="329">
        <v>95.19305555569008</v>
      </c>
      <c r="Z124" s="329">
        <v>0</v>
      </c>
      <c r="AA124" s="329">
        <v>0</v>
      </c>
      <c r="AB124" s="329">
        <v>83.954347826074809</v>
      </c>
      <c r="AC124" s="329">
        <v>27.77795031061396</v>
      </c>
      <c r="AD124" s="329">
        <v>102.61413043458015</v>
      </c>
      <c r="AE124" s="329">
        <v>0</v>
      </c>
      <c r="AF124" s="329">
        <v>0</v>
      </c>
      <c r="AG124" s="329">
        <v>0.16773913044016808</v>
      </c>
      <c r="AH124" s="329">
        <v>1.0983695652157621E-2</v>
      </c>
      <c r="AI124" s="329">
        <v>152.48369565140456</v>
      </c>
      <c r="AJ124" s="329">
        <v>330.71294358978048</v>
      </c>
      <c r="AK124" s="329">
        <v>267.82720000017434</v>
      </c>
      <c r="AL124" s="329">
        <v>0</v>
      </c>
      <c r="AM124" s="329">
        <v>0</v>
      </c>
      <c r="AN124" s="329">
        <v>0</v>
      </c>
      <c r="AO124" s="329">
        <v>0</v>
      </c>
      <c r="AP124" s="329">
        <v>0</v>
      </c>
      <c r="AQ124" s="329">
        <v>0</v>
      </c>
      <c r="AR124" s="329">
        <v>0</v>
      </c>
      <c r="AS124" s="329">
        <v>0</v>
      </c>
      <c r="AT124" s="329">
        <v>0</v>
      </c>
      <c r="AU124" s="329">
        <v>0</v>
      </c>
      <c r="AV124" s="329">
        <v>0</v>
      </c>
      <c r="AW124" s="329">
        <v>0</v>
      </c>
      <c r="AX124" s="329">
        <v>0</v>
      </c>
      <c r="AY124" s="329">
        <v>262.3835654319264</v>
      </c>
      <c r="AZ124" s="329">
        <v>149.53437500004657</v>
      </c>
      <c r="BA124" s="329">
        <v>73.216000000014901</v>
      </c>
      <c r="BB124" s="329">
        <v>0</v>
      </c>
      <c r="BC124" s="329">
        <v>0</v>
      </c>
      <c r="BD124" s="329">
        <v>0</v>
      </c>
      <c r="BE124" s="329">
        <v>0</v>
      </c>
      <c r="BF124" s="329">
        <v>0</v>
      </c>
      <c r="BG124" s="329">
        <v>0</v>
      </c>
      <c r="BH124" s="329">
        <v>0</v>
      </c>
      <c r="BI124" s="329">
        <v>0</v>
      </c>
      <c r="BJ124" s="329">
        <v>0</v>
      </c>
      <c r="BK124" s="329">
        <v>0</v>
      </c>
      <c r="BL124" s="329">
        <v>0</v>
      </c>
      <c r="BM124" s="329">
        <v>0</v>
      </c>
      <c r="BN124" s="329">
        <v>0</v>
      </c>
      <c r="BO124" s="329">
        <v>0</v>
      </c>
      <c r="BP124" s="329">
        <v>4.2267349013127387</v>
      </c>
      <c r="BQ124" s="329">
        <v>0</v>
      </c>
      <c r="BR124" s="329">
        <v>0</v>
      </c>
      <c r="BS124" s="329">
        <v>0</v>
      </c>
    </row>
    <row r="125" spans="1:71" ht="15.75" customHeight="1" x14ac:dyDescent="0.25">
      <c r="A125" s="288" t="s">
        <v>1235</v>
      </c>
      <c r="B125" s="218">
        <v>46250</v>
      </c>
      <c r="C125" s="332">
        <v>0.91666666666666663</v>
      </c>
      <c r="D125" s="332">
        <v>0.95833333333333337</v>
      </c>
      <c r="E125" s="329">
        <v>2955.2639999985695</v>
      </c>
      <c r="F125" s="329">
        <v>2950.2478840351105</v>
      </c>
      <c r="G125" s="329">
        <v>1938.7733333110809</v>
      </c>
      <c r="H125" s="329">
        <v>1018.6128695607185</v>
      </c>
      <c r="I125" s="329">
        <v>368.76268848776817</v>
      </c>
      <c r="J125" s="329">
        <v>353.13217533752322</v>
      </c>
      <c r="K125" s="329">
        <v>382.35956517606974</v>
      </c>
      <c r="L125" s="329">
        <v>332.60908474773169</v>
      </c>
      <c r="M125" s="329">
        <v>500.49600935354829</v>
      </c>
      <c r="N125" s="329">
        <v>0</v>
      </c>
      <c r="O125" s="329">
        <v>0</v>
      </c>
      <c r="P125" s="329">
        <v>0</v>
      </c>
      <c r="Q125" s="329">
        <v>38.310956521891057</v>
      </c>
      <c r="R125" s="329">
        <v>100.19988405797631</v>
      </c>
      <c r="S125" s="329">
        <v>0</v>
      </c>
      <c r="T125" s="329">
        <v>71.548413526266813</v>
      </c>
      <c r="U125" s="329">
        <v>0</v>
      </c>
      <c r="V125" s="329">
        <v>0</v>
      </c>
      <c r="W125" s="329">
        <v>132.17391304299235</v>
      </c>
      <c r="X125" s="329">
        <v>0</v>
      </c>
      <c r="Y125" s="329">
        <v>94.431249999906868</v>
      </c>
      <c r="Z125" s="329">
        <v>0.48828125</v>
      </c>
      <c r="AA125" s="329">
        <v>0</v>
      </c>
      <c r="AB125" s="329">
        <v>114.74220672668889</v>
      </c>
      <c r="AC125" s="329">
        <v>27.922360248398036</v>
      </c>
      <c r="AD125" s="329">
        <v>107.58986801281571</v>
      </c>
      <c r="AE125" s="329">
        <v>0</v>
      </c>
      <c r="AF125" s="329">
        <v>0</v>
      </c>
      <c r="AG125" s="329">
        <v>0.1677391304365301</v>
      </c>
      <c r="AH125" s="329">
        <v>1.1009510869371297E-2</v>
      </c>
      <c r="AI125" s="329">
        <v>144.99456521682441</v>
      </c>
      <c r="AJ125" s="329">
        <v>315.07839999999851</v>
      </c>
      <c r="AK125" s="329">
        <v>254.1567999990657</v>
      </c>
      <c r="AL125" s="329">
        <v>0</v>
      </c>
      <c r="AM125" s="329">
        <v>0</v>
      </c>
      <c r="AN125" s="329">
        <v>0</v>
      </c>
      <c r="AO125" s="329">
        <v>0</v>
      </c>
      <c r="AP125" s="329">
        <v>0</v>
      </c>
      <c r="AQ125" s="329">
        <v>0</v>
      </c>
      <c r="AR125" s="329">
        <v>0</v>
      </c>
      <c r="AS125" s="329">
        <v>0</v>
      </c>
      <c r="AT125" s="329">
        <v>0</v>
      </c>
      <c r="AU125" s="329">
        <v>0</v>
      </c>
      <c r="AV125" s="329">
        <v>0</v>
      </c>
      <c r="AW125" s="329">
        <v>0</v>
      </c>
      <c r="AX125" s="329">
        <v>0</v>
      </c>
      <c r="AY125" s="329">
        <v>275.46879999991506</v>
      </c>
      <c r="AZ125" s="329">
        <v>160.69374999997672</v>
      </c>
      <c r="BA125" s="329">
        <v>75.622400000691414</v>
      </c>
      <c r="BB125" s="329">
        <v>0</v>
      </c>
      <c r="BC125" s="329">
        <v>0</v>
      </c>
      <c r="BD125" s="329">
        <v>0</v>
      </c>
      <c r="BE125" s="329">
        <v>0</v>
      </c>
      <c r="BF125" s="329">
        <v>0</v>
      </c>
      <c r="BG125" s="329">
        <v>0</v>
      </c>
      <c r="BH125" s="329">
        <v>0</v>
      </c>
      <c r="BI125" s="329">
        <v>0</v>
      </c>
      <c r="BJ125" s="329">
        <v>0</v>
      </c>
      <c r="BK125" s="329">
        <v>0</v>
      </c>
      <c r="BL125" s="329">
        <v>0</v>
      </c>
      <c r="BM125" s="329">
        <v>0</v>
      </c>
      <c r="BN125" s="329">
        <v>0</v>
      </c>
      <c r="BO125" s="329">
        <v>0</v>
      </c>
      <c r="BP125" s="329">
        <v>4.9253048780374229</v>
      </c>
      <c r="BQ125" s="329">
        <v>0</v>
      </c>
      <c r="BR125" s="329">
        <v>0</v>
      </c>
      <c r="BS125" s="329">
        <v>4.0000000008149073E-3</v>
      </c>
    </row>
    <row r="126" spans="1:71" ht="15.75" customHeight="1" x14ac:dyDescent="0.25">
      <c r="A126" s="288" t="s">
        <v>1236</v>
      </c>
      <c r="B126" s="218">
        <v>46250</v>
      </c>
      <c r="C126" s="332">
        <v>0.95833333333333337</v>
      </c>
      <c r="D126" s="332">
        <v>0</v>
      </c>
      <c r="E126" s="329">
        <v>2940.5718261003494</v>
      </c>
      <c r="F126" s="329">
        <v>2933.418666690588</v>
      </c>
      <c r="G126" s="329">
        <v>1909.4186666607857</v>
      </c>
      <c r="H126" s="329">
        <v>1054.6457971036434</v>
      </c>
      <c r="I126" s="329">
        <v>347.2736504971981</v>
      </c>
      <c r="J126" s="329">
        <v>349.30549152567983</v>
      </c>
      <c r="K126" s="329">
        <v>376.8319999948144</v>
      </c>
      <c r="L126" s="329">
        <v>332.53966101258993</v>
      </c>
      <c r="M126" s="329">
        <v>492.68252519890666</v>
      </c>
      <c r="N126" s="329">
        <v>0</v>
      </c>
      <c r="O126" s="329">
        <v>0</v>
      </c>
      <c r="P126" s="329">
        <v>0</v>
      </c>
      <c r="Q126" s="329">
        <v>34.048000000417233</v>
      </c>
      <c r="R126" s="329">
        <v>100.12382608698681</v>
      </c>
      <c r="S126" s="329">
        <v>0</v>
      </c>
      <c r="T126" s="329">
        <v>72.231701182201505</v>
      </c>
      <c r="U126" s="329">
        <v>0</v>
      </c>
      <c r="V126" s="329">
        <v>0</v>
      </c>
      <c r="W126" s="329">
        <v>121.11026086937636</v>
      </c>
      <c r="X126" s="329">
        <v>0</v>
      </c>
      <c r="Y126" s="329">
        <v>94.568750000093132</v>
      </c>
      <c r="Z126" s="329">
        <v>0.470703125</v>
      </c>
      <c r="AA126" s="329">
        <v>0</v>
      </c>
      <c r="AB126" s="329">
        <v>110.12267080741003</v>
      </c>
      <c r="AC126" s="329">
        <v>28.233889751601964</v>
      </c>
      <c r="AD126" s="329">
        <v>108.03125</v>
      </c>
      <c r="AE126" s="329">
        <v>0</v>
      </c>
      <c r="AF126" s="329">
        <v>0</v>
      </c>
      <c r="AG126" s="329">
        <v>0.16777419354912126</v>
      </c>
      <c r="AH126" s="329">
        <v>1.1104005960760333E-2</v>
      </c>
      <c r="AI126" s="329">
        <v>145.52249883115292</v>
      </c>
      <c r="AJ126" s="329">
        <v>312.27733333338983</v>
      </c>
      <c r="AK126" s="329">
        <v>250.76480000000447</v>
      </c>
      <c r="AL126" s="329">
        <v>0</v>
      </c>
      <c r="AM126" s="329">
        <v>0</v>
      </c>
      <c r="AN126" s="329">
        <v>0</v>
      </c>
      <c r="AO126" s="329">
        <v>0</v>
      </c>
      <c r="AP126" s="329">
        <v>0</v>
      </c>
      <c r="AQ126" s="329">
        <v>0</v>
      </c>
      <c r="AR126" s="329">
        <v>0</v>
      </c>
      <c r="AS126" s="329">
        <v>0</v>
      </c>
      <c r="AT126" s="329">
        <v>0</v>
      </c>
      <c r="AU126" s="329">
        <v>0</v>
      </c>
      <c r="AV126" s="329">
        <v>0</v>
      </c>
      <c r="AW126" s="329">
        <v>0</v>
      </c>
      <c r="AX126" s="329">
        <v>0</v>
      </c>
      <c r="AY126" s="329">
        <v>282.79213827149943</v>
      </c>
      <c r="AZ126" s="329">
        <v>162.69843750004657</v>
      </c>
      <c r="BA126" s="329">
        <v>75.776000000536442</v>
      </c>
      <c r="BB126" s="329">
        <v>0</v>
      </c>
      <c r="BC126" s="329">
        <v>0</v>
      </c>
      <c r="BD126" s="329">
        <v>0</v>
      </c>
      <c r="BE126" s="329">
        <v>0</v>
      </c>
      <c r="BF126" s="329">
        <v>0</v>
      </c>
      <c r="BG126" s="329">
        <v>0</v>
      </c>
      <c r="BH126" s="329">
        <v>0</v>
      </c>
      <c r="BI126" s="329">
        <v>0</v>
      </c>
      <c r="BJ126" s="329">
        <v>0</v>
      </c>
      <c r="BK126" s="329">
        <v>0</v>
      </c>
      <c r="BL126" s="329">
        <v>0</v>
      </c>
      <c r="BM126" s="329">
        <v>0</v>
      </c>
      <c r="BN126" s="329">
        <v>0</v>
      </c>
      <c r="BO126" s="329">
        <v>0</v>
      </c>
      <c r="BP126" s="329">
        <v>4.9100609755842015</v>
      </c>
      <c r="BQ126" s="329">
        <v>0</v>
      </c>
      <c r="BR126" s="329">
        <v>0</v>
      </c>
      <c r="BS126" s="329">
        <v>0</v>
      </c>
    </row>
    <row r="127" spans="1:71" ht="15.75" customHeight="1" x14ac:dyDescent="0.25">
      <c r="A127" s="288" t="s">
        <v>1237</v>
      </c>
      <c r="B127" s="218">
        <v>46250</v>
      </c>
      <c r="C127" s="332">
        <v>0</v>
      </c>
      <c r="D127" s="332">
        <v>4.1666666666666664E-2</v>
      </c>
      <c r="E127" s="329">
        <v>2860.7295072078705</v>
      </c>
      <c r="F127" s="329">
        <v>2856.8412753343582</v>
      </c>
      <c r="G127" s="329">
        <v>1893.717333316803</v>
      </c>
      <c r="H127" s="329">
        <v>977.92000000178814</v>
      </c>
      <c r="I127" s="329">
        <v>337.01749152690172</v>
      </c>
      <c r="J127" s="329">
        <v>347.26826417073607</v>
      </c>
      <c r="K127" s="329">
        <v>370.19365517050028</v>
      </c>
      <c r="L127" s="329">
        <v>324.34766101837158</v>
      </c>
      <c r="M127" s="329">
        <v>507.83190612494946</v>
      </c>
      <c r="N127" s="329">
        <v>0</v>
      </c>
      <c r="O127" s="329">
        <v>0</v>
      </c>
      <c r="P127" s="329">
        <v>0</v>
      </c>
      <c r="Q127" s="329">
        <v>32.690086957067251</v>
      </c>
      <c r="R127" s="329">
        <v>100.06260869605467</v>
      </c>
      <c r="S127" s="329">
        <v>0</v>
      </c>
      <c r="T127" s="329">
        <v>71.845098817721009</v>
      </c>
      <c r="U127" s="329">
        <v>0</v>
      </c>
      <c r="V127" s="329">
        <v>0</v>
      </c>
      <c r="W127" s="329">
        <v>112.70678260922432</v>
      </c>
      <c r="X127" s="329">
        <v>0</v>
      </c>
      <c r="Y127" s="329">
        <v>94.450000000186265</v>
      </c>
      <c r="Z127" s="329">
        <v>0</v>
      </c>
      <c r="AA127" s="329">
        <v>0</v>
      </c>
      <c r="AB127" s="329">
        <v>108.8928571427241</v>
      </c>
      <c r="AC127" s="329">
        <v>28.168750000186265</v>
      </c>
      <c r="AD127" s="329">
        <v>107.61180124245584</v>
      </c>
      <c r="AE127" s="329">
        <v>0</v>
      </c>
      <c r="AF127" s="329">
        <v>0</v>
      </c>
      <c r="AG127" s="329">
        <v>0.1677419354855374</v>
      </c>
      <c r="AH127" s="329">
        <v>1.1090053763382457E-2</v>
      </c>
      <c r="AI127" s="329">
        <v>138.22043010778725</v>
      </c>
      <c r="AJ127" s="329">
        <v>311.42506666644476</v>
      </c>
      <c r="AK127" s="329">
        <v>251.40480000060052</v>
      </c>
      <c r="AL127" s="329">
        <v>0</v>
      </c>
      <c r="AM127" s="329">
        <v>0</v>
      </c>
      <c r="AN127" s="329">
        <v>0</v>
      </c>
      <c r="AO127" s="329">
        <v>0</v>
      </c>
      <c r="AP127" s="329">
        <v>0</v>
      </c>
      <c r="AQ127" s="329">
        <v>0</v>
      </c>
      <c r="AR127" s="329">
        <v>0</v>
      </c>
      <c r="AS127" s="329">
        <v>0</v>
      </c>
      <c r="AT127" s="329">
        <v>0</v>
      </c>
      <c r="AU127" s="329">
        <v>0</v>
      </c>
      <c r="AV127" s="329">
        <v>0</v>
      </c>
      <c r="AW127" s="329">
        <v>0</v>
      </c>
      <c r="AX127" s="329">
        <v>0</v>
      </c>
      <c r="AY127" s="329">
        <v>277.60466172872111</v>
      </c>
      <c r="AZ127" s="329">
        <v>164.65312499995343</v>
      </c>
      <c r="BA127" s="329">
        <v>70.655999999493361</v>
      </c>
      <c r="BB127" s="329">
        <v>0</v>
      </c>
      <c r="BC127" s="329">
        <v>0</v>
      </c>
      <c r="BD127" s="329">
        <v>0</v>
      </c>
      <c r="BE127" s="329">
        <v>0</v>
      </c>
      <c r="BF127" s="329">
        <v>0</v>
      </c>
      <c r="BG127" s="329">
        <v>0</v>
      </c>
      <c r="BH127" s="329">
        <v>0</v>
      </c>
      <c r="BI127" s="329">
        <v>0</v>
      </c>
      <c r="BJ127" s="329">
        <v>0</v>
      </c>
      <c r="BK127" s="329">
        <v>0</v>
      </c>
      <c r="BL127" s="329">
        <v>0</v>
      </c>
      <c r="BM127" s="329">
        <v>0</v>
      </c>
      <c r="BN127" s="329">
        <v>0</v>
      </c>
      <c r="BO127" s="329">
        <v>0</v>
      </c>
      <c r="BP127" s="329">
        <v>4.9180640244157985</v>
      </c>
      <c r="BQ127" s="329">
        <v>0</v>
      </c>
      <c r="BR127" s="329">
        <v>0</v>
      </c>
      <c r="BS127" s="329">
        <v>3.9999999971769284E-3</v>
      </c>
    </row>
    <row r="128" spans="1:71" ht="15.75" customHeight="1" x14ac:dyDescent="0.25">
      <c r="A128" s="288" t="s">
        <v>1238</v>
      </c>
      <c r="B128" s="218">
        <v>46250</v>
      </c>
      <c r="C128" s="332">
        <v>4.1666666666666664E-2</v>
      </c>
      <c r="D128" s="332">
        <v>8.3333333333333329E-2</v>
      </c>
      <c r="E128" s="329">
        <v>2856.960000038147</v>
      </c>
      <c r="F128" s="329">
        <v>2840.0120579898357</v>
      </c>
      <c r="G128" s="329">
        <v>1922.3893333375454</v>
      </c>
      <c r="H128" s="329">
        <v>947.54133333265781</v>
      </c>
      <c r="I128" s="329">
        <v>343.85572881251574</v>
      </c>
      <c r="J128" s="329">
        <v>347.55972414091229</v>
      </c>
      <c r="K128" s="329">
        <v>369.12596610188484</v>
      </c>
      <c r="L128" s="329">
        <v>334.09810402989388</v>
      </c>
      <c r="M128" s="329">
        <v>522.72596610337496</v>
      </c>
      <c r="N128" s="329">
        <v>0</v>
      </c>
      <c r="O128" s="329">
        <v>0</v>
      </c>
      <c r="P128" s="329">
        <v>0</v>
      </c>
      <c r="Q128" s="329">
        <v>33.290214268490672</v>
      </c>
      <c r="R128" s="329">
        <v>100.13990338146687</v>
      </c>
      <c r="S128" s="329">
        <v>0</v>
      </c>
      <c r="T128" s="329">
        <v>71.545344764366746</v>
      </c>
      <c r="U128" s="329">
        <v>0</v>
      </c>
      <c r="V128" s="329">
        <v>0</v>
      </c>
      <c r="W128" s="329">
        <v>117.03757178038359</v>
      </c>
      <c r="X128" s="329">
        <v>0</v>
      </c>
      <c r="Y128" s="329">
        <v>94.449999999720603</v>
      </c>
      <c r="Z128" s="329">
        <v>0.4853515625</v>
      </c>
      <c r="AA128" s="329">
        <v>0</v>
      </c>
      <c r="AB128" s="329">
        <v>110.63990683248267</v>
      </c>
      <c r="AC128" s="329">
        <v>28.136180124245584</v>
      </c>
      <c r="AD128" s="329">
        <v>105.21739130374044</v>
      </c>
      <c r="AE128" s="329">
        <v>0</v>
      </c>
      <c r="AF128" s="329">
        <v>0</v>
      </c>
      <c r="AG128" s="329">
        <v>0.16774193548189942</v>
      </c>
      <c r="AH128" s="329">
        <v>1.0983870967720577E-2</v>
      </c>
      <c r="AI128" s="329">
        <v>146.75163627974689</v>
      </c>
      <c r="AJ128" s="329">
        <v>306.65280000027269</v>
      </c>
      <c r="AK128" s="329">
        <v>246.70720000006258</v>
      </c>
      <c r="AL128" s="329">
        <v>0</v>
      </c>
      <c r="AM128" s="329">
        <v>0</v>
      </c>
      <c r="AN128" s="329">
        <v>0</v>
      </c>
      <c r="AO128" s="329">
        <v>0</v>
      </c>
      <c r="AP128" s="329">
        <v>0</v>
      </c>
      <c r="AQ128" s="329">
        <v>0</v>
      </c>
      <c r="AR128" s="329">
        <v>0</v>
      </c>
      <c r="AS128" s="329">
        <v>0</v>
      </c>
      <c r="AT128" s="329">
        <v>0</v>
      </c>
      <c r="AU128" s="329">
        <v>0</v>
      </c>
      <c r="AV128" s="329">
        <v>0</v>
      </c>
      <c r="AW128" s="329">
        <v>0</v>
      </c>
      <c r="AX128" s="329">
        <v>0</v>
      </c>
      <c r="AY128" s="329">
        <v>266.95039999997243</v>
      </c>
      <c r="AZ128" s="329">
        <v>153.30312499997672</v>
      </c>
      <c r="BA128" s="329">
        <v>71.660799998790026</v>
      </c>
      <c r="BB128" s="329">
        <v>0</v>
      </c>
      <c r="BC128" s="329">
        <v>0</v>
      </c>
      <c r="BD128" s="329">
        <v>0</v>
      </c>
      <c r="BE128" s="329">
        <v>0</v>
      </c>
      <c r="BF128" s="329">
        <v>0</v>
      </c>
      <c r="BG128" s="329">
        <v>0</v>
      </c>
      <c r="BH128" s="329">
        <v>0</v>
      </c>
      <c r="BI128" s="329">
        <v>0</v>
      </c>
      <c r="BJ128" s="329">
        <v>0</v>
      </c>
      <c r="BK128" s="329">
        <v>0</v>
      </c>
      <c r="BL128" s="329">
        <v>0</v>
      </c>
      <c r="BM128" s="329">
        <v>0</v>
      </c>
      <c r="BN128" s="329">
        <v>0</v>
      </c>
      <c r="BO128" s="329">
        <v>0</v>
      </c>
      <c r="BP128" s="329">
        <v>5.2282774390187114</v>
      </c>
      <c r="BQ128" s="329">
        <v>0</v>
      </c>
      <c r="BR128" s="329">
        <v>0</v>
      </c>
      <c r="BS128" s="329">
        <v>0</v>
      </c>
    </row>
    <row r="129" spans="1:71" ht="15.75" customHeight="1" x14ac:dyDescent="0.25">
      <c r="A129" s="288" t="s">
        <v>1239</v>
      </c>
      <c r="B129" s="218">
        <v>46250</v>
      </c>
      <c r="C129" s="332">
        <v>8.3333333333333329E-2</v>
      </c>
      <c r="D129" s="332">
        <v>0.125</v>
      </c>
      <c r="E129" s="329">
        <v>2856.2773333191872</v>
      </c>
      <c r="F129" s="329">
        <v>2856.9600000083447</v>
      </c>
      <c r="G129" s="329">
        <v>1873.9200000166893</v>
      </c>
      <c r="H129" s="329">
        <v>983.39617390930653</v>
      </c>
      <c r="I129" s="329">
        <v>338.61423728615046</v>
      </c>
      <c r="J129" s="329">
        <v>341.14760490506887</v>
      </c>
      <c r="K129" s="329">
        <v>374.26332203298807</v>
      </c>
      <c r="L129" s="329">
        <v>328.48196376860142</v>
      </c>
      <c r="M129" s="329">
        <v>500.26738983020186</v>
      </c>
      <c r="N129" s="329">
        <v>0</v>
      </c>
      <c r="O129" s="329">
        <v>0</v>
      </c>
      <c r="P129" s="329">
        <v>0</v>
      </c>
      <c r="Q129" s="329">
        <v>27.459698773920536</v>
      </c>
      <c r="R129" s="329">
        <v>100.20977777754888</v>
      </c>
      <c r="S129" s="329">
        <v>0</v>
      </c>
      <c r="T129" s="329">
        <v>71.229441709816456</v>
      </c>
      <c r="U129" s="329">
        <v>0</v>
      </c>
      <c r="V129" s="329">
        <v>0</v>
      </c>
      <c r="W129" s="329">
        <v>118.8497325675562</v>
      </c>
      <c r="X129" s="329">
        <v>0</v>
      </c>
      <c r="Y129" s="329">
        <v>94.699378882069141</v>
      </c>
      <c r="Z129" s="329">
        <v>0</v>
      </c>
      <c r="AA129" s="329">
        <v>0</v>
      </c>
      <c r="AB129" s="329">
        <v>106.32405660394579</v>
      </c>
      <c r="AC129" s="329">
        <v>28.351319875568151</v>
      </c>
      <c r="AD129" s="329">
        <v>104.33540372736752</v>
      </c>
      <c r="AE129" s="329">
        <v>0</v>
      </c>
      <c r="AF129" s="329">
        <v>0</v>
      </c>
      <c r="AG129" s="329">
        <v>0.16774193549281335</v>
      </c>
      <c r="AH129" s="329">
        <v>1.0983754090830189E-2</v>
      </c>
      <c r="AI129" s="329">
        <v>141.24999999906868</v>
      </c>
      <c r="AJ129" s="329">
        <v>311.21919999993406</v>
      </c>
      <c r="AK129" s="329">
        <v>250.62399999983609</v>
      </c>
      <c r="AL129" s="329">
        <v>0</v>
      </c>
      <c r="AM129" s="329">
        <v>0</v>
      </c>
      <c r="AN129" s="329">
        <v>0</v>
      </c>
      <c r="AO129" s="329">
        <v>0</v>
      </c>
      <c r="AP129" s="329">
        <v>0</v>
      </c>
      <c r="AQ129" s="329">
        <v>0</v>
      </c>
      <c r="AR129" s="329">
        <v>0</v>
      </c>
      <c r="AS129" s="329">
        <v>0</v>
      </c>
      <c r="AT129" s="329">
        <v>0</v>
      </c>
      <c r="AU129" s="329">
        <v>0</v>
      </c>
      <c r="AV129" s="329">
        <v>0</v>
      </c>
      <c r="AW129" s="329">
        <v>0</v>
      </c>
      <c r="AX129" s="329">
        <v>0</v>
      </c>
      <c r="AY129" s="329">
        <v>265.96799999987707</v>
      </c>
      <c r="AZ129" s="329">
        <v>159.34843750006985</v>
      </c>
      <c r="BA129" s="329">
        <v>71.839999999850988</v>
      </c>
      <c r="BB129" s="329">
        <v>0</v>
      </c>
      <c r="BC129" s="329">
        <v>0</v>
      </c>
      <c r="BD129" s="329">
        <v>0</v>
      </c>
      <c r="BE129" s="329">
        <v>0</v>
      </c>
      <c r="BF129" s="329">
        <v>0</v>
      </c>
      <c r="BG129" s="329">
        <v>0</v>
      </c>
      <c r="BH129" s="329">
        <v>0</v>
      </c>
      <c r="BI129" s="329">
        <v>0</v>
      </c>
      <c r="BJ129" s="329">
        <v>0</v>
      </c>
      <c r="BK129" s="329">
        <v>0</v>
      </c>
      <c r="BL129" s="329">
        <v>0</v>
      </c>
      <c r="BM129" s="329">
        <v>0</v>
      </c>
      <c r="BN129" s="329">
        <v>0</v>
      </c>
      <c r="BO129" s="329">
        <v>0</v>
      </c>
      <c r="BP129" s="329">
        <v>4.7295350609347224</v>
      </c>
      <c r="BQ129" s="329">
        <v>0</v>
      </c>
      <c r="BR129" s="329">
        <v>0</v>
      </c>
      <c r="BS129" s="329">
        <v>0</v>
      </c>
    </row>
    <row r="130" spans="1:71" ht="15.75" customHeight="1" x14ac:dyDescent="0.25">
      <c r="A130" s="288" t="s">
        <v>1240</v>
      </c>
      <c r="B130" s="218">
        <v>46250</v>
      </c>
      <c r="C130" s="332">
        <v>0.125</v>
      </c>
      <c r="D130" s="332">
        <v>0.16666666666666666</v>
      </c>
      <c r="E130" s="329">
        <v>2791.4239999949932</v>
      </c>
      <c r="F130" s="329">
        <v>2791.3646376729012</v>
      </c>
      <c r="G130" s="329">
        <v>1846.6133333444595</v>
      </c>
      <c r="H130" s="329">
        <v>961.52115941047668</v>
      </c>
      <c r="I130" s="329">
        <v>318.34250847622752</v>
      </c>
      <c r="J130" s="329">
        <v>335.98740953579545</v>
      </c>
      <c r="K130" s="329">
        <v>370.51444068551064</v>
      </c>
      <c r="L130" s="329">
        <v>328.44366101175547</v>
      </c>
      <c r="M130" s="329">
        <v>481.31471186503768</v>
      </c>
      <c r="N130" s="329">
        <v>0</v>
      </c>
      <c r="O130" s="329">
        <v>0</v>
      </c>
      <c r="P130" s="329">
        <v>0</v>
      </c>
      <c r="Q130" s="329">
        <v>29.98044444527477</v>
      </c>
      <c r="R130" s="329">
        <v>100.05518840579316</v>
      </c>
      <c r="S130" s="329">
        <v>0</v>
      </c>
      <c r="T130" s="329">
        <v>71.123478259891272</v>
      </c>
      <c r="U130" s="329">
        <v>0</v>
      </c>
      <c r="V130" s="329">
        <v>0</v>
      </c>
      <c r="W130" s="329">
        <v>97.313391304574907</v>
      </c>
      <c r="X130" s="329">
        <v>0</v>
      </c>
      <c r="Y130" s="329">
        <v>94.538819875568151</v>
      </c>
      <c r="Z130" s="329">
        <v>0.4697265625</v>
      </c>
      <c r="AA130" s="329">
        <v>0</v>
      </c>
      <c r="AB130" s="329">
        <v>103.25094339624047</v>
      </c>
      <c r="AC130" s="329">
        <v>27.899999999906868</v>
      </c>
      <c r="AD130" s="329">
        <v>102.39095928240567</v>
      </c>
      <c r="AE130" s="329">
        <v>0</v>
      </c>
      <c r="AF130" s="329">
        <v>0</v>
      </c>
      <c r="AG130" s="329">
        <v>0.16773913042561617</v>
      </c>
      <c r="AH130" s="329">
        <v>1.1108695652183087E-2</v>
      </c>
      <c r="AI130" s="329">
        <v>143.89130434766412</v>
      </c>
      <c r="AJ130" s="329">
        <v>317.56238048779778</v>
      </c>
      <c r="AK130" s="329">
        <v>255.67999999970198</v>
      </c>
      <c r="AL130" s="329">
        <v>0</v>
      </c>
      <c r="AM130" s="329">
        <v>0</v>
      </c>
      <c r="AN130" s="329">
        <v>0</v>
      </c>
      <c r="AO130" s="329">
        <v>0</v>
      </c>
      <c r="AP130" s="329">
        <v>0</v>
      </c>
      <c r="AQ130" s="329">
        <v>0</v>
      </c>
      <c r="AR130" s="329">
        <v>0</v>
      </c>
      <c r="AS130" s="329">
        <v>0</v>
      </c>
      <c r="AT130" s="329">
        <v>0</v>
      </c>
      <c r="AU130" s="329">
        <v>0</v>
      </c>
      <c r="AV130" s="329">
        <v>0</v>
      </c>
      <c r="AW130" s="329">
        <v>0</v>
      </c>
      <c r="AX130" s="329">
        <v>0</v>
      </c>
      <c r="AY130" s="329">
        <v>264.72000000020489</v>
      </c>
      <c r="AZ130" s="329">
        <v>175.75468749995343</v>
      </c>
      <c r="BA130" s="329">
        <v>72.032000001519918</v>
      </c>
      <c r="BB130" s="329">
        <v>0</v>
      </c>
      <c r="BC130" s="329">
        <v>0</v>
      </c>
      <c r="BD130" s="329">
        <v>0</v>
      </c>
      <c r="BE130" s="329">
        <v>0</v>
      </c>
      <c r="BF130" s="329">
        <v>0</v>
      </c>
      <c r="BG130" s="329">
        <v>0</v>
      </c>
      <c r="BH130" s="329">
        <v>0</v>
      </c>
      <c r="BI130" s="329">
        <v>0</v>
      </c>
      <c r="BJ130" s="329">
        <v>0</v>
      </c>
      <c r="BK130" s="329">
        <v>0</v>
      </c>
      <c r="BL130" s="329">
        <v>0</v>
      </c>
      <c r="BM130" s="329">
        <v>0</v>
      </c>
      <c r="BN130" s="329">
        <v>0</v>
      </c>
      <c r="BO130" s="329">
        <v>0</v>
      </c>
      <c r="BP130" s="329">
        <v>4.5421875000465661</v>
      </c>
      <c r="BQ130" s="329">
        <v>0</v>
      </c>
      <c r="BR130" s="329">
        <v>0</v>
      </c>
      <c r="BS130" s="329">
        <v>0</v>
      </c>
    </row>
    <row r="131" spans="1:71" ht="15.75" customHeight="1" x14ac:dyDescent="0.25">
      <c r="A131" s="288" t="s">
        <v>1241</v>
      </c>
      <c r="B131" s="218">
        <v>46250</v>
      </c>
      <c r="C131" s="332">
        <v>0.16666666666666666</v>
      </c>
      <c r="D131" s="332">
        <v>0.20833333333333334</v>
      </c>
      <c r="E131" s="329">
        <v>2717.7256811857224</v>
      </c>
      <c r="F131" s="329">
        <v>2708.8806956708431</v>
      </c>
      <c r="G131" s="329">
        <v>1802.2399999797344</v>
      </c>
      <c r="H131" s="329">
        <v>936.88579711318016</v>
      </c>
      <c r="I131" s="329">
        <v>310.74061017110944</v>
      </c>
      <c r="J131" s="329">
        <v>312.9856074154377</v>
      </c>
      <c r="K131" s="329">
        <v>381.69166100770235</v>
      </c>
      <c r="L131" s="329">
        <v>332.60908474773169</v>
      </c>
      <c r="M131" s="329">
        <v>450.75929397717118</v>
      </c>
      <c r="N131" s="329">
        <v>0</v>
      </c>
      <c r="O131" s="329">
        <v>0</v>
      </c>
      <c r="P131" s="329">
        <v>0</v>
      </c>
      <c r="Q131" s="329">
        <v>20.900977777317166</v>
      </c>
      <c r="R131" s="329">
        <v>100.38539130473509</v>
      </c>
      <c r="S131" s="329">
        <v>0</v>
      </c>
      <c r="T131" s="329">
        <v>70.989913044497371</v>
      </c>
      <c r="U131" s="329">
        <v>0</v>
      </c>
      <c r="V131" s="329">
        <v>0</v>
      </c>
      <c r="W131" s="329">
        <v>98.125913043506444</v>
      </c>
      <c r="X131" s="329">
        <v>0</v>
      </c>
      <c r="Y131" s="329">
        <v>94.301242236047983</v>
      </c>
      <c r="Z131" s="329">
        <v>0</v>
      </c>
      <c r="AA131" s="329">
        <v>0</v>
      </c>
      <c r="AB131" s="329">
        <v>80.218322981148958</v>
      </c>
      <c r="AC131" s="329">
        <v>28.161713836714625</v>
      </c>
      <c r="AD131" s="329">
        <v>103.43194444384426</v>
      </c>
      <c r="AE131" s="329">
        <v>0</v>
      </c>
      <c r="AF131" s="329">
        <v>0</v>
      </c>
      <c r="AG131" s="329">
        <v>0.1677391304365301</v>
      </c>
      <c r="AH131" s="329">
        <v>1.1108695652183087E-2</v>
      </c>
      <c r="AI131" s="329">
        <v>146.47826087009162</v>
      </c>
      <c r="AJ131" s="329">
        <v>319.69316823012196</v>
      </c>
      <c r="AK131" s="329">
        <v>257.83039999939501</v>
      </c>
      <c r="AL131" s="329">
        <v>0</v>
      </c>
      <c r="AM131" s="329">
        <v>0</v>
      </c>
      <c r="AN131" s="329">
        <v>0</v>
      </c>
      <c r="AO131" s="329">
        <v>0</v>
      </c>
      <c r="AP131" s="329">
        <v>0</v>
      </c>
      <c r="AQ131" s="329">
        <v>0</v>
      </c>
      <c r="AR131" s="329">
        <v>0</v>
      </c>
      <c r="AS131" s="329">
        <v>0</v>
      </c>
      <c r="AT131" s="329">
        <v>0</v>
      </c>
      <c r="AU131" s="329">
        <v>0</v>
      </c>
      <c r="AV131" s="329">
        <v>0</v>
      </c>
      <c r="AW131" s="329">
        <v>0</v>
      </c>
      <c r="AX131" s="329">
        <v>0</v>
      </c>
      <c r="AY131" s="329">
        <v>253.71199999982491</v>
      </c>
      <c r="AZ131" s="329">
        <v>161.91093750006985</v>
      </c>
      <c r="BA131" s="329">
        <v>72.191999999806285</v>
      </c>
      <c r="BB131" s="329">
        <v>0</v>
      </c>
      <c r="BC131" s="329">
        <v>0</v>
      </c>
      <c r="BD131" s="329">
        <v>0</v>
      </c>
      <c r="BE131" s="329">
        <v>0</v>
      </c>
      <c r="BF131" s="329">
        <v>0</v>
      </c>
      <c r="BG131" s="329">
        <v>0</v>
      </c>
      <c r="BH131" s="329">
        <v>0</v>
      </c>
      <c r="BI131" s="329">
        <v>0</v>
      </c>
      <c r="BJ131" s="329">
        <v>0</v>
      </c>
      <c r="BK131" s="329">
        <v>0</v>
      </c>
      <c r="BL131" s="329">
        <v>0</v>
      </c>
      <c r="BM131" s="329">
        <v>0</v>
      </c>
      <c r="BN131" s="329">
        <v>0</v>
      </c>
      <c r="BO131" s="329">
        <v>0</v>
      </c>
      <c r="BP131" s="329">
        <v>4.421875</v>
      </c>
      <c r="BQ131" s="329">
        <v>0</v>
      </c>
      <c r="BR131" s="329">
        <v>0</v>
      </c>
      <c r="BS131" s="329">
        <v>0</v>
      </c>
    </row>
    <row r="132" spans="1:71" ht="15.75" customHeight="1" x14ac:dyDescent="0.25">
      <c r="A132" s="288" t="s">
        <v>1242</v>
      </c>
      <c r="B132" s="218">
        <v>46250</v>
      </c>
      <c r="C132" s="332">
        <v>0.20833333333333334</v>
      </c>
      <c r="D132" s="332">
        <v>0.25</v>
      </c>
      <c r="E132" s="329">
        <v>2733.3676521480083</v>
      </c>
      <c r="F132" s="329">
        <v>2725.8879999816418</v>
      </c>
      <c r="G132" s="329">
        <v>1775.6159999966621</v>
      </c>
      <c r="H132" s="329">
        <v>961.26886956393719</v>
      </c>
      <c r="I132" s="329">
        <v>324.83362711593509</v>
      </c>
      <c r="J132" s="329">
        <v>312.12908474728465</v>
      </c>
      <c r="K132" s="329">
        <v>344.89708475023508</v>
      </c>
      <c r="L132" s="329">
        <v>343.23091525584459</v>
      </c>
      <c r="M132" s="329">
        <v>456.15758737921715</v>
      </c>
      <c r="N132" s="329">
        <v>0</v>
      </c>
      <c r="O132" s="329">
        <v>0</v>
      </c>
      <c r="P132" s="329">
        <v>0</v>
      </c>
      <c r="Q132" s="329">
        <v>20.59040195401758</v>
      </c>
      <c r="R132" s="329">
        <v>100.3798260865733</v>
      </c>
      <c r="S132" s="329">
        <v>0</v>
      </c>
      <c r="T132" s="329">
        <v>71.190755555406213</v>
      </c>
      <c r="U132" s="329">
        <v>0</v>
      </c>
      <c r="V132" s="329">
        <v>0</v>
      </c>
      <c r="W132" s="329">
        <v>112.48417391255498</v>
      </c>
      <c r="X132" s="329">
        <v>0</v>
      </c>
      <c r="Y132" s="329">
        <v>94.967391304671764</v>
      </c>
      <c r="Z132" s="329">
        <v>0.47021484375</v>
      </c>
      <c r="AA132" s="329">
        <v>0</v>
      </c>
      <c r="AB132" s="329">
        <v>77.071428571362048</v>
      </c>
      <c r="AC132" s="329">
        <v>28.395972498692572</v>
      </c>
      <c r="AD132" s="329">
        <v>103.85411490686238</v>
      </c>
      <c r="AE132" s="329">
        <v>0</v>
      </c>
      <c r="AF132" s="329">
        <v>0</v>
      </c>
      <c r="AG132" s="329">
        <v>0.16573913043612265</v>
      </c>
      <c r="AH132" s="329">
        <v>1.0983695652157621E-2</v>
      </c>
      <c r="AI132" s="329">
        <v>157.20652173925191</v>
      </c>
      <c r="AJ132" s="329">
        <v>312.51725128199905</v>
      </c>
      <c r="AK132" s="329">
        <v>252.05760000087321</v>
      </c>
      <c r="AL132" s="329">
        <v>0</v>
      </c>
      <c r="AM132" s="329">
        <v>0</v>
      </c>
      <c r="AN132" s="329">
        <v>0</v>
      </c>
      <c r="AO132" s="329">
        <v>0</v>
      </c>
      <c r="AP132" s="329">
        <v>0</v>
      </c>
      <c r="AQ132" s="329">
        <v>0</v>
      </c>
      <c r="AR132" s="329">
        <v>0</v>
      </c>
      <c r="AS132" s="329">
        <v>0</v>
      </c>
      <c r="AT132" s="329">
        <v>0</v>
      </c>
      <c r="AU132" s="329">
        <v>0</v>
      </c>
      <c r="AV132" s="329">
        <v>0</v>
      </c>
      <c r="AW132" s="329">
        <v>0</v>
      </c>
      <c r="AX132" s="329">
        <v>0</v>
      </c>
      <c r="AY132" s="329">
        <v>260.81600000010803</v>
      </c>
      <c r="AZ132" s="329">
        <v>157.40534336410929</v>
      </c>
      <c r="BA132" s="329">
        <v>71.679999999701977</v>
      </c>
      <c r="BB132" s="329">
        <v>0</v>
      </c>
      <c r="BC132" s="329">
        <v>0</v>
      </c>
      <c r="BD132" s="329">
        <v>0</v>
      </c>
      <c r="BE132" s="329">
        <v>0</v>
      </c>
      <c r="BF132" s="329">
        <v>0</v>
      </c>
      <c r="BG132" s="329">
        <v>0</v>
      </c>
      <c r="BH132" s="329">
        <v>0</v>
      </c>
      <c r="BI132" s="329">
        <v>0</v>
      </c>
      <c r="BJ132" s="329">
        <v>0</v>
      </c>
      <c r="BK132" s="329">
        <v>0</v>
      </c>
      <c r="BL132" s="329">
        <v>0</v>
      </c>
      <c r="BM132" s="329">
        <v>0</v>
      </c>
      <c r="BN132" s="329">
        <v>0</v>
      </c>
      <c r="BO132" s="329">
        <v>0</v>
      </c>
      <c r="BP132" s="329">
        <v>6.0046874999534339</v>
      </c>
      <c r="BQ132" s="329">
        <v>0</v>
      </c>
      <c r="BR132" s="329">
        <v>0</v>
      </c>
      <c r="BS132" s="329">
        <v>0</v>
      </c>
    </row>
    <row r="133" spans="1:71" ht="15.75" customHeight="1" x14ac:dyDescent="0.25">
      <c r="A133" s="288" t="s">
        <v>1243</v>
      </c>
      <c r="B133" s="218">
        <v>46251</v>
      </c>
      <c r="C133" s="332">
        <v>0.91666666666666663</v>
      </c>
      <c r="D133" s="332">
        <v>0.95833333333333337</v>
      </c>
      <c r="E133" s="329">
        <v>2774.5947825908661</v>
      </c>
      <c r="F133" s="329">
        <v>2774.3573333621025</v>
      </c>
      <c r="G133" s="329">
        <v>1824.2931014597416</v>
      </c>
      <c r="H133" s="329">
        <v>977.9200000166893</v>
      </c>
      <c r="I133" s="329">
        <v>327.05518643930554</v>
      </c>
      <c r="J133" s="329">
        <v>330.49166101962328</v>
      </c>
      <c r="K133" s="329">
        <v>369.82618819922209</v>
      </c>
      <c r="L133" s="329">
        <v>320.18223728984594</v>
      </c>
      <c r="M133" s="329">
        <v>467.9338866174221</v>
      </c>
      <c r="N133" s="329">
        <v>0</v>
      </c>
      <c r="O133" s="329">
        <v>0</v>
      </c>
      <c r="P133" s="329">
        <v>0</v>
      </c>
      <c r="Q133" s="329">
        <v>11.264000000432134</v>
      </c>
      <c r="R133" s="329">
        <v>100.57460869569331</v>
      </c>
      <c r="S133" s="329">
        <v>0</v>
      </c>
      <c r="T133" s="329">
        <v>72.882086955942214</v>
      </c>
      <c r="U133" s="329">
        <v>0</v>
      </c>
      <c r="V133" s="329">
        <v>0</v>
      </c>
      <c r="W133" s="329">
        <v>122.27969855070114</v>
      </c>
      <c r="X133" s="329">
        <v>0</v>
      </c>
      <c r="Y133" s="329">
        <v>94.616164792794734</v>
      </c>
      <c r="Z133" s="329">
        <v>0.4619140625</v>
      </c>
      <c r="AA133" s="329">
        <v>0</v>
      </c>
      <c r="AB133" s="329">
        <v>90.417895962484181</v>
      </c>
      <c r="AC133" s="329">
        <v>28.59375</v>
      </c>
      <c r="AD133" s="329">
        <v>108.5332298129797</v>
      </c>
      <c r="AE133" s="329">
        <v>0</v>
      </c>
      <c r="AF133" s="329">
        <v>0</v>
      </c>
      <c r="AG133" s="329">
        <v>0.16974193548230687</v>
      </c>
      <c r="AH133" s="329">
        <v>1.1017473118272392E-2</v>
      </c>
      <c r="AI133" s="329">
        <v>132.05376344174147</v>
      </c>
      <c r="AJ133" s="329">
        <v>325.03040000004694</v>
      </c>
      <c r="AK133" s="329">
        <v>262.52530526276678</v>
      </c>
      <c r="AL133" s="329">
        <v>0</v>
      </c>
      <c r="AM133" s="329">
        <v>0</v>
      </c>
      <c r="AN133" s="329">
        <v>0</v>
      </c>
      <c r="AO133" s="329">
        <v>0</v>
      </c>
      <c r="AP133" s="329">
        <v>0</v>
      </c>
      <c r="AQ133" s="329">
        <v>0</v>
      </c>
      <c r="AR133" s="329">
        <v>0</v>
      </c>
      <c r="AS133" s="329">
        <v>0</v>
      </c>
      <c r="AT133" s="329">
        <v>0</v>
      </c>
      <c r="AU133" s="329">
        <v>0</v>
      </c>
      <c r="AV133" s="329">
        <v>0</v>
      </c>
      <c r="AW133" s="329">
        <v>0</v>
      </c>
      <c r="AX133" s="329">
        <v>0</v>
      </c>
      <c r="AY133" s="329">
        <v>262.14400000032037</v>
      </c>
      <c r="AZ133" s="329">
        <v>159.31562499993015</v>
      </c>
      <c r="BA133" s="329">
        <v>72.703999999910593</v>
      </c>
      <c r="BB133" s="329">
        <v>0</v>
      </c>
      <c r="BC133" s="329">
        <v>0</v>
      </c>
      <c r="BD133" s="329">
        <v>0</v>
      </c>
      <c r="BE133" s="329">
        <v>0</v>
      </c>
      <c r="BF133" s="329">
        <v>0</v>
      </c>
      <c r="BG133" s="329">
        <v>0</v>
      </c>
      <c r="BH133" s="329">
        <v>0</v>
      </c>
      <c r="BI133" s="329">
        <v>0</v>
      </c>
      <c r="BJ133" s="329">
        <v>0</v>
      </c>
      <c r="BK133" s="329">
        <v>0</v>
      </c>
      <c r="BL133" s="329">
        <v>0</v>
      </c>
      <c r="BM133" s="329">
        <v>0</v>
      </c>
      <c r="BN133" s="329">
        <v>0</v>
      </c>
      <c r="BO133" s="329">
        <v>0</v>
      </c>
      <c r="BP133" s="329">
        <v>17.697713414556347</v>
      </c>
      <c r="BQ133" s="329">
        <v>0</v>
      </c>
      <c r="BR133" s="329">
        <v>0</v>
      </c>
      <c r="BS133" s="329">
        <v>1.1999999998806743E-2</v>
      </c>
    </row>
    <row r="134" spans="1:71" ht="15.75" customHeight="1" x14ac:dyDescent="0.25">
      <c r="A134" s="288" t="s">
        <v>1244</v>
      </c>
      <c r="B134" s="218">
        <v>46251</v>
      </c>
      <c r="C134" s="332">
        <v>0.95833333333333337</v>
      </c>
      <c r="D134" s="332">
        <v>0</v>
      </c>
      <c r="E134" s="329">
        <v>2979.2760579884052</v>
      </c>
      <c r="F134" s="329">
        <v>2979.839999973774</v>
      </c>
      <c r="G134" s="329">
        <v>1977.4775651991367</v>
      </c>
      <c r="H134" s="329">
        <v>1006.2506666481495</v>
      </c>
      <c r="I134" s="329">
        <v>359.27936723083258</v>
      </c>
      <c r="J134" s="329">
        <v>335.3057556450367</v>
      </c>
      <c r="K134" s="329">
        <v>391.96637287735939</v>
      </c>
      <c r="L134" s="329">
        <v>342.93167503923178</v>
      </c>
      <c r="M134" s="329">
        <v>523.05513033270836</v>
      </c>
      <c r="N134" s="329">
        <v>0</v>
      </c>
      <c r="O134" s="329">
        <v>0</v>
      </c>
      <c r="P134" s="329">
        <v>0</v>
      </c>
      <c r="Q134" s="329">
        <v>25.599999999627471</v>
      </c>
      <c r="R134" s="329">
        <v>100.06075362348929</v>
      </c>
      <c r="S134" s="329">
        <v>0</v>
      </c>
      <c r="T134" s="329">
        <v>72.25878260936588</v>
      </c>
      <c r="U134" s="329">
        <v>0</v>
      </c>
      <c r="V134" s="329">
        <v>0</v>
      </c>
      <c r="W134" s="329">
        <v>135.51304347906262</v>
      </c>
      <c r="X134" s="329">
        <v>0</v>
      </c>
      <c r="Y134" s="329">
        <v>94.818012422416359</v>
      </c>
      <c r="Z134" s="329">
        <v>0</v>
      </c>
      <c r="AA134" s="329">
        <v>0</v>
      </c>
      <c r="AB134" s="329">
        <v>104.62402950320393</v>
      </c>
      <c r="AC134" s="329">
        <v>28.21875</v>
      </c>
      <c r="AD134" s="329">
        <v>99.475155279971659</v>
      </c>
      <c r="AE134" s="329">
        <v>0</v>
      </c>
      <c r="AF134" s="329">
        <v>0</v>
      </c>
      <c r="AG134" s="329">
        <v>0.16774193547462346</v>
      </c>
      <c r="AH134" s="329">
        <v>1.1059139784947547E-2</v>
      </c>
      <c r="AI134" s="329">
        <v>154.20967741776258</v>
      </c>
      <c r="AJ134" s="329">
        <v>326.90485581359826</v>
      </c>
      <c r="AK134" s="329">
        <v>264.50189473666251</v>
      </c>
      <c r="AL134" s="329">
        <v>0</v>
      </c>
      <c r="AM134" s="329">
        <v>0</v>
      </c>
      <c r="AN134" s="329">
        <v>0</v>
      </c>
      <c r="AO134" s="329">
        <v>0</v>
      </c>
      <c r="AP134" s="329">
        <v>0</v>
      </c>
      <c r="AQ134" s="329">
        <v>0</v>
      </c>
      <c r="AR134" s="329">
        <v>0</v>
      </c>
      <c r="AS134" s="329">
        <v>0</v>
      </c>
      <c r="AT134" s="329">
        <v>0</v>
      </c>
      <c r="AU134" s="329">
        <v>0</v>
      </c>
      <c r="AV134" s="329">
        <v>0</v>
      </c>
      <c r="AW134" s="329">
        <v>0</v>
      </c>
      <c r="AX134" s="329">
        <v>0</v>
      </c>
      <c r="AY134" s="329">
        <v>263.7663999996148</v>
      </c>
      <c r="AZ134" s="329">
        <v>163.73750000004657</v>
      </c>
      <c r="BA134" s="329">
        <v>73.216000000014901</v>
      </c>
      <c r="BB134" s="329">
        <v>0</v>
      </c>
      <c r="BC134" s="329">
        <v>0</v>
      </c>
      <c r="BD134" s="329">
        <v>0</v>
      </c>
      <c r="BE134" s="329">
        <v>0</v>
      </c>
      <c r="BF134" s="329">
        <v>0</v>
      </c>
      <c r="BG134" s="329">
        <v>0</v>
      </c>
      <c r="BH134" s="329">
        <v>0</v>
      </c>
      <c r="BI134" s="329">
        <v>0</v>
      </c>
      <c r="BJ134" s="329">
        <v>0</v>
      </c>
      <c r="BK134" s="329">
        <v>0</v>
      </c>
      <c r="BL134" s="329">
        <v>0</v>
      </c>
      <c r="BM134" s="329">
        <v>0</v>
      </c>
      <c r="BN134" s="329">
        <v>0</v>
      </c>
      <c r="BO134" s="329">
        <v>0</v>
      </c>
      <c r="BP134" s="329">
        <v>18.936661585350521</v>
      </c>
      <c r="BQ134" s="329">
        <v>0</v>
      </c>
      <c r="BR134" s="329">
        <v>0</v>
      </c>
      <c r="BS134" s="329">
        <v>0</v>
      </c>
    </row>
    <row r="135" spans="1:71" ht="15.75" customHeight="1" x14ac:dyDescent="0.25">
      <c r="A135" s="288" t="s">
        <v>1245</v>
      </c>
      <c r="B135" s="218">
        <v>46251</v>
      </c>
      <c r="C135" s="332">
        <v>0</v>
      </c>
      <c r="D135" s="332">
        <v>4.1666666666666664E-2</v>
      </c>
      <c r="E135" s="329">
        <v>2859.6906666457653</v>
      </c>
      <c r="F135" s="329">
        <v>2859.0079999864101</v>
      </c>
      <c r="G135" s="329">
        <v>1862.7895652353764</v>
      </c>
      <c r="H135" s="329">
        <v>1012.0533333420753</v>
      </c>
      <c r="I135" s="329">
        <v>349.96302201226354</v>
      </c>
      <c r="J135" s="329">
        <v>315.26400706544518</v>
      </c>
      <c r="K135" s="329">
        <v>376.90142372995615</v>
      </c>
      <c r="L135" s="329">
        <v>324.07834482938051</v>
      </c>
      <c r="M135" s="329">
        <v>488.56949152424932</v>
      </c>
      <c r="N135" s="329">
        <v>0</v>
      </c>
      <c r="O135" s="329">
        <v>0</v>
      </c>
      <c r="P135" s="329">
        <v>0</v>
      </c>
      <c r="Q135" s="329">
        <v>35.951304347254336</v>
      </c>
      <c r="R135" s="329">
        <v>100.15350724617019</v>
      </c>
      <c r="S135" s="329">
        <v>0</v>
      </c>
      <c r="T135" s="329">
        <v>71.969391304068267</v>
      </c>
      <c r="U135" s="329">
        <v>0</v>
      </c>
      <c r="V135" s="329">
        <v>0</v>
      </c>
      <c r="W135" s="329">
        <v>120.68359420262277</v>
      </c>
      <c r="X135" s="329">
        <v>0</v>
      </c>
      <c r="Y135" s="329">
        <v>94.349999999627471</v>
      </c>
      <c r="Z135" s="329">
        <v>0.48388671875</v>
      </c>
      <c r="AA135" s="329">
        <v>0</v>
      </c>
      <c r="AB135" s="329">
        <v>98.132220496889204</v>
      </c>
      <c r="AC135" s="329">
        <v>28.28125</v>
      </c>
      <c r="AD135" s="329">
        <v>87.242236024700105</v>
      </c>
      <c r="AE135" s="329">
        <v>0</v>
      </c>
      <c r="AF135" s="329">
        <v>0</v>
      </c>
      <c r="AG135" s="329">
        <v>0.16774193548917538</v>
      </c>
      <c r="AH135" s="329">
        <v>1.1158602150544539E-2</v>
      </c>
      <c r="AI135" s="329">
        <v>139.96236559096724</v>
      </c>
      <c r="AJ135" s="329">
        <v>329.32234418601729</v>
      </c>
      <c r="AK135" s="329">
        <v>266.52160000056028</v>
      </c>
      <c r="AL135" s="329">
        <v>0</v>
      </c>
      <c r="AM135" s="329">
        <v>0</v>
      </c>
      <c r="AN135" s="329">
        <v>0</v>
      </c>
      <c r="AO135" s="329">
        <v>0</v>
      </c>
      <c r="AP135" s="329">
        <v>0</v>
      </c>
      <c r="AQ135" s="329">
        <v>0</v>
      </c>
      <c r="AR135" s="329">
        <v>0</v>
      </c>
      <c r="AS135" s="329">
        <v>0</v>
      </c>
      <c r="AT135" s="329">
        <v>0</v>
      </c>
      <c r="AU135" s="329">
        <v>0</v>
      </c>
      <c r="AV135" s="329">
        <v>0</v>
      </c>
      <c r="AW135" s="329">
        <v>0</v>
      </c>
      <c r="AX135" s="329">
        <v>0</v>
      </c>
      <c r="AY135" s="329">
        <v>279.29600000008941</v>
      </c>
      <c r="AZ135" s="329">
        <v>151.375</v>
      </c>
      <c r="BA135" s="329">
        <v>72.147200001403689</v>
      </c>
      <c r="BB135" s="329">
        <v>0</v>
      </c>
      <c r="BC135" s="329">
        <v>0</v>
      </c>
      <c r="BD135" s="329">
        <v>0</v>
      </c>
      <c r="BE135" s="329">
        <v>0</v>
      </c>
      <c r="BF135" s="329">
        <v>0</v>
      </c>
      <c r="BG135" s="329">
        <v>0</v>
      </c>
      <c r="BH135" s="329">
        <v>0</v>
      </c>
      <c r="BI135" s="329">
        <v>0</v>
      </c>
      <c r="BJ135" s="329">
        <v>0</v>
      </c>
      <c r="BK135" s="329">
        <v>0</v>
      </c>
      <c r="BL135" s="329">
        <v>0</v>
      </c>
      <c r="BM135" s="329">
        <v>0</v>
      </c>
      <c r="BN135" s="329">
        <v>0</v>
      </c>
      <c r="BO135" s="329">
        <v>0</v>
      </c>
      <c r="BP135" s="329">
        <v>16.184375000069849</v>
      </c>
      <c r="BQ135" s="329">
        <v>0</v>
      </c>
      <c r="BR135" s="329">
        <v>0</v>
      </c>
      <c r="BS135" s="329">
        <v>0</v>
      </c>
    </row>
    <row r="136" spans="1:71" ht="15.75" customHeight="1" x14ac:dyDescent="0.25">
      <c r="A136" s="288" t="s">
        <v>1246</v>
      </c>
      <c r="B136" s="218">
        <v>46251</v>
      </c>
      <c r="C136" s="332">
        <v>4.1666666666666664E-2</v>
      </c>
      <c r="D136" s="332">
        <v>8.3333333333333329E-2</v>
      </c>
      <c r="E136" s="329">
        <v>2873.0471884310246</v>
      </c>
      <c r="F136" s="329">
        <v>2856.9600000083447</v>
      </c>
      <c r="G136" s="329">
        <v>1873.4451014399529</v>
      </c>
      <c r="H136" s="329">
        <v>1002.1546666622162</v>
      </c>
      <c r="I136" s="329">
        <v>336.69550906121731</v>
      </c>
      <c r="J136" s="329">
        <v>334.58766101673245</v>
      </c>
      <c r="K136" s="329">
        <v>369.95905084908009</v>
      </c>
      <c r="L136" s="329">
        <v>332.55282758921385</v>
      </c>
      <c r="M136" s="329">
        <v>503.8247574493289</v>
      </c>
      <c r="N136" s="329">
        <v>0</v>
      </c>
      <c r="O136" s="329">
        <v>0</v>
      </c>
      <c r="P136" s="329">
        <v>0</v>
      </c>
      <c r="Q136" s="329">
        <v>17.296695652417839</v>
      </c>
      <c r="R136" s="329">
        <v>100.4132173913531</v>
      </c>
      <c r="S136" s="329">
        <v>0</v>
      </c>
      <c r="T136" s="329">
        <v>72.414608695544302</v>
      </c>
      <c r="U136" s="329">
        <v>0</v>
      </c>
      <c r="V136" s="329">
        <v>0</v>
      </c>
      <c r="W136" s="329">
        <v>123.94110144861042</v>
      </c>
      <c r="X136" s="329">
        <v>0</v>
      </c>
      <c r="Y136" s="329">
        <v>94.534375000279397</v>
      </c>
      <c r="Z136" s="329">
        <v>0</v>
      </c>
      <c r="AA136" s="329">
        <v>0</v>
      </c>
      <c r="AB136" s="329">
        <v>104.54999999981374</v>
      </c>
      <c r="AC136" s="329">
        <v>28.03125</v>
      </c>
      <c r="AD136" s="329">
        <v>98.899378881789744</v>
      </c>
      <c r="AE136" s="329">
        <v>0</v>
      </c>
      <c r="AF136" s="329">
        <v>0</v>
      </c>
      <c r="AG136" s="329">
        <v>0.16776437587031978</v>
      </c>
      <c r="AH136" s="329">
        <v>1.0983870967720577E-2</v>
      </c>
      <c r="AI136" s="329">
        <v>145.38709677383304</v>
      </c>
      <c r="AJ136" s="329">
        <v>325.49760000011884</v>
      </c>
      <c r="AK136" s="329">
        <v>262.84982857108116</v>
      </c>
      <c r="AL136" s="329">
        <v>0</v>
      </c>
      <c r="AM136" s="329">
        <v>0</v>
      </c>
      <c r="AN136" s="329">
        <v>0</v>
      </c>
      <c r="AO136" s="329">
        <v>0</v>
      </c>
      <c r="AP136" s="329">
        <v>0</v>
      </c>
      <c r="AQ136" s="329">
        <v>0</v>
      </c>
      <c r="AR136" s="329">
        <v>0</v>
      </c>
      <c r="AS136" s="329">
        <v>0</v>
      </c>
      <c r="AT136" s="329">
        <v>0</v>
      </c>
      <c r="AU136" s="329">
        <v>0</v>
      </c>
      <c r="AV136" s="329">
        <v>0</v>
      </c>
      <c r="AW136" s="329">
        <v>0</v>
      </c>
      <c r="AX136" s="329">
        <v>0</v>
      </c>
      <c r="AY136" s="329">
        <v>283.73440000042319</v>
      </c>
      <c r="AZ136" s="329">
        <v>150.43125000002328</v>
      </c>
      <c r="BA136" s="329">
        <v>71.679999999701977</v>
      </c>
      <c r="BB136" s="329">
        <v>0</v>
      </c>
      <c r="BC136" s="329">
        <v>0</v>
      </c>
      <c r="BD136" s="329">
        <v>0</v>
      </c>
      <c r="BE136" s="329">
        <v>0</v>
      </c>
      <c r="BF136" s="329">
        <v>0</v>
      </c>
      <c r="BG136" s="329">
        <v>0</v>
      </c>
      <c r="BH136" s="329">
        <v>0</v>
      </c>
      <c r="BI136" s="329">
        <v>0</v>
      </c>
      <c r="BJ136" s="329">
        <v>0</v>
      </c>
      <c r="BK136" s="329">
        <v>0</v>
      </c>
      <c r="BL136" s="329">
        <v>0</v>
      </c>
      <c r="BM136" s="329">
        <v>0</v>
      </c>
      <c r="BN136" s="329">
        <v>0</v>
      </c>
      <c r="BO136" s="329">
        <v>0</v>
      </c>
      <c r="BP136" s="329">
        <v>17.689062500023283</v>
      </c>
      <c r="BQ136" s="329">
        <v>0</v>
      </c>
      <c r="BR136" s="329">
        <v>0</v>
      </c>
      <c r="BS136" s="329">
        <v>0</v>
      </c>
    </row>
    <row r="137" spans="1:71" ht="15.75" customHeight="1" x14ac:dyDescent="0.25">
      <c r="A137" s="288" t="s">
        <v>1247</v>
      </c>
      <c r="B137" s="218">
        <v>46251</v>
      </c>
      <c r="C137" s="332">
        <v>8.3333333333333329E-2</v>
      </c>
      <c r="D137" s="332">
        <v>0.125</v>
      </c>
      <c r="E137" s="329">
        <v>2872.958144903183</v>
      </c>
      <c r="F137" s="329">
        <v>2872.6613333523273</v>
      </c>
      <c r="G137" s="329">
        <v>1899.8613333404064</v>
      </c>
      <c r="H137" s="329">
        <v>994.304000005126</v>
      </c>
      <c r="I137" s="329">
        <v>338.68366101384163</v>
      </c>
      <c r="J137" s="329">
        <v>328.51308474689722</v>
      </c>
      <c r="K137" s="329">
        <v>377.10969491302967</v>
      </c>
      <c r="L137" s="329">
        <v>344.84082758426666</v>
      </c>
      <c r="M137" s="329">
        <v>497.54310695827007</v>
      </c>
      <c r="N137" s="329">
        <v>0</v>
      </c>
      <c r="O137" s="329">
        <v>0</v>
      </c>
      <c r="P137" s="329">
        <v>0</v>
      </c>
      <c r="Q137" s="329">
        <v>28.67200000025332</v>
      </c>
      <c r="R137" s="329">
        <v>100.30747826071456</v>
      </c>
      <c r="S137" s="329">
        <v>0</v>
      </c>
      <c r="T137" s="329">
        <v>72.258782608434558</v>
      </c>
      <c r="U137" s="329">
        <v>0</v>
      </c>
      <c r="V137" s="329">
        <v>0</v>
      </c>
      <c r="W137" s="329">
        <v>117.40382608771324</v>
      </c>
      <c r="X137" s="329">
        <v>0</v>
      </c>
      <c r="Y137" s="329">
        <v>95.204901807941496</v>
      </c>
      <c r="Z137" s="329">
        <v>0.45703125</v>
      </c>
      <c r="AA137" s="329">
        <v>0</v>
      </c>
      <c r="AB137" s="329">
        <v>104.19288674043491</v>
      </c>
      <c r="AC137" s="329">
        <v>28.490808823611587</v>
      </c>
      <c r="AD137" s="329">
        <v>92.828238341957331</v>
      </c>
      <c r="AE137" s="329">
        <v>0</v>
      </c>
      <c r="AF137" s="329">
        <v>0</v>
      </c>
      <c r="AG137" s="329">
        <v>0.1677391304365301</v>
      </c>
      <c r="AH137" s="329">
        <v>1.098498129977088E-2</v>
      </c>
      <c r="AI137" s="329">
        <v>156.87353903800249</v>
      </c>
      <c r="AJ137" s="329">
        <v>319.39199999975972</v>
      </c>
      <c r="AK137" s="329">
        <v>257.13371428567916</v>
      </c>
      <c r="AL137" s="329">
        <v>0</v>
      </c>
      <c r="AM137" s="329">
        <v>0</v>
      </c>
      <c r="AN137" s="329">
        <v>0</v>
      </c>
      <c r="AO137" s="329">
        <v>0</v>
      </c>
      <c r="AP137" s="329">
        <v>0</v>
      </c>
      <c r="AQ137" s="329">
        <v>0</v>
      </c>
      <c r="AR137" s="329">
        <v>0</v>
      </c>
      <c r="AS137" s="329">
        <v>0</v>
      </c>
      <c r="AT137" s="329">
        <v>0</v>
      </c>
      <c r="AU137" s="329">
        <v>0</v>
      </c>
      <c r="AV137" s="329">
        <v>0</v>
      </c>
      <c r="AW137" s="329">
        <v>0</v>
      </c>
      <c r="AX137" s="329">
        <v>0</v>
      </c>
      <c r="AY137" s="329">
        <v>283.30559999961406</v>
      </c>
      <c r="AZ137" s="329">
        <v>150.0625</v>
      </c>
      <c r="BA137" s="329">
        <v>71.679999999701977</v>
      </c>
      <c r="BB137" s="329">
        <v>0</v>
      </c>
      <c r="BC137" s="329">
        <v>0</v>
      </c>
      <c r="BD137" s="329">
        <v>0</v>
      </c>
      <c r="BE137" s="329">
        <v>0</v>
      </c>
      <c r="BF137" s="329">
        <v>0</v>
      </c>
      <c r="BG137" s="329">
        <v>0</v>
      </c>
      <c r="BH137" s="329">
        <v>0</v>
      </c>
      <c r="BI137" s="329">
        <v>0</v>
      </c>
      <c r="BJ137" s="329">
        <v>0</v>
      </c>
      <c r="BK137" s="329">
        <v>0</v>
      </c>
      <c r="BL137" s="329">
        <v>0</v>
      </c>
      <c r="BM137" s="329">
        <v>0</v>
      </c>
      <c r="BN137" s="329">
        <v>0</v>
      </c>
      <c r="BO137" s="329">
        <v>0</v>
      </c>
      <c r="BP137" s="329">
        <v>23.588020833325572</v>
      </c>
      <c r="BQ137" s="329">
        <v>0</v>
      </c>
      <c r="BR137" s="329">
        <v>0</v>
      </c>
      <c r="BS137" s="329">
        <v>0</v>
      </c>
    </row>
    <row r="138" spans="1:71" ht="15.75" customHeight="1" x14ac:dyDescent="0.25">
      <c r="A138" s="288" t="s">
        <v>1248</v>
      </c>
      <c r="B138" s="218">
        <v>46251</v>
      </c>
      <c r="C138" s="332">
        <v>0.125</v>
      </c>
      <c r="D138" s="332">
        <v>0.16666666666666666</v>
      </c>
      <c r="E138" s="329">
        <v>2856.4554202854633</v>
      </c>
      <c r="F138" s="329">
        <v>2840.5759999752045</v>
      </c>
      <c r="G138" s="329">
        <v>1863.6799999773502</v>
      </c>
      <c r="H138" s="329">
        <v>1002.1546666622162</v>
      </c>
      <c r="I138" s="329">
        <v>318.6202033944428</v>
      </c>
      <c r="J138" s="329">
        <v>352.74196610227227</v>
      </c>
      <c r="K138" s="329">
        <v>365.72420339286327</v>
      </c>
      <c r="L138" s="329">
        <v>332.94303681701422</v>
      </c>
      <c r="M138" s="329">
        <v>495.75484745576978</v>
      </c>
      <c r="N138" s="329">
        <v>0</v>
      </c>
      <c r="O138" s="329">
        <v>0</v>
      </c>
      <c r="P138" s="329">
        <v>0</v>
      </c>
      <c r="Q138" s="329">
        <v>8.703999999910593</v>
      </c>
      <c r="R138" s="329">
        <v>100.4132173913531</v>
      </c>
      <c r="S138" s="329">
        <v>0</v>
      </c>
      <c r="T138" s="329">
        <v>72.537043478339911</v>
      </c>
      <c r="U138" s="329">
        <v>0</v>
      </c>
      <c r="V138" s="329">
        <v>0</v>
      </c>
      <c r="W138" s="329">
        <v>116.06817391235381</v>
      </c>
      <c r="X138" s="329">
        <v>0</v>
      </c>
      <c r="Y138" s="329">
        <v>94.454473191872239</v>
      </c>
      <c r="Z138" s="329">
        <v>0</v>
      </c>
      <c r="AA138" s="329">
        <v>0</v>
      </c>
      <c r="AB138" s="329">
        <v>94.063952882308513</v>
      </c>
      <c r="AC138" s="329">
        <v>28.199214468244463</v>
      </c>
      <c r="AD138" s="329">
        <v>127.5717616584152</v>
      </c>
      <c r="AE138" s="329">
        <v>0</v>
      </c>
      <c r="AF138" s="329">
        <v>0</v>
      </c>
      <c r="AG138" s="329">
        <v>0.16573913043248467</v>
      </c>
      <c r="AH138" s="329">
        <v>1.0983695652157621E-2</v>
      </c>
      <c r="AI138" s="329">
        <v>146.63043478224427</v>
      </c>
      <c r="AJ138" s="329">
        <v>323.88160000019707</v>
      </c>
      <c r="AK138" s="329">
        <v>261.94285714253783</v>
      </c>
      <c r="AL138" s="329">
        <v>0</v>
      </c>
      <c r="AM138" s="329">
        <v>0</v>
      </c>
      <c r="AN138" s="329">
        <v>0</v>
      </c>
      <c r="AO138" s="329">
        <v>0</v>
      </c>
      <c r="AP138" s="329">
        <v>0</v>
      </c>
      <c r="AQ138" s="329">
        <v>0</v>
      </c>
      <c r="AR138" s="329">
        <v>0</v>
      </c>
      <c r="AS138" s="329">
        <v>0</v>
      </c>
      <c r="AT138" s="329">
        <v>0</v>
      </c>
      <c r="AU138" s="329">
        <v>0</v>
      </c>
      <c r="AV138" s="329">
        <v>0</v>
      </c>
      <c r="AW138" s="329">
        <v>0</v>
      </c>
      <c r="AX138" s="329">
        <v>0</v>
      </c>
      <c r="AY138" s="329">
        <v>264.03200000012293</v>
      </c>
      <c r="AZ138" s="329">
        <v>149.5625</v>
      </c>
      <c r="BA138" s="329">
        <v>72.172799998894334</v>
      </c>
      <c r="BB138" s="329">
        <v>0</v>
      </c>
      <c r="BC138" s="329">
        <v>0</v>
      </c>
      <c r="BD138" s="329">
        <v>0</v>
      </c>
      <c r="BE138" s="329">
        <v>0</v>
      </c>
      <c r="BF138" s="329">
        <v>0</v>
      </c>
      <c r="BG138" s="329">
        <v>0</v>
      </c>
      <c r="BH138" s="329">
        <v>0</v>
      </c>
      <c r="BI138" s="329">
        <v>0</v>
      </c>
      <c r="BJ138" s="329">
        <v>0</v>
      </c>
      <c r="BK138" s="329">
        <v>0</v>
      </c>
      <c r="BL138" s="329">
        <v>0</v>
      </c>
      <c r="BM138" s="329">
        <v>0</v>
      </c>
      <c r="BN138" s="329">
        <v>0</v>
      </c>
      <c r="BO138" s="329">
        <v>0</v>
      </c>
      <c r="BP138" s="329">
        <v>37.091209349571727</v>
      </c>
      <c r="BQ138" s="329">
        <v>0</v>
      </c>
      <c r="BR138" s="329">
        <v>0</v>
      </c>
      <c r="BS138" s="329">
        <v>0</v>
      </c>
    </row>
    <row r="139" spans="1:71" ht="15.75" customHeight="1" x14ac:dyDescent="0.25">
      <c r="A139" s="288" t="s">
        <v>1249</v>
      </c>
      <c r="B139" s="218">
        <v>46251</v>
      </c>
      <c r="C139" s="332">
        <v>0.16666666666666666</v>
      </c>
      <c r="D139" s="332">
        <v>0.20833333333333334</v>
      </c>
      <c r="E139" s="329">
        <v>2856.5147826373577</v>
      </c>
      <c r="F139" s="329">
        <v>2861.7386666834354</v>
      </c>
      <c r="G139" s="329">
        <v>1889.621333360672</v>
      </c>
      <c r="H139" s="329">
        <v>985.77066667377949</v>
      </c>
      <c r="I139" s="329">
        <v>310.6017627120018</v>
      </c>
      <c r="J139" s="329">
        <v>359.51077966019511</v>
      </c>
      <c r="K139" s="329">
        <v>366.76555932313204</v>
      </c>
      <c r="L139" s="329">
        <v>336.5662372931838</v>
      </c>
      <c r="M139" s="329">
        <v>512.65952542424202</v>
      </c>
      <c r="N139" s="329">
        <v>0</v>
      </c>
      <c r="O139" s="329">
        <v>0</v>
      </c>
      <c r="P139" s="329">
        <v>0</v>
      </c>
      <c r="Q139" s="329">
        <v>4.6080000000074506</v>
      </c>
      <c r="R139" s="329">
        <v>100.4744347827509</v>
      </c>
      <c r="S139" s="329">
        <v>0</v>
      </c>
      <c r="T139" s="329">
        <v>71.884552657604218</v>
      </c>
      <c r="U139" s="329">
        <v>0</v>
      </c>
      <c r="V139" s="329">
        <v>0</v>
      </c>
      <c r="W139" s="329">
        <v>112.49456231947988</v>
      </c>
      <c r="X139" s="329">
        <v>0</v>
      </c>
      <c r="Y139" s="329">
        <v>94.801003086380661</v>
      </c>
      <c r="Z139" s="329">
        <v>0.4521484375</v>
      </c>
      <c r="AA139" s="329">
        <v>0</v>
      </c>
      <c r="AB139" s="329">
        <v>105.11191037716344</v>
      </c>
      <c r="AC139" s="329">
        <v>28.253726708237082</v>
      </c>
      <c r="AD139" s="329">
        <v>122.18679245281965</v>
      </c>
      <c r="AE139" s="329">
        <v>0</v>
      </c>
      <c r="AF139" s="329">
        <v>0</v>
      </c>
      <c r="AG139" s="329">
        <v>0.16773913043289213</v>
      </c>
      <c r="AH139" s="329">
        <v>1.1232935951511536E-2</v>
      </c>
      <c r="AI139" s="329">
        <v>150.34011220186949</v>
      </c>
      <c r="AJ139" s="329">
        <v>323.02720000012778</v>
      </c>
      <c r="AK139" s="329">
        <v>260.22400000039488</v>
      </c>
      <c r="AL139" s="329">
        <v>0</v>
      </c>
      <c r="AM139" s="329">
        <v>0</v>
      </c>
      <c r="AN139" s="329">
        <v>0</v>
      </c>
      <c r="AO139" s="329">
        <v>0</v>
      </c>
      <c r="AP139" s="329">
        <v>0</v>
      </c>
      <c r="AQ139" s="329">
        <v>0</v>
      </c>
      <c r="AR139" s="329">
        <v>0</v>
      </c>
      <c r="AS139" s="329">
        <v>0</v>
      </c>
      <c r="AT139" s="329">
        <v>0</v>
      </c>
      <c r="AU139" s="329">
        <v>0</v>
      </c>
      <c r="AV139" s="329">
        <v>0</v>
      </c>
      <c r="AW139" s="329">
        <v>0</v>
      </c>
      <c r="AX139" s="329">
        <v>0</v>
      </c>
      <c r="AY139" s="329">
        <v>274.51519999979064</v>
      </c>
      <c r="AZ139" s="329">
        <v>150.27734375</v>
      </c>
      <c r="BA139" s="329">
        <v>73.216000000014901</v>
      </c>
      <c r="BB139" s="329">
        <v>0</v>
      </c>
      <c r="BC139" s="329">
        <v>0</v>
      </c>
      <c r="BD139" s="329">
        <v>0</v>
      </c>
      <c r="BE139" s="329">
        <v>0</v>
      </c>
      <c r="BF139" s="329">
        <v>0</v>
      </c>
      <c r="BG139" s="329">
        <v>0</v>
      </c>
      <c r="BH139" s="329">
        <v>0</v>
      </c>
      <c r="BI139" s="329">
        <v>0</v>
      </c>
      <c r="BJ139" s="329">
        <v>0</v>
      </c>
      <c r="BK139" s="329">
        <v>0</v>
      </c>
      <c r="BL139" s="329">
        <v>0</v>
      </c>
      <c r="BM139" s="329">
        <v>0</v>
      </c>
      <c r="BN139" s="329">
        <v>0</v>
      </c>
      <c r="BO139" s="329">
        <v>0</v>
      </c>
      <c r="BP139" s="329">
        <v>20.587957317009568</v>
      </c>
      <c r="BQ139" s="329">
        <v>0</v>
      </c>
      <c r="BR139" s="329">
        <v>0</v>
      </c>
      <c r="BS139" s="329">
        <v>4.0000000008149073E-3</v>
      </c>
    </row>
    <row r="140" spans="1:71" ht="15.75" customHeight="1" x14ac:dyDescent="0.25">
      <c r="A140" s="288" t="s">
        <v>1250</v>
      </c>
      <c r="B140" s="218">
        <v>46251</v>
      </c>
      <c r="C140" s="332">
        <v>0.20833333333333334</v>
      </c>
      <c r="D140" s="332">
        <v>0.25</v>
      </c>
      <c r="E140" s="329">
        <v>2823.7764637768269</v>
      </c>
      <c r="F140" s="329">
        <v>2801.66400000453</v>
      </c>
      <c r="G140" s="329">
        <v>1824.5791772902012</v>
      </c>
      <c r="H140" s="329">
        <v>1002.4959999918938</v>
      </c>
      <c r="I140" s="329">
        <v>328.44366101548076</v>
      </c>
      <c r="J140" s="329">
        <v>321.73469549790025</v>
      </c>
      <c r="K140" s="329">
        <v>350.1038644015789</v>
      </c>
      <c r="L140" s="329">
        <v>327.08989830315113</v>
      </c>
      <c r="M140" s="329">
        <v>484.85532203316689</v>
      </c>
      <c r="N140" s="329">
        <v>0</v>
      </c>
      <c r="O140" s="329">
        <v>0</v>
      </c>
      <c r="P140" s="329">
        <v>0</v>
      </c>
      <c r="Q140" s="329">
        <v>12.28800000064075</v>
      </c>
      <c r="R140" s="329">
        <v>100.3217004830949</v>
      </c>
      <c r="S140" s="329">
        <v>0</v>
      </c>
      <c r="T140" s="329">
        <v>72.265708211809397</v>
      </c>
      <c r="U140" s="329">
        <v>0</v>
      </c>
      <c r="V140" s="329">
        <v>0</v>
      </c>
      <c r="W140" s="329">
        <v>119.67517681140453</v>
      </c>
      <c r="X140" s="329">
        <v>0</v>
      </c>
      <c r="Y140" s="329">
        <v>94.080246913712472</v>
      </c>
      <c r="Z140" s="329">
        <v>0.4638671875</v>
      </c>
      <c r="AA140" s="329">
        <v>0</v>
      </c>
      <c r="AB140" s="329">
        <v>92.825000000186265</v>
      </c>
      <c r="AC140" s="329">
        <v>28.149999999906868</v>
      </c>
      <c r="AD140" s="329">
        <v>98.61320754699409</v>
      </c>
      <c r="AE140" s="329">
        <v>0</v>
      </c>
      <c r="AF140" s="329">
        <v>0</v>
      </c>
      <c r="AG140" s="329">
        <v>0.1677391304365301</v>
      </c>
      <c r="AH140" s="329">
        <v>1.0983870967720577E-2</v>
      </c>
      <c r="AI140" s="329">
        <v>141.56451612897217</v>
      </c>
      <c r="AJ140" s="329">
        <v>310.52799999970011</v>
      </c>
      <c r="AK140" s="329">
        <v>249.72799999918789</v>
      </c>
      <c r="AL140" s="329">
        <v>0</v>
      </c>
      <c r="AM140" s="329">
        <v>0</v>
      </c>
      <c r="AN140" s="329">
        <v>0</v>
      </c>
      <c r="AO140" s="329">
        <v>0</v>
      </c>
      <c r="AP140" s="329">
        <v>0</v>
      </c>
      <c r="AQ140" s="329">
        <v>0</v>
      </c>
      <c r="AR140" s="329">
        <v>0</v>
      </c>
      <c r="AS140" s="329">
        <v>0</v>
      </c>
      <c r="AT140" s="329">
        <v>0</v>
      </c>
      <c r="AU140" s="329">
        <v>0</v>
      </c>
      <c r="AV140" s="329">
        <v>0</v>
      </c>
      <c r="AW140" s="329">
        <v>0</v>
      </c>
      <c r="AX140" s="329">
        <v>0</v>
      </c>
      <c r="AY140" s="329">
        <v>278.27200000034645</v>
      </c>
      <c r="AZ140" s="329">
        <v>172.38671875</v>
      </c>
      <c r="BA140" s="329">
        <v>71.680000001564622</v>
      </c>
      <c r="BB140" s="329">
        <v>0</v>
      </c>
      <c r="BC140" s="329">
        <v>0</v>
      </c>
      <c r="BD140" s="329">
        <v>0</v>
      </c>
      <c r="BE140" s="329">
        <v>0</v>
      </c>
      <c r="BF140" s="329">
        <v>0</v>
      </c>
      <c r="BG140" s="329">
        <v>0</v>
      </c>
      <c r="BH140" s="329">
        <v>0</v>
      </c>
      <c r="BI140" s="329">
        <v>0</v>
      </c>
      <c r="BJ140" s="329">
        <v>0</v>
      </c>
      <c r="BK140" s="329">
        <v>0</v>
      </c>
      <c r="BL140" s="329">
        <v>0</v>
      </c>
      <c r="BM140" s="329">
        <v>0</v>
      </c>
      <c r="BN140" s="329">
        <v>0</v>
      </c>
      <c r="BO140" s="329">
        <v>0</v>
      </c>
      <c r="BP140" s="329">
        <v>27.921875</v>
      </c>
      <c r="BQ140" s="329">
        <v>0</v>
      </c>
      <c r="BR140" s="329">
        <v>0</v>
      </c>
      <c r="BS140" s="329">
        <v>0</v>
      </c>
    </row>
    <row r="141" spans="1:71" ht="15.75" customHeight="1" x14ac:dyDescent="0.25">
      <c r="A141" s="288" t="s">
        <v>1251</v>
      </c>
      <c r="B141" s="218">
        <v>46252</v>
      </c>
      <c r="C141" s="332">
        <v>0.91666666666666663</v>
      </c>
      <c r="D141" s="332">
        <v>0.95833333333333337</v>
      </c>
      <c r="E141" s="329">
        <v>0</v>
      </c>
      <c r="F141" s="329">
        <v>0</v>
      </c>
      <c r="G141" s="329">
        <v>0</v>
      </c>
      <c r="H141" s="329">
        <v>0</v>
      </c>
      <c r="I141" s="329">
        <v>0</v>
      </c>
      <c r="J141" s="329">
        <v>0</v>
      </c>
      <c r="K141" s="329">
        <v>0</v>
      </c>
      <c r="L141" s="329">
        <v>0</v>
      </c>
      <c r="M141" s="329">
        <v>0</v>
      </c>
      <c r="N141" s="329">
        <v>0</v>
      </c>
      <c r="O141" s="329">
        <v>0</v>
      </c>
      <c r="P141" s="329">
        <v>0</v>
      </c>
      <c r="Q141" s="329">
        <v>0</v>
      </c>
      <c r="R141" s="329">
        <v>0</v>
      </c>
      <c r="S141" s="329">
        <v>0</v>
      </c>
      <c r="T141" s="329">
        <v>0</v>
      </c>
      <c r="U141" s="329">
        <v>0</v>
      </c>
      <c r="V141" s="329">
        <v>0</v>
      </c>
      <c r="W141" s="329">
        <v>0</v>
      </c>
      <c r="X141" s="329">
        <v>0</v>
      </c>
      <c r="Y141" s="329">
        <v>0</v>
      </c>
      <c r="Z141" s="329">
        <v>0</v>
      </c>
      <c r="AA141" s="329">
        <v>0</v>
      </c>
      <c r="AB141" s="329">
        <v>0</v>
      </c>
      <c r="AC141" s="329">
        <v>0</v>
      </c>
      <c r="AD141" s="329">
        <v>0</v>
      </c>
      <c r="AE141" s="329">
        <v>0</v>
      </c>
      <c r="AF141" s="329">
        <v>0</v>
      </c>
      <c r="AG141" s="329">
        <v>0</v>
      </c>
      <c r="AH141" s="329">
        <v>0</v>
      </c>
      <c r="AI141" s="329">
        <v>0</v>
      </c>
      <c r="AJ141" s="329">
        <v>0</v>
      </c>
      <c r="AK141" s="329">
        <v>0</v>
      </c>
      <c r="AL141" s="329">
        <v>0</v>
      </c>
      <c r="AM141" s="329">
        <v>0</v>
      </c>
      <c r="AN141" s="329">
        <v>0</v>
      </c>
      <c r="AO141" s="329">
        <v>0</v>
      </c>
      <c r="AP141" s="329">
        <v>0</v>
      </c>
      <c r="AQ141" s="329">
        <v>0</v>
      </c>
      <c r="AR141" s="329">
        <v>0</v>
      </c>
      <c r="AS141" s="329">
        <v>0</v>
      </c>
      <c r="AT141" s="329">
        <v>0</v>
      </c>
      <c r="AU141" s="329">
        <v>0</v>
      </c>
      <c r="AV141" s="329">
        <v>0</v>
      </c>
      <c r="AW141" s="329">
        <v>0</v>
      </c>
      <c r="AX141" s="329">
        <v>0</v>
      </c>
      <c r="AY141" s="329">
        <v>0</v>
      </c>
      <c r="AZ141" s="329">
        <v>0</v>
      </c>
      <c r="BA141" s="329">
        <v>0</v>
      </c>
      <c r="BB141" s="329">
        <v>0</v>
      </c>
      <c r="BC141" s="329">
        <v>0</v>
      </c>
      <c r="BD141" s="329">
        <v>0</v>
      </c>
      <c r="BE141" s="329">
        <v>0</v>
      </c>
      <c r="BF141" s="329">
        <v>0</v>
      </c>
      <c r="BG141" s="329">
        <v>0</v>
      </c>
      <c r="BH141" s="329">
        <v>0</v>
      </c>
      <c r="BI141" s="329">
        <v>0</v>
      </c>
      <c r="BJ141" s="329">
        <v>0</v>
      </c>
      <c r="BK141" s="329">
        <v>0</v>
      </c>
      <c r="BL141" s="329">
        <v>0</v>
      </c>
      <c r="BM141" s="329">
        <v>0</v>
      </c>
      <c r="BN141" s="329">
        <v>0</v>
      </c>
      <c r="BO141" s="329">
        <v>0</v>
      </c>
      <c r="BP141" s="329">
        <v>0</v>
      </c>
      <c r="BQ141" s="329">
        <v>0</v>
      </c>
      <c r="BR141" s="329">
        <v>0</v>
      </c>
      <c r="BS141" s="329">
        <v>0</v>
      </c>
    </row>
    <row r="142" spans="1:71" ht="15.75" customHeight="1" x14ac:dyDescent="0.25">
      <c r="A142" s="288" t="s">
        <v>1252</v>
      </c>
      <c r="B142" s="218">
        <v>46252</v>
      </c>
      <c r="C142" s="332">
        <v>0.95833333333333337</v>
      </c>
      <c r="D142" s="332">
        <v>0</v>
      </c>
      <c r="E142" s="329">
        <v>0</v>
      </c>
      <c r="F142" s="329">
        <v>0</v>
      </c>
      <c r="G142" s="329">
        <v>0</v>
      </c>
      <c r="H142" s="329">
        <v>0</v>
      </c>
      <c r="I142" s="329">
        <v>0</v>
      </c>
      <c r="J142" s="329">
        <v>0</v>
      </c>
      <c r="K142" s="329">
        <v>0</v>
      </c>
      <c r="L142" s="329">
        <v>0</v>
      </c>
      <c r="M142" s="329">
        <v>0</v>
      </c>
      <c r="N142" s="329">
        <v>0</v>
      </c>
      <c r="O142" s="329">
        <v>0</v>
      </c>
      <c r="P142" s="329">
        <v>0</v>
      </c>
      <c r="Q142" s="329">
        <v>0</v>
      </c>
      <c r="R142" s="329">
        <v>0</v>
      </c>
      <c r="S142" s="329">
        <v>0</v>
      </c>
      <c r="T142" s="329">
        <v>0</v>
      </c>
      <c r="U142" s="329">
        <v>0</v>
      </c>
      <c r="V142" s="329">
        <v>0</v>
      </c>
      <c r="W142" s="329">
        <v>0</v>
      </c>
      <c r="X142" s="329">
        <v>0</v>
      </c>
      <c r="Y142" s="329">
        <v>0</v>
      </c>
      <c r="Z142" s="329">
        <v>0</v>
      </c>
      <c r="AA142" s="329">
        <v>0</v>
      </c>
      <c r="AB142" s="329">
        <v>0</v>
      </c>
      <c r="AC142" s="329">
        <v>0</v>
      </c>
      <c r="AD142" s="329">
        <v>0</v>
      </c>
      <c r="AE142" s="329">
        <v>0</v>
      </c>
      <c r="AF142" s="329">
        <v>0</v>
      </c>
      <c r="AG142" s="329">
        <v>0</v>
      </c>
      <c r="AH142" s="329">
        <v>0</v>
      </c>
      <c r="AI142" s="329">
        <v>0</v>
      </c>
      <c r="AJ142" s="329">
        <v>0</v>
      </c>
      <c r="AK142" s="329">
        <v>0</v>
      </c>
      <c r="AL142" s="329">
        <v>0</v>
      </c>
      <c r="AM142" s="329">
        <v>0</v>
      </c>
      <c r="AN142" s="329">
        <v>0</v>
      </c>
      <c r="AO142" s="329">
        <v>0</v>
      </c>
      <c r="AP142" s="329">
        <v>0</v>
      </c>
      <c r="AQ142" s="329">
        <v>0</v>
      </c>
      <c r="AR142" s="329">
        <v>0</v>
      </c>
      <c r="AS142" s="329">
        <v>0</v>
      </c>
      <c r="AT142" s="329">
        <v>0</v>
      </c>
      <c r="AU142" s="329">
        <v>0</v>
      </c>
      <c r="AV142" s="329">
        <v>0</v>
      </c>
      <c r="AW142" s="329">
        <v>0</v>
      </c>
      <c r="AX142" s="329">
        <v>0</v>
      </c>
      <c r="AY142" s="329">
        <v>0</v>
      </c>
      <c r="AZ142" s="329">
        <v>0</v>
      </c>
      <c r="BA142" s="329">
        <v>0</v>
      </c>
      <c r="BB142" s="329">
        <v>0</v>
      </c>
      <c r="BC142" s="329">
        <v>0</v>
      </c>
      <c r="BD142" s="329">
        <v>0</v>
      </c>
      <c r="BE142" s="329">
        <v>0</v>
      </c>
      <c r="BF142" s="329">
        <v>0</v>
      </c>
      <c r="BG142" s="329">
        <v>0</v>
      </c>
      <c r="BH142" s="329">
        <v>0</v>
      </c>
      <c r="BI142" s="329">
        <v>0</v>
      </c>
      <c r="BJ142" s="329">
        <v>0</v>
      </c>
      <c r="BK142" s="329">
        <v>0</v>
      </c>
      <c r="BL142" s="329">
        <v>0</v>
      </c>
      <c r="BM142" s="329">
        <v>0</v>
      </c>
      <c r="BN142" s="329">
        <v>0</v>
      </c>
      <c r="BO142" s="329">
        <v>0</v>
      </c>
      <c r="BP142" s="329">
        <v>0</v>
      </c>
      <c r="BQ142" s="329">
        <v>0</v>
      </c>
      <c r="BR142" s="329">
        <v>0</v>
      </c>
      <c r="BS142" s="329">
        <v>0</v>
      </c>
    </row>
    <row r="143" spans="1:71" ht="15.75" customHeight="1" x14ac:dyDescent="0.25">
      <c r="A143" s="288" t="s">
        <v>1253</v>
      </c>
      <c r="B143" s="218">
        <v>46252</v>
      </c>
      <c r="C143" s="332">
        <v>0</v>
      </c>
      <c r="D143" s="332">
        <v>4.1666666666666664E-2</v>
      </c>
      <c r="E143" s="329">
        <v>0</v>
      </c>
      <c r="F143" s="329">
        <v>0</v>
      </c>
      <c r="G143" s="329">
        <v>0</v>
      </c>
      <c r="H143" s="329">
        <v>0</v>
      </c>
      <c r="I143" s="329">
        <v>0</v>
      </c>
      <c r="J143" s="329">
        <v>0</v>
      </c>
      <c r="K143" s="329">
        <v>0</v>
      </c>
      <c r="L143" s="329">
        <v>0</v>
      </c>
      <c r="M143" s="329">
        <v>0</v>
      </c>
      <c r="N143" s="329">
        <v>0</v>
      </c>
      <c r="O143" s="329">
        <v>0</v>
      </c>
      <c r="P143" s="329">
        <v>0</v>
      </c>
      <c r="Q143" s="329">
        <v>0</v>
      </c>
      <c r="R143" s="329">
        <v>0</v>
      </c>
      <c r="S143" s="329">
        <v>0</v>
      </c>
      <c r="T143" s="329">
        <v>0</v>
      </c>
      <c r="U143" s="329">
        <v>0</v>
      </c>
      <c r="V143" s="329">
        <v>0</v>
      </c>
      <c r="W143" s="329">
        <v>0</v>
      </c>
      <c r="X143" s="329">
        <v>0</v>
      </c>
      <c r="Y143" s="329">
        <v>0</v>
      </c>
      <c r="Z143" s="329">
        <v>0</v>
      </c>
      <c r="AA143" s="329">
        <v>0</v>
      </c>
      <c r="AB143" s="329">
        <v>0</v>
      </c>
      <c r="AC143" s="329">
        <v>0</v>
      </c>
      <c r="AD143" s="329">
        <v>0</v>
      </c>
      <c r="AE143" s="329">
        <v>0</v>
      </c>
      <c r="AF143" s="329">
        <v>0</v>
      </c>
      <c r="AG143" s="329">
        <v>0</v>
      </c>
      <c r="AH143" s="329">
        <v>0</v>
      </c>
      <c r="AI143" s="329">
        <v>0</v>
      </c>
      <c r="AJ143" s="329">
        <v>0</v>
      </c>
      <c r="AK143" s="329">
        <v>0</v>
      </c>
      <c r="AL143" s="329">
        <v>0</v>
      </c>
      <c r="AM143" s="329">
        <v>0</v>
      </c>
      <c r="AN143" s="329">
        <v>0</v>
      </c>
      <c r="AO143" s="329">
        <v>0</v>
      </c>
      <c r="AP143" s="329">
        <v>0</v>
      </c>
      <c r="AQ143" s="329">
        <v>0</v>
      </c>
      <c r="AR143" s="329">
        <v>0</v>
      </c>
      <c r="AS143" s="329">
        <v>0</v>
      </c>
      <c r="AT143" s="329">
        <v>0</v>
      </c>
      <c r="AU143" s="329">
        <v>0</v>
      </c>
      <c r="AV143" s="329">
        <v>0</v>
      </c>
      <c r="AW143" s="329">
        <v>0</v>
      </c>
      <c r="AX143" s="329">
        <v>0</v>
      </c>
      <c r="AY143" s="329">
        <v>0</v>
      </c>
      <c r="AZ143" s="329">
        <v>0</v>
      </c>
      <c r="BA143" s="329">
        <v>0</v>
      </c>
      <c r="BB143" s="329">
        <v>0</v>
      </c>
      <c r="BC143" s="329">
        <v>0</v>
      </c>
      <c r="BD143" s="329">
        <v>0</v>
      </c>
      <c r="BE143" s="329">
        <v>0</v>
      </c>
      <c r="BF143" s="329">
        <v>0</v>
      </c>
      <c r="BG143" s="329">
        <v>0</v>
      </c>
      <c r="BH143" s="329">
        <v>0</v>
      </c>
      <c r="BI143" s="329">
        <v>0</v>
      </c>
      <c r="BJ143" s="329">
        <v>0</v>
      </c>
      <c r="BK143" s="329">
        <v>0</v>
      </c>
      <c r="BL143" s="329">
        <v>0</v>
      </c>
      <c r="BM143" s="329">
        <v>0</v>
      </c>
      <c r="BN143" s="329">
        <v>0</v>
      </c>
      <c r="BO143" s="329">
        <v>0</v>
      </c>
      <c r="BP143" s="329">
        <v>0</v>
      </c>
      <c r="BQ143" s="329">
        <v>0</v>
      </c>
      <c r="BR143" s="329">
        <v>0</v>
      </c>
      <c r="BS143" s="329">
        <v>0</v>
      </c>
    </row>
    <row r="144" spans="1:71" ht="15.75" customHeight="1" x14ac:dyDescent="0.25">
      <c r="A144" s="288" t="s">
        <v>1254</v>
      </c>
      <c r="B144" s="218">
        <v>46252</v>
      </c>
      <c r="C144" s="332">
        <v>4.1666666666666664E-2</v>
      </c>
      <c r="D144" s="332">
        <v>8.3333333333333329E-2</v>
      </c>
      <c r="E144" s="329">
        <v>0</v>
      </c>
      <c r="F144" s="329">
        <v>0</v>
      </c>
      <c r="G144" s="329">
        <v>0</v>
      </c>
      <c r="H144" s="329">
        <v>0</v>
      </c>
      <c r="I144" s="329">
        <v>0</v>
      </c>
      <c r="J144" s="329">
        <v>0</v>
      </c>
      <c r="K144" s="329">
        <v>0</v>
      </c>
      <c r="L144" s="329">
        <v>0</v>
      </c>
      <c r="M144" s="329">
        <v>0</v>
      </c>
      <c r="N144" s="329">
        <v>0</v>
      </c>
      <c r="O144" s="329">
        <v>0</v>
      </c>
      <c r="P144" s="329">
        <v>0</v>
      </c>
      <c r="Q144" s="329">
        <v>0</v>
      </c>
      <c r="R144" s="329">
        <v>0</v>
      </c>
      <c r="S144" s="329">
        <v>0</v>
      </c>
      <c r="T144" s="329">
        <v>0</v>
      </c>
      <c r="U144" s="329">
        <v>0</v>
      </c>
      <c r="V144" s="329">
        <v>0</v>
      </c>
      <c r="W144" s="329">
        <v>0</v>
      </c>
      <c r="X144" s="329">
        <v>0</v>
      </c>
      <c r="Y144" s="329">
        <v>0</v>
      </c>
      <c r="Z144" s="329">
        <v>0</v>
      </c>
      <c r="AA144" s="329">
        <v>0</v>
      </c>
      <c r="AB144" s="329">
        <v>0</v>
      </c>
      <c r="AC144" s="329">
        <v>0</v>
      </c>
      <c r="AD144" s="329">
        <v>0</v>
      </c>
      <c r="AE144" s="329">
        <v>0</v>
      </c>
      <c r="AF144" s="329">
        <v>0</v>
      </c>
      <c r="AG144" s="329">
        <v>0</v>
      </c>
      <c r="AH144" s="329">
        <v>0</v>
      </c>
      <c r="AI144" s="329">
        <v>0</v>
      </c>
      <c r="AJ144" s="329">
        <v>0</v>
      </c>
      <c r="AK144" s="329">
        <v>0</v>
      </c>
      <c r="AL144" s="329">
        <v>0</v>
      </c>
      <c r="AM144" s="329">
        <v>0</v>
      </c>
      <c r="AN144" s="329">
        <v>0</v>
      </c>
      <c r="AO144" s="329">
        <v>0</v>
      </c>
      <c r="AP144" s="329">
        <v>0</v>
      </c>
      <c r="AQ144" s="329">
        <v>0</v>
      </c>
      <c r="AR144" s="329">
        <v>0</v>
      </c>
      <c r="AS144" s="329">
        <v>0</v>
      </c>
      <c r="AT144" s="329">
        <v>0</v>
      </c>
      <c r="AU144" s="329">
        <v>0</v>
      </c>
      <c r="AV144" s="329">
        <v>0</v>
      </c>
      <c r="AW144" s="329">
        <v>0</v>
      </c>
      <c r="AX144" s="329">
        <v>0</v>
      </c>
      <c r="AY144" s="329">
        <v>0</v>
      </c>
      <c r="AZ144" s="329">
        <v>0</v>
      </c>
      <c r="BA144" s="329">
        <v>0</v>
      </c>
      <c r="BB144" s="329">
        <v>0</v>
      </c>
      <c r="BC144" s="329">
        <v>0</v>
      </c>
      <c r="BD144" s="329">
        <v>0</v>
      </c>
      <c r="BE144" s="329">
        <v>0</v>
      </c>
      <c r="BF144" s="329">
        <v>0</v>
      </c>
      <c r="BG144" s="329">
        <v>0</v>
      </c>
      <c r="BH144" s="329">
        <v>0</v>
      </c>
      <c r="BI144" s="329">
        <v>0</v>
      </c>
      <c r="BJ144" s="329">
        <v>0</v>
      </c>
      <c r="BK144" s="329">
        <v>0</v>
      </c>
      <c r="BL144" s="329">
        <v>0</v>
      </c>
      <c r="BM144" s="329">
        <v>0</v>
      </c>
      <c r="BN144" s="329">
        <v>0</v>
      </c>
      <c r="BO144" s="329">
        <v>0</v>
      </c>
      <c r="BP144" s="329">
        <v>0</v>
      </c>
      <c r="BQ144" s="329">
        <v>0</v>
      </c>
      <c r="BR144" s="329">
        <v>0</v>
      </c>
      <c r="BS144" s="329">
        <v>0</v>
      </c>
    </row>
    <row r="145" spans="1:71" ht="15.75" customHeight="1" x14ac:dyDescent="0.25">
      <c r="A145" s="288" t="s">
        <v>1255</v>
      </c>
      <c r="B145" s="218">
        <v>46252</v>
      </c>
      <c r="C145" s="332">
        <v>8.3333333333333329E-2</v>
      </c>
      <c r="D145" s="332">
        <v>0.125</v>
      </c>
      <c r="E145" s="329">
        <v>0</v>
      </c>
      <c r="F145" s="329">
        <v>0</v>
      </c>
      <c r="G145" s="329">
        <v>0</v>
      </c>
      <c r="H145" s="329">
        <v>0</v>
      </c>
      <c r="I145" s="329">
        <v>0</v>
      </c>
      <c r="J145" s="329">
        <v>0</v>
      </c>
      <c r="K145" s="329">
        <v>0</v>
      </c>
      <c r="L145" s="329">
        <v>0</v>
      </c>
      <c r="M145" s="329">
        <v>0</v>
      </c>
      <c r="N145" s="329">
        <v>0</v>
      </c>
      <c r="O145" s="329">
        <v>0</v>
      </c>
      <c r="P145" s="329">
        <v>0</v>
      </c>
      <c r="Q145" s="329">
        <v>0</v>
      </c>
      <c r="R145" s="329">
        <v>0</v>
      </c>
      <c r="S145" s="329">
        <v>0</v>
      </c>
      <c r="T145" s="329">
        <v>0</v>
      </c>
      <c r="U145" s="329">
        <v>0</v>
      </c>
      <c r="V145" s="329">
        <v>0</v>
      </c>
      <c r="W145" s="329">
        <v>0</v>
      </c>
      <c r="X145" s="329">
        <v>0</v>
      </c>
      <c r="Y145" s="329">
        <v>0</v>
      </c>
      <c r="Z145" s="329">
        <v>0</v>
      </c>
      <c r="AA145" s="329">
        <v>0</v>
      </c>
      <c r="AB145" s="329">
        <v>0</v>
      </c>
      <c r="AC145" s="329">
        <v>0</v>
      </c>
      <c r="AD145" s="329">
        <v>0</v>
      </c>
      <c r="AE145" s="329">
        <v>0</v>
      </c>
      <c r="AF145" s="329">
        <v>0</v>
      </c>
      <c r="AG145" s="329">
        <v>0</v>
      </c>
      <c r="AH145" s="329">
        <v>0</v>
      </c>
      <c r="AI145" s="329">
        <v>0</v>
      </c>
      <c r="AJ145" s="329">
        <v>0</v>
      </c>
      <c r="AK145" s="329">
        <v>0</v>
      </c>
      <c r="AL145" s="329">
        <v>0</v>
      </c>
      <c r="AM145" s="329">
        <v>0</v>
      </c>
      <c r="AN145" s="329">
        <v>0</v>
      </c>
      <c r="AO145" s="329">
        <v>0</v>
      </c>
      <c r="AP145" s="329">
        <v>0</v>
      </c>
      <c r="AQ145" s="329">
        <v>0</v>
      </c>
      <c r="AR145" s="329">
        <v>0</v>
      </c>
      <c r="AS145" s="329">
        <v>0</v>
      </c>
      <c r="AT145" s="329">
        <v>0</v>
      </c>
      <c r="AU145" s="329">
        <v>0</v>
      </c>
      <c r="AV145" s="329">
        <v>0</v>
      </c>
      <c r="AW145" s="329">
        <v>0</v>
      </c>
      <c r="AX145" s="329">
        <v>0</v>
      </c>
      <c r="AY145" s="329">
        <v>0</v>
      </c>
      <c r="AZ145" s="329">
        <v>0</v>
      </c>
      <c r="BA145" s="329">
        <v>0</v>
      </c>
      <c r="BB145" s="329">
        <v>0</v>
      </c>
      <c r="BC145" s="329">
        <v>0</v>
      </c>
      <c r="BD145" s="329">
        <v>0</v>
      </c>
      <c r="BE145" s="329">
        <v>0</v>
      </c>
      <c r="BF145" s="329">
        <v>0</v>
      </c>
      <c r="BG145" s="329">
        <v>0</v>
      </c>
      <c r="BH145" s="329">
        <v>0</v>
      </c>
      <c r="BI145" s="329">
        <v>0</v>
      </c>
      <c r="BJ145" s="329">
        <v>0</v>
      </c>
      <c r="BK145" s="329">
        <v>0</v>
      </c>
      <c r="BL145" s="329">
        <v>0</v>
      </c>
      <c r="BM145" s="329">
        <v>0</v>
      </c>
      <c r="BN145" s="329">
        <v>0</v>
      </c>
      <c r="BO145" s="329">
        <v>0</v>
      </c>
      <c r="BP145" s="329">
        <v>0</v>
      </c>
      <c r="BQ145" s="329">
        <v>0</v>
      </c>
      <c r="BR145" s="329">
        <v>0</v>
      </c>
      <c r="BS145" s="329">
        <v>0</v>
      </c>
    </row>
    <row r="146" spans="1:71" ht="15.75" customHeight="1" x14ac:dyDescent="0.25">
      <c r="A146" s="288" t="s">
        <v>1256</v>
      </c>
      <c r="B146" s="218">
        <v>46252</v>
      </c>
      <c r="C146" s="332">
        <v>0.125</v>
      </c>
      <c r="D146" s="332">
        <v>0.16666666666666666</v>
      </c>
      <c r="E146" s="329">
        <v>0</v>
      </c>
      <c r="F146" s="329">
        <v>0</v>
      </c>
      <c r="G146" s="329">
        <v>0</v>
      </c>
      <c r="H146" s="329">
        <v>0</v>
      </c>
      <c r="I146" s="329">
        <v>0</v>
      </c>
      <c r="J146" s="329">
        <v>0</v>
      </c>
      <c r="K146" s="329">
        <v>0</v>
      </c>
      <c r="L146" s="329">
        <v>0</v>
      </c>
      <c r="M146" s="329">
        <v>0</v>
      </c>
      <c r="N146" s="329">
        <v>0</v>
      </c>
      <c r="O146" s="329">
        <v>0</v>
      </c>
      <c r="P146" s="329">
        <v>0</v>
      </c>
      <c r="Q146" s="329">
        <v>0</v>
      </c>
      <c r="R146" s="329">
        <v>0</v>
      </c>
      <c r="S146" s="329">
        <v>0</v>
      </c>
      <c r="T146" s="329">
        <v>0</v>
      </c>
      <c r="U146" s="329">
        <v>0</v>
      </c>
      <c r="V146" s="329">
        <v>0</v>
      </c>
      <c r="W146" s="329">
        <v>0</v>
      </c>
      <c r="X146" s="329">
        <v>0</v>
      </c>
      <c r="Y146" s="329">
        <v>0</v>
      </c>
      <c r="Z146" s="329">
        <v>0</v>
      </c>
      <c r="AA146" s="329">
        <v>0</v>
      </c>
      <c r="AB146" s="329">
        <v>0</v>
      </c>
      <c r="AC146" s="329">
        <v>0</v>
      </c>
      <c r="AD146" s="329">
        <v>0</v>
      </c>
      <c r="AE146" s="329">
        <v>0</v>
      </c>
      <c r="AF146" s="329">
        <v>0</v>
      </c>
      <c r="AG146" s="329">
        <v>0</v>
      </c>
      <c r="AH146" s="329">
        <v>0</v>
      </c>
      <c r="AI146" s="329">
        <v>0</v>
      </c>
      <c r="AJ146" s="329">
        <v>0</v>
      </c>
      <c r="AK146" s="329">
        <v>0</v>
      </c>
      <c r="AL146" s="329">
        <v>0</v>
      </c>
      <c r="AM146" s="329">
        <v>0</v>
      </c>
      <c r="AN146" s="329">
        <v>0</v>
      </c>
      <c r="AO146" s="329">
        <v>0</v>
      </c>
      <c r="AP146" s="329">
        <v>0</v>
      </c>
      <c r="AQ146" s="329">
        <v>0</v>
      </c>
      <c r="AR146" s="329">
        <v>0</v>
      </c>
      <c r="AS146" s="329">
        <v>0</v>
      </c>
      <c r="AT146" s="329">
        <v>0</v>
      </c>
      <c r="AU146" s="329">
        <v>0</v>
      </c>
      <c r="AV146" s="329">
        <v>0</v>
      </c>
      <c r="AW146" s="329">
        <v>0</v>
      </c>
      <c r="AX146" s="329">
        <v>0</v>
      </c>
      <c r="AY146" s="329">
        <v>0</v>
      </c>
      <c r="AZ146" s="329">
        <v>0</v>
      </c>
      <c r="BA146" s="329">
        <v>0</v>
      </c>
      <c r="BB146" s="329">
        <v>0</v>
      </c>
      <c r="BC146" s="329">
        <v>0</v>
      </c>
      <c r="BD146" s="329">
        <v>0</v>
      </c>
      <c r="BE146" s="329">
        <v>0</v>
      </c>
      <c r="BF146" s="329">
        <v>0</v>
      </c>
      <c r="BG146" s="329">
        <v>0</v>
      </c>
      <c r="BH146" s="329">
        <v>0</v>
      </c>
      <c r="BI146" s="329">
        <v>0</v>
      </c>
      <c r="BJ146" s="329">
        <v>0</v>
      </c>
      <c r="BK146" s="329">
        <v>0</v>
      </c>
      <c r="BL146" s="329">
        <v>0</v>
      </c>
      <c r="BM146" s="329">
        <v>0</v>
      </c>
      <c r="BN146" s="329">
        <v>0</v>
      </c>
      <c r="BO146" s="329">
        <v>0</v>
      </c>
      <c r="BP146" s="329">
        <v>0</v>
      </c>
      <c r="BQ146" s="329">
        <v>0</v>
      </c>
      <c r="BR146" s="329">
        <v>0</v>
      </c>
      <c r="BS146" s="329">
        <v>0</v>
      </c>
    </row>
    <row r="147" spans="1:71" ht="15.75" customHeight="1" x14ac:dyDescent="0.25">
      <c r="A147" s="288" t="s">
        <v>1257</v>
      </c>
      <c r="B147" s="218">
        <v>46252</v>
      </c>
      <c r="C147" s="332">
        <v>0.16666666666666666</v>
      </c>
      <c r="D147" s="332">
        <v>0.20833333333333334</v>
      </c>
      <c r="E147" s="329">
        <v>0</v>
      </c>
      <c r="F147" s="329">
        <v>0</v>
      </c>
      <c r="G147" s="329">
        <v>0</v>
      </c>
      <c r="H147" s="329">
        <v>0</v>
      </c>
      <c r="I147" s="329">
        <v>0</v>
      </c>
      <c r="J147" s="329">
        <v>0</v>
      </c>
      <c r="K147" s="329">
        <v>0</v>
      </c>
      <c r="L147" s="329">
        <v>0</v>
      </c>
      <c r="M147" s="329">
        <v>0</v>
      </c>
      <c r="N147" s="329">
        <v>0</v>
      </c>
      <c r="O147" s="329">
        <v>0</v>
      </c>
      <c r="P147" s="329">
        <v>0</v>
      </c>
      <c r="Q147" s="329">
        <v>0</v>
      </c>
      <c r="R147" s="329">
        <v>0</v>
      </c>
      <c r="S147" s="329">
        <v>0</v>
      </c>
      <c r="T147" s="329">
        <v>0</v>
      </c>
      <c r="U147" s="329">
        <v>0</v>
      </c>
      <c r="V147" s="329">
        <v>0</v>
      </c>
      <c r="W147" s="329">
        <v>0</v>
      </c>
      <c r="X147" s="329">
        <v>0</v>
      </c>
      <c r="Y147" s="329">
        <v>0</v>
      </c>
      <c r="Z147" s="329">
        <v>0</v>
      </c>
      <c r="AA147" s="329">
        <v>0</v>
      </c>
      <c r="AB147" s="329">
        <v>0</v>
      </c>
      <c r="AC147" s="329">
        <v>0</v>
      </c>
      <c r="AD147" s="329">
        <v>0</v>
      </c>
      <c r="AE147" s="329">
        <v>0</v>
      </c>
      <c r="AF147" s="329">
        <v>0</v>
      </c>
      <c r="AG147" s="329">
        <v>0</v>
      </c>
      <c r="AH147" s="329">
        <v>0</v>
      </c>
      <c r="AI147" s="329">
        <v>0</v>
      </c>
      <c r="AJ147" s="329">
        <v>0</v>
      </c>
      <c r="AK147" s="329">
        <v>0</v>
      </c>
      <c r="AL147" s="329">
        <v>0</v>
      </c>
      <c r="AM147" s="329">
        <v>0</v>
      </c>
      <c r="AN147" s="329">
        <v>0</v>
      </c>
      <c r="AO147" s="329">
        <v>0</v>
      </c>
      <c r="AP147" s="329">
        <v>0</v>
      </c>
      <c r="AQ147" s="329">
        <v>0</v>
      </c>
      <c r="AR147" s="329">
        <v>0</v>
      </c>
      <c r="AS147" s="329">
        <v>0</v>
      </c>
      <c r="AT147" s="329">
        <v>0</v>
      </c>
      <c r="AU147" s="329">
        <v>0</v>
      </c>
      <c r="AV147" s="329">
        <v>0</v>
      </c>
      <c r="AW147" s="329">
        <v>0</v>
      </c>
      <c r="AX147" s="329">
        <v>0</v>
      </c>
      <c r="AY147" s="329">
        <v>0</v>
      </c>
      <c r="AZ147" s="329">
        <v>0</v>
      </c>
      <c r="BA147" s="329">
        <v>0</v>
      </c>
      <c r="BB147" s="329">
        <v>0</v>
      </c>
      <c r="BC147" s="329">
        <v>0</v>
      </c>
      <c r="BD147" s="329">
        <v>0</v>
      </c>
      <c r="BE147" s="329">
        <v>0</v>
      </c>
      <c r="BF147" s="329">
        <v>0</v>
      </c>
      <c r="BG147" s="329">
        <v>0</v>
      </c>
      <c r="BH147" s="329">
        <v>0</v>
      </c>
      <c r="BI147" s="329">
        <v>0</v>
      </c>
      <c r="BJ147" s="329">
        <v>0</v>
      </c>
      <c r="BK147" s="329">
        <v>0</v>
      </c>
      <c r="BL147" s="329">
        <v>0</v>
      </c>
      <c r="BM147" s="329">
        <v>0</v>
      </c>
      <c r="BN147" s="329">
        <v>0</v>
      </c>
      <c r="BO147" s="329">
        <v>0</v>
      </c>
      <c r="BP147" s="329">
        <v>0</v>
      </c>
      <c r="BQ147" s="329">
        <v>0</v>
      </c>
      <c r="BR147" s="329">
        <v>0</v>
      </c>
      <c r="BS147" s="329">
        <v>0</v>
      </c>
    </row>
    <row r="148" spans="1:71" ht="15.75" customHeight="1" x14ac:dyDescent="0.25">
      <c r="A148" s="288" t="s">
        <v>1258</v>
      </c>
      <c r="B148" s="218">
        <v>46252</v>
      </c>
      <c r="C148" s="332">
        <v>0.20833333333333334</v>
      </c>
      <c r="D148" s="332">
        <v>0.25</v>
      </c>
      <c r="E148" s="329">
        <v>0</v>
      </c>
      <c r="F148" s="329">
        <v>0</v>
      </c>
      <c r="G148" s="329">
        <v>0</v>
      </c>
      <c r="H148" s="329">
        <v>0</v>
      </c>
      <c r="I148" s="329">
        <v>0</v>
      </c>
      <c r="J148" s="329">
        <v>0</v>
      </c>
      <c r="K148" s="329">
        <v>0</v>
      </c>
      <c r="L148" s="329">
        <v>0</v>
      </c>
      <c r="M148" s="329">
        <v>0</v>
      </c>
      <c r="N148" s="329">
        <v>0</v>
      </c>
      <c r="O148" s="329">
        <v>0</v>
      </c>
      <c r="P148" s="329">
        <v>0</v>
      </c>
      <c r="Q148" s="329">
        <v>0</v>
      </c>
      <c r="R148" s="329">
        <v>0</v>
      </c>
      <c r="S148" s="329">
        <v>0</v>
      </c>
      <c r="T148" s="329">
        <v>0</v>
      </c>
      <c r="U148" s="329">
        <v>0</v>
      </c>
      <c r="V148" s="329">
        <v>0</v>
      </c>
      <c r="W148" s="329">
        <v>0</v>
      </c>
      <c r="X148" s="329">
        <v>0</v>
      </c>
      <c r="Y148" s="329">
        <v>0</v>
      </c>
      <c r="Z148" s="329">
        <v>0</v>
      </c>
      <c r="AA148" s="329">
        <v>0</v>
      </c>
      <c r="AB148" s="329">
        <v>0</v>
      </c>
      <c r="AC148" s="329">
        <v>0</v>
      </c>
      <c r="AD148" s="329">
        <v>0</v>
      </c>
      <c r="AE148" s="329">
        <v>0</v>
      </c>
      <c r="AF148" s="329">
        <v>0</v>
      </c>
      <c r="AG148" s="329">
        <v>0</v>
      </c>
      <c r="AH148" s="329">
        <v>0</v>
      </c>
      <c r="AI148" s="329">
        <v>0</v>
      </c>
      <c r="AJ148" s="329">
        <v>0</v>
      </c>
      <c r="AK148" s="329">
        <v>0</v>
      </c>
      <c r="AL148" s="329">
        <v>0</v>
      </c>
      <c r="AM148" s="329">
        <v>0</v>
      </c>
      <c r="AN148" s="329">
        <v>0</v>
      </c>
      <c r="AO148" s="329">
        <v>0</v>
      </c>
      <c r="AP148" s="329">
        <v>0</v>
      </c>
      <c r="AQ148" s="329">
        <v>0</v>
      </c>
      <c r="AR148" s="329">
        <v>0</v>
      </c>
      <c r="AS148" s="329">
        <v>0</v>
      </c>
      <c r="AT148" s="329">
        <v>0</v>
      </c>
      <c r="AU148" s="329">
        <v>0</v>
      </c>
      <c r="AV148" s="329">
        <v>0</v>
      </c>
      <c r="AW148" s="329">
        <v>0</v>
      </c>
      <c r="AX148" s="329">
        <v>0</v>
      </c>
      <c r="AY148" s="329">
        <v>0</v>
      </c>
      <c r="AZ148" s="329">
        <v>0</v>
      </c>
      <c r="BA148" s="329">
        <v>0</v>
      </c>
      <c r="BB148" s="329">
        <v>0</v>
      </c>
      <c r="BC148" s="329">
        <v>0</v>
      </c>
      <c r="BD148" s="329">
        <v>0</v>
      </c>
      <c r="BE148" s="329">
        <v>0</v>
      </c>
      <c r="BF148" s="329">
        <v>0</v>
      </c>
      <c r="BG148" s="329">
        <v>0</v>
      </c>
      <c r="BH148" s="329">
        <v>0</v>
      </c>
      <c r="BI148" s="329">
        <v>0</v>
      </c>
      <c r="BJ148" s="329">
        <v>0</v>
      </c>
      <c r="BK148" s="329">
        <v>0</v>
      </c>
      <c r="BL148" s="329">
        <v>0</v>
      </c>
      <c r="BM148" s="329">
        <v>0</v>
      </c>
      <c r="BN148" s="329">
        <v>0</v>
      </c>
      <c r="BO148" s="329">
        <v>0</v>
      </c>
      <c r="BP148" s="329">
        <v>0</v>
      </c>
      <c r="BQ148" s="329">
        <v>0</v>
      </c>
      <c r="BR148" s="329">
        <v>0</v>
      </c>
      <c r="BS148" s="329">
        <v>0</v>
      </c>
    </row>
    <row r="149" spans="1:71" ht="15.75" customHeight="1" x14ac:dyDescent="0.25">
      <c r="A149" s="288" t="s">
        <v>1259</v>
      </c>
      <c r="B149" s="218">
        <v>46253</v>
      </c>
      <c r="C149" s="332">
        <v>0.91666666666666663</v>
      </c>
      <c r="D149" s="332">
        <v>0.95833333333333337</v>
      </c>
      <c r="E149" s="329">
        <v>0</v>
      </c>
      <c r="F149" s="329">
        <v>0</v>
      </c>
      <c r="G149" s="329">
        <v>0</v>
      </c>
      <c r="H149" s="329">
        <v>0</v>
      </c>
      <c r="I149" s="329">
        <v>0</v>
      </c>
      <c r="J149" s="329">
        <v>0</v>
      </c>
      <c r="K149" s="329">
        <v>0</v>
      </c>
      <c r="L149" s="329">
        <v>0</v>
      </c>
      <c r="M149" s="329">
        <v>0</v>
      </c>
      <c r="N149" s="329">
        <v>0</v>
      </c>
      <c r="O149" s="329">
        <v>0</v>
      </c>
      <c r="P149" s="329">
        <v>0</v>
      </c>
      <c r="Q149" s="329">
        <v>0</v>
      </c>
      <c r="R149" s="329">
        <v>0</v>
      </c>
      <c r="S149" s="329">
        <v>0</v>
      </c>
      <c r="T149" s="329">
        <v>0</v>
      </c>
      <c r="U149" s="329">
        <v>0</v>
      </c>
      <c r="V149" s="329">
        <v>0</v>
      </c>
      <c r="W149" s="329">
        <v>0</v>
      </c>
      <c r="X149" s="329">
        <v>0</v>
      </c>
      <c r="Y149" s="329">
        <v>0</v>
      </c>
      <c r="Z149" s="329">
        <v>0</v>
      </c>
      <c r="AA149" s="329">
        <v>0</v>
      </c>
      <c r="AB149" s="329">
        <v>0</v>
      </c>
      <c r="AC149" s="329">
        <v>0</v>
      </c>
      <c r="AD149" s="329">
        <v>0</v>
      </c>
      <c r="AE149" s="329">
        <v>0</v>
      </c>
      <c r="AF149" s="329">
        <v>0</v>
      </c>
      <c r="AG149" s="329">
        <v>0</v>
      </c>
      <c r="AH149" s="329">
        <v>0</v>
      </c>
      <c r="AI149" s="329">
        <v>0</v>
      </c>
      <c r="AJ149" s="329">
        <v>0</v>
      </c>
      <c r="AK149" s="329">
        <v>0</v>
      </c>
      <c r="AL149" s="329">
        <v>0</v>
      </c>
      <c r="AM149" s="329">
        <v>0</v>
      </c>
      <c r="AN149" s="329">
        <v>0</v>
      </c>
      <c r="AO149" s="329">
        <v>0</v>
      </c>
      <c r="AP149" s="329">
        <v>0</v>
      </c>
      <c r="AQ149" s="329">
        <v>0</v>
      </c>
      <c r="AR149" s="329">
        <v>0</v>
      </c>
      <c r="AS149" s="329">
        <v>0</v>
      </c>
      <c r="AT149" s="329">
        <v>0</v>
      </c>
      <c r="AU149" s="329">
        <v>0</v>
      </c>
      <c r="AV149" s="329">
        <v>0</v>
      </c>
      <c r="AW149" s="329">
        <v>0</v>
      </c>
      <c r="AX149" s="329">
        <v>0</v>
      </c>
      <c r="AY149" s="329">
        <v>0</v>
      </c>
      <c r="AZ149" s="329">
        <v>0</v>
      </c>
      <c r="BA149" s="329">
        <v>0</v>
      </c>
      <c r="BB149" s="329">
        <v>0</v>
      </c>
      <c r="BC149" s="329">
        <v>0</v>
      </c>
      <c r="BD149" s="329">
        <v>0</v>
      </c>
      <c r="BE149" s="329">
        <v>0</v>
      </c>
      <c r="BF149" s="329">
        <v>0</v>
      </c>
      <c r="BG149" s="329">
        <v>0</v>
      </c>
      <c r="BH149" s="329">
        <v>0</v>
      </c>
      <c r="BI149" s="329">
        <v>0</v>
      </c>
      <c r="BJ149" s="329">
        <v>0</v>
      </c>
      <c r="BK149" s="329">
        <v>0</v>
      </c>
      <c r="BL149" s="329">
        <v>0</v>
      </c>
      <c r="BM149" s="329">
        <v>0</v>
      </c>
      <c r="BN149" s="329">
        <v>0</v>
      </c>
      <c r="BO149" s="329">
        <v>0</v>
      </c>
      <c r="BP149" s="329">
        <v>0</v>
      </c>
      <c r="BQ149" s="329">
        <v>0</v>
      </c>
      <c r="BR149" s="329">
        <v>0</v>
      </c>
      <c r="BS149" s="329">
        <v>0</v>
      </c>
    </row>
    <row r="150" spans="1:71" ht="15.75" customHeight="1" x14ac:dyDescent="0.25">
      <c r="A150" s="288" t="s">
        <v>1260</v>
      </c>
      <c r="B150" s="218">
        <v>46253</v>
      </c>
      <c r="C150" s="332">
        <v>0.95833333333333337</v>
      </c>
      <c r="D150" s="332">
        <v>0</v>
      </c>
      <c r="E150" s="329">
        <v>0</v>
      </c>
      <c r="F150" s="329">
        <v>0</v>
      </c>
      <c r="G150" s="329">
        <v>0</v>
      </c>
      <c r="H150" s="329">
        <v>0</v>
      </c>
      <c r="I150" s="329">
        <v>0</v>
      </c>
      <c r="J150" s="329">
        <v>0</v>
      </c>
      <c r="K150" s="329">
        <v>0</v>
      </c>
      <c r="L150" s="329">
        <v>0</v>
      </c>
      <c r="M150" s="329">
        <v>0</v>
      </c>
      <c r="N150" s="329">
        <v>0</v>
      </c>
      <c r="O150" s="329">
        <v>0</v>
      </c>
      <c r="P150" s="329">
        <v>0</v>
      </c>
      <c r="Q150" s="329">
        <v>0</v>
      </c>
      <c r="R150" s="329">
        <v>0</v>
      </c>
      <c r="S150" s="329">
        <v>0</v>
      </c>
      <c r="T150" s="329">
        <v>0</v>
      </c>
      <c r="U150" s="329">
        <v>0</v>
      </c>
      <c r="V150" s="329">
        <v>0</v>
      </c>
      <c r="W150" s="329">
        <v>0</v>
      </c>
      <c r="X150" s="329">
        <v>0</v>
      </c>
      <c r="Y150" s="329">
        <v>0</v>
      </c>
      <c r="Z150" s="329">
        <v>0</v>
      </c>
      <c r="AA150" s="329">
        <v>0</v>
      </c>
      <c r="AB150" s="329">
        <v>0</v>
      </c>
      <c r="AC150" s="329">
        <v>0</v>
      </c>
      <c r="AD150" s="329">
        <v>0</v>
      </c>
      <c r="AE150" s="329">
        <v>0</v>
      </c>
      <c r="AF150" s="329">
        <v>0</v>
      </c>
      <c r="AG150" s="329">
        <v>0</v>
      </c>
      <c r="AH150" s="329">
        <v>0</v>
      </c>
      <c r="AI150" s="329">
        <v>0</v>
      </c>
      <c r="AJ150" s="329">
        <v>0</v>
      </c>
      <c r="AK150" s="329">
        <v>0</v>
      </c>
      <c r="AL150" s="329">
        <v>0</v>
      </c>
      <c r="AM150" s="329">
        <v>0</v>
      </c>
      <c r="AN150" s="329">
        <v>0</v>
      </c>
      <c r="AO150" s="329">
        <v>0</v>
      </c>
      <c r="AP150" s="329">
        <v>0</v>
      </c>
      <c r="AQ150" s="329">
        <v>0</v>
      </c>
      <c r="AR150" s="329">
        <v>0</v>
      </c>
      <c r="AS150" s="329">
        <v>0</v>
      </c>
      <c r="AT150" s="329">
        <v>0</v>
      </c>
      <c r="AU150" s="329">
        <v>0</v>
      </c>
      <c r="AV150" s="329">
        <v>0</v>
      </c>
      <c r="AW150" s="329">
        <v>0</v>
      </c>
      <c r="AX150" s="329">
        <v>0</v>
      </c>
      <c r="AY150" s="329">
        <v>0</v>
      </c>
      <c r="AZ150" s="329">
        <v>0</v>
      </c>
      <c r="BA150" s="329">
        <v>0</v>
      </c>
      <c r="BB150" s="329">
        <v>0</v>
      </c>
      <c r="BC150" s="329">
        <v>0</v>
      </c>
      <c r="BD150" s="329">
        <v>0</v>
      </c>
      <c r="BE150" s="329">
        <v>0</v>
      </c>
      <c r="BF150" s="329">
        <v>0</v>
      </c>
      <c r="BG150" s="329">
        <v>0</v>
      </c>
      <c r="BH150" s="329">
        <v>0</v>
      </c>
      <c r="BI150" s="329">
        <v>0</v>
      </c>
      <c r="BJ150" s="329">
        <v>0</v>
      </c>
      <c r="BK150" s="329">
        <v>0</v>
      </c>
      <c r="BL150" s="329">
        <v>0</v>
      </c>
      <c r="BM150" s="329">
        <v>0</v>
      </c>
      <c r="BN150" s="329">
        <v>0</v>
      </c>
      <c r="BO150" s="329">
        <v>0</v>
      </c>
      <c r="BP150" s="329">
        <v>0</v>
      </c>
      <c r="BQ150" s="329">
        <v>0</v>
      </c>
      <c r="BR150" s="329">
        <v>0</v>
      </c>
      <c r="BS150" s="329">
        <v>0</v>
      </c>
    </row>
    <row r="151" spans="1:71" ht="15.75" customHeight="1" x14ac:dyDescent="0.25">
      <c r="A151" s="288" t="s">
        <v>1261</v>
      </c>
      <c r="B151" s="218">
        <v>46253</v>
      </c>
      <c r="C151" s="332">
        <v>0</v>
      </c>
      <c r="D151" s="332">
        <v>4.1666666666666664E-2</v>
      </c>
      <c r="E151" s="329">
        <v>0</v>
      </c>
      <c r="F151" s="329">
        <v>0</v>
      </c>
      <c r="G151" s="329">
        <v>0</v>
      </c>
      <c r="H151" s="329">
        <v>0</v>
      </c>
      <c r="I151" s="329">
        <v>0</v>
      </c>
      <c r="J151" s="329">
        <v>0</v>
      </c>
      <c r="K151" s="329">
        <v>0</v>
      </c>
      <c r="L151" s="329">
        <v>0</v>
      </c>
      <c r="M151" s="329">
        <v>0</v>
      </c>
      <c r="N151" s="329">
        <v>0</v>
      </c>
      <c r="O151" s="329">
        <v>0</v>
      </c>
      <c r="P151" s="329">
        <v>0</v>
      </c>
      <c r="Q151" s="329">
        <v>0</v>
      </c>
      <c r="R151" s="329">
        <v>0</v>
      </c>
      <c r="S151" s="329">
        <v>0</v>
      </c>
      <c r="T151" s="329">
        <v>0</v>
      </c>
      <c r="U151" s="329">
        <v>0</v>
      </c>
      <c r="V151" s="329">
        <v>0</v>
      </c>
      <c r="W151" s="329">
        <v>0</v>
      </c>
      <c r="X151" s="329">
        <v>0</v>
      </c>
      <c r="Y151" s="329">
        <v>0</v>
      </c>
      <c r="Z151" s="329">
        <v>0</v>
      </c>
      <c r="AA151" s="329">
        <v>0</v>
      </c>
      <c r="AB151" s="329">
        <v>0</v>
      </c>
      <c r="AC151" s="329">
        <v>0</v>
      </c>
      <c r="AD151" s="329">
        <v>0</v>
      </c>
      <c r="AE151" s="329">
        <v>0</v>
      </c>
      <c r="AF151" s="329">
        <v>0</v>
      </c>
      <c r="AG151" s="329">
        <v>0</v>
      </c>
      <c r="AH151" s="329">
        <v>0</v>
      </c>
      <c r="AI151" s="329">
        <v>0</v>
      </c>
      <c r="AJ151" s="329">
        <v>0</v>
      </c>
      <c r="AK151" s="329">
        <v>0</v>
      </c>
      <c r="AL151" s="329">
        <v>0</v>
      </c>
      <c r="AM151" s="329">
        <v>0</v>
      </c>
      <c r="AN151" s="329">
        <v>0</v>
      </c>
      <c r="AO151" s="329">
        <v>0</v>
      </c>
      <c r="AP151" s="329">
        <v>0</v>
      </c>
      <c r="AQ151" s="329">
        <v>0</v>
      </c>
      <c r="AR151" s="329">
        <v>0</v>
      </c>
      <c r="AS151" s="329">
        <v>0</v>
      </c>
      <c r="AT151" s="329">
        <v>0</v>
      </c>
      <c r="AU151" s="329">
        <v>0</v>
      </c>
      <c r="AV151" s="329">
        <v>0</v>
      </c>
      <c r="AW151" s="329">
        <v>0</v>
      </c>
      <c r="AX151" s="329">
        <v>0</v>
      </c>
      <c r="AY151" s="329">
        <v>0</v>
      </c>
      <c r="AZ151" s="329">
        <v>0</v>
      </c>
      <c r="BA151" s="329">
        <v>0</v>
      </c>
      <c r="BB151" s="329">
        <v>0</v>
      </c>
      <c r="BC151" s="329">
        <v>0</v>
      </c>
      <c r="BD151" s="329">
        <v>0</v>
      </c>
      <c r="BE151" s="329">
        <v>0</v>
      </c>
      <c r="BF151" s="329">
        <v>0</v>
      </c>
      <c r="BG151" s="329">
        <v>0</v>
      </c>
      <c r="BH151" s="329">
        <v>0</v>
      </c>
      <c r="BI151" s="329">
        <v>0</v>
      </c>
      <c r="BJ151" s="329">
        <v>0</v>
      </c>
      <c r="BK151" s="329">
        <v>0</v>
      </c>
      <c r="BL151" s="329">
        <v>0</v>
      </c>
      <c r="BM151" s="329">
        <v>0</v>
      </c>
      <c r="BN151" s="329">
        <v>0</v>
      </c>
      <c r="BO151" s="329">
        <v>0</v>
      </c>
      <c r="BP151" s="329">
        <v>0</v>
      </c>
      <c r="BQ151" s="329">
        <v>0</v>
      </c>
      <c r="BR151" s="329">
        <v>0</v>
      </c>
      <c r="BS151" s="329">
        <v>0</v>
      </c>
    </row>
    <row r="152" spans="1:71" ht="15.75" customHeight="1" x14ac:dyDescent="0.25">
      <c r="A152" s="288" t="s">
        <v>1262</v>
      </c>
      <c r="B152" s="218">
        <v>46253</v>
      </c>
      <c r="C152" s="332">
        <v>4.1666666666666664E-2</v>
      </c>
      <c r="D152" s="332">
        <v>8.3333333333333329E-2</v>
      </c>
      <c r="E152" s="329">
        <v>0</v>
      </c>
      <c r="F152" s="329">
        <v>0</v>
      </c>
      <c r="G152" s="329">
        <v>0</v>
      </c>
      <c r="H152" s="329">
        <v>0</v>
      </c>
      <c r="I152" s="329">
        <v>0</v>
      </c>
      <c r="J152" s="329">
        <v>0</v>
      </c>
      <c r="K152" s="329">
        <v>0</v>
      </c>
      <c r="L152" s="329">
        <v>0</v>
      </c>
      <c r="M152" s="329">
        <v>0</v>
      </c>
      <c r="N152" s="329">
        <v>0</v>
      </c>
      <c r="O152" s="329">
        <v>0</v>
      </c>
      <c r="P152" s="329">
        <v>0</v>
      </c>
      <c r="Q152" s="329">
        <v>0</v>
      </c>
      <c r="R152" s="329">
        <v>0</v>
      </c>
      <c r="S152" s="329">
        <v>0</v>
      </c>
      <c r="T152" s="329">
        <v>0</v>
      </c>
      <c r="U152" s="329">
        <v>0</v>
      </c>
      <c r="V152" s="329">
        <v>0</v>
      </c>
      <c r="W152" s="329">
        <v>0</v>
      </c>
      <c r="X152" s="329">
        <v>0</v>
      </c>
      <c r="Y152" s="329">
        <v>0</v>
      </c>
      <c r="Z152" s="329">
        <v>0</v>
      </c>
      <c r="AA152" s="329">
        <v>0</v>
      </c>
      <c r="AB152" s="329">
        <v>0</v>
      </c>
      <c r="AC152" s="329">
        <v>0</v>
      </c>
      <c r="AD152" s="329">
        <v>0</v>
      </c>
      <c r="AE152" s="329">
        <v>0</v>
      </c>
      <c r="AF152" s="329">
        <v>0</v>
      </c>
      <c r="AG152" s="329">
        <v>0</v>
      </c>
      <c r="AH152" s="329">
        <v>0</v>
      </c>
      <c r="AI152" s="329">
        <v>0</v>
      </c>
      <c r="AJ152" s="329">
        <v>0</v>
      </c>
      <c r="AK152" s="329">
        <v>0</v>
      </c>
      <c r="AL152" s="329">
        <v>0</v>
      </c>
      <c r="AM152" s="329">
        <v>0</v>
      </c>
      <c r="AN152" s="329">
        <v>0</v>
      </c>
      <c r="AO152" s="329">
        <v>0</v>
      </c>
      <c r="AP152" s="329">
        <v>0</v>
      </c>
      <c r="AQ152" s="329">
        <v>0</v>
      </c>
      <c r="AR152" s="329">
        <v>0</v>
      </c>
      <c r="AS152" s="329">
        <v>0</v>
      </c>
      <c r="AT152" s="329">
        <v>0</v>
      </c>
      <c r="AU152" s="329">
        <v>0</v>
      </c>
      <c r="AV152" s="329">
        <v>0</v>
      </c>
      <c r="AW152" s="329">
        <v>0</v>
      </c>
      <c r="AX152" s="329">
        <v>0</v>
      </c>
      <c r="AY152" s="329">
        <v>0</v>
      </c>
      <c r="AZ152" s="329">
        <v>0</v>
      </c>
      <c r="BA152" s="329">
        <v>0</v>
      </c>
      <c r="BB152" s="329">
        <v>0</v>
      </c>
      <c r="BC152" s="329">
        <v>0</v>
      </c>
      <c r="BD152" s="329">
        <v>0</v>
      </c>
      <c r="BE152" s="329">
        <v>0</v>
      </c>
      <c r="BF152" s="329">
        <v>0</v>
      </c>
      <c r="BG152" s="329">
        <v>0</v>
      </c>
      <c r="BH152" s="329">
        <v>0</v>
      </c>
      <c r="BI152" s="329">
        <v>0</v>
      </c>
      <c r="BJ152" s="329">
        <v>0</v>
      </c>
      <c r="BK152" s="329">
        <v>0</v>
      </c>
      <c r="BL152" s="329">
        <v>0</v>
      </c>
      <c r="BM152" s="329">
        <v>0</v>
      </c>
      <c r="BN152" s="329">
        <v>0</v>
      </c>
      <c r="BO152" s="329">
        <v>0</v>
      </c>
      <c r="BP152" s="329">
        <v>0</v>
      </c>
      <c r="BQ152" s="329">
        <v>0</v>
      </c>
      <c r="BR152" s="329">
        <v>0</v>
      </c>
      <c r="BS152" s="329">
        <v>0</v>
      </c>
    </row>
    <row r="153" spans="1:71" ht="15.75" customHeight="1" x14ac:dyDescent="0.25">
      <c r="A153" s="288" t="s">
        <v>1263</v>
      </c>
      <c r="B153" s="218">
        <v>46253</v>
      </c>
      <c r="C153" s="332">
        <v>8.3333333333333329E-2</v>
      </c>
      <c r="D153" s="332">
        <v>0.125</v>
      </c>
      <c r="E153" s="329">
        <v>0</v>
      </c>
      <c r="F153" s="329">
        <v>0</v>
      </c>
      <c r="G153" s="329">
        <v>0</v>
      </c>
      <c r="H153" s="329">
        <v>0</v>
      </c>
      <c r="I153" s="329">
        <v>0</v>
      </c>
      <c r="J153" s="329">
        <v>0</v>
      </c>
      <c r="K153" s="329">
        <v>0</v>
      </c>
      <c r="L153" s="329">
        <v>0</v>
      </c>
      <c r="M153" s="329">
        <v>0</v>
      </c>
      <c r="N153" s="329">
        <v>0</v>
      </c>
      <c r="O153" s="329">
        <v>0</v>
      </c>
      <c r="P153" s="329">
        <v>0</v>
      </c>
      <c r="Q153" s="329">
        <v>0</v>
      </c>
      <c r="R153" s="329">
        <v>0</v>
      </c>
      <c r="S153" s="329">
        <v>0</v>
      </c>
      <c r="T153" s="329">
        <v>0</v>
      </c>
      <c r="U153" s="329">
        <v>0</v>
      </c>
      <c r="V153" s="329">
        <v>0</v>
      </c>
      <c r="W153" s="329">
        <v>0</v>
      </c>
      <c r="X153" s="329">
        <v>0</v>
      </c>
      <c r="Y153" s="329">
        <v>0</v>
      </c>
      <c r="Z153" s="329">
        <v>0</v>
      </c>
      <c r="AA153" s="329">
        <v>0</v>
      </c>
      <c r="AB153" s="329">
        <v>0</v>
      </c>
      <c r="AC153" s="329">
        <v>0</v>
      </c>
      <c r="AD153" s="329">
        <v>0</v>
      </c>
      <c r="AE153" s="329">
        <v>0</v>
      </c>
      <c r="AF153" s="329">
        <v>0</v>
      </c>
      <c r="AG153" s="329">
        <v>0</v>
      </c>
      <c r="AH153" s="329">
        <v>0</v>
      </c>
      <c r="AI153" s="329">
        <v>0</v>
      </c>
      <c r="AJ153" s="329">
        <v>0</v>
      </c>
      <c r="AK153" s="329">
        <v>0</v>
      </c>
      <c r="AL153" s="329">
        <v>0</v>
      </c>
      <c r="AM153" s="329">
        <v>0</v>
      </c>
      <c r="AN153" s="329">
        <v>0</v>
      </c>
      <c r="AO153" s="329">
        <v>0</v>
      </c>
      <c r="AP153" s="329">
        <v>0</v>
      </c>
      <c r="AQ153" s="329">
        <v>0</v>
      </c>
      <c r="AR153" s="329">
        <v>0</v>
      </c>
      <c r="AS153" s="329">
        <v>0</v>
      </c>
      <c r="AT153" s="329">
        <v>0</v>
      </c>
      <c r="AU153" s="329">
        <v>0</v>
      </c>
      <c r="AV153" s="329">
        <v>0</v>
      </c>
      <c r="AW153" s="329">
        <v>0</v>
      </c>
      <c r="AX153" s="329">
        <v>0</v>
      </c>
      <c r="AY153" s="329">
        <v>0</v>
      </c>
      <c r="AZ153" s="329">
        <v>0</v>
      </c>
      <c r="BA153" s="329">
        <v>0</v>
      </c>
      <c r="BB153" s="329">
        <v>0</v>
      </c>
      <c r="BC153" s="329">
        <v>0</v>
      </c>
      <c r="BD153" s="329">
        <v>0</v>
      </c>
      <c r="BE153" s="329">
        <v>0</v>
      </c>
      <c r="BF153" s="329">
        <v>0</v>
      </c>
      <c r="BG153" s="329">
        <v>0</v>
      </c>
      <c r="BH153" s="329">
        <v>0</v>
      </c>
      <c r="BI153" s="329">
        <v>0</v>
      </c>
      <c r="BJ153" s="329">
        <v>0</v>
      </c>
      <c r="BK153" s="329">
        <v>0</v>
      </c>
      <c r="BL153" s="329">
        <v>0</v>
      </c>
      <c r="BM153" s="329">
        <v>0</v>
      </c>
      <c r="BN153" s="329">
        <v>0</v>
      </c>
      <c r="BO153" s="329">
        <v>0</v>
      </c>
      <c r="BP153" s="329">
        <v>0</v>
      </c>
      <c r="BQ153" s="329">
        <v>0</v>
      </c>
      <c r="BR153" s="329">
        <v>0</v>
      </c>
      <c r="BS153" s="329">
        <v>0</v>
      </c>
    </row>
    <row r="154" spans="1:71" ht="15.75" customHeight="1" x14ac:dyDescent="0.25">
      <c r="A154" s="288" t="s">
        <v>1264</v>
      </c>
      <c r="B154" s="218">
        <v>46253</v>
      </c>
      <c r="C154" s="332">
        <v>0.125</v>
      </c>
      <c r="D154" s="332">
        <v>0.16666666666666666</v>
      </c>
      <c r="E154" s="329">
        <v>0</v>
      </c>
      <c r="F154" s="329">
        <v>0</v>
      </c>
      <c r="G154" s="329">
        <v>0</v>
      </c>
      <c r="H154" s="329">
        <v>0</v>
      </c>
      <c r="I154" s="329">
        <v>0</v>
      </c>
      <c r="J154" s="329">
        <v>0</v>
      </c>
      <c r="K154" s="329">
        <v>0</v>
      </c>
      <c r="L154" s="329">
        <v>0</v>
      </c>
      <c r="M154" s="329">
        <v>0</v>
      </c>
      <c r="N154" s="329">
        <v>0</v>
      </c>
      <c r="O154" s="329">
        <v>0</v>
      </c>
      <c r="P154" s="329">
        <v>0</v>
      </c>
      <c r="Q154" s="329">
        <v>0</v>
      </c>
      <c r="R154" s="329">
        <v>0</v>
      </c>
      <c r="S154" s="329">
        <v>0</v>
      </c>
      <c r="T154" s="329">
        <v>0</v>
      </c>
      <c r="U154" s="329">
        <v>0</v>
      </c>
      <c r="V154" s="329">
        <v>0</v>
      </c>
      <c r="W154" s="329">
        <v>0</v>
      </c>
      <c r="X154" s="329">
        <v>0</v>
      </c>
      <c r="Y154" s="329">
        <v>0</v>
      </c>
      <c r="Z154" s="329">
        <v>0</v>
      </c>
      <c r="AA154" s="329">
        <v>0</v>
      </c>
      <c r="AB154" s="329">
        <v>0</v>
      </c>
      <c r="AC154" s="329">
        <v>0</v>
      </c>
      <c r="AD154" s="329">
        <v>0</v>
      </c>
      <c r="AE154" s="329">
        <v>0</v>
      </c>
      <c r="AF154" s="329">
        <v>0</v>
      </c>
      <c r="AG154" s="329">
        <v>0</v>
      </c>
      <c r="AH154" s="329">
        <v>0</v>
      </c>
      <c r="AI154" s="329">
        <v>0</v>
      </c>
      <c r="AJ154" s="329">
        <v>0</v>
      </c>
      <c r="AK154" s="329">
        <v>0</v>
      </c>
      <c r="AL154" s="329">
        <v>0</v>
      </c>
      <c r="AM154" s="329">
        <v>0</v>
      </c>
      <c r="AN154" s="329">
        <v>0</v>
      </c>
      <c r="AO154" s="329">
        <v>0</v>
      </c>
      <c r="AP154" s="329">
        <v>0</v>
      </c>
      <c r="AQ154" s="329">
        <v>0</v>
      </c>
      <c r="AR154" s="329">
        <v>0</v>
      </c>
      <c r="AS154" s="329">
        <v>0</v>
      </c>
      <c r="AT154" s="329">
        <v>0</v>
      </c>
      <c r="AU154" s="329">
        <v>0</v>
      </c>
      <c r="AV154" s="329">
        <v>0</v>
      </c>
      <c r="AW154" s="329">
        <v>0</v>
      </c>
      <c r="AX154" s="329">
        <v>0</v>
      </c>
      <c r="AY154" s="329">
        <v>0</v>
      </c>
      <c r="AZ154" s="329">
        <v>0</v>
      </c>
      <c r="BA154" s="329">
        <v>0</v>
      </c>
      <c r="BB154" s="329">
        <v>0</v>
      </c>
      <c r="BC154" s="329">
        <v>0</v>
      </c>
      <c r="BD154" s="329">
        <v>0</v>
      </c>
      <c r="BE154" s="329">
        <v>0</v>
      </c>
      <c r="BF154" s="329">
        <v>0</v>
      </c>
      <c r="BG154" s="329">
        <v>0</v>
      </c>
      <c r="BH154" s="329">
        <v>0</v>
      </c>
      <c r="BI154" s="329">
        <v>0</v>
      </c>
      <c r="BJ154" s="329">
        <v>0</v>
      </c>
      <c r="BK154" s="329">
        <v>0</v>
      </c>
      <c r="BL154" s="329">
        <v>0</v>
      </c>
      <c r="BM154" s="329">
        <v>0</v>
      </c>
      <c r="BN154" s="329">
        <v>0</v>
      </c>
      <c r="BO154" s="329">
        <v>0</v>
      </c>
      <c r="BP154" s="329">
        <v>0</v>
      </c>
      <c r="BQ154" s="329">
        <v>0</v>
      </c>
      <c r="BR154" s="329">
        <v>0</v>
      </c>
      <c r="BS154" s="329">
        <v>0</v>
      </c>
    </row>
    <row r="155" spans="1:71" ht="15.75" customHeight="1" x14ac:dyDescent="0.25">
      <c r="A155" s="288" t="s">
        <v>1265</v>
      </c>
      <c r="B155" s="218">
        <v>46253</v>
      </c>
      <c r="C155" s="332">
        <v>0.16666666666666666</v>
      </c>
      <c r="D155" s="332">
        <v>0.20833333333333334</v>
      </c>
      <c r="E155" s="329">
        <v>0</v>
      </c>
      <c r="F155" s="329">
        <v>0</v>
      </c>
      <c r="G155" s="329">
        <v>0</v>
      </c>
      <c r="H155" s="329">
        <v>0</v>
      </c>
      <c r="I155" s="329">
        <v>0</v>
      </c>
      <c r="J155" s="329">
        <v>0</v>
      </c>
      <c r="K155" s="329">
        <v>0</v>
      </c>
      <c r="L155" s="329">
        <v>0</v>
      </c>
      <c r="M155" s="329">
        <v>0</v>
      </c>
      <c r="N155" s="329">
        <v>0</v>
      </c>
      <c r="O155" s="329">
        <v>0</v>
      </c>
      <c r="P155" s="329">
        <v>0</v>
      </c>
      <c r="Q155" s="329">
        <v>0</v>
      </c>
      <c r="R155" s="329">
        <v>0</v>
      </c>
      <c r="S155" s="329">
        <v>0</v>
      </c>
      <c r="T155" s="329">
        <v>0</v>
      </c>
      <c r="U155" s="329">
        <v>0</v>
      </c>
      <c r="V155" s="329">
        <v>0</v>
      </c>
      <c r="W155" s="329">
        <v>0</v>
      </c>
      <c r="X155" s="329">
        <v>0</v>
      </c>
      <c r="Y155" s="329">
        <v>0</v>
      </c>
      <c r="Z155" s="329">
        <v>0</v>
      </c>
      <c r="AA155" s="329">
        <v>0</v>
      </c>
      <c r="AB155" s="329">
        <v>0</v>
      </c>
      <c r="AC155" s="329">
        <v>0</v>
      </c>
      <c r="AD155" s="329">
        <v>0</v>
      </c>
      <c r="AE155" s="329">
        <v>0</v>
      </c>
      <c r="AF155" s="329">
        <v>0</v>
      </c>
      <c r="AG155" s="329">
        <v>0</v>
      </c>
      <c r="AH155" s="329">
        <v>0</v>
      </c>
      <c r="AI155" s="329">
        <v>0</v>
      </c>
      <c r="AJ155" s="329">
        <v>0</v>
      </c>
      <c r="AK155" s="329">
        <v>0</v>
      </c>
      <c r="AL155" s="329">
        <v>0</v>
      </c>
      <c r="AM155" s="329">
        <v>0</v>
      </c>
      <c r="AN155" s="329">
        <v>0</v>
      </c>
      <c r="AO155" s="329">
        <v>0</v>
      </c>
      <c r="AP155" s="329">
        <v>0</v>
      </c>
      <c r="AQ155" s="329">
        <v>0</v>
      </c>
      <c r="AR155" s="329">
        <v>0</v>
      </c>
      <c r="AS155" s="329">
        <v>0</v>
      </c>
      <c r="AT155" s="329">
        <v>0</v>
      </c>
      <c r="AU155" s="329">
        <v>0</v>
      </c>
      <c r="AV155" s="329">
        <v>0</v>
      </c>
      <c r="AW155" s="329">
        <v>0</v>
      </c>
      <c r="AX155" s="329">
        <v>0</v>
      </c>
      <c r="AY155" s="329">
        <v>0</v>
      </c>
      <c r="AZ155" s="329">
        <v>0</v>
      </c>
      <c r="BA155" s="329">
        <v>0</v>
      </c>
      <c r="BB155" s="329">
        <v>0</v>
      </c>
      <c r="BC155" s="329">
        <v>0</v>
      </c>
      <c r="BD155" s="329">
        <v>0</v>
      </c>
      <c r="BE155" s="329">
        <v>0</v>
      </c>
      <c r="BF155" s="329">
        <v>0</v>
      </c>
      <c r="BG155" s="329">
        <v>0</v>
      </c>
      <c r="BH155" s="329">
        <v>0</v>
      </c>
      <c r="BI155" s="329">
        <v>0</v>
      </c>
      <c r="BJ155" s="329">
        <v>0</v>
      </c>
      <c r="BK155" s="329">
        <v>0</v>
      </c>
      <c r="BL155" s="329">
        <v>0</v>
      </c>
      <c r="BM155" s="329">
        <v>0</v>
      </c>
      <c r="BN155" s="329">
        <v>0</v>
      </c>
      <c r="BO155" s="329">
        <v>0</v>
      </c>
      <c r="BP155" s="329">
        <v>0</v>
      </c>
      <c r="BQ155" s="329">
        <v>0</v>
      </c>
      <c r="BR155" s="329">
        <v>0</v>
      </c>
      <c r="BS155" s="329">
        <v>0</v>
      </c>
    </row>
    <row r="156" spans="1:71" ht="15.75" customHeight="1" x14ac:dyDescent="0.25">
      <c r="A156" s="288" t="s">
        <v>1266</v>
      </c>
      <c r="B156" s="218">
        <v>46253</v>
      </c>
      <c r="C156" s="332">
        <v>0.20833333333333334</v>
      </c>
      <c r="D156" s="332">
        <v>0.25</v>
      </c>
      <c r="E156" s="329">
        <v>0</v>
      </c>
      <c r="F156" s="329">
        <v>0</v>
      </c>
      <c r="G156" s="329">
        <v>0</v>
      </c>
      <c r="H156" s="329">
        <v>0</v>
      </c>
      <c r="I156" s="329">
        <v>0</v>
      </c>
      <c r="J156" s="329">
        <v>0</v>
      </c>
      <c r="K156" s="329">
        <v>0</v>
      </c>
      <c r="L156" s="329">
        <v>0</v>
      </c>
      <c r="M156" s="329">
        <v>0</v>
      </c>
      <c r="N156" s="329">
        <v>0</v>
      </c>
      <c r="O156" s="329">
        <v>0</v>
      </c>
      <c r="P156" s="329">
        <v>0</v>
      </c>
      <c r="Q156" s="329">
        <v>0</v>
      </c>
      <c r="R156" s="329">
        <v>0</v>
      </c>
      <c r="S156" s="329">
        <v>0</v>
      </c>
      <c r="T156" s="329">
        <v>0</v>
      </c>
      <c r="U156" s="329">
        <v>0</v>
      </c>
      <c r="V156" s="329">
        <v>0</v>
      </c>
      <c r="W156" s="329">
        <v>0</v>
      </c>
      <c r="X156" s="329">
        <v>0</v>
      </c>
      <c r="Y156" s="329">
        <v>0</v>
      </c>
      <c r="Z156" s="329">
        <v>0</v>
      </c>
      <c r="AA156" s="329">
        <v>0</v>
      </c>
      <c r="AB156" s="329">
        <v>0</v>
      </c>
      <c r="AC156" s="329">
        <v>0</v>
      </c>
      <c r="AD156" s="329">
        <v>0</v>
      </c>
      <c r="AE156" s="329">
        <v>0</v>
      </c>
      <c r="AF156" s="329">
        <v>0</v>
      </c>
      <c r="AG156" s="329">
        <v>0</v>
      </c>
      <c r="AH156" s="329">
        <v>0</v>
      </c>
      <c r="AI156" s="329">
        <v>0</v>
      </c>
      <c r="AJ156" s="329">
        <v>0</v>
      </c>
      <c r="AK156" s="329">
        <v>0</v>
      </c>
      <c r="AL156" s="329">
        <v>0</v>
      </c>
      <c r="AM156" s="329">
        <v>0</v>
      </c>
      <c r="AN156" s="329">
        <v>0</v>
      </c>
      <c r="AO156" s="329">
        <v>0</v>
      </c>
      <c r="AP156" s="329">
        <v>0</v>
      </c>
      <c r="AQ156" s="329">
        <v>0</v>
      </c>
      <c r="AR156" s="329">
        <v>0</v>
      </c>
      <c r="AS156" s="329">
        <v>0</v>
      </c>
      <c r="AT156" s="329">
        <v>0</v>
      </c>
      <c r="AU156" s="329">
        <v>0</v>
      </c>
      <c r="AV156" s="329">
        <v>0</v>
      </c>
      <c r="AW156" s="329">
        <v>0</v>
      </c>
      <c r="AX156" s="329">
        <v>0</v>
      </c>
      <c r="AY156" s="329">
        <v>0</v>
      </c>
      <c r="AZ156" s="329">
        <v>0</v>
      </c>
      <c r="BA156" s="329">
        <v>0</v>
      </c>
      <c r="BB156" s="329">
        <v>0</v>
      </c>
      <c r="BC156" s="329">
        <v>0</v>
      </c>
      <c r="BD156" s="329">
        <v>0</v>
      </c>
      <c r="BE156" s="329">
        <v>0</v>
      </c>
      <c r="BF156" s="329">
        <v>0</v>
      </c>
      <c r="BG156" s="329">
        <v>0</v>
      </c>
      <c r="BH156" s="329">
        <v>0</v>
      </c>
      <c r="BI156" s="329">
        <v>0</v>
      </c>
      <c r="BJ156" s="329">
        <v>0</v>
      </c>
      <c r="BK156" s="329">
        <v>0</v>
      </c>
      <c r="BL156" s="329">
        <v>0</v>
      </c>
      <c r="BM156" s="329">
        <v>0</v>
      </c>
      <c r="BN156" s="329">
        <v>0</v>
      </c>
      <c r="BO156" s="329">
        <v>0</v>
      </c>
      <c r="BP156" s="329">
        <v>0</v>
      </c>
      <c r="BQ156" s="329">
        <v>0</v>
      </c>
      <c r="BR156" s="329">
        <v>0</v>
      </c>
      <c r="BS156" s="329">
        <v>0</v>
      </c>
    </row>
    <row r="157" spans="1:71" ht="15.75" customHeight="1" x14ac:dyDescent="0.25">
      <c r="A157" s="288" t="s">
        <v>1267</v>
      </c>
      <c r="B157" s="218">
        <v>46254</v>
      </c>
      <c r="C157" s="332">
        <v>0.91666666666666663</v>
      </c>
      <c r="D157" s="332">
        <v>0.95833333333333337</v>
      </c>
      <c r="E157" s="329">
        <v>0</v>
      </c>
      <c r="F157" s="329">
        <v>0</v>
      </c>
      <c r="G157" s="329">
        <v>0</v>
      </c>
      <c r="H157" s="329">
        <v>0</v>
      </c>
      <c r="I157" s="329">
        <v>0</v>
      </c>
      <c r="J157" s="329">
        <v>0</v>
      </c>
      <c r="K157" s="329">
        <v>0</v>
      </c>
      <c r="L157" s="329">
        <v>0</v>
      </c>
      <c r="M157" s="329">
        <v>0</v>
      </c>
      <c r="N157" s="329">
        <v>0</v>
      </c>
      <c r="O157" s="329">
        <v>0</v>
      </c>
      <c r="P157" s="329">
        <v>0</v>
      </c>
      <c r="Q157" s="329">
        <v>0</v>
      </c>
      <c r="R157" s="329">
        <v>0</v>
      </c>
      <c r="S157" s="329">
        <v>0</v>
      </c>
      <c r="T157" s="329">
        <v>0</v>
      </c>
      <c r="U157" s="329">
        <v>0</v>
      </c>
      <c r="V157" s="329">
        <v>0</v>
      </c>
      <c r="W157" s="329">
        <v>0</v>
      </c>
      <c r="X157" s="329">
        <v>0</v>
      </c>
      <c r="Y157" s="329">
        <v>0</v>
      </c>
      <c r="Z157" s="329">
        <v>0</v>
      </c>
      <c r="AA157" s="329">
        <v>0</v>
      </c>
      <c r="AB157" s="329">
        <v>0</v>
      </c>
      <c r="AC157" s="329">
        <v>0</v>
      </c>
      <c r="AD157" s="329">
        <v>0</v>
      </c>
      <c r="AE157" s="329">
        <v>0</v>
      </c>
      <c r="AF157" s="329">
        <v>0</v>
      </c>
      <c r="AG157" s="329">
        <v>0</v>
      </c>
      <c r="AH157" s="329">
        <v>0</v>
      </c>
      <c r="AI157" s="329">
        <v>0</v>
      </c>
      <c r="AJ157" s="329">
        <v>0</v>
      </c>
      <c r="AK157" s="329">
        <v>0</v>
      </c>
      <c r="AL157" s="329">
        <v>0</v>
      </c>
      <c r="AM157" s="329">
        <v>0</v>
      </c>
      <c r="AN157" s="329">
        <v>0</v>
      </c>
      <c r="AO157" s="329">
        <v>0</v>
      </c>
      <c r="AP157" s="329">
        <v>0</v>
      </c>
      <c r="AQ157" s="329">
        <v>0</v>
      </c>
      <c r="AR157" s="329">
        <v>0</v>
      </c>
      <c r="AS157" s="329">
        <v>0</v>
      </c>
      <c r="AT157" s="329">
        <v>0</v>
      </c>
      <c r="AU157" s="329">
        <v>0</v>
      </c>
      <c r="AV157" s="329">
        <v>0</v>
      </c>
      <c r="AW157" s="329">
        <v>0</v>
      </c>
      <c r="AX157" s="329">
        <v>0</v>
      </c>
      <c r="AY157" s="329">
        <v>0</v>
      </c>
      <c r="AZ157" s="329">
        <v>0</v>
      </c>
      <c r="BA157" s="329">
        <v>0</v>
      </c>
      <c r="BB157" s="329">
        <v>0</v>
      </c>
      <c r="BC157" s="329">
        <v>0</v>
      </c>
      <c r="BD157" s="329">
        <v>0</v>
      </c>
      <c r="BE157" s="329">
        <v>0</v>
      </c>
      <c r="BF157" s="329">
        <v>0</v>
      </c>
      <c r="BG157" s="329">
        <v>0</v>
      </c>
      <c r="BH157" s="329">
        <v>0</v>
      </c>
      <c r="BI157" s="329">
        <v>0</v>
      </c>
      <c r="BJ157" s="329">
        <v>0</v>
      </c>
      <c r="BK157" s="329">
        <v>0</v>
      </c>
      <c r="BL157" s="329">
        <v>0</v>
      </c>
      <c r="BM157" s="329">
        <v>0</v>
      </c>
      <c r="BN157" s="329">
        <v>0</v>
      </c>
      <c r="BO157" s="329">
        <v>0</v>
      </c>
      <c r="BP157" s="329">
        <v>0</v>
      </c>
      <c r="BQ157" s="329">
        <v>0</v>
      </c>
      <c r="BR157" s="329">
        <v>0</v>
      </c>
      <c r="BS157" s="329">
        <v>0</v>
      </c>
    </row>
    <row r="158" spans="1:71" ht="15.75" customHeight="1" x14ac:dyDescent="0.25">
      <c r="A158" s="288" t="s">
        <v>1268</v>
      </c>
      <c r="B158" s="218">
        <v>46254</v>
      </c>
      <c r="C158" s="332">
        <v>0.95833333333333337</v>
      </c>
      <c r="D158" s="332">
        <v>0</v>
      </c>
      <c r="E158" s="329">
        <v>0</v>
      </c>
      <c r="F158" s="329">
        <v>0</v>
      </c>
      <c r="G158" s="329">
        <v>0</v>
      </c>
      <c r="H158" s="329">
        <v>0</v>
      </c>
      <c r="I158" s="329">
        <v>0</v>
      </c>
      <c r="J158" s="329">
        <v>0</v>
      </c>
      <c r="K158" s="329">
        <v>0</v>
      </c>
      <c r="L158" s="329">
        <v>0</v>
      </c>
      <c r="M158" s="329">
        <v>0</v>
      </c>
      <c r="N158" s="329">
        <v>0</v>
      </c>
      <c r="O158" s="329">
        <v>0</v>
      </c>
      <c r="P158" s="329">
        <v>0</v>
      </c>
      <c r="Q158" s="329">
        <v>0</v>
      </c>
      <c r="R158" s="329">
        <v>0</v>
      </c>
      <c r="S158" s="329">
        <v>0</v>
      </c>
      <c r="T158" s="329">
        <v>0</v>
      </c>
      <c r="U158" s="329">
        <v>0</v>
      </c>
      <c r="V158" s="329">
        <v>0</v>
      </c>
      <c r="W158" s="329">
        <v>0</v>
      </c>
      <c r="X158" s="329">
        <v>0</v>
      </c>
      <c r="Y158" s="329">
        <v>0</v>
      </c>
      <c r="Z158" s="329">
        <v>0</v>
      </c>
      <c r="AA158" s="329">
        <v>0</v>
      </c>
      <c r="AB158" s="329">
        <v>0</v>
      </c>
      <c r="AC158" s="329">
        <v>0</v>
      </c>
      <c r="AD158" s="329">
        <v>0</v>
      </c>
      <c r="AE158" s="329">
        <v>0</v>
      </c>
      <c r="AF158" s="329">
        <v>0</v>
      </c>
      <c r="AG158" s="329">
        <v>0</v>
      </c>
      <c r="AH158" s="329">
        <v>0</v>
      </c>
      <c r="AI158" s="329">
        <v>0</v>
      </c>
      <c r="AJ158" s="329">
        <v>0</v>
      </c>
      <c r="AK158" s="329">
        <v>0</v>
      </c>
      <c r="AL158" s="329">
        <v>0</v>
      </c>
      <c r="AM158" s="329">
        <v>0</v>
      </c>
      <c r="AN158" s="329">
        <v>0</v>
      </c>
      <c r="AO158" s="329">
        <v>0</v>
      </c>
      <c r="AP158" s="329">
        <v>0</v>
      </c>
      <c r="AQ158" s="329">
        <v>0</v>
      </c>
      <c r="AR158" s="329">
        <v>0</v>
      </c>
      <c r="AS158" s="329">
        <v>0</v>
      </c>
      <c r="AT158" s="329">
        <v>0</v>
      </c>
      <c r="AU158" s="329">
        <v>0</v>
      </c>
      <c r="AV158" s="329">
        <v>0</v>
      </c>
      <c r="AW158" s="329">
        <v>0</v>
      </c>
      <c r="AX158" s="329">
        <v>0</v>
      </c>
      <c r="AY158" s="329">
        <v>0</v>
      </c>
      <c r="AZ158" s="329">
        <v>0</v>
      </c>
      <c r="BA158" s="329">
        <v>0</v>
      </c>
      <c r="BB158" s="329">
        <v>0</v>
      </c>
      <c r="BC158" s="329">
        <v>0</v>
      </c>
      <c r="BD158" s="329">
        <v>0</v>
      </c>
      <c r="BE158" s="329">
        <v>0</v>
      </c>
      <c r="BF158" s="329">
        <v>0</v>
      </c>
      <c r="BG158" s="329">
        <v>0</v>
      </c>
      <c r="BH158" s="329">
        <v>0</v>
      </c>
      <c r="BI158" s="329">
        <v>0</v>
      </c>
      <c r="BJ158" s="329">
        <v>0</v>
      </c>
      <c r="BK158" s="329">
        <v>0</v>
      </c>
      <c r="BL158" s="329">
        <v>0</v>
      </c>
      <c r="BM158" s="329">
        <v>0</v>
      </c>
      <c r="BN158" s="329">
        <v>0</v>
      </c>
      <c r="BO158" s="329">
        <v>0</v>
      </c>
      <c r="BP158" s="329">
        <v>0</v>
      </c>
      <c r="BQ158" s="329">
        <v>0</v>
      </c>
      <c r="BR158" s="329">
        <v>0</v>
      </c>
      <c r="BS158" s="329">
        <v>0</v>
      </c>
    </row>
    <row r="159" spans="1:71" ht="15.75" customHeight="1" x14ac:dyDescent="0.25">
      <c r="A159" s="288" t="s">
        <v>1269</v>
      </c>
      <c r="B159" s="218">
        <v>46254</v>
      </c>
      <c r="C159" s="332">
        <v>0</v>
      </c>
      <c r="D159" s="332">
        <v>4.1666666666666664E-2</v>
      </c>
      <c r="E159" s="329">
        <v>0</v>
      </c>
      <c r="F159" s="329">
        <v>0</v>
      </c>
      <c r="G159" s="329">
        <v>0</v>
      </c>
      <c r="H159" s="329">
        <v>0</v>
      </c>
      <c r="I159" s="329">
        <v>0</v>
      </c>
      <c r="J159" s="329">
        <v>0</v>
      </c>
      <c r="K159" s="329">
        <v>0</v>
      </c>
      <c r="L159" s="329">
        <v>0</v>
      </c>
      <c r="M159" s="329">
        <v>0</v>
      </c>
      <c r="N159" s="329">
        <v>0</v>
      </c>
      <c r="O159" s="329">
        <v>0</v>
      </c>
      <c r="P159" s="329">
        <v>0</v>
      </c>
      <c r="Q159" s="329">
        <v>0</v>
      </c>
      <c r="R159" s="329">
        <v>0</v>
      </c>
      <c r="S159" s="329">
        <v>0</v>
      </c>
      <c r="T159" s="329">
        <v>0</v>
      </c>
      <c r="U159" s="329">
        <v>0</v>
      </c>
      <c r="V159" s="329">
        <v>0</v>
      </c>
      <c r="W159" s="329">
        <v>0</v>
      </c>
      <c r="X159" s="329">
        <v>0</v>
      </c>
      <c r="Y159" s="329">
        <v>0</v>
      </c>
      <c r="Z159" s="329">
        <v>0</v>
      </c>
      <c r="AA159" s="329">
        <v>0</v>
      </c>
      <c r="AB159" s="329">
        <v>0</v>
      </c>
      <c r="AC159" s="329">
        <v>0</v>
      </c>
      <c r="AD159" s="329">
        <v>0</v>
      </c>
      <c r="AE159" s="329">
        <v>0</v>
      </c>
      <c r="AF159" s="329">
        <v>0</v>
      </c>
      <c r="AG159" s="329">
        <v>0</v>
      </c>
      <c r="AH159" s="329">
        <v>0</v>
      </c>
      <c r="AI159" s="329">
        <v>0</v>
      </c>
      <c r="AJ159" s="329">
        <v>0</v>
      </c>
      <c r="AK159" s="329">
        <v>0</v>
      </c>
      <c r="AL159" s="329">
        <v>0</v>
      </c>
      <c r="AM159" s="329">
        <v>0</v>
      </c>
      <c r="AN159" s="329">
        <v>0</v>
      </c>
      <c r="AO159" s="329">
        <v>0</v>
      </c>
      <c r="AP159" s="329">
        <v>0</v>
      </c>
      <c r="AQ159" s="329">
        <v>0</v>
      </c>
      <c r="AR159" s="329">
        <v>0</v>
      </c>
      <c r="AS159" s="329">
        <v>0</v>
      </c>
      <c r="AT159" s="329">
        <v>0</v>
      </c>
      <c r="AU159" s="329">
        <v>0</v>
      </c>
      <c r="AV159" s="329">
        <v>0</v>
      </c>
      <c r="AW159" s="329">
        <v>0</v>
      </c>
      <c r="AX159" s="329">
        <v>0</v>
      </c>
      <c r="AY159" s="329">
        <v>0</v>
      </c>
      <c r="AZ159" s="329">
        <v>0</v>
      </c>
      <c r="BA159" s="329">
        <v>0</v>
      </c>
      <c r="BB159" s="329">
        <v>0</v>
      </c>
      <c r="BC159" s="329">
        <v>0</v>
      </c>
      <c r="BD159" s="329">
        <v>0</v>
      </c>
      <c r="BE159" s="329">
        <v>0</v>
      </c>
      <c r="BF159" s="329">
        <v>0</v>
      </c>
      <c r="BG159" s="329">
        <v>0</v>
      </c>
      <c r="BH159" s="329">
        <v>0</v>
      </c>
      <c r="BI159" s="329">
        <v>0</v>
      </c>
      <c r="BJ159" s="329">
        <v>0</v>
      </c>
      <c r="BK159" s="329">
        <v>0</v>
      </c>
      <c r="BL159" s="329">
        <v>0</v>
      </c>
      <c r="BM159" s="329">
        <v>0</v>
      </c>
      <c r="BN159" s="329">
        <v>0</v>
      </c>
      <c r="BO159" s="329">
        <v>0</v>
      </c>
      <c r="BP159" s="329">
        <v>0</v>
      </c>
      <c r="BQ159" s="329">
        <v>0</v>
      </c>
      <c r="BR159" s="329">
        <v>0</v>
      </c>
      <c r="BS159" s="329">
        <v>0</v>
      </c>
    </row>
    <row r="160" spans="1:71" ht="15.75" customHeight="1" x14ac:dyDescent="0.25">
      <c r="A160" s="288" t="s">
        <v>1270</v>
      </c>
      <c r="B160" s="218">
        <v>46254</v>
      </c>
      <c r="C160" s="332">
        <v>4.1666666666666664E-2</v>
      </c>
      <c r="D160" s="332">
        <v>8.3333333333333329E-2</v>
      </c>
      <c r="E160" s="329">
        <v>0</v>
      </c>
      <c r="F160" s="329">
        <v>0</v>
      </c>
      <c r="G160" s="329">
        <v>0</v>
      </c>
      <c r="H160" s="329">
        <v>0</v>
      </c>
      <c r="I160" s="329">
        <v>0</v>
      </c>
      <c r="J160" s="329">
        <v>0</v>
      </c>
      <c r="K160" s="329">
        <v>0</v>
      </c>
      <c r="L160" s="329">
        <v>0</v>
      </c>
      <c r="M160" s="329">
        <v>0</v>
      </c>
      <c r="N160" s="329">
        <v>0</v>
      </c>
      <c r="O160" s="329">
        <v>0</v>
      </c>
      <c r="P160" s="329">
        <v>0</v>
      </c>
      <c r="Q160" s="329">
        <v>0</v>
      </c>
      <c r="R160" s="329">
        <v>0</v>
      </c>
      <c r="S160" s="329">
        <v>0</v>
      </c>
      <c r="T160" s="329">
        <v>0</v>
      </c>
      <c r="U160" s="329">
        <v>0</v>
      </c>
      <c r="V160" s="329">
        <v>0</v>
      </c>
      <c r="W160" s="329">
        <v>0</v>
      </c>
      <c r="X160" s="329">
        <v>0</v>
      </c>
      <c r="Y160" s="329">
        <v>0</v>
      </c>
      <c r="Z160" s="329">
        <v>0</v>
      </c>
      <c r="AA160" s="329">
        <v>0</v>
      </c>
      <c r="AB160" s="329">
        <v>0</v>
      </c>
      <c r="AC160" s="329">
        <v>0</v>
      </c>
      <c r="AD160" s="329">
        <v>0</v>
      </c>
      <c r="AE160" s="329">
        <v>0</v>
      </c>
      <c r="AF160" s="329">
        <v>0</v>
      </c>
      <c r="AG160" s="329">
        <v>0</v>
      </c>
      <c r="AH160" s="329">
        <v>0</v>
      </c>
      <c r="AI160" s="329">
        <v>0</v>
      </c>
      <c r="AJ160" s="329">
        <v>0</v>
      </c>
      <c r="AK160" s="329">
        <v>0</v>
      </c>
      <c r="AL160" s="329">
        <v>0</v>
      </c>
      <c r="AM160" s="329">
        <v>0</v>
      </c>
      <c r="AN160" s="329">
        <v>0</v>
      </c>
      <c r="AO160" s="329">
        <v>0</v>
      </c>
      <c r="AP160" s="329">
        <v>0</v>
      </c>
      <c r="AQ160" s="329">
        <v>0</v>
      </c>
      <c r="AR160" s="329">
        <v>0</v>
      </c>
      <c r="AS160" s="329">
        <v>0</v>
      </c>
      <c r="AT160" s="329">
        <v>0</v>
      </c>
      <c r="AU160" s="329">
        <v>0</v>
      </c>
      <c r="AV160" s="329">
        <v>0</v>
      </c>
      <c r="AW160" s="329">
        <v>0</v>
      </c>
      <c r="AX160" s="329">
        <v>0</v>
      </c>
      <c r="AY160" s="329">
        <v>0</v>
      </c>
      <c r="AZ160" s="329">
        <v>0</v>
      </c>
      <c r="BA160" s="329">
        <v>0</v>
      </c>
      <c r="BB160" s="329">
        <v>0</v>
      </c>
      <c r="BC160" s="329">
        <v>0</v>
      </c>
      <c r="BD160" s="329">
        <v>0</v>
      </c>
      <c r="BE160" s="329">
        <v>0</v>
      </c>
      <c r="BF160" s="329">
        <v>0</v>
      </c>
      <c r="BG160" s="329">
        <v>0</v>
      </c>
      <c r="BH160" s="329">
        <v>0</v>
      </c>
      <c r="BI160" s="329">
        <v>0</v>
      </c>
      <c r="BJ160" s="329">
        <v>0</v>
      </c>
      <c r="BK160" s="329">
        <v>0</v>
      </c>
      <c r="BL160" s="329">
        <v>0</v>
      </c>
      <c r="BM160" s="329">
        <v>0</v>
      </c>
      <c r="BN160" s="329">
        <v>0</v>
      </c>
      <c r="BO160" s="329">
        <v>0</v>
      </c>
      <c r="BP160" s="329">
        <v>0</v>
      </c>
      <c r="BQ160" s="329">
        <v>0</v>
      </c>
      <c r="BR160" s="329">
        <v>0</v>
      </c>
      <c r="BS160" s="329">
        <v>0</v>
      </c>
    </row>
    <row r="161" spans="1:71" ht="15.75" customHeight="1" x14ac:dyDescent="0.25">
      <c r="A161" s="288" t="s">
        <v>1271</v>
      </c>
      <c r="B161" s="218">
        <v>46254</v>
      </c>
      <c r="C161" s="332">
        <v>8.3333333333333329E-2</v>
      </c>
      <c r="D161" s="332">
        <v>0.125</v>
      </c>
      <c r="E161" s="329">
        <v>0</v>
      </c>
      <c r="F161" s="329">
        <v>0</v>
      </c>
      <c r="G161" s="329">
        <v>0</v>
      </c>
      <c r="H161" s="329">
        <v>0</v>
      </c>
      <c r="I161" s="329">
        <v>0</v>
      </c>
      <c r="J161" s="329">
        <v>0</v>
      </c>
      <c r="K161" s="329">
        <v>0</v>
      </c>
      <c r="L161" s="329">
        <v>0</v>
      </c>
      <c r="M161" s="329">
        <v>0</v>
      </c>
      <c r="N161" s="329">
        <v>0</v>
      </c>
      <c r="O161" s="329">
        <v>0</v>
      </c>
      <c r="P161" s="329">
        <v>0</v>
      </c>
      <c r="Q161" s="329">
        <v>0</v>
      </c>
      <c r="R161" s="329">
        <v>0</v>
      </c>
      <c r="S161" s="329">
        <v>0</v>
      </c>
      <c r="T161" s="329">
        <v>0</v>
      </c>
      <c r="U161" s="329">
        <v>0</v>
      </c>
      <c r="V161" s="329">
        <v>0</v>
      </c>
      <c r="W161" s="329">
        <v>0</v>
      </c>
      <c r="X161" s="329">
        <v>0</v>
      </c>
      <c r="Y161" s="329">
        <v>0</v>
      </c>
      <c r="Z161" s="329">
        <v>0</v>
      </c>
      <c r="AA161" s="329">
        <v>0</v>
      </c>
      <c r="AB161" s="329">
        <v>0</v>
      </c>
      <c r="AC161" s="329">
        <v>0</v>
      </c>
      <c r="AD161" s="329">
        <v>0</v>
      </c>
      <c r="AE161" s="329">
        <v>0</v>
      </c>
      <c r="AF161" s="329">
        <v>0</v>
      </c>
      <c r="AG161" s="329">
        <v>0</v>
      </c>
      <c r="AH161" s="329">
        <v>0</v>
      </c>
      <c r="AI161" s="329">
        <v>0</v>
      </c>
      <c r="AJ161" s="329">
        <v>0</v>
      </c>
      <c r="AK161" s="329">
        <v>0</v>
      </c>
      <c r="AL161" s="329">
        <v>0</v>
      </c>
      <c r="AM161" s="329">
        <v>0</v>
      </c>
      <c r="AN161" s="329">
        <v>0</v>
      </c>
      <c r="AO161" s="329">
        <v>0</v>
      </c>
      <c r="AP161" s="329">
        <v>0</v>
      </c>
      <c r="AQ161" s="329">
        <v>0</v>
      </c>
      <c r="AR161" s="329">
        <v>0</v>
      </c>
      <c r="AS161" s="329">
        <v>0</v>
      </c>
      <c r="AT161" s="329">
        <v>0</v>
      </c>
      <c r="AU161" s="329">
        <v>0</v>
      </c>
      <c r="AV161" s="329">
        <v>0</v>
      </c>
      <c r="AW161" s="329">
        <v>0</v>
      </c>
      <c r="AX161" s="329">
        <v>0</v>
      </c>
      <c r="AY161" s="329">
        <v>0</v>
      </c>
      <c r="AZ161" s="329">
        <v>0</v>
      </c>
      <c r="BA161" s="329">
        <v>0</v>
      </c>
      <c r="BB161" s="329">
        <v>0</v>
      </c>
      <c r="BC161" s="329">
        <v>0</v>
      </c>
      <c r="BD161" s="329">
        <v>0</v>
      </c>
      <c r="BE161" s="329">
        <v>0</v>
      </c>
      <c r="BF161" s="329">
        <v>0</v>
      </c>
      <c r="BG161" s="329">
        <v>0</v>
      </c>
      <c r="BH161" s="329">
        <v>0</v>
      </c>
      <c r="BI161" s="329">
        <v>0</v>
      </c>
      <c r="BJ161" s="329">
        <v>0</v>
      </c>
      <c r="BK161" s="329">
        <v>0</v>
      </c>
      <c r="BL161" s="329">
        <v>0</v>
      </c>
      <c r="BM161" s="329">
        <v>0</v>
      </c>
      <c r="BN161" s="329">
        <v>0</v>
      </c>
      <c r="BO161" s="329">
        <v>0</v>
      </c>
      <c r="BP161" s="329">
        <v>0</v>
      </c>
      <c r="BQ161" s="329">
        <v>0</v>
      </c>
      <c r="BR161" s="329">
        <v>0</v>
      </c>
      <c r="BS161" s="329">
        <v>0</v>
      </c>
    </row>
    <row r="162" spans="1:71" ht="15.75" customHeight="1" x14ac:dyDescent="0.25">
      <c r="A162" s="288" t="s">
        <v>1272</v>
      </c>
      <c r="B162" s="218">
        <v>46254</v>
      </c>
      <c r="C162" s="332">
        <v>0.125</v>
      </c>
      <c r="D162" s="332">
        <v>0.16666666666666666</v>
      </c>
      <c r="E162" s="329">
        <v>0</v>
      </c>
      <c r="F162" s="329">
        <v>0</v>
      </c>
      <c r="G162" s="329">
        <v>0</v>
      </c>
      <c r="H162" s="329">
        <v>0</v>
      </c>
      <c r="I162" s="329">
        <v>0</v>
      </c>
      <c r="J162" s="329">
        <v>0</v>
      </c>
      <c r="K162" s="329">
        <v>0</v>
      </c>
      <c r="L162" s="329">
        <v>0</v>
      </c>
      <c r="M162" s="329">
        <v>0</v>
      </c>
      <c r="N162" s="329">
        <v>0</v>
      </c>
      <c r="O162" s="329">
        <v>0</v>
      </c>
      <c r="P162" s="329">
        <v>0</v>
      </c>
      <c r="Q162" s="329">
        <v>0</v>
      </c>
      <c r="R162" s="329">
        <v>0</v>
      </c>
      <c r="S162" s="329">
        <v>0</v>
      </c>
      <c r="T162" s="329">
        <v>0</v>
      </c>
      <c r="U162" s="329">
        <v>0</v>
      </c>
      <c r="V162" s="329">
        <v>0</v>
      </c>
      <c r="W162" s="329">
        <v>0</v>
      </c>
      <c r="X162" s="329">
        <v>0</v>
      </c>
      <c r="Y162" s="329">
        <v>0</v>
      </c>
      <c r="Z162" s="329">
        <v>0</v>
      </c>
      <c r="AA162" s="329">
        <v>0</v>
      </c>
      <c r="AB162" s="329">
        <v>0</v>
      </c>
      <c r="AC162" s="329">
        <v>0</v>
      </c>
      <c r="AD162" s="329">
        <v>0</v>
      </c>
      <c r="AE162" s="329">
        <v>0</v>
      </c>
      <c r="AF162" s="329">
        <v>0</v>
      </c>
      <c r="AG162" s="329">
        <v>0</v>
      </c>
      <c r="AH162" s="329">
        <v>0</v>
      </c>
      <c r="AI162" s="329">
        <v>0</v>
      </c>
      <c r="AJ162" s="329">
        <v>0</v>
      </c>
      <c r="AK162" s="329">
        <v>0</v>
      </c>
      <c r="AL162" s="329">
        <v>0</v>
      </c>
      <c r="AM162" s="329">
        <v>0</v>
      </c>
      <c r="AN162" s="329">
        <v>0</v>
      </c>
      <c r="AO162" s="329">
        <v>0</v>
      </c>
      <c r="AP162" s="329">
        <v>0</v>
      </c>
      <c r="AQ162" s="329">
        <v>0</v>
      </c>
      <c r="AR162" s="329">
        <v>0</v>
      </c>
      <c r="AS162" s="329">
        <v>0</v>
      </c>
      <c r="AT162" s="329">
        <v>0</v>
      </c>
      <c r="AU162" s="329">
        <v>0</v>
      </c>
      <c r="AV162" s="329">
        <v>0</v>
      </c>
      <c r="AW162" s="329">
        <v>0</v>
      </c>
      <c r="AX162" s="329">
        <v>0</v>
      </c>
      <c r="AY162" s="329">
        <v>0</v>
      </c>
      <c r="AZ162" s="329">
        <v>0</v>
      </c>
      <c r="BA162" s="329">
        <v>0</v>
      </c>
      <c r="BB162" s="329">
        <v>0</v>
      </c>
      <c r="BC162" s="329">
        <v>0</v>
      </c>
      <c r="BD162" s="329">
        <v>0</v>
      </c>
      <c r="BE162" s="329">
        <v>0</v>
      </c>
      <c r="BF162" s="329">
        <v>0</v>
      </c>
      <c r="BG162" s="329">
        <v>0</v>
      </c>
      <c r="BH162" s="329">
        <v>0</v>
      </c>
      <c r="BI162" s="329">
        <v>0</v>
      </c>
      <c r="BJ162" s="329">
        <v>0</v>
      </c>
      <c r="BK162" s="329">
        <v>0</v>
      </c>
      <c r="BL162" s="329">
        <v>0</v>
      </c>
      <c r="BM162" s="329">
        <v>0</v>
      </c>
      <c r="BN162" s="329">
        <v>0</v>
      </c>
      <c r="BO162" s="329">
        <v>0</v>
      </c>
      <c r="BP162" s="329">
        <v>0</v>
      </c>
      <c r="BQ162" s="329">
        <v>0</v>
      </c>
      <c r="BR162" s="329">
        <v>0</v>
      </c>
      <c r="BS162" s="329">
        <v>0</v>
      </c>
    </row>
    <row r="163" spans="1:71" ht="15.75" customHeight="1" x14ac:dyDescent="0.25">
      <c r="A163" s="288" t="s">
        <v>1273</v>
      </c>
      <c r="B163" s="218">
        <v>46254</v>
      </c>
      <c r="C163" s="332">
        <v>0.16666666666666666</v>
      </c>
      <c r="D163" s="332">
        <v>0.20833333333333334</v>
      </c>
      <c r="E163" s="329">
        <v>0</v>
      </c>
      <c r="F163" s="329">
        <v>0</v>
      </c>
      <c r="G163" s="329">
        <v>0</v>
      </c>
      <c r="H163" s="329">
        <v>0</v>
      </c>
      <c r="I163" s="329">
        <v>0</v>
      </c>
      <c r="J163" s="329">
        <v>0</v>
      </c>
      <c r="K163" s="329">
        <v>0</v>
      </c>
      <c r="L163" s="329">
        <v>0</v>
      </c>
      <c r="M163" s="329">
        <v>0</v>
      </c>
      <c r="N163" s="329">
        <v>0</v>
      </c>
      <c r="O163" s="329">
        <v>0</v>
      </c>
      <c r="P163" s="329">
        <v>0</v>
      </c>
      <c r="Q163" s="329">
        <v>0</v>
      </c>
      <c r="R163" s="329">
        <v>0</v>
      </c>
      <c r="S163" s="329">
        <v>0</v>
      </c>
      <c r="T163" s="329">
        <v>0</v>
      </c>
      <c r="U163" s="329">
        <v>0</v>
      </c>
      <c r="V163" s="329">
        <v>0</v>
      </c>
      <c r="W163" s="329">
        <v>0</v>
      </c>
      <c r="X163" s="329">
        <v>0</v>
      </c>
      <c r="Y163" s="329">
        <v>0</v>
      </c>
      <c r="Z163" s="329">
        <v>0</v>
      </c>
      <c r="AA163" s="329">
        <v>0</v>
      </c>
      <c r="AB163" s="329">
        <v>0</v>
      </c>
      <c r="AC163" s="329">
        <v>0</v>
      </c>
      <c r="AD163" s="329">
        <v>0</v>
      </c>
      <c r="AE163" s="329">
        <v>0</v>
      </c>
      <c r="AF163" s="329">
        <v>0</v>
      </c>
      <c r="AG163" s="329">
        <v>0</v>
      </c>
      <c r="AH163" s="329">
        <v>0</v>
      </c>
      <c r="AI163" s="329">
        <v>0</v>
      </c>
      <c r="AJ163" s="329">
        <v>0</v>
      </c>
      <c r="AK163" s="329">
        <v>0</v>
      </c>
      <c r="AL163" s="329">
        <v>0</v>
      </c>
      <c r="AM163" s="329">
        <v>0</v>
      </c>
      <c r="AN163" s="329">
        <v>0</v>
      </c>
      <c r="AO163" s="329">
        <v>0</v>
      </c>
      <c r="AP163" s="329">
        <v>0</v>
      </c>
      <c r="AQ163" s="329">
        <v>0</v>
      </c>
      <c r="AR163" s="329">
        <v>0</v>
      </c>
      <c r="AS163" s="329">
        <v>0</v>
      </c>
      <c r="AT163" s="329">
        <v>0</v>
      </c>
      <c r="AU163" s="329">
        <v>0</v>
      </c>
      <c r="AV163" s="329">
        <v>0</v>
      </c>
      <c r="AW163" s="329">
        <v>0</v>
      </c>
      <c r="AX163" s="329">
        <v>0</v>
      </c>
      <c r="AY163" s="329">
        <v>0</v>
      </c>
      <c r="AZ163" s="329">
        <v>0</v>
      </c>
      <c r="BA163" s="329">
        <v>0</v>
      </c>
      <c r="BB163" s="329">
        <v>0</v>
      </c>
      <c r="BC163" s="329">
        <v>0</v>
      </c>
      <c r="BD163" s="329">
        <v>0</v>
      </c>
      <c r="BE163" s="329">
        <v>0</v>
      </c>
      <c r="BF163" s="329">
        <v>0</v>
      </c>
      <c r="BG163" s="329">
        <v>0</v>
      </c>
      <c r="BH163" s="329">
        <v>0</v>
      </c>
      <c r="BI163" s="329">
        <v>0</v>
      </c>
      <c r="BJ163" s="329">
        <v>0</v>
      </c>
      <c r="BK163" s="329">
        <v>0</v>
      </c>
      <c r="BL163" s="329">
        <v>0</v>
      </c>
      <c r="BM163" s="329">
        <v>0</v>
      </c>
      <c r="BN163" s="329">
        <v>0</v>
      </c>
      <c r="BO163" s="329">
        <v>0</v>
      </c>
      <c r="BP163" s="329">
        <v>0</v>
      </c>
      <c r="BQ163" s="329">
        <v>0</v>
      </c>
      <c r="BR163" s="329">
        <v>0</v>
      </c>
      <c r="BS163" s="329">
        <v>0</v>
      </c>
    </row>
    <row r="164" spans="1:71" ht="15.75" customHeight="1" x14ac:dyDescent="0.25">
      <c r="A164" s="288" t="s">
        <v>1274</v>
      </c>
      <c r="B164" s="218">
        <v>46254</v>
      </c>
      <c r="C164" s="332">
        <v>0.20833333333333334</v>
      </c>
      <c r="D164" s="332">
        <v>0.25</v>
      </c>
      <c r="E164" s="329">
        <v>0</v>
      </c>
      <c r="F164" s="329">
        <v>0</v>
      </c>
      <c r="G164" s="329">
        <v>0</v>
      </c>
      <c r="H164" s="329">
        <v>0</v>
      </c>
      <c r="I164" s="329">
        <v>0</v>
      </c>
      <c r="J164" s="329">
        <v>0</v>
      </c>
      <c r="K164" s="329">
        <v>0</v>
      </c>
      <c r="L164" s="329">
        <v>0</v>
      </c>
      <c r="M164" s="329">
        <v>0</v>
      </c>
      <c r="N164" s="329">
        <v>0</v>
      </c>
      <c r="O164" s="329">
        <v>0</v>
      </c>
      <c r="P164" s="329">
        <v>0</v>
      </c>
      <c r="Q164" s="329">
        <v>0</v>
      </c>
      <c r="R164" s="329">
        <v>0</v>
      </c>
      <c r="S164" s="329">
        <v>0</v>
      </c>
      <c r="T164" s="329">
        <v>0</v>
      </c>
      <c r="U164" s="329">
        <v>0</v>
      </c>
      <c r="V164" s="329">
        <v>0</v>
      </c>
      <c r="W164" s="329">
        <v>0</v>
      </c>
      <c r="X164" s="329">
        <v>0</v>
      </c>
      <c r="Y164" s="329">
        <v>0</v>
      </c>
      <c r="Z164" s="329">
        <v>0</v>
      </c>
      <c r="AA164" s="329">
        <v>0</v>
      </c>
      <c r="AB164" s="329">
        <v>0</v>
      </c>
      <c r="AC164" s="329">
        <v>0</v>
      </c>
      <c r="AD164" s="329">
        <v>0</v>
      </c>
      <c r="AE164" s="329">
        <v>0</v>
      </c>
      <c r="AF164" s="329">
        <v>0</v>
      </c>
      <c r="AG164" s="329">
        <v>0</v>
      </c>
      <c r="AH164" s="329">
        <v>0</v>
      </c>
      <c r="AI164" s="329">
        <v>0</v>
      </c>
      <c r="AJ164" s="329">
        <v>0</v>
      </c>
      <c r="AK164" s="329">
        <v>0</v>
      </c>
      <c r="AL164" s="329">
        <v>0</v>
      </c>
      <c r="AM164" s="329">
        <v>0</v>
      </c>
      <c r="AN164" s="329">
        <v>0</v>
      </c>
      <c r="AO164" s="329">
        <v>0</v>
      </c>
      <c r="AP164" s="329">
        <v>0</v>
      </c>
      <c r="AQ164" s="329">
        <v>0</v>
      </c>
      <c r="AR164" s="329">
        <v>0</v>
      </c>
      <c r="AS164" s="329">
        <v>0</v>
      </c>
      <c r="AT164" s="329">
        <v>0</v>
      </c>
      <c r="AU164" s="329">
        <v>0</v>
      </c>
      <c r="AV164" s="329">
        <v>0</v>
      </c>
      <c r="AW164" s="329">
        <v>0</v>
      </c>
      <c r="AX164" s="329">
        <v>0</v>
      </c>
      <c r="AY164" s="329">
        <v>0</v>
      </c>
      <c r="AZ164" s="329">
        <v>0</v>
      </c>
      <c r="BA164" s="329">
        <v>0</v>
      </c>
      <c r="BB164" s="329">
        <v>0</v>
      </c>
      <c r="BC164" s="329">
        <v>0</v>
      </c>
      <c r="BD164" s="329">
        <v>0</v>
      </c>
      <c r="BE164" s="329">
        <v>0</v>
      </c>
      <c r="BF164" s="329">
        <v>0</v>
      </c>
      <c r="BG164" s="329">
        <v>0</v>
      </c>
      <c r="BH164" s="329">
        <v>0</v>
      </c>
      <c r="BI164" s="329">
        <v>0</v>
      </c>
      <c r="BJ164" s="329">
        <v>0</v>
      </c>
      <c r="BK164" s="329">
        <v>0</v>
      </c>
      <c r="BL164" s="329">
        <v>0</v>
      </c>
      <c r="BM164" s="329">
        <v>0</v>
      </c>
      <c r="BN164" s="329">
        <v>0</v>
      </c>
      <c r="BO164" s="329">
        <v>0</v>
      </c>
      <c r="BP164" s="329">
        <v>0</v>
      </c>
      <c r="BQ164" s="329">
        <v>0</v>
      </c>
      <c r="BR164" s="329">
        <v>0</v>
      </c>
      <c r="BS164" s="329">
        <v>0</v>
      </c>
    </row>
    <row r="165" spans="1:71" ht="15.75" customHeight="1" x14ac:dyDescent="0.25">
      <c r="A165" s="288" t="s">
        <v>1275</v>
      </c>
      <c r="B165" s="218">
        <v>46255</v>
      </c>
      <c r="C165" s="332">
        <v>0.91666666666666663</v>
      </c>
      <c r="D165" s="332">
        <v>0.95833333333333337</v>
      </c>
      <c r="E165" s="329">
        <v>0</v>
      </c>
      <c r="F165" s="329">
        <v>0</v>
      </c>
      <c r="G165" s="329">
        <v>0</v>
      </c>
      <c r="H165" s="329">
        <v>0</v>
      </c>
      <c r="I165" s="329">
        <v>0</v>
      </c>
      <c r="J165" s="329">
        <v>0</v>
      </c>
      <c r="K165" s="329">
        <v>0</v>
      </c>
      <c r="L165" s="329">
        <v>0</v>
      </c>
      <c r="M165" s="329">
        <v>0</v>
      </c>
      <c r="N165" s="329">
        <v>0</v>
      </c>
      <c r="O165" s="329">
        <v>0</v>
      </c>
      <c r="P165" s="329">
        <v>0</v>
      </c>
      <c r="Q165" s="329">
        <v>0</v>
      </c>
      <c r="R165" s="329">
        <v>0</v>
      </c>
      <c r="S165" s="329">
        <v>0</v>
      </c>
      <c r="T165" s="329">
        <v>0</v>
      </c>
      <c r="U165" s="329">
        <v>0</v>
      </c>
      <c r="V165" s="329">
        <v>0</v>
      </c>
      <c r="W165" s="329">
        <v>0</v>
      </c>
      <c r="X165" s="329">
        <v>0</v>
      </c>
      <c r="Y165" s="329">
        <v>0</v>
      </c>
      <c r="Z165" s="329">
        <v>0</v>
      </c>
      <c r="AA165" s="329">
        <v>0</v>
      </c>
      <c r="AB165" s="329">
        <v>0</v>
      </c>
      <c r="AC165" s="329">
        <v>0</v>
      </c>
      <c r="AD165" s="329">
        <v>0</v>
      </c>
      <c r="AE165" s="329">
        <v>0</v>
      </c>
      <c r="AF165" s="329">
        <v>0</v>
      </c>
      <c r="AG165" s="329">
        <v>0</v>
      </c>
      <c r="AH165" s="329">
        <v>0</v>
      </c>
      <c r="AI165" s="329">
        <v>0</v>
      </c>
      <c r="AJ165" s="329">
        <v>0</v>
      </c>
      <c r="AK165" s="329">
        <v>0</v>
      </c>
      <c r="AL165" s="329">
        <v>0</v>
      </c>
      <c r="AM165" s="329">
        <v>0</v>
      </c>
      <c r="AN165" s="329">
        <v>0</v>
      </c>
      <c r="AO165" s="329">
        <v>0</v>
      </c>
      <c r="AP165" s="329">
        <v>0</v>
      </c>
      <c r="AQ165" s="329">
        <v>0</v>
      </c>
      <c r="AR165" s="329">
        <v>0</v>
      </c>
      <c r="AS165" s="329">
        <v>0</v>
      </c>
      <c r="AT165" s="329">
        <v>0</v>
      </c>
      <c r="AU165" s="329">
        <v>0</v>
      </c>
      <c r="AV165" s="329">
        <v>0</v>
      </c>
      <c r="AW165" s="329">
        <v>0</v>
      </c>
      <c r="AX165" s="329">
        <v>0</v>
      </c>
      <c r="AY165" s="329">
        <v>0</v>
      </c>
      <c r="AZ165" s="329">
        <v>0</v>
      </c>
      <c r="BA165" s="329">
        <v>0</v>
      </c>
      <c r="BB165" s="329">
        <v>0</v>
      </c>
      <c r="BC165" s="329">
        <v>0</v>
      </c>
      <c r="BD165" s="329">
        <v>0</v>
      </c>
      <c r="BE165" s="329">
        <v>0</v>
      </c>
      <c r="BF165" s="329">
        <v>0</v>
      </c>
      <c r="BG165" s="329">
        <v>0</v>
      </c>
      <c r="BH165" s="329">
        <v>0</v>
      </c>
      <c r="BI165" s="329">
        <v>0</v>
      </c>
      <c r="BJ165" s="329">
        <v>0</v>
      </c>
      <c r="BK165" s="329">
        <v>0</v>
      </c>
      <c r="BL165" s="329">
        <v>0</v>
      </c>
      <c r="BM165" s="329">
        <v>0</v>
      </c>
      <c r="BN165" s="329">
        <v>0</v>
      </c>
      <c r="BO165" s="329">
        <v>0</v>
      </c>
      <c r="BP165" s="329">
        <v>0</v>
      </c>
      <c r="BQ165" s="329">
        <v>0</v>
      </c>
      <c r="BR165" s="329">
        <v>0</v>
      </c>
      <c r="BS165" s="329">
        <v>0</v>
      </c>
    </row>
    <row r="166" spans="1:71" ht="15.75" customHeight="1" x14ac:dyDescent="0.25">
      <c r="A166" s="288" t="s">
        <v>1276</v>
      </c>
      <c r="B166" s="218">
        <v>46255</v>
      </c>
      <c r="C166" s="332">
        <v>0.95833333333333337</v>
      </c>
      <c r="D166" s="332">
        <v>0</v>
      </c>
      <c r="E166" s="329">
        <v>0</v>
      </c>
      <c r="F166" s="329">
        <v>0</v>
      </c>
      <c r="G166" s="329">
        <v>0</v>
      </c>
      <c r="H166" s="329">
        <v>0</v>
      </c>
      <c r="I166" s="329">
        <v>0</v>
      </c>
      <c r="J166" s="329">
        <v>0</v>
      </c>
      <c r="K166" s="329">
        <v>0</v>
      </c>
      <c r="L166" s="329">
        <v>0</v>
      </c>
      <c r="M166" s="329">
        <v>0</v>
      </c>
      <c r="N166" s="329">
        <v>0</v>
      </c>
      <c r="O166" s="329">
        <v>0</v>
      </c>
      <c r="P166" s="329">
        <v>0</v>
      </c>
      <c r="Q166" s="329">
        <v>0</v>
      </c>
      <c r="R166" s="329">
        <v>0</v>
      </c>
      <c r="S166" s="329">
        <v>0</v>
      </c>
      <c r="T166" s="329">
        <v>0</v>
      </c>
      <c r="U166" s="329">
        <v>0</v>
      </c>
      <c r="V166" s="329">
        <v>0</v>
      </c>
      <c r="W166" s="329">
        <v>0</v>
      </c>
      <c r="X166" s="329">
        <v>0</v>
      </c>
      <c r="Y166" s="329">
        <v>0</v>
      </c>
      <c r="Z166" s="329">
        <v>0</v>
      </c>
      <c r="AA166" s="329">
        <v>0</v>
      </c>
      <c r="AB166" s="329">
        <v>0</v>
      </c>
      <c r="AC166" s="329">
        <v>0</v>
      </c>
      <c r="AD166" s="329">
        <v>0</v>
      </c>
      <c r="AE166" s="329">
        <v>0</v>
      </c>
      <c r="AF166" s="329">
        <v>0</v>
      </c>
      <c r="AG166" s="329">
        <v>0</v>
      </c>
      <c r="AH166" s="329">
        <v>0</v>
      </c>
      <c r="AI166" s="329">
        <v>0</v>
      </c>
      <c r="AJ166" s="329">
        <v>0</v>
      </c>
      <c r="AK166" s="329">
        <v>0</v>
      </c>
      <c r="AL166" s="329">
        <v>0</v>
      </c>
      <c r="AM166" s="329">
        <v>0</v>
      </c>
      <c r="AN166" s="329">
        <v>0</v>
      </c>
      <c r="AO166" s="329">
        <v>0</v>
      </c>
      <c r="AP166" s="329">
        <v>0</v>
      </c>
      <c r="AQ166" s="329">
        <v>0</v>
      </c>
      <c r="AR166" s="329">
        <v>0</v>
      </c>
      <c r="AS166" s="329">
        <v>0</v>
      </c>
      <c r="AT166" s="329">
        <v>0</v>
      </c>
      <c r="AU166" s="329">
        <v>0</v>
      </c>
      <c r="AV166" s="329">
        <v>0</v>
      </c>
      <c r="AW166" s="329">
        <v>0</v>
      </c>
      <c r="AX166" s="329">
        <v>0</v>
      </c>
      <c r="AY166" s="329">
        <v>0</v>
      </c>
      <c r="AZ166" s="329">
        <v>0</v>
      </c>
      <c r="BA166" s="329">
        <v>0</v>
      </c>
      <c r="BB166" s="329">
        <v>0</v>
      </c>
      <c r="BC166" s="329">
        <v>0</v>
      </c>
      <c r="BD166" s="329">
        <v>0</v>
      </c>
      <c r="BE166" s="329">
        <v>0</v>
      </c>
      <c r="BF166" s="329">
        <v>0</v>
      </c>
      <c r="BG166" s="329">
        <v>0</v>
      </c>
      <c r="BH166" s="329">
        <v>0</v>
      </c>
      <c r="BI166" s="329">
        <v>0</v>
      </c>
      <c r="BJ166" s="329">
        <v>0</v>
      </c>
      <c r="BK166" s="329">
        <v>0</v>
      </c>
      <c r="BL166" s="329">
        <v>0</v>
      </c>
      <c r="BM166" s="329">
        <v>0</v>
      </c>
      <c r="BN166" s="329">
        <v>0</v>
      </c>
      <c r="BO166" s="329">
        <v>0</v>
      </c>
      <c r="BP166" s="329">
        <v>0</v>
      </c>
      <c r="BQ166" s="329">
        <v>0</v>
      </c>
      <c r="BR166" s="329">
        <v>0</v>
      </c>
      <c r="BS166" s="329">
        <v>0</v>
      </c>
    </row>
    <row r="167" spans="1:71" ht="15.75" customHeight="1" x14ac:dyDescent="0.25">
      <c r="A167" s="288" t="s">
        <v>1277</v>
      </c>
      <c r="B167" s="218">
        <v>46255</v>
      </c>
      <c r="C167" s="332">
        <v>0</v>
      </c>
      <c r="D167" s="332">
        <v>4.1666666666666664E-2</v>
      </c>
      <c r="E167" s="329">
        <v>0</v>
      </c>
      <c r="F167" s="329">
        <v>0</v>
      </c>
      <c r="G167" s="329">
        <v>0</v>
      </c>
      <c r="H167" s="329">
        <v>0</v>
      </c>
      <c r="I167" s="329">
        <v>0</v>
      </c>
      <c r="J167" s="329">
        <v>0</v>
      </c>
      <c r="K167" s="329">
        <v>0</v>
      </c>
      <c r="L167" s="329">
        <v>0</v>
      </c>
      <c r="M167" s="329">
        <v>0</v>
      </c>
      <c r="N167" s="329">
        <v>0</v>
      </c>
      <c r="O167" s="329">
        <v>0</v>
      </c>
      <c r="P167" s="329">
        <v>0</v>
      </c>
      <c r="Q167" s="329">
        <v>0</v>
      </c>
      <c r="R167" s="329">
        <v>0</v>
      </c>
      <c r="S167" s="329">
        <v>0</v>
      </c>
      <c r="T167" s="329">
        <v>0</v>
      </c>
      <c r="U167" s="329">
        <v>0</v>
      </c>
      <c r="V167" s="329">
        <v>0</v>
      </c>
      <c r="W167" s="329">
        <v>0</v>
      </c>
      <c r="X167" s="329">
        <v>0</v>
      </c>
      <c r="Y167" s="329">
        <v>0</v>
      </c>
      <c r="Z167" s="329">
        <v>0</v>
      </c>
      <c r="AA167" s="329">
        <v>0</v>
      </c>
      <c r="AB167" s="329">
        <v>0</v>
      </c>
      <c r="AC167" s="329">
        <v>0</v>
      </c>
      <c r="AD167" s="329">
        <v>0</v>
      </c>
      <c r="AE167" s="329">
        <v>0</v>
      </c>
      <c r="AF167" s="329">
        <v>0</v>
      </c>
      <c r="AG167" s="329">
        <v>0</v>
      </c>
      <c r="AH167" s="329">
        <v>0</v>
      </c>
      <c r="AI167" s="329">
        <v>0</v>
      </c>
      <c r="AJ167" s="329">
        <v>0</v>
      </c>
      <c r="AK167" s="329">
        <v>0</v>
      </c>
      <c r="AL167" s="329">
        <v>0</v>
      </c>
      <c r="AM167" s="329">
        <v>0</v>
      </c>
      <c r="AN167" s="329">
        <v>0</v>
      </c>
      <c r="AO167" s="329">
        <v>0</v>
      </c>
      <c r="AP167" s="329">
        <v>0</v>
      </c>
      <c r="AQ167" s="329">
        <v>0</v>
      </c>
      <c r="AR167" s="329">
        <v>0</v>
      </c>
      <c r="AS167" s="329">
        <v>0</v>
      </c>
      <c r="AT167" s="329">
        <v>0</v>
      </c>
      <c r="AU167" s="329">
        <v>0</v>
      </c>
      <c r="AV167" s="329">
        <v>0</v>
      </c>
      <c r="AW167" s="329">
        <v>0</v>
      </c>
      <c r="AX167" s="329">
        <v>0</v>
      </c>
      <c r="AY167" s="329">
        <v>0</v>
      </c>
      <c r="AZ167" s="329">
        <v>0</v>
      </c>
      <c r="BA167" s="329">
        <v>0</v>
      </c>
      <c r="BB167" s="329">
        <v>0</v>
      </c>
      <c r="BC167" s="329">
        <v>0</v>
      </c>
      <c r="BD167" s="329">
        <v>0</v>
      </c>
      <c r="BE167" s="329">
        <v>0</v>
      </c>
      <c r="BF167" s="329">
        <v>0</v>
      </c>
      <c r="BG167" s="329">
        <v>0</v>
      </c>
      <c r="BH167" s="329">
        <v>0</v>
      </c>
      <c r="BI167" s="329">
        <v>0</v>
      </c>
      <c r="BJ167" s="329">
        <v>0</v>
      </c>
      <c r="BK167" s="329">
        <v>0</v>
      </c>
      <c r="BL167" s="329">
        <v>0</v>
      </c>
      <c r="BM167" s="329">
        <v>0</v>
      </c>
      <c r="BN167" s="329">
        <v>0</v>
      </c>
      <c r="BO167" s="329">
        <v>0</v>
      </c>
      <c r="BP167" s="329">
        <v>0</v>
      </c>
      <c r="BQ167" s="329">
        <v>0</v>
      </c>
      <c r="BR167" s="329">
        <v>0</v>
      </c>
      <c r="BS167" s="329">
        <v>0</v>
      </c>
    </row>
    <row r="168" spans="1:71" ht="15.75" customHeight="1" x14ac:dyDescent="0.25">
      <c r="A168" s="288" t="s">
        <v>1278</v>
      </c>
      <c r="B168" s="218">
        <v>46255</v>
      </c>
      <c r="C168" s="332">
        <v>4.1666666666666664E-2</v>
      </c>
      <c r="D168" s="332">
        <v>8.3333333333333329E-2</v>
      </c>
      <c r="E168" s="329">
        <v>0</v>
      </c>
      <c r="F168" s="329">
        <v>0</v>
      </c>
      <c r="G168" s="329">
        <v>0</v>
      </c>
      <c r="H168" s="329">
        <v>0</v>
      </c>
      <c r="I168" s="329">
        <v>0</v>
      </c>
      <c r="J168" s="329">
        <v>0</v>
      </c>
      <c r="K168" s="329">
        <v>0</v>
      </c>
      <c r="L168" s="329">
        <v>0</v>
      </c>
      <c r="M168" s="329">
        <v>0</v>
      </c>
      <c r="N168" s="329">
        <v>0</v>
      </c>
      <c r="O168" s="329">
        <v>0</v>
      </c>
      <c r="P168" s="329">
        <v>0</v>
      </c>
      <c r="Q168" s="329">
        <v>0</v>
      </c>
      <c r="R168" s="329">
        <v>0</v>
      </c>
      <c r="S168" s="329">
        <v>0</v>
      </c>
      <c r="T168" s="329">
        <v>0</v>
      </c>
      <c r="U168" s="329">
        <v>0</v>
      </c>
      <c r="V168" s="329">
        <v>0</v>
      </c>
      <c r="W168" s="329">
        <v>0</v>
      </c>
      <c r="X168" s="329">
        <v>0</v>
      </c>
      <c r="Y168" s="329">
        <v>0</v>
      </c>
      <c r="Z168" s="329">
        <v>0</v>
      </c>
      <c r="AA168" s="329">
        <v>0</v>
      </c>
      <c r="AB168" s="329">
        <v>0</v>
      </c>
      <c r="AC168" s="329">
        <v>0</v>
      </c>
      <c r="AD168" s="329">
        <v>0</v>
      </c>
      <c r="AE168" s="329">
        <v>0</v>
      </c>
      <c r="AF168" s="329">
        <v>0</v>
      </c>
      <c r="AG168" s="329">
        <v>0</v>
      </c>
      <c r="AH168" s="329">
        <v>0</v>
      </c>
      <c r="AI168" s="329">
        <v>0</v>
      </c>
      <c r="AJ168" s="329">
        <v>0</v>
      </c>
      <c r="AK168" s="329">
        <v>0</v>
      </c>
      <c r="AL168" s="329">
        <v>0</v>
      </c>
      <c r="AM168" s="329">
        <v>0</v>
      </c>
      <c r="AN168" s="329">
        <v>0</v>
      </c>
      <c r="AO168" s="329">
        <v>0</v>
      </c>
      <c r="AP168" s="329">
        <v>0</v>
      </c>
      <c r="AQ168" s="329">
        <v>0</v>
      </c>
      <c r="AR168" s="329">
        <v>0</v>
      </c>
      <c r="AS168" s="329">
        <v>0</v>
      </c>
      <c r="AT168" s="329">
        <v>0</v>
      </c>
      <c r="AU168" s="329">
        <v>0</v>
      </c>
      <c r="AV168" s="329">
        <v>0</v>
      </c>
      <c r="AW168" s="329">
        <v>0</v>
      </c>
      <c r="AX168" s="329">
        <v>0</v>
      </c>
      <c r="AY168" s="329">
        <v>0</v>
      </c>
      <c r="AZ168" s="329">
        <v>0</v>
      </c>
      <c r="BA168" s="329">
        <v>0</v>
      </c>
      <c r="BB168" s="329">
        <v>0</v>
      </c>
      <c r="BC168" s="329">
        <v>0</v>
      </c>
      <c r="BD168" s="329">
        <v>0</v>
      </c>
      <c r="BE168" s="329">
        <v>0</v>
      </c>
      <c r="BF168" s="329">
        <v>0</v>
      </c>
      <c r="BG168" s="329">
        <v>0</v>
      </c>
      <c r="BH168" s="329">
        <v>0</v>
      </c>
      <c r="BI168" s="329">
        <v>0</v>
      </c>
      <c r="BJ168" s="329">
        <v>0</v>
      </c>
      <c r="BK168" s="329">
        <v>0</v>
      </c>
      <c r="BL168" s="329">
        <v>0</v>
      </c>
      <c r="BM168" s="329">
        <v>0</v>
      </c>
      <c r="BN168" s="329">
        <v>0</v>
      </c>
      <c r="BO168" s="329">
        <v>0</v>
      </c>
      <c r="BP168" s="329">
        <v>0</v>
      </c>
      <c r="BQ168" s="329">
        <v>0</v>
      </c>
      <c r="BR168" s="329">
        <v>0</v>
      </c>
      <c r="BS168" s="329">
        <v>0</v>
      </c>
    </row>
    <row r="169" spans="1:71" ht="15.75" customHeight="1" x14ac:dyDescent="0.25">
      <c r="A169" s="288" t="s">
        <v>1279</v>
      </c>
      <c r="B169" s="218">
        <v>46255</v>
      </c>
      <c r="C169" s="332">
        <v>8.3333333333333329E-2</v>
      </c>
      <c r="D169" s="332">
        <v>0.125</v>
      </c>
      <c r="E169" s="329">
        <v>0</v>
      </c>
      <c r="F169" s="329">
        <v>0</v>
      </c>
      <c r="G169" s="329">
        <v>0</v>
      </c>
      <c r="H169" s="329">
        <v>0</v>
      </c>
      <c r="I169" s="329">
        <v>0</v>
      </c>
      <c r="J169" s="329">
        <v>0</v>
      </c>
      <c r="K169" s="329">
        <v>0</v>
      </c>
      <c r="L169" s="329">
        <v>0</v>
      </c>
      <c r="M169" s="329">
        <v>0</v>
      </c>
      <c r="N169" s="329">
        <v>0</v>
      </c>
      <c r="O169" s="329">
        <v>0</v>
      </c>
      <c r="P169" s="329">
        <v>0</v>
      </c>
      <c r="Q169" s="329">
        <v>0</v>
      </c>
      <c r="R169" s="329">
        <v>0</v>
      </c>
      <c r="S169" s="329">
        <v>0</v>
      </c>
      <c r="T169" s="329">
        <v>0</v>
      </c>
      <c r="U169" s="329">
        <v>0</v>
      </c>
      <c r="V169" s="329">
        <v>0</v>
      </c>
      <c r="W169" s="329">
        <v>0</v>
      </c>
      <c r="X169" s="329">
        <v>0</v>
      </c>
      <c r="Y169" s="329">
        <v>0</v>
      </c>
      <c r="Z169" s="329">
        <v>0</v>
      </c>
      <c r="AA169" s="329">
        <v>0</v>
      </c>
      <c r="AB169" s="329">
        <v>0</v>
      </c>
      <c r="AC169" s="329">
        <v>0</v>
      </c>
      <c r="AD169" s="329">
        <v>0</v>
      </c>
      <c r="AE169" s="329">
        <v>0</v>
      </c>
      <c r="AF169" s="329">
        <v>0</v>
      </c>
      <c r="AG169" s="329">
        <v>0</v>
      </c>
      <c r="AH169" s="329">
        <v>0</v>
      </c>
      <c r="AI169" s="329">
        <v>0</v>
      </c>
      <c r="AJ169" s="329">
        <v>0</v>
      </c>
      <c r="AK169" s="329">
        <v>0</v>
      </c>
      <c r="AL169" s="329">
        <v>0</v>
      </c>
      <c r="AM169" s="329">
        <v>0</v>
      </c>
      <c r="AN169" s="329">
        <v>0</v>
      </c>
      <c r="AO169" s="329">
        <v>0</v>
      </c>
      <c r="AP169" s="329">
        <v>0</v>
      </c>
      <c r="AQ169" s="329">
        <v>0</v>
      </c>
      <c r="AR169" s="329">
        <v>0</v>
      </c>
      <c r="AS169" s="329">
        <v>0</v>
      </c>
      <c r="AT169" s="329">
        <v>0</v>
      </c>
      <c r="AU169" s="329">
        <v>0</v>
      </c>
      <c r="AV169" s="329">
        <v>0</v>
      </c>
      <c r="AW169" s="329">
        <v>0</v>
      </c>
      <c r="AX169" s="329">
        <v>0</v>
      </c>
      <c r="AY169" s="329">
        <v>0</v>
      </c>
      <c r="AZ169" s="329">
        <v>0</v>
      </c>
      <c r="BA169" s="329">
        <v>0</v>
      </c>
      <c r="BB169" s="329">
        <v>0</v>
      </c>
      <c r="BC169" s="329">
        <v>0</v>
      </c>
      <c r="BD169" s="329">
        <v>0</v>
      </c>
      <c r="BE169" s="329">
        <v>0</v>
      </c>
      <c r="BF169" s="329">
        <v>0</v>
      </c>
      <c r="BG169" s="329">
        <v>0</v>
      </c>
      <c r="BH169" s="329">
        <v>0</v>
      </c>
      <c r="BI169" s="329">
        <v>0</v>
      </c>
      <c r="BJ169" s="329">
        <v>0</v>
      </c>
      <c r="BK169" s="329">
        <v>0</v>
      </c>
      <c r="BL169" s="329">
        <v>0</v>
      </c>
      <c r="BM169" s="329">
        <v>0</v>
      </c>
      <c r="BN169" s="329">
        <v>0</v>
      </c>
      <c r="BO169" s="329">
        <v>0</v>
      </c>
      <c r="BP169" s="329">
        <v>0</v>
      </c>
      <c r="BQ169" s="329">
        <v>0</v>
      </c>
      <c r="BR169" s="329">
        <v>0</v>
      </c>
      <c r="BS169" s="329">
        <v>0</v>
      </c>
    </row>
    <row r="170" spans="1:71" ht="15.75" customHeight="1" x14ac:dyDescent="0.25">
      <c r="A170" s="288" t="s">
        <v>1280</v>
      </c>
      <c r="B170" s="218">
        <v>46255</v>
      </c>
      <c r="C170" s="332">
        <v>0.125</v>
      </c>
      <c r="D170" s="332">
        <v>0.16666666666666666</v>
      </c>
      <c r="E170" s="329">
        <v>0</v>
      </c>
      <c r="F170" s="329">
        <v>0</v>
      </c>
      <c r="G170" s="329">
        <v>0</v>
      </c>
      <c r="H170" s="329">
        <v>0</v>
      </c>
      <c r="I170" s="329">
        <v>0</v>
      </c>
      <c r="J170" s="329">
        <v>0</v>
      </c>
      <c r="K170" s="329">
        <v>0</v>
      </c>
      <c r="L170" s="329">
        <v>0</v>
      </c>
      <c r="M170" s="329">
        <v>0</v>
      </c>
      <c r="N170" s="329">
        <v>0</v>
      </c>
      <c r="O170" s="329">
        <v>0</v>
      </c>
      <c r="P170" s="329">
        <v>0</v>
      </c>
      <c r="Q170" s="329">
        <v>0</v>
      </c>
      <c r="R170" s="329">
        <v>0</v>
      </c>
      <c r="S170" s="329">
        <v>0</v>
      </c>
      <c r="T170" s="329">
        <v>0</v>
      </c>
      <c r="U170" s="329">
        <v>0</v>
      </c>
      <c r="V170" s="329">
        <v>0</v>
      </c>
      <c r="W170" s="329">
        <v>0</v>
      </c>
      <c r="X170" s="329">
        <v>0</v>
      </c>
      <c r="Y170" s="329">
        <v>0</v>
      </c>
      <c r="Z170" s="329">
        <v>0</v>
      </c>
      <c r="AA170" s="329">
        <v>0</v>
      </c>
      <c r="AB170" s="329">
        <v>0</v>
      </c>
      <c r="AC170" s="329">
        <v>0</v>
      </c>
      <c r="AD170" s="329">
        <v>0</v>
      </c>
      <c r="AE170" s="329">
        <v>0</v>
      </c>
      <c r="AF170" s="329">
        <v>0</v>
      </c>
      <c r="AG170" s="329">
        <v>0</v>
      </c>
      <c r="AH170" s="329">
        <v>0</v>
      </c>
      <c r="AI170" s="329">
        <v>0</v>
      </c>
      <c r="AJ170" s="329">
        <v>0</v>
      </c>
      <c r="AK170" s="329">
        <v>0</v>
      </c>
      <c r="AL170" s="329">
        <v>0</v>
      </c>
      <c r="AM170" s="329">
        <v>0</v>
      </c>
      <c r="AN170" s="329">
        <v>0</v>
      </c>
      <c r="AO170" s="329">
        <v>0</v>
      </c>
      <c r="AP170" s="329">
        <v>0</v>
      </c>
      <c r="AQ170" s="329">
        <v>0</v>
      </c>
      <c r="AR170" s="329">
        <v>0</v>
      </c>
      <c r="AS170" s="329">
        <v>0</v>
      </c>
      <c r="AT170" s="329">
        <v>0</v>
      </c>
      <c r="AU170" s="329">
        <v>0</v>
      </c>
      <c r="AV170" s="329">
        <v>0</v>
      </c>
      <c r="AW170" s="329">
        <v>0</v>
      </c>
      <c r="AX170" s="329">
        <v>0</v>
      </c>
      <c r="AY170" s="329">
        <v>0</v>
      </c>
      <c r="AZ170" s="329">
        <v>0</v>
      </c>
      <c r="BA170" s="329">
        <v>0</v>
      </c>
      <c r="BB170" s="329">
        <v>0</v>
      </c>
      <c r="BC170" s="329">
        <v>0</v>
      </c>
      <c r="BD170" s="329">
        <v>0</v>
      </c>
      <c r="BE170" s="329">
        <v>0</v>
      </c>
      <c r="BF170" s="329">
        <v>0</v>
      </c>
      <c r="BG170" s="329">
        <v>0</v>
      </c>
      <c r="BH170" s="329">
        <v>0</v>
      </c>
      <c r="BI170" s="329">
        <v>0</v>
      </c>
      <c r="BJ170" s="329">
        <v>0</v>
      </c>
      <c r="BK170" s="329">
        <v>0</v>
      </c>
      <c r="BL170" s="329">
        <v>0</v>
      </c>
      <c r="BM170" s="329">
        <v>0</v>
      </c>
      <c r="BN170" s="329">
        <v>0</v>
      </c>
      <c r="BO170" s="329">
        <v>0</v>
      </c>
      <c r="BP170" s="329">
        <v>0</v>
      </c>
      <c r="BQ170" s="329">
        <v>0</v>
      </c>
      <c r="BR170" s="329">
        <v>0</v>
      </c>
      <c r="BS170" s="329">
        <v>0</v>
      </c>
    </row>
    <row r="171" spans="1:71" ht="15.75" customHeight="1" x14ac:dyDescent="0.25">
      <c r="A171" s="288" t="s">
        <v>1281</v>
      </c>
      <c r="B171" s="218">
        <v>46255</v>
      </c>
      <c r="C171" s="332">
        <v>0.16666666666666666</v>
      </c>
      <c r="D171" s="332">
        <v>0.20833333333333334</v>
      </c>
      <c r="E171" s="329">
        <v>0</v>
      </c>
      <c r="F171" s="329">
        <v>0</v>
      </c>
      <c r="G171" s="329">
        <v>0</v>
      </c>
      <c r="H171" s="329">
        <v>0</v>
      </c>
      <c r="I171" s="329">
        <v>0</v>
      </c>
      <c r="J171" s="329">
        <v>0</v>
      </c>
      <c r="K171" s="329">
        <v>0</v>
      </c>
      <c r="L171" s="329">
        <v>0</v>
      </c>
      <c r="M171" s="329">
        <v>0</v>
      </c>
      <c r="N171" s="329">
        <v>0</v>
      </c>
      <c r="O171" s="329">
        <v>0</v>
      </c>
      <c r="P171" s="329">
        <v>0</v>
      </c>
      <c r="Q171" s="329">
        <v>0</v>
      </c>
      <c r="R171" s="329">
        <v>0</v>
      </c>
      <c r="S171" s="329">
        <v>0</v>
      </c>
      <c r="T171" s="329">
        <v>0</v>
      </c>
      <c r="U171" s="329">
        <v>0</v>
      </c>
      <c r="V171" s="329">
        <v>0</v>
      </c>
      <c r="W171" s="329">
        <v>0</v>
      </c>
      <c r="X171" s="329">
        <v>0</v>
      </c>
      <c r="Y171" s="329">
        <v>0</v>
      </c>
      <c r="Z171" s="329">
        <v>0</v>
      </c>
      <c r="AA171" s="329">
        <v>0</v>
      </c>
      <c r="AB171" s="329">
        <v>0</v>
      </c>
      <c r="AC171" s="329">
        <v>0</v>
      </c>
      <c r="AD171" s="329">
        <v>0</v>
      </c>
      <c r="AE171" s="329">
        <v>0</v>
      </c>
      <c r="AF171" s="329">
        <v>0</v>
      </c>
      <c r="AG171" s="329">
        <v>0</v>
      </c>
      <c r="AH171" s="329">
        <v>0</v>
      </c>
      <c r="AI171" s="329">
        <v>0</v>
      </c>
      <c r="AJ171" s="329">
        <v>0</v>
      </c>
      <c r="AK171" s="329">
        <v>0</v>
      </c>
      <c r="AL171" s="329">
        <v>0</v>
      </c>
      <c r="AM171" s="329">
        <v>0</v>
      </c>
      <c r="AN171" s="329">
        <v>0</v>
      </c>
      <c r="AO171" s="329">
        <v>0</v>
      </c>
      <c r="AP171" s="329">
        <v>0</v>
      </c>
      <c r="AQ171" s="329">
        <v>0</v>
      </c>
      <c r="AR171" s="329">
        <v>0</v>
      </c>
      <c r="AS171" s="329">
        <v>0</v>
      </c>
      <c r="AT171" s="329">
        <v>0</v>
      </c>
      <c r="AU171" s="329">
        <v>0</v>
      </c>
      <c r="AV171" s="329">
        <v>0</v>
      </c>
      <c r="AW171" s="329">
        <v>0</v>
      </c>
      <c r="AX171" s="329">
        <v>0</v>
      </c>
      <c r="AY171" s="329">
        <v>0</v>
      </c>
      <c r="AZ171" s="329">
        <v>0</v>
      </c>
      <c r="BA171" s="329">
        <v>0</v>
      </c>
      <c r="BB171" s="329">
        <v>0</v>
      </c>
      <c r="BC171" s="329">
        <v>0</v>
      </c>
      <c r="BD171" s="329">
        <v>0</v>
      </c>
      <c r="BE171" s="329">
        <v>0</v>
      </c>
      <c r="BF171" s="329">
        <v>0</v>
      </c>
      <c r="BG171" s="329">
        <v>0</v>
      </c>
      <c r="BH171" s="329">
        <v>0</v>
      </c>
      <c r="BI171" s="329">
        <v>0</v>
      </c>
      <c r="BJ171" s="329">
        <v>0</v>
      </c>
      <c r="BK171" s="329">
        <v>0</v>
      </c>
      <c r="BL171" s="329">
        <v>0</v>
      </c>
      <c r="BM171" s="329">
        <v>0</v>
      </c>
      <c r="BN171" s="329">
        <v>0</v>
      </c>
      <c r="BO171" s="329">
        <v>0</v>
      </c>
      <c r="BP171" s="329">
        <v>0</v>
      </c>
      <c r="BQ171" s="329">
        <v>0</v>
      </c>
      <c r="BR171" s="329">
        <v>0</v>
      </c>
      <c r="BS171" s="329">
        <v>0</v>
      </c>
    </row>
    <row r="172" spans="1:71" ht="15.75" customHeight="1" x14ac:dyDescent="0.25">
      <c r="A172" s="288" t="s">
        <v>1282</v>
      </c>
      <c r="B172" s="218">
        <v>46255</v>
      </c>
      <c r="C172" s="332">
        <v>0.20833333333333334</v>
      </c>
      <c r="D172" s="332">
        <v>0.25</v>
      </c>
      <c r="E172" s="329">
        <v>0</v>
      </c>
      <c r="F172" s="329">
        <v>0</v>
      </c>
      <c r="G172" s="329">
        <v>0</v>
      </c>
      <c r="H172" s="329">
        <v>0</v>
      </c>
      <c r="I172" s="329">
        <v>0</v>
      </c>
      <c r="J172" s="329">
        <v>0</v>
      </c>
      <c r="K172" s="329">
        <v>0</v>
      </c>
      <c r="L172" s="329">
        <v>0</v>
      </c>
      <c r="M172" s="329">
        <v>0</v>
      </c>
      <c r="N172" s="329">
        <v>0</v>
      </c>
      <c r="O172" s="329">
        <v>0</v>
      </c>
      <c r="P172" s="329">
        <v>0</v>
      </c>
      <c r="Q172" s="329">
        <v>0</v>
      </c>
      <c r="R172" s="329">
        <v>0</v>
      </c>
      <c r="S172" s="329">
        <v>0</v>
      </c>
      <c r="T172" s="329">
        <v>0</v>
      </c>
      <c r="U172" s="329">
        <v>0</v>
      </c>
      <c r="V172" s="329">
        <v>0</v>
      </c>
      <c r="W172" s="329">
        <v>0</v>
      </c>
      <c r="X172" s="329">
        <v>0</v>
      </c>
      <c r="Y172" s="329">
        <v>0</v>
      </c>
      <c r="Z172" s="329">
        <v>0</v>
      </c>
      <c r="AA172" s="329">
        <v>0</v>
      </c>
      <c r="AB172" s="329">
        <v>0</v>
      </c>
      <c r="AC172" s="329">
        <v>0</v>
      </c>
      <c r="AD172" s="329">
        <v>0</v>
      </c>
      <c r="AE172" s="329">
        <v>0</v>
      </c>
      <c r="AF172" s="329">
        <v>0</v>
      </c>
      <c r="AG172" s="329">
        <v>0</v>
      </c>
      <c r="AH172" s="329">
        <v>0</v>
      </c>
      <c r="AI172" s="329">
        <v>0</v>
      </c>
      <c r="AJ172" s="329">
        <v>0</v>
      </c>
      <c r="AK172" s="329">
        <v>0</v>
      </c>
      <c r="AL172" s="329">
        <v>0</v>
      </c>
      <c r="AM172" s="329">
        <v>0</v>
      </c>
      <c r="AN172" s="329">
        <v>0</v>
      </c>
      <c r="AO172" s="329">
        <v>0</v>
      </c>
      <c r="AP172" s="329">
        <v>0</v>
      </c>
      <c r="AQ172" s="329">
        <v>0</v>
      </c>
      <c r="AR172" s="329">
        <v>0</v>
      </c>
      <c r="AS172" s="329">
        <v>0</v>
      </c>
      <c r="AT172" s="329">
        <v>0</v>
      </c>
      <c r="AU172" s="329">
        <v>0</v>
      </c>
      <c r="AV172" s="329">
        <v>0</v>
      </c>
      <c r="AW172" s="329">
        <v>0</v>
      </c>
      <c r="AX172" s="329">
        <v>0</v>
      </c>
      <c r="AY172" s="329">
        <v>0</v>
      </c>
      <c r="AZ172" s="329">
        <v>0</v>
      </c>
      <c r="BA172" s="329">
        <v>0</v>
      </c>
      <c r="BB172" s="329">
        <v>0</v>
      </c>
      <c r="BC172" s="329">
        <v>0</v>
      </c>
      <c r="BD172" s="329">
        <v>0</v>
      </c>
      <c r="BE172" s="329">
        <v>0</v>
      </c>
      <c r="BF172" s="329">
        <v>0</v>
      </c>
      <c r="BG172" s="329">
        <v>0</v>
      </c>
      <c r="BH172" s="329">
        <v>0</v>
      </c>
      <c r="BI172" s="329">
        <v>0</v>
      </c>
      <c r="BJ172" s="329">
        <v>0</v>
      </c>
      <c r="BK172" s="329">
        <v>0</v>
      </c>
      <c r="BL172" s="329">
        <v>0</v>
      </c>
      <c r="BM172" s="329">
        <v>0</v>
      </c>
      <c r="BN172" s="329">
        <v>0</v>
      </c>
      <c r="BO172" s="329">
        <v>0</v>
      </c>
      <c r="BP172" s="329">
        <v>0</v>
      </c>
      <c r="BQ172" s="329">
        <v>0</v>
      </c>
      <c r="BR172" s="329">
        <v>0</v>
      </c>
      <c r="BS172" s="329">
        <v>0</v>
      </c>
    </row>
    <row r="173" spans="1:71" ht="15.75" customHeight="1" x14ac:dyDescent="0.25">
      <c r="A173" s="288" t="s">
        <v>1283</v>
      </c>
      <c r="B173" s="218">
        <v>46256</v>
      </c>
      <c r="C173" s="332">
        <v>0.91666666666666663</v>
      </c>
      <c r="D173" s="332">
        <v>0.95833333333333337</v>
      </c>
      <c r="E173" s="329">
        <v>0</v>
      </c>
      <c r="F173" s="329">
        <v>0</v>
      </c>
      <c r="G173" s="329">
        <v>0</v>
      </c>
      <c r="H173" s="329">
        <v>0</v>
      </c>
      <c r="I173" s="329">
        <v>0</v>
      </c>
      <c r="J173" s="329">
        <v>0</v>
      </c>
      <c r="K173" s="329">
        <v>0</v>
      </c>
      <c r="L173" s="329">
        <v>0</v>
      </c>
      <c r="M173" s="329">
        <v>0</v>
      </c>
      <c r="N173" s="329">
        <v>0</v>
      </c>
      <c r="O173" s="329">
        <v>0</v>
      </c>
      <c r="P173" s="329">
        <v>0</v>
      </c>
      <c r="Q173" s="329">
        <v>0</v>
      </c>
      <c r="R173" s="329">
        <v>0</v>
      </c>
      <c r="S173" s="329">
        <v>0</v>
      </c>
      <c r="T173" s="329">
        <v>0</v>
      </c>
      <c r="U173" s="329">
        <v>0</v>
      </c>
      <c r="V173" s="329">
        <v>0</v>
      </c>
      <c r="W173" s="329">
        <v>0</v>
      </c>
      <c r="X173" s="329">
        <v>0</v>
      </c>
      <c r="Y173" s="329">
        <v>0</v>
      </c>
      <c r="Z173" s="329">
        <v>0</v>
      </c>
      <c r="AA173" s="329">
        <v>0</v>
      </c>
      <c r="AB173" s="329">
        <v>0</v>
      </c>
      <c r="AC173" s="329">
        <v>0</v>
      </c>
      <c r="AD173" s="329">
        <v>0</v>
      </c>
      <c r="AE173" s="329">
        <v>0</v>
      </c>
      <c r="AF173" s="329">
        <v>0</v>
      </c>
      <c r="AG173" s="329">
        <v>0</v>
      </c>
      <c r="AH173" s="329">
        <v>0</v>
      </c>
      <c r="AI173" s="329">
        <v>0</v>
      </c>
      <c r="AJ173" s="329">
        <v>0</v>
      </c>
      <c r="AK173" s="329">
        <v>0</v>
      </c>
      <c r="AL173" s="329">
        <v>0</v>
      </c>
      <c r="AM173" s="329">
        <v>0</v>
      </c>
      <c r="AN173" s="329">
        <v>0</v>
      </c>
      <c r="AO173" s="329">
        <v>0</v>
      </c>
      <c r="AP173" s="329">
        <v>0</v>
      </c>
      <c r="AQ173" s="329">
        <v>0</v>
      </c>
      <c r="AR173" s="329">
        <v>0</v>
      </c>
      <c r="AS173" s="329">
        <v>0</v>
      </c>
      <c r="AT173" s="329">
        <v>0</v>
      </c>
      <c r="AU173" s="329">
        <v>0</v>
      </c>
      <c r="AV173" s="329">
        <v>0</v>
      </c>
      <c r="AW173" s="329">
        <v>0</v>
      </c>
      <c r="AX173" s="329">
        <v>0</v>
      </c>
      <c r="AY173" s="329">
        <v>0</v>
      </c>
      <c r="AZ173" s="329">
        <v>0</v>
      </c>
      <c r="BA173" s="329">
        <v>0</v>
      </c>
      <c r="BB173" s="329">
        <v>0</v>
      </c>
      <c r="BC173" s="329">
        <v>0</v>
      </c>
      <c r="BD173" s="329">
        <v>0</v>
      </c>
      <c r="BE173" s="329">
        <v>0</v>
      </c>
      <c r="BF173" s="329">
        <v>0</v>
      </c>
      <c r="BG173" s="329">
        <v>0</v>
      </c>
      <c r="BH173" s="329">
        <v>0</v>
      </c>
      <c r="BI173" s="329">
        <v>0</v>
      </c>
      <c r="BJ173" s="329">
        <v>0</v>
      </c>
      <c r="BK173" s="329">
        <v>0</v>
      </c>
      <c r="BL173" s="329">
        <v>0</v>
      </c>
      <c r="BM173" s="329">
        <v>0</v>
      </c>
      <c r="BN173" s="329">
        <v>0</v>
      </c>
      <c r="BO173" s="329">
        <v>0</v>
      </c>
      <c r="BP173" s="329">
        <v>0</v>
      </c>
      <c r="BQ173" s="329">
        <v>0</v>
      </c>
      <c r="BR173" s="329">
        <v>0</v>
      </c>
      <c r="BS173" s="329">
        <v>0</v>
      </c>
    </row>
    <row r="174" spans="1:71" ht="15.75" customHeight="1" x14ac:dyDescent="0.25">
      <c r="A174" s="288" t="s">
        <v>1284</v>
      </c>
      <c r="B174" s="218">
        <v>46256</v>
      </c>
      <c r="C174" s="332">
        <v>0.95833333333333337</v>
      </c>
      <c r="D174" s="332">
        <v>0</v>
      </c>
      <c r="E174" s="329">
        <v>0</v>
      </c>
      <c r="F174" s="329">
        <v>0</v>
      </c>
      <c r="G174" s="329">
        <v>0</v>
      </c>
      <c r="H174" s="329">
        <v>0</v>
      </c>
      <c r="I174" s="329">
        <v>0</v>
      </c>
      <c r="J174" s="329">
        <v>0</v>
      </c>
      <c r="K174" s="329">
        <v>0</v>
      </c>
      <c r="L174" s="329">
        <v>0</v>
      </c>
      <c r="M174" s="329">
        <v>0</v>
      </c>
      <c r="N174" s="329">
        <v>0</v>
      </c>
      <c r="O174" s="329">
        <v>0</v>
      </c>
      <c r="P174" s="329">
        <v>0</v>
      </c>
      <c r="Q174" s="329">
        <v>0</v>
      </c>
      <c r="R174" s="329">
        <v>0</v>
      </c>
      <c r="S174" s="329">
        <v>0</v>
      </c>
      <c r="T174" s="329">
        <v>0</v>
      </c>
      <c r="U174" s="329">
        <v>0</v>
      </c>
      <c r="V174" s="329">
        <v>0</v>
      </c>
      <c r="W174" s="329">
        <v>0</v>
      </c>
      <c r="X174" s="329">
        <v>0</v>
      </c>
      <c r="Y174" s="329">
        <v>0</v>
      </c>
      <c r="Z174" s="329">
        <v>0</v>
      </c>
      <c r="AA174" s="329">
        <v>0</v>
      </c>
      <c r="AB174" s="329">
        <v>0</v>
      </c>
      <c r="AC174" s="329">
        <v>0</v>
      </c>
      <c r="AD174" s="329">
        <v>0</v>
      </c>
      <c r="AE174" s="329">
        <v>0</v>
      </c>
      <c r="AF174" s="329">
        <v>0</v>
      </c>
      <c r="AG174" s="329">
        <v>0</v>
      </c>
      <c r="AH174" s="329">
        <v>0</v>
      </c>
      <c r="AI174" s="329">
        <v>0</v>
      </c>
      <c r="AJ174" s="329">
        <v>0</v>
      </c>
      <c r="AK174" s="329">
        <v>0</v>
      </c>
      <c r="AL174" s="329">
        <v>0</v>
      </c>
      <c r="AM174" s="329">
        <v>0</v>
      </c>
      <c r="AN174" s="329">
        <v>0</v>
      </c>
      <c r="AO174" s="329">
        <v>0</v>
      </c>
      <c r="AP174" s="329">
        <v>0</v>
      </c>
      <c r="AQ174" s="329">
        <v>0</v>
      </c>
      <c r="AR174" s="329">
        <v>0</v>
      </c>
      <c r="AS174" s="329">
        <v>0</v>
      </c>
      <c r="AT174" s="329">
        <v>0</v>
      </c>
      <c r="AU174" s="329">
        <v>0</v>
      </c>
      <c r="AV174" s="329">
        <v>0</v>
      </c>
      <c r="AW174" s="329">
        <v>0</v>
      </c>
      <c r="AX174" s="329">
        <v>0</v>
      </c>
      <c r="AY174" s="329">
        <v>0</v>
      </c>
      <c r="AZ174" s="329">
        <v>0</v>
      </c>
      <c r="BA174" s="329">
        <v>0</v>
      </c>
      <c r="BB174" s="329">
        <v>0</v>
      </c>
      <c r="BC174" s="329">
        <v>0</v>
      </c>
      <c r="BD174" s="329">
        <v>0</v>
      </c>
      <c r="BE174" s="329">
        <v>0</v>
      </c>
      <c r="BF174" s="329">
        <v>0</v>
      </c>
      <c r="BG174" s="329">
        <v>0</v>
      </c>
      <c r="BH174" s="329">
        <v>0</v>
      </c>
      <c r="BI174" s="329">
        <v>0</v>
      </c>
      <c r="BJ174" s="329">
        <v>0</v>
      </c>
      <c r="BK174" s="329">
        <v>0</v>
      </c>
      <c r="BL174" s="329">
        <v>0</v>
      </c>
      <c r="BM174" s="329">
        <v>0</v>
      </c>
      <c r="BN174" s="329">
        <v>0</v>
      </c>
      <c r="BO174" s="329">
        <v>0</v>
      </c>
      <c r="BP174" s="329">
        <v>0</v>
      </c>
      <c r="BQ174" s="329">
        <v>0</v>
      </c>
      <c r="BR174" s="329">
        <v>0</v>
      </c>
      <c r="BS174" s="329">
        <v>0</v>
      </c>
    </row>
    <row r="175" spans="1:71" ht="15.75" customHeight="1" x14ac:dyDescent="0.25">
      <c r="A175" s="288" t="s">
        <v>1285</v>
      </c>
      <c r="B175" s="218">
        <v>46256</v>
      </c>
      <c r="C175" s="332">
        <v>0</v>
      </c>
      <c r="D175" s="332">
        <v>4.1666666666666664E-2</v>
      </c>
      <c r="E175" s="329">
        <v>0</v>
      </c>
      <c r="F175" s="329">
        <v>0</v>
      </c>
      <c r="G175" s="329">
        <v>0</v>
      </c>
      <c r="H175" s="329">
        <v>0</v>
      </c>
      <c r="I175" s="329">
        <v>0</v>
      </c>
      <c r="J175" s="329">
        <v>0</v>
      </c>
      <c r="K175" s="329">
        <v>0</v>
      </c>
      <c r="L175" s="329">
        <v>0</v>
      </c>
      <c r="M175" s="329">
        <v>0</v>
      </c>
      <c r="N175" s="329">
        <v>0</v>
      </c>
      <c r="O175" s="329">
        <v>0</v>
      </c>
      <c r="P175" s="329">
        <v>0</v>
      </c>
      <c r="Q175" s="329">
        <v>0</v>
      </c>
      <c r="R175" s="329">
        <v>0</v>
      </c>
      <c r="S175" s="329">
        <v>0</v>
      </c>
      <c r="T175" s="329">
        <v>0</v>
      </c>
      <c r="U175" s="329">
        <v>0</v>
      </c>
      <c r="V175" s="329">
        <v>0</v>
      </c>
      <c r="W175" s="329">
        <v>0</v>
      </c>
      <c r="X175" s="329">
        <v>0</v>
      </c>
      <c r="Y175" s="329">
        <v>0</v>
      </c>
      <c r="Z175" s="329">
        <v>0</v>
      </c>
      <c r="AA175" s="329">
        <v>0</v>
      </c>
      <c r="AB175" s="329">
        <v>0</v>
      </c>
      <c r="AC175" s="329">
        <v>0</v>
      </c>
      <c r="AD175" s="329">
        <v>0</v>
      </c>
      <c r="AE175" s="329">
        <v>0</v>
      </c>
      <c r="AF175" s="329">
        <v>0</v>
      </c>
      <c r="AG175" s="329">
        <v>0</v>
      </c>
      <c r="AH175" s="329">
        <v>0</v>
      </c>
      <c r="AI175" s="329">
        <v>0</v>
      </c>
      <c r="AJ175" s="329">
        <v>0</v>
      </c>
      <c r="AK175" s="329">
        <v>0</v>
      </c>
      <c r="AL175" s="329">
        <v>0</v>
      </c>
      <c r="AM175" s="329">
        <v>0</v>
      </c>
      <c r="AN175" s="329">
        <v>0</v>
      </c>
      <c r="AO175" s="329">
        <v>0</v>
      </c>
      <c r="AP175" s="329">
        <v>0</v>
      </c>
      <c r="AQ175" s="329">
        <v>0</v>
      </c>
      <c r="AR175" s="329">
        <v>0</v>
      </c>
      <c r="AS175" s="329">
        <v>0</v>
      </c>
      <c r="AT175" s="329">
        <v>0</v>
      </c>
      <c r="AU175" s="329">
        <v>0</v>
      </c>
      <c r="AV175" s="329">
        <v>0</v>
      </c>
      <c r="AW175" s="329">
        <v>0</v>
      </c>
      <c r="AX175" s="329">
        <v>0</v>
      </c>
      <c r="AY175" s="329">
        <v>0</v>
      </c>
      <c r="AZ175" s="329">
        <v>0</v>
      </c>
      <c r="BA175" s="329">
        <v>0</v>
      </c>
      <c r="BB175" s="329">
        <v>0</v>
      </c>
      <c r="BC175" s="329">
        <v>0</v>
      </c>
      <c r="BD175" s="329">
        <v>0</v>
      </c>
      <c r="BE175" s="329">
        <v>0</v>
      </c>
      <c r="BF175" s="329">
        <v>0</v>
      </c>
      <c r="BG175" s="329">
        <v>0</v>
      </c>
      <c r="BH175" s="329">
        <v>0</v>
      </c>
      <c r="BI175" s="329">
        <v>0</v>
      </c>
      <c r="BJ175" s="329">
        <v>0</v>
      </c>
      <c r="BK175" s="329">
        <v>0</v>
      </c>
      <c r="BL175" s="329">
        <v>0</v>
      </c>
      <c r="BM175" s="329">
        <v>0</v>
      </c>
      <c r="BN175" s="329">
        <v>0</v>
      </c>
      <c r="BO175" s="329">
        <v>0</v>
      </c>
      <c r="BP175" s="329">
        <v>0</v>
      </c>
      <c r="BQ175" s="329">
        <v>0</v>
      </c>
      <c r="BR175" s="329">
        <v>0</v>
      </c>
      <c r="BS175" s="329">
        <v>0</v>
      </c>
    </row>
    <row r="176" spans="1:71" ht="15.75" customHeight="1" x14ac:dyDescent="0.25">
      <c r="A176" s="288" t="s">
        <v>1286</v>
      </c>
      <c r="B176" s="218">
        <v>46256</v>
      </c>
      <c r="C176" s="332">
        <v>4.1666666666666664E-2</v>
      </c>
      <c r="D176" s="332">
        <v>8.3333333333333329E-2</v>
      </c>
      <c r="E176" s="329">
        <v>0</v>
      </c>
      <c r="F176" s="329">
        <v>0</v>
      </c>
      <c r="G176" s="329">
        <v>0</v>
      </c>
      <c r="H176" s="329">
        <v>0</v>
      </c>
      <c r="I176" s="329">
        <v>0</v>
      </c>
      <c r="J176" s="329">
        <v>0</v>
      </c>
      <c r="K176" s="329">
        <v>0</v>
      </c>
      <c r="L176" s="329">
        <v>0</v>
      </c>
      <c r="M176" s="329">
        <v>0</v>
      </c>
      <c r="N176" s="329">
        <v>0</v>
      </c>
      <c r="O176" s="329">
        <v>0</v>
      </c>
      <c r="P176" s="329">
        <v>0</v>
      </c>
      <c r="Q176" s="329">
        <v>0</v>
      </c>
      <c r="R176" s="329">
        <v>0</v>
      </c>
      <c r="S176" s="329">
        <v>0</v>
      </c>
      <c r="T176" s="329">
        <v>0</v>
      </c>
      <c r="U176" s="329">
        <v>0</v>
      </c>
      <c r="V176" s="329">
        <v>0</v>
      </c>
      <c r="W176" s="329">
        <v>0</v>
      </c>
      <c r="X176" s="329">
        <v>0</v>
      </c>
      <c r="Y176" s="329">
        <v>0</v>
      </c>
      <c r="Z176" s="329">
        <v>0</v>
      </c>
      <c r="AA176" s="329">
        <v>0</v>
      </c>
      <c r="AB176" s="329">
        <v>0</v>
      </c>
      <c r="AC176" s="329">
        <v>0</v>
      </c>
      <c r="AD176" s="329">
        <v>0</v>
      </c>
      <c r="AE176" s="329">
        <v>0</v>
      </c>
      <c r="AF176" s="329">
        <v>0</v>
      </c>
      <c r="AG176" s="329">
        <v>0</v>
      </c>
      <c r="AH176" s="329">
        <v>0</v>
      </c>
      <c r="AI176" s="329">
        <v>0</v>
      </c>
      <c r="AJ176" s="329">
        <v>0</v>
      </c>
      <c r="AK176" s="329">
        <v>0</v>
      </c>
      <c r="AL176" s="329">
        <v>0</v>
      </c>
      <c r="AM176" s="329">
        <v>0</v>
      </c>
      <c r="AN176" s="329">
        <v>0</v>
      </c>
      <c r="AO176" s="329">
        <v>0</v>
      </c>
      <c r="AP176" s="329">
        <v>0</v>
      </c>
      <c r="AQ176" s="329">
        <v>0</v>
      </c>
      <c r="AR176" s="329">
        <v>0</v>
      </c>
      <c r="AS176" s="329">
        <v>0</v>
      </c>
      <c r="AT176" s="329">
        <v>0</v>
      </c>
      <c r="AU176" s="329">
        <v>0</v>
      </c>
      <c r="AV176" s="329">
        <v>0</v>
      </c>
      <c r="AW176" s="329">
        <v>0</v>
      </c>
      <c r="AX176" s="329">
        <v>0</v>
      </c>
      <c r="AY176" s="329">
        <v>0</v>
      </c>
      <c r="AZ176" s="329">
        <v>0</v>
      </c>
      <c r="BA176" s="329">
        <v>0</v>
      </c>
      <c r="BB176" s="329">
        <v>0</v>
      </c>
      <c r="BC176" s="329">
        <v>0</v>
      </c>
      <c r="BD176" s="329">
        <v>0</v>
      </c>
      <c r="BE176" s="329">
        <v>0</v>
      </c>
      <c r="BF176" s="329">
        <v>0</v>
      </c>
      <c r="BG176" s="329">
        <v>0</v>
      </c>
      <c r="BH176" s="329">
        <v>0</v>
      </c>
      <c r="BI176" s="329">
        <v>0</v>
      </c>
      <c r="BJ176" s="329">
        <v>0</v>
      </c>
      <c r="BK176" s="329">
        <v>0</v>
      </c>
      <c r="BL176" s="329">
        <v>0</v>
      </c>
      <c r="BM176" s="329">
        <v>0</v>
      </c>
      <c r="BN176" s="329">
        <v>0</v>
      </c>
      <c r="BO176" s="329">
        <v>0</v>
      </c>
      <c r="BP176" s="329">
        <v>0</v>
      </c>
      <c r="BQ176" s="329">
        <v>0</v>
      </c>
      <c r="BR176" s="329">
        <v>0</v>
      </c>
      <c r="BS176" s="329">
        <v>0</v>
      </c>
    </row>
    <row r="177" spans="1:71" ht="15.75" customHeight="1" x14ac:dyDescent="0.25">
      <c r="A177" s="288" t="s">
        <v>1287</v>
      </c>
      <c r="B177" s="218">
        <v>46256</v>
      </c>
      <c r="C177" s="332">
        <v>8.3333333333333329E-2</v>
      </c>
      <c r="D177" s="332">
        <v>0.125</v>
      </c>
      <c r="E177" s="329">
        <v>0</v>
      </c>
      <c r="F177" s="329">
        <v>0</v>
      </c>
      <c r="G177" s="329">
        <v>0</v>
      </c>
      <c r="H177" s="329">
        <v>0</v>
      </c>
      <c r="I177" s="329">
        <v>0</v>
      </c>
      <c r="J177" s="329">
        <v>0</v>
      </c>
      <c r="K177" s="329">
        <v>0</v>
      </c>
      <c r="L177" s="329">
        <v>0</v>
      </c>
      <c r="M177" s="329">
        <v>0</v>
      </c>
      <c r="N177" s="329">
        <v>0</v>
      </c>
      <c r="O177" s="329">
        <v>0</v>
      </c>
      <c r="P177" s="329">
        <v>0</v>
      </c>
      <c r="Q177" s="329">
        <v>0</v>
      </c>
      <c r="R177" s="329">
        <v>0</v>
      </c>
      <c r="S177" s="329">
        <v>0</v>
      </c>
      <c r="T177" s="329">
        <v>0</v>
      </c>
      <c r="U177" s="329">
        <v>0</v>
      </c>
      <c r="V177" s="329">
        <v>0</v>
      </c>
      <c r="W177" s="329">
        <v>0</v>
      </c>
      <c r="X177" s="329">
        <v>0</v>
      </c>
      <c r="Y177" s="329">
        <v>0</v>
      </c>
      <c r="Z177" s="329">
        <v>0</v>
      </c>
      <c r="AA177" s="329">
        <v>0</v>
      </c>
      <c r="AB177" s="329">
        <v>0</v>
      </c>
      <c r="AC177" s="329">
        <v>0</v>
      </c>
      <c r="AD177" s="329">
        <v>0</v>
      </c>
      <c r="AE177" s="329">
        <v>0</v>
      </c>
      <c r="AF177" s="329">
        <v>0</v>
      </c>
      <c r="AG177" s="329">
        <v>0</v>
      </c>
      <c r="AH177" s="329">
        <v>0</v>
      </c>
      <c r="AI177" s="329">
        <v>0</v>
      </c>
      <c r="AJ177" s="329">
        <v>0</v>
      </c>
      <c r="AK177" s="329">
        <v>0</v>
      </c>
      <c r="AL177" s="329">
        <v>0</v>
      </c>
      <c r="AM177" s="329">
        <v>0</v>
      </c>
      <c r="AN177" s="329">
        <v>0</v>
      </c>
      <c r="AO177" s="329">
        <v>0</v>
      </c>
      <c r="AP177" s="329">
        <v>0</v>
      </c>
      <c r="AQ177" s="329">
        <v>0</v>
      </c>
      <c r="AR177" s="329">
        <v>0</v>
      </c>
      <c r="AS177" s="329">
        <v>0</v>
      </c>
      <c r="AT177" s="329">
        <v>0</v>
      </c>
      <c r="AU177" s="329">
        <v>0</v>
      </c>
      <c r="AV177" s="329">
        <v>0</v>
      </c>
      <c r="AW177" s="329">
        <v>0</v>
      </c>
      <c r="AX177" s="329">
        <v>0</v>
      </c>
      <c r="AY177" s="329">
        <v>0</v>
      </c>
      <c r="AZ177" s="329">
        <v>0</v>
      </c>
      <c r="BA177" s="329">
        <v>0</v>
      </c>
      <c r="BB177" s="329">
        <v>0</v>
      </c>
      <c r="BC177" s="329">
        <v>0</v>
      </c>
      <c r="BD177" s="329">
        <v>0</v>
      </c>
      <c r="BE177" s="329">
        <v>0</v>
      </c>
      <c r="BF177" s="329">
        <v>0</v>
      </c>
      <c r="BG177" s="329">
        <v>0</v>
      </c>
      <c r="BH177" s="329">
        <v>0</v>
      </c>
      <c r="BI177" s="329">
        <v>0</v>
      </c>
      <c r="BJ177" s="329">
        <v>0</v>
      </c>
      <c r="BK177" s="329">
        <v>0</v>
      </c>
      <c r="BL177" s="329">
        <v>0</v>
      </c>
      <c r="BM177" s="329">
        <v>0</v>
      </c>
      <c r="BN177" s="329">
        <v>0</v>
      </c>
      <c r="BO177" s="329">
        <v>0</v>
      </c>
      <c r="BP177" s="329">
        <v>0</v>
      </c>
      <c r="BQ177" s="329">
        <v>0</v>
      </c>
      <c r="BR177" s="329">
        <v>0</v>
      </c>
      <c r="BS177" s="329">
        <v>0</v>
      </c>
    </row>
    <row r="178" spans="1:71" ht="15.75" customHeight="1" x14ac:dyDescent="0.25">
      <c r="A178" s="288" t="s">
        <v>1288</v>
      </c>
      <c r="B178" s="218">
        <v>46256</v>
      </c>
      <c r="C178" s="332">
        <v>0.125</v>
      </c>
      <c r="D178" s="332">
        <v>0.16666666666666666</v>
      </c>
      <c r="E178" s="329">
        <v>0</v>
      </c>
      <c r="F178" s="329">
        <v>0</v>
      </c>
      <c r="G178" s="329">
        <v>0</v>
      </c>
      <c r="H178" s="329">
        <v>0</v>
      </c>
      <c r="I178" s="329">
        <v>0</v>
      </c>
      <c r="J178" s="329">
        <v>0</v>
      </c>
      <c r="K178" s="329">
        <v>0</v>
      </c>
      <c r="L178" s="329">
        <v>0</v>
      </c>
      <c r="M178" s="329">
        <v>0</v>
      </c>
      <c r="N178" s="329">
        <v>0</v>
      </c>
      <c r="O178" s="329">
        <v>0</v>
      </c>
      <c r="P178" s="329">
        <v>0</v>
      </c>
      <c r="Q178" s="329">
        <v>0</v>
      </c>
      <c r="R178" s="329">
        <v>0</v>
      </c>
      <c r="S178" s="329">
        <v>0</v>
      </c>
      <c r="T178" s="329">
        <v>0</v>
      </c>
      <c r="U178" s="329">
        <v>0</v>
      </c>
      <c r="V178" s="329">
        <v>0</v>
      </c>
      <c r="W178" s="329">
        <v>0</v>
      </c>
      <c r="X178" s="329">
        <v>0</v>
      </c>
      <c r="Y178" s="329">
        <v>0</v>
      </c>
      <c r="Z178" s="329">
        <v>0</v>
      </c>
      <c r="AA178" s="329">
        <v>0</v>
      </c>
      <c r="AB178" s="329">
        <v>0</v>
      </c>
      <c r="AC178" s="329">
        <v>0</v>
      </c>
      <c r="AD178" s="329">
        <v>0</v>
      </c>
      <c r="AE178" s="329">
        <v>0</v>
      </c>
      <c r="AF178" s="329">
        <v>0</v>
      </c>
      <c r="AG178" s="329">
        <v>0</v>
      </c>
      <c r="AH178" s="329">
        <v>0</v>
      </c>
      <c r="AI178" s="329">
        <v>0</v>
      </c>
      <c r="AJ178" s="329">
        <v>0</v>
      </c>
      <c r="AK178" s="329">
        <v>0</v>
      </c>
      <c r="AL178" s="329">
        <v>0</v>
      </c>
      <c r="AM178" s="329">
        <v>0</v>
      </c>
      <c r="AN178" s="329">
        <v>0</v>
      </c>
      <c r="AO178" s="329">
        <v>0</v>
      </c>
      <c r="AP178" s="329">
        <v>0</v>
      </c>
      <c r="AQ178" s="329">
        <v>0</v>
      </c>
      <c r="AR178" s="329">
        <v>0</v>
      </c>
      <c r="AS178" s="329">
        <v>0</v>
      </c>
      <c r="AT178" s="329">
        <v>0</v>
      </c>
      <c r="AU178" s="329">
        <v>0</v>
      </c>
      <c r="AV178" s="329">
        <v>0</v>
      </c>
      <c r="AW178" s="329">
        <v>0</v>
      </c>
      <c r="AX178" s="329">
        <v>0</v>
      </c>
      <c r="AY178" s="329">
        <v>0</v>
      </c>
      <c r="AZ178" s="329">
        <v>0</v>
      </c>
      <c r="BA178" s="329">
        <v>0</v>
      </c>
      <c r="BB178" s="329">
        <v>0</v>
      </c>
      <c r="BC178" s="329">
        <v>0</v>
      </c>
      <c r="BD178" s="329">
        <v>0</v>
      </c>
      <c r="BE178" s="329">
        <v>0</v>
      </c>
      <c r="BF178" s="329">
        <v>0</v>
      </c>
      <c r="BG178" s="329">
        <v>0</v>
      </c>
      <c r="BH178" s="329">
        <v>0</v>
      </c>
      <c r="BI178" s="329">
        <v>0</v>
      </c>
      <c r="BJ178" s="329">
        <v>0</v>
      </c>
      <c r="BK178" s="329">
        <v>0</v>
      </c>
      <c r="BL178" s="329">
        <v>0</v>
      </c>
      <c r="BM178" s="329">
        <v>0</v>
      </c>
      <c r="BN178" s="329">
        <v>0</v>
      </c>
      <c r="BO178" s="329">
        <v>0</v>
      </c>
      <c r="BP178" s="329">
        <v>0</v>
      </c>
      <c r="BQ178" s="329">
        <v>0</v>
      </c>
      <c r="BR178" s="329">
        <v>0</v>
      </c>
      <c r="BS178" s="329">
        <v>0</v>
      </c>
    </row>
    <row r="179" spans="1:71" ht="15.75" customHeight="1" x14ac:dyDescent="0.25">
      <c r="A179" s="288" t="s">
        <v>1289</v>
      </c>
      <c r="B179" s="218">
        <v>46256</v>
      </c>
      <c r="C179" s="332">
        <v>0.16666666666666666</v>
      </c>
      <c r="D179" s="332">
        <v>0.20833333333333334</v>
      </c>
      <c r="E179" s="329">
        <v>0</v>
      </c>
      <c r="F179" s="329">
        <v>0</v>
      </c>
      <c r="G179" s="329">
        <v>0</v>
      </c>
      <c r="H179" s="329">
        <v>0</v>
      </c>
      <c r="I179" s="329">
        <v>0</v>
      </c>
      <c r="J179" s="329">
        <v>0</v>
      </c>
      <c r="K179" s="329">
        <v>0</v>
      </c>
      <c r="L179" s="329">
        <v>0</v>
      </c>
      <c r="M179" s="329">
        <v>0</v>
      </c>
      <c r="N179" s="329">
        <v>0</v>
      </c>
      <c r="O179" s="329">
        <v>0</v>
      </c>
      <c r="P179" s="329">
        <v>0</v>
      </c>
      <c r="Q179" s="329">
        <v>0</v>
      </c>
      <c r="R179" s="329">
        <v>0</v>
      </c>
      <c r="S179" s="329">
        <v>0</v>
      </c>
      <c r="T179" s="329">
        <v>0</v>
      </c>
      <c r="U179" s="329">
        <v>0</v>
      </c>
      <c r="V179" s="329">
        <v>0</v>
      </c>
      <c r="W179" s="329">
        <v>0</v>
      </c>
      <c r="X179" s="329">
        <v>0</v>
      </c>
      <c r="Y179" s="329">
        <v>0</v>
      </c>
      <c r="Z179" s="329">
        <v>0</v>
      </c>
      <c r="AA179" s="329">
        <v>0</v>
      </c>
      <c r="AB179" s="329">
        <v>0</v>
      </c>
      <c r="AC179" s="329">
        <v>0</v>
      </c>
      <c r="AD179" s="329">
        <v>0</v>
      </c>
      <c r="AE179" s="329">
        <v>0</v>
      </c>
      <c r="AF179" s="329">
        <v>0</v>
      </c>
      <c r="AG179" s="329">
        <v>0</v>
      </c>
      <c r="AH179" s="329">
        <v>0</v>
      </c>
      <c r="AI179" s="329">
        <v>0</v>
      </c>
      <c r="AJ179" s="329">
        <v>0</v>
      </c>
      <c r="AK179" s="329">
        <v>0</v>
      </c>
      <c r="AL179" s="329">
        <v>0</v>
      </c>
      <c r="AM179" s="329">
        <v>0</v>
      </c>
      <c r="AN179" s="329">
        <v>0</v>
      </c>
      <c r="AO179" s="329">
        <v>0</v>
      </c>
      <c r="AP179" s="329">
        <v>0</v>
      </c>
      <c r="AQ179" s="329">
        <v>0</v>
      </c>
      <c r="AR179" s="329">
        <v>0</v>
      </c>
      <c r="AS179" s="329">
        <v>0</v>
      </c>
      <c r="AT179" s="329">
        <v>0</v>
      </c>
      <c r="AU179" s="329">
        <v>0</v>
      </c>
      <c r="AV179" s="329">
        <v>0</v>
      </c>
      <c r="AW179" s="329">
        <v>0</v>
      </c>
      <c r="AX179" s="329">
        <v>0</v>
      </c>
      <c r="AY179" s="329">
        <v>0</v>
      </c>
      <c r="AZ179" s="329">
        <v>0</v>
      </c>
      <c r="BA179" s="329">
        <v>0</v>
      </c>
      <c r="BB179" s="329">
        <v>0</v>
      </c>
      <c r="BC179" s="329">
        <v>0</v>
      </c>
      <c r="BD179" s="329">
        <v>0</v>
      </c>
      <c r="BE179" s="329">
        <v>0</v>
      </c>
      <c r="BF179" s="329">
        <v>0</v>
      </c>
      <c r="BG179" s="329">
        <v>0</v>
      </c>
      <c r="BH179" s="329">
        <v>0</v>
      </c>
      <c r="BI179" s="329">
        <v>0</v>
      </c>
      <c r="BJ179" s="329">
        <v>0</v>
      </c>
      <c r="BK179" s="329">
        <v>0</v>
      </c>
      <c r="BL179" s="329">
        <v>0</v>
      </c>
      <c r="BM179" s="329">
        <v>0</v>
      </c>
      <c r="BN179" s="329">
        <v>0</v>
      </c>
      <c r="BO179" s="329">
        <v>0</v>
      </c>
      <c r="BP179" s="329">
        <v>0</v>
      </c>
      <c r="BQ179" s="329">
        <v>0</v>
      </c>
      <c r="BR179" s="329">
        <v>0</v>
      </c>
      <c r="BS179" s="329">
        <v>0</v>
      </c>
    </row>
    <row r="180" spans="1:71" ht="15.75" customHeight="1" x14ac:dyDescent="0.25">
      <c r="A180" s="288" t="s">
        <v>1290</v>
      </c>
      <c r="B180" s="218">
        <v>46256</v>
      </c>
      <c r="C180" s="332">
        <v>0.20833333333333334</v>
      </c>
      <c r="D180" s="332">
        <v>0.25</v>
      </c>
      <c r="E180" s="329">
        <v>0</v>
      </c>
      <c r="F180" s="329">
        <v>0</v>
      </c>
      <c r="G180" s="329">
        <v>0</v>
      </c>
      <c r="H180" s="329">
        <v>0</v>
      </c>
      <c r="I180" s="329">
        <v>0</v>
      </c>
      <c r="J180" s="329">
        <v>0</v>
      </c>
      <c r="K180" s="329">
        <v>0</v>
      </c>
      <c r="L180" s="329">
        <v>0</v>
      </c>
      <c r="M180" s="329">
        <v>0</v>
      </c>
      <c r="N180" s="329">
        <v>0</v>
      </c>
      <c r="O180" s="329">
        <v>0</v>
      </c>
      <c r="P180" s="329">
        <v>0</v>
      </c>
      <c r="Q180" s="329">
        <v>0</v>
      </c>
      <c r="R180" s="329">
        <v>0</v>
      </c>
      <c r="S180" s="329">
        <v>0</v>
      </c>
      <c r="T180" s="329">
        <v>0</v>
      </c>
      <c r="U180" s="329">
        <v>0</v>
      </c>
      <c r="V180" s="329">
        <v>0</v>
      </c>
      <c r="W180" s="329">
        <v>0</v>
      </c>
      <c r="X180" s="329">
        <v>0</v>
      </c>
      <c r="Y180" s="329">
        <v>0</v>
      </c>
      <c r="Z180" s="329">
        <v>0</v>
      </c>
      <c r="AA180" s="329">
        <v>0</v>
      </c>
      <c r="AB180" s="329">
        <v>0</v>
      </c>
      <c r="AC180" s="329">
        <v>0</v>
      </c>
      <c r="AD180" s="329">
        <v>0</v>
      </c>
      <c r="AE180" s="329">
        <v>0</v>
      </c>
      <c r="AF180" s="329">
        <v>0</v>
      </c>
      <c r="AG180" s="329">
        <v>0</v>
      </c>
      <c r="AH180" s="329">
        <v>0</v>
      </c>
      <c r="AI180" s="329">
        <v>0</v>
      </c>
      <c r="AJ180" s="329">
        <v>0</v>
      </c>
      <c r="AK180" s="329">
        <v>0</v>
      </c>
      <c r="AL180" s="329">
        <v>0</v>
      </c>
      <c r="AM180" s="329">
        <v>0</v>
      </c>
      <c r="AN180" s="329">
        <v>0</v>
      </c>
      <c r="AO180" s="329">
        <v>0</v>
      </c>
      <c r="AP180" s="329">
        <v>0</v>
      </c>
      <c r="AQ180" s="329">
        <v>0</v>
      </c>
      <c r="AR180" s="329">
        <v>0</v>
      </c>
      <c r="AS180" s="329">
        <v>0</v>
      </c>
      <c r="AT180" s="329">
        <v>0</v>
      </c>
      <c r="AU180" s="329">
        <v>0</v>
      </c>
      <c r="AV180" s="329">
        <v>0</v>
      </c>
      <c r="AW180" s="329">
        <v>0</v>
      </c>
      <c r="AX180" s="329">
        <v>0</v>
      </c>
      <c r="AY180" s="329">
        <v>0</v>
      </c>
      <c r="AZ180" s="329">
        <v>0</v>
      </c>
      <c r="BA180" s="329">
        <v>0</v>
      </c>
      <c r="BB180" s="329">
        <v>0</v>
      </c>
      <c r="BC180" s="329">
        <v>0</v>
      </c>
      <c r="BD180" s="329">
        <v>0</v>
      </c>
      <c r="BE180" s="329">
        <v>0</v>
      </c>
      <c r="BF180" s="329">
        <v>0</v>
      </c>
      <c r="BG180" s="329">
        <v>0</v>
      </c>
      <c r="BH180" s="329">
        <v>0</v>
      </c>
      <c r="BI180" s="329">
        <v>0</v>
      </c>
      <c r="BJ180" s="329">
        <v>0</v>
      </c>
      <c r="BK180" s="329">
        <v>0</v>
      </c>
      <c r="BL180" s="329">
        <v>0</v>
      </c>
      <c r="BM180" s="329">
        <v>0</v>
      </c>
      <c r="BN180" s="329">
        <v>0</v>
      </c>
      <c r="BO180" s="329">
        <v>0</v>
      </c>
      <c r="BP180" s="329">
        <v>0</v>
      </c>
      <c r="BQ180" s="329">
        <v>0</v>
      </c>
      <c r="BR180" s="329">
        <v>0</v>
      </c>
      <c r="BS180" s="329">
        <v>0</v>
      </c>
    </row>
    <row r="181" spans="1:71" ht="15.75" customHeight="1" x14ac:dyDescent="0.25">
      <c r="A181" s="288" t="s">
        <v>1291</v>
      </c>
      <c r="B181" s="218">
        <v>46257</v>
      </c>
      <c r="C181" s="332">
        <v>0.91666666666666663</v>
      </c>
      <c r="D181" s="332">
        <v>0.95833333333333337</v>
      </c>
      <c r="E181" s="329">
        <v>0</v>
      </c>
      <c r="F181" s="329">
        <v>0</v>
      </c>
      <c r="G181" s="329">
        <v>0</v>
      </c>
      <c r="H181" s="329">
        <v>0</v>
      </c>
      <c r="I181" s="329">
        <v>0</v>
      </c>
      <c r="J181" s="329">
        <v>0</v>
      </c>
      <c r="K181" s="329">
        <v>0</v>
      </c>
      <c r="L181" s="329">
        <v>0</v>
      </c>
      <c r="M181" s="329">
        <v>0</v>
      </c>
      <c r="N181" s="329">
        <v>0</v>
      </c>
      <c r="O181" s="329">
        <v>0</v>
      </c>
      <c r="P181" s="329">
        <v>0</v>
      </c>
      <c r="Q181" s="329">
        <v>0</v>
      </c>
      <c r="R181" s="329">
        <v>0</v>
      </c>
      <c r="S181" s="329">
        <v>0</v>
      </c>
      <c r="T181" s="329">
        <v>0</v>
      </c>
      <c r="U181" s="329">
        <v>0</v>
      </c>
      <c r="V181" s="329">
        <v>0</v>
      </c>
      <c r="W181" s="329">
        <v>0</v>
      </c>
      <c r="X181" s="329">
        <v>0</v>
      </c>
      <c r="Y181" s="329">
        <v>0</v>
      </c>
      <c r="Z181" s="329">
        <v>0</v>
      </c>
      <c r="AA181" s="329">
        <v>0</v>
      </c>
      <c r="AB181" s="329">
        <v>0</v>
      </c>
      <c r="AC181" s="329">
        <v>0</v>
      </c>
      <c r="AD181" s="329">
        <v>0</v>
      </c>
      <c r="AE181" s="329">
        <v>0</v>
      </c>
      <c r="AF181" s="329">
        <v>0</v>
      </c>
      <c r="AG181" s="329">
        <v>0</v>
      </c>
      <c r="AH181" s="329">
        <v>0</v>
      </c>
      <c r="AI181" s="329">
        <v>0</v>
      </c>
      <c r="AJ181" s="329">
        <v>0</v>
      </c>
      <c r="AK181" s="329">
        <v>0</v>
      </c>
      <c r="AL181" s="329">
        <v>0</v>
      </c>
      <c r="AM181" s="329">
        <v>0</v>
      </c>
      <c r="AN181" s="329">
        <v>0</v>
      </c>
      <c r="AO181" s="329">
        <v>0</v>
      </c>
      <c r="AP181" s="329">
        <v>0</v>
      </c>
      <c r="AQ181" s="329">
        <v>0</v>
      </c>
      <c r="AR181" s="329">
        <v>0</v>
      </c>
      <c r="AS181" s="329">
        <v>0</v>
      </c>
      <c r="AT181" s="329">
        <v>0</v>
      </c>
      <c r="AU181" s="329">
        <v>0</v>
      </c>
      <c r="AV181" s="329">
        <v>0</v>
      </c>
      <c r="AW181" s="329">
        <v>0</v>
      </c>
      <c r="AX181" s="329">
        <v>0</v>
      </c>
      <c r="AY181" s="329">
        <v>0</v>
      </c>
      <c r="AZ181" s="329">
        <v>0</v>
      </c>
      <c r="BA181" s="329">
        <v>0</v>
      </c>
      <c r="BB181" s="329">
        <v>0</v>
      </c>
      <c r="BC181" s="329">
        <v>0</v>
      </c>
      <c r="BD181" s="329">
        <v>0</v>
      </c>
      <c r="BE181" s="329">
        <v>0</v>
      </c>
      <c r="BF181" s="329">
        <v>0</v>
      </c>
      <c r="BG181" s="329">
        <v>0</v>
      </c>
      <c r="BH181" s="329">
        <v>0</v>
      </c>
      <c r="BI181" s="329">
        <v>0</v>
      </c>
      <c r="BJ181" s="329">
        <v>0</v>
      </c>
      <c r="BK181" s="329">
        <v>0</v>
      </c>
      <c r="BL181" s="329">
        <v>0</v>
      </c>
      <c r="BM181" s="329">
        <v>0</v>
      </c>
      <c r="BN181" s="329">
        <v>0</v>
      </c>
      <c r="BO181" s="329">
        <v>0</v>
      </c>
      <c r="BP181" s="329">
        <v>0</v>
      </c>
      <c r="BQ181" s="329">
        <v>0</v>
      </c>
      <c r="BR181" s="329">
        <v>0</v>
      </c>
      <c r="BS181" s="329">
        <v>0</v>
      </c>
    </row>
    <row r="182" spans="1:71" ht="15.75" customHeight="1" x14ac:dyDescent="0.25">
      <c r="A182" s="288" t="s">
        <v>1292</v>
      </c>
      <c r="B182" s="218">
        <v>46257</v>
      </c>
      <c r="C182" s="332">
        <v>0.95833333333333337</v>
      </c>
      <c r="D182" s="332">
        <v>0</v>
      </c>
      <c r="E182" s="329">
        <v>0</v>
      </c>
      <c r="F182" s="329">
        <v>0</v>
      </c>
      <c r="G182" s="329">
        <v>0</v>
      </c>
      <c r="H182" s="329">
        <v>0</v>
      </c>
      <c r="I182" s="329">
        <v>0</v>
      </c>
      <c r="J182" s="329">
        <v>0</v>
      </c>
      <c r="K182" s="329">
        <v>0</v>
      </c>
      <c r="L182" s="329">
        <v>0</v>
      </c>
      <c r="M182" s="329">
        <v>0</v>
      </c>
      <c r="N182" s="329">
        <v>0</v>
      </c>
      <c r="O182" s="329">
        <v>0</v>
      </c>
      <c r="P182" s="329">
        <v>0</v>
      </c>
      <c r="Q182" s="329">
        <v>0</v>
      </c>
      <c r="R182" s="329">
        <v>0</v>
      </c>
      <c r="S182" s="329">
        <v>0</v>
      </c>
      <c r="T182" s="329">
        <v>0</v>
      </c>
      <c r="U182" s="329">
        <v>0</v>
      </c>
      <c r="V182" s="329">
        <v>0</v>
      </c>
      <c r="W182" s="329">
        <v>0</v>
      </c>
      <c r="X182" s="329">
        <v>0</v>
      </c>
      <c r="Y182" s="329">
        <v>0</v>
      </c>
      <c r="Z182" s="329">
        <v>0</v>
      </c>
      <c r="AA182" s="329">
        <v>0</v>
      </c>
      <c r="AB182" s="329">
        <v>0</v>
      </c>
      <c r="AC182" s="329">
        <v>0</v>
      </c>
      <c r="AD182" s="329">
        <v>0</v>
      </c>
      <c r="AE182" s="329">
        <v>0</v>
      </c>
      <c r="AF182" s="329">
        <v>0</v>
      </c>
      <c r="AG182" s="329">
        <v>0</v>
      </c>
      <c r="AH182" s="329">
        <v>0</v>
      </c>
      <c r="AI182" s="329">
        <v>0</v>
      </c>
      <c r="AJ182" s="329">
        <v>0</v>
      </c>
      <c r="AK182" s="329">
        <v>0</v>
      </c>
      <c r="AL182" s="329">
        <v>0</v>
      </c>
      <c r="AM182" s="329">
        <v>0</v>
      </c>
      <c r="AN182" s="329">
        <v>0</v>
      </c>
      <c r="AO182" s="329">
        <v>0</v>
      </c>
      <c r="AP182" s="329">
        <v>0</v>
      </c>
      <c r="AQ182" s="329">
        <v>0</v>
      </c>
      <c r="AR182" s="329">
        <v>0</v>
      </c>
      <c r="AS182" s="329">
        <v>0</v>
      </c>
      <c r="AT182" s="329">
        <v>0</v>
      </c>
      <c r="AU182" s="329">
        <v>0</v>
      </c>
      <c r="AV182" s="329">
        <v>0</v>
      </c>
      <c r="AW182" s="329">
        <v>0</v>
      </c>
      <c r="AX182" s="329">
        <v>0</v>
      </c>
      <c r="AY182" s="329">
        <v>0</v>
      </c>
      <c r="AZ182" s="329">
        <v>0</v>
      </c>
      <c r="BA182" s="329">
        <v>0</v>
      </c>
      <c r="BB182" s="329">
        <v>0</v>
      </c>
      <c r="BC182" s="329">
        <v>0</v>
      </c>
      <c r="BD182" s="329">
        <v>0</v>
      </c>
      <c r="BE182" s="329">
        <v>0</v>
      </c>
      <c r="BF182" s="329">
        <v>0</v>
      </c>
      <c r="BG182" s="329">
        <v>0</v>
      </c>
      <c r="BH182" s="329">
        <v>0</v>
      </c>
      <c r="BI182" s="329">
        <v>0</v>
      </c>
      <c r="BJ182" s="329">
        <v>0</v>
      </c>
      <c r="BK182" s="329">
        <v>0</v>
      </c>
      <c r="BL182" s="329">
        <v>0</v>
      </c>
      <c r="BM182" s="329">
        <v>0</v>
      </c>
      <c r="BN182" s="329">
        <v>0</v>
      </c>
      <c r="BO182" s="329">
        <v>0</v>
      </c>
      <c r="BP182" s="329">
        <v>0</v>
      </c>
      <c r="BQ182" s="329">
        <v>0</v>
      </c>
      <c r="BR182" s="329">
        <v>0</v>
      </c>
      <c r="BS182" s="329">
        <v>0</v>
      </c>
    </row>
    <row r="183" spans="1:71" ht="15.75" customHeight="1" x14ac:dyDescent="0.25">
      <c r="A183" s="288" t="s">
        <v>1293</v>
      </c>
      <c r="B183" s="218">
        <v>46257</v>
      </c>
      <c r="C183" s="332">
        <v>0</v>
      </c>
      <c r="D183" s="332">
        <v>4.1666666666666664E-2</v>
      </c>
      <c r="E183" s="329">
        <v>0</v>
      </c>
      <c r="F183" s="329">
        <v>0</v>
      </c>
      <c r="G183" s="329">
        <v>0</v>
      </c>
      <c r="H183" s="329">
        <v>0</v>
      </c>
      <c r="I183" s="329">
        <v>0</v>
      </c>
      <c r="J183" s="329">
        <v>0</v>
      </c>
      <c r="K183" s="329">
        <v>0</v>
      </c>
      <c r="L183" s="329">
        <v>0</v>
      </c>
      <c r="M183" s="329">
        <v>0</v>
      </c>
      <c r="N183" s="329">
        <v>0</v>
      </c>
      <c r="O183" s="329">
        <v>0</v>
      </c>
      <c r="P183" s="329">
        <v>0</v>
      </c>
      <c r="Q183" s="329">
        <v>0</v>
      </c>
      <c r="R183" s="329">
        <v>0</v>
      </c>
      <c r="S183" s="329">
        <v>0</v>
      </c>
      <c r="T183" s="329">
        <v>0</v>
      </c>
      <c r="U183" s="329">
        <v>0</v>
      </c>
      <c r="V183" s="329">
        <v>0</v>
      </c>
      <c r="W183" s="329">
        <v>0</v>
      </c>
      <c r="X183" s="329">
        <v>0</v>
      </c>
      <c r="Y183" s="329">
        <v>0</v>
      </c>
      <c r="Z183" s="329">
        <v>0</v>
      </c>
      <c r="AA183" s="329">
        <v>0</v>
      </c>
      <c r="AB183" s="329">
        <v>0</v>
      </c>
      <c r="AC183" s="329">
        <v>0</v>
      </c>
      <c r="AD183" s="329">
        <v>0</v>
      </c>
      <c r="AE183" s="329">
        <v>0</v>
      </c>
      <c r="AF183" s="329">
        <v>0</v>
      </c>
      <c r="AG183" s="329">
        <v>0</v>
      </c>
      <c r="AH183" s="329">
        <v>0</v>
      </c>
      <c r="AI183" s="329">
        <v>0</v>
      </c>
      <c r="AJ183" s="329">
        <v>0</v>
      </c>
      <c r="AK183" s="329">
        <v>0</v>
      </c>
      <c r="AL183" s="329">
        <v>0</v>
      </c>
      <c r="AM183" s="329">
        <v>0</v>
      </c>
      <c r="AN183" s="329">
        <v>0</v>
      </c>
      <c r="AO183" s="329">
        <v>0</v>
      </c>
      <c r="AP183" s="329">
        <v>0</v>
      </c>
      <c r="AQ183" s="329">
        <v>0</v>
      </c>
      <c r="AR183" s="329">
        <v>0</v>
      </c>
      <c r="AS183" s="329">
        <v>0</v>
      </c>
      <c r="AT183" s="329">
        <v>0</v>
      </c>
      <c r="AU183" s="329">
        <v>0</v>
      </c>
      <c r="AV183" s="329">
        <v>0</v>
      </c>
      <c r="AW183" s="329">
        <v>0</v>
      </c>
      <c r="AX183" s="329">
        <v>0</v>
      </c>
      <c r="AY183" s="329">
        <v>0</v>
      </c>
      <c r="AZ183" s="329">
        <v>0</v>
      </c>
      <c r="BA183" s="329">
        <v>0</v>
      </c>
      <c r="BB183" s="329">
        <v>0</v>
      </c>
      <c r="BC183" s="329">
        <v>0</v>
      </c>
      <c r="BD183" s="329">
        <v>0</v>
      </c>
      <c r="BE183" s="329">
        <v>0</v>
      </c>
      <c r="BF183" s="329">
        <v>0</v>
      </c>
      <c r="BG183" s="329">
        <v>0</v>
      </c>
      <c r="BH183" s="329">
        <v>0</v>
      </c>
      <c r="BI183" s="329">
        <v>0</v>
      </c>
      <c r="BJ183" s="329">
        <v>0</v>
      </c>
      <c r="BK183" s="329">
        <v>0</v>
      </c>
      <c r="BL183" s="329">
        <v>0</v>
      </c>
      <c r="BM183" s="329">
        <v>0</v>
      </c>
      <c r="BN183" s="329">
        <v>0</v>
      </c>
      <c r="BO183" s="329">
        <v>0</v>
      </c>
      <c r="BP183" s="329">
        <v>0</v>
      </c>
      <c r="BQ183" s="329">
        <v>0</v>
      </c>
      <c r="BR183" s="329">
        <v>0</v>
      </c>
      <c r="BS183" s="329">
        <v>0</v>
      </c>
    </row>
    <row r="184" spans="1:71" ht="15.75" customHeight="1" x14ac:dyDescent="0.25">
      <c r="A184" s="288" t="s">
        <v>1294</v>
      </c>
      <c r="B184" s="218">
        <v>46257</v>
      </c>
      <c r="C184" s="332">
        <v>4.1666666666666664E-2</v>
      </c>
      <c r="D184" s="332">
        <v>8.3333333333333329E-2</v>
      </c>
      <c r="E184" s="329">
        <v>0</v>
      </c>
      <c r="F184" s="329">
        <v>0</v>
      </c>
      <c r="G184" s="329">
        <v>0</v>
      </c>
      <c r="H184" s="329">
        <v>0</v>
      </c>
      <c r="I184" s="329">
        <v>0</v>
      </c>
      <c r="J184" s="329">
        <v>0</v>
      </c>
      <c r="K184" s="329">
        <v>0</v>
      </c>
      <c r="L184" s="329">
        <v>0</v>
      </c>
      <c r="M184" s="329">
        <v>0</v>
      </c>
      <c r="N184" s="329">
        <v>0</v>
      </c>
      <c r="O184" s="329">
        <v>0</v>
      </c>
      <c r="P184" s="329">
        <v>0</v>
      </c>
      <c r="Q184" s="329">
        <v>0</v>
      </c>
      <c r="R184" s="329">
        <v>0</v>
      </c>
      <c r="S184" s="329">
        <v>0</v>
      </c>
      <c r="T184" s="329">
        <v>0</v>
      </c>
      <c r="U184" s="329">
        <v>0</v>
      </c>
      <c r="V184" s="329">
        <v>0</v>
      </c>
      <c r="W184" s="329">
        <v>0</v>
      </c>
      <c r="X184" s="329">
        <v>0</v>
      </c>
      <c r="Y184" s="329">
        <v>0</v>
      </c>
      <c r="Z184" s="329">
        <v>0</v>
      </c>
      <c r="AA184" s="329">
        <v>0</v>
      </c>
      <c r="AB184" s="329">
        <v>0</v>
      </c>
      <c r="AC184" s="329">
        <v>0</v>
      </c>
      <c r="AD184" s="329">
        <v>0</v>
      </c>
      <c r="AE184" s="329">
        <v>0</v>
      </c>
      <c r="AF184" s="329">
        <v>0</v>
      </c>
      <c r="AG184" s="329">
        <v>0</v>
      </c>
      <c r="AH184" s="329">
        <v>0</v>
      </c>
      <c r="AI184" s="329">
        <v>0</v>
      </c>
      <c r="AJ184" s="329">
        <v>0</v>
      </c>
      <c r="AK184" s="329">
        <v>0</v>
      </c>
      <c r="AL184" s="329">
        <v>0</v>
      </c>
      <c r="AM184" s="329">
        <v>0</v>
      </c>
      <c r="AN184" s="329">
        <v>0</v>
      </c>
      <c r="AO184" s="329">
        <v>0</v>
      </c>
      <c r="AP184" s="329">
        <v>0</v>
      </c>
      <c r="AQ184" s="329">
        <v>0</v>
      </c>
      <c r="AR184" s="329">
        <v>0</v>
      </c>
      <c r="AS184" s="329">
        <v>0</v>
      </c>
      <c r="AT184" s="329">
        <v>0</v>
      </c>
      <c r="AU184" s="329">
        <v>0</v>
      </c>
      <c r="AV184" s="329">
        <v>0</v>
      </c>
      <c r="AW184" s="329">
        <v>0</v>
      </c>
      <c r="AX184" s="329">
        <v>0</v>
      </c>
      <c r="AY184" s="329">
        <v>0</v>
      </c>
      <c r="AZ184" s="329">
        <v>0</v>
      </c>
      <c r="BA184" s="329">
        <v>0</v>
      </c>
      <c r="BB184" s="329">
        <v>0</v>
      </c>
      <c r="BC184" s="329">
        <v>0</v>
      </c>
      <c r="BD184" s="329">
        <v>0</v>
      </c>
      <c r="BE184" s="329">
        <v>0</v>
      </c>
      <c r="BF184" s="329">
        <v>0</v>
      </c>
      <c r="BG184" s="329">
        <v>0</v>
      </c>
      <c r="BH184" s="329">
        <v>0</v>
      </c>
      <c r="BI184" s="329">
        <v>0</v>
      </c>
      <c r="BJ184" s="329">
        <v>0</v>
      </c>
      <c r="BK184" s="329">
        <v>0</v>
      </c>
      <c r="BL184" s="329">
        <v>0</v>
      </c>
      <c r="BM184" s="329">
        <v>0</v>
      </c>
      <c r="BN184" s="329">
        <v>0</v>
      </c>
      <c r="BO184" s="329">
        <v>0</v>
      </c>
      <c r="BP184" s="329">
        <v>0</v>
      </c>
      <c r="BQ184" s="329">
        <v>0</v>
      </c>
      <c r="BR184" s="329">
        <v>0</v>
      </c>
      <c r="BS184" s="329">
        <v>0</v>
      </c>
    </row>
    <row r="185" spans="1:71" ht="15.75" customHeight="1" x14ac:dyDescent="0.25">
      <c r="A185" s="288" t="s">
        <v>1295</v>
      </c>
      <c r="B185" s="218">
        <v>46257</v>
      </c>
      <c r="C185" s="332">
        <v>8.3333333333333329E-2</v>
      </c>
      <c r="D185" s="332">
        <v>0.125</v>
      </c>
      <c r="E185" s="329">
        <v>0</v>
      </c>
      <c r="F185" s="329">
        <v>0</v>
      </c>
      <c r="G185" s="329">
        <v>0</v>
      </c>
      <c r="H185" s="329">
        <v>0</v>
      </c>
      <c r="I185" s="329">
        <v>0</v>
      </c>
      <c r="J185" s="329">
        <v>0</v>
      </c>
      <c r="K185" s="329">
        <v>0</v>
      </c>
      <c r="L185" s="329">
        <v>0</v>
      </c>
      <c r="M185" s="329">
        <v>0</v>
      </c>
      <c r="N185" s="329">
        <v>0</v>
      </c>
      <c r="O185" s="329">
        <v>0</v>
      </c>
      <c r="P185" s="329">
        <v>0</v>
      </c>
      <c r="Q185" s="329">
        <v>0</v>
      </c>
      <c r="R185" s="329">
        <v>0</v>
      </c>
      <c r="S185" s="329">
        <v>0</v>
      </c>
      <c r="T185" s="329">
        <v>0</v>
      </c>
      <c r="U185" s="329">
        <v>0</v>
      </c>
      <c r="V185" s="329">
        <v>0</v>
      </c>
      <c r="W185" s="329">
        <v>0</v>
      </c>
      <c r="X185" s="329">
        <v>0</v>
      </c>
      <c r="Y185" s="329">
        <v>0</v>
      </c>
      <c r="Z185" s="329">
        <v>0</v>
      </c>
      <c r="AA185" s="329">
        <v>0</v>
      </c>
      <c r="AB185" s="329">
        <v>0</v>
      </c>
      <c r="AC185" s="329">
        <v>0</v>
      </c>
      <c r="AD185" s="329">
        <v>0</v>
      </c>
      <c r="AE185" s="329">
        <v>0</v>
      </c>
      <c r="AF185" s="329">
        <v>0</v>
      </c>
      <c r="AG185" s="329">
        <v>0</v>
      </c>
      <c r="AH185" s="329">
        <v>0</v>
      </c>
      <c r="AI185" s="329">
        <v>0</v>
      </c>
      <c r="AJ185" s="329">
        <v>0</v>
      </c>
      <c r="AK185" s="329">
        <v>0</v>
      </c>
      <c r="AL185" s="329">
        <v>0</v>
      </c>
      <c r="AM185" s="329">
        <v>0</v>
      </c>
      <c r="AN185" s="329">
        <v>0</v>
      </c>
      <c r="AO185" s="329">
        <v>0</v>
      </c>
      <c r="AP185" s="329">
        <v>0</v>
      </c>
      <c r="AQ185" s="329">
        <v>0</v>
      </c>
      <c r="AR185" s="329">
        <v>0</v>
      </c>
      <c r="AS185" s="329">
        <v>0</v>
      </c>
      <c r="AT185" s="329">
        <v>0</v>
      </c>
      <c r="AU185" s="329">
        <v>0</v>
      </c>
      <c r="AV185" s="329">
        <v>0</v>
      </c>
      <c r="AW185" s="329">
        <v>0</v>
      </c>
      <c r="AX185" s="329">
        <v>0</v>
      </c>
      <c r="AY185" s="329">
        <v>0</v>
      </c>
      <c r="AZ185" s="329">
        <v>0</v>
      </c>
      <c r="BA185" s="329">
        <v>0</v>
      </c>
      <c r="BB185" s="329">
        <v>0</v>
      </c>
      <c r="BC185" s="329">
        <v>0</v>
      </c>
      <c r="BD185" s="329">
        <v>0</v>
      </c>
      <c r="BE185" s="329">
        <v>0</v>
      </c>
      <c r="BF185" s="329">
        <v>0</v>
      </c>
      <c r="BG185" s="329">
        <v>0</v>
      </c>
      <c r="BH185" s="329">
        <v>0</v>
      </c>
      <c r="BI185" s="329">
        <v>0</v>
      </c>
      <c r="BJ185" s="329">
        <v>0</v>
      </c>
      <c r="BK185" s="329">
        <v>0</v>
      </c>
      <c r="BL185" s="329">
        <v>0</v>
      </c>
      <c r="BM185" s="329">
        <v>0</v>
      </c>
      <c r="BN185" s="329">
        <v>0</v>
      </c>
      <c r="BO185" s="329">
        <v>0</v>
      </c>
      <c r="BP185" s="329">
        <v>0</v>
      </c>
      <c r="BQ185" s="329">
        <v>0</v>
      </c>
      <c r="BR185" s="329">
        <v>0</v>
      </c>
      <c r="BS185" s="329">
        <v>0</v>
      </c>
    </row>
    <row r="186" spans="1:71" ht="15.75" customHeight="1" x14ac:dyDescent="0.25">
      <c r="A186" s="288" t="s">
        <v>1296</v>
      </c>
      <c r="B186" s="218">
        <v>46257</v>
      </c>
      <c r="C186" s="332">
        <v>0.125</v>
      </c>
      <c r="D186" s="332">
        <v>0.16666666666666666</v>
      </c>
      <c r="E186" s="329">
        <v>0</v>
      </c>
      <c r="F186" s="329">
        <v>0</v>
      </c>
      <c r="G186" s="329">
        <v>0</v>
      </c>
      <c r="H186" s="329">
        <v>0</v>
      </c>
      <c r="I186" s="329">
        <v>0</v>
      </c>
      <c r="J186" s="329">
        <v>0</v>
      </c>
      <c r="K186" s="329">
        <v>0</v>
      </c>
      <c r="L186" s="329">
        <v>0</v>
      </c>
      <c r="M186" s="329">
        <v>0</v>
      </c>
      <c r="N186" s="329">
        <v>0</v>
      </c>
      <c r="O186" s="329">
        <v>0</v>
      </c>
      <c r="P186" s="329">
        <v>0</v>
      </c>
      <c r="Q186" s="329">
        <v>0</v>
      </c>
      <c r="R186" s="329">
        <v>0</v>
      </c>
      <c r="S186" s="329">
        <v>0</v>
      </c>
      <c r="T186" s="329">
        <v>0</v>
      </c>
      <c r="U186" s="329">
        <v>0</v>
      </c>
      <c r="V186" s="329">
        <v>0</v>
      </c>
      <c r="W186" s="329">
        <v>0</v>
      </c>
      <c r="X186" s="329">
        <v>0</v>
      </c>
      <c r="Y186" s="329">
        <v>0</v>
      </c>
      <c r="Z186" s="329">
        <v>0</v>
      </c>
      <c r="AA186" s="329">
        <v>0</v>
      </c>
      <c r="AB186" s="329">
        <v>0</v>
      </c>
      <c r="AC186" s="329">
        <v>0</v>
      </c>
      <c r="AD186" s="329">
        <v>0</v>
      </c>
      <c r="AE186" s="329">
        <v>0</v>
      </c>
      <c r="AF186" s="329">
        <v>0</v>
      </c>
      <c r="AG186" s="329">
        <v>0</v>
      </c>
      <c r="AH186" s="329">
        <v>0</v>
      </c>
      <c r="AI186" s="329">
        <v>0</v>
      </c>
      <c r="AJ186" s="329">
        <v>0</v>
      </c>
      <c r="AK186" s="329">
        <v>0</v>
      </c>
      <c r="AL186" s="329">
        <v>0</v>
      </c>
      <c r="AM186" s="329">
        <v>0</v>
      </c>
      <c r="AN186" s="329">
        <v>0</v>
      </c>
      <c r="AO186" s="329">
        <v>0</v>
      </c>
      <c r="AP186" s="329">
        <v>0</v>
      </c>
      <c r="AQ186" s="329">
        <v>0</v>
      </c>
      <c r="AR186" s="329">
        <v>0</v>
      </c>
      <c r="AS186" s="329">
        <v>0</v>
      </c>
      <c r="AT186" s="329">
        <v>0</v>
      </c>
      <c r="AU186" s="329">
        <v>0</v>
      </c>
      <c r="AV186" s="329">
        <v>0</v>
      </c>
      <c r="AW186" s="329">
        <v>0</v>
      </c>
      <c r="AX186" s="329">
        <v>0</v>
      </c>
      <c r="AY186" s="329">
        <v>0</v>
      </c>
      <c r="AZ186" s="329">
        <v>0</v>
      </c>
      <c r="BA186" s="329">
        <v>0</v>
      </c>
      <c r="BB186" s="329">
        <v>0</v>
      </c>
      <c r="BC186" s="329">
        <v>0</v>
      </c>
      <c r="BD186" s="329">
        <v>0</v>
      </c>
      <c r="BE186" s="329">
        <v>0</v>
      </c>
      <c r="BF186" s="329">
        <v>0</v>
      </c>
      <c r="BG186" s="329">
        <v>0</v>
      </c>
      <c r="BH186" s="329">
        <v>0</v>
      </c>
      <c r="BI186" s="329">
        <v>0</v>
      </c>
      <c r="BJ186" s="329">
        <v>0</v>
      </c>
      <c r="BK186" s="329">
        <v>0</v>
      </c>
      <c r="BL186" s="329">
        <v>0</v>
      </c>
      <c r="BM186" s="329">
        <v>0</v>
      </c>
      <c r="BN186" s="329">
        <v>0</v>
      </c>
      <c r="BO186" s="329">
        <v>0</v>
      </c>
      <c r="BP186" s="329">
        <v>0</v>
      </c>
      <c r="BQ186" s="329">
        <v>0</v>
      </c>
      <c r="BR186" s="329">
        <v>0</v>
      </c>
      <c r="BS186" s="329">
        <v>0</v>
      </c>
    </row>
    <row r="187" spans="1:71" ht="15.75" customHeight="1" x14ac:dyDescent="0.25">
      <c r="A187" s="288" t="s">
        <v>1297</v>
      </c>
      <c r="B187" s="218">
        <v>46257</v>
      </c>
      <c r="C187" s="332">
        <v>0.16666666666666666</v>
      </c>
      <c r="D187" s="332">
        <v>0.20833333333333334</v>
      </c>
      <c r="E187" s="329">
        <v>0</v>
      </c>
      <c r="F187" s="329">
        <v>0</v>
      </c>
      <c r="G187" s="329">
        <v>0</v>
      </c>
      <c r="H187" s="329">
        <v>0</v>
      </c>
      <c r="I187" s="329">
        <v>0</v>
      </c>
      <c r="J187" s="329">
        <v>0</v>
      </c>
      <c r="K187" s="329">
        <v>0</v>
      </c>
      <c r="L187" s="329">
        <v>0</v>
      </c>
      <c r="M187" s="329">
        <v>0</v>
      </c>
      <c r="N187" s="329">
        <v>0</v>
      </c>
      <c r="O187" s="329">
        <v>0</v>
      </c>
      <c r="P187" s="329">
        <v>0</v>
      </c>
      <c r="Q187" s="329">
        <v>0</v>
      </c>
      <c r="R187" s="329">
        <v>0</v>
      </c>
      <c r="S187" s="329">
        <v>0</v>
      </c>
      <c r="T187" s="329">
        <v>0</v>
      </c>
      <c r="U187" s="329">
        <v>0</v>
      </c>
      <c r="V187" s="329">
        <v>0</v>
      </c>
      <c r="W187" s="329">
        <v>0</v>
      </c>
      <c r="X187" s="329">
        <v>0</v>
      </c>
      <c r="Y187" s="329">
        <v>0</v>
      </c>
      <c r="Z187" s="329">
        <v>0</v>
      </c>
      <c r="AA187" s="329">
        <v>0</v>
      </c>
      <c r="AB187" s="329">
        <v>0</v>
      </c>
      <c r="AC187" s="329">
        <v>0</v>
      </c>
      <c r="AD187" s="329">
        <v>0</v>
      </c>
      <c r="AE187" s="329">
        <v>0</v>
      </c>
      <c r="AF187" s="329">
        <v>0</v>
      </c>
      <c r="AG187" s="329">
        <v>0</v>
      </c>
      <c r="AH187" s="329">
        <v>0</v>
      </c>
      <c r="AI187" s="329">
        <v>0</v>
      </c>
      <c r="AJ187" s="329">
        <v>0</v>
      </c>
      <c r="AK187" s="329">
        <v>0</v>
      </c>
      <c r="AL187" s="329">
        <v>0</v>
      </c>
      <c r="AM187" s="329">
        <v>0</v>
      </c>
      <c r="AN187" s="329">
        <v>0</v>
      </c>
      <c r="AO187" s="329">
        <v>0</v>
      </c>
      <c r="AP187" s="329">
        <v>0</v>
      </c>
      <c r="AQ187" s="329">
        <v>0</v>
      </c>
      <c r="AR187" s="329">
        <v>0</v>
      </c>
      <c r="AS187" s="329">
        <v>0</v>
      </c>
      <c r="AT187" s="329">
        <v>0</v>
      </c>
      <c r="AU187" s="329">
        <v>0</v>
      </c>
      <c r="AV187" s="329">
        <v>0</v>
      </c>
      <c r="AW187" s="329">
        <v>0</v>
      </c>
      <c r="AX187" s="329">
        <v>0</v>
      </c>
      <c r="AY187" s="329">
        <v>0</v>
      </c>
      <c r="AZ187" s="329">
        <v>0</v>
      </c>
      <c r="BA187" s="329">
        <v>0</v>
      </c>
      <c r="BB187" s="329">
        <v>0</v>
      </c>
      <c r="BC187" s="329">
        <v>0</v>
      </c>
      <c r="BD187" s="329">
        <v>0</v>
      </c>
      <c r="BE187" s="329">
        <v>0</v>
      </c>
      <c r="BF187" s="329">
        <v>0</v>
      </c>
      <c r="BG187" s="329">
        <v>0</v>
      </c>
      <c r="BH187" s="329">
        <v>0</v>
      </c>
      <c r="BI187" s="329">
        <v>0</v>
      </c>
      <c r="BJ187" s="329">
        <v>0</v>
      </c>
      <c r="BK187" s="329">
        <v>0</v>
      </c>
      <c r="BL187" s="329">
        <v>0</v>
      </c>
      <c r="BM187" s="329">
        <v>0</v>
      </c>
      <c r="BN187" s="329">
        <v>0</v>
      </c>
      <c r="BO187" s="329">
        <v>0</v>
      </c>
      <c r="BP187" s="329">
        <v>0</v>
      </c>
      <c r="BQ187" s="329">
        <v>0</v>
      </c>
      <c r="BR187" s="329">
        <v>0</v>
      </c>
      <c r="BS187" s="329">
        <v>0</v>
      </c>
    </row>
    <row r="188" spans="1:71" ht="15.75" customHeight="1" x14ac:dyDescent="0.25">
      <c r="A188" s="288" t="s">
        <v>1298</v>
      </c>
      <c r="B188" s="218">
        <v>46257</v>
      </c>
      <c r="C188" s="332">
        <v>0.20833333333333334</v>
      </c>
      <c r="D188" s="332">
        <v>0.25</v>
      </c>
      <c r="E188" s="329">
        <v>0</v>
      </c>
      <c r="F188" s="329">
        <v>0</v>
      </c>
      <c r="G188" s="329">
        <v>0</v>
      </c>
      <c r="H188" s="329">
        <v>0</v>
      </c>
      <c r="I188" s="329">
        <v>0</v>
      </c>
      <c r="J188" s="329">
        <v>0</v>
      </c>
      <c r="K188" s="329">
        <v>0</v>
      </c>
      <c r="L188" s="329">
        <v>0</v>
      </c>
      <c r="M188" s="329">
        <v>0</v>
      </c>
      <c r="N188" s="329">
        <v>0</v>
      </c>
      <c r="O188" s="329">
        <v>0</v>
      </c>
      <c r="P188" s="329">
        <v>0</v>
      </c>
      <c r="Q188" s="329">
        <v>0</v>
      </c>
      <c r="R188" s="329">
        <v>0</v>
      </c>
      <c r="S188" s="329">
        <v>0</v>
      </c>
      <c r="T188" s="329">
        <v>0</v>
      </c>
      <c r="U188" s="329">
        <v>0</v>
      </c>
      <c r="V188" s="329">
        <v>0</v>
      </c>
      <c r="W188" s="329">
        <v>0</v>
      </c>
      <c r="X188" s="329">
        <v>0</v>
      </c>
      <c r="Y188" s="329">
        <v>0</v>
      </c>
      <c r="Z188" s="329">
        <v>0</v>
      </c>
      <c r="AA188" s="329">
        <v>0</v>
      </c>
      <c r="AB188" s="329">
        <v>0</v>
      </c>
      <c r="AC188" s="329">
        <v>0</v>
      </c>
      <c r="AD188" s="329">
        <v>0</v>
      </c>
      <c r="AE188" s="329">
        <v>0</v>
      </c>
      <c r="AF188" s="329">
        <v>0</v>
      </c>
      <c r="AG188" s="329">
        <v>0</v>
      </c>
      <c r="AH188" s="329">
        <v>0</v>
      </c>
      <c r="AI188" s="329">
        <v>0</v>
      </c>
      <c r="AJ188" s="329">
        <v>0</v>
      </c>
      <c r="AK188" s="329">
        <v>0</v>
      </c>
      <c r="AL188" s="329">
        <v>0</v>
      </c>
      <c r="AM188" s="329">
        <v>0</v>
      </c>
      <c r="AN188" s="329">
        <v>0</v>
      </c>
      <c r="AO188" s="329">
        <v>0</v>
      </c>
      <c r="AP188" s="329">
        <v>0</v>
      </c>
      <c r="AQ188" s="329">
        <v>0</v>
      </c>
      <c r="AR188" s="329">
        <v>0</v>
      </c>
      <c r="AS188" s="329">
        <v>0</v>
      </c>
      <c r="AT188" s="329">
        <v>0</v>
      </c>
      <c r="AU188" s="329">
        <v>0</v>
      </c>
      <c r="AV188" s="329">
        <v>0</v>
      </c>
      <c r="AW188" s="329">
        <v>0</v>
      </c>
      <c r="AX188" s="329">
        <v>0</v>
      </c>
      <c r="AY188" s="329">
        <v>0</v>
      </c>
      <c r="AZ188" s="329">
        <v>0</v>
      </c>
      <c r="BA188" s="329">
        <v>0</v>
      </c>
      <c r="BB188" s="329">
        <v>0</v>
      </c>
      <c r="BC188" s="329">
        <v>0</v>
      </c>
      <c r="BD188" s="329">
        <v>0</v>
      </c>
      <c r="BE188" s="329">
        <v>0</v>
      </c>
      <c r="BF188" s="329">
        <v>0</v>
      </c>
      <c r="BG188" s="329">
        <v>0</v>
      </c>
      <c r="BH188" s="329">
        <v>0</v>
      </c>
      <c r="BI188" s="329">
        <v>0</v>
      </c>
      <c r="BJ188" s="329">
        <v>0</v>
      </c>
      <c r="BK188" s="329">
        <v>0</v>
      </c>
      <c r="BL188" s="329">
        <v>0</v>
      </c>
      <c r="BM188" s="329">
        <v>0</v>
      </c>
      <c r="BN188" s="329">
        <v>0</v>
      </c>
      <c r="BO188" s="329">
        <v>0</v>
      </c>
      <c r="BP188" s="329">
        <v>0</v>
      </c>
      <c r="BQ188" s="329">
        <v>0</v>
      </c>
      <c r="BR188" s="329">
        <v>0</v>
      </c>
      <c r="BS188" s="329">
        <v>0</v>
      </c>
    </row>
    <row r="189" spans="1:71" ht="15.75" customHeight="1" x14ac:dyDescent="0.25">
      <c r="A189" s="288" t="s">
        <v>1299</v>
      </c>
      <c r="B189" s="218">
        <v>46258</v>
      </c>
      <c r="C189" s="332">
        <v>0.91666666666666663</v>
      </c>
      <c r="D189" s="332">
        <v>0.95833333333333337</v>
      </c>
      <c r="E189" s="329">
        <v>0</v>
      </c>
      <c r="F189" s="329">
        <v>0</v>
      </c>
      <c r="G189" s="329">
        <v>0</v>
      </c>
      <c r="H189" s="329">
        <v>0</v>
      </c>
      <c r="I189" s="329">
        <v>0</v>
      </c>
      <c r="J189" s="329">
        <v>0</v>
      </c>
      <c r="K189" s="329">
        <v>0</v>
      </c>
      <c r="L189" s="329">
        <v>0</v>
      </c>
      <c r="M189" s="329">
        <v>0</v>
      </c>
      <c r="N189" s="329">
        <v>0</v>
      </c>
      <c r="O189" s="329">
        <v>0</v>
      </c>
      <c r="P189" s="329">
        <v>0</v>
      </c>
      <c r="Q189" s="329">
        <v>0</v>
      </c>
      <c r="R189" s="329">
        <v>0</v>
      </c>
      <c r="S189" s="329">
        <v>0</v>
      </c>
      <c r="T189" s="329">
        <v>0</v>
      </c>
      <c r="U189" s="329">
        <v>0</v>
      </c>
      <c r="V189" s="329">
        <v>0</v>
      </c>
      <c r="W189" s="329">
        <v>0</v>
      </c>
      <c r="X189" s="329">
        <v>0</v>
      </c>
      <c r="Y189" s="329">
        <v>0</v>
      </c>
      <c r="Z189" s="329">
        <v>0</v>
      </c>
      <c r="AA189" s="329">
        <v>0</v>
      </c>
      <c r="AB189" s="329">
        <v>0</v>
      </c>
      <c r="AC189" s="329">
        <v>0</v>
      </c>
      <c r="AD189" s="329">
        <v>0</v>
      </c>
      <c r="AE189" s="329">
        <v>0</v>
      </c>
      <c r="AF189" s="329">
        <v>0</v>
      </c>
      <c r="AG189" s="329">
        <v>0</v>
      </c>
      <c r="AH189" s="329">
        <v>0</v>
      </c>
      <c r="AI189" s="329">
        <v>0</v>
      </c>
      <c r="AJ189" s="329">
        <v>0</v>
      </c>
      <c r="AK189" s="329">
        <v>0</v>
      </c>
      <c r="AL189" s="329">
        <v>0</v>
      </c>
      <c r="AM189" s="329">
        <v>0</v>
      </c>
      <c r="AN189" s="329">
        <v>0</v>
      </c>
      <c r="AO189" s="329">
        <v>0</v>
      </c>
      <c r="AP189" s="329">
        <v>0</v>
      </c>
      <c r="AQ189" s="329">
        <v>0</v>
      </c>
      <c r="AR189" s="329">
        <v>0</v>
      </c>
      <c r="AS189" s="329">
        <v>0</v>
      </c>
      <c r="AT189" s="329">
        <v>0</v>
      </c>
      <c r="AU189" s="329">
        <v>0</v>
      </c>
      <c r="AV189" s="329">
        <v>0</v>
      </c>
      <c r="AW189" s="329">
        <v>0</v>
      </c>
      <c r="AX189" s="329">
        <v>0</v>
      </c>
      <c r="AY189" s="329">
        <v>0</v>
      </c>
      <c r="AZ189" s="329">
        <v>0</v>
      </c>
      <c r="BA189" s="329">
        <v>0</v>
      </c>
      <c r="BB189" s="329">
        <v>0</v>
      </c>
      <c r="BC189" s="329">
        <v>0</v>
      </c>
      <c r="BD189" s="329">
        <v>0</v>
      </c>
      <c r="BE189" s="329">
        <v>0</v>
      </c>
      <c r="BF189" s="329">
        <v>0</v>
      </c>
      <c r="BG189" s="329">
        <v>0</v>
      </c>
      <c r="BH189" s="329">
        <v>0</v>
      </c>
      <c r="BI189" s="329">
        <v>0</v>
      </c>
      <c r="BJ189" s="329">
        <v>0</v>
      </c>
      <c r="BK189" s="329">
        <v>0</v>
      </c>
      <c r="BL189" s="329">
        <v>0</v>
      </c>
      <c r="BM189" s="329">
        <v>0</v>
      </c>
      <c r="BN189" s="329">
        <v>0</v>
      </c>
      <c r="BO189" s="329">
        <v>0</v>
      </c>
      <c r="BP189" s="329">
        <v>0</v>
      </c>
      <c r="BQ189" s="329">
        <v>0</v>
      </c>
      <c r="BR189" s="329">
        <v>0</v>
      </c>
      <c r="BS189" s="329">
        <v>0</v>
      </c>
    </row>
    <row r="190" spans="1:71" ht="15.75" customHeight="1" x14ac:dyDescent="0.25">
      <c r="A190" s="288" t="s">
        <v>1300</v>
      </c>
      <c r="B190" s="218">
        <v>46258</v>
      </c>
      <c r="C190" s="332">
        <v>0.95833333333333337</v>
      </c>
      <c r="D190" s="332">
        <v>0</v>
      </c>
      <c r="E190" s="329">
        <v>0</v>
      </c>
      <c r="F190" s="329">
        <v>0</v>
      </c>
      <c r="G190" s="329">
        <v>0</v>
      </c>
      <c r="H190" s="329">
        <v>0</v>
      </c>
      <c r="I190" s="329">
        <v>0</v>
      </c>
      <c r="J190" s="329">
        <v>0</v>
      </c>
      <c r="K190" s="329">
        <v>0</v>
      </c>
      <c r="L190" s="329">
        <v>0</v>
      </c>
      <c r="M190" s="329">
        <v>0</v>
      </c>
      <c r="N190" s="329">
        <v>0</v>
      </c>
      <c r="O190" s="329">
        <v>0</v>
      </c>
      <c r="P190" s="329">
        <v>0</v>
      </c>
      <c r="Q190" s="329">
        <v>0</v>
      </c>
      <c r="R190" s="329">
        <v>0</v>
      </c>
      <c r="S190" s="329">
        <v>0</v>
      </c>
      <c r="T190" s="329">
        <v>0</v>
      </c>
      <c r="U190" s="329">
        <v>0</v>
      </c>
      <c r="V190" s="329">
        <v>0</v>
      </c>
      <c r="W190" s="329">
        <v>0</v>
      </c>
      <c r="X190" s="329">
        <v>0</v>
      </c>
      <c r="Y190" s="329">
        <v>0</v>
      </c>
      <c r="Z190" s="329">
        <v>0</v>
      </c>
      <c r="AA190" s="329">
        <v>0</v>
      </c>
      <c r="AB190" s="329">
        <v>0</v>
      </c>
      <c r="AC190" s="329">
        <v>0</v>
      </c>
      <c r="AD190" s="329">
        <v>0</v>
      </c>
      <c r="AE190" s="329">
        <v>0</v>
      </c>
      <c r="AF190" s="329">
        <v>0</v>
      </c>
      <c r="AG190" s="329">
        <v>0</v>
      </c>
      <c r="AH190" s="329">
        <v>0</v>
      </c>
      <c r="AI190" s="329">
        <v>0</v>
      </c>
      <c r="AJ190" s="329">
        <v>0</v>
      </c>
      <c r="AK190" s="329">
        <v>0</v>
      </c>
      <c r="AL190" s="329">
        <v>0</v>
      </c>
      <c r="AM190" s="329">
        <v>0</v>
      </c>
      <c r="AN190" s="329">
        <v>0</v>
      </c>
      <c r="AO190" s="329">
        <v>0</v>
      </c>
      <c r="AP190" s="329">
        <v>0</v>
      </c>
      <c r="AQ190" s="329">
        <v>0</v>
      </c>
      <c r="AR190" s="329">
        <v>0</v>
      </c>
      <c r="AS190" s="329">
        <v>0</v>
      </c>
      <c r="AT190" s="329">
        <v>0</v>
      </c>
      <c r="AU190" s="329">
        <v>0</v>
      </c>
      <c r="AV190" s="329">
        <v>0</v>
      </c>
      <c r="AW190" s="329">
        <v>0</v>
      </c>
      <c r="AX190" s="329">
        <v>0</v>
      </c>
      <c r="AY190" s="329">
        <v>0</v>
      </c>
      <c r="AZ190" s="329">
        <v>0</v>
      </c>
      <c r="BA190" s="329">
        <v>0</v>
      </c>
      <c r="BB190" s="329">
        <v>0</v>
      </c>
      <c r="BC190" s="329">
        <v>0</v>
      </c>
      <c r="BD190" s="329">
        <v>0</v>
      </c>
      <c r="BE190" s="329">
        <v>0</v>
      </c>
      <c r="BF190" s="329">
        <v>0</v>
      </c>
      <c r="BG190" s="329">
        <v>0</v>
      </c>
      <c r="BH190" s="329">
        <v>0</v>
      </c>
      <c r="BI190" s="329">
        <v>0</v>
      </c>
      <c r="BJ190" s="329">
        <v>0</v>
      </c>
      <c r="BK190" s="329">
        <v>0</v>
      </c>
      <c r="BL190" s="329">
        <v>0</v>
      </c>
      <c r="BM190" s="329">
        <v>0</v>
      </c>
      <c r="BN190" s="329">
        <v>0</v>
      </c>
      <c r="BO190" s="329">
        <v>0</v>
      </c>
      <c r="BP190" s="329">
        <v>0</v>
      </c>
      <c r="BQ190" s="329">
        <v>0</v>
      </c>
      <c r="BR190" s="329">
        <v>0</v>
      </c>
      <c r="BS190" s="329">
        <v>0</v>
      </c>
    </row>
    <row r="191" spans="1:71" ht="15.75" customHeight="1" x14ac:dyDescent="0.25">
      <c r="A191" s="288" t="s">
        <v>1301</v>
      </c>
      <c r="B191" s="218">
        <v>46258</v>
      </c>
      <c r="C191" s="332">
        <v>0</v>
      </c>
      <c r="D191" s="332">
        <v>4.1666666666666664E-2</v>
      </c>
      <c r="E191" s="329">
        <v>0</v>
      </c>
      <c r="F191" s="329">
        <v>0</v>
      </c>
      <c r="G191" s="329">
        <v>0</v>
      </c>
      <c r="H191" s="329">
        <v>0</v>
      </c>
      <c r="I191" s="329">
        <v>0</v>
      </c>
      <c r="J191" s="329">
        <v>0</v>
      </c>
      <c r="K191" s="329">
        <v>0</v>
      </c>
      <c r="L191" s="329">
        <v>0</v>
      </c>
      <c r="M191" s="329">
        <v>0</v>
      </c>
      <c r="N191" s="329">
        <v>0</v>
      </c>
      <c r="O191" s="329">
        <v>0</v>
      </c>
      <c r="P191" s="329">
        <v>0</v>
      </c>
      <c r="Q191" s="329">
        <v>0</v>
      </c>
      <c r="R191" s="329">
        <v>0</v>
      </c>
      <c r="S191" s="329">
        <v>0</v>
      </c>
      <c r="T191" s="329">
        <v>0</v>
      </c>
      <c r="U191" s="329">
        <v>0</v>
      </c>
      <c r="V191" s="329">
        <v>0</v>
      </c>
      <c r="W191" s="329">
        <v>0</v>
      </c>
      <c r="X191" s="329">
        <v>0</v>
      </c>
      <c r="Y191" s="329">
        <v>0</v>
      </c>
      <c r="Z191" s="329">
        <v>0</v>
      </c>
      <c r="AA191" s="329">
        <v>0</v>
      </c>
      <c r="AB191" s="329">
        <v>0</v>
      </c>
      <c r="AC191" s="329">
        <v>0</v>
      </c>
      <c r="AD191" s="329">
        <v>0</v>
      </c>
      <c r="AE191" s="329">
        <v>0</v>
      </c>
      <c r="AF191" s="329">
        <v>0</v>
      </c>
      <c r="AG191" s="329">
        <v>0</v>
      </c>
      <c r="AH191" s="329">
        <v>0</v>
      </c>
      <c r="AI191" s="329">
        <v>0</v>
      </c>
      <c r="AJ191" s="329">
        <v>0</v>
      </c>
      <c r="AK191" s="329">
        <v>0</v>
      </c>
      <c r="AL191" s="329">
        <v>0</v>
      </c>
      <c r="AM191" s="329">
        <v>0</v>
      </c>
      <c r="AN191" s="329">
        <v>0</v>
      </c>
      <c r="AO191" s="329">
        <v>0</v>
      </c>
      <c r="AP191" s="329">
        <v>0</v>
      </c>
      <c r="AQ191" s="329">
        <v>0</v>
      </c>
      <c r="AR191" s="329">
        <v>0</v>
      </c>
      <c r="AS191" s="329">
        <v>0</v>
      </c>
      <c r="AT191" s="329">
        <v>0</v>
      </c>
      <c r="AU191" s="329">
        <v>0</v>
      </c>
      <c r="AV191" s="329">
        <v>0</v>
      </c>
      <c r="AW191" s="329">
        <v>0</v>
      </c>
      <c r="AX191" s="329">
        <v>0</v>
      </c>
      <c r="AY191" s="329">
        <v>0</v>
      </c>
      <c r="AZ191" s="329">
        <v>0</v>
      </c>
      <c r="BA191" s="329">
        <v>0</v>
      </c>
      <c r="BB191" s="329">
        <v>0</v>
      </c>
      <c r="BC191" s="329">
        <v>0</v>
      </c>
      <c r="BD191" s="329">
        <v>0</v>
      </c>
      <c r="BE191" s="329">
        <v>0</v>
      </c>
      <c r="BF191" s="329">
        <v>0</v>
      </c>
      <c r="BG191" s="329">
        <v>0</v>
      </c>
      <c r="BH191" s="329">
        <v>0</v>
      </c>
      <c r="BI191" s="329">
        <v>0</v>
      </c>
      <c r="BJ191" s="329">
        <v>0</v>
      </c>
      <c r="BK191" s="329">
        <v>0</v>
      </c>
      <c r="BL191" s="329">
        <v>0</v>
      </c>
      <c r="BM191" s="329">
        <v>0</v>
      </c>
      <c r="BN191" s="329">
        <v>0</v>
      </c>
      <c r="BO191" s="329">
        <v>0</v>
      </c>
      <c r="BP191" s="329">
        <v>0</v>
      </c>
      <c r="BQ191" s="329">
        <v>0</v>
      </c>
      <c r="BR191" s="329">
        <v>0</v>
      </c>
      <c r="BS191" s="329">
        <v>0</v>
      </c>
    </row>
    <row r="192" spans="1:71" ht="15.75" customHeight="1" x14ac:dyDescent="0.25">
      <c r="A192" s="288" t="s">
        <v>1302</v>
      </c>
      <c r="B192" s="218">
        <v>46258</v>
      </c>
      <c r="C192" s="332">
        <v>4.1666666666666664E-2</v>
      </c>
      <c r="D192" s="332">
        <v>8.3333333333333329E-2</v>
      </c>
      <c r="E192" s="329">
        <v>0</v>
      </c>
      <c r="F192" s="329">
        <v>0</v>
      </c>
      <c r="G192" s="329">
        <v>0</v>
      </c>
      <c r="H192" s="329">
        <v>0</v>
      </c>
      <c r="I192" s="329">
        <v>0</v>
      </c>
      <c r="J192" s="329">
        <v>0</v>
      </c>
      <c r="K192" s="329">
        <v>0</v>
      </c>
      <c r="L192" s="329">
        <v>0</v>
      </c>
      <c r="M192" s="329">
        <v>0</v>
      </c>
      <c r="N192" s="329">
        <v>0</v>
      </c>
      <c r="O192" s="329">
        <v>0</v>
      </c>
      <c r="P192" s="329">
        <v>0</v>
      </c>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329">
        <v>0</v>
      </c>
      <c r="AF192" s="329">
        <v>0</v>
      </c>
      <c r="AG192" s="329">
        <v>0</v>
      </c>
      <c r="AH192" s="329">
        <v>0</v>
      </c>
      <c r="AI192" s="329">
        <v>0</v>
      </c>
      <c r="AJ192" s="329">
        <v>0</v>
      </c>
      <c r="AK192" s="329">
        <v>0</v>
      </c>
      <c r="AL192" s="329">
        <v>0</v>
      </c>
      <c r="AM192" s="329">
        <v>0</v>
      </c>
      <c r="AN192" s="329">
        <v>0</v>
      </c>
      <c r="AO192" s="329">
        <v>0</v>
      </c>
      <c r="AP192" s="329">
        <v>0</v>
      </c>
      <c r="AQ192" s="329">
        <v>0</v>
      </c>
      <c r="AR192" s="329">
        <v>0</v>
      </c>
      <c r="AS192" s="329">
        <v>0</v>
      </c>
      <c r="AT192" s="329">
        <v>0</v>
      </c>
      <c r="AU192" s="329">
        <v>0</v>
      </c>
      <c r="AV192" s="329">
        <v>0</v>
      </c>
      <c r="AW192" s="329">
        <v>0</v>
      </c>
      <c r="AX192" s="329">
        <v>0</v>
      </c>
      <c r="AY192" s="329">
        <v>0</v>
      </c>
      <c r="AZ192" s="329">
        <v>0</v>
      </c>
      <c r="BA192" s="329">
        <v>0</v>
      </c>
      <c r="BB192" s="329">
        <v>0</v>
      </c>
      <c r="BC192" s="329">
        <v>0</v>
      </c>
      <c r="BD192" s="329">
        <v>0</v>
      </c>
      <c r="BE192" s="329">
        <v>0</v>
      </c>
      <c r="BF192" s="329">
        <v>0</v>
      </c>
      <c r="BG192" s="329">
        <v>0</v>
      </c>
      <c r="BH192" s="329">
        <v>0</v>
      </c>
      <c r="BI192" s="329">
        <v>0</v>
      </c>
      <c r="BJ192" s="329">
        <v>0</v>
      </c>
      <c r="BK192" s="329">
        <v>0</v>
      </c>
      <c r="BL192" s="329">
        <v>0</v>
      </c>
      <c r="BM192" s="329">
        <v>0</v>
      </c>
      <c r="BN192" s="329">
        <v>0</v>
      </c>
      <c r="BO192" s="329">
        <v>0</v>
      </c>
      <c r="BP192" s="329">
        <v>0</v>
      </c>
      <c r="BQ192" s="329">
        <v>0</v>
      </c>
      <c r="BR192" s="329">
        <v>0</v>
      </c>
      <c r="BS192" s="329">
        <v>0</v>
      </c>
    </row>
    <row r="193" spans="1:71" ht="15.75" customHeight="1" x14ac:dyDescent="0.25">
      <c r="A193" s="288" t="s">
        <v>1303</v>
      </c>
      <c r="B193" s="218">
        <v>46258</v>
      </c>
      <c r="C193" s="332">
        <v>8.3333333333333329E-2</v>
      </c>
      <c r="D193" s="332">
        <v>0.125</v>
      </c>
      <c r="E193" s="329">
        <v>0</v>
      </c>
      <c r="F193" s="329">
        <v>0</v>
      </c>
      <c r="G193" s="329">
        <v>0</v>
      </c>
      <c r="H193" s="329">
        <v>0</v>
      </c>
      <c r="I193" s="329">
        <v>0</v>
      </c>
      <c r="J193" s="329">
        <v>0</v>
      </c>
      <c r="K193" s="329">
        <v>0</v>
      </c>
      <c r="L193" s="329">
        <v>0</v>
      </c>
      <c r="M193" s="329">
        <v>0</v>
      </c>
      <c r="N193" s="329">
        <v>0</v>
      </c>
      <c r="O193" s="329">
        <v>0</v>
      </c>
      <c r="P193" s="329">
        <v>0</v>
      </c>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329">
        <v>0</v>
      </c>
      <c r="AF193" s="329">
        <v>0</v>
      </c>
      <c r="AG193" s="329">
        <v>0</v>
      </c>
      <c r="AH193" s="329">
        <v>0</v>
      </c>
      <c r="AI193" s="329">
        <v>0</v>
      </c>
      <c r="AJ193" s="329">
        <v>0</v>
      </c>
      <c r="AK193" s="329">
        <v>0</v>
      </c>
      <c r="AL193" s="329">
        <v>0</v>
      </c>
      <c r="AM193" s="329">
        <v>0</v>
      </c>
      <c r="AN193" s="329">
        <v>0</v>
      </c>
      <c r="AO193" s="329">
        <v>0</v>
      </c>
      <c r="AP193" s="329">
        <v>0</v>
      </c>
      <c r="AQ193" s="329">
        <v>0</v>
      </c>
      <c r="AR193" s="329">
        <v>0</v>
      </c>
      <c r="AS193" s="329">
        <v>0</v>
      </c>
      <c r="AT193" s="329">
        <v>0</v>
      </c>
      <c r="AU193" s="329">
        <v>0</v>
      </c>
      <c r="AV193" s="329">
        <v>0</v>
      </c>
      <c r="AW193" s="329">
        <v>0</v>
      </c>
      <c r="AX193" s="329">
        <v>0</v>
      </c>
      <c r="AY193" s="329">
        <v>0</v>
      </c>
      <c r="AZ193" s="329">
        <v>0</v>
      </c>
      <c r="BA193" s="329">
        <v>0</v>
      </c>
      <c r="BB193" s="329">
        <v>0</v>
      </c>
      <c r="BC193" s="329">
        <v>0</v>
      </c>
      <c r="BD193" s="329">
        <v>0</v>
      </c>
      <c r="BE193" s="329">
        <v>0</v>
      </c>
      <c r="BF193" s="329">
        <v>0</v>
      </c>
      <c r="BG193" s="329">
        <v>0</v>
      </c>
      <c r="BH193" s="329">
        <v>0</v>
      </c>
      <c r="BI193" s="329">
        <v>0</v>
      </c>
      <c r="BJ193" s="329">
        <v>0</v>
      </c>
      <c r="BK193" s="329">
        <v>0</v>
      </c>
      <c r="BL193" s="329">
        <v>0</v>
      </c>
      <c r="BM193" s="329">
        <v>0</v>
      </c>
      <c r="BN193" s="329">
        <v>0</v>
      </c>
      <c r="BO193" s="329">
        <v>0</v>
      </c>
      <c r="BP193" s="329">
        <v>0</v>
      </c>
      <c r="BQ193" s="329">
        <v>0</v>
      </c>
      <c r="BR193" s="329">
        <v>0</v>
      </c>
      <c r="BS193" s="329">
        <v>0</v>
      </c>
    </row>
    <row r="194" spans="1:71" ht="15.75" customHeight="1" x14ac:dyDescent="0.25">
      <c r="A194" s="288" t="s">
        <v>1304</v>
      </c>
      <c r="B194" s="218">
        <v>46258</v>
      </c>
      <c r="C194" s="332">
        <v>0.125</v>
      </c>
      <c r="D194" s="332">
        <v>0.16666666666666666</v>
      </c>
      <c r="E194" s="329">
        <v>0</v>
      </c>
      <c r="F194" s="329">
        <v>0</v>
      </c>
      <c r="G194" s="329">
        <v>0</v>
      </c>
      <c r="H194" s="329">
        <v>0</v>
      </c>
      <c r="I194" s="329">
        <v>0</v>
      </c>
      <c r="J194" s="329">
        <v>0</v>
      </c>
      <c r="K194" s="329">
        <v>0</v>
      </c>
      <c r="L194" s="329">
        <v>0</v>
      </c>
      <c r="M194" s="329">
        <v>0</v>
      </c>
      <c r="N194" s="329">
        <v>0</v>
      </c>
      <c r="O194" s="329">
        <v>0</v>
      </c>
      <c r="P194" s="329">
        <v>0</v>
      </c>
      <c r="Q194" s="329">
        <v>0</v>
      </c>
      <c r="R194" s="329">
        <v>0</v>
      </c>
      <c r="S194" s="329">
        <v>0</v>
      </c>
      <c r="T194" s="329">
        <v>0</v>
      </c>
      <c r="U194" s="329">
        <v>0</v>
      </c>
      <c r="V194" s="329">
        <v>0</v>
      </c>
      <c r="W194" s="329">
        <v>0</v>
      </c>
      <c r="X194" s="329">
        <v>0</v>
      </c>
      <c r="Y194" s="329">
        <v>0</v>
      </c>
      <c r="Z194" s="329">
        <v>0</v>
      </c>
      <c r="AA194" s="329">
        <v>0</v>
      </c>
      <c r="AB194" s="329">
        <v>0</v>
      </c>
      <c r="AC194" s="329">
        <v>0</v>
      </c>
      <c r="AD194" s="329">
        <v>0</v>
      </c>
      <c r="AE194" s="329">
        <v>0</v>
      </c>
      <c r="AF194" s="329">
        <v>0</v>
      </c>
      <c r="AG194" s="329">
        <v>0</v>
      </c>
      <c r="AH194" s="329">
        <v>0</v>
      </c>
      <c r="AI194" s="329">
        <v>0</v>
      </c>
      <c r="AJ194" s="329">
        <v>0</v>
      </c>
      <c r="AK194" s="329">
        <v>0</v>
      </c>
      <c r="AL194" s="329">
        <v>0</v>
      </c>
      <c r="AM194" s="329">
        <v>0</v>
      </c>
      <c r="AN194" s="329">
        <v>0</v>
      </c>
      <c r="AO194" s="329">
        <v>0</v>
      </c>
      <c r="AP194" s="329">
        <v>0</v>
      </c>
      <c r="AQ194" s="329">
        <v>0</v>
      </c>
      <c r="AR194" s="329">
        <v>0</v>
      </c>
      <c r="AS194" s="329">
        <v>0</v>
      </c>
      <c r="AT194" s="329">
        <v>0</v>
      </c>
      <c r="AU194" s="329">
        <v>0</v>
      </c>
      <c r="AV194" s="329">
        <v>0</v>
      </c>
      <c r="AW194" s="329">
        <v>0</v>
      </c>
      <c r="AX194" s="329">
        <v>0</v>
      </c>
      <c r="AY194" s="329">
        <v>0</v>
      </c>
      <c r="AZ194" s="329">
        <v>0</v>
      </c>
      <c r="BA194" s="329">
        <v>0</v>
      </c>
      <c r="BB194" s="329">
        <v>0</v>
      </c>
      <c r="BC194" s="329">
        <v>0</v>
      </c>
      <c r="BD194" s="329">
        <v>0</v>
      </c>
      <c r="BE194" s="329">
        <v>0</v>
      </c>
      <c r="BF194" s="329">
        <v>0</v>
      </c>
      <c r="BG194" s="329">
        <v>0</v>
      </c>
      <c r="BH194" s="329">
        <v>0</v>
      </c>
      <c r="BI194" s="329">
        <v>0</v>
      </c>
      <c r="BJ194" s="329">
        <v>0</v>
      </c>
      <c r="BK194" s="329">
        <v>0</v>
      </c>
      <c r="BL194" s="329">
        <v>0</v>
      </c>
      <c r="BM194" s="329">
        <v>0</v>
      </c>
      <c r="BN194" s="329">
        <v>0</v>
      </c>
      <c r="BO194" s="329">
        <v>0</v>
      </c>
      <c r="BP194" s="329">
        <v>0</v>
      </c>
      <c r="BQ194" s="329">
        <v>0</v>
      </c>
      <c r="BR194" s="329">
        <v>0</v>
      </c>
      <c r="BS194" s="329">
        <v>0</v>
      </c>
    </row>
    <row r="195" spans="1:71" ht="15.75" customHeight="1" x14ac:dyDescent="0.25">
      <c r="A195" s="288" t="s">
        <v>1305</v>
      </c>
      <c r="B195" s="218">
        <v>46258</v>
      </c>
      <c r="C195" s="332">
        <v>0.16666666666666666</v>
      </c>
      <c r="D195" s="332">
        <v>0.20833333333333334</v>
      </c>
      <c r="E195" s="329">
        <v>0</v>
      </c>
      <c r="F195" s="329">
        <v>0</v>
      </c>
      <c r="G195" s="329">
        <v>0</v>
      </c>
      <c r="H195" s="329">
        <v>0</v>
      </c>
      <c r="I195" s="329">
        <v>0</v>
      </c>
      <c r="J195" s="329">
        <v>0</v>
      </c>
      <c r="K195" s="329">
        <v>0</v>
      </c>
      <c r="L195" s="329">
        <v>0</v>
      </c>
      <c r="M195" s="329">
        <v>0</v>
      </c>
      <c r="N195" s="329">
        <v>0</v>
      </c>
      <c r="O195" s="329">
        <v>0</v>
      </c>
      <c r="P195" s="329">
        <v>0</v>
      </c>
      <c r="Q195" s="329">
        <v>0</v>
      </c>
      <c r="R195" s="329">
        <v>0</v>
      </c>
      <c r="S195" s="329">
        <v>0</v>
      </c>
      <c r="T195" s="329">
        <v>0</v>
      </c>
      <c r="U195" s="329">
        <v>0</v>
      </c>
      <c r="V195" s="329">
        <v>0</v>
      </c>
      <c r="W195" s="329">
        <v>0</v>
      </c>
      <c r="X195" s="329">
        <v>0</v>
      </c>
      <c r="Y195" s="329">
        <v>0</v>
      </c>
      <c r="Z195" s="329">
        <v>0</v>
      </c>
      <c r="AA195" s="329">
        <v>0</v>
      </c>
      <c r="AB195" s="329">
        <v>0</v>
      </c>
      <c r="AC195" s="329">
        <v>0</v>
      </c>
      <c r="AD195" s="329">
        <v>0</v>
      </c>
      <c r="AE195" s="329">
        <v>0</v>
      </c>
      <c r="AF195" s="329">
        <v>0</v>
      </c>
      <c r="AG195" s="329">
        <v>0</v>
      </c>
      <c r="AH195" s="329">
        <v>0</v>
      </c>
      <c r="AI195" s="329">
        <v>0</v>
      </c>
      <c r="AJ195" s="329">
        <v>0</v>
      </c>
      <c r="AK195" s="329">
        <v>0</v>
      </c>
      <c r="AL195" s="329">
        <v>0</v>
      </c>
      <c r="AM195" s="329">
        <v>0</v>
      </c>
      <c r="AN195" s="329">
        <v>0</v>
      </c>
      <c r="AO195" s="329">
        <v>0</v>
      </c>
      <c r="AP195" s="329">
        <v>0</v>
      </c>
      <c r="AQ195" s="329">
        <v>0</v>
      </c>
      <c r="AR195" s="329">
        <v>0</v>
      </c>
      <c r="AS195" s="329">
        <v>0</v>
      </c>
      <c r="AT195" s="329">
        <v>0</v>
      </c>
      <c r="AU195" s="329">
        <v>0</v>
      </c>
      <c r="AV195" s="329">
        <v>0</v>
      </c>
      <c r="AW195" s="329">
        <v>0</v>
      </c>
      <c r="AX195" s="329">
        <v>0</v>
      </c>
      <c r="AY195" s="329">
        <v>0</v>
      </c>
      <c r="AZ195" s="329">
        <v>0</v>
      </c>
      <c r="BA195" s="329">
        <v>0</v>
      </c>
      <c r="BB195" s="329">
        <v>0</v>
      </c>
      <c r="BC195" s="329">
        <v>0</v>
      </c>
      <c r="BD195" s="329">
        <v>0</v>
      </c>
      <c r="BE195" s="329">
        <v>0</v>
      </c>
      <c r="BF195" s="329">
        <v>0</v>
      </c>
      <c r="BG195" s="329">
        <v>0</v>
      </c>
      <c r="BH195" s="329">
        <v>0</v>
      </c>
      <c r="BI195" s="329">
        <v>0</v>
      </c>
      <c r="BJ195" s="329">
        <v>0</v>
      </c>
      <c r="BK195" s="329">
        <v>0</v>
      </c>
      <c r="BL195" s="329">
        <v>0</v>
      </c>
      <c r="BM195" s="329">
        <v>0</v>
      </c>
      <c r="BN195" s="329">
        <v>0</v>
      </c>
      <c r="BO195" s="329">
        <v>0</v>
      </c>
      <c r="BP195" s="329">
        <v>0</v>
      </c>
      <c r="BQ195" s="329">
        <v>0</v>
      </c>
      <c r="BR195" s="329">
        <v>0</v>
      </c>
      <c r="BS195" s="329">
        <v>0</v>
      </c>
    </row>
    <row r="196" spans="1:71" ht="15.75" customHeight="1" x14ac:dyDescent="0.25">
      <c r="A196" s="288" t="s">
        <v>1306</v>
      </c>
      <c r="B196" s="218">
        <v>46258</v>
      </c>
      <c r="C196" s="332">
        <v>0.20833333333333334</v>
      </c>
      <c r="D196" s="332">
        <v>0.25</v>
      </c>
      <c r="E196" s="329">
        <v>0</v>
      </c>
      <c r="F196" s="329">
        <v>0</v>
      </c>
      <c r="G196" s="329">
        <v>0</v>
      </c>
      <c r="H196" s="329">
        <v>0</v>
      </c>
      <c r="I196" s="329">
        <v>0</v>
      </c>
      <c r="J196" s="329">
        <v>0</v>
      </c>
      <c r="K196" s="329">
        <v>0</v>
      </c>
      <c r="L196" s="329">
        <v>0</v>
      </c>
      <c r="M196" s="329">
        <v>0</v>
      </c>
      <c r="N196" s="329">
        <v>0</v>
      </c>
      <c r="O196" s="329">
        <v>0</v>
      </c>
      <c r="P196" s="329">
        <v>0</v>
      </c>
      <c r="Q196" s="329">
        <v>0</v>
      </c>
      <c r="R196" s="329">
        <v>0</v>
      </c>
      <c r="S196" s="329">
        <v>0</v>
      </c>
      <c r="T196" s="329">
        <v>0</v>
      </c>
      <c r="U196" s="329">
        <v>0</v>
      </c>
      <c r="V196" s="329">
        <v>0</v>
      </c>
      <c r="W196" s="329">
        <v>0</v>
      </c>
      <c r="X196" s="329">
        <v>0</v>
      </c>
      <c r="Y196" s="329">
        <v>0</v>
      </c>
      <c r="Z196" s="329">
        <v>0</v>
      </c>
      <c r="AA196" s="329">
        <v>0</v>
      </c>
      <c r="AB196" s="329">
        <v>0</v>
      </c>
      <c r="AC196" s="329">
        <v>0</v>
      </c>
      <c r="AD196" s="329">
        <v>0</v>
      </c>
      <c r="AE196" s="329">
        <v>0</v>
      </c>
      <c r="AF196" s="329">
        <v>0</v>
      </c>
      <c r="AG196" s="329">
        <v>0</v>
      </c>
      <c r="AH196" s="329">
        <v>0</v>
      </c>
      <c r="AI196" s="329">
        <v>0</v>
      </c>
      <c r="AJ196" s="329">
        <v>0</v>
      </c>
      <c r="AK196" s="329">
        <v>0</v>
      </c>
      <c r="AL196" s="329">
        <v>0</v>
      </c>
      <c r="AM196" s="329">
        <v>0</v>
      </c>
      <c r="AN196" s="329">
        <v>0</v>
      </c>
      <c r="AO196" s="329">
        <v>0</v>
      </c>
      <c r="AP196" s="329">
        <v>0</v>
      </c>
      <c r="AQ196" s="329">
        <v>0</v>
      </c>
      <c r="AR196" s="329">
        <v>0</v>
      </c>
      <c r="AS196" s="329">
        <v>0</v>
      </c>
      <c r="AT196" s="329">
        <v>0</v>
      </c>
      <c r="AU196" s="329">
        <v>0</v>
      </c>
      <c r="AV196" s="329">
        <v>0</v>
      </c>
      <c r="AW196" s="329">
        <v>0</v>
      </c>
      <c r="AX196" s="329">
        <v>0</v>
      </c>
      <c r="AY196" s="329">
        <v>0</v>
      </c>
      <c r="AZ196" s="329">
        <v>0</v>
      </c>
      <c r="BA196" s="329">
        <v>0</v>
      </c>
      <c r="BB196" s="329">
        <v>0</v>
      </c>
      <c r="BC196" s="329">
        <v>0</v>
      </c>
      <c r="BD196" s="329">
        <v>0</v>
      </c>
      <c r="BE196" s="329">
        <v>0</v>
      </c>
      <c r="BF196" s="329">
        <v>0</v>
      </c>
      <c r="BG196" s="329">
        <v>0</v>
      </c>
      <c r="BH196" s="329">
        <v>0</v>
      </c>
      <c r="BI196" s="329">
        <v>0</v>
      </c>
      <c r="BJ196" s="329">
        <v>0</v>
      </c>
      <c r="BK196" s="329">
        <v>0</v>
      </c>
      <c r="BL196" s="329">
        <v>0</v>
      </c>
      <c r="BM196" s="329">
        <v>0</v>
      </c>
      <c r="BN196" s="329">
        <v>0</v>
      </c>
      <c r="BO196" s="329">
        <v>0</v>
      </c>
      <c r="BP196" s="329">
        <v>0</v>
      </c>
      <c r="BQ196" s="329">
        <v>0</v>
      </c>
      <c r="BR196" s="329">
        <v>0</v>
      </c>
      <c r="BS196" s="329">
        <v>0</v>
      </c>
    </row>
    <row r="197" spans="1:71" ht="15.75" customHeight="1" x14ac:dyDescent="0.25">
      <c r="A197" s="288" t="s">
        <v>1307</v>
      </c>
      <c r="B197" s="218">
        <v>46259</v>
      </c>
      <c r="C197" s="332">
        <v>0.91666666666666663</v>
      </c>
      <c r="D197" s="332">
        <v>0.95833333333333337</v>
      </c>
      <c r="E197" s="329">
        <v>0</v>
      </c>
      <c r="F197" s="329">
        <v>0</v>
      </c>
      <c r="G197" s="329">
        <v>0</v>
      </c>
      <c r="H197" s="329">
        <v>0</v>
      </c>
      <c r="I197" s="329">
        <v>0</v>
      </c>
      <c r="J197" s="329">
        <v>0</v>
      </c>
      <c r="K197" s="329">
        <v>0</v>
      </c>
      <c r="L197" s="329">
        <v>0</v>
      </c>
      <c r="M197" s="329">
        <v>0</v>
      </c>
      <c r="N197" s="329">
        <v>0</v>
      </c>
      <c r="O197" s="329">
        <v>0</v>
      </c>
      <c r="P197" s="329">
        <v>0</v>
      </c>
      <c r="Q197" s="329">
        <v>0</v>
      </c>
      <c r="R197" s="329">
        <v>0</v>
      </c>
      <c r="S197" s="329">
        <v>0</v>
      </c>
      <c r="T197" s="329">
        <v>0</v>
      </c>
      <c r="U197" s="329">
        <v>0</v>
      </c>
      <c r="V197" s="329">
        <v>0</v>
      </c>
      <c r="W197" s="329">
        <v>0</v>
      </c>
      <c r="X197" s="329">
        <v>0</v>
      </c>
      <c r="Y197" s="329">
        <v>0</v>
      </c>
      <c r="Z197" s="329">
        <v>0</v>
      </c>
      <c r="AA197" s="329">
        <v>0</v>
      </c>
      <c r="AB197" s="329">
        <v>0</v>
      </c>
      <c r="AC197" s="329">
        <v>0</v>
      </c>
      <c r="AD197" s="329">
        <v>0</v>
      </c>
      <c r="AE197" s="329">
        <v>0</v>
      </c>
      <c r="AF197" s="329">
        <v>0</v>
      </c>
      <c r="AG197" s="329">
        <v>0</v>
      </c>
      <c r="AH197" s="329">
        <v>0</v>
      </c>
      <c r="AI197" s="329">
        <v>0</v>
      </c>
      <c r="AJ197" s="329">
        <v>0</v>
      </c>
      <c r="AK197" s="329">
        <v>0</v>
      </c>
      <c r="AL197" s="329">
        <v>0</v>
      </c>
      <c r="AM197" s="329">
        <v>0</v>
      </c>
      <c r="AN197" s="329">
        <v>0</v>
      </c>
      <c r="AO197" s="329">
        <v>0</v>
      </c>
      <c r="AP197" s="329">
        <v>0</v>
      </c>
      <c r="AQ197" s="329">
        <v>0</v>
      </c>
      <c r="AR197" s="329">
        <v>0</v>
      </c>
      <c r="AS197" s="329">
        <v>0</v>
      </c>
      <c r="AT197" s="329">
        <v>0</v>
      </c>
      <c r="AU197" s="329">
        <v>0</v>
      </c>
      <c r="AV197" s="329">
        <v>0</v>
      </c>
      <c r="AW197" s="329">
        <v>0</v>
      </c>
      <c r="AX197" s="329">
        <v>0</v>
      </c>
      <c r="AY197" s="329">
        <v>0</v>
      </c>
      <c r="AZ197" s="329">
        <v>0</v>
      </c>
      <c r="BA197" s="329">
        <v>0</v>
      </c>
      <c r="BB197" s="329">
        <v>0</v>
      </c>
      <c r="BC197" s="329">
        <v>0</v>
      </c>
      <c r="BD197" s="329">
        <v>0</v>
      </c>
      <c r="BE197" s="329">
        <v>0</v>
      </c>
      <c r="BF197" s="329">
        <v>0</v>
      </c>
      <c r="BG197" s="329">
        <v>0</v>
      </c>
      <c r="BH197" s="329">
        <v>0</v>
      </c>
      <c r="BI197" s="329">
        <v>0</v>
      </c>
      <c r="BJ197" s="329">
        <v>0</v>
      </c>
      <c r="BK197" s="329">
        <v>0</v>
      </c>
      <c r="BL197" s="329">
        <v>0</v>
      </c>
      <c r="BM197" s="329">
        <v>0</v>
      </c>
      <c r="BN197" s="329">
        <v>0</v>
      </c>
      <c r="BO197" s="329">
        <v>0</v>
      </c>
      <c r="BP197" s="329">
        <v>0</v>
      </c>
      <c r="BQ197" s="329">
        <v>0</v>
      </c>
      <c r="BR197" s="329">
        <v>0</v>
      </c>
      <c r="BS197" s="329">
        <v>0</v>
      </c>
    </row>
    <row r="198" spans="1:71" ht="15.75" customHeight="1" x14ac:dyDescent="0.25">
      <c r="A198" s="288" t="s">
        <v>1308</v>
      </c>
      <c r="B198" s="218">
        <v>46259</v>
      </c>
      <c r="C198" s="332">
        <v>0.95833333333333337</v>
      </c>
      <c r="D198" s="332">
        <v>0</v>
      </c>
      <c r="E198" s="329">
        <v>0</v>
      </c>
      <c r="F198" s="329">
        <v>0</v>
      </c>
      <c r="G198" s="329">
        <v>0</v>
      </c>
      <c r="H198" s="329">
        <v>0</v>
      </c>
      <c r="I198" s="329">
        <v>0</v>
      </c>
      <c r="J198" s="329">
        <v>0</v>
      </c>
      <c r="K198" s="329">
        <v>0</v>
      </c>
      <c r="L198" s="329">
        <v>0</v>
      </c>
      <c r="M198" s="329">
        <v>0</v>
      </c>
      <c r="N198" s="329">
        <v>0</v>
      </c>
      <c r="O198" s="329">
        <v>0</v>
      </c>
      <c r="P198" s="329">
        <v>0</v>
      </c>
      <c r="Q198" s="329">
        <v>0</v>
      </c>
      <c r="R198" s="329">
        <v>0</v>
      </c>
      <c r="S198" s="329">
        <v>0</v>
      </c>
      <c r="T198" s="329">
        <v>0</v>
      </c>
      <c r="U198" s="329">
        <v>0</v>
      </c>
      <c r="V198" s="329">
        <v>0</v>
      </c>
      <c r="W198" s="329">
        <v>0</v>
      </c>
      <c r="X198" s="329">
        <v>0</v>
      </c>
      <c r="Y198" s="329">
        <v>0</v>
      </c>
      <c r="Z198" s="329">
        <v>0</v>
      </c>
      <c r="AA198" s="329">
        <v>0</v>
      </c>
      <c r="AB198" s="329">
        <v>0</v>
      </c>
      <c r="AC198" s="329">
        <v>0</v>
      </c>
      <c r="AD198" s="329">
        <v>0</v>
      </c>
      <c r="AE198" s="329">
        <v>0</v>
      </c>
      <c r="AF198" s="329">
        <v>0</v>
      </c>
      <c r="AG198" s="329">
        <v>0</v>
      </c>
      <c r="AH198" s="329">
        <v>0</v>
      </c>
      <c r="AI198" s="329">
        <v>0</v>
      </c>
      <c r="AJ198" s="329">
        <v>0</v>
      </c>
      <c r="AK198" s="329">
        <v>0</v>
      </c>
      <c r="AL198" s="329">
        <v>0</v>
      </c>
      <c r="AM198" s="329">
        <v>0</v>
      </c>
      <c r="AN198" s="329">
        <v>0</v>
      </c>
      <c r="AO198" s="329">
        <v>0</v>
      </c>
      <c r="AP198" s="329">
        <v>0</v>
      </c>
      <c r="AQ198" s="329">
        <v>0</v>
      </c>
      <c r="AR198" s="329">
        <v>0</v>
      </c>
      <c r="AS198" s="329">
        <v>0</v>
      </c>
      <c r="AT198" s="329">
        <v>0</v>
      </c>
      <c r="AU198" s="329">
        <v>0</v>
      </c>
      <c r="AV198" s="329">
        <v>0</v>
      </c>
      <c r="AW198" s="329">
        <v>0</v>
      </c>
      <c r="AX198" s="329">
        <v>0</v>
      </c>
      <c r="AY198" s="329">
        <v>0</v>
      </c>
      <c r="AZ198" s="329">
        <v>0</v>
      </c>
      <c r="BA198" s="329">
        <v>0</v>
      </c>
      <c r="BB198" s="329">
        <v>0</v>
      </c>
      <c r="BC198" s="329">
        <v>0</v>
      </c>
      <c r="BD198" s="329">
        <v>0</v>
      </c>
      <c r="BE198" s="329">
        <v>0</v>
      </c>
      <c r="BF198" s="329">
        <v>0</v>
      </c>
      <c r="BG198" s="329">
        <v>0</v>
      </c>
      <c r="BH198" s="329">
        <v>0</v>
      </c>
      <c r="BI198" s="329">
        <v>0</v>
      </c>
      <c r="BJ198" s="329">
        <v>0</v>
      </c>
      <c r="BK198" s="329">
        <v>0</v>
      </c>
      <c r="BL198" s="329">
        <v>0</v>
      </c>
      <c r="BM198" s="329">
        <v>0</v>
      </c>
      <c r="BN198" s="329">
        <v>0</v>
      </c>
      <c r="BO198" s="329">
        <v>0</v>
      </c>
      <c r="BP198" s="329">
        <v>0</v>
      </c>
      <c r="BQ198" s="329">
        <v>0</v>
      </c>
      <c r="BR198" s="329">
        <v>0</v>
      </c>
      <c r="BS198" s="329">
        <v>0</v>
      </c>
    </row>
    <row r="199" spans="1:71" ht="15.75" customHeight="1" x14ac:dyDescent="0.25">
      <c r="A199" s="288" t="s">
        <v>1309</v>
      </c>
      <c r="B199" s="218">
        <v>46259</v>
      </c>
      <c r="C199" s="332">
        <v>0</v>
      </c>
      <c r="D199" s="332">
        <v>4.1666666666666664E-2</v>
      </c>
      <c r="E199" s="329">
        <v>0</v>
      </c>
      <c r="F199" s="329">
        <v>0</v>
      </c>
      <c r="G199" s="329">
        <v>0</v>
      </c>
      <c r="H199" s="329">
        <v>0</v>
      </c>
      <c r="I199" s="329">
        <v>0</v>
      </c>
      <c r="J199" s="329">
        <v>0</v>
      </c>
      <c r="K199" s="329">
        <v>0</v>
      </c>
      <c r="L199" s="329">
        <v>0</v>
      </c>
      <c r="M199" s="329">
        <v>0</v>
      </c>
      <c r="N199" s="329">
        <v>0</v>
      </c>
      <c r="O199" s="329">
        <v>0</v>
      </c>
      <c r="P199" s="329">
        <v>0</v>
      </c>
      <c r="Q199" s="329">
        <v>0</v>
      </c>
      <c r="R199" s="329">
        <v>0</v>
      </c>
      <c r="S199" s="329">
        <v>0</v>
      </c>
      <c r="T199" s="329">
        <v>0</v>
      </c>
      <c r="U199" s="329">
        <v>0</v>
      </c>
      <c r="V199" s="329">
        <v>0</v>
      </c>
      <c r="W199" s="329">
        <v>0</v>
      </c>
      <c r="X199" s="329">
        <v>0</v>
      </c>
      <c r="Y199" s="329">
        <v>0</v>
      </c>
      <c r="Z199" s="329">
        <v>0</v>
      </c>
      <c r="AA199" s="329">
        <v>0</v>
      </c>
      <c r="AB199" s="329">
        <v>0</v>
      </c>
      <c r="AC199" s="329">
        <v>0</v>
      </c>
      <c r="AD199" s="329">
        <v>0</v>
      </c>
      <c r="AE199" s="329">
        <v>0</v>
      </c>
      <c r="AF199" s="329">
        <v>0</v>
      </c>
      <c r="AG199" s="329">
        <v>0</v>
      </c>
      <c r="AH199" s="329">
        <v>0</v>
      </c>
      <c r="AI199" s="329">
        <v>0</v>
      </c>
      <c r="AJ199" s="329">
        <v>0</v>
      </c>
      <c r="AK199" s="329">
        <v>0</v>
      </c>
      <c r="AL199" s="329">
        <v>0</v>
      </c>
      <c r="AM199" s="329">
        <v>0</v>
      </c>
      <c r="AN199" s="329">
        <v>0</v>
      </c>
      <c r="AO199" s="329">
        <v>0</v>
      </c>
      <c r="AP199" s="329">
        <v>0</v>
      </c>
      <c r="AQ199" s="329">
        <v>0</v>
      </c>
      <c r="AR199" s="329">
        <v>0</v>
      </c>
      <c r="AS199" s="329">
        <v>0</v>
      </c>
      <c r="AT199" s="329">
        <v>0</v>
      </c>
      <c r="AU199" s="329">
        <v>0</v>
      </c>
      <c r="AV199" s="329">
        <v>0</v>
      </c>
      <c r="AW199" s="329">
        <v>0</v>
      </c>
      <c r="AX199" s="329">
        <v>0</v>
      </c>
      <c r="AY199" s="329">
        <v>0</v>
      </c>
      <c r="AZ199" s="329">
        <v>0</v>
      </c>
      <c r="BA199" s="329">
        <v>0</v>
      </c>
      <c r="BB199" s="329">
        <v>0</v>
      </c>
      <c r="BC199" s="329">
        <v>0</v>
      </c>
      <c r="BD199" s="329">
        <v>0</v>
      </c>
      <c r="BE199" s="329">
        <v>0</v>
      </c>
      <c r="BF199" s="329">
        <v>0</v>
      </c>
      <c r="BG199" s="329">
        <v>0</v>
      </c>
      <c r="BH199" s="329">
        <v>0</v>
      </c>
      <c r="BI199" s="329">
        <v>0</v>
      </c>
      <c r="BJ199" s="329">
        <v>0</v>
      </c>
      <c r="BK199" s="329">
        <v>0</v>
      </c>
      <c r="BL199" s="329">
        <v>0</v>
      </c>
      <c r="BM199" s="329">
        <v>0</v>
      </c>
      <c r="BN199" s="329">
        <v>0</v>
      </c>
      <c r="BO199" s="329">
        <v>0</v>
      </c>
      <c r="BP199" s="329">
        <v>0</v>
      </c>
      <c r="BQ199" s="329">
        <v>0</v>
      </c>
      <c r="BR199" s="329">
        <v>0</v>
      </c>
      <c r="BS199" s="329">
        <v>0</v>
      </c>
    </row>
    <row r="200" spans="1:71" ht="15.75" customHeight="1" x14ac:dyDescent="0.25">
      <c r="A200" s="288" t="s">
        <v>1310</v>
      </c>
      <c r="B200" s="218">
        <v>46259</v>
      </c>
      <c r="C200" s="332">
        <v>4.1666666666666664E-2</v>
      </c>
      <c r="D200" s="332">
        <v>8.3333333333333329E-2</v>
      </c>
      <c r="E200" s="329">
        <v>0</v>
      </c>
      <c r="F200" s="329">
        <v>0</v>
      </c>
      <c r="G200" s="329">
        <v>0</v>
      </c>
      <c r="H200" s="329">
        <v>0</v>
      </c>
      <c r="I200" s="329">
        <v>0</v>
      </c>
      <c r="J200" s="329">
        <v>0</v>
      </c>
      <c r="K200" s="329">
        <v>0</v>
      </c>
      <c r="L200" s="329">
        <v>0</v>
      </c>
      <c r="M200" s="329">
        <v>0</v>
      </c>
      <c r="N200" s="329">
        <v>0</v>
      </c>
      <c r="O200" s="329">
        <v>0</v>
      </c>
      <c r="P200" s="329">
        <v>0</v>
      </c>
      <c r="Q200" s="329">
        <v>0</v>
      </c>
      <c r="R200" s="329">
        <v>0</v>
      </c>
      <c r="S200" s="329">
        <v>0</v>
      </c>
      <c r="T200" s="329">
        <v>0</v>
      </c>
      <c r="U200" s="329">
        <v>0</v>
      </c>
      <c r="V200" s="329">
        <v>0</v>
      </c>
      <c r="W200" s="329">
        <v>0</v>
      </c>
      <c r="X200" s="329">
        <v>0</v>
      </c>
      <c r="Y200" s="329">
        <v>0</v>
      </c>
      <c r="Z200" s="329">
        <v>0</v>
      </c>
      <c r="AA200" s="329">
        <v>0</v>
      </c>
      <c r="AB200" s="329">
        <v>0</v>
      </c>
      <c r="AC200" s="329">
        <v>0</v>
      </c>
      <c r="AD200" s="329">
        <v>0</v>
      </c>
      <c r="AE200" s="329">
        <v>0</v>
      </c>
      <c r="AF200" s="329">
        <v>0</v>
      </c>
      <c r="AG200" s="329">
        <v>0</v>
      </c>
      <c r="AH200" s="329">
        <v>0</v>
      </c>
      <c r="AI200" s="329">
        <v>0</v>
      </c>
      <c r="AJ200" s="329">
        <v>0</v>
      </c>
      <c r="AK200" s="329">
        <v>0</v>
      </c>
      <c r="AL200" s="329">
        <v>0</v>
      </c>
      <c r="AM200" s="329">
        <v>0</v>
      </c>
      <c r="AN200" s="329">
        <v>0</v>
      </c>
      <c r="AO200" s="329">
        <v>0</v>
      </c>
      <c r="AP200" s="329">
        <v>0</v>
      </c>
      <c r="AQ200" s="329">
        <v>0</v>
      </c>
      <c r="AR200" s="329">
        <v>0</v>
      </c>
      <c r="AS200" s="329">
        <v>0</v>
      </c>
      <c r="AT200" s="329">
        <v>0</v>
      </c>
      <c r="AU200" s="329">
        <v>0</v>
      </c>
      <c r="AV200" s="329">
        <v>0</v>
      </c>
      <c r="AW200" s="329">
        <v>0</v>
      </c>
      <c r="AX200" s="329">
        <v>0</v>
      </c>
      <c r="AY200" s="329">
        <v>0</v>
      </c>
      <c r="AZ200" s="329">
        <v>0</v>
      </c>
      <c r="BA200" s="329">
        <v>0</v>
      </c>
      <c r="BB200" s="329">
        <v>0</v>
      </c>
      <c r="BC200" s="329">
        <v>0</v>
      </c>
      <c r="BD200" s="329">
        <v>0</v>
      </c>
      <c r="BE200" s="329">
        <v>0</v>
      </c>
      <c r="BF200" s="329">
        <v>0</v>
      </c>
      <c r="BG200" s="329">
        <v>0</v>
      </c>
      <c r="BH200" s="329">
        <v>0</v>
      </c>
      <c r="BI200" s="329">
        <v>0</v>
      </c>
      <c r="BJ200" s="329">
        <v>0</v>
      </c>
      <c r="BK200" s="329">
        <v>0</v>
      </c>
      <c r="BL200" s="329">
        <v>0</v>
      </c>
      <c r="BM200" s="329">
        <v>0</v>
      </c>
      <c r="BN200" s="329">
        <v>0</v>
      </c>
      <c r="BO200" s="329">
        <v>0</v>
      </c>
      <c r="BP200" s="329">
        <v>0</v>
      </c>
      <c r="BQ200" s="329">
        <v>0</v>
      </c>
      <c r="BR200" s="329">
        <v>0</v>
      </c>
      <c r="BS200" s="329">
        <v>0</v>
      </c>
    </row>
    <row r="201" spans="1:71" ht="15.75" customHeight="1" x14ac:dyDescent="0.25">
      <c r="A201" s="288" t="s">
        <v>1311</v>
      </c>
      <c r="B201" s="218">
        <v>46259</v>
      </c>
      <c r="C201" s="332">
        <v>8.3333333333333329E-2</v>
      </c>
      <c r="D201" s="332">
        <v>0.125</v>
      </c>
      <c r="E201" s="329">
        <v>0</v>
      </c>
      <c r="F201" s="329">
        <v>0</v>
      </c>
      <c r="G201" s="329">
        <v>0</v>
      </c>
      <c r="H201" s="329">
        <v>0</v>
      </c>
      <c r="I201" s="329">
        <v>0</v>
      </c>
      <c r="J201" s="329">
        <v>0</v>
      </c>
      <c r="K201" s="329">
        <v>0</v>
      </c>
      <c r="L201" s="329">
        <v>0</v>
      </c>
      <c r="M201" s="329">
        <v>0</v>
      </c>
      <c r="N201" s="329">
        <v>0</v>
      </c>
      <c r="O201" s="329">
        <v>0</v>
      </c>
      <c r="P201" s="329">
        <v>0</v>
      </c>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329">
        <v>0</v>
      </c>
      <c r="AF201" s="329">
        <v>0</v>
      </c>
      <c r="AG201" s="329">
        <v>0</v>
      </c>
      <c r="AH201" s="329">
        <v>0</v>
      </c>
      <c r="AI201" s="329">
        <v>0</v>
      </c>
      <c r="AJ201" s="329">
        <v>0</v>
      </c>
      <c r="AK201" s="329">
        <v>0</v>
      </c>
      <c r="AL201" s="329">
        <v>0</v>
      </c>
      <c r="AM201" s="329">
        <v>0</v>
      </c>
      <c r="AN201" s="329">
        <v>0</v>
      </c>
      <c r="AO201" s="329">
        <v>0</v>
      </c>
      <c r="AP201" s="329">
        <v>0</v>
      </c>
      <c r="AQ201" s="329">
        <v>0</v>
      </c>
      <c r="AR201" s="329">
        <v>0</v>
      </c>
      <c r="AS201" s="329">
        <v>0</v>
      </c>
      <c r="AT201" s="329">
        <v>0</v>
      </c>
      <c r="AU201" s="329">
        <v>0</v>
      </c>
      <c r="AV201" s="329">
        <v>0</v>
      </c>
      <c r="AW201" s="329">
        <v>0</v>
      </c>
      <c r="AX201" s="329">
        <v>0</v>
      </c>
      <c r="AY201" s="329">
        <v>0</v>
      </c>
      <c r="AZ201" s="329">
        <v>0</v>
      </c>
      <c r="BA201" s="329">
        <v>0</v>
      </c>
      <c r="BB201" s="329">
        <v>0</v>
      </c>
      <c r="BC201" s="329">
        <v>0</v>
      </c>
      <c r="BD201" s="329">
        <v>0</v>
      </c>
      <c r="BE201" s="329">
        <v>0</v>
      </c>
      <c r="BF201" s="329">
        <v>0</v>
      </c>
      <c r="BG201" s="329">
        <v>0</v>
      </c>
      <c r="BH201" s="329">
        <v>0</v>
      </c>
      <c r="BI201" s="329">
        <v>0</v>
      </c>
      <c r="BJ201" s="329">
        <v>0</v>
      </c>
      <c r="BK201" s="329">
        <v>0</v>
      </c>
      <c r="BL201" s="329">
        <v>0</v>
      </c>
      <c r="BM201" s="329">
        <v>0</v>
      </c>
      <c r="BN201" s="329">
        <v>0</v>
      </c>
      <c r="BO201" s="329">
        <v>0</v>
      </c>
      <c r="BP201" s="329">
        <v>0</v>
      </c>
      <c r="BQ201" s="329">
        <v>0</v>
      </c>
      <c r="BR201" s="329">
        <v>0</v>
      </c>
      <c r="BS201" s="329">
        <v>0</v>
      </c>
    </row>
    <row r="202" spans="1:71" ht="15.75" customHeight="1" x14ac:dyDescent="0.25">
      <c r="A202" s="288" t="s">
        <v>1312</v>
      </c>
      <c r="B202" s="218">
        <v>46259</v>
      </c>
      <c r="C202" s="332">
        <v>0.125</v>
      </c>
      <c r="D202" s="332">
        <v>0.16666666666666666</v>
      </c>
      <c r="E202" s="329">
        <v>0</v>
      </c>
      <c r="F202" s="329">
        <v>0</v>
      </c>
      <c r="G202" s="329">
        <v>0</v>
      </c>
      <c r="H202" s="329">
        <v>0</v>
      </c>
      <c r="I202" s="329">
        <v>0</v>
      </c>
      <c r="J202" s="329">
        <v>0</v>
      </c>
      <c r="K202" s="329">
        <v>0</v>
      </c>
      <c r="L202" s="329">
        <v>0</v>
      </c>
      <c r="M202" s="329">
        <v>0</v>
      </c>
      <c r="N202" s="329">
        <v>0</v>
      </c>
      <c r="O202" s="329">
        <v>0</v>
      </c>
      <c r="P202" s="329">
        <v>0</v>
      </c>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329">
        <v>0</v>
      </c>
      <c r="AF202" s="329">
        <v>0</v>
      </c>
      <c r="AG202" s="329">
        <v>0</v>
      </c>
      <c r="AH202" s="329">
        <v>0</v>
      </c>
      <c r="AI202" s="329">
        <v>0</v>
      </c>
      <c r="AJ202" s="329">
        <v>0</v>
      </c>
      <c r="AK202" s="329">
        <v>0</v>
      </c>
      <c r="AL202" s="329">
        <v>0</v>
      </c>
      <c r="AM202" s="329">
        <v>0</v>
      </c>
      <c r="AN202" s="329">
        <v>0</v>
      </c>
      <c r="AO202" s="329">
        <v>0</v>
      </c>
      <c r="AP202" s="329">
        <v>0</v>
      </c>
      <c r="AQ202" s="329">
        <v>0</v>
      </c>
      <c r="AR202" s="329">
        <v>0</v>
      </c>
      <c r="AS202" s="329">
        <v>0</v>
      </c>
      <c r="AT202" s="329">
        <v>0</v>
      </c>
      <c r="AU202" s="329">
        <v>0</v>
      </c>
      <c r="AV202" s="329">
        <v>0</v>
      </c>
      <c r="AW202" s="329">
        <v>0</v>
      </c>
      <c r="AX202" s="329">
        <v>0</v>
      </c>
      <c r="AY202" s="329">
        <v>0</v>
      </c>
      <c r="AZ202" s="329">
        <v>0</v>
      </c>
      <c r="BA202" s="329">
        <v>0</v>
      </c>
      <c r="BB202" s="329">
        <v>0</v>
      </c>
      <c r="BC202" s="329">
        <v>0</v>
      </c>
      <c r="BD202" s="329">
        <v>0</v>
      </c>
      <c r="BE202" s="329">
        <v>0</v>
      </c>
      <c r="BF202" s="329">
        <v>0</v>
      </c>
      <c r="BG202" s="329">
        <v>0</v>
      </c>
      <c r="BH202" s="329">
        <v>0</v>
      </c>
      <c r="BI202" s="329">
        <v>0</v>
      </c>
      <c r="BJ202" s="329">
        <v>0</v>
      </c>
      <c r="BK202" s="329">
        <v>0</v>
      </c>
      <c r="BL202" s="329">
        <v>0</v>
      </c>
      <c r="BM202" s="329">
        <v>0</v>
      </c>
      <c r="BN202" s="329">
        <v>0</v>
      </c>
      <c r="BO202" s="329">
        <v>0</v>
      </c>
      <c r="BP202" s="329">
        <v>0</v>
      </c>
      <c r="BQ202" s="329">
        <v>0</v>
      </c>
      <c r="BR202" s="329">
        <v>0</v>
      </c>
      <c r="BS202" s="329">
        <v>0</v>
      </c>
    </row>
    <row r="203" spans="1:71" ht="15.75" customHeight="1" x14ac:dyDescent="0.25">
      <c r="A203" s="288" t="s">
        <v>1313</v>
      </c>
      <c r="B203" s="218">
        <v>46259</v>
      </c>
      <c r="C203" s="332">
        <v>0.16666666666666666</v>
      </c>
      <c r="D203" s="332">
        <v>0.20833333333333334</v>
      </c>
      <c r="E203" s="329">
        <v>0</v>
      </c>
      <c r="F203" s="329">
        <v>0</v>
      </c>
      <c r="G203" s="329">
        <v>0</v>
      </c>
      <c r="H203" s="329">
        <v>0</v>
      </c>
      <c r="I203" s="329">
        <v>0</v>
      </c>
      <c r="J203" s="329">
        <v>0</v>
      </c>
      <c r="K203" s="329">
        <v>0</v>
      </c>
      <c r="L203" s="329">
        <v>0</v>
      </c>
      <c r="M203" s="329">
        <v>0</v>
      </c>
      <c r="N203" s="329">
        <v>0</v>
      </c>
      <c r="O203" s="329">
        <v>0</v>
      </c>
      <c r="P203" s="329">
        <v>0</v>
      </c>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329">
        <v>0</v>
      </c>
      <c r="AF203" s="329">
        <v>0</v>
      </c>
      <c r="AG203" s="329">
        <v>0</v>
      </c>
      <c r="AH203" s="329">
        <v>0</v>
      </c>
      <c r="AI203" s="329">
        <v>0</v>
      </c>
      <c r="AJ203" s="329">
        <v>0</v>
      </c>
      <c r="AK203" s="329">
        <v>0</v>
      </c>
      <c r="AL203" s="329">
        <v>0</v>
      </c>
      <c r="AM203" s="329">
        <v>0</v>
      </c>
      <c r="AN203" s="329">
        <v>0</v>
      </c>
      <c r="AO203" s="329">
        <v>0</v>
      </c>
      <c r="AP203" s="329">
        <v>0</v>
      </c>
      <c r="AQ203" s="329">
        <v>0</v>
      </c>
      <c r="AR203" s="329">
        <v>0</v>
      </c>
      <c r="AS203" s="329">
        <v>0</v>
      </c>
      <c r="AT203" s="329">
        <v>0</v>
      </c>
      <c r="AU203" s="329">
        <v>0</v>
      </c>
      <c r="AV203" s="329">
        <v>0</v>
      </c>
      <c r="AW203" s="329">
        <v>0</v>
      </c>
      <c r="AX203" s="329">
        <v>0</v>
      </c>
      <c r="AY203" s="329">
        <v>0</v>
      </c>
      <c r="AZ203" s="329">
        <v>0</v>
      </c>
      <c r="BA203" s="329">
        <v>0</v>
      </c>
      <c r="BB203" s="329">
        <v>0</v>
      </c>
      <c r="BC203" s="329">
        <v>0</v>
      </c>
      <c r="BD203" s="329">
        <v>0</v>
      </c>
      <c r="BE203" s="329">
        <v>0</v>
      </c>
      <c r="BF203" s="329">
        <v>0</v>
      </c>
      <c r="BG203" s="329">
        <v>0</v>
      </c>
      <c r="BH203" s="329">
        <v>0</v>
      </c>
      <c r="BI203" s="329">
        <v>0</v>
      </c>
      <c r="BJ203" s="329">
        <v>0</v>
      </c>
      <c r="BK203" s="329">
        <v>0</v>
      </c>
      <c r="BL203" s="329">
        <v>0</v>
      </c>
      <c r="BM203" s="329">
        <v>0</v>
      </c>
      <c r="BN203" s="329">
        <v>0</v>
      </c>
      <c r="BO203" s="329">
        <v>0</v>
      </c>
      <c r="BP203" s="329">
        <v>0</v>
      </c>
      <c r="BQ203" s="329">
        <v>0</v>
      </c>
      <c r="BR203" s="329">
        <v>0</v>
      </c>
      <c r="BS203" s="329">
        <v>0</v>
      </c>
    </row>
    <row r="204" spans="1:71" ht="15.75" customHeight="1" x14ac:dyDescent="0.25">
      <c r="A204" s="288" t="s">
        <v>1314</v>
      </c>
      <c r="B204" s="218">
        <v>46259</v>
      </c>
      <c r="C204" s="332">
        <v>0.20833333333333334</v>
      </c>
      <c r="D204" s="332">
        <v>0.25</v>
      </c>
      <c r="E204" s="329">
        <v>0</v>
      </c>
      <c r="F204" s="329">
        <v>0</v>
      </c>
      <c r="G204" s="329">
        <v>0</v>
      </c>
      <c r="H204" s="329">
        <v>0</v>
      </c>
      <c r="I204" s="329">
        <v>0</v>
      </c>
      <c r="J204" s="329">
        <v>0</v>
      </c>
      <c r="K204" s="329">
        <v>0</v>
      </c>
      <c r="L204" s="329">
        <v>0</v>
      </c>
      <c r="M204" s="329">
        <v>0</v>
      </c>
      <c r="N204" s="329">
        <v>0</v>
      </c>
      <c r="O204" s="329">
        <v>0</v>
      </c>
      <c r="P204" s="329">
        <v>0</v>
      </c>
      <c r="Q204" s="329">
        <v>0</v>
      </c>
      <c r="R204" s="329">
        <v>0</v>
      </c>
      <c r="S204" s="329">
        <v>0</v>
      </c>
      <c r="T204" s="329">
        <v>0</v>
      </c>
      <c r="U204" s="329">
        <v>0</v>
      </c>
      <c r="V204" s="329">
        <v>0</v>
      </c>
      <c r="W204" s="329">
        <v>0</v>
      </c>
      <c r="X204" s="329">
        <v>0</v>
      </c>
      <c r="Y204" s="329">
        <v>0</v>
      </c>
      <c r="Z204" s="329">
        <v>0</v>
      </c>
      <c r="AA204" s="329">
        <v>0</v>
      </c>
      <c r="AB204" s="329">
        <v>0</v>
      </c>
      <c r="AC204" s="329">
        <v>0</v>
      </c>
      <c r="AD204" s="329">
        <v>0</v>
      </c>
      <c r="AE204" s="329">
        <v>0</v>
      </c>
      <c r="AF204" s="329">
        <v>0</v>
      </c>
      <c r="AG204" s="329">
        <v>0</v>
      </c>
      <c r="AH204" s="329">
        <v>0</v>
      </c>
      <c r="AI204" s="329">
        <v>0</v>
      </c>
      <c r="AJ204" s="329">
        <v>0</v>
      </c>
      <c r="AK204" s="329">
        <v>0</v>
      </c>
      <c r="AL204" s="329">
        <v>0</v>
      </c>
      <c r="AM204" s="329">
        <v>0</v>
      </c>
      <c r="AN204" s="329">
        <v>0</v>
      </c>
      <c r="AO204" s="329">
        <v>0</v>
      </c>
      <c r="AP204" s="329">
        <v>0</v>
      </c>
      <c r="AQ204" s="329">
        <v>0</v>
      </c>
      <c r="AR204" s="329">
        <v>0</v>
      </c>
      <c r="AS204" s="329">
        <v>0</v>
      </c>
      <c r="AT204" s="329">
        <v>0</v>
      </c>
      <c r="AU204" s="329">
        <v>0</v>
      </c>
      <c r="AV204" s="329">
        <v>0</v>
      </c>
      <c r="AW204" s="329">
        <v>0</v>
      </c>
      <c r="AX204" s="329">
        <v>0</v>
      </c>
      <c r="AY204" s="329">
        <v>0</v>
      </c>
      <c r="AZ204" s="329">
        <v>0</v>
      </c>
      <c r="BA204" s="329">
        <v>0</v>
      </c>
      <c r="BB204" s="329">
        <v>0</v>
      </c>
      <c r="BC204" s="329">
        <v>0</v>
      </c>
      <c r="BD204" s="329">
        <v>0</v>
      </c>
      <c r="BE204" s="329">
        <v>0</v>
      </c>
      <c r="BF204" s="329">
        <v>0</v>
      </c>
      <c r="BG204" s="329">
        <v>0</v>
      </c>
      <c r="BH204" s="329">
        <v>0</v>
      </c>
      <c r="BI204" s="329">
        <v>0</v>
      </c>
      <c r="BJ204" s="329">
        <v>0</v>
      </c>
      <c r="BK204" s="329">
        <v>0</v>
      </c>
      <c r="BL204" s="329">
        <v>0</v>
      </c>
      <c r="BM204" s="329">
        <v>0</v>
      </c>
      <c r="BN204" s="329">
        <v>0</v>
      </c>
      <c r="BO204" s="329">
        <v>0</v>
      </c>
      <c r="BP204" s="329">
        <v>0</v>
      </c>
      <c r="BQ204" s="329">
        <v>0</v>
      </c>
      <c r="BR204" s="329">
        <v>0</v>
      </c>
      <c r="BS204" s="329">
        <v>0</v>
      </c>
    </row>
    <row r="205" spans="1:71" ht="15.75" customHeight="1" x14ac:dyDescent="0.25">
      <c r="A205" s="288" t="s">
        <v>1315</v>
      </c>
      <c r="B205" s="218">
        <v>46260</v>
      </c>
      <c r="C205" s="332">
        <v>0.91666666666666663</v>
      </c>
      <c r="D205" s="332">
        <v>0.95833333333333337</v>
      </c>
      <c r="E205" s="329">
        <v>0</v>
      </c>
      <c r="F205" s="329">
        <v>0</v>
      </c>
      <c r="G205" s="329">
        <v>0</v>
      </c>
      <c r="H205" s="329">
        <v>0</v>
      </c>
      <c r="I205" s="329">
        <v>0</v>
      </c>
      <c r="J205" s="329">
        <v>0</v>
      </c>
      <c r="K205" s="329">
        <v>0</v>
      </c>
      <c r="L205" s="329">
        <v>0</v>
      </c>
      <c r="M205" s="329">
        <v>0</v>
      </c>
      <c r="N205" s="329">
        <v>0</v>
      </c>
      <c r="O205" s="329">
        <v>0</v>
      </c>
      <c r="P205" s="329">
        <v>0</v>
      </c>
      <c r="Q205" s="329">
        <v>0</v>
      </c>
      <c r="R205" s="329">
        <v>0</v>
      </c>
      <c r="S205" s="329">
        <v>0</v>
      </c>
      <c r="T205" s="329">
        <v>0</v>
      </c>
      <c r="U205" s="329">
        <v>0</v>
      </c>
      <c r="V205" s="329">
        <v>0</v>
      </c>
      <c r="W205" s="329">
        <v>0</v>
      </c>
      <c r="X205" s="329">
        <v>0</v>
      </c>
      <c r="Y205" s="329">
        <v>0</v>
      </c>
      <c r="Z205" s="329">
        <v>0</v>
      </c>
      <c r="AA205" s="329">
        <v>0</v>
      </c>
      <c r="AB205" s="329">
        <v>0</v>
      </c>
      <c r="AC205" s="329">
        <v>0</v>
      </c>
      <c r="AD205" s="329">
        <v>0</v>
      </c>
      <c r="AE205" s="329">
        <v>0</v>
      </c>
      <c r="AF205" s="329">
        <v>0</v>
      </c>
      <c r="AG205" s="329">
        <v>0</v>
      </c>
      <c r="AH205" s="329">
        <v>0</v>
      </c>
      <c r="AI205" s="329">
        <v>0</v>
      </c>
      <c r="AJ205" s="329">
        <v>0</v>
      </c>
      <c r="AK205" s="329">
        <v>0</v>
      </c>
      <c r="AL205" s="329">
        <v>0</v>
      </c>
      <c r="AM205" s="329">
        <v>0</v>
      </c>
      <c r="AN205" s="329">
        <v>0</v>
      </c>
      <c r="AO205" s="329">
        <v>0</v>
      </c>
      <c r="AP205" s="329">
        <v>0</v>
      </c>
      <c r="AQ205" s="329">
        <v>0</v>
      </c>
      <c r="AR205" s="329">
        <v>0</v>
      </c>
      <c r="AS205" s="329">
        <v>0</v>
      </c>
      <c r="AT205" s="329">
        <v>0</v>
      </c>
      <c r="AU205" s="329">
        <v>0</v>
      </c>
      <c r="AV205" s="329">
        <v>0</v>
      </c>
      <c r="AW205" s="329">
        <v>0</v>
      </c>
      <c r="AX205" s="329">
        <v>0</v>
      </c>
      <c r="AY205" s="329">
        <v>0</v>
      </c>
      <c r="AZ205" s="329">
        <v>0</v>
      </c>
      <c r="BA205" s="329">
        <v>0</v>
      </c>
      <c r="BB205" s="329">
        <v>0</v>
      </c>
      <c r="BC205" s="329">
        <v>0</v>
      </c>
      <c r="BD205" s="329">
        <v>0</v>
      </c>
      <c r="BE205" s="329">
        <v>0</v>
      </c>
      <c r="BF205" s="329">
        <v>0</v>
      </c>
      <c r="BG205" s="329">
        <v>0</v>
      </c>
      <c r="BH205" s="329">
        <v>0</v>
      </c>
      <c r="BI205" s="329">
        <v>0</v>
      </c>
      <c r="BJ205" s="329">
        <v>0</v>
      </c>
      <c r="BK205" s="329">
        <v>0</v>
      </c>
      <c r="BL205" s="329">
        <v>0</v>
      </c>
      <c r="BM205" s="329">
        <v>0</v>
      </c>
      <c r="BN205" s="329">
        <v>0</v>
      </c>
      <c r="BO205" s="329">
        <v>0</v>
      </c>
      <c r="BP205" s="329">
        <v>0</v>
      </c>
      <c r="BQ205" s="329">
        <v>0</v>
      </c>
      <c r="BR205" s="329">
        <v>0</v>
      </c>
      <c r="BS205" s="329">
        <v>0</v>
      </c>
    </row>
    <row r="206" spans="1:71" ht="15.75" customHeight="1" x14ac:dyDescent="0.25">
      <c r="A206" s="288" t="s">
        <v>1316</v>
      </c>
      <c r="B206" s="218">
        <v>46260</v>
      </c>
      <c r="C206" s="332">
        <v>0.95833333333333337</v>
      </c>
      <c r="D206" s="332">
        <v>0</v>
      </c>
      <c r="E206" s="329">
        <v>0</v>
      </c>
      <c r="F206" s="329">
        <v>0</v>
      </c>
      <c r="G206" s="329">
        <v>0</v>
      </c>
      <c r="H206" s="329">
        <v>0</v>
      </c>
      <c r="I206" s="329">
        <v>0</v>
      </c>
      <c r="J206" s="329">
        <v>0</v>
      </c>
      <c r="K206" s="329">
        <v>0</v>
      </c>
      <c r="L206" s="329">
        <v>0</v>
      </c>
      <c r="M206" s="329">
        <v>0</v>
      </c>
      <c r="N206" s="329">
        <v>0</v>
      </c>
      <c r="O206" s="329">
        <v>0</v>
      </c>
      <c r="P206" s="329">
        <v>0</v>
      </c>
      <c r="Q206" s="329">
        <v>0</v>
      </c>
      <c r="R206" s="329">
        <v>0</v>
      </c>
      <c r="S206" s="329">
        <v>0</v>
      </c>
      <c r="T206" s="329">
        <v>0</v>
      </c>
      <c r="U206" s="329">
        <v>0</v>
      </c>
      <c r="V206" s="329">
        <v>0</v>
      </c>
      <c r="W206" s="329">
        <v>0</v>
      </c>
      <c r="X206" s="329">
        <v>0</v>
      </c>
      <c r="Y206" s="329">
        <v>0</v>
      </c>
      <c r="Z206" s="329">
        <v>0</v>
      </c>
      <c r="AA206" s="329">
        <v>0</v>
      </c>
      <c r="AB206" s="329">
        <v>0</v>
      </c>
      <c r="AC206" s="329">
        <v>0</v>
      </c>
      <c r="AD206" s="329">
        <v>0</v>
      </c>
      <c r="AE206" s="329">
        <v>0</v>
      </c>
      <c r="AF206" s="329">
        <v>0</v>
      </c>
      <c r="AG206" s="329">
        <v>0</v>
      </c>
      <c r="AH206" s="329">
        <v>0</v>
      </c>
      <c r="AI206" s="329">
        <v>0</v>
      </c>
      <c r="AJ206" s="329">
        <v>0</v>
      </c>
      <c r="AK206" s="329">
        <v>0</v>
      </c>
      <c r="AL206" s="329">
        <v>0</v>
      </c>
      <c r="AM206" s="329">
        <v>0</v>
      </c>
      <c r="AN206" s="329">
        <v>0</v>
      </c>
      <c r="AO206" s="329">
        <v>0</v>
      </c>
      <c r="AP206" s="329">
        <v>0</v>
      </c>
      <c r="AQ206" s="329">
        <v>0</v>
      </c>
      <c r="AR206" s="329">
        <v>0</v>
      </c>
      <c r="AS206" s="329">
        <v>0</v>
      </c>
      <c r="AT206" s="329">
        <v>0</v>
      </c>
      <c r="AU206" s="329">
        <v>0</v>
      </c>
      <c r="AV206" s="329">
        <v>0</v>
      </c>
      <c r="AW206" s="329">
        <v>0</v>
      </c>
      <c r="AX206" s="329">
        <v>0</v>
      </c>
      <c r="AY206" s="329">
        <v>0</v>
      </c>
      <c r="AZ206" s="329">
        <v>0</v>
      </c>
      <c r="BA206" s="329">
        <v>0</v>
      </c>
      <c r="BB206" s="329">
        <v>0</v>
      </c>
      <c r="BC206" s="329">
        <v>0</v>
      </c>
      <c r="BD206" s="329">
        <v>0</v>
      </c>
      <c r="BE206" s="329">
        <v>0</v>
      </c>
      <c r="BF206" s="329">
        <v>0</v>
      </c>
      <c r="BG206" s="329">
        <v>0</v>
      </c>
      <c r="BH206" s="329">
        <v>0</v>
      </c>
      <c r="BI206" s="329">
        <v>0</v>
      </c>
      <c r="BJ206" s="329">
        <v>0</v>
      </c>
      <c r="BK206" s="329">
        <v>0</v>
      </c>
      <c r="BL206" s="329">
        <v>0</v>
      </c>
      <c r="BM206" s="329">
        <v>0</v>
      </c>
      <c r="BN206" s="329">
        <v>0</v>
      </c>
      <c r="BO206" s="329">
        <v>0</v>
      </c>
      <c r="BP206" s="329">
        <v>0</v>
      </c>
      <c r="BQ206" s="329">
        <v>0</v>
      </c>
      <c r="BR206" s="329">
        <v>0</v>
      </c>
      <c r="BS206" s="329">
        <v>0</v>
      </c>
    </row>
    <row r="207" spans="1:71" ht="15.75" customHeight="1" x14ac:dyDescent="0.25">
      <c r="A207" s="288" t="s">
        <v>1317</v>
      </c>
      <c r="B207" s="218">
        <v>46260</v>
      </c>
      <c r="C207" s="332">
        <v>0</v>
      </c>
      <c r="D207" s="332">
        <v>4.1666666666666664E-2</v>
      </c>
      <c r="E207" s="329">
        <v>0</v>
      </c>
      <c r="F207" s="329">
        <v>0</v>
      </c>
      <c r="G207" s="329">
        <v>0</v>
      </c>
      <c r="H207" s="329">
        <v>0</v>
      </c>
      <c r="I207" s="329">
        <v>0</v>
      </c>
      <c r="J207" s="329">
        <v>0</v>
      </c>
      <c r="K207" s="329">
        <v>0</v>
      </c>
      <c r="L207" s="329">
        <v>0</v>
      </c>
      <c r="M207" s="329">
        <v>0</v>
      </c>
      <c r="N207" s="329">
        <v>0</v>
      </c>
      <c r="O207" s="329">
        <v>0</v>
      </c>
      <c r="P207" s="329">
        <v>0</v>
      </c>
      <c r="Q207" s="329">
        <v>0</v>
      </c>
      <c r="R207" s="329">
        <v>0</v>
      </c>
      <c r="S207" s="329">
        <v>0</v>
      </c>
      <c r="T207" s="329">
        <v>0</v>
      </c>
      <c r="U207" s="329">
        <v>0</v>
      </c>
      <c r="V207" s="329">
        <v>0</v>
      </c>
      <c r="W207" s="329">
        <v>0</v>
      </c>
      <c r="X207" s="329">
        <v>0</v>
      </c>
      <c r="Y207" s="329">
        <v>0</v>
      </c>
      <c r="Z207" s="329">
        <v>0</v>
      </c>
      <c r="AA207" s="329">
        <v>0</v>
      </c>
      <c r="AB207" s="329">
        <v>0</v>
      </c>
      <c r="AC207" s="329">
        <v>0</v>
      </c>
      <c r="AD207" s="329">
        <v>0</v>
      </c>
      <c r="AE207" s="329">
        <v>0</v>
      </c>
      <c r="AF207" s="329">
        <v>0</v>
      </c>
      <c r="AG207" s="329">
        <v>0</v>
      </c>
      <c r="AH207" s="329">
        <v>0</v>
      </c>
      <c r="AI207" s="329">
        <v>0</v>
      </c>
      <c r="AJ207" s="329">
        <v>0</v>
      </c>
      <c r="AK207" s="329">
        <v>0</v>
      </c>
      <c r="AL207" s="329">
        <v>0</v>
      </c>
      <c r="AM207" s="329">
        <v>0</v>
      </c>
      <c r="AN207" s="329">
        <v>0</v>
      </c>
      <c r="AO207" s="329">
        <v>0</v>
      </c>
      <c r="AP207" s="329">
        <v>0</v>
      </c>
      <c r="AQ207" s="329">
        <v>0</v>
      </c>
      <c r="AR207" s="329">
        <v>0</v>
      </c>
      <c r="AS207" s="329">
        <v>0</v>
      </c>
      <c r="AT207" s="329">
        <v>0</v>
      </c>
      <c r="AU207" s="329">
        <v>0</v>
      </c>
      <c r="AV207" s="329">
        <v>0</v>
      </c>
      <c r="AW207" s="329">
        <v>0</v>
      </c>
      <c r="AX207" s="329">
        <v>0</v>
      </c>
      <c r="AY207" s="329">
        <v>0</v>
      </c>
      <c r="AZ207" s="329">
        <v>0</v>
      </c>
      <c r="BA207" s="329">
        <v>0</v>
      </c>
      <c r="BB207" s="329">
        <v>0</v>
      </c>
      <c r="BC207" s="329">
        <v>0</v>
      </c>
      <c r="BD207" s="329">
        <v>0</v>
      </c>
      <c r="BE207" s="329">
        <v>0</v>
      </c>
      <c r="BF207" s="329">
        <v>0</v>
      </c>
      <c r="BG207" s="329">
        <v>0</v>
      </c>
      <c r="BH207" s="329">
        <v>0</v>
      </c>
      <c r="BI207" s="329">
        <v>0</v>
      </c>
      <c r="BJ207" s="329">
        <v>0</v>
      </c>
      <c r="BK207" s="329">
        <v>0</v>
      </c>
      <c r="BL207" s="329">
        <v>0</v>
      </c>
      <c r="BM207" s="329">
        <v>0</v>
      </c>
      <c r="BN207" s="329">
        <v>0</v>
      </c>
      <c r="BO207" s="329">
        <v>0</v>
      </c>
      <c r="BP207" s="329">
        <v>0</v>
      </c>
      <c r="BQ207" s="329">
        <v>0</v>
      </c>
      <c r="BR207" s="329">
        <v>0</v>
      </c>
      <c r="BS207" s="329">
        <v>0</v>
      </c>
    </row>
    <row r="208" spans="1:71" ht="15.75" customHeight="1" x14ac:dyDescent="0.25">
      <c r="A208" s="288" t="s">
        <v>1318</v>
      </c>
      <c r="B208" s="218">
        <v>46260</v>
      </c>
      <c r="C208" s="332">
        <v>4.1666666666666664E-2</v>
      </c>
      <c r="D208" s="332">
        <v>8.3333333333333329E-2</v>
      </c>
      <c r="E208" s="329">
        <v>0</v>
      </c>
      <c r="F208" s="329">
        <v>0</v>
      </c>
      <c r="G208" s="329">
        <v>0</v>
      </c>
      <c r="H208" s="329">
        <v>0</v>
      </c>
      <c r="I208" s="329">
        <v>0</v>
      </c>
      <c r="J208" s="329">
        <v>0</v>
      </c>
      <c r="K208" s="329">
        <v>0</v>
      </c>
      <c r="L208" s="329">
        <v>0</v>
      </c>
      <c r="M208" s="329">
        <v>0</v>
      </c>
      <c r="N208" s="329">
        <v>0</v>
      </c>
      <c r="O208" s="329">
        <v>0</v>
      </c>
      <c r="P208" s="329">
        <v>0</v>
      </c>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329">
        <v>0</v>
      </c>
      <c r="AF208" s="329">
        <v>0</v>
      </c>
      <c r="AG208" s="329">
        <v>0</v>
      </c>
      <c r="AH208" s="329">
        <v>0</v>
      </c>
      <c r="AI208" s="329">
        <v>0</v>
      </c>
      <c r="AJ208" s="329">
        <v>0</v>
      </c>
      <c r="AK208" s="329">
        <v>0</v>
      </c>
      <c r="AL208" s="329">
        <v>0</v>
      </c>
      <c r="AM208" s="329">
        <v>0</v>
      </c>
      <c r="AN208" s="329">
        <v>0</v>
      </c>
      <c r="AO208" s="329">
        <v>0</v>
      </c>
      <c r="AP208" s="329">
        <v>0</v>
      </c>
      <c r="AQ208" s="329">
        <v>0</v>
      </c>
      <c r="AR208" s="329">
        <v>0</v>
      </c>
      <c r="AS208" s="329">
        <v>0</v>
      </c>
      <c r="AT208" s="329">
        <v>0</v>
      </c>
      <c r="AU208" s="329">
        <v>0</v>
      </c>
      <c r="AV208" s="329">
        <v>0</v>
      </c>
      <c r="AW208" s="329">
        <v>0</v>
      </c>
      <c r="AX208" s="329">
        <v>0</v>
      </c>
      <c r="AY208" s="329">
        <v>0</v>
      </c>
      <c r="AZ208" s="329">
        <v>0</v>
      </c>
      <c r="BA208" s="329">
        <v>0</v>
      </c>
      <c r="BB208" s="329">
        <v>0</v>
      </c>
      <c r="BC208" s="329">
        <v>0</v>
      </c>
      <c r="BD208" s="329">
        <v>0</v>
      </c>
      <c r="BE208" s="329">
        <v>0</v>
      </c>
      <c r="BF208" s="329">
        <v>0</v>
      </c>
      <c r="BG208" s="329">
        <v>0</v>
      </c>
      <c r="BH208" s="329">
        <v>0</v>
      </c>
      <c r="BI208" s="329">
        <v>0</v>
      </c>
      <c r="BJ208" s="329">
        <v>0</v>
      </c>
      <c r="BK208" s="329">
        <v>0</v>
      </c>
      <c r="BL208" s="329">
        <v>0</v>
      </c>
      <c r="BM208" s="329">
        <v>0</v>
      </c>
      <c r="BN208" s="329">
        <v>0</v>
      </c>
      <c r="BO208" s="329">
        <v>0</v>
      </c>
      <c r="BP208" s="329">
        <v>0</v>
      </c>
      <c r="BQ208" s="329">
        <v>0</v>
      </c>
      <c r="BR208" s="329">
        <v>0</v>
      </c>
      <c r="BS208" s="329">
        <v>0</v>
      </c>
    </row>
    <row r="209" spans="1:71" ht="15.75" customHeight="1" x14ac:dyDescent="0.25">
      <c r="A209" s="288" t="s">
        <v>1319</v>
      </c>
      <c r="B209" s="218">
        <v>46260</v>
      </c>
      <c r="C209" s="332">
        <v>8.3333333333333329E-2</v>
      </c>
      <c r="D209" s="332">
        <v>0.125</v>
      </c>
      <c r="E209" s="329">
        <v>0</v>
      </c>
      <c r="F209" s="329">
        <v>0</v>
      </c>
      <c r="G209" s="329">
        <v>0</v>
      </c>
      <c r="H209" s="329">
        <v>0</v>
      </c>
      <c r="I209" s="329">
        <v>0</v>
      </c>
      <c r="J209" s="329">
        <v>0</v>
      </c>
      <c r="K209" s="329">
        <v>0</v>
      </c>
      <c r="L209" s="329">
        <v>0</v>
      </c>
      <c r="M209" s="329">
        <v>0</v>
      </c>
      <c r="N209" s="329">
        <v>0</v>
      </c>
      <c r="O209" s="329">
        <v>0</v>
      </c>
      <c r="P209" s="329">
        <v>0</v>
      </c>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329">
        <v>0</v>
      </c>
      <c r="AF209" s="329">
        <v>0</v>
      </c>
      <c r="AG209" s="329">
        <v>0</v>
      </c>
      <c r="AH209" s="329">
        <v>0</v>
      </c>
      <c r="AI209" s="329">
        <v>0</v>
      </c>
      <c r="AJ209" s="329">
        <v>0</v>
      </c>
      <c r="AK209" s="329">
        <v>0</v>
      </c>
      <c r="AL209" s="329">
        <v>0</v>
      </c>
      <c r="AM209" s="329">
        <v>0</v>
      </c>
      <c r="AN209" s="329">
        <v>0</v>
      </c>
      <c r="AO209" s="329">
        <v>0</v>
      </c>
      <c r="AP209" s="329">
        <v>0</v>
      </c>
      <c r="AQ209" s="329">
        <v>0</v>
      </c>
      <c r="AR209" s="329">
        <v>0</v>
      </c>
      <c r="AS209" s="329">
        <v>0</v>
      </c>
      <c r="AT209" s="329">
        <v>0</v>
      </c>
      <c r="AU209" s="329">
        <v>0</v>
      </c>
      <c r="AV209" s="329">
        <v>0</v>
      </c>
      <c r="AW209" s="329">
        <v>0</v>
      </c>
      <c r="AX209" s="329">
        <v>0</v>
      </c>
      <c r="AY209" s="329">
        <v>0</v>
      </c>
      <c r="AZ209" s="329">
        <v>0</v>
      </c>
      <c r="BA209" s="329">
        <v>0</v>
      </c>
      <c r="BB209" s="329">
        <v>0</v>
      </c>
      <c r="BC209" s="329">
        <v>0</v>
      </c>
      <c r="BD209" s="329">
        <v>0</v>
      </c>
      <c r="BE209" s="329">
        <v>0</v>
      </c>
      <c r="BF209" s="329">
        <v>0</v>
      </c>
      <c r="BG209" s="329">
        <v>0</v>
      </c>
      <c r="BH209" s="329">
        <v>0</v>
      </c>
      <c r="BI209" s="329">
        <v>0</v>
      </c>
      <c r="BJ209" s="329">
        <v>0</v>
      </c>
      <c r="BK209" s="329">
        <v>0</v>
      </c>
      <c r="BL209" s="329">
        <v>0</v>
      </c>
      <c r="BM209" s="329">
        <v>0</v>
      </c>
      <c r="BN209" s="329">
        <v>0</v>
      </c>
      <c r="BO209" s="329">
        <v>0</v>
      </c>
      <c r="BP209" s="329">
        <v>0</v>
      </c>
      <c r="BQ209" s="329">
        <v>0</v>
      </c>
      <c r="BR209" s="329">
        <v>0</v>
      </c>
      <c r="BS209" s="329">
        <v>0</v>
      </c>
    </row>
    <row r="210" spans="1:71" ht="15.75" customHeight="1" x14ac:dyDescent="0.25">
      <c r="A210" s="288" t="s">
        <v>1320</v>
      </c>
      <c r="B210" s="218">
        <v>46260</v>
      </c>
      <c r="C210" s="332">
        <v>0.125</v>
      </c>
      <c r="D210" s="332">
        <v>0.16666666666666666</v>
      </c>
      <c r="E210" s="329">
        <v>0</v>
      </c>
      <c r="F210" s="329">
        <v>0</v>
      </c>
      <c r="G210" s="329">
        <v>0</v>
      </c>
      <c r="H210" s="329">
        <v>0</v>
      </c>
      <c r="I210" s="329">
        <v>0</v>
      </c>
      <c r="J210" s="329">
        <v>0</v>
      </c>
      <c r="K210" s="329">
        <v>0</v>
      </c>
      <c r="L210" s="329">
        <v>0</v>
      </c>
      <c r="M210" s="329">
        <v>0</v>
      </c>
      <c r="N210" s="329">
        <v>0</v>
      </c>
      <c r="O210" s="329">
        <v>0</v>
      </c>
      <c r="P210" s="329">
        <v>0</v>
      </c>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329">
        <v>0</v>
      </c>
      <c r="AF210" s="329">
        <v>0</v>
      </c>
      <c r="AG210" s="329">
        <v>0</v>
      </c>
      <c r="AH210" s="329">
        <v>0</v>
      </c>
      <c r="AI210" s="329">
        <v>0</v>
      </c>
      <c r="AJ210" s="329">
        <v>0</v>
      </c>
      <c r="AK210" s="329">
        <v>0</v>
      </c>
      <c r="AL210" s="329">
        <v>0</v>
      </c>
      <c r="AM210" s="329">
        <v>0</v>
      </c>
      <c r="AN210" s="329">
        <v>0</v>
      </c>
      <c r="AO210" s="329">
        <v>0</v>
      </c>
      <c r="AP210" s="329">
        <v>0</v>
      </c>
      <c r="AQ210" s="329">
        <v>0</v>
      </c>
      <c r="AR210" s="329">
        <v>0</v>
      </c>
      <c r="AS210" s="329">
        <v>0</v>
      </c>
      <c r="AT210" s="329">
        <v>0</v>
      </c>
      <c r="AU210" s="329">
        <v>0</v>
      </c>
      <c r="AV210" s="329">
        <v>0</v>
      </c>
      <c r="AW210" s="329">
        <v>0</v>
      </c>
      <c r="AX210" s="329">
        <v>0</v>
      </c>
      <c r="AY210" s="329">
        <v>0</v>
      </c>
      <c r="AZ210" s="329">
        <v>0</v>
      </c>
      <c r="BA210" s="329">
        <v>0</v>
      </c>
      <c r="BB210" s="329">
        <v>0</v>
      </c>
      <c r="BC210" s="329">
        <v>0</v>
      </c>
      <c r="BD210" s="329">
        <v>0</v>
      </c>
      <c r="BE210" s="329">
        <v>0</v>
      </c>
      <c r="BF210" s="329">
        <v>0</v>
      </c>
      <c r="BG210" s="329">
        <v>0</v>
      </c>
      <c r="BH210" s="329">
        <v>0</v>
      </c>
      <c r="BI210" s="329">
        <v>0</v>
      </c>
      <c r="BJ210" s="329">
        <v>0</v>
      </c>
      <c r="BK210" s="329">
        <v>0</v>
      </c>
      <c r="BL210" s="329">
        <v>0</v>
      </c>
      <c r="BM210" s="329">
        <v>0</v>
      </c>
      <c r="BN210" s="329">
        <v>0</v>
      </c>
      <c r="BO210" s="329">
        <v>0</v>
      </c>
      <c r="BP210" s="329">
        <v>0</v>
      </c>
      <c r="BQ210" s="329">
        <v>0</v>
      </c>
      <c r="BR210" s="329">
        <v>0</v>
      </c>
      <c r="BS210" s="329">
        <v>0</v>
      </c>
    </row>
    <row r="211" spans="1:71" ht="15.75" customHeight="1" x14ac:dyDescent="0.25">
      <c r="A211" s="288" t="s">
        <v>1321</v>
      </c>
      <c r="B211" s="218">
        <v>46260</v>
      </c>
      <c r="C211" s="332">
        <v>0.16666666666666666</v>
      </c>
      <c r="D211" s="332">
        <v>0.20833333333333334</v>
      </c>
      <c r="E211" s="329">
        <v>0</v>
      </c>
      <c r="F211" s="329">
        <v>0</v>
      </c>
      <c r="G211" s="329">
        <v>0</v>
      </c>
      <c r="H211" s="329">
        <v>0</v>
      </c>
      <c r="I211" s="329">
        <v>0</v>
      </c>
      <c r="J211" s="329">
        <v>0</v>
      </c>
      <c r="K211" s="329">
        <v>0</v>
      </c>
      <c r="L211" s="329">
        <v>0</v>
      </c>
      <c r="M211" s="329">
        <v>0</v>
      </c>
      <c r="N211" s="329">
        <v>0</v>
      </c>
      <c r="O211" s="329">
        <v>0</v>
      </c>
      <c r="P211" s="329">
        <v>0</v>
      </c>
      <c r="Q211" s="329">
        <v>0</v>
      </c>
      <c r="R211" s="329">
        <v>0</v>
      </c>
      <c r="S211" s="329">
        <v>0</v>
      </c>
      <c r="T211" s="329">
        <v>0</v>
      </c>
      <c r="U211" s="329">
        <v>0</v>
      </c>
      <c r="V211" s="329">
        <v>0</v>
      </c>
      <c r="W211" s="329">
        <v>0</v>
      </c>
      <c r="X211" s="329">
        <v>0</v>
      </c>
      <c r="Y211" s="329">
        <v>0</v>
      </c>
      <c r="Z211" s="329">
        <v>0</v>
      </c>
      <c r="AA211" s="329">
        <v>0</v>
      </c>
      <c r="AB211" s="329">
        <v>0</v>
      </c>
      <c r="AC211" s="329">
        <v>0</v>
      </c>
      <c r="AD211" s="329">
        <v>0</v>
      </c>
      <c r="AE211" s="329">
        <v>0</v>
      </c>
      <c r="AF211" s="329">
        <v>0</v>
      </c>
      <c r="AG211" s="329">
        <v>0</v>
      </c>
      <c r="AH211" s="329">
        <v>0</v>
      </c>
      <c r="AI211" s="329">
        <v>0</v>
      </c>
      <c r="AJ211" s="329">
        <v>0</v>
      </c>
      <c r="AK211" s="329">
        <v>0</v>
      </c>
      <c r="AL211" s="329">
        <v>0</v>
      </c>
      <c r="AM211" s="329">
        <v>0</v>
      </c>
      <c r="AN211" s="329">
        <v>0</v>
      </c>
      <c r="AO211" s="329">
        <v>0</v>
      </c>
      <c r="AP211" s="329">
        <v>0</v>
      </c>
      <c r="AQ211" s="329">
        <v>0</v>
      </c>
      <c r="AR211" s="329">
        <v>0</v>
      </c>
      <c r="AS211" s="329">
        <v>0</v>
      </c>
      <c r="AT211" s="329">
        <v>0</v>
      </c>
      <c r="AU211" s="329">
        <v>0</v>
      </c>
      <c r="AV211" s="329">
        <v>0</v>
      </c>
      <c r="AW211" s="329">
        <v>0</v>
      </c>
      <c r="AX211" s="329">
        <v>0</v>
      </c>
      <c r="AY211" s="329">
        <v>0</v>
      </c>
      <c r="AZ211" s="329">
        <v>0</v>
      </c>
      <c r="BA211" s="329">
        <v>0</v>
      </c>
      <c r="BB211" s="329">
        <v>0</v>
      </c>
      <c r="BC211" s="329">
        <v>0</v>
      </c>
      <c r="BD211" s="329">
        <v>0</v>
      </c>
      <c r="BE211" s="329">
        <v>0</v>
      </c>
      <c r="BF211" s="329">
        <v>0</v>
      </c>
      <c r="BG211" s="329">
        <v>0</v>
      </c>
      <c r="BH211" s="329">
        <v>0</v>
      </c>
      <c r="BI211" s="329">
        <v>0</v>
      </c>
      <c r="BJ211" s="329">
        <v>0</v>
      </c>
      <c r="BK211" s="329">
        <v>0</v>
      </c>
      <c r="BL211" s="329">
        <v>0</v>
      </c>
      <c r="BM211" s="329">
        <v>0</v>
      </c>
      <c r="BN211" s="329">
        <v>0</v>
      </c>
      <c r="BO211" s="329">
        <v>0</v>
      </c>
      <c r="BP211" s="329">
        <v>0</v>
      </c>
      <c r="BQ211" s="329">
        <v>0</v>
      </c>
      <c r="BR211" s="329">
        <v>0</v>
      </c>
      <c r="BS211" s="329">
        <v>0</v>
      </c>
    </row>
    <row r="212" spans="1:71" ht="15.75" customHeight="1" x14ac:dyDescent="0.25">
      <c r="A212" s="288" t="s">
        <v>1322</v>
      </c>
      <c r="B212" s="218">
        <v>46260</v>
      </c>
      <c r="C212" s="332">
        <v>0.20833333333333334</v>
      </c>
      <c r="D212" s="332">
        <v>0.25</v>
      </c>
      <c r="E212" s="329">
        <v>0</v>
      </c>
      <c r="F212" s="329">
        <v>0</v>
      </c>
      <c r="G212" s="329">
        <v>0</v>
      </c>
      <c r="H212" s="329">
        <v>0</v>
      </c>
      <c r="I212" s="329">
        <v>0</v>
      </c>
      <c r="J212" s="329">
        <v>0</v>
      </c>
      <c r="K212" s="329">
        <v>0</v>
      </c>
      <c r="L212" s="329">
        <v>0</v>
      </c>
      <c r="M212" s="329">
        <v>0</v>
      </c>
      <c r="N212" s="329">
        <v>0</v>
      </c>
      <c r="O212" s="329">
        <v>0</v>
      </c>
      <c r="P212" s="329">
        <v>0</v>
      </c>
      <c r="Q212" s="329">
        <v>0</v>
      </c>
      <c r="R212" s="329">
        <v>0</v>
      </c>
      <c r="S212" s="329">
        <v>0</v>
      </c>
      <c r="T212" s="329">
        <v>0</v>
      </c>
      <c r="U212" s="329">
        <v>0</v>
      </c>
      <c r="V212" s="329">
        <v>0</v>
      </c>
      <c r="W212" s="329">
        <v>0</v>
      </c>
      <c r="X212" s="329">
        <v>0</v>
      </c>
      <c r="Y212" s="329">
        <v>0</v>
      </c>
      <c r="Z212" s="329">
        <v>0</v>
      </c>
      <c r="AA212" s="329">
        <v>0</v>
      </c>
      <c r="AB212" s="329">
        <v>0</v>
      </c>
      <c r="AC212" s="329">
        <v>0</v>
      </c>
      <c r="AD212" s="329">
        <v>0</v>
      </c>
      <c r="AE212" s="329">
        <v>0</v>
      </c>
      <c r="AF212" s="329">
        <v>0</v>
      </c>
      <c r="AG212" s="329">
        <v>0</v>
      </c>
      <c r="AH212" s="329">
        <v>0</v>
      </c>
      <c r="AI212" s="329">
        <v>0</v>
      </c>
      <c r="AJ212" s="329">
        <v>0</v>
      </c>
      <c r="AK212" s="329">
        <v>0</v>
      </c>
      <c r="AL212" s="329">
        <v>0</v>
      </c>
      <c r="AM212" s="329">
        <v>0</v>
      </c>
      <c r="AN212" s="329">
        <v>0</v>
      </c>
      <c r="AO212" s="329">
        <v>0</v>
      </c>
      <c r="AP212" s="329">
        <v>0</v>
      </c>
      <c r="AQ212" s="329">
        <v>0</v>
      </c>
      <c r="AR212" s="329">
        <v>0</v>
      </c>
      <c r="AS212" s="329">
        <v>0</v>
      </c>
      <c r="AT212" s="329">
        <v>0</v>
      </c>
      <c r="AU212" s="329">
        <v>0</v>
      </c>
      <c r="AV212" s="329">
        <v>0</v>
      </c>
      <c r="AW212" s="329">
        <v>0</v>
      </c>
      <c r="AX212" s="329">
        <v>0</v>
      </c>
      <c r="AY212" s="329">
        <v>0</v>
      </c>
      <c r="AZ212" s="329">
        <v>0</v>
      </c>
      <c r="BA212" s="329">
        <v>0</v>
      </c>
      <c r="BB212" s="329">
        <v>0</v>
      </c>
      <c r="BC212" s="329">
        <v>0</v>
      </c>
      <c r="BD212" s="329">
        <v>0</v>
      </c>
      <c r="BE212" s="329">
        <v>0</v>
      </c>
      <c r="BF212" s="329">
        <v>0</v>
      </c>
      <c r="BG212" s="329">
        <v>0</v>
      </c>
      <c r="BH212" s="329">
        <v>0</v>
      </c>
      <c r="BI212" s="329">
        <v>0</v>
      </c>
      <c r="BJ212" s="329">
        <v>0</v>
      </c>
      <c r="BK212" s="329">
        <v>0</v>
      </c>
      <c r="BL212" s="329">
        <v>0</v>
      </c>
      <c r="BM212" s="329">
        <v>0</v>
      </c>
      <c r="BN212" s="329">
        <v>0</v>
      </c>
      <c r="BO212" s="329">
        <v>0</v>
      </c>
      <c r="BP212" s="329">
        <v>0</v>
      </c>
      <c r="BQ212" s="329">
        <v>0</v>
      </c>
      <c r="BR212" s="329">
        <v>0</v>
      </c>
      <c r="BS212" s="329">
        <v>0</v>
      </c>
    </row>
    <row r="213" spans="1:71" ht="15.75" customHeight="1" x14ac:dyDescent="0.25">
      <c r="A213" s="288" t="s">
        <v>1323</v>
      </c>
      <c r="B213" s="218">
        <v>46261</v>
      </c>
      <c r="C213" s="332">
        <v>0.91666666666666663</v>
      </c>
      <c r="D213" s="332">
        <v>0.95833333333333337</v>
      </c>
      <c r="E213" s="329">
        <v>0</v>
      </c>
      <c r="F213" s="329">
        <v>0</v>
      </c>
      <c r="G213" s="329">
        <v>0</v>
      </c>
      <c r="H213" s="329">
        <v>0</v>
      </c>
      <c r="I213" s="329">
        <v>0</v>
      </c>
      <c r="J213" s="329">
        <v>0</v>
      </c>
      <c r="K213" s="329">
        <v>0</v>
      </c>
      <c r="L213" s="329">
        <v>0</v>
      </c>
      <c r="M213" s="329">
        <v>0</v>
      </c>
      <c r="N213" s="329">
        <v>0</v>
      </c>
      <c r="O213" s="329">
        <v>0</v>
      </c>
      <c r="P213" s="329">
        <v>0</v>
      </c>
      <c r="Q213" s="329">
        <v>0</v>
      </c>
      <c r="R213" s="329">
        <v>0</v>
      </c>
      <c r="S213" s="329">
        <v>0</v>
      </c>
      <c r="T213" s="329">
        <v>0</v>
      </c>
      <c r="U213" s="329">
        <v>0</v>
      </c>
      <c r="V213" s="329">
        <v>0</v>
      </c>
      <c r="W213" s="329">
        <v>0</v>
      </c>
      <c r="X213" s="329">
        <v>0</v>
      </c>
      <c r="Y213" s="329">
        <v>0</v>
      </c>
      <c r="Z213" s="329">
        <v>0</v>
      </c>
      <c r="AA213" s="329">
        <v>0</v>
      </c>
      <c r="AB213" s="329">
        <v>0</v>
      </c>
      <c r="AC213" s="329">
        <v>0</v>
      </c>
      <c r="AD213" s="329">
        <v>0</v>
      </c>
      <c r="AE213" s="329">
        <v>0</v>
      </c>
      <c r="AF213" s="329">
        <v>0</v>
      </c>
      <c r="AG213" s="329">
        <v>0</v>
      </c>
      <c r="AH213" s="329">
        <v>0</v>
      </c>
      <c r="AI213" s="329">
        <v>0</v>
      </c>
      <c r="AJ213" s="329">
        <v>0</v>
      </c>
      <c r="AK213" s="329">
        <v>0</v>
      </c>
      <c r="AL213" s="329">
        <v>0</v>
      </c>
      <c r="AM213" s="329">
        <v>0</v>
      </c>
      <c r="AN213" s="329">
        <v>0</v>
      </c>
      <c r="AO213" s="329">
        <v>0</v>
      </c>
      <c r="AP213" s="329">
        <v>0</v>
      </c>
      <c r="AQ213" s="329">
        <v>0</v>
      </c>
      <c r="AR213" s="329">
        <v>0</v>
      </c>
      <c r="AS213" s="329">
        <v>0</v>
      </c>
      <c r="AT213" s="329">
        <v>0</v>
      </c>
      <c r="AU213" s="329">
        <v>0</v>
      </c>
      <c r="AV213" s="329">
        <v>0</v>
      </c>
      <c r="AW213" s="329">
        <v>0</v>
      </c>
      <c r="AX213" s="329">
        <v>0</v>
      </c>
      <c r="AY213" s="329">
        <v>0</v>
      </c>
      <c r="AZ213" s="329">
        <v>0</v>
      </c>
      <c r="BA213" s="329">
        <v>0</v>
      </c>
      <c r="BB213" s="329">
        <v>0</v>
      </c>
      <c r="BC213" s="329">
        <v>0</v>
      </c>
      <c r="BD213" s="329">
        <v>0</v>
      </c>
      <c r="BE213" s="329">
        <v>0</v>
      </c>
      <c r="BF213" s="329">
        <v>0</v>
      </c>
      <c r="BG213" s="329">
        <v>0</v>
      </c>
      <c r="BH213" s="329">
        <v>0</v>
      </c>
      <c r="BI213" s="329">
        <v>0</v>
      </c>
      <c r="BJ213" s="329">
        <v>0</v>
      </c>
      <c r="BK213" s="329">
        <v>0</v>
      </c>
      <c r="BL213" s="329">
        <v>0</v>
      </c>
      <c r="BM213" s="329">
        <v>0</v>
      </c>
      <c r="BN213" s="329">
        <v>0</v>
      </c>
      <c r="BO213" s="329">
        <v>0</v>
      </c>
      <c r="BP213" s="329">
        <v>0</v>
      </c>
      <c r="BQ213" s="329">
        <v>0</v>
      </c>
      <c r="BR213" s="329">
        <v>0</v>
      </c>
      <c r="BS213" s="329">
        <v>0</v>
      </c>
    </row>
    <row r="214" spans="1:71" ht="15.75" customHeight="1" x14ac:dyDescent="0.25">
      <c r="A214" s="288" t="s">
        <v>1324</v>
      </c>
      <c r="B214" s="218">
        <v>46261</v>
      </c>
      <c r="C214" s="332">
        <v>0.95833333333333337</v>
      </c>
      <c r="D214" s="332">
        <v>0</v>
      </c>
      <c r="E214" s="329">
        <v>0</v>
      </c>
      <c r="F214" s="329">
        <v>0</v>
      </c>
      <c r="G214" s="329">
        <v>0</v>
      </c>
      <c r="H214" s="329">
        <v>0</v>
      </c>
      <c r="I214" s="329">
        <v>0</v>
      </c>
      <c r="J214" s="329">
        <v>0</v>
      </c>
      <c r="K214" s="329">
        <v>0</v>
      </c>
      <c r="L214" s="329">
        <v>0</v>
      </c>
      <c r="M214" s="329">
        <v>0</v>
      </c>
      <c r="N214" s="329">
        <v>0</v>
      </c>
      <c r="O214" s="329">
        <v>0</v>
      </c>
      <c r="P214" s="329">
        <v>0</v>
      </c>
      <c r="Q214" s="329">
        <v>0</v>
      </c>
      <c r="R214" s="329">
        <v>0</v>
      </c>
      <c r="S214" s="329">
        <v>0</v>
      </c>
      <c r="T214" s="329">
        <v>0</v>
      </c>
      <c r="U214" s="329">
        <v>0</v>
      </c>
      <c r="V214" s="329">
        <v>0</v>
      </c>
      <c r="W214" s="329">
        <v>0</v>
      </c>
      <c r="X214" s="329">
        <v>0</v>
      </c>
      <c r="Y214" s="329">
        <v>0</v>
      </c>
      <c r="Z214" s="329">
        <v>0</v>
      </c>
      <c r="AA214" s="329">
        <v>0</v>
      </c>
      <c r="AB214" s="329">
        <v>0</v>
      </c>
      <c r="AC214" s="329">
        <v>0</v>
      </c>
      <c r="AD214" s="329">
        <v>0</v>
      </c>
      <c r="AE214" s="329">
        <v>0</v>
      </c>
      <c r="AF214" s="329">
        <v>0</v>
      </c>
      <c r="AG214" s="329">
        <v>0</v>
      </c>
      <c r="AH214" s="329">
        <v>0</v>
      </c>
      <c r="AI214" s="329">
        <v>0</v>
      </c>
      <c r="AJ214" s="329">
        <v>0</v>
      </c>
      <c r="AK214" s="329">
        <v>0</v>
      </c>
      <c r="AL214" s="329">
        <v>0</v>
      </c>
      <c r="AM214" s="329">
        <v>0</v>
      </c>
      <c r="AN214" s="329">
        <v>0</v>
      </c>
      <c r="AO214" s="329">
        <v>0</v>
      </c>
      <c r="AP214" s="329">
        <v>0</v>
      </c>
      <c r="AQ214" s="329">
        <v>0</v>
      </c>
      <c r="AR214" s="329">
        <v>0</v>
      </c>
      <c r="AS214" s="329">
        <v>0</v>
      </c>
      <c r="AT214" s="329">
        <v>0</v>
      </c>
      <c r="AU214" s="329">
        <v>0</v>
      </c>
      <c r="AV214" s="329">
        <v>0</v>
      </c>
      <c r="AW214" s="329">
        <v>0</v>
      </c>
      <c r="AX214" s="329">
        <v>0</v>
      </c>
      <c r="AY214" s="329">
        <v>0</v>
      </c>
      <c r="AZ214" s="329">
        <v>0</v>
      </c>
      <c r="BA214" s="329">
        <v>0</v>
      </c>
      <c r="BB214" s="329">
        <v>0</v>
      </c>
      <c r="BC214" s="329">
        <v>0</v>
      </c>
      <c r="BD214" s="329">
        <v>0</v>
      </c>
      <c r="BE214" s="329">
        <v>0</v>
      </c>
      <c r="BF214" s="329">
        <v>0</v>
      </c>
      <c r="BG214" s="329">
        <v>0</v>
      </c>
      <c r="BH214" s="329">
        <v>0</v>
      </c>
      <c r="BI214" s="329">
        <v>0</v>
      </c>
      <c r="BJ214" s="329">
        <v>0</v>
      </c>
      <c r="BK214" s="329">
        <v>0</v>
      </c>
      <c r="BL214" s="329">
        <v>0</v>
      </c>
      <c r="BM214" s="329">
        <v>0</v>
      </c>
      <c r="BN214" s="329">
        <v>0</v>
      </c>
      <c r="BO214" s="329">
        <v>0</v>
      </c>
      <c r="BP214" s="329">
        <v>0</v>
      </c>
      <c r="BQ214" s="329">
        <v>0</v>
      </c>
      <c r="BR214" s="329">
        <v>0</v>
      </c>
      <c r="BS214" s="329">
        <v>0</v>
      </c>
    </row>
    <row r="215" spans="1:71" ht="15.75" customHeight="1" x14ac:dyDescent="0.25">
      <c r="A215" s="288" t="s">
        <v>1325</v>
      </c>
      <c r="B215" s="218">
        <v>46261</v>
      </c>
      <c r="C215" s="332">
        <v>0</v>
      </c>
      <c r="D215" s="332">
        <v>4.1666666666666664E-2</v>
      </c>
      <c r="E215" s="329">
        <v>0</v>
      </c>
      <c r="F215" s="329">
        <v>0</v>
      </c>
      <c r="G215" s="329">
        <v>0</v>
      </c>
      <c r="H215" s="329">
        <v>0</v>
      </c>
      <c r="I215" s="329">
        <v>0</v>
      </c>
      <c r="J215" s="329">
        <v>0</v>
      </c>
      <c r="K215" s="329">
        <v>0</v>
      </c>
      <c r="L215" s="329">
        <v>0</v>
      </c>
      <c r="M215" s="329">
        <v>0</v>
      </c>
      <c r="N215" s="329">
        <v>0</v>
      </c>
      <c r="O215" s="329">
        <v>0</v>
      </c>
      <c r="P215" s="329">
        <v>0</v>
      </c>
      <c r="Q215" s="329">
        <v>0</v>
      </c>
      <c r="R215" s="329">
        <v>0</v>
      </c>
      <c r="S215" s="329">
        <v>0</v>
      </c>
      <c r="T215" s="329">
        <v>0</v>
      </c>
      <c r="U215" s="329">
        <v>0</v>
      </c>
      <c r="V215" s="329">
        <v>0</v>
      </c>
      <c r="W215" s="329">
        <v>0</v>
      </c>
      <c r="X215" s="329">
        <v>0</v>
      </c>
      <c r="Y215" s="329">
        <v>0</v>
      </c>
      <c r="Z215" s="329">
        <v>0</v>
      </c>
      <c r="AA215" s="329">
        <v>0</v>
      </c>
      <c r="AB215" s="329">
        <v>0</v>
      </c>
      <c r="AC215" s="329">
        <v>0</v>
      </c>
      <c r="AD215" s="329">
        <v>0</v>
      </c>
      <c r="AE215" s="329">
        <v>0</v>
      </c>
      <c r="AF215" s="329">
        <v>0</v>
      </c>
      <c r="AG215" s="329">
        <v>0</v>
      </c>
      <c r="AH215" s="329">
        <v>0</v>
      </c>
      <c r="AI215" s="329">
        <v>0</v>
      </c>
      <c r="AJ215" s="329">
        <v>0</v>
      </c>
      <c r="AK215" s="329">
        <v>0</v>
      </c>
      <c r="AL215" s="329">
        <v>0</v>
      </c>
      <c r="AM215" s="329">
        <v>0</v>
      </c>
      <c r="AN215" s="329">
        <v>0</v>
      </c>
      <c r="AO215" s="329">
        <v>0</v>
      </c>
      <c r="AP215" s="329">
        <v>0</v>
      </c>
      <c r="AQ215" s="329">
        <v>0</v>
      </c>
      <c r="AR215" s="329">
        <v>0</v>
      </c>
      <c r="AS215" s="329">
        <v>0</v>
      </c>
      <c r="AT215" s="329">
        <v>0</v>
      </c>
      <c r="AU215" s="329">
        <v>0</v>
      </c>
      <c r="AV215" s="329">
        <v>0</v>
      </c>
      <c r="AW215" s="329">
        <v>0</v>
      </c>
      <c r="AX215" s="329">
        <v>0</v>
      </c>
      <c r="AY215" s="329">
        <v>0</v>
      </c>
      <c r="AZ215" s="329">
        <v>0</v>
      </c>
      <c r="BA215" s="329">
        <v>0</v>
      </c>
      <c r="BB215" s="329">
        <v>0</v>
      </c>
      <c r="BC215" s="329">
        <v>0</v>
      </c>
      <c r="BD215" s="329">
        <v>0</v>
      </c>
      <c r="BE215" s="329">
        <v>0</v>
      </c>
      <c r="BF215" s="329">
        <v>0</v>
      </c>
      <c r="BG215" s="329">
        <v>0</v>
      </c>
      <c r="BH215" s="329">
        <v>0</v>
      </c>
      <c r="BI215" s="329">
        <v>0</v>
      </c>
      <c r="BJ215" s="329">
        <v>0</v>
      </c>
      <c r="BK215" s="329">
        <v>0</v>
      </c>
      <c r="BL215" s="329">
        <v>0</v>
      </c>
      <c r="BM215" s="329">
        <v>0</v>
      </c>
      <c r="BN215" s="329">
        <v>0</v>
      </c>
      <c r="BO215" s="329">
        <v>0</v>
      </c>
      <c r="BP215" s="329">
        <v>0</v>
      </c>
      <c r="BQ215" s="329">
        <v>0</v>
      </c>
      <c r="BR215" s="329">
        <v>0</v>
      </c>
      <c r="BS215" s="329">
        <v>0</v>
      </c>
    </row>
    <row r="216" spans="1:71" ht="15.75" customHeight="1" x14ac:dyDescent="0.25">
      <c r="A216" s="288" t="s">
        <v>1326</v>
      </c>
      <c r="B216" s="218">
        <v>46261</v>
      </c>
      <c r="C216" s="332">
        <v>4.1666666666666664E-2</v>
      </c>
      <c r="D216" s="332">
        <v>8.3333333333333329E-2</v>
      </c>
      <c r="E216" s="329">
        <v>0</v>
      </c>
      <c r="F216" s="329">
        <v>0</v>
      </c>
      <c r="G216" s="329">
        <v>0</v>
      </c>
      <c r="H216" s="329">
        <v>0</v>
      </c>
      <c r="I216" s="329">
        <v>0</v>
      </c>
      <c r="J216" s="329">
        <v>0</v>
      </c>
      <c r="K216" s="329">
        <v>0</v>
      </c>
      <c r="L216" s="329">
        <v>0</v>
      </c>
      <c r="M216" s="329">
        <v>0</v>
      </c>
      <c r="N216" s="329">
        <v>0</v>
      </c>
      <c r="O216" s="329">
        <v>0</v>
      </c>
      <c r="P216" s="329">
        <v>0</v>
      </c>
      <c r="Q216" s="329">
        <v>0</v>
      </c>
      <c r="R216" s="329">
        <v>0</v>
      </c>
      <c r="S216" s="329">
        <v>0</v>
      </c>
      <c r="T216" s="329">
        <v>0</v>
      </c>
      <c r="U216" s="329">
        <v>0</v>
      </c>
      <c r="V216" s="329">
        <v>0</v>
      </c>
      <c r="W216" s="329">
        <v>0</v>
      </c>
      <c r="X216" s="329">
        <v>0</v>
      </c>
      <c r="Y216" s="329">
        <v>0</v>
      </c>
      <c r="Z216" s="329">
        <v>0</v>
      </c>
      <c r="AA216" s="329">
        <v>0</v>
      </c>
      <c r="AB216" s="329">
        <v>0</v>
      </c>
      <c r="AC216" s="329">
        <v>0</v>
      </c>
      <c r="AD216" s="329">
        <v>0</v>
      </c>
      <c r="AE216" s="329">
        <v>0</v>
      </c>
      <c r="AF216" s="329">
        <v>0</v>
      </c>
      <c r="AG216" s="329">
        <v>0</v>
      </c>
      <c r="AH216" s="329">
        <v>0</v>
      </c>
      <c r="AI216" s="329">
        <v>0</v>
      </c>
      <c r="AJ216" s="329">
        <v>0</v>
      </c>
      <c r="AK216" s="329">
        <v>0</v>
      </c>
      <c r="AL216" s="329">
        <v>0</v>
      </c>
      <c r="AM216" s="329">
        <v>0</v>
      </c>
      <c r="AN216" s="329">
        <v>0</v>
      </c>
      <c r="AO216" s="329">
        <v>0</v>
      </c>
      <c r="AP216" s="329">
        <v>0</v>
      </c>
      <c r="AQ216" s="329">
        <v>0</v>
      </c>
      <c r="AR216" s="329">
        <v>0</v>
      </c>
      <c r="AS216" s="329">
        <v>0</v>
      </c>
      <c r="AT216" s="329">
        <v>0</v>
      </c>
      <c r="AU216" s="329">
        <v>0</v>
      </c>
      <c r="AV216" s="329">
        <v>0</v>
      </c>
      <c r="AW216" s="329">
        <v>0</v>
      </c>
      <c r="AX216" s="329">
        <v>0</v>
      </c>
      <c r="AY216" s="329">
        <v>0</v>
      </c>
      <c r="AZ216" s="329">
        <v>0</v>
      </c>
      <c r="BA216" s="329">
        <v>0</v>
      </c>
      <c r="BB216" s="329">
        <v>0</v>
      </c>
      <c r="BC216" s="329">
        <v>0</v>
      </c>
      <c r="BD216" s="329">
        <v>0</v>
      </c>
      <c r="BE216" s="329">
        <v>0</v>
      </c>
      <c r="BF216" s="329">
        <v>0</v>
      </c>
      <c r="BG216" s="329">
        <v>0</v>
      </c>
      <c r="BH216" s="329">
        <v>0</v>
      </c>
      <c r="BI216" s="329">
        <v>0</v>
      </c>
      <c r="BJ216" s="329">
        <v>0</v>
      </c>
      <c r="BK216" s="329">
        <v>0</v>
      </c>
      <c r="BL216" s="329">
        <v>0</v>
      </c>
      <c r="BM216" s="329">
        <v>0</v>
      </c>
      <c r="BN216" s="329">
        <v>0</v>
      </c>
      <c r="BO216" s="329">
        <v>0</v>
      </c>
      <c r="BP216" s="329">
        <v>0</v>
      </c>
      <c r="BQ216" s="329">
        <v>0</v>
      </c>
      <c r="BR216" s="329">
        <v>0</v>
      </c>
      <c r="BS216" s="329">
        <v>0</v>
      </c>
    </row>
    <row r="217" spans="1:71" ht="15.75" customHeight="1" x14ac:dyDescent="0.25">
      <c r="A217" s="288" t="s">
        <v>1327</v>
      </c>
      <c r="B217" s="218">
        <v>46261</v>
      </c>
      <c r="C217" s="332">
        <v>8.3333333333333329E-2</v>
      </c>
      <c r="D217" s="332">
        <v>0.125</v>
      </c>
      <c r="E217" s="329">
        <v>0</v>
      </c>
      <c r="F217" s="329">
        <v>0</v>
      </c>
      <c r="G217" s="329">
        <v>0</v>
      </c>
      <c r="H217" s="329">
        <v>0</v>
      </c>
      <c r="I217" s="329">
        <v>0</v>
      </c>
      <c r="J217" s="329">
        <v>0</v>
      </c>
      <c r="K217" s="329">
        <v>0</v>
      </c>
      <c r="L217" s="329">
        <v>0</v>
      </c>
      <c r="M217" s="329">
        <v>0</v>
      </c>
      <c r="N217" s="329">
        <v>0</v>
      </c>
      <c r="O217" s="329">
        <v>0</v>
      </c>
      <c r="P217" s="329">
        <v>0</v>
      </c>
      <c r="Q217" s="329">
        <v>0</v>
      </c>
      <c r="R217" s="329">
        <v>0</v>
      </c>
      <c r="S217" s="329">
        <v>0</v>
      </c>
      <c r="T217" s="329">
        <v>0</v>
      </c>
      <c r="U217" s="329">
        <v>0</v>
      </c>
      <c r="V217" s="329">
        <v>0</v>
      </c>
      <c r="W217" s="329">
        <v>0</v>
      </c>
      <c r="X217" s="329">
        <v>0</v>
      </c>
      <c r="Y217" s="329">
        <v>0</v>
      </c>
      <c r="Z217" s="329">
        <v>0</v>
      </c>
      <c r="AA217" s="329">
        <v>0</v>
      </c>
      <c r="AB217" s="329">
        <v>0</v>
      </c>
      <c r="AC217" s="329">
        <v>0</v>
      </c>
      <c r="AD217" s="329">
        <v>0</v>
      </c>
      <c r="AE217" s="329">
        <v>0</v>
      </c>
      <c r="AF217" s="329">
        <v>0</v>
      </c>
      <c r="AG217" s="329">
        <v>0</v>
      </c>
      <c r="AH217" s="329">
        <v>0</v>
      </c>
      <c r="AI217" s="329">
        <v>0</v>
      </c>
      <c r="AJ217" s="329">
        <v>0</v>
      </c>
      <c r="AK217" s="329">
        <v>0</v>
      </c>
      <c r="AL217" s="329">
        <v>0</v>
      </c>
      <c r="AM217" s="329">
        <v>0</v>
      </c>
      <c r="AN217" s="329">
        <v>0</v>
      </c>
      <c r="AO217" s="329">
        <v>0</v>
      </c>
      <c r="AP217" s="329">
        <v>0</v>
      </c>
      <c r="AQ217" s="329">
        <v>0</v>
      </c>
      <c r="AR217" s="329">
        <v>0</v>
      </c>
      <c r="AS217" s="329">
        <v>0</v>
      </c>
      <c r="AT217" s="329">
        <v>0</v>
      </c>
      <c r="AU217" s="329">
        <v>0</v>
      </c>
      <c r="AV217" s="329">
        <v>0</v>
      </c>
      <c r="AW217" s="329">
        <v>0</v>
      </c>
      <c r="AX217" s="329">
        <v>0</v>
      </c>
      <c r="AY217" s="329">
        <v>0</v>
      </c>
      <c r="AZ217" s="329">
        <v>0</v>
      </c>
      <c r="BA217" s="329">
        <v>0</v>
      </c>
      <c r="BB217" s="329">
        <v>0</v>
      </c>
      <c r="BC217" s="329">
        <v>0</v>
      </c>
      <c r="BD217" s="329">
        <v>0</v>
      </c>
      <c r="BE217" s="329">
        <v>0</v>
      </c>
      <c r="BF217" s="329">
        <v>0</v>
      </c>
      <c r="BG217" s="329">
        <v>0</v>
      </c>
      <c r="BH217" s="329">
        <v>0</v>
      </c>
      <c r="BI217" s="329">
        <v>0</v>
      </c>
      <c r="BJ217" s="329">
        <v>0</v>
      </c>
      <c r="BK217" s="329">
        <v>0</v>
      </c>
      <c r="BL217" s="329">
        <v>0</v>
      </c>
      <c r="BM217" s="329">
        <v>0</v>
      </c>
      <c r="BN217" s="329">
        <v>0</v>
      </c>
      <c r="BO217" s="329">
        <v>0</v>
      </c>
      <c r="BP217" s="329">
        <v>0</v>
      </c>
      <c r="BQ217" s="329">
        <v>0</v>
      </c>
      <c r="BR217" s="329">
        <v>0</v>
      </c>
      <c r="BS217" s="329">
        <v>0</v>
      </c>
    </row>
    <row r="218" spans="1:71" ht="15.75" customHeight="1" x14ac:dyDescent="0.25">
      <c r="A218" s="288" t="s">
        <v>1328</v>
      </c>
      <c r="B218" s="218">
        <v>46261</v>
      </c>
      <c r="C218" s="332">
        <v>0.125</v>
      </c>
      <c r="D218" s="332">
        <v>0.16666666666666666</v>
      </c>
      <c r="E218" s="329">
        <v>0</v>
      </c>
      <c r="F218" s="329">
        <v>0</v>
      </c>
      <c r="G218" s="329">
        <v>0</v>
      </c>
      <c r="H218" s="329">
        <v>0</v>
      </c>
      <c r="I218" s="329">
        <v>0</v>
      </c>
      <c r="J218" s="329">
        <v>0</v>
      </c>
      <c r="K218" s="329">
        <v>0</v>
      </c>
      <c r="L218" s="329">
        <v>0</v>
      </c>
      <c r="M218" s="329">
        <v>0</v>
      </c>
      <c r="N218" s="329">
        <v>0</v>
      </c>
      <c r="O218" s="329">
        <v>0</v>
      </c>
      <c r="P218" s="329">
        <v>0</v>
      </c>
      <c r="Q218" s="329">
        <v>0</v>
      </c>
      <c r="R218" s="329">
        <v>0</v>
      </c>
      <c r="S218" s="329">
        <v>0</v>
      </c>
      <c r="T218" s="329">
        <v>0</v>
      </c>
      <c r="U218" s="329">
        <v>0</v>
      </c>
      <c r="V218" s="329">
        <v>0</v>
      </c>
      <c r="W218" s="329">
        <v>0</v>
      </c>
      <c r="X218" s="329">
        <v>0</v>
      </c>
      <c r="Y218" s="329">
        <v>0</v>
      </c>
      <c r="Z218" s="329">
        <v>0</v>
      </c>
      <c r="AA218" s="329">
        <v>0</v>
      </c>
      <c r="AB218" s="329">
        <v>0</v>
      </c>
      <c r="AC218" s="329">
        <v>0</v>
      </c>
      <c r="AD218" s="329">
        <v>0</v>
      </c>
      <c r="AE218" s="329">
        <v>0</v>
      </c>
      <c r="AF218" s="329">
        <v>0</v>
      </c>
      <c r="AG218" s="329">
        <v>0</v>
      </c>
      <c r="AH218" s="329">
        <v>0</v>
      </c>
      <c r="AI218" s="329">
        <v>0</v>
      </c>
      <c r="AJ218" s="329">
        <v>0</v>
      </c>
      <c r="AK218" s="329">
        <v>0</v>
      </c>
      <c r="AL218" s="329">
        <v>0</v>
      </c>
      <c r="AM218" s="329">
        <v>0</v>
      </c>
      <c r="AN218" s="329">
        <v>0</v>
      </c>
      <c r="AO218" s="329">
        <v>0</v>
      </c>
      <c r="AP218" s="329">
        <v>0</v>
      </c>
      <c r="AQ218" s="329">
        <v>0</v>
      </c>
      <c r="AR218" s="329">
        <v>0</v>
      </c>
      <c r="AS218" s="329">
        <v>0</v>
      </c>
      <c r="AT218" s="329">
        <v>0</v>
      </c>
      <c r="AU218" s="329">
        <v>0</v>
      </c>
      <c r="AV218" s="329">
        <v>0</v>
      </c>
      <c r="AW218" s="329">
        <v>0</v>
      </c>
      <c r="AX218" s="329">
        <v>0</v>
      </c>
      <c r="AY218" s="329">
        <v>0</v>
      </c>
      <c r="AZ218" s="329">
        <v>0</v>
      </c>
      <c r="BA218" s="329">
        <v>0</v>
      </c>
      <c r="BB218" s="329">
        <v>0</v>
      </c>
      <c r="BC218" s="329">
        <v>0</v>
      </c>
      <c r="BD218" s="329">
        <v>0</v>
      </c>
      <c r="BE218" s="329">
        <v>0</v>
      </c>
      <c r="BF218" s="329">
        <v>0</v>
      </c>
      <c r="BG218" s="329">
        <v>0</v>
      </c>
      <c r="BH218" s="329">
        <v>0</v>
      </c>
      <c r="BI218" s="329">
        <v>0</v>
      </c>
      <c r="BJ218" s="329">
        <v>0</v>
      </c>
      <c r="BK218" s="329">
        <v>0</v>
      </c>
      <c r="BL218" s="329">
        <v>0</v>
      </c>
      <c r="BM218" s="329">
        <v>0</v>
      </c>
      <c r="BN218" s="329">
        <v>0</v>
      </c>
      <c r="BO218" s="329">
        <v>0</v>
      </c>
      <c r="BP218" s="329">
        <v>0</v>
      </c>
      <c r="BQ218" s="329">
        <v>0</v>
      </c>
      <c r="BR218" s="329">
        <v>0</v>
      </c>
      <c r="BS218" s="329">
        <v>0</v>
      </c>
    </row>
    <row r="219" spans="1:71" ht="15.75" customHeight="1" x14ac:dyDescent="0.25">
      <c r="A219" s="288" t="s">
        <v>1329</v>
      </c>
      <c r="B219" s="218">
        <v>46261</v>
      </c>
      <c r="C219" s="332">
        <v>0.16666666666666666</v>
      </c>
      <c r="D219" s="332">
        <v>0.20833333333333334</v>
      </c>
      <c r="E219" s="329">
        <v>0</v>
      </c>
      <c r="F219" s="329">
        <v>0</v>
      </c>
      <c r="G219" s="329">
        <v>0</v>
      </c>
      <c r="H219" s="329">
        <v>0</v>
      </c>
      <c r="I219" s="329">
        <v>0</v>
      </c>
      <c r="J219" s="329">
        <v>0</v>
      </c>
      <c r="K219" s="329">
        <v>0</v>
      </c>
      <c r="L219" s="329">
        <v>0</v>
      </c>
      <c r="M219" s="329">
        <v>0</v>
      </c>
      <c r="N219" s="329">
        <v>0</v>
      </c>
      <c r="O219" s="329">
        <v>0</v>
      </c>
      <c r="P219" s="329">
        <v>0</v>
      </c>
      <c r="Q219" s="329">
        <v>0</v>
      </c>
      <c r="R219" s="329">
        <v>0</v>
      </c>
      <c r="S219" s="329">
        <v>0</v>
      </c>
      <c r="T219" s="329">
        <v>0</v>
      </c>
      <c r="U219" s="329">
        <v>0</v>
      </c>
      <c r="V219" s="329">
        <v>0</v>
      </c>
      <c r="W219" s="329">
        <v>0</v>
      </c>
      <c r="X219" s="329">
        <v>0</v>
      </c>
      <c r="Y219" s="329">
        <v>0</v>
      </c>
      <c r="Z219" s="329">
        <v>0</v>
      </c>
      <c r="AA219" s="329">
        <v>0</v>
      </c>
      <c r="AB219" s="329">
        <v>0</v>
      </c>
      <c r="AC219" s="329">
        <v>0</v>
      </c>
      <c r="AD219" s="329">
        <v>0</v>
      </c>
      <c r="AE219" s="329">
        <v>0</v>
      </c>
      <c r="AF219" s="329">
        <v>0</v>
      </c>
      <c r="AG219" s="329">
        <v>0</v>
      </c>
      <c r="AH219" s="329">
        <v>0</v>
      </c>
      <c r="AI219" s="329">
        <v>0</v>
      </c>
      <c r="AJ219" s="329">
        <v>0</v>
      </c>
      <c r="AK219" s="329">
        <v>0</v>
      </c>
      <c r="AL219" s="329">
        <v>0</v>
      </c>
      <c r="AM219" s="329">
        <v>0</v>
      </c>
      <c r="AN219" s="329">
        <v>0</v>
      </c>
      <c r="AO219" s="329">
        <v>0</v>
      </c>
      <c r="AP219" s="329">
        <v>0</v>
      </c>
      <c r="AQ219" s="329">
        <v>0</v>
      </c>
      <c r="AR219" s="329">
        <v>0</v>
      </c>
      <c r="AS219" s="329">
        <v>0</v>
      </c>
      <c r="AT219" s="329">
        <v>0</v>
      </c>
      <c r="AU219" s="329">
        <v>0</v>
      </c>
      <c r="AV219" s="329">
        <v>0</v>
      </c>
      <c r="AW219" s="329">
        <v>0</v>
      </c>
      <c r="AX219" s="329">
        <v>0</v>
      </c>
      <c r="AY219" s="329">
        <v>0</v>
      </c>
      <c r="AZ219" s="329">
        <v>0</v>
      </c>
      <c r="BA219" s="329">
        <v>0</v>
      </c>
      <c r="BB219" s="329">
        <v>0</v>
      </c>
      <c r="BC219" s="329">
        <v>0</v>
      </c>
      <c r="BD219" s="329">
        <v>0</v>
      </c>
      <c r="BE219" s="329">
        <v>0</v>
      </c>
      <c r="BF219" s="329">
        <v>0</v>
      </c>
      <c r="BG219" s="329">
        <v>0</v>
      </c>
      <c r="BH219" s="329">
        <v>0</v>
      </c>
      <c r="BI219" s="329">
        <v>0</v>
      </c>
      <c r="BJ219" s="329">
        <v>0</v>
      </c>
      <c r="BK219" s="329">
        <v>0</v>
      </c>
      <c r="BL219" s="329">
        <v>0</v>
      </c>
      <c r="BM219" s="329">
        <v>0</v>
      </c>
      <c r="BN219" s="329">
        <v>0</v>
      </c>
      <c r="BO219" s="329">
        <v>0</v>
      </c>
      <c r="BP219" s="329">
        <v>0</v>
      </c>
      <c r="BQ219" s="329">
        <v>0</v>
      </c>
      <c r="BR219" s="329">
        <v>0</v>
      </c>
      <c r="BS219" s="329">
        <v>0</v>
      </c>
    </row>
    <row r="220" spans="1:71" ht="15.75" customHeight="1" x14ac:dyDescent="0.25">
      <c r="A220" s="288" t="s">
        <v>1330</v>
      </c>
      <c r="B220" s="218">
        <v>46261</v>
      </c>
      <c r="C220" s="332">
        <v>0.20833333333333334</v>
      </c>
      <c r="D220" s="332">
        <v>0.25</v>
      </c>
      <c r="E220" s="329">
        <v>0</v>
      </c>
      <c r="F220" s="329">
        <v>0</v>
      </c>
      <c r="G220" s="329">
        <v>0</v>
      </c>
      <c r="H220" s="329">
        <v>0</v>
      </c>
      <c r="I220" s="329">
        <v>0</v>
      </c>
      <c r="J220" s="329">
        <v>0</v>
      </c>
      <c r="K220" s="329">
        <v>0</v>
      </c>
      <c r="L220" s="329">
        <v>0</v>
      </c>
      <c r="M220" s="329">
        <v>0</v>
      </c>
      <c r="N220" s="329">
        <v>0</v>
      </c>
      <c r="O220" s="329">
        <v>0</v>
      </c>
      <c r="P220" s="329">
        <v>0</v>
      </c>
      <c r="Q220" s="329">
        <v>0</v>
      </c>
      <c r="R220" s="329">
        <v>0</v>
      </c>
      <c r="S220" s="329">
        <v>0</v>
      </c>
      <c r="T220" s="329">
        <v>0</v>
      </c>
      <c r="U220" s="329">
        <v>0</v>
      </c>
      <c r="V220" s="329">
        <v>0</v>
      </c>
      <c r="W220" s="329">
        <v>0</v>
      </c>
      <c r="X220" s="329">
        <v>0</v>
      </c>
      <c r="Y220" s="329">
        <v>0</v>
      </c>
      <c r="Z220" s="329">
        <v>0</v>
      </c>
      <c r="AA220" s="329">
        <v>0</v>
      </c>
      <c r="AB220" s="329">
        <v>0</v>
      </c>
      <c r="AC220" s="329">
        <v>0</v>
      </c>
      <c r="AD220" s="329">
        <v>0</v>
      </c>
      <c r="AE220" s="329">
        <v>0</v>
      </c>
      <c r="AF220" s="329">
        <v>0</v>
      </c>
      <c r="AG220" s="329">
        <v>0</v>
      </c>
      <c r="AH220" s="329">
        <v>0</v>
      </c>
      <c r="AI220" s="329">
        <v>0</v>
      </c>
      <c r="AJ220" s="329">
        <v>0</v>
      </c>
      <c r="AK220" s="329">
        <v>0</v>
      </c>
      <c r="AL220" s="329">
        <v>0</v>
      </c>
      <c r="AM220" s="329">
        <v>0</v>
      </c>
      <c r="AN220" s="329">
        <v>0</v>
      </c>
      <c r="AO220" s="329">
        <v>0</v>
      </c>
      <c r="AP220" s="329">
        <v>0</v>
      </c>
      <c r="AQ220" s="329">
        <v>0</v>
      </c>
      <c r="AR220" s="329">
        <v>0</v>
      </c>
      <c r="AS220" s="329">
        <v>0</v>
      </c>
      <c r="AT220" s="329">
        <v>0</v>
      </c>
      <c r="AU220" s="329">
        <v>0</v>
      </c>
      <c r="AV220" s="329">
        <v>0</v>
      </c>
      <c r="AW220" s="329">
        <v>0</v>
      </c>
      <c r="AX220" s="329">
        <v>0</v>
      </c>
      <c r="AY220" s="329">
        <v>0</v>
      </c>
      <c r="AZ220" s="329">
        <v>0</v>
      </c>
      <c r="BA220" s="329">
        <v>0</v>
      </c>
      <c r="BB220" s="329">
        <v>0</v>
      </c>
      <c r="BC220" s="329">
        <v>0</v>
      </c>
      <c r="BD220" s="329">
        <v>0</v>
      </c>
      <c r="BE220" s="329">
        <v>0</v>
      </c>
      <c r="BF220" s="329">
        <v>0</v>
      </c>
      <c r="BG220" s="329">
        <v>0</v>
      </c>
      <c r="BH220" s="329">
        <v>0</v>
      </c>
      <c r="BI220" s="329">
        <v>0</v>
      </c>
      <c r="BJ220" s="329">
        <v>0</v>
      </c>
      <c r="BK220" s="329">
        <v>0</v>
      </c>
      <c r="BL220" s="329">
        <v>0</v>
      </c>
      <c r="BM220" s="329">
        <v>0</v>
      </c>
      <c r="BN220" s="329">
        <v>0</v>
      </c>
      <c r="BO220" s="329">
        <v>0</v>
      </c>
      <c r="BP220" s="329">
        <v>0</v>
      </c>
      <c r="BQ220" s="329">
        <v>0</v>
      </c>
      <c r="BR220" s="329">
        <v>0</v>
      </c>
      <c r="BS220" s="329">
        <v>0</v>
      </c>
    </row>
    <row r="221" spans="1:71" ht="15.75" customHeight="1" x14ac:dyDescent="0.25">
      <c r="A221" s="288" t="s">
        <v>1331</v>
      </c>
      <c r="B221" s="218">
        <v>46262</v>
      </c>
      <c r="C221" s="332">
        <v>0.91666666666666663</v>
      </c>
      <c r="D221" s="332">
        <v>0.95833333333333337</v>
      </c>
      <c r="E221" s="329">
        <v>0</v>
      </c>
      <c r="F221" s="329">
        <v>0</v>
      </c>
      <c r="G221" s="329">
        <v>0</v>
      </c>
      <c r="H221" s="329">
        <v>0</v>
      </c>
      <c r="I221" s="329">
        <v>0</v>
      </c>
      <c r="J221" s="329">
        <v>0</v>
      </c>
      <c r="K221" s="329">
        <v>0</v>
      </c>
      <c r="L221" s="329">
        <v>0</v>
      </c>
      <c r="M221" s="329">
        <v>0</v>
      </c>
      <c r="N221" s="329">
        <v>0</v>
      </c>
      <c r="O221" s="329">
        <v>0</v>
      </c>
      <c r="P221" s="329">
        <v>0</v>
      </c>
      <c r="Q221" s="329">
        <v>0</v>
      </c>
      <c r="R221" s="329">
        <v>0</v>
      </c>
      <c r="S221" s="329">
        <v>0</v>
      </c>
      <c r="T221" s="329">
        <v>0</v>
      </c>
      <c r="U221" s="329">
        <v>0</v>
      </c>
      <c r="V221" s="329">
        <v>0</v>
      </c>
      <c r="W221" s="329">
        <v>0</v>
      </c>
      <c r="X221" s="329">
        <v>0</v>
      </c>
      <c r="Y221" s="329">
        <v>0</v>
      </c>
      <c r="Z221" s="329">
        <v>0</v>
      </c>
      <c r="AA221" s="329">
        <v>0</v>
      </c>
      <c r="AB221" s="329">
        <v>0</v>
      </c>
      <c r="AC221" s="329">
        <v>0</v>
      </c>
      <c r="AD221" s="329">
        <v>0</v>
      </c>
      <c r="AE221" s="329">
        <v>0</v>
      </c>
      <c r="AF221" s="329">
        <v>0</v>
      </c>
      <c r="AG221" s="329">
        <v>0</v>
      </c>
      <c r="AH221" s="329">
        <v>0</v>
      </c>
      <c r="AI221" s="329">
        <v>0</v>
      </c>
      <c r="AJ221" s="329">
        <v>0</v>
      </c>
      <c r="AK221" s="329">
        <v>0</v>
      </c>
      <c r="AL221" s="329">
        <v>0</v>
      </c>
      <c r="AM221" s="329">
        <v>0</v>
      </c>
      <c r="AN221" s="329">
        <v>0</v>
      </c>
      <c r="AO221" s="329">
        <v>0</v>
      </c>
      <c r="AP221" s="329">
        <v>0</v>
      </c>
      <c r="AQ221" s="329">
        <v>0</v>
      </c>
      <c r="AR221" s="329">
        <v>0</v>
      </c>
      <c r="AS221" s="329">
        <v>0</v>
      </c>
      <c r="AT221" s="329">
        <v>0</v>
      </c>
      <c r="AU221" s="329">
        <v>0</v>
      </c>
      <c r="AV221" s="329">
        <v>0</v>
      </c>
      <c r="AW221" s="329">
        <v>0</v>
      </c>
      <c r="AX221" s="329">
        <v>0</v>
      </c>
      <c r="AY221" s="329">
        <v>0</v>
      </c>
      <c r="AZ221" s="329">
        <v>0</v>
      </c>
      <c r="BA221" s="329">
        <v>0</v>
      </c>
      <c r="BB221" s="329">
        <v>0</v>
      </c>
      <c r="BC221" s="329">
        <v>0</v>
      </c>
      <c r="BD221" s="329">
        <v>0</v>
      </c>
      <c r="BE221" s="329">
        <v>0</v>
      </c>
      <c r="BF221" s="329">
        <v>0</v>
      </c>
      <c r="BG221" s="329">
        <v>0</v>
      </c>
      <c r="BH221" s="329">
        <v>0</v>
      </c>
      <c r="BI221" s="329">
        <v>0</v>
      </c>
      <c r="BJ221" s="329">
        <v>0</v>
      </c>
      <c r="BK221" s="329">
        <v>0</v>
      </c>
      <c r="BL221" s="329">
        <v>0</v>
      </c>
      <c r="BM221" s="329">
        <v>0</v>
      </c>
      <c r="BN221" s="329">
        <v>0</v>
      </c>
      <c r="BO221" s="329">
        <v>0</v>
      </c>
      <c r="BP221" s="329">
        <v>0</v>
      </c>
      <c r="BQ221" s="329">
        <v>0</v>
      </c>
      <c r="BR221" s="329">
        <v>0</v>
      </c>
      <c r="BS221" s="329">
        <v>0</v>
      </c>
    </row>
    <row r="222" spans="1:71" ht="15.75" customHeight="1" x14ac:dyDescent="0.25">
      <c r="A222" s="288" t="s">
        <v>1332</v>
      </c>
      <c r="B222" s="218">
        <v>46262</v>
      </c>
      <c r="C222" s="332">
        <v>0.95833333333333337</v>
      </c>
      <c r="D222" s="332">
        <v>0</v>
      </c>
      <c r="E222" s="329">
        <v>0</v>
      </c>
      <c r="F222" s="329">
        <v>0</v>
      </c>
      <c r="G222" s="329">
        <v>0</v>
      </c>
      <c r="H222" s="329">
        <v>0</v>
      </c>
      <c r="I222" s="329">
        <v>0</v>
      </c>
      <c r="J222" s="329">
        <v>0</v>
      </c>
      <c r="K222" s="329">
        <v>0</v>
      </c>
      <c r="L222" s="329">
        <v>0</v>
      </c>
      <c r="M222" s="329">
        <v>0</v>
      </c>
      <c r="N222" s="329">
        <v>0</v>
      </c>
      <c r="O222" s="329">
        <v>0</v>
      </c>
      <c r="P222" s="329">
        <v>0</v>
      </c>
      <c r="Q222" s="329">
        <v>0</v>
      </c>
      <c r="R222" s="329">
        <v>0</v>
      </c>
      <c r="S222" s="329">
        <v>0</v>
      </c>
      <c r="T222" s="329">
        <v>0</v>
      </c>
      <c r="U222" s="329">
        <v>0</v>
      </c>
      <c r="V222" s="329">
        <v>0</v>
      </c>
      <c r="W222" s="329">
        <v>0</v>
      </c>
      <c r="X222" s="329">
        <v>0</v>
      </c>
      <c r="Y222" s="329">
        <v>0</v>
      </c>
      <c r="Z222" s="329">
        <v>0</v>
      </c>
      <c r="AA222" s="329">
        <v>0</v>
      </c>
      <c r="AB222" s="329">
        <v>0</v>
      </c>
      <c r="AC222" s="329">
        <v>0</v>
      </c>
      <c r="AD222" s="329">
        <v>0</v>
      </c>
      <c r="AE222" s="329">
        <v>0</v>
      </c>
      <c r="AF222" s="329">
        <v>0</v>
      </c>
      <c r="AG222" s="329">
        <v>0</v>
      </c>
      <c r="AH222" s="329">
        <v>0</v>
      </c>
      <c r="AI222" s="329">
        <v>0</v>
      </c>
      <c r="AJ222" s="329">
        <v>0</v>
      </c>
      <c r="AK222" s="329">
        <v>0</v>
      </c>
      <c r="AL222" s="329">
        <v>0</v>
      </c>
      <c r="AM222" s="329">
        <v>0</v>
      </c>
      <c r="AN222" s="329">
        <v>0</v>
      </c>
      <c r="AO222" s="329">
        <v>0</v>
      </c>
      <c r="AP222" s="329">
        <v>0</v>
      </c>
      <c r="AQ222" s="329">
        <v>0</v>
      </c>
      <c r="AR222" s="329">
        <v>0</v>
      </c>
      <c r="AS222" s="329">
        <v>0</v>
      </c>
      <c r="AT222" s="329">
        <v>0</v>
      </c>
      <c r="AU222" s="329">
        <v>0</v>
      </c>
      <c r="AV222" s="329">
        <v>0</v>
      </c>
      <c r="AW222" s="329">
        <v>0</v>
      </c>
      <c r="AX222" s="329">
        <v>0</v>
      </c>
      <c r="AY222" s="329">
        <v>0</v>
      </c>
      <c r="AZ222" s="329">
        <v>0</v>
      </c>
      <c r="BA222" s="329">
        <v>0</v>
      </c>
      <c r="BB222" s="329">
        <v>0</v>
      </c>
      <c r="BC222" s="329">
        <v>0</v>
      </c>
      <c r="BD222" s="329">
        <v>0</v>
      </c>
      <c r="BE222" s="329">
        <v>0</v>
      </c>
      <c r="BF222" s="329">
        <v>0</v>
      </c>
      <c r="BG222" s="329">
        <v>0</v>
      </c>
      <c r="BH222" s="329">
        <v>0</v>
      </c>
      <c r="BI222" s="329">
        <v>0</v>
      </c>
      <c r="BJ222" s="329">
        <v>0</v>
      </c>
      <c r="BK222" s="329">
        <v>0</v>
      </c>
      <c r="BL222" s="329">
        <v>0</v>
      </c>
      <c r="BM222" s="329">
        <v>0</v>
      </c>
      <c r="BN222" s="329">
        <v>0</v>
      </c>
      <c r="BO222" s="329">
        <v>0</v>
      </c>
      <c r="BP222" s="329">
        <v>0</v>
      </c>
      <c r="BQ222" s="329">
        <v>0</v>
      </c>
      <c r="BR222" s="329">
        <v>0</v>
      </c>
      <c r="BS222" s="329">
        <v>0</v>
      </c>
    </row>
    <row r="223" spans="1:71" ht="15.75" customHeight="1" x14ac:dyDescent="0.25">
      <c r="A223" s="288" t="s">
        <v>1333</v>
      </c>
      <c r="B223" s="218">
        <v>46262</v>
      </c>
      <c r="C223" s="332">
        <v>0</v>
      </c>
      <c r="D223" s="332">
        <v>4.1666666666666664E-2</v>
      </c>
      <c r="E223" s="329">
        <v>0</v>
      </c>
      <c r="F223" s="329">
        <v>0</v>
      </c>
      <c r="G223" s="329">
        <v>0</v>
      </c>
      <c r="H223" s="329">
        <v>0</v>
      </c>
      <c r="I223" s="329">
        <v>0</v>
      </c>
      <c r="J223" s="329">
        <v>0</v>
      </c>
      <c r="K223" s="329">
        <v>0</v>
      </c>
      <c r="L223" s="329">
        <v>0</v>
      </c>
      <c r="M223" s="329">
        <v>0</v>
      </c>
      <c r="N223" s="329">
        <v>0</v>
      </c>
      <c r="O223" s="329">
        <v>0</v>
      </c>
      <c r="P223" s="329">
        <v>0</v>
      </c>
      <c r="Q223" s="329">
        <v>0</v>
      </c>
      <c r="R223" s="329">
        <v>0</v>
      </c>
      <c r="S223" s="329">
        <v>0</v>
      </c>
      <c r="T223" s="329">
        <v>0</v>
      </c>
      <c r="U223" s="329">
        <v>0</v>
      </c>
      <c r="V223" s="329">
        <v>0</v>
      </c>
      <c r="W223" s="329">
        <v>0</v>
      </c>
      <c r="X223" s="329">
        <v>0</v>
      </c>
      <c r="Y223" s="329">
        <v>0</v>
      </c>
      <c r="Z223" s="329">
        <v>0</v>
      </c>
      <c r="AA223" s="329">
        <v>0</v>
      </c>
      <c r="AB223" s="329">
        <v>0</v>
      </c>
      <c r="AC223" s="329">
        <v>0</v>
      </c>
      <c r="AD223" s="329">
        <v>0</v>
      </c>
      <c r="AE223" s="329">
        <v>0</v>
      </c>
      <c r="AF223" s="329">
        <v>0</v>
      </c>
      <c r="AG223" s="329">
        <v>0</v>
      </c>
      <c r="AH223" s="329">
        <v>0</v>
      </c>
      <c r="AI223" s="329">
        <v>0</v>
      </c>
      <c r="AJ223" s="329">
        <v>0</v>
      </c>
      <c r="AK223" s="329">
        <v>0</v>
      </c>
      <c r="AL223" s="329">
        <v>0</v>
      </c>
      <c r="AM223" s="329">
        <v>0</v>
      </c>
      <c r="AN223" s="329">
        <v>0</v>
      </c>
      <c r="AO223" s="329">
        <v>0</v>
      </c>
      <c r="AP223" s="329">
        <v>0</v>
      </c>
      <c r="AQ223" s="329">
        <v>0</v>
      </c>
      <c r="AR223" s="329">
        <v>0</v>
      </c>
      <c r="AS223" s="329">
        <v>0</v>
      </c>
      <c r="AT223" s="329">
        <v>0</v>
      </c>
      <c r="AU223" s="329">
        <v>0</v>
      </c>
      <c r="AV223" s="329">
        <v>0</v>
      </c>
      <c r="AW223" s="329">
        <v>0</v>
      </c>
      <c r="AX223" s="329">
        <v>0</v>
      </c>
      <c r="AY223" s="329">
        <v>0</v>
      </c>
      <c r="AZ223" s="329">
        <v>0</v>
      </c>
      <c r="BA223" s="329">
        <v>0</v>
      </c>
      <c r="BB223" s="329">
        <v>0</v>
      </c>
      <c r="BC223" s="329">
        <v>0</v>
      </c>
      <c r="BD223" s="329">
        <v>0</v>
      </c>
      <c r="BE223" s="329">
        <v>0</v>
      </c>
      <c r="BF223" s="329">
        <v>0</v>
      </c>
      <c r="BG223" s="329">
        <v>0</v>
      </c>
      <c r="BH223" s="329">
        <v>0</v>
      </c>
      <c r="BI223" s="329">
        <v>0</v>
      </c>
      <c r="BJ223" s="329">
        <v>0</v>
      </c>
      <c r="BK223" s="329">
        <v>0</v>
      </c>
      <c r="BL223" s="329">
        <v>0</v>
      </c>
      <c r="BM223" s="329">
        <v>0</v>
      </c>
      <c r="BN223" s="329">
        <v>0</v>
      </c>
      <c r="BO223" s="329">
        <v>0</v>
      </c>
      <c r="BP223" s="329">
        <v>0</v>
      </c>
      <c r="BQ223" s="329">
        <v>0</v>
      </c>
      <c r="BR223" s="329">
        <v>0</v>
      </c>
      <c r="BS223" s="329">
        <v>0</v>
      </c>
    </row>
    <row r="224" spans="1:71" ht="15.75" customHeight="1" x14ac:dyDescent="0.25">
      <c r="A224" s="288" t="s">
        <v>1334</v>
      </c>
      <c r="B224" s="218">
        <v>46262</v>
      </c>
      <c r="C224" s="332">
        <v>4.1666666666666664E-2</v>
      </c>
      <c r="D224" s="332">
        <v>8.3333333333333329E-2</v>
      </c>
      <c r="E224" s="329">
        <v>0</v>
      </c>
      <c r="F224" s="329">
        <v>0</v>
      </c>
      <c r="G224" s="329">
        <v>0</v>
      </c>
      <c r="H224" s="329">
        <v>0</v>
      </c>
      <c r="I224" s="329">
        <v>0</v>
      </c>
      <c r="J224" s="329">
        <v>0</v>
      </c>
      <c r="K224" s="329">
        <v>0</v>
      </c>
      <c r="L224" s="329">
        <v>0</v>
      </c>
      <c r="M224" s="329">
        <v>0</v>
      </c>
      <c r="N224" s="329">
        <v>0</v>
      </c>
      <c r="O224" s="329">
        <v>0</v>
      </c>
      <c r="P224" s="329">
        <v>0</v>
      </c>
      <c r="Q224" s="329">
        <v>0</v>
      </c>
      <c r="R224" s="329">
        <v>0</v>
      </c>
      <c r="S224" s="329">
        <v>0</v>
      </c>
      <c r="T224" s="329">
        <v>0</v>
      </c>
      <c r="U224" s="329">
        <v>0</v>
      </c>
      <c r="V224" s="329">
        <v>0</v>
      </c>
      <c r="W224" s="329">
        <v>0</v>
      </c>
      <c r="X224" s="329">
        <v>0</v>
      </c>
      <c r="Y224" s="329">
        <v>0</v>
      </c>
      <c r="Z224" s="329">
        <v>0</v>
      </c>
      <c r="AA224" s="329">
        <v>0</v>
      </c>
      <c r="AB224" s="329">
        <v>0</v>
      </c>
      <c r="AC224" s="329">
        <v>0</v>
      </c>
      <c r="AD224" s="329">
        <v>0</v>
      </c>
      <c r="AE224" s="329">
        <v>0</v>
      </c>
      <c r="AF224" s="329">
        <v>0</v>
      </c>
      <c r="AG224" s="329">
        <v>0</v>
      </c>
      <c r="AH224" s="329">
        <v>0</v>
      </c>
      <c r="AI224" s="329">
        <v>0</v>
      </c>
      <c r="AJ224" s="329">
        <v>0</v>
      </c>
      <c r="AK224" s="329">
        <v>0</v>
      </c>
      <c r="AL224" s="329">
        <v>0</v>
      </c>
      <c r="AM224" s="329">
        <v>0</v>
      </c>
      <c r="AN224" s="329">
        <v>0</v>
      </c>
      <c r="AO224" s="329">
        <v>0</v>
      </c>
      <c r="AP224" s="329">
        <v>0</v>
      </c>
      <c r="AQ224" s="329">
        <v>0</v>
      </c>
      <c r="AR224" s="329">
        <v>0</v>
      </c>
      <c r="AS224" s="329">
        <v>0</v>
      </c>
      <c r="AT224" s="329">
        <v>0</v>
      </c>
      <c r="AU224" s="329">
        <v>0</v>
      </c>
      <c r="AV224" s="329">
        <v>0</v>
      </c>
      <c r="AW224" s="329">
        <v>0</v>
      </c>
      <c r="AX224" s="329">
        <v>0</v>
      </c>
      <c r="AY224" s="329">
        <v>0</v>
      </c>
      <c r="AZ224" s="329">
        <v>0</v>
      </c>
      <c r="BA224" s="329">
        <v>0</v>
      </c>
      <c r="BB224" s="329">
        <v>0</v>
      </c>
      <c r="BC224" s="329">
        <v>0</v>
      </c>
      <c r="BD224" s="329">
        <v>0</v>
      </c>
      <c r="BE224" s="329">
        <v>0</v>
      </c>
      <c r="BF224" s="329">
        <v>0</v>
      </c>
      <c r="BG224" s="329">
        <v>0</v>
      </c>
      <c r="BH224" s="329">
        <v>0</v>
      </c>
      <c r="BI224" s="329">
        <v>0</v>
      </c>
      <c r="BJ224" s="329">
        <v>0</v>
      </c>
      <c r="BK224" s="329">
        <v>0</v>
      </c>
      <c r="BL224" s="329">
        <v>0</v>
      </c>
      <c r="BM224" s="329">
        <v>0</v>
      </c>
      <c r="BN224" s="329">
        <v>0</v>
      </c>
      <c r="BO224" s="329">
        <v>0</v>
      </c>
      <c r="BP224" s="329">
        <v>0</v>
      </c>
      <c r="BQ224" s="329">
        <v>0</v>
      </c>
      <c r="BR224" s="329">
        <v>0</v>
      </c>
      <c r="BS224" s="329">
        <v>0</v>
      </c>
    </row>
    <row r="225" spans="1:71" ht="15.75" customHeight="1" x14ac:dyDescent="0.25">
      <c r="A225" s="288" t="s">
        <v>1335</v>
      </c>
      <c r="B225" s="218">
        <v>46262</v>
      </c>
      <c r="C225" s="332">
        <v>8.3333333333333329E-2</v>
      </c>
      <c r="D225" s="332">
        <v>0.125</v>
      </c>
      <c r="E225" s="329">
        <v>0</v>
      </c>
      <c r="F225" s="329">
        <v>0</v>
      </c>
      <c r="G225" s="329">
        <v>0</v>
      </c>
      <c r="H225" s="329">
        <v>0</v>
      </c>
      <c r="I225" s="329">
        <v>0</v>
      </c>
      <c r="J225" s="329">
        <v>0</v>
      </c>
      <c r="K225" s="329">
        <v>0</v>
      </c>
      <c r="L225" s="329">
        <v>0</v>
      </c>
      <c r="M225" s="329">
        <v>0</v>
      </c>
      <c r="N225" s="329">
        <v>0</v>
      </c>
      <c r="O225" s="329">
        <v>0</v>
      </c>
      <c r="P225" s="329">
        <v>0</v>
      </c>
      <c r="Q225" s="329">
        <v>0</v>
      </c>
      <c r="R225" s="329">
        <v>0</v>
      </c>
      <c r="S225" s="329">
        <v>0</v>
      </c>
      <c r="T225" s="329">
        <v>0</v>
      </c>
      <c r="U225" s="329">
        <v>0</v>
      </c>
      <c r="V225" s="329">
        <v>0</v>
      </c>
      <c r="W225" s="329">
        <v>0</v>
      </c>
      <c r="X225" s="329">
        <v>0</v>
      </c>
      <c r="Y225" s="329">
        <v>0</v>
      </c>
      <c r="Z225" s="329">
        <v>0</v>
      </c>
      <c r="AA225" s="329">
        <v>0</v>
      </c>
      <c r="AB225" s="329">
        <v>0</v>
      </c>
      <c r="AC225" s="329">
        <v>0</v>
      </c>
      <c r="AD225" s="329">
        <v>0</v>
      </c>
      <c r="AE225" s="329">
        <v>0</v>
      </c>
      <c r="AF225" s="329">
        <v>0</v>
      </c>
      <c r="AG225" s="329">
        <v>0</v>
      </c>
      <c r="AH225" s="329">
        <v>0</v>
      </c>
      <c r="AI225" s="329">
        <v>0</v>
      </c>
      <c r="AJ225" s="329">
        <v>0</v>
      </c>
      <c r="AK225" s="329">
        <v>0</v>
      </c>
      <c r="AL225" s="329">
        <v>0</v>
      </c>
      <c r="AM225" s="329">
        <v>0</v>
      </c>
      <c r="AN225" s="329">
        <v>0</v>
      </c>
      <c r="AO225" s="329">
        <v>0</v>
      </c>
      <c r="AP225" s="329">
        <v>0</v>
      </c>
      <c r="AQ225" s="329">
        <v>0</v>
      </c>
      <c r="AR225" s="329">
        <v>0</v>
      </c>
      <c r="AS225" s="329">
        <v>0</v>
      </c>
      <c r="AT225" s="329">
        <v>0</v>
      </c>
      <c r="AU225" s="329">
        <v>0</v>
      </c>
      <c r="AV225" s="329">
        <v>0</v>
      </c>
      <c r="AW225" s="329">
        <v>0</v>
      </c>
      <c r="AX225" s="329">
        <v>0</v>
      </c>
      <c r="AY225" s="329">
        <v>0</v>
      </c>
      <c r="AZ225" s="329">
        <v>0</v>
      </c>
      <c r="BA225" s="329">
        <v>0</v>
      </c>
      <c r="BB225" s="329">
        <v>0</v>
      </c>
      <c r="BC225" s="329">
        <v>0</v>
      </c>
      <c r="BD225" s="329">
        <v>0</v>
      </c>
      <c r="BE225" s="329">
        <v>0</v>
      </c>
      <c r="BF225" s="329">
        <v>0</v>
      </c>
      <c r="BG225" s="329">
        <v>0</v>
      </c>
      <c r="BH225" s="329">
        <v>0</v>
      </c>
      <c r="BI225" s="329">
        <v>0</v>
      </c>
      <c r="BJ225" s="329">
        <v>0</v>
      </c>
      <c r="BK225" s="329">
        <v>0</v>
      </c>
      <c r="BL225" s="329">
        <v>0</v>
      </c>
      <c r="BM225" s="329">
        <v>0</v>
      </c>
      <c r="BN225" s="329">
        <v>0</v>
      </c>
      <c r="BO225" s="329">
        <v>0</v>
      </c>
      <c r="BP225" s="329">
        <v>0</v>
      </c>
      <c r="BQ225" s="329">
        <v>0</v>
      </c>
      <c r="BR225" s="329">
        <v>0</v>
      </c>
      <c r="BS225" s="329">
        <v>0</v>
      </c>
    </row>
    <row r="226" spans="1:71" ht="15.75" customHeight="1" x14ac:dyDescent="0.25">
      <c r="A226" s="288" t="s">
        <v>1336</v>
      </c>
      <c r="B226" s="218">
        <v>46262</v>
      </c>
      <c r="C226" s="332">
        <v>0.125</v>
      </c>
      <c r="D226" s="332">
        <v>0.16666666666666666</v>
      </c>
      <c r="E226" s="329">
        <v>0</v>
      </c>
      <c r="F226" s="329">
        <v>0</v>
      </c>
      <c r="G226" s="329">
        <v>0</v>
      </c>
      <c r="H226" s="329">
        <v>0</v>
      </c>
      <c r="I226" s="329">
        <v>0</v>
      </c>
      <c r="J226" s="329">
        <v>0</v>
      </c>
      <c r="K226" s="329">
        <v>0</v>
      </c>
      <c r="L226" s="329">
        <v>0</v>
      </c>
      <c r="M226" s="329">
        <v>0</v>
      </c>
      <c r="N226" s="329">
        <v>0</v>
      </c>
      <c r="O226" s="329">
        <v>0</v>
      </c>
      <c r="P226" s="329">
        <v>0</v>
      </c>
      <c r="Q226" s="329">
        <v>0</v>
      </c>
      <c r="R226" s="329">
        <v>0</v>
      </c>
      <c r="S226" s="329">
        <v>0</v>
      </c>
      <c r="T226" s="329">
        <v>0</v>
      </c>
      <c r="U226" s="329">
        <v>0</v>
      </c>
      <c r="V226" s="329">
        <v>0</v>
      </c>
      <c r="W226" s="329">
        <v>0</v>
      </c>
      <c r="X226" s="329">
        <v>0</v>
      </c>
      <c r="Y226" s="329">
        <v>0</v>
      </c>
      <c r="Z226" s="329">
        <v>0</v>
      </c>
      <c r="AA226" s="329">
        <v>0</v>
      </c>
      <c r="AB226" s="329">
        <v>0</v>
      </c>
      <c r="AC226" s="329">
        <v>0</v>
      </c>
      <c r="AD226" s="329">
        <v>0</v>
      </c>
      <c r="AE226" s="329">
        <v>0</v>
      </c>
      <c r="AF226" s="329">
        <v>0</v>
      </c>
      <c r="AG226" s="329">
        <v>0</v>
      </c>
      <c r="AH226" s="329">
        <v>0</v>
      </c>
      <c r="AI226" s="329">
        <v>0</v>
      </c>
      <c r="AJ226" s="329">
        <v>0</v>
      </c>
      <c r="AK226" s="329">
        <v>0</v>
      </c>
      <c r="AL226" s="329">
        <v>0</v>
      </c>
      <c r="AM226" s="329">
        <v>0</v>
      </c>
      <c r="AN226" s="329">
        <v>0</v>
      </c>
      <c r="AO226" s="329">
        <v>0</v>
      </c>
      <c r="AP226" s="329">
        <v>0</v>
      </c>
      <c r="AQ226" s="329">
        <v>0</v>
      </c>
      <c r="AR226" s="329">
        <v>0</v>
      </c>
      <c r="AS226" s="329">
        <v>0</v>
      </c>
      <c r="AT226" s="329">
        <v>0</v>
      </c>
      <c r="AU226" s="329">
        <v>0</v>
      </c>
      <c r="AV226" s="329">
        <v>0</v>
      </c>
      <c r="AW226" s="329">
        <v>0</v>
      </c>
      <c r="AX226" s="329">
        <v>0</v>
      </c>
      <c r="AY226" s="329">
        <v>0</v>
      </c>
      <c r="AZ226" s="329">
        <v>0</v>
      </c>
      <c r="BA226" s="329">
        <v>0</v>
      </c>
      <c r="BB226" s="329">
        <v>0</v>
      </c>
      <c r="BC226" s="329">
        <v>0</v>
      </c>
      <c r="BD226" s="329">
        <v>0</v>
      </c>
      <c r="BE226" s="329">
        <v>0</v>
      </c>
      <c r="BF226" s="329">
        <v>0</v>
      </c>
      <c r="BG226" s="329">
        <v>0</v>
      </c>
      <c r="BH226" s="329">
        <v>0</v>
      </c>
      <c r="BI226" s="329">
        <v>0</v>
      </c>
      <c r="BJ226" s="329">
        <v>0</v>
      </c>
      <c r="BK226" s="329">
        <v>0</v>
      </c>
      <c r="BL226" s="329">
        <v>0</v>
      </c>
      <c r="BM226" s="329">
        <v>0</v>
      </c>
      <c r="BN226" s="329">
        <v>0</v>
      </c>
      <c r="BO226" s="329">
        <v>0</v>
      </c>
      <c r="BP226" s="329">
        <v>0</v>
      </c>
      <c r="BQ226" s="329">
        <v>0</v>
      </c>
      <c r="BR226" s="329">
        <v>0</v>
      </c>
      <c r="BS226" s="329">
        <v>0</v>
      </c>
    </row>
    <row r="227" spans="1:71" ht="15.75" customHeight="1" x14ac:dyDescent="0.25">
      <c r="A227" s="288" t="s">
        <v>1337</v>
      </c>
      <c r="B227" s="218">
        <v>46262</v>
      </c>
      <c r="C227" s="332">
        <v>0.16666666666666666</v>
      </c>
      <c r="D227" s="332">
        <v>0.20833333333333334</v>
      </c>
      <c r="E227" s="329">
        <v>0</v>
      </c>
      <c r="F227" s="329">
        <v>0</v>
      </c>
      <c r="G227" s="329">
        <v>0</v>
      </c>
      <c r="H227" s="329">
        <v>0</v>
      </c>
      <c r="I227" s="329">
        <v>0</v>
      </c>
      <c r="J227" s="329">
        <v>0</v>
      </c>
      <c r="K227" s="329">
        <v>0</v>
      </c>
      <c r="L227" s="329">
        <v>0</v>
      </c>
      <c r="M227" s="329">
        <v>0</v>
      </c>
      <c r="N227" s="329">
        <v>0</v>
      </c>
      <c r="O227" s="329">
        <v>0</v>
      </c>
      <c r="P227" s="329">
        <v>0</v>
      </c>
      <c r="Q227" s="329">
        <v>0</v>
      </c>
      <c r="R227" s="329">
        <v>0</v>
      </c>
      <c r="S227" s="329">
        <v>0</v>
      </c>
      <c r="T227" s="329">
        <v>0</v>
      </c>
      <c r="U227" s="329">
        <v>0</v>
      </c>
      <c r="V227" s="329">
        <v>0</v>
      </c>
      <c r="W227" s="329">
        <v>0</v>
      </c>
      <c r="X227" s="329">
        <v>0</v>
      </c>
      <c r="Y227" s="329">
        <v>0</v>
      </c>
      <c r="Z227" s="329">
        <v>0</v>
      </c>
      <c r="AA227" s="329">
        <v>0</v>
      </c>
      <c r="AB227" s="329">
        <v>0</v>
      </c>
      <c r="AC227" s="329">
        <v>0</v>
      </c>
      <c r="AD227" s="329">
        <v>0</v>
      </c>
      <c r="AE227" s="329">
        <v>0</v>
      </c>
      <c r="AF227" s="329">
        <v>0</v>
      </c>
      <c r="AG227" s="329">
        <v>0</v>
      </c>
      <c r="AH227" s="329">
        <v>0</v>
      </c>
      <c r="AI227" s="329">
        <v>0</v>
      </c>
      <c r="AJ227" s="329">
        <v>0</v>
      </c>
      <c r="AK227" s="329">
        <v>0</v>
      </c>
      <c r="AL227" s="329">
        <v>0</v>
      </c>
      <c r="AM227" s="329">
        <v>0</v>
      </c>
      <c r="AN227" s="329">
        <v>0</v>
      </c>
      <c r="AO227" s="329">
        <v>0</v>
      </c>
      <c r="AP227" s="329">
        <v>0</v>
      </c>
      <c r="AQ227" s="329">
        <v>0</v>
      </c>
      <c r="AR227" s="329">
        <v>0</v>
      </c>
      <c r="AS227" s="329">
        <v>0</v>
      </c>
      <c r="AT227" s="329">
        <v>0</v>
      </c>
      <c r="AU227" s="329">
        <v>0</v>
      </c>
      <c r="AV227" s="329">
        <v>0</v>
      </c>
      <c r="AW227" s="329">
        <v>0</v>
      </c>
      <c r="AX227" s="329">
        <v>0</v>
      </c>
      <c r="AY227" s="329">
        <v>0</v>
      </c>
      <c r="AZ227" s="329">
        <v>0</v>
      </c>
      <c r="BA227" s="329">
        <v>0</v>
      </c>
      <c r="BB227" s="329">
        <v>0</v>
      </c>
      <c r="BC227" s="329">
        <v>0</v>
      </c>
      <c r="BD227" s="329">
        <v>0</v>
      </c>
      <c r="BE227" s="329">
        <v>0</v>
      </c>
      <c r="BF227" s="329">
        <v>0</v>
      </c>
      <c r="BG227" s="329">
        <v>0</v>
      </c>
      <c r="BH227" s="329">
        <v>0</v>
      </c>
      <c r="BI227" s="329">
        <v>0</v>
      </c>
      <c r="BJ227" s="329">
        <v>0</v>
      </c>
      <c r="BK227" s="329">
        <v>0</v>
      </c>
      <c r="BL227" s="329">
        <v>0</v>
      </c>
      <c r="BM227" s="329">
        <v>0</v>
      </c>
      <c r="BN227" s="329">
        <v>0</v>
      </c>
      <c r="BO227" s="329">
        <v>0</v>
      </c>
      <c r="BP227" s="329">
        <v>0</v>
      </c>
      <c r="BQ227" s="329">
        <v>0</v>
      </c>
      <c r="BR227" s="329">
        <v>0</v>
      </c>
      <c r="BS227" s="329">
        <v>0</v>
      </c>
    </row>
    <row r="228" spans="1:71" ht="15.75" customHeight="1" x14ac:dyDescent="0.25">
      <c r="A228" s="288" t="s">
        <v>1338</v>
      </c>
      <c r="B228" s="218">
        <v>46262</v>
      </c>
      <c r="C228" s="332">
        <v>0.20833333333333334</v>
      </c>
      <c r="D228" s="332">
        <v>0.25</v>
      </c>
      <c r="E228" s="329">
        <v>0</v>
      </c>
      <c r="F228" s="329">
        <v>0</v>
      </c>
      <c r="G228" s="329">
        <v>0</v>
      </c>
      <c r="H228" s="329">
        <v>0</v>
      </c>
      <c r="I228" s="329">
        <v>0</v>
      </c>
      <c r="J228" s="329">
        <v>0</v>
      </c>
      <c r="K228" s="329">
        <v>0</v>
      </c>
      <c r="L228" s="329">
        <v>0</v>
      </c>
      <c r="M228" s="329">
        <v>0</v>
      </c>
      <c r="N228" s="329">
        <v>0</v>
      </c>
      <c r="O228" s="329">
        <v>0</v>
      </c>
      <c r="P228" s="329">
        <v>0</v>
      </c>
      <c r="Q228" s="329">
        <v>0</v>
      </c>
      <c r="R228" s="329">
        <v>0</v>
      </c>
      <c r="S228" s="329">
        <v>0</v>
      </c>
      <c r="T228" s="329">
        <v>0</v>
      </c>
      <c r="U228" s="329">
        <v>0</v>
      </c>
      <c r="V228" s="329">
        <v>0</v>
      </c>
      <c r="W228" s="329">
        <v>0</v>
      </c>
      <c r="X228" s="329">
        <v>0</v>
      </c>
      <c r="Y228" s="329">
        <v>0</v>
      </c>
      <c r="Z228" s="329">
        <v>0</v>
      </c>
      <c r="AA228" s="329">
        <v>0</v>
      </c>
      <c r="AB228" s="329">
        <v>0</v>
      </c>
      <c r="AC228" s="329">
        <v>0</v>
      </c>
      <c r="AD228" s="329">
        <v>0</v>
      </c>
      <c r="AE228" s="329">
        <v>0</v>
      </c>
      <c r="AF228" s="329">
        <v>0</v>
      </c>
      <c r="AG228" s="329">
        <v>0</v>
      </c>
      <c r="AH228" s="329">
        <v>0</v>
      </c>
      <c r="AI228" s="329">
        <v>0</v>
      </c>
      <c r="AJ228" s="329">
        <v>0</v>
      </c>
      <c r="AK228" s="329">
        <v>0</v>
      </c>
      <c r="AL228" s="329">
        <v>0</v>
      </c>
      <c r="AM228" s="329">
        <v>0</v>
      </c>
      <c r="AN228" s="329">
        <v>0</v>
      </c>
      <c r="AO228" s="329">
        <v>0</v>
      </c>
      <c r="AP228" s="329">
        <v>0</v>
      </c>
      <c r="AQ228" s="329">
        <v>0</v>
      </c>
      <c r="AR228" s="329">
        <v>0</v>
      </c>
      <c r="AS228" s="329">
        <v>0</v>
      </c>
      <c r="AT228" s="329">
        <v>0</v>
      </c>
      <c r="AU228" s="329">
        <v>0</v>
      </c>
      <c r="AV228" s="329">
        <v>0</v>
      </c>
      <c r="AW228" s="329">
        <v>0</v>
      </c>
      <c r="AX228" s="329">
        <v>0</v>
      </c>
      <c r="AY228" s="329">
        <v>0</v>
      </c>
      <c r="AZ228" s="329">
        <v>0</v>
      </c>
      <c r="BA228" s="329">
        <v>0</v>
      </c>
      <c r="BB228" s="329">
        <v>0</v>
      </c>
      <c r="BC228" s="329">
        <v>0</v>
      </c>
      <c r="BD228" s="329">
        <v>0</v>
      </c>
      <c r="BE228" s="329">
        <v>0</v>
      </c>
      <c r="BF228" s="329">
        <v>0</v>
      </c>
      <c r="BG228" s="329">
        <v>0</v>
      </c>
      <c r="BH228" s="329">
        <v>0</v>
      </c>
      <c r="BI228" s="329">
        <v>0</v>
      </c>
      <c r="BJ228" s="329">
        <v>0</v>
      </c>
      <c r="BK228" s="329">
        <v>0</v>
      </c>
      <c r="BL228" s="329">
        <v>0</v>
      </c>
      <c r="BM228" s="329">
        <v>0</v>
      </c>
      <c r="BN228" s="329">
        <v>0</v>
      </c>
      <c r="BO228" s="329">
        <v>0</v>
      </c>
      <c r="BP228" s="329">
        <v>0</v>
      </c>
      <c r="BQ228" s="329">
        <v>0</v>
      </c>
      <c r="BR228" s="329">
        <v>0</v>
      </c>
      <c r="BS228" s="329">
        <v>0</v>
      </c>
    </row>
    <row r="229" spans="1:71" ht="15.75" customHeight="1" x14ac:dyDescent="0.25">
      <c r="A229" s="288" t="s">
        <v>1339</v>
      </c>
      <c r="B229" s="218">
        <v>46263</v>
      </c>
      <c r="C229" s="332">
        <v>0.91666666666666663</v>
      </c>
      <c r="D229" s="332">
        <v>0.95833333333333337</v>
      </c>
      <c r="E229" s="329">
        <v>0</v>
      </c>
      <c r="F229" s="329">
        <v>0</v>
      </c>
      <c r="G229" s="329">
        <v>0</v>
      </c>
      <c r="H229" s="329">
        <v>0</v>
      </c>
      <c r="I229" s="329">
        <v>0</v>
      </c>
      <c r="J229" s="329">
        <v>0</v>
      </c>
      <c r="K229" s="329">
        <v>0</v>
      </c>
      <c r="L229" s="329">
        <v>0</v>
      </c>
      <c r="M229" s="329">
        <v>0</v>
      </c>
      <c r="N229" s="329">
        <v>0</v>
      </c>
      <c r="O229" s="329">
        <v>0</v>
      </c>
      <c r="P229" s="329">
        <v>0</v>
      </c>
      <c r="Q229" s="329">
        <v>0</v>
      </c>
      <c r="R229" s="329">
        <v>0</v>
      </c>
      <c r="S229" s="329">
        <v>0</v>
      </c>
      <c r="T229" s="329">
        <v>0</v>
      </c>
      <c r="U229" s="329">
        <v>0</v>
      </c>
      <c r="V229" s="329">
        <v>0</v>
      </c>
      <c r="W229" s="329">
        <v>0</v>
      </c>
      <c r="X229" s="329">
        <v>0</v>
      </c>
      <c r="Y229" s="329">
        <v>0</v>
      </c>
      <c r="Z229" s="329">
        <v>0</v>
      </c>
      <c r="AA229" s="329">
        <v>0</v>
      </c>
      <c r="AB229" s="329">
        <v>0</v>
      </c>
      <c r="AC229" s="329">
        <v>0</v>
      </c>
      <c r="AD229" s="329">
        <v>0</v>
      </c>
      <c r="AE229" s="329">
        <v>0</v>
      </c>
      <c r="AF229" s="329">
        <v>0</v>
      </c>
      <c r="AG229" s="329">
        <v>0</v>
      </c>
      <c r="AH229" s="329">
        <v>0</v>
      </c>
      <c r="AI229" s="329">
        <v>0</v>
      </c>
      <c r="AJ229" s="329">
        <v>0</v>
      </c>
      <c r="AK229" s="329">
        <v>0</v>
      </c>
      <c r="AL229" s="329">
        <v>0</v>
      </c>
      <c r="AM229" s="329">
        <v>0</v>
      </c>
      <c r="AN229" s="329">
        <v>0</v>
      </c>
      <c r="AO229" s="329">
        <v>0</v>
      </c>
      <c r="AP229" s="329">
        <v>0</v>
      </c>
      <c r="AQ229" s="329">
        <v>0</v>
      </c>
      <c r="AR229" s="329">
        <v>0</v>
      </c>
      <c r="AS229" s="329">
        <v>0</v>
      </c>
      <c r="AT229" s="329">
        <v>0</v>
      </c>
      <c r="AU229" s="329">
        <v>0</v>
      </c>
      <c r="AV229" s="329">
        <v>0</v>
      </c>
      <c r="AW229" s="329">
        <v>0</v>
      </c>
      <c r="AX229" s="329">
        <v>0</v>
      </c>
      <c r="AY229" s="329">
        <v>0</v>
      </c>
      <c r="AZ229" s="329">
        <v>0</v>
      </c>
      <c r="BA229" s="329">
        <v>0</v>
      </c>
      <c r="BB229" s="329">
        <v>0</v>
      </c>
      <c r="BC229" s="329">
        <v>0</v>
      </c>
      <c r="BD229" s="329">
        <v>0</v>
      </c>
      <c r="BE229" s="329">
        <v>0</v>
      </c>
      <c r="BF229" s="329">
        <v>0</v>
      </c>
      <c r="BG229" s="329">
        <v>0</v>
      </c>
      <c r="BH229" s="329">
        <v>0</v>
      </c>
      <c r="BI229" s="329">
        <v>0</v>
      </c>
      <c r="BJ229" s="329">
        <v>0</v>
      </c>
      <c r="BK229" s="329">
        <v>0</v>
      </c>
      <c r="BL229" s="329">
        <v>0</v>
      </c>
      <c r="BM229" s="329">
        <v>0</v>
      </c>
      <c r="BN229" s="329">
        <v>0</v>
      </c>
      <c r="BO229" s="329">
        <v>0</v>
      </c>
      <c r="BP229" s="329">
        <v>0</v>
      </c>
      <c r="BQ229" s="329">
        <v>0</v>
      </c>
      <c r="BR229" s="329">
        <v>0</v>
      </c>
      <c r="BS229" s="329">
        <v>0</v>
      </c>
    </row>
    <row r="230" spans="1:71" ht="15.75" customHeight="1" x14ac:dyDescent="0.25">
      <c r="A230" s="288" t="s">
        <v>1340</v>
      </c>
      <c r="B230" s="218">
        <v>46263</v>
      </c>
      <c r="C230" s="332">
        <v>0.95833333333333337</v>
      </c>
      <c r="D230" s="332">
        <v>0</v>
      </c>
      <c r="E230" s="329">
        <v>0</v>
      </c>
      <c r="F230" s="329">
        <v>0</v>
      </c>
      <c r="G230" s="329">
        <v>0</v>
      </c>
      <c r="H230" s="329">
        <v>0</v>
      </c>
      <c r="I230" s="329">
        <v>0</v>
      </c>
      <c r="J230" s="329">
        <v>0</v>
      </c>
      <c r="K230" s="329">
        <v>0</v>
      </c>
      <c r="L230" s="329">
        <v>0</v>
      </c>
      <c r="M230" s="329">
        <v>0</v>
      </c>
      <c r="N230" s="329">
        <v>0</v>
      </c>
      <c r="O230" s="329">
        <v>0</v>
      </c>
      <c r="P230" s="329">
        <v>0</v>
      </c>
      <c r="Q230" s="329">
        <v>0</v>
      </c>
      <c r="R230" s="329">
        <v>0</v>
      </c>
      <c r="S230" s="329">
        <v>0</v>
      </c>
      <c r="T230" s="329">
        <v>0</v>
      </c>
      <c r="U230" s="329">
        <v>0</v>
      </c>
      <c r="V230" s="329">
        <v>0</v>
      </c>
      <c r="W230" s="329">
        <v>0</v>
      </c>
      <c r="X230" s="329">
        <v>0</v>
      </c>
      <c r="Y230" s="329">
        <v>0</v>
      </c>
      <c r="Z230" s="329">
        <v>0</v>
      </c>
      <c r="AA230" s="329">
        <v>0</v>
      </c>
      <c r="AB230" s="329">
        <v>0</v>
      </c>
      <c r="AC230" s="329">
        <v>0</v>
      </c>
      <c r="AD230" s="329">
        <v>0</v>
      </c>
      <c r="AE230" s="329">
        <v>0</v>
      </c>
      <c r="AF230" s="329">
        <v>0</v>
      </c>
      <c r="AG230" s="329">
        <v>0</v>
      </c>
      <c r="AH230" s="329">
        <v>0</v>
      </c>
      <c r="AI230" s="329">
        <v>0</v>
      </c>
      <c r="AJ230" s="329">
        <v>0</v>
      </c>
      <c r="AK230" s="329">
        <v>0</v>
      </c>
      <c r="AL230" s="329">
        <v>0</v>
      </c>
      <c r="AM230" s="329">
        <v>0</v>
      </c>
      <c r="AN230" s="329">
        <v>0</v>
      </c>
      <c r="AO230" s="329">
        <v>0</v>
      </c>
      <c r="AP230" s="329">
        <v>0</v>
      </c>
      <c r="AQ230" s="329">
        <v>0</v>
      </c>
      <c r="AR230" s="329">
        <v>0</v>
      </c>
      <c r="AS230" s="329">
        <v>0</v>
      </c>
      <c r="AT230" s="329">
        <v>0</v>
      </c>
      <c r="AU230" s="329">
        <v>0</v>
      </c>
      <c r="AV230" s="329">
        <v>0</v>
      </c>
      <c r="AW230" s="329">
        <v>0</v>
      </c>
      <c r="AX230" s="329">
        <v>0</v>
      </c>
      <c r="AY230" s="329">
        <v>0</v>
      </c>
      <c r="AZ230" s="329">
        <v>0</v>
      </c>
      <c r="BA230" s="329">
        <v>0</v>
      </c>
      <c r="BB230" s="329">
        <v>0</v>
      </c>
      <c r="BC230" s="329">
        <v>0</v>
      </c>
      <c r="BD230" s="329">
        <v>0</v>
      </c>
      <c r="BE230" s="329">
        <v>0</v>
      </c>
      <c r="BF230" s="329">
        <v>0</v>
      </c>
      <c r="BG230" s="329">
        <v>0</v>
      </c>
      <c r="BH230" s="329">
        <v>0</v>
      </c>
      <c r="BI230" s="329">
        <v>0</v>
      </c>
      <c r="BJ230" s="329">
        <v>0</v>
      </c>
      <c r="BK230" s="329">
        <v>0</v>
      </c>
      <c r="BL230" s="329">
        <v>0</v>
      </c>
      <c r="BM230" s="329">
        <v>0</v>
      </c>
      <c r="BN230" s="329">
        <v>0</v>
      </c>
      <c r="BO230" s="329">
        <v>0</v>
      </c>
      <c r="BP230" s="329">
        <v>0</v>
      </c>
      <c r="BQ230" s="329">
        <v>0</v>
      </c>
      <c r="BR230" s="329">
        <v>0</v>
      </c>
      <c r="BS230" s="329">
        <v>0</v>
      </c>
    </row>
    <row r="231" spans="1:71" ht="15.75" customHeight="1" x14ac:dyDescent="0.25">
      <c r="A231" s="288" t="s">
        <v>1341</v>
      </c>
      <c r="B231" s="218">
        <v>46263</v>
      </c>
      <c r="C231" s="332">
        <v>0</v>
      </c>
      <c r="D231" s="332">
        <v>4.1666666666666664E-2</v>
      </c>
      <c r="E231" s="329">
        <v>0</v>
      </c>
      <c r="F231" s="329">
        <v>0</v>
      </c>
      <c r="G231" s="329">
        <v>0</v>
      </c>
      <c r="H231" s="329">
        <v>0</v>
      </c>
      <c r="I231" s="329">
        <v>0</v>
      </c>
      <c r="J231" s="329">
        <v>0</v>
      </c>
      <c r="K231" s="329">
        <v>0</v>
      </c>
      <c r="L231" s="329">
        <v>0</v>
      </c>
      <c r="M231" s="329">
        <v>0</v>
      </c>
      <c r="N231" s="329">
        <v>0</v>
      </c>
      <c r="O231" s="329">
        <v>0</v>
      </c>
      <c r="P231" s="329">
        <v>0</v>
      </c>
      <c r="Q231" s="329">
        <v>0</v>
      </c>
      <c r="R231" s="329">
        <v>0</v>
      </c>
      <c r="S231" s="329">
        <v>0</v>
      </c>
      <c r="T231" s="329">
        <v>0</v>
      </c>
      <c r="U231" s="329">
        <v>0</v>
      </c>
      <c r="V231" s="329">
        <v>0</v>
      </c>
      <c r="W231" s="329">
        <v>0</v>
      </c>
      <c r="X231" s="329">
        <v>0</v>
      </c>
      <c r="Y231" s="329">
        <v>0</v>
      </c>
      <c r="Z231" s="329">
        <v>0</v>
      </c>
      <c r="AA231" s="329">
        <v>0</v>
      </c>
      <c r="AB231" s="329">
        <v>0</v>
      </c>
      <c r="AC231" s="329">
        <v>0</v>
      </c>
      <c r="AD231" s="329">
        <v>0</v>
      </c>
      <c r="AE231" s="329">
        <v>0</v>
      </c>
      <c r="AF231" s="329">
        <v>0</v>
      </c>
      <c r="AG231" s="329">
        <v>0</v>
      </c>
      <c r="AH231" s="329">
        <v>0</v>
      </c>
      <c r="AI231" s="329">
        <v>0</v>
      </c>
      <c r="AJ231" s="329">
        <v>0</v>
      </c>
      <c r="AK231" s="329">
        <v>0</v>
      </c>
      <c r="AL231" s="329">
        <v>0</v>
      </c>
      <c r="AM231" s="329">
        <v>0</v>
      </c>
      <c r="AN231" s="329">
        <v>0</v>
      </c>
      <c r="AO231" s="329">
        <v>0</v>
      </c>
      <c r="AP231" s="329">
        <v>0</v>
      </c>
      <c r="AQ231" s="329">
        <v>0</v>
      </c>
      <c r="AR231" s="329">
        <v>0</v>
      </c>
      <c r="AS231" s="329">
        <v>0</v>
      </c>
      <c r="AT231" s="329">
        <v>0</v>
      </c>
      <c r="AU231" s="329">
        <v>0</v>
      </c>
      <c r="AV231" s="329">
        <v>0</v>
      </c>
      <c r="AW231" s="329">
        <v>0</v>
      </c>
      <c r="AX231" s="329">
        <v>0</v>
      </c>
      <c r="AY231" s="329">
        <v>0</v>
      </c>
      <c r="AZ231" s="329">
        <v>0</v>
      </c>
      <c r="BA231" s="329">
        <v>0</v>
      </c>
      <c r="BB231" s="329">
        <v>0</v>
      </c>
      <c r="BC231" s="329">
        <v>0</v>
      </c>
      <c r="BD231" s="329">
        <v>0</v>
      </c>
      <c r="BE231" s="329">
        <v>0</v>
      </c>
      <c r="BF231" s="329">
        <v>0</v>
      </c>
      <c r="BG231" s="329">
        <v>0</v>
      </c>
      <c r="BH231" s="329">
        <v>0</v>
      </c>
      <c r="BI231" s="329">
        <v>0</v>
      </c>
      <c r="BJ231" s="329">
        <v>0</v>
      </c>
      <c r="BK231" s="329">
        <v>0</v>
      </c>
      <c r="BL231" s="329">
        <v>0</v>
      </c>
      <c r="BM231" s="329">
        <v>0</v>
      </c>
      <c r="BN231" s="329">
        <v>0</v>
      </c>
      <c r="BO231" s="329">
        <v>0</v>
      </c>
      <c r="BP231" s="329">
        <v>0</v>
      </c>
      <c r="BQ231" s="329">
        <v>0</v>
      </c>
      <c r="BR231" s="329">
        <v>0</v>
      </c>
      <c r="BS231" s="329">
        <v>0</v>
      </c>
    </row>
    <row r="232" spans="1:71" ht="15.75" customHeight="1" x14ac:dyDescent="0.25">
      <c r="A232" s="288" t="s">
        <v>1342</v>
      </c>
      <c r="B232" s="218">
        <v>46263</v>
      </c>
      <c r="C232" s="332">
        <v>4.1666666666666664E-2</v>
      </c>
      <c r="D232" s="332">
        <v>8.3333333333333329E-2</v>
      </c>
      <c r="E232" s="329">
        <v>0</v>
      </c>
      <c r="F232" s="329">
        <v>0</v>
      </c>
      <c r="G232" s="329">
        <v>0</v>
      </c>
      <c r="H232" s="329">
        <v>0</v>
      </c>
      <c r="I232" s="329">
        <v>0</v>
      </c>
      <c r="J232" s="329">
        <v>0</v>
      </c>
      <c r="K232" s="329">
        <v>0</v>
      </c>
      <c r="L232" s="329">
        <v>0</v>
      </c>
      <c r="M232" s="329">
        <v>0</v>
      </c>
      <c r="N232" s="329">
        <v>0</v>
      </c>
      <c r="O232" s="329">
        <v>0</v>
      </c>
      <c r="P232" s="329">
        <v>0</v>
      </c>
      <c r="Q232" s="329">
        <v>0</v>
      </c>
      <c r="R232" s="329">
        <v>0</v>
      </c>
      <c r="S232" s="329">
        <v>0</v>
      </c>
      <c r="T232" s="329">
        <v>0</v>
      </c>
      <c r="U232" s="329">
        <v>0</v>
      </c>
      <c r="V232" s="329">
        <v>0</v>
      </c>
      <c r="W232" s="329">
        <v>0</v>
      </c>
      <c r="X232" s="329">
        <v>0</v>
      </c>
      <c r="Y232" s="329">
        <v>0</v>
      </c>
      <c r="Z232" s="329">
        <v>0</v>
      </c>
      <c r="AA232" s="329">
        <v>0</v>
      </c>
      <c r="AB232" s="329">
        <v>0</v>
      </c>
      <c r="AC232" s="329">
        <v>0</v>
      </c>
      <c r="AD232" s="329">
        <v>0</v>
      </c>
      <c r="AE232" s="329">
        <v>0</v>
      </c>
      <c r="AF232" s="329">
        <v>0</v>
      </c>
      <c r="AG232" s="329">
        <v>0</v>
      </c>
      <c r="AH232" s="329">
        <v>0</v>
      </c>
      <c r="AI232" s="329">
        <v>0</v>
      </c>
      <c r="AJ232" s="329">
        <v>0</v>
      </c>
      <c r="AK232" s="329">
        <v>0</v>
      </c>
      <c r="AL232" s="329">
        <v>0</v>
      </c>
      <c r="AM232" s="329">
        <v>0</v>
      </c>
      <c r="AN232" s="329">
        <v>0</v>
      </c>
      <c r="AO232" s="329">
        <v>0</v>
      </c>
      <c r="AP232" s="329">
        <v>0</v>
      </c>
      <c r="AQ232" s="329">
        <v>0</v>
      </c>
      <c r="AR232" s="329">
        <v>0</v>
      </c>
      <c r="AS232" s="329">
        <v>0</v>
      </c>
      <c r="AT232" s="329">
        <v>0</v>
      </c>
      <c r="AU232" s="329">
        <v>0</v>
      </c>
      <c r="AV232" s="329">
        <v>0</v>
      </c>
      <c r="AW232" s="329">
        <v>0</v>
      </c>
      <c r="AX232" s="329">
        <v>0</v>
      </c>
      <c r="AY232" s="329">
        <v>0</v>
      </c>
      <c r="AZ232" s="329">
        <v>0</v>
      </c>
      <c r="BA232" s="329">
        <v>0</v>
      </c>
      <c r="BB232" s="329">
        <v>0</v>
      </c>
      <c r="BC232" s="329">
        <v>0</v>
      </c>
      <c r="BD232" s="329">
        <v>0</v>
      </c>
      <c r="BE232" s="329">
        <v>0</v>
      </c>
      <c r="BF232" s="329">
        <v>0</v>
      </c>
      <c r="BG232" s="329">
        <v>0</v>
      </c>
      <c r="BH232" s="329">
        <v>0</v>
      </c>
      <c r="BI232" s="329">
        <v>0</v>
      </c>
      <c r="BJ232" s="329">
        <v>0</v>
      </c>
      <c r="BK232" s="329">
        <v>0</v>
      </c>
      <c r="BL232" s="329">
        <v>0</v>
      </c>
      <c r="BM232" s="329">
        <v>0</v>
      </c>
      <c r="BN232" s="329">
        <v>0</v>
      </c>
      <c r="BO232" s="329">
        <v>0</v>
      </c>
      <c r="BP232" s="329">
        <v>0</v>
      </c>
      <c r="BQ232" s="329">
        <v>0</v>
      </c>
      <c r="BR232" s="329">
        <v>0</v>
      </c>
      <c r="BS232" s="329">
        <v>0</v>
      </c>
    </row>
    <row r="233" spans="1:71" ht="15.75" customHeight="1" x14ac:dyDescent="0.25">
      <c r="A233" s="288" t="s">
        <v>1343</v>
      </c>
      <c r="B233" s="218">
        <v>46263</v>
      </c>
      <c r="C233" s="332">
        <v>8.3333333333333329E-2</v>
      </c>
      <c r="D233" s="332">
        <v>0.125</v>
      </c>
      <c r="E233" s="329">
        <v>0</v>
      </c>
      <c r="F233" s="329">
        <v>0</v>
      </c>
      <c r="G233" s="329">
        <v>0</v>
      </c>
      <c r="H233" s="329">
        <v>0</v>
      </c>
      <c r="I233" s="329">
        <v>0</v>
      </c>
      <c r="J233" s="329">
        <v>0</v>
      </c>
      <c r="K233" s="329">
        <v>0</v>
      </c>
      <c r="L233" s="329">
        <v>0</v>
      </c>
      <c r="M233" s="329">
        <v>0</v>
      </c>
      <c r="N233" s="329">
        <v>0</v>
      </c>
      <c r="O233" s="329">
        <v>0</v>
      </c>
      <c r="P233" s="329">
        <v>0</v>
      </c>
      <c r="Q233" s="329">
        <v>0</v>
      </c>
      <c r="R233" s="329">
        <v>0</v>
      </c>
      <c r="S233" s="329">
        <v>0</v>
      </c>
      <c r="T233" s="329">
        <v>0</v>
      </c>
      <c r="U233" s="329">
        <v>0</v>
      </c>
      <c r="V233" s="329">
        <v>0</v>
      </c>
      <c r="W233" s="329">
        <v>0</v>
      </c>
      <c r="X233" s="329">
        <v>0</v>
      </c>
      <c r="Y233" s="329">
        <v>0</v>
      </c>
      <c r="Z233" s="329">
        <v>0</v>
      </c>
      <c r="AA233" s="329">
        <v>0</v>
      </c>
      <c r="AB233" s="329">
        <v>0</v>
      </c>
      <c r="AC233" s="329">
        <v>0</v>
      </c>
      <c r="AD233" s="329">
        <v>0</v>
      </c>
      <c r="AE233" s="329">
        <v>0</v>
      </c>
      <c r="AF233" s="329">
        <v>0</v>
      </c>
      <c r="AG233" s="329">
        <v>0</v>
      </c>
      <c r="AH233" s="329">
        <v>0</v>
      </c>
      <c r="AI233" s="329">
        <v>0</v>
      </c>
      <c r="AJ233" s="329">
        <v>0</v>
      </c>
      <c r="AK233" s="329">
        <v>0</v>
      </c>
      <c r="AL233" s="329">
        <v>0</v>
      </c>
      <c r="AM233" s="329">
        <v>0</v>
      </c>
      <c r="AN233" s="329">
        <v>0</v>
      </c>
      <c r="AO233" s="329">
        <v>0</v>
      </c>
      <c r="AP233" s="329">
        <v>0</v>
      </c>
      <c r="AQ233" s="329">
        <v>0</v>
      </c>
      <c r="AR233" s="329">
        <v>0</v>
      </c>
      <c r="AS233" s="329">
        <v>0</v>
      </c>
      <c r="AT233" s="329">
        <v>0</v>
      </c>
      <c r="AU233" s="329">
        <v>0</v>
      </c>
      <c r="AV233" s="329">
        <v>0</v>
      </c>
      <c r="AW233" s="329">
        <v>0</v>
      </c>
      <c r="AX233" s="329">
        <v>0</v>
      </c>
      <c r="AY233" s="329">
        <v>0</v>
      </c>
      <c r="AZ233" s="329">
        <v>0</v>
      </c>
      <c r="BA233" s="329">
        <v>0</v>
      </c>
      <c r="BB233" s="329">
        <v>0</v>
      </c>
      <c r="BC233" s="329">
        <v>0</v>
      </c>
      <c r="BD233" s="329">
        <v>0</v>
      </c>
      <c r="BE233" s="329">
        <v>0</v>
      </c>
      <c r="BF233" s="329">
        <v>0</v>
      </c>
      <c r="BG233" s="329">
        <v>0</v>
      </c>
      <c r="BH233" s="329">
        <v>0</v>
      </c>
      <c r="BI233" s="329">
        <v>0</v>
      </c>
      <c r="BJ233" s="329">
        <v>0</v>
      </c>
      <c r="BK233" s="329">
        <v>0</v>
      </c>
      <c r="BL233" s="329">
        <v>0</v>
      </c>
      <c r="BM233" s="329">
        <v>0</v>
      </c>
      <c r="BN233" s="329">
        <v>0</v>
      </c>
      <c r="BO233" s="329">
        <v>0</v>
      </c>
      <c r="BP233" s="329">
        <v>0</v>
      </c>
      <c r="BQ233" s="329">
        <v>0</v>
      </c>
      <c r="BR233" s="329">
        <v>0</v>
      </c>
      <c r="BS233" s="329">
        <v>0</v>
      </c>
    </row>
    <row r="234" spans="1:71" ht="15.75" customHeight="1" x14ac:dyDescent="0.25">
      <c r="A234" s="288" t="s">
        <v>1344</v>
      </c>
      <c r="B234" s="218">
        <v>46263</v>
      </c>
      <c r="C234" s="332">
        <v>0.125</v>
      </c>
      <c r="D234" s="332">
        <v>0.16666666666666666</v>
      </c>
      <c r="E234" s="329">
        <v>0</v>
      </c>
      <c r="F234" s="329">
        <v>0</v>
      </c>
      <c r="G234" s="329">
        <v>0</v>
      </c>
      <c r="H234" s="329">
        <v>0</v>
      </c>
      <c r="I234" s="329">
        <v>0</v>
      </c>
      <c r="J234" s="329">
        <v>0</v>
      </c>
      <c r="K234" s="329">
        <v>0</v>
      </c>
      <c r="L234" s="329">
        <v>0</v>
      </c>
      <c r="M234" s="329">
        <v>0</v>
      </c>
      <c r="N234" s="329">
        <v>0</v>
      </c>
      <c r="O234" s="329">
        <v>0</v>
      </c>
      <c r="P234" s="329">
        <v>0</v>
      </c>
      <c r="Q234" s="329">
        <v>0</v>
      </c>
      <c r="R234" s="329">
        <v>0</v>
      </c>
      <c r="S234" s="329">
        <v>0</v>
      </c>
      <c r="T234" s="329">
        <v>0</v>
      </c>
      <c r="U234" s="329">
        <v>0</v>
      </c>
      <c r="V234" s="329">
        <v>0</v>
      </c>
      <c r="W234" s="329">
        <v>0</v>
      </c>
      <c r="X234" s="329">
        <v>0</v>
      </c>
      <c r="Y234" s="329">
        <v>0</v>
      </c>
      <c r="Z234" s="329">
        <v>0</v>
      </c>
      <c r="AA234" s="329">
        <v>0</v>
      </c>
      <c r="AB234" s="329">
        <v>0</v>
      </c>
      <c r="AC234" s="329">
        <v>0</v>
      </c>
      <c r="AD234" s="329">
        <v>0</v>
      </c>
      <c r="AE234" s="329">
        <v>0</v>
      </c>
      <c r="AF234" s="329">
        <v>0</v>
      </c>
      <c r="AG234" s="329">
        <v>0</v>
      </c>
      <c r="AH234" s="329">
        <v>0</v>
      </c>
      <c r="AI234" s="329">
        <v>0</v>
      </c>
      <c r="AJ234" s="329">
        <v>0</v>
      </c>
      <c r="AK234" s="329">
        <v>0</v>
      </c>
      <c r="AL234" s="329">
        <v>0</v>
      </c>
      <c r="AM234" s="329">
        <v>0</v>
      </c>
      <c r="AN234" s="329">
        <v>0</v>
      </c>
      <c r="AO234" s="329">
        <v>0</v>
      </c>
      <c r="AP234" s="329">
        <v>0</v>
      </c>
      <c r="AQ234" s="329">
        <v>0</v>
      </c>
      <c r="AR234" s="329">
        <v>0</v>
      </c>
      <c r="AS234" s="329">
        <v>0</v>
      </c>
      <c r="AT234" s="329">
        <v>0</v>
      </c>
      <c r="AU234" s="329">
        <v>0</v>
      </c>
      <c r="AV234" s="329">
        <v>0</v>
      </c>
      <c r="AW234" s="329">
        <v>0</v>
      </c>
      <c r="AX234" s="329">
        <v>0</v>
      </c>
      <c r="AY234" s="329">
        <v>0</v>
      </c>
      <c r="AZ234" s="329">
        <v>0</v>
      </c>
      <c r="BA234" s="329">
        <v>0</v>
      </c>
      <c r="BB234" s="329">
        <v>0</v>
      </c>
      <c r="BC234" s="329">
        <v>0</v>
      </c>
      <c r="BD234" s="329">
        <v>0</v>
      </c>
      <c r="BE234" s="329">
        <v>0</v>
      </c>
      <c r="BF234" s="329">
        <v>0</v>
      </c>
      <c r="BG234" s="329">
        <v>0</v>
      </c>
      <c r="BH234" s="329">
        <v>0</v>
      </c>
      <c r="BI234" s="329">
        <v>0</v>
      </c>
      <c r="BJ234" s="329">
        <v>0</v>
      </c>
      <c r="BK234" s="329">
        <v>0</v>
      </c>
      <c r="BL234" s="329">
        <v>0</v>
      </c>
      <c r="BM234" s="329">
        <v>0</v>
      </c>
      <c r="BN234" s="329">
        <v>0</v>
      </c>
      <c r="BO234" s="329">
        <v>0</v>
      </c>
      <c r="BP234" s="329">
        <v>0</v>
      </c>
      <c r="BQ234" s="329">
        <v>0</v>
      </c>
      <c r="BR234" s="329">
        <v>0</v>
      </c>
      <c r="BS234" s="329">
        <v>0</v>
      </c>
    </row>
    <row r="235" spans="1:71" ht="15.75" customHeight="1" x14ac:dyDescent="0.25">
      <c r="A235" s="288" t="s">
        <v>1345</v>
      </c>
      <c r="B235" s="218">
        <v>46263</v>
      </c>
      <c r="C235" s="332">
        <v>0.16666666666666666</v>
      </c>
      <c r="D235" s="332">
        <v>0.20833333333333334</v>
      </c>
      <c r="E235" s="329">
        <v>0</v>
      </c>
      <c r="F235" s="329">
        <v>0</v>
      </c>
      <c r="G235" s="329">
        <v>0</v>
      </c>
      <c r="H235" s="329">
        <v>0</v>
      </c>
      <c r="I235" s="329">
        <v>0</v>
      </c>
      <c r="J235" s="329">
        <v>0</v>
      </c>
      <c r="K235" s="329">
        <v>0</v>
      </c>
      <c r="L235" s="329">
        <v>0</v>
      </c>
      <c r="M235" s="329">
        <v>0</v>
      </c>
      <c r="N235" s="329">
        <v>0</v>
      </c>
      <c r="O235" s="329">
        <v>0</v>
      </c>
      <c r="P235" s="329">
        <v>0</v>
      </c>
      <c r="Q235" s="329">
        <v>0</v>
      </c>
      <c r="R235" s="329">
        <v>0</v>
      </c>
      <c r="S235" s="329">
        <v>0</v>
      </c>
      <c r="T235" s="329">
        <v>0</v>
      </c>
      <c r="U235" s="329">
        <v>0</v>
      </c>
      <c r="V235" s="329">
        <v>0</v>
      </c>
      <c r="W235" s="329">
        <v>0</v>
      </c>
      <c r="X235" s="329">
        <v>0</v>
      </c>
      <c r="Y235" s="329">
        <v>0</v>
      </c>
      <c r="Z235" s="329">
        <v>0</v>
      </c>
      <c r="AA235" s="329">
        <v>0</v>
      </c>
      <c r="AB235" s="329">
        <v>0</v>
      </c>
      <c r="AC235" s="329">
        <v>0</v>
      </c>
      <c r="AD235" s="329">
        <v>0</v>
      </c>
      <c r="AE235" s="329">
        <v>0</v>
      </c>
      <c r="AF235" s="329">
        <v>0</v>
      </c>
      <c r="AG235" s="329">
        <v>0</v>
      </c>
      <c r="AH235" s="329">
        <v>0</v>
      </c>
      <c r="AI235" s="329">
        <v>0</v>
      </c>
      <c r="AJ235" s="329">
        <v>0</v>
      </c>
      <c r="AK235" s="329">
        <v>0</v>
      </c>
      <c r="AL235" s="329">
        <v>0</v>
      </c>
      <c r="AM235" s="329">
        <v>0</v>
      </c>
      <c r="AN235" s="329">
        <v>0</v>
      </c>
      <c r="AO235" s="329">
        <v>0</v>
      </c>
      <c r="AP235" s="329">
        <v>0</v>
      </c>
      <c r="AQ235" s="329">
        <v>0</v>
      </c>
      <c r="AR235" s="329">
        <v>0</v>
      </c>
      <c r="AS235" s="329">
        <v>0</v>
      </c>
      <c r="AT235" s="329">
        <v>0</v>
      </c>
      <c r="AU235" s="329">
        <v>0</v>
      </c>
      <c r="AV235" s="329">
        <v>0</v>
      </c>
      <c r="AW235" s="329">
        <v>0</v>
      </c>
      <c r="AX235" s="329">
        <v>0</v>
      </c>
      <c r="AY235" s="329">
        <v>0</v>
      </c>
      <c r="AZ235" s="329">
        <v>0</v>
      </c>
      <c r="BA235" s="329">
        <v>0</v>
      </c>
      <c r="BB235" s="329">
        <v>0</v>
      </c>
      <c r="BC235" s="329">
        <v>0</v>
      </c>
      <c r="BD235" s="329">
        <v>0</v>
      </c>
      <c r="BE235" s="329">
        <v>0</v>
      </c>
      <c r="BF235" s="329">
        <v>0</v>
      </c>
      <c r="BG235" s="329">
        <v>0</v>
      </c>
      <c r="BH235" s="329">
        <v>0</v>
      </c>
      <c r="BI235" s="329">
        <v>0</v>
      </c>
      <c r="BJ235" s="329">
        <v>0</v>
      </c>
      <c r="BK235" s="329">
        <v>0</v>
      </c>
      <c r="BL235" s="329">
        <v>0</v>
      </c>
      <c r="BM235" s="329">
        <v>0</v>
      </c>
      <c r="BN235" s="329">
        <v>0</v>
      </c>
      <c r="BO235" s="329">
        <v>0</v>
      </c>
      <c r="BP235" s="329">
        <v>0</v>
      </c>
      <c r="BQ235" s="329">
        <v>0</v>
      </c>
      <c r="BR235" s="329">
        <v>0</v>
      </c>
      <c r="BS235" s="329">
        <v>0</v>
      </c>
    </row>
    <row r="236" spans="1:71" ht="15.75" customHeight="1" x14ac:dyDescent="0.25">
      <c r="A236" s="288" t="s">
        <v>1346</v>
      </c>
      <c r="B236" s="218">
        <v>46263</v>
      </c>
      <c r="C236" s="332">
        <v>0.20833333333333334</v>
      </c>
      <c r="D236" s="332">
        <v>0.25</v>
      </c>
      <c r="E236" s="329">
        <v>0</v>
      </c>
      <c r="F236" s="329">
        <v>0</v>
      </c>
      <c r="G236" s="329">
        <v>0</v>
      </c>
      <c r="H236" s="329">
        <v>0</v>
      </c>
      <c r="I236" s="329">
        <v>0</v>
      </c>
      <c r="J236" s="329">
        <v>0</v>
      </c>
      <c r="K236" s="329">
        <v>0</v>
      </c>
      <c r="L236" s="329">
        <v>0</v>
      </c>
      <c r="M236" s="329">
        <v>0</v>
      </c>
      <c r="N236" s="329">
        <v>0</v>
      </c>
      <c r="O236" s="329">
        <v>0</v>
      </c>
      <c r="P236" s="329">
        <v>0</v>
      </c>
      <c r="Q236" s="329">
        <v>0</v>
      </c>
      <c r="R236" s="329">
        <v>0</v>
      </c>
      <c r="S236" s="329">
        <v>0</v>
      </c>
      <c r="T236" s="329">
        <v>0</v>
      </c>
      <c r="U236" s="329">
        <v>0</v>
      </c>
      <c r="V236" s="329">
        <v>0</v>
      </c>
      <c r="W236" s="329">
        <v>0</v>
      </c>
      <c r="X236" s="329">
        <v>0</v>
      </c>
      <c r="Y236" s="329">
        <v>0</v>
      </c>
      <c r="Z236" s="329">
        <v>0</v>
      </c>
      <c r="AA236" s="329">
        <v>0</v>
      </c>
      <c r="AB236" s="329">
        <v>0</v>
      </c>
      <c r="AC236" s="329">
        <v>0</v>
      </c>
      <c r="AD236" s="329">
        <v>0</v>
      </c>
      <c r="AE236" s="329">
        <v>0</v>
      </c>
      <c r="AF236" s="329">
        <v>0</v>
      </c>
      <c r="AG236" s="329">
        <v>0</v>
      </c>
      <c r="AH236" s="329">
        <v>0</v>
      </c>
      <c r="AI236" s="329">
        <v>0</v>
      </c>
      <c r="AJ236" s="329">
        <v>0</v>
      </c>
      <c r="AK236" s="329">
        <v>0</v>
      </c>
      <c r="AL236" s="329">
        <v>0</v>
      </c>
      <c r="AM236" s="329">
        <v>0</v>
      </c>
      <c r="AN236" s="329">
        <v>0</v>
      </c>
      <c r="AO236" s="329">
        <v>0</v>
      </c>
      <c r="AP236" s="329">
        <v>0</v>
      </c>
      <c r="AQ236" s="329">
        <v>0</v>
      </c>
      <c r="AR236" s="329">
        <v>0</v>
      </c>
      <c r="AS236" s="329">
        <v>0</v>
      </c>
      <c r="AT236" s="329">
        <v>0</v>
      </c>
      <c r="AU236" s="329">
        <v>0</v>
      </c>
      <c r="AV236" s="329">
        <v>0</v>
      </c>
      <c r="AW236" s="329">
        <v>0</v>
      </c>
      <c r="AX236" s="329">
        <v>0</v>
      </c>
      <c r="AY236" s="329">
        <v>0</v>
      </c>
      <c r="AZ236" s="329">
        <v>0</v>
      </c>
      <c r="BA236" s="329">
        <v>0</v>
      </c>
      <c r="BB236" s="329">
        <v>0</v>
      </c>
      <c r="BC236" s="329">
        <v>0</v>
      </c>
      <c r="BD236" s="329">
        <v>0</v>
      </c>
      <c r="BE236" s="329">
        <v>0</v>
      </c>
      <c r="BF236" s="329">
        <v>0</v>
      </c>
      <c r="BG236" s="329">
        <v>0</v>
      </c>
      <c r="BH236" s="329">
        <v>0</v>
      </c>
      <c r="BI236" s="329">
        <v>0</v>
      </c>
      <c r="BJ236" s="329">
        <v>0</v>
      </c>
      <c r="BK236" s="329">
        <v>0</v>
      </c>
      <c r="BL236" s="329">
        <v>0</v>
      </c>
      <c r="BM236" s="329">
        <v>0</v>
      </c>
      <c r="BN236" s="329">
        <v>0</v>
      </c>
      <c r="BO236" s="329">
        <v>0</v>
      </c>
      <c r="BP236" s="329">
        <v>0</v>
      </c>
      <c r="BQ236" s="329">
        <v>0</v>
      </c>
      <c r="BR236" s="329">
        <v>0</v>
      </c>
      <c r="BS236" s="329">
        <v>0</v>
      </c>
    </row>
    <row r="237" spans="1:71" ht="15.75" customHeight="1" x14ac:dyDescent="0.25">
      <c r="A237" s="288" t="s">
        <v>1347</v>
      </c>
      <c r="B237" s="218">
        <v>46264</v>
      </c>
      <c r="C237" s="332">
        <v>0.91666666666666663</v>
      </c>
      <c r="D237" s="332">
        <v>0.95833333333333337</v>
      </c>
      <c r="E237" s="329">
        <v>0</v>
      </c>
      <c r="F237" s="329">
        <v>0</v>
      </c>
      <c r="G237" s="329">
        <v>0</v>
      </c>
      <c r="H237" s="329">
        <v>0</v>
      </c>
      <c r="I237" s="329">
        <v>0</v>
      </c>
      <c r="J237" s="329">
        <v>0</v>
      </c>
      <c r="K237" s="329">
        <v>0</v>
      </c>
      <c r="L237" s="329">
        <v>0</v>
      </c>
      <c r="M237" s="329">
        <v>0</v>
      </c>
      <c r="N237" s="329">
        <v>0</v>
      </c>
      <c r="O237" s="329">
        <v>0</v>
      </c>
      <c r="P237" s="329">
        <v>0</v>
      </c>
      <c r="Q237" s="329">
        <v>0</v>
      </c>
      <c r="R237" s="329">
        <v>0</v>
      </c>
      <c r="S237" s="329">
        <v>0</v>
      </c>
      <c r="T237" s="329">
        <v>0</v>
      </c>
      <c r="U237" s="329">
        <v>0</v>
      </c>
      <c r="V237" s="329">
        <v>0</v>
      </c>
      <c r="W237" s="329">
        <v>0</v>
      </c>
      <c r="X237" s="329">
        <v>0</v>
      </c>
      <c r="Y237" s="329">
        <v>0</v>
      </c>
      <c r="Z237" s="329">
        <v>0</v>
      </c>
      <c r="AA237" s="329">
        <v>0</v>
      </c>
      <c r="AB237" s="329">
        <v>0</v>
      </c>
      <c r="AC237" s="329">
        <v>0</v>
      </c>
      <c r="AD237" s="329">
        <v>0</v>
      </c>
      <c r="AE237" s="329">
        <v>0</v>
      </c>
      <c r="AF237" s="329">
        <v>0</v>
      </c>
      <c r="AG237" s="329">
        <v>0</v>
      </c>
      <c r="AH237" s="329">
        <v>0</v>
      </c>
      <c r="AI237" s="329">
        <v>0</v>
      </c>
      <c r="AJ237" s="329">
        <v>0</v>
      </c>
      <c r="AK237" s="329">
        <v>0</v>
      </c>
      <c r="AL237" s="329">
        <v>0</v>
      </c>
      <c r="AM237" s="329">
        <v>0</v>
      </c>
      <c r="AN237" s="329">
        <v>0</v>
      </c>
      <c r="AO237" s="329">
        <v>0</v>
      </c>
      <c r="AP237" s="329">
        <v>0</v>
      </c>
      <c r="AQ237" s="329">
        <v>0</v>
      </c>
      <c r="AR237" s="329">
        <v>0</v>
      </c>
      <c r="AS237" s="329">
        <v>0</v>
      </c>
      <c r="AT237" s="329">
        <v>0</v>
      </c>
      <c r="AU237" s="329">
        <v>0</v>
      </c>
      <c r="AV237" s="329">
        <v>0</v>
      </c>
      <c r="AW237" s="329">
        <v>0</v>
      </c>
      <c r="AX237" s="329">
        <v>0</v>
      </c>
      <c r="AY237" s="329">
        <v>0</v>
      </c>
      <c r="AZ237" s="329">
        <v>0</v>
      </c>
      <c r="BA237" s="329">
        <v>0</v>
      </c>
      <c r="BB237" s="329">
        <v>0</v>
      </c>
      <c r="BC237" s="329">
        <v>0</v>
      </c>
      <c r="BD237" s="329">
        <v>0</v>
      </c>
      <c r="BE237" s="329">
        <v>0</v>
      </c>
      <c r="BF237" s="329">
        <v>0</v>
      </c>
      <c r="BG237" s="329">
        <v>0</v>
      </c>
      <c r="BH237" s="329">
        <v>0</v>
      </c>
      <c r="BI237" s="329">
        <v>0</v>
      </c>
      <c r="BJ237" s="329">
        <v>0</v>
      </c>
      <c r="BK237" s="329">
        <v>0</v>
      </c>
      <c r="BL237" s="329">
        <v>0</v>
      </c>
      <c r="BM237" s="329">
        <v>0</v>
      </c>
      <c r="BN237" s="329">
        <v>0</v>
      </c>
      <c r="BO237" s="329">
        <v>0</v>
      </c>
      <c r="BP237" s="329">
        <v>0</v>
      </c>
      <c r="BQ237" s="329">
        <v>0</v>
      </c>
      <c r="BR237" s="329">
        <v>0</v>
      </c>
      <c r="BS237" s="329">
        <v>0</v>
      </c>
    </row>
    <row r="238" spans="1:71" ht="15.75" customHeight="1" x14ac:dyDescent="0.25">
      <c r="A238" s="288" t="s">
        <v>1348</v>
      </c>
      <c r="B238" s="218">
        <v>46264</v>
      </c>
      <c r="C238" s="332">
        <v>0.95833333333333337</v>
      </c>
      <c r="D238" s="332">
        <v>0</v>
      </c>
      <c r="E238" s="329">
        <v>0</v>
      </c>
      <c r="F238" s="329">
        <v>0</v>
      </c>
      <c r="G238" s="329">
        <v>0</v>
      </c>
      <c r="H238" s="329">
        <v>0</v>
      </c>
      <c r="I238" s="329">
        <v>0</v>
      </c>
      <c r="J238" s="329">
        <v>0</v>
      </c>
      <c r="K238" s="329">
        <v>0</v>
      </c>
      <c r="L238" s="329">
        <v>0</v>
      </c>
      <c r="M238" s="329">
        <v>0</v>
      </c>
      <c r="N238" s="329">
        <v>0</v>
      </c>
      <c r="O238" s="329">
        <v>0</v>
      </c>
      <c r="P238" s="329">
        <v>0</v>
      </c>
      <c r="Q238" s="329">
        <v>0</v>
      </c>
      <c r="R238" s="329">
        <v>0</v>
      </c>
      <c r="S238" s="329">
        <v>0</v>
      </c>
      <c r="T238" s="329">
        <v>0</v>
      </c>
      <c r="U238" s="329">
        <v>0</v>
      </c>
      <c r="V238" s="329">
        <v>0</v>
      </c>
      <c r="W238" s="329">
        <v>0</v>
      </c>
      <c r="X238" s="329">
        <v>0</v>
      </c>
      <c r="Y238" s="329">
        <v>0</v>
      </c>
      <c r="Z238" s="329">
        <v>0</v>
      </c>
      <c r="AA238" s="329">
        <v>0</v>
      </c>
      <c r="AB238" s="329">
        <v>0</v>
      </c>
      <c r="AC238" s="329">
        <v>0</v>
      </c>
      <c r="AD238" s="329">
        <v>0</v>
      </c>
      <c r="AE238" s="329">
        <v>0</v>
      </c>
      <c r="AF238" s="329">
        <v>0</v>
      </c>
      <c r="AG238" s="329">
        <v>0</v>
      </c>
      <c r="AH238" s="329">
        <v>0</v>
      </c>
      <c r="AI238" s="329">
        <v>0</v>
      </c>
      <c r="AJ238" s="329">
        <v>0</v>
      </c>
      <c r="AK238" s="329">
        <v>0</v>
      </c>
      <c r="AL238" s="329">
        <v>0</v>
      </c>
      <c r="AM238" s="329">
        <v>0</v>
      </c>
      <c r="AN238" s="329">
        <v>0</v>
      </c>
      <c r="AO238" s="329">
        <v>0</v>
      </c>
      <c r="AP238" s="329">
        <v>0</v>
      </c>
      <c r="AQ238" s="329">
        <v>0</v>
      </c>
      <c r="AR238" s="329">
        <v>0</v>
      </c>
      <c r="AS238" s="329">
        <v>0</v>
      </c>
      <c r="AT238" s="329">
        <v>0</v>
      </c>
      <c r="AU238" s="329">
        <v>0</v>
      </c>
      <c r="AV238" s="329">
        <v>0</v>
      </c>
      <c r="AW238" s="329">
        <v>0</v>
      </c>
      <c r="AX238" s="329">
        <v>0</v>
      </c>
      <c r="AY238" s="329">
        <v>0</v>
      </c>
      <c r="AZ238" s="329">
        <v>0</v>
      </c>
      <c r="BA238" s="329">
        <v>0</v>
      </c>
      <c r="BB238" s="329">
        <v>0</v>
      </c>
      <c r="BC238" s="329">
        <v>0</v>
      </c>
      <c r="BD238" s="329">
        <v>0</v>
      </c>
      <c r="BE238" s="329">
        <v>0</v>
      </c>
      <c r="BF238" s="329">
        <v>0</v>
      </c>
      <c r="BG238" s="329">
        <v>0</v>
      </c>
      <c r="BH238" s="329">
        <v>0</v>
      </c>
      <c r="BI238" s="329">
        <v>0</v>
      </c>
      <c r="BJ238" s="329">
        <v>0</v>
      </c>
      <c r="BK238" s="329">
        <v>0</v>
      </c>
      <c r="BL238" s="329">
        <v>0</v>
      </c>
      <c r="BM238" s="329">
        <v>0</v>
      </c>
      <c r="BN238" s="329">
        <v>0</v>
      </c>
      <c r="BO238" s="329">
        <v>0</v>
      </c>
      <c r="BP238" s="329">
        <v>0</v>
      </c>
      <c r="BQ238" s="329">
        <v>0</v>
      </c>
      <c r="BR238" s="329">
        <v>0</v>
      </c>
      <c r="BS238" s="329">
        <v>0</v>
      </c>
    </row>
    <row r="239" spans="1:71" ht="15.75" customHeight="1" x14ac:dyDescent="0.25">
      <c r="A239" s="288" t="s">
        <v>1349</v>
      </c>
      <c r="B239" s="218">
        <v>46264</v>
      </c>
      <c r="C239" s="332">
        <v>0</v>
      </c>
      <c r="D239" s="332">
        <v>4.1666666666666664E-2</v>
      </c>
      <c r="E239" s="329">
        <v>0</v>
      </c>
      <c r="F239" s="329">
        <v>0</v>
      </c>
      <c r="G239" s="329">
        <v>0</v>
      </c>
      <c r="H239" s="329">
        <v>0</v>
      </c>
      <c r="I239" s="329">
        <v>0</v>
      </c>
      <c r="J239" s="329">
        <v>0</v>
      </c>
      <c r="K239" s="329">
        <v>0</v>
      </c>
      <c r="L239" s="329">
        <v>0</v>
      </c>
      <c r="M239" s="329">
        <v>0</v>
      </c>
      <c r="N239" s="329">
        <v>0</v>
      </c>
      <c r="O239" s="329">
        <v>0</v>
      </c>
      <c r="P239" s="329">
        <v>0</v>
      </c>
      <c r="Q239" s="329">
        <v>0</v>
      </c>
      <c r="R239" s="329">
        <v>0</v>
      </c>
      <c r="S239" s="329">
        <v>0</v>
      </c>
      <c r="T239" s="329">
        <v>0</v>
      </c>
      <c r="U239" s="329">
        <v>0</v>
      </c>
      <c r="V239" s="329">
        <v>0</v>
      </c>
      <c r="W239" s="329">
        <v>0</v>
      </c>
      <c r="X239" s="329">
        <v>0</v>
      </c>
      <c r="Y239" s="329">
        <v>0</v>
      </c>
      <c r="Z239" s="329">
        <v>0</v>
      </c>
      <c r="AA239" s="329">
        <v>0</v>
      </c>
      <c r="AB239" s="329">
        <v>0</v>
      </c>
      <c r="AC239" s="329">
        <v>0</v>
      </c>
      <c r="AD239" s="329">
        <v>0</v>
      </c>
      <c r="AE239" s="329">
        <v>0</v>
      </c>
      <c r="AF239" s="329">
        <v>0</v>
      </c>
      <c r="AG239" s="329">
        <v>0</v>
      </c>
      <c r="AH239" s="329">
        <v>0</v>
      </c>
      <c r="AI239" s="329">
        <v>0</v>
      </c>
      <c r="AJ239" s="329">
        <v>0</v>
      </c>
      <c r="AK239" s="329">
        <v>0</v>
      </c>
      <c r="AL239" s="329">
        <v>0</v>
      </c>
      <c r="AM239" s="329">
        <v>0</v>
      </c>
      <c r="AN239" s="329">
        <v>0</v>
      </c>
      <c r="AO239" s="329">
        <v>0</v>
      </c>
      <c r="AP239" s="329">
        <v>0</v>
      </c>
      <c r="AQ239" s="329">
        <v>0</v>
      </c>
      <c r="AR239" s="329">
        <v>0</v>
      </c>
      <c r="AS239" s="329">
        <v>0</v>
      </c>
      <c r="AT239" s="329">
        <v>0</v>
      </c>
      <c r="AU239" s="329">
        <v>0</v>
      </c>
      <c r="AV239" s="329">
        <v>0</v>
      </c>
      <c r="AW239" s="329">
        <v>0</v>
      </c>
      <c r="AX239" s="329">
        <v>0</v>
      </c>
      <c r="AY239" s="329">
        <v>0</v>
      </c>
      <c r="AZ239" s="329">
        <v>0</v>
      </c>
      <c r="BA239" s="329">
        <v>0</v>
      </c>
      <c r="BB239" s="329">
        <v>0</v>
      </c>
      <c r="BC239" s="329">
        <v>0</v>
      </c>
      <c r="BD239" s="329">
        <v>0</v>
      </c>
      <c r="BE239" s="329">
        <v>0</v>
      </c>
      <c r="BF239" s="329">
        <v>0</v>
      </c>
      <c r="BG239" s="329">
        <v>0</v>
      </c>
      <c r="BH239" s="329">
        <v>0</v>
      </c>
      <c r="BI239" s="329">
        <v>0</v>
      </c>
      <c r="BJ239" s="329">
        <v>0</v>
      </c>
      <c r="BK239" s="329">
        <v>0</v>
      </c>
      <c r="BL239" s="329">
        <v>0</v>
      </c>
      <c r="BM239" s="329">
        <v>0</v>
      </c>
      <c r="BN239" s="329">
        <v>0</v>
      </c>
      <c r="BO239" s="329">
        <v>0</v>
      </c>
      <c r="BP239" s="329">
        <v>0</v>
      </c>
      <c r="BQ239" s="329">
        <v>0</v>
      </c>
      <c r="BR239" s="329">
        <v>0</v>
      </c>
      <c r="BS239" s="329">
        <v>0</v>
      </c>
    </row>
    <row r="240" spans="1:71" ht="15.75" customHeight="1" x14ac:dyDescent="0.25">
      <c r="A240" s="288" t="s">
        <v>1350</v>
      </c>
      <c r="B240" s="218">
        <v>46264</v>
      </c>
      <c r="C240" s="332">
        <v>4.1666666666666664E-2</v>
      </c>
      <c r="D240" s="332">
        <v>8.3333333333333329E-2</v>
      </c>
      <c r="E240" s="329">
        <v>0</v>
      </c>
      <c r="F240" s="329">
        <v>0</v>
      </c>
      <c r="G240" s="329">
        <v>0</v>
      </c>
      <c r="H240" s="329">
        <v>0</v>
      </c>
      <c r="I240" s="329">
        <v>0</v>
      </c>
      <c r="J240" s="329">
        <v>0</v>
      </c>
      <c r="K240" s="329">
        <v>0</v>
      </c>
      <c r="L240" s="329">
        <v>0</v>
      </c>
      <c r="M240" s="329">
        <v>0</v>
      </c>
      <c r="N240" s="329">
        <v>0</v>
      </c>
      <c r="O240" s="329">
        <v>0</v>
      </c>
      <c r="P240" s="329">
        <v>0</v>
      </c>
      <c r="Q240" s="329">
        <v>0</v>
      </c>
      <c r="R240" s="329">
        <v>0</v>
      </c>
      <c r="S240" s="329">
        <v>0</v>
      </c>
      <c r="T240" s="329">
        <v>0</v>
      </c>
      <c r="U240" s="329">
        <v>0</v>
      </c>
      <c r="V240" s="329">
        <v>0</v>
      </c>
      <c r="W240" s="329">
        <v>0</v>
      </c>
      <c r="X240" s="329">
        <v>0</v>
      </c>
      <c r="Y240" s="329">
        <v>0</v>
      </c>
      <c r="Z240" s="329">
        <v>0</v>
      </c>
      <c r="AA240" s="329">
        <v>0</v>
      </c>
      <c r="AB240" s="329">
        <v>0</v>
      </c>
      <c r="AC240" s="329">
        <v>0</v>
      </c>
      <c r="AD240" s="329">
        <v>0</v>
      </c>
      <c r="AE240" s="329">
        <v>0</v>
      </c>
      <c r="AF240" s="329">
        <v>0</v>
      </c>
      <c r="AG240" s="329">
        <v>0</v>
      </c>
      <c r="AH240" s="329">
        <v>0</v>
      </c>
      <c r="AI240" s="329">
        <v>0</v>
      </c>
      <c r="AJ240" s="329">
        <v>0</v>
      </c>
      <c r="AK240" s="329">
        <v>0</v>
      </c>
      <c r="AL240" s="329">
        <v>0</v>
      </c>
      <c r="AM240" s="329">
        <v>0</v>
      </c>
      <c r="AN240" s="329">
        <v>0</v>
      </c>
      <c r="AO240" s="329">
        <v>0</v>
      </c>
      <c r="AP240" s="329">
        <v>0</v>
      </c>
      <c r="AQ240" s="329">
        <v>0</v>
      </c>
      <c r="AR240" s="329">
        <v>0</v>
      </c>
      <c r="AS240" s="329">
        <v>0</v>
      </c>
      <c r="AT240" s="329">
        <v>0</v>
      </c>
      <c r="AU240" s="329">
        <v>0</v>
      </c>
      <c r="AV240" s="329">
        <v>0</v>
      </c>
      <c r="AW240" s="329">
        <v>0</v>
      </c>
      <c r="AX240" s="329">
        <v>0</v>
      </c>
      <c r="AY240" s="329">
        <v>0</v>
      </c>
      <c r="AZ240" s="329">
        <v>0</v>
      </c>
      <c r="BA240" s="329">
        <v>0</v>
      </c>
      <c r="BB240" s="329">
        <v>0</v>
      </c>
      <c r="BC240" s="329">
        <v>0</v>
      </c>
      <c r="BD240" s="329">
        <v>0</v>
      </c>
      <c r="BE240" s="329">
        <v>0</v>
      </c>
      <c r="BF240" s="329">
        <v>0</v>
      </c>
      <c r="BG240" s="329">
        <v>0</v>
      </c>
      <c r="BH240" s="329">
        <v>0</v>
      </c>
      <c r="BI240" s="329">
        <v>0</v>
      </c>
      <c r="BJ240" s="329">
        <v>0</v>
      </c>
      <c r="BK240" s="329">
        <v>0</v>
      </c>
      <c r="BL240" s="329">
        <v>0</v>
      </c>
      <c r="BM240" s="329">
        <v>0</v>
      </c>
      <c r="BN240" s="329">
        <v>0</v>
      </c>
      <c r="BO240" s="329">
        <v>0</v>
      </c>
      <c r="BP240" s="329">
        <v>0</v>
      </c>
      <c r="BQ240" s="329">
        <v>0</v>
      </c>
      <c r="BR240" s="329">
        <v>0</v>
      </c>
      <c r="BS240" s="329">
        <v>0</v>
      </c>
    </row>
    <row r="241" spans="1:71" ht="15.75" customHeight="1" x14ac:dyDescent="0.25">
      <c r="A241" s="288" t="s">
        <v>1351</v>
      </c>
      <c r="B241" s="218">
        <v>46264</v>
      </c>
      <c r="C241" s="332">
        <v>8.3333333333333329E-2</v>
      </c>
      <c r="D241" s="332">
        <v>0.125</v>
      </c>
      <c r="E241" s="329">
        <v>0</v>
      </c>
      <c r="F241" s="329">
        <v>0</v>
      </c>
      <c r="G241" s="329">
        <v>0</v>
      </c>
      <c r="H241" s="329">
        <v>0</v>
      </c>
      <c r="I241" s="329">
        <v>0</v>
      </c>
      <c r="J241" s="329">
        <v>0</v>
      </c>
      <c r="K241" s="329">
        <v>0</v>
      </c>
      <c r="L241" s="329">
        <v>0</v>
      </c>
      <c r="M241" s="329">
        <v>0</v>
      </c>
      <c r="N241" s="329">
        <v>0</v>
      </c>
      <c r="O241" s="329">
        <v>0</v>
      </c>
      <c r="P241" s="329">
        <v>0</v>
      </c>
      <c r="Q241" s="329">
        <v>0</v>
      </c>
      <c r="R241" s="329">
        <v>0</v>
      </c>
      <c r="S241" s="329">
        <v>0</v>
      </c>
      <c r="T241" s="329">
        <v>0</v>
      </c>
      <c r="U241" s="329">
        <v>0</v>
      </c>
      <c r="V241" s="329">
        <v>0</v>
      </c>
      <c r="W241" s="329">
        <v>0</v>
      </c>
      <c r="X241" s="329">
        <v>0</v>
      </c>
      <c r="Y241" s="329">
        <v>0</v>
      </c>
      <c r="Z241" s="329">
        <v>0</v>
      </c>
      <c r="AA241" s="329">
        <v>0</v>
      </c>
      <c r="AB241" s="329">
        <v>0</v>
      </c>
      <c r="AC241" s="329">
        <v>0</v>
      </c>
      <c r="AD241" s="329">
        <v>0</v>
      </c>
      <c r="AE241" s="329">
        <v>0</v>
      </c>
      <c r="AF241" s="329">
        <v>0</v>
      </c>
      <c r="AG241" s="329">
        <v>0</v>
      </c>
      <c r="AH241" s="329">
        <v>0</v>
      </c>
      <c r="AI241" s="329">
        <v>0</v>
      </c>
      <c r="AJ241" s="329">
        <v>0</v>
      </c>
      <c r="AK241" s="329">
        <v>0</v>
      </c>
      <c r="AL241" s="329">
        <v>0</v>
      </c>
      <c r="AM241" s="329">
        <v>0</v>
      </c>
      <c r="AN241" s="329">
        <v>0</v>
      </c>
      <c r="AO241" s="329">
        <v>0</v>
      </c>
      <c r="AP241" s="329">
        <v>0</v>
      </c>
      <c r="AQ241" s="329">
        <v>0</v>
      </c>
      <c r="AR241" s="329">
        <v>0</v>
      </c>
      <c r="AS241" s="329">
        <v>0</v>
      </c>
      <c r="AT241" s="329">
        <v>0</v>
      </c>
      <c r="AU241" s="329">
        <v>0</v>
      </c>
      <c r="AV241" s="329">
        <v>0</v>
      </c>
      <c r="AW241" s="329">
        <v>0</v>
      </c>
      <c r="AX241" s="329">
        <v>0</v>
      </c>
      <c r="AY241" s="329">
        <v>0</v>
      </c>
      <c r="AZ241" s="329">
        <v>0</v>
      </c>
      <c r="BA241" s="329">
        <v>0</v>
      </c>
      <c r="BB241" s="329">
        <v>0</v>
      </c>
      <c r="BC241" s="329">
        <v>0</v>
      </c>
      <c r="BD241" s="329">
        <v>0</v>
      </c>
      <c r="BE241" s="329">
        <v>0</v>
      </c>
      <c r="BF241" s="329">
        <v>0</v>
      </c>
      <c r="BG241" s="329">
        <v>0</v>
      </c>
      <c r="BH241" s="329">
        <v>0</v>
      </c>
      <c r="BI241" s="329">
        <v>0</v>
      </c>
      <c r="BJ241" s="329">
        <v>0</v>
      </c>
      <c r="BK241" s="329">
        <v>0</v>
      </c>
      <c r="BL241" s="329">
        <v>0</v>
      </c>
      <c r="BM241" s="329">
        <v>0</v>
      </c>
      <c r="BN241" s="329">
        <v>0</v>
      </c>
      <c r="BO241" s="329">
        <v>0</v>
      </c>
      <c r="BP241" s="329">
        <v>0</v>
      </c>
      <c r="BQ241" s="329">
        <v>0</v>
      </c>
      <c r="BR241" s="329">
        <v>0</v>
      </c>
      <c r="BS241" s="329">
        <v>0</v>
      </c>
    </row>
    <row r="242" spans="1:71" ht="15.75" customHeight="1" x14ac:dyDescent="0.25">
      <c r="A242" s="288" t="s">
        <v>1352</v>
      </c>
      <c r="B242" s="218">
        <v>46264</v>
      </c>
      <c r="C242" s="332">
        <v>0.125</v>
      </c>
      <c r="D242" s="332">
        <v>0.16666666666666666</v>
      </c>
      <c r="E242" s="329">
        <v>0</v>
      </c>
      <c r="F242" s="329">
        <v>0</v>
      </c>
      <c r="G242" s="329">
        <v>0</v>
      </c>
      <c r="H242" s="329">
        <v>0</v>
      </c>
      <c r="I242" s="329">
        <v>0</v>
      </c>
      <c r="J242" s="329">
        <v>0</v>
      </c>
      <c r="K242" s="329">
        <v>0</v>
      </c>
      <c r="L242" s="329">
        <v>0</v>
      </c>
      <c r="M242" s="329">
        <v>0</v>
      </c>
      <c r="N242" s="329">
        <v>0</v>
      </c>
      <c r="O242" s="329">
        <v>0</v>
      </c>
      <c r="P242" s="329">
        <v>0</v>
      </c>
      <c r="Q242" s="329">
        <v>0</v>
      </c>
      <c r="R242" s="329">
        <v>0</v>
      </c>
      <c r="S242" s="329">
        <v>0</v>
      </c>
      <c r="T242" s="329">
        <v>0</v>
      </c>
      <c r="U242" s="329">
        <v>0</v>
      </c>
      <c r="V242" s="329">
        <v>0</v>
      </c>
      <c r="W242" s="329">
        <v>0</v>
      </c>
      <c r="X242" s="329">
        <v>0</v>
      </c>
      <c r="Y242" s="329">
        <v>0</v>
      </c>
      <c r="Z242" s="329">
        <v>0</v>
      </c>
      <c r="AA242" s="329">
        <v>0</v>
      </c>
      <c r="AB242" s="329">
        <v>0</v>
      </c>
      <c r="AC242" s="329">
        <v>0</v>
      </c>
      <c r="AD242" s="329">
        <v>0</v>
      </c>
      <c r="AE242" s="329">
        <v>0</v>
      </c>
      <c r="AF242" s="329">
        <v>0</v>
      </c>
      <c r="AG242" s="329">
        <v>0</v>
      </c>
      <c r="AH242" s="329">
        <v>0</v>
      </c>
      <c r="AI242" s="329">
        <v>0</v>
      </c>
      <c r="AJ242" s="329">
        <v>0</v>
      </c>
      <c r="AK242" s="329">
        <v>0</v>
      </c>
      <c r="AL242" s="329">
        <v>0</v>
      </c>
      <c r="AM242" s="329">
        <v>0</v>
      </c>
      <c r="AN242" s="329">
        <v>0</v>
      </c>
      <c r="AO242" s="329">
        <v>0</v>
      </c>
      <c r="AP242" s="329">
        <v>0</v>
      </c>
      <c r="AQ242" s="329">
        <v>0</v>
      </c>
      <c r="AR242" s="329">
        <v>0</v>
      </c>
      <c r="AS242" s="329">
        <v>0</v>
      </c>
      <c r="AT242" s="329">
        <v>0</v>
      </c>
      <c r="AU242" s="329">
        <v>0</v>
      </c>
      <c r="AV242" s="329">
        <v>0</v>
      </c>
      <c r="AW242" s="329">
        <v>0</v>
      </c>
      <c r="AX242" s="329">
        <v>0</v>
      </c>
      <c r="AY242" s="329">
        <v>0</v>
      </c>
      <c r="AZ242" s="329">
        <v>0</v>
      </c>
      <c r="BA242" s="329">
        <v>0</v>
      </c>
      <c r="BB242" s="329">
        <v>0</v>
      </c>
      <c r="BC242" s="329">
        <v>0</v>
      </c>
      <c r="BD242" s="329">
        <v>0</v>
      </c>
      <c r="BE242" s="329">
        <v>0</v>
      </c>
      <c r="BF242" s="329">
        <v>0</v>
      </c>
      <c r="BG242" s="329">
        <v>0</v>
      </c>
      <c r="BH242" s="329">
        <v>0</v>
      </c>
      <c r="BI242" s="329">
        <v>0</v>
      </c>
      <c r="BJ242" s="329">
        <v>0</v>
      </c>
      <c r="BK242" s="329">
        <v>0</v>
      </c>
      <c r="BL242" s="329">
        <v>0</v>
      </c>
      <c r="BM242" s="329">
        <v>0</v>
      </c>
      <c r="BN242" s="329">
        <v>0</v>
      </c>
      <c r="BO242" s="329">
        <v>0</v>
      </c>
      <c r="BP242" s="329">
        <v>0</v>
      </c>
      <c r="BQ242" s="329">
        <v>0</v>
      </c>
      <c r="BR242" s="329">
        <v>0</v>
      </c>
      <c r="BS242" s="329">
        <v>0</v>
      </c>
    </row>
    <row r="243" spans="1:71" ht="15.75" customHeight="1" x14ac:dyDescent="0.25">
      <c r="A243" s="288" t="s">
        <v>1353</v>
      </c>
      <c r="B243" s="218">
        <v>46264</v>
      </c>
      <c r="C243" s="332">
        <v>0.16666666666666666</v>
      </c>
      <c r="D243" s="332">
        <v>0.20833333333333334</v>
      </c>
      <c r="E243" s="329">
        <v>0</v>
      </c>
      <c r="F243" s="329">
        <v>0</v>
      </c>
      <c r="G243" s="329">
        <v>0</v>
      </c>
      <c r="H243" s="329">
        <v>0</v>
      </c>
      <c r="I243" s="329">
        <v>0</v>
      </c>
      <c r="J243" s="329">
        <v>0</v>
      </c>
      <c r="K243" s="329">
        <v>0</v>
      </c>
      <c r="L243" s="329">
        <v>0</v>
      </c>
      <c r="M243" s="329">
        <v>0</v>
      </c>
      <c r="N243" s="329">
        <v>0</v>
      </c>
      <c r="O243" s="329">
        <v>0</v>
      </c>
      <c r="P243" s="329">
        <v>0</v>
      </c>
      <c r="Q243" s="329">
        <v>0</v>
      </c>
      <c r="R243" s="329">
        <v>0</v>
      </c>
      <c r="S243" s="329">
        <v>0</v>
      </c>
      <c r="T243" s="329">
        <v>0</v>
      </c>
      <c r="U243" s="329">
        <v>0</v>
      </c>
      <c r="V243" s="329">
        <v>0</v>
      </c>
      <c r="W243" s="329">
        <v>0</v>
      </c>
      <c r="X243" s="329">
        <v>0</v>
      </c>
      <c r="Y243" s="329">
        <v>0</v>
      </c>
      <c r="Z243" s="329">
        <v>0</v>
      </c>
      <c r="AA243" s="329">
        <v>0</v>
      </c>
      <c r="AB243" s="329">
        <v>0</v>
      </c>
      <c r="AC243" s="329">
        <v>0</v>
      </c>
      <c r="AD243" s="329">
        <v>0</v>
      </c>
      <c r="AE243" s="329">
        <v>0</v>
      </c>
      <c r="AF243" s="329">
        <v>0</v>
      </c>
      <c r="AG243" s="329">
        <v>0</v>
      </c>
      <c r="AH243" s="329">
        <v>0</v>
      </c>
      <c r="AI243" s="329">
        <v>0</v>
      </c>
      <c r="AJ243" s="329">
        <v>0</v>
      </c>
      <c r="AK243" s="329">
        <v>0</v>
      </c>
      <c r="AL243" s="329">
        <v>0</v>
      </c>
      <c r="AM243" s="329">
        <v>0</v>
      </c>
      <c r="AN243" s="329">
        <v>0</v>
      </c>
      <c r="AO243" s="329">
        <v>0</v>
      </c>
      <c r="AP243" s="329">
        <v>0</v>
      </c>
      <c r="AQ243" s="329">
        <v>0</v>
      </c>
      <c r="AR243" s="329">
        <v>0</v>
      </c>
      <c r="AS243" s="329">
        <v>0</v>
      </c>
      <c r="AT243" s="329">
        <v>0</v>
      </c>
      <c r="AU243" s="329">
        <v>0</v>
      </c>
      <c r="AV243" s="329">
        <v>0</v>
      </c>
      <c r="AW243" s="329">
        <v>0</v>
      </c>
      <c r="AX243" s="329">
        <v>0</v>
      </c>
      <c r="AY243" s="329">
        <v>0</v>
      </c>
      <c r="AZ243" s="329">
        <v>0</v>
      </c>
      <c r="BA243" s="329">
        <v>0</v>
      </c>
      <c r="BB243" s="329">
        <v>0</v>
      </c>
      <c r="BC243" s="329">
        <v>0</v>
      </c>
      <c r="BD243" s="329">
        <v>0</v>
      </c>
      <c r="BE243" s="329">
        <v>0</v>
      </c>
      <c r="BF243" s="329">
        <v>0</v>
      </c>
      <c r="BG243" s="329">
        <v>0</v>
      </c>
      <c r="BH243" s="329">
        <v>0</v>
      </c>
      <c r="BI243" s="329">
        <v>0</v>
      </c>
      <c r="BJ243" s="329">
        <v>0</v>
      </c>
      <c r="BK243" s="329">
        <v>0</v>
      </c>
      <c r="BL243" s="329">
        <v>0</v>
      </c>
      <c r="BM243" s="329">
        <v>0</v>
      </c>
      <c r="BN243" s="329">
        <v>0</v>
      </c>
      <c r="BO243" s="329">
        <v>0</v>
      </c>
      <c r="BP243" s="329">
        <v>0</v>
      </c>
      <c r="BQ243" s="329">
        <v>0</v>
      </c>
      <c r="BR243" s="329">
        <v>0</v>
      </c>
      <c r="BS243" s="329">
        <v>0</v>
      </c>
    </row>
    <row r="244" spans="1:71" ht="15.75" customHeight="1" x14ac:dyDescent="0.25">
      <c r="A244" s="288" t="s">
        <v>1354</v>
      </c>
      <c r="B244" s="218">
        <v>46264</v>
      </c>
      <c r="C244" s="332">
        <v>0.20833333333333334</v>
      </c>
      <c r="D244" s="332">
        <v>0.25</v>
      </c>
      <c r="E244" s="329">
        <v>0</v>
      </c>
      <c r="F244" s="329">
        <v>0</v>
      </c>
      <c r="G244" s="329">
        <v>0</v>
      </c>
      <c r="H244" s="329">
        <v>0</v>
      </c>
      <c r="I244" s="329">
        <v>0</v>
      </c>
      <c r="J244" s="329">
        <v>0</v>
      </c>
      <c r="K244" s="329">
        <v>0</v>
      </c>
      <c r="L244" s="329">
        <v>0</v>
      </c>
      <c r="M244" s="329">
        <v>0</v>
      </c>
      <c r="N244" s="329">
        <v>0</v>
      </c>
      <c r="O244" s="329">
        <v>0</v>
      </c>
      <c r="P244" s="329">
        <v>0</v>
      </c>
      <c r="Q244" s="329">
        <v>0</v>
      </c>
      <c r="R244" s="329">
        <v>0</v>
      </c>
      <c r="S244" s="329">
        <v>0</v>
      </c>
      <c r="T244" s="329">
        <v>0</v>
      </c>
      <c r="U244" s="329">
        <v>0</v>
      </c>
      <c r="V244" s="329">
        <v>0</v>
      </c>
      <c r="W244" s="329">
        <v>0</v>
      </c>
      <c r="X244" s="329">
        <v>0</v>
      </c>
      <c r="Y244" s="329">
        <v>0</v>
      </c>
      <c r="Z244" s="329">
        <v>0</v>
      </c>
      <c r="AA244" s="329">
        <v>0</v>
      </c>
      <c r="AB244" s="329">
        <v>0</v>
      </c>
      <c r="AC244" s="329">
        <v>0</v>
      </c>
      <c r="AD244" s="329">
        <v>0</v>
      </c>
      <c r="AE244" s="329">
        <v>0</v>
      </c>
      <c r="AF244" s="329">
        <v>0</v>
      </c>
      <c r="AG244" s="329">
        <v>0</v>
      </c>
      <c r="AH244" s="329">
        <v>0</v>
      </c>
      <c r="AI244" s="329">
        <v>0</v>
      </c>
      <c r="AJ244" s="329">
        <v>0</v>
      </c>
      <c r="AK244" s="329">
        <v>0</v>
      </c>
      <c r="AL244" s="329">
        <v>0</v>
      </c>
      <c r="AM244" s="329">
        <v>0</v>
      </c>
      <c r="AN244" s="329">
        <v>0</v>
      </c>
      <c r="AO244" s="329">
        <v>0</v>
      </c>
      <c r="AP244" s="329">
        <v>0</v>
      </c>
      <c r="AQ244" s="329">
        <v>0</v>
      </c>
      <c r="AR244" s="329">
        <v>0</v>
      </c>
      <c r="AS244" s="329">
        <v>0</v>
      </c>
      <c r="AT244" s="329">
        <v>0</v>
      </c>
      <c r="AU244" s="329">
        <v>0</v>
      </c>
      <c r="AV244" s="329">
        <v>0</v>
      </c>
      <c r="AW244" s="329">
        <v>0</v>
      </c>
      <c r="AX244" s="329">
        <v>0</v>
      </c>
      <c r="AY244" s="329">
        <v>0</v>
      </c>
      <c r="AZ244" s="329">
        <v>0</v>
      </c>
      <c r="BA244" s="329">
        <v>0</v>
      </c>
      <c r="BB244" s="329">
        <v>0</v>
      </c>
      <c r="BC244" s="329">
        <v>0</v>
      </c>
      <c r="BD244" s="329">
        <v>0</v>
      </c>
      <c r="BE244" s="329">
        <v>0</v>
      </c>
      <c r="BF244" s="329">
        <v>0</v>
      </c>
      <c r="BG244" s="329">
        <v>0</v>
      </c>
      <c r="BH244" s="329">
        <v>0</v>
      </c>
      <c r="BI244" s="329">
        <v>0</v>
      </c>
      <c r="BJ244" s="329">
        <v>0</v>
      </c>
      <c r="BK244" s="329">
        <v>0</v>
      </c>
      <c r="BL244" s="329">
        <v>0</v>
      </c>
      <c r="BM244" s="329">
        <v>0</v>
      </c>
      <c r="BN244" s="329">
        <v>0</v>
      </c>
      <c r="BO244" s="329">
        <v>0</v>
      </c>
      <c r="BP244" s="329">
        <v>0</v>
      </c>
      <c r="BQ244" s="329">
        <v>0</v>
      </c>
      <c r="BR244" s="329">
        <v>0</v>
      </c>
      <c r="BS244" s="329">
        <v>0</v>
      </c>
    </row>
    <row r="245" spans="1:71" ht="15.75" customHeight="1" x14ac:dyDescent="0.25">
      <c r="A245" s="288" t="s">
        <v>1355</v>
      </c>
      <c r="B245" s="218">
        <v>46265</v>
      </c>
      <c r="C245" s="332">
        <v>0.91666666666666663</v>
      </c>
      <c r="D245" s="332">
        <v>0.95833333333333337</v>
      </c>
      <c r="E245" s="329">
        <v>0</v>
      </c>
      <c r="F245" s="329">
        <v>0</v>
      </c>
      <c r="G245" s="329">
        <v>0</v>
      </c>
      <c r="H245" s="329">
        <v>0</v>
      </c>
      <c r="I245" s="329">
        <v>0</v>
      </c>
      <c r="J245" s="329">
        <v>0</v>
      </c>
      <c r="K245" s="329">
        <v>0</v>
      </c>
      <c r="L245" s="329">
        <v>0</v>
      </c>
      <c r="M245" s="329">
        <v>0</v>
      </c>
      <c r="N245" s="329">
        <v>0</v>
      </c>
      <c r="O245" s="329">
        <v>0</v>
      </c>
      <c r="P245" s="329">
        <v>0</v>
      </c>
      <c r="Q245" s="329">
        <v>0</v>
      </c>
      <c r="R245" s="329">
        <v>0</v>
      </c>
      <c r="S245" s="329">
        <v>0</v>
      </c>
      <c r="T245" s="329">
        <v>0</v>
      </c>
      <c r="U245" s="329">
        <v>0</v>
      </c>
      <c r="V245" s="329">
        <v>0</v>
      </c>
      <c r="W245" s="329">
        <v>0</v>
      </c>
      <c r="X245" s="329">
        <v>0</v>
      </c>
      <c r="Y245" s="329">
        <v>0</v>
      </c>
      <c r="Z245" s="329">
        <v>0</v>
      </c>
      <c r="AA245" s="329">
        <v>0</v>
      </c>
      <c r="AB245" s="329">
        <v>0</v>
      </c>
      <c r="AC245" s="329">
        <v>0</v>
      </c>
      <c r="AD245" s="329">
        <v>0</v>
      </c>
      <c r="AE245" s="329">
        <v>0</v>
      </c>
      <c r="AF245" s="329">
        <v>0</v>
      </c>
      <c r="AG245" s="329">
        <v>0</v>
      </c>
      <c r="AH245" s="329">
        <v>0</v>
      </c>
      <c r="AI245" s="329">
        <v>0</v>
      </c>
      <c r="AJ245" s="329">
        <v>0</v>
      </c>
      <c r="AK245" s="329">
        <v>0</v>
      </c>
      <c r="AL245" s="329">
        <v>0</v>
      </c>
      <c r="AM245" s="329">
        <v>0</v>
      </c>
      <c r="AN245" s="329">
        <v>0</v>
      </c>
      <c r="AO245" s="329">
        <v>0</v>
      </c>
      <c r="AP245" s="329">
        <v>0</v>
      </c>
      <c r="AQ245" s="329">
        <v>0</v>
      </c>
      <c r="AR245" s="329">
        <v>0</v>
      </c>
      <c r="AS245" s="329">
        <v>0</v>
      </c>
      <c r="AT245" s="329">
        <v>0</v>
      </c>
      <c r="AU245" s="329">
        <v>0</v>
      </c>
      <c r="AV245" s="329">
        <v>0</v>
      </c>
      <c r="AW245" s="329">
        <v>0</v>
      </c>
      <c r="AX245" s="329">
        <v>0</v>
      </c>
      <c r="AY245" s="329">
        <v>0</v>
      </c>
      <c r="AZ245" s="329">
        <v>0</v>
      </c>
      <c r="BA245" s="329">
        <v>0</v>
      </c>
      <c r="BB245" s="329">
        <v>0</v>
      </c>
      <c r="BC245" s="329">
        <v>0</v>
      </c>
      <c r="BD245" s="329">
        <v>0</v>
      </c>
      <c r="BE245" s="329">
        <v>0</v>
      </c>
      <c r="BF245" s="329">
        <v>0</v>
      </c>
      <c r="BG245" s="329">
        <v>0</v>
      </c>
      <c r="BH245" s="329">
        <v>0</v>
      </c>
      <c r="BI245" s="329">
        <v>0</v>
      </c>
      <c r="BJ245" s="329">
        <v>0</v>
      </c>
      <c r="BK245" s="329">
        <v>0</v>
      </c>
      <c r="BL245" s="329">
        <v>0</v>
      </c>
      <c r="BM245" s="329">
        <v>0</v>
      </c>
      <c r="BN245" s="329">
        <v>0</v>
      </c>
      <c r="BO245" s="329">
        <v>0</v>
      </c>
      <c r="BP245" s="329">
        <v>0</v>
      </c>
      <c r="BQ245" s="329">
        <v>0</v>
      </c>
      <c r="BR245" s="329">
        <v>0</v>
      </c>
      <c r="BS245" s="329">
        <v>0</v>
      </c>
    </row>
    <row r="246" spans="1:71" ht="15.75" customHeight="1" x14ac:dyDescent="0.25">
      <c r="A246" s="288" t="s">
        <v>1356</v>
      </c>
      <c r="B246" s="218">
        <v>46265</v>
      </c>
      <c r="C246" s="332">
        <v>0.95833333333333337</v>
      </c>
      <c r="D246" s="332">
        <v>0</v>
      </c>
      <c r="E246" s="329">
        <v>0</v>
      </c>
      <c r="F246" s="329">
        <v>0</v>
      </c>
      <c r="G246" s="329">
        <v>0</v>
      </c>
      <c r="H246" s="329">
        <v>0</v>
      </c>
      <c r="I246" s="329">
        <v>0</v>
      </c>
      <c r="J246" s="329">
        <v>0</v>
      </c>
      <c r="K246" s="329">
        <v>0</v>
      </c>
      <c r="L246" s="329">
        <v>0</v>
      </c>
      <c r="M246" s="329">
        <v>0</v>
      </c>
      <c r="N246" s="329">
        <v>0</v>
      </c>
      <c r="O246" s="329">
        <v>0</v>
      </c>
      <c r="P246" s="329">
        <v>0</v>
      </c>
      <c r="Q246" s="329">
        <v>0</v>
      </c>
      <c r="R246" s="329">
        <v>0</v>
      </c>
      <c r="S246" s="329">
        <v>0</v>
      </c>
      <c r="T246" s="329">
        <v>0</v>
      </c>
      <c r="U246" s="329">
        <v>0</v>
      </c>
      <c r="V246" s="329">
        <v>0</v>
      </c>
      <c r="W246" s="329">
        <v>0</v>
      </c>
      <c r="X246" s="329">
        <v>0</v>
      </c>
      <c r="Y246" s="329">
        <v>0</v>
      </c>
      <c r="Z246" s="329">
        <v>0</v>
      </c>
      <c r="AA246" s="329">
        <v>0</v>
      </c>
      <c r="AB246" s="329">
        <v>0</v>
      </c>
      <c r="AC246" s="329">
        <v>0</v>
      </c>
      <c r="AD246" s="329">
        <v>0</v>
      </c>
      <c r="AE246" s="329">
        <v>0</v>
      </c>
      <c r="AF246" s="329">
        <v>0</v>
      </c>
      <c r="AG246" s="329">
        <v>0</v>
      </c>
      <c r="AH246" s="329">
        <v>0</v>
      </c>
      <c r="AI246" s="329">
        <v>0</v>
      </c>
      <c r="AJ246" s="329">
        <v>0</v>
      </c>
      <c r="AK246" s="329">
        <v>0</v>
      </c>
      <c r="AL246" s="329">
        <v>0</v>
      </c>
      <c r="AM246" s="329">
        <v>0</v>
      </c>
      <c r="AN246" s="329">
        <v>0</v>
      </c>
      <c r="AO246" s="329">
        <v>0</v>
      </c>
      <c r="AP246" s="329">
        <v>0</v>
      </c>
      <c r="AQ246" s="329">
        <v>0</v>
      </c>
      <c r="AR246" s="329">
        <v>0</v>
      </c>
      <c r="AS246" s="329">
        <v>0</v>
      </c>
      <c r="AT246" s="329">
        <v>0</v>
      </c>
      <c r="AU246" s="329">
        <v>0</v>
      </c>
      <c r="AV246" s="329">
        <v>0</v>
      </c>
      <c r="AW246" s="329">
        <v>0</v>
      </c>
      <c r="AX246" s="329">
        <v>0</v>
      </c>
      <c r="AY246" s="329">
        <v>0</v>
      </c>
      <c r="AZ246" s="329">
        <v>0</v>
      </c>
      <c r="BA246" s="329">
        <v>0</v>
      </c>
      <c r="BB246" s="329">
        <v>0</v>
      </c>
      <c r="BC246" s="329">
        <v>0</v>
      </c>
      <c r="BD246" s="329">
        <v>0</v>
      </c>
      <c r="BE246" s="329">
        <v>0</v>
      </c>
      <c r="BF246" s="329">
        <v>0</v>
      </c>
      <c r="BG246" s="329">
        <v>0</v>
      </c>
      <c r="BH246" s="329">
        <v>0</v>
      </c>
      <c r="BI246" s="329">
        <v>0</v>
      </c>
      <c r="BJ246" s="329">
        <v>0</v>
      </c>
      <c r="BK246" s="329">
        <v>0</v>
      </c>
      <c r="BL246" s="329">
        <v>0</v>
      </c>
      <c r="BM246" s="329">
        <v>0</v>
      </c>
      <c r="BN246" s="329">
        <v>0</v>
      </c>
      <c r="BO246" s="329">
        <v>0</v>
      </c>
      <c r="BP246" s="329">
        <v>0</v>
      </c>
      <c r="BQ246" s="329">
        <v>0</v>
      </c>
      <c r="BR246" s="329">
        <v>0</v>
      </c>
      <c r="BS246" s="329">
        <v>0</v>
      </c>
    </row>
    <row r="247" spans="1:71" ht="15.75" customHeight="1" x14ac:dyDescent="0.25">
      <c r="A247" s="288" t="s">
        <v>1357</v>
      </c>
      <c r="B247" s="218">
        <v>46265</v>
      </c>
      <c r="C247" s="332">
        <v>0</v>
      </c>
      <c r="D247" s="332">
        <v>4.1666666666666664E-2</v>
      </c>
      <c r="E247" s="329">
        <v>0</v>
      </c>
      <c r="F247" s="329">
        <v>0</v>
      </c>
      <c r="G247" s="329">
        <v>0</v>
      </c>
      <c r="H247" s="329">
        <v>0</v>
      </c>
      <c r="I247" s="329">
        <v>0</v>
      </c>
      <c r="J247" s="329">
        <v>0</v>
      </c>
      <c r="K247" s="329">
        <v>0</v>
      </c>
      <c r="L247" s="329">
        <v>0</v>
      </c>
      <c r="M247" s="329">
        <v>0</v>
      </c>
      <c r="N247" s="329">
        <v>0</v>
      </c>
      <c r="O247" s="329">
        <v>0</v>
      </c>
      <c r="P247" s="329">
        <v>0</v>
      </c>
      <c r="Q247" s="329">
        <v>0</v>
      </c>
      <c r="R247" s="329">
        <v>0</v>
      </c>
      <c r="S247" s="329">
        <v>0</v>
      </c>
      <c r="T247" s="329">
        <v>0</v>
      </c>
      <c r="U247" s="329">
        <v>0</v>
      </c>
      <c r="V247" s="329">
        <v>0</v>
      </c>
      <c r="W247" s="329">
        <v>0</v>
      </c>
      <c r="X247" s="329">
        <v>0</v>
      </c>
      <c r="Y247" s="329">
        <v>0</v>
      </c>
      <c r="Z247" s="329">
        <v>0</v>
      </c>
      <c r="AA247" s="329">
        <v>0</v>
      </c>
      <c r="AB247" s="329">
        <v>0</v>
      </c>
      <c r="AC247" s="329">
        <v>0</v>
      </c>
      <c r="AD247" s="329">
        <v>0</v>
      </c>
      <c r="AE247" s="329">
        <v>0</v>
      </c>
      <c r="AF247" s="329">
        <v>0</v>
      </c>
      <c r="AG247" s="329">
        <v>0</v>
      </c>
      <c r="AH247" s="329">
        <v>0</v>
      </c>
      <c r="AI247" s="329">
        <v>0</v>
      </c>
      <c r="AJ247" s="329">
        <v>0</v>
      </c>
      <c r="AK247" s="329">
        <v>0</v>
      </c>
      <c r="AL247" s="329">
        <v>0</v>
      </c>
      <c r="AM247" s="329">
        <v>0</v>
      </c>
      <c r="AN247" s="329">
        <v>0</v>
      </c>
      <c r="AO247" s="329">
        <v>0</v>
      </c>
      <c r="AP247" s="329">
        <v>0</v>
      </c>
      <c r="AQ247" s="329">
        <v>0</v>
      </c>
      <c r="AR247" s="329">
        <v>0</v>
      </c>
      <c r="AS247" s="329">
        <v>0</v>
      </c>
      <c r="AT247" s="329">
        <v>0</v>
      </c>
      <c r="AU247" s="329">
        <v>0</v>
      </c>
      <c r="AV247" s="329">
        <v>0</v>
      </c>
      <c r="AW247" s="329">
        <v>0</v>
      </c>
      <c r="AX247" s="329">
        <v>0</v>
      </c>
      <c r="AY247" s="329">
        <v>0</v>
      </c>
      <c r="AZ247" s="329">
        <v>0</v>
      </c>
      <c r="BA247" s="329">
        <v>0</v>
      </c>
      <c r="BB247" s="329">
        <v>0</v>
      </c>
      <c r="BC247" s="329">
        <v>0</v>
      </c>
      <c r="BD247" s="329">
        <v>0</v>
      </c>
      <c r="BE247" s="329">
        <v>0</v>
      </c>
      <c r="BF247" s="329">
        <v>0</v>
      </c>
      <c r="BG247" s="329">
        <v>0</v>
      </c>
      <c r="BH247" s="329">
        <v>0</v>
      </c>
      <c r="BI247" s="329">
        <v>0</v>
      </c>
      <c r="BJ247" s="329">
        <v>0</v>
      </c>
      <c r="BK247" s="329">
        <v>0</v>
      </c>
      <c r="BL247" s="329">
        <v>0</v>
      </c>
      <c r="BM247" s="329">
        <v>0</v>
      </c>
      <c r="BN247" s="329">
        <v>0</v>
      </c>
      <c r="BO247" s="329">
        <v>0</v>
      </c>
      <c r="BP247" s="329">
        <v>0</v>
      </c>
      <c r="BQ247" s="329">
        <v>0</v>
      </c>
      <c r="BR247" s="329">
        <v>0</v>
      </c>
      <c r="BS247" s="329">
        <v>0</v>
      </c>
    </row>
    <row r="248" spans="1:71" ht="15.75" customHeight="1" x14ac:dyDescent="0.25">
      <c r="A248" s="288" t="s">
        <v>1358</v>
      </c>
      <c r="B248" s="218">
        <v>46265</v>
      </c>
      <c r="C248" s="332">
        <v>4.1666666666666664E-2</v>
      </c>
      <c r="D248" s="332">
        <v>8.3333333333333329E-2</v>
      </c>
      <c r="E248" s="329">
        <v>0</v>
      </c>
      <c r="F248" s="329">
        <v>0</v>
      </c>
      <c r="G248" s="329">
        <v>0</v>
      </c>
      <c r="H248" s="329">
        <v>0</v>
      </c>
      <c r="I248" s="329">
        <v>0</v>
      </c>
      <c r="J248" s="329">
        <v>0</v>
      </c>
      <c r="K248" s="329">
        <v>0</v>
      </c>
      <c r="L248" s="329">
        <v>0</v>
      </c>
      <c r="M248" s="329">
        <v>0</v>
      </c>
      <c r="N248" s="329">
        <v>0</v>
      </c>
      <c r="O248" s="329">
        <v>0</v>
      </c>
      <c r="P248" s="329">
        <v>0</v>
      </c>
      <c r="Q248" s="329">
        <v>0</v>
      </c>
      <c r="R248" s="329">
        <v>0</v>
      </c>
      <c r="S248" s="329">
        <v>0</v>
      </c>
      <c r="T248" s="329">
        <v>0</v>
      </c>
      <c r="U248" s="329">
        <v>0</v>
      </c>
      <c r="V248" s="329">
        <v>0</v>
      </c>
      <c r="W248" s="329">
        <v>0</v>
      </c>
      <c r="X248" s="329">
        <v>0</v>
      </c>
      <c r="Y248" s="329">
        <v>0</v>
      </c>
      <c r="Z248" s="329">
        <v>0</v>
      </c>
      <c r="AA248" s="329">
        <v>0</v>
      </c>
      <c r="AB248" s="329">
        <v>0</v>
      </c>
      <c r="AC248" s="329">
        <v>0</v>
      </c>
      <c r="AD248" s="329">
        <v>0</v>
      </c>
      <c r="AE248" s="329">
        <v>0</v>
      </c>
      <c r="AF248" s="329">
        <v>0</v>
      </c>
      <c r="AG248" s="329">
        <v>0</v>
      </c>
      <c r="AH248" s="329">
        <v>0</v>
      </c>
      <c r="AI248" s="329">
        <v>0</v>
      </c>
      <c r="AJ248" s="329">
        <v>0</v>
      </c>
      <c r="AK248" s="329">
        <v>0</v>
      </c>
      <c r="AL248" s="329">
        <v>0</v>
      </c>
      <c r="AM248" s="329">
        <v>0</v>
      </c>
      <c r="AN248" s="329">
        <v>0</v>
      </c>
      <c r="AO248" s="329">
        <v>0</v>
      </c>
      <c r="AP248" s="329">
        <v>0</v>
      </c>
      <c r="AQ248" s="329">
        <v>0</v>
      </c>
      <c r="AR248" s="329">
        <v>0</v>
      </c>
      <c r="AS248" s="329">
        <v>0</v>
      </c>
      <c r="AT248" s="329">
        <v>0</v>
      </c>
      <c r="AU248" s="329">
        <v>0</v>
      </c>
      <c r="AV248" s="329">
        <v>0</v>
      </c>
      <c r="AW248" s="329">
        <v>0</v>
      </c>
      <c r="AX248" s="329">
        <v>0</v>
      </c>
      <c r="AY248" s="329">
        <v>0</v>
      </c>
      <c r="AZ248" s="329">
        <v>0</v>
      </c>
      <c r="BA248" s="329">
        <v>0</v>
      </c>
      <c r="BB248" s="329">
        <v>0</v>
      </c>
      <c r="BC248" s="329">
        <v>0</v>
      </c>
      <c r="BD248" s="329">
        <v>0</v>
      </c>
      <c r="BE248" s="329">
        <v>0</v>
      </c>
      <c r="BF248" s="329">
        <v>0</v>
      </c>
      <c r="BG248" s="329">
        <v>0</v>
      </c>
      <c r="BH248" s="329">
        <v>0</v>
      </c>
      <c r="BI248" s="329">
        <v>0</v>
      </c>
      <c r="BJ248" s="329">
        <v>0</v>
      </c>
      <c r="BK248" s="329">
        <v>0</v>
      </c>
      <c r="BL248" s="329">
        <v>0</v>
      </c>
      <c r="BM248" s="329">
        <v>0</v>
      </c>
      <c r="BN248" s="329">
        <v>0</v>
      </c>
      <c r="BO248" s="329">
        <v>0</v>
      </c>
      <c r="BP248" s="329">
        <v>0</v>
      </c>
      <c r="BQ248" s="329">
        <v>0</v>
      </c>
      <c r="BR248" s="329">
        <v>0</v>
      </c>
      <c r="BS248" s="329">
        <v>0</v>
      </c>
    </row>
    <row r="249" spans="1:71" ht="15.75" customHeight="1" x14ac:dyDescent="0.25">
      <c r="A249" s="288" t="s">
        <v>1359</v>
      </c>
      <c r="B249" s="218">
        <v>46265</v>
      </c>
      <c r="C249" s="332">
        <v>8.3333333333333329E-2</v>
      </c>
      <c r="D249" s="332">
        <v>0.125</v>
      </c>
      <c r="E249" s="329">
        <v>0</v>
      </c>
      <c r="F249" s="329">
        <v>0</v>
      </c>
      <c r="G249" s="329">
        <v>0</v>
      </c>
      <c r="H249" s="329">
        <v>0</v>
      </c>
      <c r="I249" s="329">
        <v>0</v>
      </c>
      <c r="J249" s="329">
        <v>0</v>
      </c>
      <c r="K249" s="329">
        <v>0</v>
      </c>
      <c r="L249" s="329">
        <v>0</v>
      </c>
      <c r="M249" s="329">
        <v>0</v>
      </c>
      <c r="N249" s="329">
        <v>0</v>
      </c>
      <c r="O249" s="329">
        <v>0</v>
      </c>
      <c r="P249" s="329">
        <v>0</v>
      </c>
      <c r="Q249" s="329">
        <v>0</v>
      </c>
      <c r="R249" s="329">
        <v>0</v>
      </c>
      <c r="S249" s="329">
        <v>0</v>
      </c>
      <c r="T249" s="329">
        <v>0</v>
      </c>
      <c r="U249" s="329">
        <v>0</v>
      </c>
      <c r="V249" s="329">
        <v>0</v>
      </c>
      <c r="W249" s="329">
        <v>0</v>
      </c>
      <c r="X249" s="329">
        <v>0</v>
      </c>
      <c r="Y249" s="329">
        <v>0</v>
      </c>
      <c r="Z249" s="329">
        <v>0</v>
      </c>
      <c r="AA249" s="329">
        <v>0</v>
      </c>
      <c r="AB249" s="329">
        <v>0</v>
      </c>
      <c r="AC249" s="329">
        <v>0</v>
      </c>
      <c r="AD249" s="329">
        <v>0</v>
      </c>
      <c r="AE249" s="329">
        <v>0</v>
      </c>
      <c r="AF249" s="329">
        <v>0</v>
      </c>
      <c r="AG249" s="329">
        <v>0</v>
      </c>
      <c r="AH249" s="329">
        <v>0</v>
      </c>
      <c r="AI249" s="329">
        <v>0</v>
      </c>
      <c r="AJ249" s="329">
        <v>0</v>
      </c>
      <c r="AK249" s="329">
        <v>0</v>
      </c>
      <c r="AL249" s="329">
        <v>0</v>
      </c>
      <c r="AM249" s="329">
        <v>0</v>
      </c>
      <c r="AN249" s="329">
        <v>0</v>
      </c>
      <c r="AO249" s="329">
        <v>0</v>
      </c>
      <c r="AP249" s="329">
        <v>0</v>
      </c>
      <c r="AQ249" s="329">
        <v>0</v>
      </c>
      <c r="AR249" s="329">
        <v>0</v>
      </c>
      <c r="AS249" s="329">
        <v>0</v>
      </c>
      <c r="AT249" s="329">
        <v>0</v>
      </c>
      <c r="AU249" s="329">
        <v>0</v>
      </c>
      <c r="AV249" s="329">
        <v>0</v>
      </c>
      <c r="AW249" s="329">
        <v>0</v>
      </c>
      <c r="AX249" s="329">
        <v>0</v>
      </c>
      <c r="AY249" s="329">
        <v>0</v>
      </c>
      <c r="AZ249" s="329">
        <v>0</v>
      </c>
      <c r="BA249" s="329">
        <v>0</v>
      </c>
      <c r="BB249" s="329">
        <v>0</v>
      </c>
      <c r="BC249" s="329">
        <v>0</v>
      </c>
      <c r="BD249" s="329">
        <v>0</v>
      </c>
      <c r="BE249" s="329">
        <v>0</v>
      </c>
      <c r="BF249" s="329">
        <v>0</v>
      </c>
      <c r="BG249" s="329">
        <v>0</v>
      </c>
      <c r="BH249" s="329">
        <v>0</v>
      </c>
      <c r="BI249" s="329">
        <v>0</v>
      </c>
      <c r="BJ249" s="329">
        <v>0</v>
      </c>
      <c r="BK249" s="329">
        <v>0</v>
      </c>
      <c r="BL249" s="329">
        <v>0</v>
      </c>
      <c r="BM249" s="329">
        <v>0</v>
      </c>
      <c r="BN249" s="329">
        <v>0</v>
      </c>
      <c r="BO249" s="329">
        <v>0</v>
      </c>
      <c r="BP249" s="329">
        <v>0</v>
      </c>
      <c r="BQ249" s="329">
        <v>0</v>
      </c>
      <c r="BR249" s="329">
        <v>0</v>
      </c>
      <c r="BS249" s="329">
        <v>0</v>
      </c>
    </row>
    <row r="250" spans="1:71" ht="15.75" customHeight="1" x14ac:dyDescent="0.25">
      <c r="A250" s="288" t="s">
        <v>1360</v>
      </c>
      <c r="B250" s="218">
        <v>46265</v>
      </c>
      <c r="C250" s="332">
        <v>0.125</v>
      </c>
      <c r="D250" s="332">
        <v>0.16666666666666666</v>
      </c>
      <c r="E250" s="329">
        <v>0</v>
      </c>
      <c r="F250" s="329">
        <v>0</v>
      </c>
      <c r="G250" s="329">
        <v>0</v>
      </c>
      <c r="H250" s="329">
        <v>0</v>
      </c>
      <c r="I250" s="329">
        <v>0</v>
      </c>
      <c r="J250" s="329">
        <v>0</v>
      </c>
      <c r="K250" s="329">
        <v>0</v>
      </c>
      <c r="L250" s="329">
        <v>0</v>
      </c>
      <c r="M250" s="329">
        <v>0</v>
      </c>
      <c r="N250" s="329">
        <v>0</v>
      </c>
      <c r="O250" s="329">
        <v>0</v>
      </c>
      <c r="P250" s="329">
        <v>0</v>
      </c>
      <c r="Q250" s="329">
        <v>0</v>
      </c>
      <c r="R250" s="329">
        <v>0</v>
      </c>
      <c r="S250" s="329">
        <v>0</v>
      </c>
      <c r="T250" s="329">
        <v>0</v>
      </c>
      <c r="U250" s="329">
        <v>0</v>
      </c>
      <c r="V250" s="329">
        <v>0</v>
      </c>
      <c r="W250" s="329">
        <v>0</v>
      </c>
      <c r="X250" s="329">
        <v>0</v>
      </c>
      <c r="Y250" s="329">
        <v>0</v>
      </c>
      <c r="Z250" s="329">
        <v>0</v>
      </c>
      <c r="AA250" s="329">
        <v>0</v>
      </c>
      <c r="AB250" s="329">
        <v>0</v>
      </c>
      <c r="AC250" s="329">
        <v>0</v>
      </c>
      <c r="AD250" s="329">
        <v>0</v>
      </c>
      <c r="AE250" s="329">
        <v>0</v>
      </c>
      <c r="AF250" s="329">
        <v>0</v>
      </c>
      <c r="AG250" s="329">
        <v>0</v>
      </c>
      <c r="AH250" s="329">
        <v>0</v>
      </c>
      <c r="AI250" s="329">
        <v>0</v>
      </c>
      <c r="AJ250" s="329">
        <v>0</v>
      </c>
      <c r="AK250" s="329">
        <v>0</v>
      </c>
      <c r="AL250" s="329">
        <v>0</v>
      </c>
      <c r="AM250" s="329">
        <v>0</v>
      </c>
      <c r="AN250" s="329">
        <v>0</v>
      </c>
      <c r="AO250" s="329">
        <v>0</v>
      </c>
      <c r="AP250" s="329">
        <v>0</v>
      </c>
      <c r="AQ250" s="329">
        <v>0</v>
      </c>
      <c r="AR250" s="329">
        <v>0</v>
      </c>
      <c r="AS250" s="329">
        <v>0</v>
      </c>
      <c r="AT250" s="329">
        <v>0</v>
      </c>
      <c r="AU250" s="329">
        <v>0</v>
      </c>
      <c r="AV250" s="329">
        <v>0</v>
      </c>
      <c r="AW250" s="329">
        <v>0</v>
      </c>
      <c r="AX250" s="329">
        <v>0</v>
      </c>
      <c r="AY250" s="329">
        <v>0</v>
      </c>
      <c r="AZ250" s="329">
        <v>0</v>
      </c>
      <c r="BA250" s="329">
        <v>0</v>
      </c>
      <c r="BB250" s="329">
        <v>0</v>
      </c>
      <c r="BC250" s="329">
        <v>0</v>
      </c>
      <c r="BD250" s="329">
        <v>0</v>
      </c>
      <c r="BE250" s="329">
        <v>0</v>
      </c>
      <c r="BF250" s="329">
        <v>0</v>
      </c>
      <c r="BG250" s="329">
        <v>0</v>
      </c>
      <c r="BH250" s="329">
        <v>0</v>
      </c>
      <c r="BI250" s="329">
        <v>0</v>
      </c>
      <c r="BJ250" s="329">
        <v>0</v>
      </c>
      <c r="BK250" s="329">
        <v>0</v>
      </c>
      <c r="BL250" s="329">
        <v>0</v>
      </c>
      <c r="BM250" s="329">
        <v>0</v>
      </c>
      <c r="BN250" s="329">
        <v>0</v>
      </c>
      <c r="BO250" s="329">
        <v>0</v>
      </c>
      <c r="BP250" s="329">
        <v>0</v>
      </c>
      <c r="BQ250" s="329">
        <v>0</v>
      </c>
      <c r="BR250" s="329">
        <v>0</v>
      </c>
      <c r="BS250" s="329">
        <v>0</v>
      </c>
    </row>
    <row r="251" spans="1:71" ht="15.75" customHeight="1" x14ac:dyDescent="0.25">
      <c r="A251" s="288" t="s">
        <v>1361</v>
      </c>
      <c r="B251" s="218">
        <v>46265</v>
      </c>
      <c r="C251" s="332">
        <v>0.16666666666666666</v>
      </c>
      <c r="D251" s="332">
        <v>0.20833333333333334</v>
      </c>
      <c r="E251" s="329">
        <v>0</v>
      </c>
      <c r="F251" s="329">
        <v>0</v>
      </c>
      <c r="G251" s="329">
        <v>0</v>
      </c>
      <c r="H251" s="329">
        <v>0</v>
      </c>
      <c r="I251" s="329">
        <v>0</v>
      </c>
      <c r="J251" s="329">
        <v>0</v>
      </c>
      <c r="K251" s="329">
        <v>0</v>
      </c>
      <c r="L251" s="329">
        <v>0</v>
      </c>
      <c r="M251" s="329">
        <v>0</v>
      </c>
      <c r="N251" s="329">
        <v>0</v>
      </c>
      <c r="O251" s="329">
        <v>0</v>
      </c>
      <c r="P251" s="329">
        <v>0</v>
      </c>
      <c r="Q251" s="329">
        <v>0</v>
      </c>
      <c r="R251" s="329">
        <v>0</v>
      </c>
      <c r="S251" s="329">
        <v>0</v>
      </c>
      <c r="T251" s="329">
        <v>0</v>
      </c>
      <c r="U251" s="329">
        <v>0</v>
      </c>
      <c r="V251" s="329">
        <v>0</v>
      </c>
      <c r="W251" s="329">
        <v>0</v>
      </c>
      <c r="X251" s="329">
        <v>0</v>
      </c>
      <c r="Y251" s="329">
        <v>0</v>
      </c>
      <c r="Z251" s="329">
        <v>0</v>
      </c>
      <c r="AA251" s="329">
        <v>0</v>
      </c>
      <c r="AB251" s="329">
        <v>0</v>
      </c>
      <c r="AC251" s="329">
        <v>0</v>
      </c>
      <c r="AD251" s="329">
        <v>0</v>
      </c>
      <c r="AE251" s="329">
        <v>0</v>
      </c>
      <c r="AF251" s="329">
        <v>0</v>
      </c>
      <c r="AG251" s="329">
        <v>0</v>
      </c>
      <c r="AH251" s="329">
        <v>0</v>
      </c>
      <c r="AI251" s="329">
        <v>0</v>
      </c>
      <c r="AJ251" s="329">
        <v>0</v>
      </c>
      <c r="AK251" s="329">
        <v>0</v>
      </c>
      <c r="AL251" s="329">
        <v>0</v>
      </c>
      <c r="AM251" s="329">
        <v>0</v>
      </c>
      <c r="AN251" s="329">
        <v>0</v>
      </c>
      <c r="AO251" s="329">
        <v>0</v>
      </c>
      <c r="AP251" s="329">
        <v>0</v>
      </c>
      <c r="AQ251" s="329">
        <v>0</v>
      </c>
      <c r="AR251" s="329">
        <v>0</v>
      </c>
      <c r="AS251" s="329">
        <v>0</v>
      </c>
      <c r="AT251" s="329">
        <v>0</v>
      </c>
      <c r="AU251" s="329">
        <v>0</v>
      </c>
      <c r="AV251" s="329">
        <v>0</v>
      </c>
      <c r="AW251" s="329">
        <v>0</v>
      </c>
      <c r="AX251" s="329">
        <v>0</v>
      </c>
      <c r="AY251" s="329">
        <v>0</v>
      </c>
      <c r="AZ251" s="329">
        <v>0</v>
      </c>
      <c r="BA251" s="329">
        <v>0</v>
      </c>
      <c r="BB251" s="329">
        <v>0</v>
      </c>
      <c r="BC251" s="329">
        <v>0</v>
      </c>
      <c r="BD251" s="329">
        <v>0</v>
      </c>
      <c r="BE251" s="329">
        <v>0</v>
      </c>
      <c r="BF251" s="329">
        <v>0</v>
      </c>
      <c r="BG251" s="329">
        <v>0</v>
      </c>
      <c r="BH251" s="329">
        <v>0</v>
      </c>
      <c r="BI251" s="329">
        <v>0</v>
      </c>
      <c r="BJ251" s="329">
        <v>0</v>
      </c>
      <c r="BK251" s="329">
        <v>0</v>
      </c>
      <c r="BL251" s="329">
        <v>0</v>
      </c>
      <c r="BM251" s="329">
        <v>0</v>
      </c>
      <c r="BN251" s="329">
        <v>0</v>
      </c>
      <c r="BO251" s="329">
        <v>0</v>
      </c>
      <c r="BP251" s="329">
        <v>0</v>
      </c>
      <c r="BQ251" s="329">
        <v>0</v>
      </c>
      <c r="BR251" s="329">
        <v>0</v>
      </c>
      <c r="BS251" s="329">
        <v>0</v>
      </c>
    </row>
    <row r="252" spans="1:71" ht="15.75" customHeight="1" x14ac:dyDescent="0.25">
      <c r="A252" s="288" t="s">
        <v>1362</v>
      </c>
      <c r="B252" s="218">
        <v>46265</v>
      </c>
      <c r="C252" s="332">
        <v>0.20833333333333334</v>
      </c>
      <c r="D252" s="332">
        <v>0.25</v>
      </c>
      <c r="E252" s="329">
        <v>0</v>
      </c>
      <c r="F252" s="329">
        <v>0</v>
      </c>
      <c r="G252" s="329">
        <v>0</v>
      </c>
      <c r="H252" s="329">
        <v>0</v>
      </c>
      <c r="I252" s="329">
        <v>0</v>
      </c>
      <c r="J252" s="329">
        <v>0</v>
      </c>
      <c r="K252" s="329">
        <v>0</v>
      </c>
      <c r="L252" s="329">
        <v>0</v>
      </c>
      <c r="M252" s="329">
        <v>0</v>
      </c>
      <c r="N252" s="329">
        <v>0</v>
      </c>
      <c r="O252" s="329">
        <v>0</v>
      </c>
      <c r="P252" s="329">
        <v>0</v>
      </c>
      <c r="Q252" s="329">
        <v>0</v>
      </c>
      <c r="R252" s="329">
        <v>0</v>
      </c>
      <c r="S252" s="329">
        <v>0</v>
      </c>
      <c r="T252" s="329">
        <v>0</v>
      </c>
      <c r="U252" s="329">
        <v>0</v>
      </c>
      <c r="V252" s="329">
        <v>0</v>
      </c>
      <c r="W252" s="329">
        <v>0</v>
      </c>
      <c r="X252" s="329">
        <v>0</v>
      </c>
      <c r="Y252" s="329">
        <v>0</v>
      </c>
      <c r="Z252" s="329">
        <v>0</v>
      </c>
      <c r="AA252" s="329">
        <v>0</v>
      </c>
      <c r="AB252" s="329">
        <v>0</v>
      </c>
      <c r="AC252" s="329">
        <v>0</v>
      </c>
      <c r="AD252" s="329">
        <v>0</v>
      </c>
      <c r="AE252" s="329">
        <v>0</v>
      </c>
      <c r="AF252" s="329">
        <v>0</v>
      </c>
      <c r="AG252" s="329">
        <v>0</v>
      </c>
      <c r="AH252" s="329">
        <v>0</v>
      </c>
      <c r="AI252" s="329">
        <v>0</v>
      </c>
      <c r="AJ252" s="329">
        <v>0</v>
      </c>
      <c r="AK252" s="329">
        <v>0</v>
      </c>
      <c r="AL252" s="329">
        <v>0</v>
      </c>
      <c r="AM252" s="329">
        <v>0</v>
      </c>
      <c r="AN252" s="329">
        <v>0</v>
      </c>
      <c r="AO252" s="329">
        <v>0</v>
      </c>
      <c r="AP252" s="329">
        <v>0</v>
      </c>
      <c r="AQ252" s="329">
        <v>0</v>
      </c>
      <c r="AR252" s="329">
        <v>0</v>
      </c>
      <c r="AS252" s="329">
        <v>0</v>
      </c>
      <c r="AT252" s="329">
        <v>0</v>
      </c>
      <c r="AU252" s="329">
        <v>0</v>
      </c>
      <c r="AV252" s="329">
        <v>0</v>
      </c>
      <c r="AW252" s="329">
        <v>0</v>
      </c>
      <c r="AX252" s="329">
        <v>0</v>
      </c>
      <c r="AY252" s="329">
        <v>0</v>
      </c>
      <c r="AZ252" s="329">
        <v>0</v>
      </c>
      <c r="BA252" s="329">
        <v>0</v>
      </c>
      <c r="BB252" s="329">
        <v>0</v>
      </c>
      <c r="BC252" s="329">
        <v>0</v>
      </c>
      <c r="BD252" s="329">
        <v>0</v>
      </c>
      <c r="BE252" s="329">
        <v>0</v>
      </c>
      <c r="BF252" s="329">
        <v>0</v>
      </c>
      <c r="BG252" s="329">
        <v>0</v>
      </c>
      <c r="BH252" s="329">
        <v>0</v>
      </c>
      <c r="BI252" s="329">
        <v>0</v>
      </c>
      <c r="BJ252" s="329">
        <v>0</v>
      </c>
      <c r="BK252" s="329">
        <v>0</v>
      </c>
      <c r="BL252" s="329">
        <v>0</v>
      </c>
      <c r="BM252" s="329">
        <v>0</v>
      </c>
      <c r="BN252" s="329">
        <v>0</v>
      </c>
      <c r="BO252" s="329">
        <v>0</v>
      </c>
      <c r="BP252" s="329">
        <v>0</v>
      </c>
      <c r="BQ252" s="329">
        <v>0</v>
      </c>
      <c r="BR252" s="329">
        <v>0</v>
      </c>
      <c r="BS252" s="329">
        <v>0</v>
      </c>
    </row>
    <row r="253" spans="1:71" ht="15.75" customHeight="1" x14ac:dyDescent="0.25">
      <c r="A253" s="288" t="s">
        <v>1363</v>
      </c>
      <c r="B253" s="218">
        <v>46266</v>
      </c>
      <c r="C253" s="332">
        <v>0.91666666666666663</v>
      </c>
      <c r="D253" s="332">
        <v>0.95833333333333337</v>
      </c>
      <c r="E253" s="329">
        <v>0</v>
      </c>
      <c r="F253" s="329">
        <v>0</v>
      </c>
      <c r="G253" s="329">
        <v>0</v>
      </c>
      <c r="H253" s="329">
        <v>0</v>
      </c>
      <c r="I253" s="329">
        <v>0</v>
      </c>
      <c r="J253" s="329">
        <v>0</v>
      </c>
      <c r="K253" s="329">
        <v>0</v>
      </c>
      <c r="L253" s="329">
        <v>0</v>
      </c>
      <c r="M253" s="329">
        <v>0</v>
      </c>
      <c r="N253" s="329">
        <v>0</v>
      </c>
      <c r="O253" s="329">
        <v>0</v>
      </c>
      <c r="P253" s="329">
        <v>0</v>
      </c>
      <c r="Q253" s="329">
        <v>0</v>
      </c>
      <c r="R253" s="329">
        <v>0</v>
      </c>
      <c r="S253" s="329">
        <v>0</v>
      </c>
      <c r="T253" s="329">
        <v>0</v>
      </c>
      <c r="U253" s="329">
        <v>0</v>
      </c>
      <c r="V253" s="329">
        <v>0</v>
      </c>
      <c r="W253" s="329">
        <v>0</v>
      </c>
      <c r="X253" s="329">
        <v>0</v>
      </c>
      <c r="Y253" s="329">
        <v>0</v>
      </c>
      <c r="Z253" s="329">
        <v>0</v>
      </c>
      <c r="AA253" s="329">
        <v>0</v>
      </c>
      <c r="AB253" s="329">
        <v>0</v>
      </c>
      <c r="AC253" s="329">
        <v>0</v>
      </c>
      <c r="AD253" s="329">
        <v>0</v>
      </c>
      <c r="AE253" s="329">
        <v>0</v>
      </c>
      <c r="AF253" s="329">
        <v>0</v>
      </c>
      <c r="AG253" s="329">
        <v>0</v>
      </c>
      <c r="AH253" s="329">
        <v>0</v>
      </c>
      <c r="AI253" s="329">
        <v>0</v>
      </c>
      <c r="AJ253" s="329">
        <v>0</v>
      </c>
      <c r="AK253" s="329">
        <v>0</v>
      </c>
      <c r="AL253" s="329">
        <v>0</v>
      </c>
      <c r="AM253" s="329">
        <v>0</v>
      </c>
      <c r="AN253" s="329">
        <v>0</v>
      </c>
      <c r="AO253" s="329">
        <v>0</v>
      </c>
      <c r="AP253" s="329">
        <v>0</v>
      </c>
      <c r="AQ253" s="329">
        <v>0</v>
      </c>
      <c r="AR253" s="329">
        <v>0</v>
      </c>
      <c r="AS253" s="329">
        <v>0</v>
      </c>
      <c r="AT253" s="329">
        <v>0</v>
      </c>
      <c r="AU253" s="329">
        <v>0</v>
      </c>
      <c r="AV253" s="329">
        <v>0</v>
      </c>
      <c r="AW253" s="329">
        <v>0</v>
      </c>
      <c r="AX253" s="329">
        <v>0</v>
      </c>
      <c r="AY253" s="329">
        <v>0</v>
      </c>
      <c r="AZ253" s="329">
        <v>0</v>
      </c>
      <c r="BA253" s="329">
        <v>0</v>
      </c>
      <c r="BB253" s="329">
        <v>0</v>
      </c>
      <c r="BC253" s="329">
        <v>0</v>
      </c>
      <c r="BD253" s="329">
        <v>0</v>
      </c>
      <c r="BE253" s="329">
        <v>0</v>
      </c>
      <c r="BF253" s="329">
        <v>0</v>
      </c>
      <c r="BG253" s="329">
        <v>0</v>
      </c>
      <c r="BH253" s="329">
        <v>0</v>
      </c>
      <c r="BI253" s="329">
        <v>0</v>
      </c>
      <c r="BJ253" s="329">
        <v>0</v>
      </c>
      <c r="BK253" s="329">
        <v>0</v>
      </c>
      <c r="BL253" s="329">
        <v>0</v>
      </c>
      <c r="BM253" s="329">
        <v>0</v>
      </c>
      <c r="BN253" s="329">
        <v>0</v>
      </c>
      <c r="BO253" s="329">
        <v>0</v>
      </c>
      <c r="BP253" s="329">
        <v>0</v>
      </c>
      <c r="BQ253" s="329">
        <v>0</v>
      </c>
      <c r="BR253" s="329">
        <v>0</v>
      </c>
      <c r="BS253" s="329">
        <v>0</v>
      </c>
    </row>
    <row r="254" spans="1:71" ht="15.75" customHeight="1" x14ac:dyDescent="0.25">
      <c r="A254" s="288" t="s">
        <v>1364</v>
      </c>
      <c r="B254" s="218">
        <v>46266</v>
      </c>
      <c r="C254" s="332">
        <v>0.95833333333333337</v>
      </c>
      <c r="D254" s="332">
        <v>0</v>
      </c>
      <c r="E254" s="329">
        <v>0</v>
      </c>
      <c r="F254" s="329">
        <v>0</v>
      </c>
      <c r="G254" s="329">
        <v>0</v>
      </c>
      <c r="H254" s="329">
        <v>0</v>
      </c>
      <c r="I254" s="329">
        <v>0</v>
      </c>
      <c r="J254" s="329">
        <v>0</v>
      </c>
      <c r="K254" s="329">
        <v>0</v>
      </c>
      <c r="L254" s="329">
        <v>0</v>
      </c>
      <c r="M254" s="329">
        <v>0</v>
      </c>
      <c r="N254" s="329">
        <v>0</v>
      </c>
      <c r="O254" s="329">
        <v>0</v>
      </c>
      <c r="P254" s="329">
        <v>0</v>
      </c>
      <c r="Q254" s="329">
        <v>0</v>
      </c>
      <c r="R254" s="329">
        <v>0</v>
      </c>
      <c r="S254" s="329">
        <v>0</v>
      </c>
      <c r="T254" s="329">
        <v>0</v>
      </c>
      <c r="U254" s="329">
        <v>0</v>
      </c>
      <c r="V254" s="329">
        <v>0</v>
      </c>
      <c r="W254" s="329">
        <v>0</v>
      </c>
      <c r="X254" s="329">
        <v>0</v>
      </c>
      <c r="Y254" s="329">
        <v>0</v>
      </c>
      <c r="Z254" s="329">
        <v>0</v>
      </c>
      <c r="AA254" s="329">
        <v>0</v>
      </c>
      <c r="AB254" s="329">
        <v>0</v>
      </c>
      <c r="AC254" s="329">
        <v>0</v>
      </c>
      <c r="AD254" s="329">
        <v>0</v>
      </c>
      <c r="AE254" s="329">
        <v>0</v>
      </c>
      <c r="AF254" s="329">
        <v>0</v>
      </c>
      <c r="AG254" s="329">
        <v>0</v>
      </c>
      <c r="AH254" s="329">
        <v>0</v>
      </c>
      <c r="AI254" s="329">
        <v>0</v>
      </c>
      <c r="AJ254" s="329">
        <v>0</v>
      </c>
      <c r="AK254" s="329">
        <v>0</v>
      </c>
      <c r="AL254" s="329">
        <v>0</v>
      </c>
      <c r="AM254" s="329">
        <v>0</v>
      </c>
      <c r="AN254" s="329">
        <v>0</v>
      </c>
      <c r="AO254" s="329">
        <v>0</v>
      </c>
      <c r="AP254" s="329">
        <v>0</v>
      </c>
      <c r="AQ254" s="329">
        <v>0</v>
      </c>
      <c r="AR254" s="329">
        <v>0</v>
      </c>
      <c r="AS254" s="329">
        <v>0</v>
      </c>
      <c r="AT254" s="329">
        <v>0</v>
      </c>
      <c r="AU254" s="329">
        <v>0</v>
      </c>
      <c r="AV254" s="329">
        <v>0</v>
      </c>
      <c r="AW254" s="329">
        <v>0</v>
      </c>
      <c r="AX254" s="329">
        <v>0</v>
      </c>
      <c r="AY254" s="329">
        <v>0</v>
      </c>
      <c r="AZ254" s="329">
        <v>0</v>
      </c>
      <c r="BA254" s="329">
        <v>0</v>
      </c>
      <c r="BB254" s="329">
        <v>0</v>
      </c>
      <c r="BC254" s="329">
        <v>0</v>
      </c>
      <c r="BD254" s="329">
        <v>0</v>
      </c>
      <c r="BE254" s="329">
        <v>0</v>
      </c>
      <c r="BF254" s="329">
        <v>0</v>
      </c>
      <c r="BG254" s="329">
        <v>0</v>
      </c>
      <c r="BH254" s="329">
        <v>0</v>
      </c>
      <c r="BI254" s="329">
        <v>0</v>
      </c>
      <c r="BJ254" s="329">
        <v>0</v>
      </c>
      <c r="BK254" s="329">
        <v>0</v>
      </c>
      <c r="BL254" s="329">
        <v>0</v>
      </c>
      <c r="BM254" s="329">
        <v>0</v>
      </c>
      <c r="BN254" s="329">
        <v>0</v>
      </c>
      <c r="BO254" s="329">
        <v>0</v>
      </c>
      <c r="BP254" s="329">
        <v>0</v>
      </c>
      <c r="BQ254" s="329">
        <v>0</v>
      </c>
      <c r="BR254" s="329">
        <v>0</v>
      </c>
      <c r="BS254" s="329">
        <v>0</v>
      </c>
    </row>
    <row r="255" spans="1:71" ht="15.75" customHeight="1" x14ac:dyDescent="0.25">
      <c r="B255" s="218">
        <v>46266</v>
      </c>
      <c r="C255" s="332"/>
      <c r="D255" s="332"/>
    </row>
    <row r="256" spans="1:71" ht="15.75" customHeight="1" x14ac:dyDescent="0.25">
      <c r="B256" s="218">
        <v>46266</v>
      </c>
      <c r="C256" s="332"/>
      <c r="D256" s="332"/>
    </row>
    <row r="257" spans="2:4" ht="15.75" customHeight="1" x14ac:dyDescent="0.25">
      <c r="B257" s="218">
        <v>46266</v>
      </c>
      <c r="C257" s="332"/>
      <c r="D257" s="332"/>
    </row>
    <row r="258" spans="2:4" ht="15.75" customHeight="1" x14ac:dyDescent="0.25">
      <c r="B258" s="218">
        <v>46266</v>
      </c>
      <c r="C258" s="332"/>
      <c r="D258" s="332"/>
    </row>
    <row r="259" spans="2:4" ht="15.75" customHeight="1" x14ac:dyDescent="0.25">
      <c r="B259" s="218">
        <v>46266</v>
      </c>
      <c r="C259" s="332"/>
      <c r="D259" s="332"/>
    </row>
    <row r="260" spans="2:4" ht="15.75" customHeight="1" x14ac:dyDescent="0.25">
      <c r="B260" s="218">
        <v>46266</v>
      </c>
      <c r="C260" s="332"/>
      <c r="D260" s="332"/>
    </row>
    <row r="261" spans="2:4" ht="15.75" customHeight="1" x14ac:dyDescent="0.2"/>
    <row r="262" spans="2:4" ht="15.75" customHeight="1" x14ac:dyDescent="0.2"/>
    <row r="263" spans="2:4" ht="15.75" customHeight="1" x14ac:dyDescent="0.2"/>
    <row r="264" spans="2:4" ht="15.75" customHeight="1" x14ac:dyDescent="0.2"/>
    <row r="265" spans="2:4" ht="15.75" customHeight="1" x14ac:dyDescent="0.2"/>
    <row r="266" spans="2:4" ht="15.75" customHeight="1" x14ac:dyDescent="0.2"/>
    <row r="267" spans="2:4" ht="15.75" customHeight="1" x14ac:dyDescent="0.2"/>
    <row r="268" spans="2:4" ht="15.75" customHeight="1" x14ac:dyDescent="0.2"/>
    <row r="269" spans="2:4" ht="15.75" customHeight="1" x14ac:dyDescent="0.2"/>
    <row r="270" spans="2:4" ht="15.75" customHeight="1" x14ac:dyDescent="0.2"/>
    <row r="271" spans="2:4" ht="15.75" customHeight="1" x14ac:dyDescent="0.2"/>
    <row r="272" spans="2:4"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BT1000"/>
  <sheetViews>
    <sheetView workbookViewId="0">
      <selection sqref="A1:BT1000"/>
    </sheetView>
  </sheetViews>
  <sheetFormatPr defaultColWidth="12.5703125" defaultRowHeight="15" customHeight="1" x14ac:dyDescent="0.2"/>
  <cols>
    <col min="1" max="6" width="12.5703125" customWidth="1"/>
  </cols>
  <sheetData>
    <row r="1" spans="1:72" ht="15.75" customHeight="1" x14ac:dyDescent="0.2"/>
    <row r="2" spans="1:72" ht="15.75" customHeight="1" x14ac:dyDescent="0.2"/>
    <row r="3" spans="1:72" ht="15.75" customHeight="1" x14ac:dyDescent="0.25">
      <c r="A3" s="2"/>
      <c r="B3" s="2"/>
      <c r="C3" s="2"/>
      <c r="D3" s="2"/>
      <c r="E3" s="329" t="s">
        <v>5</v>
      </c>
      <c r="F3" s="329" t="s">
        <v>75</v>
      </c>
      <c r="G3" s="329" t="s">
        <v>165</v>
      </c>
      <c r="H3" s="329" t="s">
        <v>170</v>
      </c>
      <c r="I3" s="329" t="s">
        <v>8</v>
      </c>
      <c r="J3" s="329" t="s">
        <v>9</v>
      </c>
      <c r="K3" s="329" t="s">
        <v>10</v>
      </c>
      <c r="L3" s="329" t="s">
        <v>11</v>
      </c>
      <c r="M3" s="329" t="s">
        <v>12</v>
      </c>
      <c r="N3" s="329" t="s">
        <v>454</v>
      </c>
      <c r="O3" s="329" t="s">
        <v>455</v>
      </c>
      <c r="P3" s="329" t="s">
        <v>456</v>
      </c>
      <c r="Q3" s="329" t="s">
        <v>84</v>
      </c>
      <c r="R3" s="329" t="s">
        <v>85</v>
      </c>
      <c r="S3" s="329" t="s">
        <v>86</v>
      </c>
      <c r="T3" s="329" t="s">
        <v>87</v>
      </c>
      <c r="U3" s="329" t="s">
        <v>88</v>
      </c>
      <c r="V3" s="329" t="s">
        <v>89</v>
      </c>
      <c r="W3" s="329" t="s">
        <v>90</v>
      </c>
      <c r="X3" s="329" t="s">
        <v>91</v>
      </c>
      <c r="Y3" s="329" t="s">
        <v>92</v>
      </c>
      <c r="Z3" s="329" t="s">
        <v>93</v>
      </c>
      <c r="AA3" s="329" t="s">
        <v>457</v>
      </c>
      <c r="AB3" s="329" t="s">
        <v>94</v>
      </c>
      <c r="AC3" s="329" t="s">
        <v>95</v>
      </c>
      <c r="AD3" s="329" t="s">
        <v>96</v>
      </c>
      <c r="AE3" s="329" t="s">
        <v>458</v>
      </c>
      <c r="AF3" s="329" t="s">
        <v>98</v>
      </c>
      <c r="AG3" s="329" t="s">
        <v>272</v>
      </c>
      <c r="AH3" s="329" t="s">
        <v>100</v>
      </c>
      <c r="AI3" s="329" t="s">
        <v>101</v>
      </c>
      <c r="AJ3" s="329" t="s">
        <v>285</v>
      </c>
      <c r="AK3" s="329" t="s">
        <v>290</v>
      </c>
      <c r="AL3" s="329" t="s">
        <v>295</v>
      </c>
      <c r="AM3" s="329" t="s">
        <v>300</v>
      </c>
      <c r="AN3" s="329" t="s">
        <v>14</v>
      </c>
      <c r="AO3" s="329" t="s">
        <v>16</v>
      </c>
      <c r="AP3" s="329" t="s">
        <v>15</v>
      </c>
      <c r="AQ3" s="329" t="s">
        <v>317</v>
      </c>
      <c r="AR3" s="329" t="s">
        <v>107</v>
      </c>
      <c r="AS3" s="329" t="s">
        <v>326</v>
      </c>
      <c r="AT3" s="329" t="s">
        <v>53</v>
      </c>
      <c r="AU3" s="329" t="s">
        <v>335</v>
      </c>
      <c r="AV3" s="329" t="s">
        <v>110</v>
      </c>
      <c r="AW3" s="329" t="s">
        <v>111</v>
      </c>
      <c r="AX3" s="329" t="s">
        <v>112</v>
      </c>
      <c r="AY3" s="329" t="s">
        <v>459</v>
      </c>
      <c r="AZ3" s="329" t="s">
        <v>357</v>
      </c>
      <c r="BA3" s="329" t="s">
        <v>115</v>
      </c>
      <c r="BB3" s="329" t="s">
        <v>116</v>
      </c>
      <c r="BC3" s="329" t="s">
        <v>117</v>
      </c>
      <c r="BD3" s="329" t="s">
        <v>118</v>
      </c>
      <c r="BE3" s="329" t="s">
        <v>119</v>
      </c>
      <c r="BF3" s="329" t="s">
        <v>382</v>
      </c>
      <c r="BG3" s="329" t="s">
        <v>460</v>
      </c>
      <c r="BH3" s="329" t="s">
        <v>461</v>
      </c>
      <c r="BI3" s="329" t="s">
        <v>25</v>
      </c>
      <c r="BJ3" s="329" t="s">
        <v>120</v>
      </c>
      <c r="BK3" s="329" t="s">
        <v>395</v>
      </c>
      <c r="BL3" s="329" t="s">
        <v>21</v>
      </c>
      <c r="BM3" s="329" t="s">
        <v>22</v>
      </c>
      <c r="BN3" s="329" t="s">
        <v>123</v>
      </c>
      <c r="BO3" s="329" t="s">
        <v>42</v>
      </c>
      <c r="BP3" s="329" t="s">
        <v>48</v>
      </c>
      <c r="BQ3" s="329" t="s">
        <v>145</v>
      </c>
      <c r="BR3" s="330" t="s">
        <v>127</v>
      </c>
      <c r="BS3" s="330" t="s">
        <v>128</v>
      </c>
      <c r="BT3" s="330" t="s">
        <v>130</v>
      </c>
    </row>
    <row r="4" spans="1:72" ht="15.75" customHeight="1" x14ac:dyDescent="0.25">
      <c r="A4" s="2"/>
      <c r="C4" s="2"/>
      <c r="D4" s="2"/>
      <c r="E4" s="329">
        <v>12744</v>
      </c>
      <c r="F4" s="329">
        <v>11857</v>
      </c>
      <c r="G4" s="329">
        <v>11858</v>
      </c>
      <c r="H4" s="329">
        <v>11859</v>
      </c>
      <c r="I4" s="329">
        <v>11860</v>
      </c>
      <c r="J4" s="329">
        <v>11861</v>
      </c>
      <c r="K4" s="329">
        <v>11862</v>
      </c>
      <c r="L4" s="329">
        <v>11863</v>
      </c>
      <c r="M4" s="329">
        <v>11864</v>
      </c>
      <c r="N4" s="329">
        <v>11865</v>
      </c>
      <c r="O4" s="329">
        <v>11866</v>
      </c>
      <c r="P4" s="329">
        <v>11867</v>
      </c>
      <c r="Q4" s="329">
        <v>11868</v>
      </c>
      <c r="R4" s="329">
        <v>11869</v>
      </c>
      <c r="S4" s="329">
        <v>11870</v>
      </c>
      <c r="T4" s="329">
        <v>11871</v>
      </c>
      <c r="U4" s="329">
        <v>11872</v>
      </c>
      <c r="V4" s="329">
        <v>11873</v>
      </c>
      <c r="W4" s="329">
        <v>11874</v>
      </c>
      <c r="X4" s="329">
        <v>11875</v>
      </c>
      <c r="Y4" s="329">
        <v>11876</v>
      </c>
      <c r="Z4" s="329">
        <v>11877</v>
      </c>
      <c r="AA4" s="329">
        <v>11878</v>
      </c>
      <c r="AB4" s="329">
        <v>11879</v>
      </c>
      <c r="AC4" s="329">
        <v>11880</v>
      </c>
      <c r="AD4" s="329">
        <v>11881</v>
      </c>
      <c r="AE4" s="329">
        <v>11882</v>
      </c>
      <c r="AF4" s="329">
        <v>11883</v>
      </c>
      <c r="AG4" s="329">
        <v>11884</v>
      </c>
      <c r="AH4" s="329">
        <v>11885</v>
      </c>
      <c r="AI4" s="329">
        <v>11886</v>
      </c>
      <c r="AJ4" s="329">
        <v>11887</v>
      </c>
      <c r="AK4" s="329">
        <v>11888</v>
      </c>
      <c r="AL4" s="329">
        <v>11889</v>
      </c>
      <c r="AM4" s="329">
        <v>11890</v>
      </c>
      <c r="AN4" s="329">
        <v>11891</v>
      </c>
      <c r="AO4" s="329">
        <v>11892</v>
      </c>
      <c r="AP4" s="329">
        <v>11893</v>
      </c>
      <c r="AQ4" s="329">
        <v>11894</v>
      </c>
      <c r="AR4" s="329">
        <v>11895</v>
      </c>
      <c r="AS4" s="329">
        <v>11896</v>
      </c>
      <c r="AT4" s="329">
        <v>11897</v>
      </c>
      <c r="AU4" s="329">
        <v>11898</v>
      </c>
      <c r="AV4" s="329">
        <v>11899</v>
      </c>
      <c r="AW4" s="329">
        <v>11900</v>
      </c>
      <c r="AX4" s="329">
        <v>11901</v>
      </c>
      <c r="AY4" s="329">
        <v>11902</v>
      </c>
      <c r="AZ4" s="329">
        <v>11903</v>
      </c>
      <c r="BA4" s="329">
        <v>11904</v>
      </c>
      <c r="BB4" s="329">
        <v>11905</v>
      </c>
      <c r="BC4" s="329">
        <v>11906</v>
      </c>
      <c r="BD4" s="329">
        <v>11907</v>
      </c>
      <c r="BE4" s="329">
        <v>11908</v>
      </c>
      <c r="BF4" s="329">
        <v>11909</v>
      </c>
      <c r="BG4" s="329">
        <v>11910</v>
      </c>
      <c r="BH4" s="329">
        <v>11911</v>
      </c>
      <c r="BI4" s="329">
        <v>11912</v>
      </c>
      <c r="BJ4" s="329">
        <v>12181</v>
      </c>
      <c r="BK4" s="329">
        <v>12272</v>
      </c>
      <c r="BL4" s="329">
        <v>12817</v>
      </c>
      <c r="BM4" s="329">
        <v>12818</v>
      </c>
      <c r="BN4" s="329">
        <v>13236</v>
      </c>
      <c r="BO4" s="329">
        <v>12819</v>
      </c>
      <c r="BP4" s="331">
        <v>13578</v>
      </c>
      <c r="BQ4" s="331">
        <v>13579</v>
      </c>
      <c r="BR4" s="331">
        <v>14181</v>
      </c>
      <c r="BS4" s="331">
        <v>23137</v>
      </c>
      <c r="BT4" s="25">
        <v>22958</v>
      </c>
    </row>
    <row r="5" spans="1:72" ht="15.75" customHeight="1" x14ac:dyDescent="0.25">
      <c r="A5" s="334" t="s">
        <v>1365</v>
      </c>
      <c r="B5" s="218">
        <v>46235</v>
      </c>
      <c r="C5" s="332">
        <v>0.75</v>
      </c>
      <c r="D5" s="332">
        <v>0.79166666666666663</v>
      </c>
      <c r="E5" s="329">
        <v>2777.8382386863232</v>
      </c>
      <c r="F5" s="329">
        <v>2772.9919999837875</v>
      </c>
      <c r="G5" s="329">
        <v>1802.2399999797344</v>
      </c>
      <c r="H5" s="329">
        <v>1006.5919999927282</v>
      </c>
      <c r="I5" s="329">
        <v>184.8340208940208</v>
      </c>
      <c r="J5" s="329">
        <v>472.93099934235215</v>
      </c>
      <c r="K5" s="329">
        <v>370.43938799202442</v>
      </c>
      <c r="L5" s="329">
        <v>337.40835022926331</v>
      </c>
      <c r="M5" s="329">
        <v>419.96247281506658</v>
      </c>
      <c r="N5" s="329">
        <v>0</v>
      </c>
      <c r="O5" s="329">
        <v>0</v>
      </c>
      <c r="P5" s="329">
        <v>0</v>
      </c>
      <c r="Q5" s="329">
        <v>0</v>
      </c>
      <c r="R5" s="329">
        <v>0</v>
      </c>
      <c r="S5" s="329">
        <v>95.239202046301216</v>
      </c>
      <c r="T5" s="329">
        <v>75.326454105786979</v>
      </c>
      <c r="U5" s="329">
        <v>0</v>
      </c>
      <c r="V5" s="329">
        <v>0</v>
      </c>
      <c r="W5" s="329">
        <v>0</v>
      </c>
      <c r="X5" s="329">
        <v>145.41324013192207</v>
      </c>
      <c r="Y5" s="329">
        <v>92.939440993592143</v>
      </c>
      <c r="Z5" s="329">
        <v>0</v>
      </c>
      <c r="AA5" s="329">
        <v>0.60733695654198527</v>
      </c>
      <c r="AB5" s="329">
        <v>84.028387034311891</v>
      </c>
      <c r="AC5" s="329">
        <v>28.536998820956796</v>
      </c>
      <c r="AD5" s="329">
        <v>113.52387422323227</v>
      </c>
      <c r="AE5" s="329">
        <v>0</v>
      </c>
      <c r="AF5" s="329">
        <v>0</v>
      </c>
      <c r="AG5" s="329">
        <v>0.16574193548876792</v>
      </c>
      <c r="AH5" s="329">
        <v>1.1100806451395329E-2</v>
      </c>
      <c r="AI5" s="329">
        <v>151.4130434775725</v>
      </c>
      <c r="AJ5" s="329">
        <v>329.1258536586538</v>
      </c>
      <c r="AK5" s="329">
        <v>265.99712820444256</v>
      </c>
      <c r="AL5" s="329">
        <v>0</v>
      </c>
      <c r="AM5" s="329">
        <v>0</v>
      </c>
      <c r="AN5" s="329">
        <v>0</v>
      </c>
      <c r="AO5" s="329">
        <v>0</v>
      </c>
      <c r="AP5" s="329">
        <v>0</v>
      </c>
      <c r="AQ5" s="329">
        <v>0</v>
      </c>
      <c r="AR5" s="329">
        <v>0</v>
      </c>
      <c r="AS5" s="329">
        <v>0</v>
      </c>
      <c r="AT5" s="329">
        <v>0</v>
      </c>
      <c r="AU5" s="329">
        <v>0</v>
      </c>
      <c r="AV5" s="329">
        <v>0</v>
      </c>
      <c r="AW5" s="329">
        <v>0</v>
      </c>
      <c r="AX5" s="329">
        <v>0</v>
      </c>
      <c r="AY5" s="329">
        <v>259.5519999996759</v>
      </c>
      <c r="AZ5" s="329">
        <v>174.68906250002328</v>
      </c>
      <c r="BA5" s="329">
        <v>71.872000001370907</v>
      </c>
      <c r="BB5" s="329">
        <v>0</v>
      </c>
      <c r="BC5" s="329">
        <v>0</v>
      </c>
      <c r="BD5" s="329">
        <v>0</v>
      </c>
      <c r="BE5" s="329">
        <v>0</v>
      </c>
      <c r="BF5" s="329">
        <v>0</v>
      </c>
      <c r="BG5" s="329">
        <v>0</v>
      </c>
      <c r="BH5" s="329">
        <v>0</v>
      </c>
      <c r="BI5" s="329">
        <v>0</v>
      </c>
      <c r="BJ5" s="329">
        <v>0</v>
      </c>
      <c r="BK5" s="329">
        <v>0</v>
      </c>
      <c r="BL5" s="329">
        <v>0</v>
      </c>
      <c r="BM5" s="329">
        <v>0</v>
      </c>
      <c r="BN5" s="329">
        <v>0</v>
      </c>
      <c r="BO5" s="329">
        <v>0</v>
      </c>
      <c r="BP5" s="329">
        <v>15.806250000023283</v>
      </c>
      <c r="BQ5" s="329">
        <v>0</v>
      </c>
      <c r="BR5" s="329">
        <v>0</v>
      </c>
      <c r="BS5" s="329">
        <v>0.55599152542345109</v>
      </c>
      <c r="BT5" s="329">
        <v>0.89873333333162009</v>
      </c>
    </row>
    <row r="6" spans="1:72" ht="15.75" customHeight="1" x14ac:dyDescent="0.25">
      <c r="A6" s="335" t="s">
        <v>1366</v>
      </c>
      <c r="B6" s="218">
        <v>46235</v>
      </c>
      <c r="C6" s="332">
        <v>0.79166666666666663</v>
      </c>
      <c r="D6" s="332">
        <v>0.83333333333333337</v>
      </c>
      <c r="E6" s="329">
        <v>2766.4027825891972</v>
      </c>
      <c r="F6" s="329">
        <v>2758.4779130518436</v>
      </c>
      <c r="G6" s="329">
        <v>1744.5398260951042</v>
      </c>
      <c r="H6" s="329">
        <v>1027.0719999969006</v>
      </c>
      <c r="I6" s="329">
        <v>195.2260338999331</v>
      </c>
      <c r="J6" s="329">
        <v>455.35160929709673</v>
      </c>
      <c r="K6" s="329">
        <v>366.68816893547773</v>
      </c>
      <c r="L6" s="329">
        <v>336.29548474401236</v>
      </c>
      <c r="M6" s="329">
        <v>389.53909327462316</v>
      </c>
      <c r="N6" s="329">
        <v>0</v>
      </c>
      <c r="O6" s="329">
        <v>0</v>
      </c>
      <c r="P6" s="329">
        <v>0</v>
      </c>
      <c r="Q6" s="329">
        <v>2.8203931357711554</v>
      </c>
      <c r="R6" s="329">
        <v>0</v>
      </c>
      <c r="S6" s="329">
        <v>95.754949940834194</v>
      </c>
      <c r="T6" s="329">
        <v>77.977347255684435</v>
      </c>
      <c r="U6" s="329">
        <v>0</v>
      </c>
      <c r="V6" s="329">
        <v>0</v>
      </c>
      <c r="W6" s="329">
        <v>0</v>
      </c>
      <c r="X6" s="329">
        <v>143.4140625</v>
      </c>
      <c r="Y6" s="329">
        <v>93.229813664685935</v>
      </c>
      <c r="Z6" s="329">
        <v>0</v>
      </c>
      <c r="AA6" s="329">
        <v>0</v>
      </c>
      <c r="AB6" s="329">
        <v>78.08341420814395</v>
      </c>
      <c r="AC6" s="329">
        <v>28.3828125</v>
      </c>
      <c r="AD6" s="329">
        <v>102.15625</v>
      </c>
      <c r="AE6" s="329">
        <v>0</v>
      </c>
      <c r="AF6" s="329">
        <v>0</v>
      </c>
      <c r="AG6" s="329">
        <v>0.16574193548512994</v>
      </c>
      <c r="AH6" s="329">
        <v>1.1029569892571089E-2</v>
      </c>
      <c r="AI6" s="329">
        <v>152.78658251557499</v>
      </c>
      <c r="AJ6" s="329">
        <v>328.20800000010058</v>
      </c>
      <c r="AK6" s="329">
        <v>265.2882051281631</v>
      </c>
      <c r="AL6" s="329">
        <v>0</v>
      </c>
      <c r="AM6" s="329">
        <v>0</v>
      </c>
      <c r="AN6" s="329">
        <v>0</v>
      </c>
      <c r="AO6" s="329">
        <v>0</v>
      </c>
      <c r="AP6" s="329">
        <v>0</v>
      </c>
      <c r="AQ6" s="329">
        <v>0</v>
      </c>
      <c r="AR6" s="329">
        <v>0</v>
      </c>
      <c r="AS6" s="329">
        <v>0</v>
      </c>
      <c r="AT6" s="329">
        <v>0</v>
      </c>
      <c r="AU6" s="329">
        <v>0</v>
      </c>
      <c r="AV6" s="329">
        <v>0</v>
      </c>
      <c r="AW6" s="329">
        <v>0</v>
      </c>
      <c r="AX6" s="329">
        <v>0</v>
      </c>
      <c r="AY6" s="329">
        <v>256.98560000024736</v>
      </c>
      <c r="AZ6" s="329">
        <v>174.00156250002328</v>
      </c>
      <c r="BA6" s="329">
        <v>72.684799998998642</v>
      </c>
      <c r="BB6" s="329">
        <v>0</v>
      </c>
      <c r="BC6" s="329">
        <v>0</v>
      </c>
      <c r="BD6" s="329">
        <v>0</v>
      </c>
      <c r="BE6" s="329">
        <v>0</v>
      </c>
      <c r="BF6" s="329">
        <v>0</v>
      </c>
      <c r="BG6" s="329">
        <v>0</v>
      </c>
      <c r="BH6" s="329">
        <v>0</v>
      </c>
      <c r="BI6" s="329">
        <v>0</v>
      </c>
      <c r="BJ6" s="329">
        <v>0</v>
      </c>
      <c r="BK6" s="329">
        <v>0</v>
      </c>
      <c r="BL6" s="329">
        <v>0</v>
      </c>
      <c r="BM6" s="329">
        <v>0</v>
      </c>
      <c r="BN6" s="329">
        <v>0</v>
      </c>
      <c r="BO6" s="329">
        <v>0</v>
      </c>
      <c r="BP6" s="329">
        <v>19.103125000023283</v>
      </c>
      <c r="BQ6" s="329">
        <v>0</v>
      </c>
      <c r="BR6" s="329">
        <v>0</v>
      </c>
      <c r="BS6" s="329">
        <v>0</v>
      </c>
      <c r="BT6" s="329">
        <v>1.0000000111176632E-4</v>
      </c>
    </row>
    <row r="7" spans="1:72" ht="15.75" customHeight="1" x14ac:dyDescent="0.25">
      <c r="A7" s="335" t="s">
        <v>1367</v>
      </c>
      <c r="B7" s="218">
        <v>46235</v>
      </c>
      <c r="C7" s="332">
        <v>0.83333333333333337</v>
      </c>
      <c r="D7" s="332">
        <v>0.875</v>
      </c>
      <c r="E7" s="329">
        <v>2783.2319999933243</v>
      </c>
      <c r="F7" s="329">
        <v>2774.5354202985764</v>
      </c>
      <c r="G7" s="329">
        <v>1778.02017390728</v>
      </c>
      <c r="H7" s="329">
        <v>1013.7600000053644</v>
      </c>
      <c r="I7" s="329">
        <v>228.01572881266475</v>
      </c>
      <c r="J7" s="329">
        <v>427.4752381592989</v>
      </c>
      <c r="K7" s="329">
        <v>352.95820394903421</v>
      </c>
      <c r="L7" s="329">
        <v>331.94261695444584</v>
      </c>
      <c r="M7" s="329">
        <v>432.43187107518315</v>
      </c>
      <c r="N7" s="329">
        <v>0</v>
      </c>
      <c r="O7" s="329">
        <v>0</v>
      </c>
      <c r="P7" s="329">
        <v>0</v>
      </c>
      <c r="Q7" s="329">
        <v>31.016128603368998</v>
      </c>
      <c r="R7" s="329">
        <v>0</v>
      </c>
      <c r="S7" s="329">
        <v>95.460354406852275</v>
      </c>
      <c r="T7" s="329">
        <v>77.036217962391675</v>
      </c>
      <c r="U7" s="329">
        <v>0</v>
      </c>
      <c r="V7" s="329">
        <v>0</v>
      </c>
      <c r="W7" s="329">
        <v>0</v>
      </c>
      <c r="X7" s="329">
        <v>142.56114130467176</v>
      </c>
      <c r="Y7" s="329">
        <v>93.283018867950886</v>
      </c>
      <c r="Z7" s="329">
        <v>0.439453125</v>
      </c>
      <c r="AA7" s="329">
        <v>0</v>
      </c>
      <c r="AB7" s="329">
        <v>71.525285637471825</v>
      </c>
      <c r="AC7" s="329">
        <v>28.509316770359874</v>
      </c>
      <c r="AD7" s="329">
        <v>83</v>
      </c>
      <c r="AE7" s="329">
        <v>0</v>
      </c>
      <c r="AF7" s="329">
        <v>0</v>
      </c>
      <c r="AG7" s="329">
        <v>0.16483870967203984</v>
      </c>
      <c r="AH7" s="329">
        <v>1.1233870967771509E-2</v>
      </c>
      <c r="AI7" s="329">
        <v>148.75268817134202</v>
      </c>
      <c r="AJ7" s="329">
        <v>324.15359999984503</v>
      </c>
      <c r="AK7" s="329">
        <v>261.68320000078529</v>
      </c>
      <c r="AL7" s="329">
        <v>0</v>
      </c>
      <c r="AM7" s="329">
        <v>0</v>
      </c>
      <c r="AN7" s="329">
        <v>0</v>
      </c>
      <c r="AO7" s="329">
        <v>0</v>
      </c>
      <c r="AP7" s="329">
        <v>0</v>
      </c>
      <c r="AQ7" s="329">
        <v>0</v>
      </c>
      <c r="AR7" s="329">
        <v>0</v>
      </c>
      <c r="AS7" s="329">
        <v>0</v>
      </c>
      <c r="AT7" s="329">
        <v>0</v>
      </c>
      <c r="AU7" s="329">
        <v>0</v>
      </c>
      <c r="AV7" s="329">
        <v>0</v>
      </c>
      <c r="AW7" s="329">
        <v>0</v>
      </c>
      <c r="AX7" s="329">
        <v>0</v>
      </c>
      <c r="AY7" s="329">
        <v>254.90559999970719</v>
      </c>
      <c r="AZ7" s="329">
        <v>172.85546875</v>
      </c>
      <c r="BA7" s="329">
        <v>73.401599999517202</v>
      </c>
      <c r="BB7" s="329">
        <v>0</v>
      </c>
      <c r="BC7" s="329">
        <v>0</v>
      </c>
      <c r="BD7" s="329">
        <v>0</v>
      </c>
      <c r="BE7" s="329">
        <v>0</v>
      </c>
      <c r="BF7" s="329">
        <v>0</v>
      </c>
      <c r="BG7" s="329">
        <v>0</v>
      </c>
      <c r="BH7" s="329">
        <v>0</v>
      </c>
      <c r="BI7" s="329">
        <v>0</v>
      </c>
      <c r="BJ7" s="329">
        <v>0</v>
      </c>
      <c r="BK7" s="329">
        <v>0</v>
      </c>
      <c r="BL7" s="329">
        <v>0</v>
      </c>
      <c r="BM7" s="329">
        <v>0</v>
      </c>
      <c r="BN7" s="329">
        <v>0</v>
      </c>
      <c r="BO7" s="329">
        <v>0</v>
      </c>
      <c r="BP7" s="329">
        <v>31.942187499953434</v>
      </c>
      <c r="BQ7" s="329">
        <v>0</v>
      </c>
      <c r="BR7" s="329">
        <v>0</v>
      </c>
      <c r="BS7" s="329">
        <v>0</v>
      </c>
      <c r="BT7" s="329">
        <v>2.0000000004074536E-3</v>
      </c>
    </row>
    <row r="8" spans="1:72" ht="15.75" customHeight="1" x14ac:dyDescent="0.25">
      <c r="A8" s="335" t="s">
        <v>1368</v>
      </c>
      <c r="B8" s="218">
        <v>46235</v>
      </c>
      <c r="C8" s="332">
        <v>0.875</v>
      </c>
      <c r="D8" s="332">
        <v>0.91666666666666663</v>
      </c>
      <c r="E8" s="329">
        <v>2781.1840000152588</v>
      </c>
      <c r="F8" s="329">
        <v>2781.7776231765747</v>
      </c>
      <c r="G8" s="329">
        <v>1812.2128695845604</v>
      </c>
      <c r="H8" s="329">
        <v>994.30399999022484</v>
      </c>
      <c r="I8" s="329">
        <v>201.26537463441491</v>
      </c>
      <c r="J8" s="329">
        <v>430.91308474913239</v>
      </c>
      <c r="K8" s="329">
        <v>360.72569490969181</v>
      </c>
      <c r="L8" s="329">
        <v>335.14305084943771</v>
      </c>
      <c r="M8" s="329">
        <v>471.14413559436798</v>
      </c>
      <c r="N8" s="329">
        <v>0</v>
      </c>
      <c r="O8" s="329">
        <v>0</v>
      </c>
      <c r="P8" s="329">
        <v>0</v>
      </c>
      <c r="Q8" s="329">
        <v>9.8170434786006808</v>
      </c>
      <c r="R8" s="329">
        <v>0</v>
      </c>
      <c r="S8" s="329">
        <v>95.571478260681033</v>
      </c>
      <c r="T8" s="329">
        <v>76.87222415395081</v>
      </c>
      <c r="U8" s="329">
        <v>0</v>
      </c>
      <c r="V8" s="329">
        <v>0</v>
      </c>
      <c r="W8" s="329">
        <v>0</v>
      </c>
      <c r="X8" s="329">
        <v>142.06366459606215</v>
      </c>
      <c r="Y8" s="329">
        <v>91.852074299938977</v>
      </c>
      <c r="Z8" s="329">
        <v>0</v>
      </c>
      <c r="AA8" s="329">
        <v>0</v>
      </c>
      <c r="AB8" s="329">
        <v>73.060118088964373</v>
      </c>
      <c r="AC8" s="329">
        <v>27.76584046240896</v>
      </c>
      <c r="AD8" s="329">
        <v>86.5</v>
      </c>
      <c r="AE8" s="329">
        <v>0</v>
      </c>
      <c r="AF8" s="329">
        <v>0</v>
      </c>
      <c r="AG8" s="329">
        <v>0.16666619915849878</v>
      </c>
      <c r="AH8" s="329">
        <v>1.1040775479159493E-2</v>
      </c>
      <c r="AI8" s="329">
        <v>147.80645161308348</v>
      </c>
      <c r="AJ8" s="329">
        <v>322.6816000000108</v>
      </c>
      <c r="AK8" s="329">
        <v>260.40070243831724</v>
      </c>
      <c r="AL8" s="329">
        <v>0</v>
      </c>
      <c r="AM8" s="329">
        <v>0</v>
      </c>
      <c r="AN8" s="329">
        <v>0</v>
      </c>
      <c r="AO8" s="329">
        <v>0</v>
      </c>
      <c r="AP8" s="329">
        <v>0</v>
      </c>
      <c r="AQ8" s="329">
        <v>0</v>
      </c>
      <c r="AR8" s="329">
        <v>0</v>
      </c>
      <c r="AS8" s="329">
        <v>0</v>
      </c>
      <c r="AT8" s="329">
        <v>0</v>
      </c>
      <c r="AU8" s="329">
        <v>0</v>
      </c>
      <c r="AV8" s="329">
        <v>0</v>
      </c>
      <c r="AW8" s="329">
        <v>0</v>
      </c>
      <c r="AX8" s="329">
        <v>0</v>
      </c>
      <c r="AY8" s="329">
        <v>257.97759999986738</v>
      </c>
      <c r="AZ8" s="329">
        <v>170.70703125</v>
      </c>
      <c r="BA8" s="329">
        <v>72.992000000551343</v>
      </c>
      <c r="BB8" s="329">
        <v>0</v>
      </c>
      <c r="BC8" s="329">
        <v>0</v>
      </c>
      <c r="BD8" s="329">
        <v>0</v>
      </c>
      <c r="BE8" s="329">
        <v>0</v>
      </c>
      <c r="BF8" s="329">
        <v>0</v>
      </c>
      <c r="BG8" s="329">
        <v>0</v>
      </c>
      <c r="BH8" s="329">
        <v>0</v>
      </c>
      <c r="BI8" s="329">
        <v>0</v>
      </c>
      <c r="BJ8" s="329">
        <v>0</v>
      </c>
      <c r="BK8" s="329">
        <v>0</v>
      </c>
      <c r="BL8" s="329">
        <v>0</v>
      </c>
      <c r="BM8" s="329">
        <v>0</v>
      </c>
      <c r="BN8" s="329">
        <v>0</v>
      </c>
      <c r="BO8" s="329">
        <v>0</v>
      </c>
      <c r="BP8" s="329">
        <v>29.385937500046566</v>
      </c>
      <c r="BQ8" s="329">
        <v>0</v>
      </c>
      <c r="BR8" s="329">
        <v>0</v>
      </c>
      <c r="BS8" s="329">
        <v>3.4999999998035491E-3</v>
      </c>
      <c r="BT8" s="329">
        <v>0</v>
      </c>
    </row>
    <row r="9" spans="1:72" ht="15.75" customHeight="1" x14ac:dyDescent="0.25">
      <c r="A9" s="335" t="s">
        <v>1369</v>
      </c>
      <c r="B9" s="218">
        <v>46236</v>
      </c>
      <c r="C9" s="332">
        <v>0.75</v>
      </c>
      <c r="D9" s="332">
        <v>0.79166666666666663</v>
      </c>
      <c r="E9" s="329">
        <v>3003.852057993412</v>
      </c>
      <c r="F9" s="329">
        <v>3004.5164107382298</v>
      </c>
      <c r="G9" s="329">
        <v>1939.2482318878174</v>
      </c>
      <c r="H9" s="329">
        <v>1076.2091594189405</v>
      </c>
      <c r="I9" s="329">
        <v>366.07132203504443</v>
      </c>
      <c r="J9" s="329">
        <v>314.42006779834628</v>
      </c>
      <c r="K9" s="329">
        <v>374.26332203298807</v>
      </c>
      <c r="L9" s="329">
        <v>340.76132927834988</v>
      </c>
      <c r="M9" s="329">
        <v>545.43949503079057</v>
      </c>
      <c r="N9" s="329">
        <v>0</v>
      </c>
      <c r="O9" s="329">
        <v>0</v>
      </c>
      <c r="P9" s="329">
        <v>0</v>
      </c>
      <c r="Q9" s="329">
        <v>45.727288888767362</v>
      </c>
      <c r="R9" s="329">
        <v>0</v>
      </c>
      <c r="S9" s="329">
        <v>95.187478261068463</v>
      </c>
      <c r="T9" s="329">
        <v>75.330782609060407</v>
      </c>
      <c r="U9" s="329">
        <v>0</v>
      </c>
      <c r="V9" s="329">
        <v>0</v>
      </c>
      <c r="W9" s="329">
        <v>127.45980289857835</v>
      </c>
      <c r="X9" s="329">
        <v>0</v>
      </c>
      <c r="Y9" s="329">
        <v>92.451086956541985</v>
      </c>
      <c r="Z9" s="329">
        <v>0.39111328125</v>
      </c>
      <c r="AA9" s="329">
        <v>0.357421875</v>
      </c>
      <c r="AB9" s="329">
        <v>99.346079192589968</v>
      </c>
      <c r="AC9" s="329">
        <v>29.7734375</v>
      </c>
      <c r="AD9" s="329">
        <v>84.535015528090298</v>
      </c>
      <c r="AE9" s="329">
        <v>0</v>
      </c>
      <c r="AF9" s="329">
        <v>0</v>
      </c>
      <c r="AG9" s="329">
        <v>0.16774193548189942</v>
      </c>
      <c r="AH9" s="329">
        <v>1.0983870967720577E-2</v>
      </c>
      <c r="AI9" s="329">
        <v>153.66666666604578</v>
      </c>
      <c r="AJ9" s="329">
        <v>318.01279999990948</v>
      </c>
      <c r="AK9" s="329">
        <v>256.0246634138748</v>
      </c>
      <c r="AL9" s="329">
        <v>0</v>
      </c>
      <c r="AM9" s="329">
        <v>0</v>
      </c>
      <c r="AN9" s="329">
        <v>0</v>
      </c>
      <c r="AO9" s="329">
        <v>0</v>
      </c>
      <c r="AP9" s="329">
        <v>0</v>
      </c>
      <c r="AQ9" s="329">
        <v>0</v>
      </c>
      <c r="AR9" s="329">
        <v>0</v>
      </c>
      <c r="AS9" s="329">
        <v>0</v>
      </c>
      <c r="AT9" s="329">
        <v>0</v>
      </c>
      <c r="AU9" s="329">
        <v>0</v>
      </c>
      <c r="AV9" s="329">
        <v>0</v>
      </c>
      <c r="AW9" s="329">
        <v>0</v>
      </c>
      <c r="AX9" s="329">
        <v>0</v>
      </c>
      <c r="AY9" s="329">
        <v>259.42079999996349</v>
      </c>
      <c r="AZ9" s="329">
        <v>183.03671875002328</v>
      </c>
      <c r="BA9" s="329">
        <v>72.684800000861287</v>
      </c>
      <c r="BB9" s="329">
        <v>0</v>
      </c>
      <c r="BC9" s="329">
        <v>0</v>
      </c>
      <c r="BD9" s="329">
        <v>0</v>
      </c>
      <c r="BE9" s="329">
        <v>0</v>
      </c>
      <c r="BF9" s="329">
        <v>0</v>
      </c>
      <c r="BG9" s="329">
        <v>0</v>
      </c>
      <c r="BH9" s="329">
        <v>0</v>
      </c>
      <c r="BI9" s="329">
        <v>0</v>
      </c>
      <c r="BJ9" s="329">
        <v>0</v>
      </c>
      <c r="BK9" s="329">
        <v>0</v>
      </c>
      <c r="BL9" s="329">
        <v>0</v>
      </c>
      <c r="BM9" s="329">
        <v>0</v>
      </c>
      <c r="BN9" s="329">
        <v>0</v>
      </c>
      <c r="BO9" s="329">
        <v>0</v>
      </c>
      <c r="BP9" s="329">
        <v>3.7921874999301508</v>
      </c>
      <c r="BQ9" s="329">
        <v>0</v>
      </c>
      <c r="BR9" s="329">
        <v>0</v>
      </c>
      <c r="BS9" s="329">
        <v>2.2437500001615263E-2</v>
      </c>
      <c r="BT9" s="329">
        <v>0.52791666666598758</v>
      </c>
    </row>
    <row r="10" spans="1:72" ht="15.75" customHeight="1" x14ac:dyDescent="0.25">
      <c r="A10" s="335" t="s">
        <v>1370</v>
      </c>
      <c r="B10" s="218">
        <v>46236</v>
      </c>
      <c r="C10" s="332">
        <v>0.79166666666666663</v>
      </c>
      <c r="D10" s="332">
        <v>0.83333333333333337</v>
      </c>
      <c r="E10" s="329">
        <v>2791.4239999949932</v>
      </c>
      <c r="F10" s="329">
        <v>2790.8878445923328</v>
      </c>
      <c r="G10" s="329">
        <v>1774.933333337307</v>
      </c>
      <c r="H10" s="329">
        <v>1026.9977970868349</v>
      </c>
      <c r="I10" s="329">
        <v>369.50779660791159</v>
      </c>
      <c r="J10" s="329">
        <v>305.91566101834178</v>
      </c>
      <c r="K10" s="329">
        <v>353.92216949909925</v>
      </c>
      <c r="L10" s="329">
        <v>324.59568767249584</v>
      </c>
      <c r="M10" s="329">
        <v>423.55416949093342</v>
      </c>
      <c r="N10" s="329">
        <v>0</v>
      </c>
      <c r="O10" s="329">
        <v>0</v>
      </c>
      <c r="P10" s="329">
        <v>0</v>
      </c>
      <c r="Q10" s="329">
        <v>36.568177778273821</v>
      </c>
      <c r="R10" s="329">
        <v>0</v>
      </c>
      <c r="S10" s="329">
        <v>95.187478261068463</v>
      </c>
      <c r="T10" s="329">
        <v>76.866782608442008</v>
      </c>
      <c r="U10" s="329">
        <v>0</v>
      </c>
      <c r="V10" s="329">
        <v>0</v>
      </c>
      <c r="W10" s="329">
        <v>130.80486956518143</v>
      </c>
      <c r="X10" s="329">
        <v>0</v>
      </c>
      <c r="Y10" s="329">
        <v>91.763800683896989</v>
      </c>
      <c r="Z10" s="329">
        <v>0</v>
      </c>
      <c r="AA10" s="329">
        <v>0</v>
      </c>
      <c r="AB10" s="329">
        <v>92.381291497033089</v>
      </c>
      <c r="AC10" s="329">
        <v>29.454580745194107</v>
      </c>
      <c r="AD10" s="329">
        <v>84.862499999813735</v>
      </c>
      <c r="AE10" s="329">
        <v>0</v>
      </c>
      <c r="AF10" s="329">
        <v>0</v>
      </c>
      <c r="AG10" s="329">
        <v>0.16774474054545863</v>
      </c>
      <c r="AH10" s="329">
        <v>1.0983870967720577E-2</v>
      </c>
      <c r="AI10" s="329">
        <v>139.72989714797586</v>
      </c>
      <c r="AJ10" s="329">
        <v>321.35040000011213</v>
      </c>
      <c r="AK10" s="329">
        <v>258.98240000102669</v>
      </c>
      <c r="AL10" s="329">
        <v>0</v>
      </c>
      <c r="AM10" s="329">
        <v>0</v>
      </c>
      <c r="AN10" s="329">
        <v>0</v>
      </c>
      <c r="AO10" s="329">
        <v>0</v>
      </c>
      <c r="AP10" s="329">
        <v>0</v>
      </c>
      <c r="AQ10" s="329">
        <v>0</v>
      </c>
      <c r="AR10" s="329">
        <v>0</v>
      </c>
      <c r="AS10" s="329">
        <v>0</v>
      </c>
      <c r="AT10" s="329">
        <v>0</v>
      </c>
      <c r="AU10" s="329">
        <v>0</v>
      </c>
      <c r="AV10" s="329">
        <v>0</v>
      </c>
      <c r="AW10" s="329">
        <v>0</v>
      </c>
      <c r="AX10" s="329">
        <v>0</v>
      </c>
      <c r="AY10" s="329">
        <v>257.88159999996424</v>
      </c>
      <c r="AZ10" s="329">
        <v>179.54453124990687</v>
      </c>
      <c r="BA10" s="329">
        <v>73.433599999174476</v>
      </c>
      <c r="BB10" s="329">
        <v>0</v>
      </c>
      <c r="BC10" s="329">
        <v>0</v>
      </c>
      <c r="BD10" s="329">
        <v>0</v>
      </c>
      <c r="BE10" s="329">
        <v>0</v>
      </c>
      <c r="BF10" s="329">
        <v>0</v>
      </c>
      <c r="BG10" s="329">
        <v>0</v>
      </c>
      <c r="BH10" s="329">
        <v>0</v>
      </c>
      <c r="BI10" s="329">
        <v>0</v>
      </c>
      <c r="BJ10" s="329">
        <v>0</v>
      </c>
      <c r="BK10" s="329">
        <v>0</v>
      </c>
      <c r="BL10" s="329">
        <v>0</v>
      </c>
      <c r="BM10" s="329">
        <v>0</v>
      </c>
      <c r="BN10" s="329">
        <v>0</v>
      </c>
      <c r="BO10" s="329">
        <v>0</v>
      </c>
      <c r="BP10" s="329">
        <v>5.4156250000232831</v>
      </c>
      <c r="BQ10" s="329">
        <v>0</v>
      </c>
      <c r="BR10" s="329">
        <v>0</v>
      </c>
      <c r="BS10" s="329">
        <v>0</v>
      </c>
      <c r="BT10" s="329">
        <v>0</v>
      </c>
    </row>
    <row r="11" spans="1:72" ht="15.75" customHeight="1" x14ac:dyDescent="0.25">
      <c r="A11" s="335" t="s">
        <v>1371</v>
      </c>
      <c r="B11" s="218">
        <v>46236</v>
      </c>
      <c r="C11" s="332">
        <v>0.83333333333333337</v>
      </c>
      <c r="D11" s="332">
        <v>0.875</v>
      </c>
      <c r="E11" s="329">
        <v>2886.9973333477974</v>
      </c>
      <c r="F11" s="329">
        <v>2873.2568510770798</v>
      </c>
      <c r="G11" s="329">
        <v>1851.391999989748</v>
      </c>
      <c r="H11" s="329">
        <v>1043.2333913147449</v>
      </c>
      <c r="I11" s="329">
        <v>374.99227118492126</v>
      </c>
      <c r="J11" s="329">
        <v>302.62880654260516</v>
      </c>
      <c r="K11" s="329">
        <v>380.37261016666889</v>
      </c>
      <c r="L11" s="329">
        <v>336.1496949121356</v>
      </c>
      <c r="M11" s="329">
        <v>450.83769491687417</v>
      </c>
      <c r="N11" s="329">
        <v>0</v>
      </c>
      <c r="O11" s="329">
        <v>0</v>
      </c>
      <c r="P11" s="329">
        <v>0</v>
      </c>
      <c r="Q11" s="329">
        <v>37.156359420157969</v>
      </c>
      <c r="R11" s="329">
        <v>0</v>
      </c>
      <c r="S11" s="329">
        <v>95.444714976008981</v>
      </c>
      <c r="T11" s="329">
        <v>76.921692753210664</v>
      </c>
      <c r="U11" s="329">
        <v>0</v>
      </c>
      <c r="V11" s="329">
        <v>0</v>
      </c>
      <c r="W11" s="329">
        <v>136.0250434782356</v>
      </c>
      <c r="X11" s="329">
        <v>0</v>
      </c>
      <c r="Y11" s="329">
        <v>93.44737944053486</v>
      </c>
      <c r="Z11" s="329">
        <v>0</v>
      </c>
      <c r="AA11" s="329">
        <v>0</v>
      </c>
      <c r="AB11" s="329">
        <v>94.322124652098864</v>
      </c>
      <c r="AC11" s="329">
        <v>28.748447204940021</v>
      </c>
      <c r="AD11" s="329">
        <v>78.5</v>
      </c>
      <c r="AE11" s="329">
        <v>0</v>
      </c>
      <c r="AF11" s="329">
        <v>0</v>
      </c>
      <c r="AG11" s="329">
        <v>0.1677391304365301</v>
      </c>
      <c r="AH11" s="329">
        <v>1.0983754090830189E-2</v>
      </c>
      <c r="AI11" s="329">
        <v>147.27173913177103</v>
      </c>
      <c r="AJ11" s="329">
        <v>323.12000000011176</v>
      </c>
      <c r="AK11" s="329">
        <v>261.24799999967217</v>
      </c>
      <c r="AL11" s="329">
        <v>0</v>
      </c>
      <c r="AM11" s="329">
        <v>0</v>
      </c>
      <c r="AN11" s="329">
        <v>0</v>
      </c>
      <c r="AO11" s="329">
        <v>0</v>
      </c>
      <c r="AP11" s="329">
        <v>0</v>
      </c>
      <c r="AQ11" s="329">
        <v>0</v>
      </c>
      <c r="AR11" s="329">
        <v>0</v>
      </c>
      <c r="AS11" s="329">
        <v>0</v>
      </c>
      <c r="AT11" s="329">
        <v>0</v>
      </c>
      <c r="AU11" s="329">
        <v>0</v>
      </c>
      <c r="AV11" s="329">
        <v>0</v>
      </c>
      <c r="AW11" s="329">
        <v>0</v>
      </c>
      <c r="AX11" s="329">
        <v>0</v>
      </c>
      <c r="AY11" s="329">
        <v>260.62080000014976</v>
      </c>
      <c r="AZ11" s="329">
        <v>178.80625000002328</v>
      </c>
      <c r="BA11" s="329">
        <v>73.190400000661612</v>
      </c>
      <c r="BB11" s="329">
        <v>0</v>
      </c>
      <c r="BC11" s="329">
        <v>0</v>
      </c>
      <c r="BD11" s="329">
        <v>0</v>
      </c>
      <c r="BE11" s="329">
        <v>0</v>
      </c>
      <c r="BF11" s="329">
        <v>0</v>
      </c>
      <c r="BG11" s="329">
        <v>0</v>
      </c>
      <c r="BH11" s="329">
        <v>0</v>
      </c>
      <c r="BI11" s="329">
        <v>0</v>
      </c>
      <c r="BJ11" s="329">
        <v>0</v>
      </c>
      <c r="BK11" s="329">
        <v>0</v>
      </c>
      <c r="BL11" s="329">
        <v>0</v>
      </c>
      <c r="BM11" s="329">
        <v>0</v>
      </c>
      <c r="BN11" s="329">
        <v>0</v>
      </c>
      <c r="BO11" s="329">
        <v>0</v>
      </c>
      <c r="BP11" s="329">
        <v>5.3531250000232831</v>
      </c>
      <c r="BQ11" s="329">
        <v>0</v>
      </c>
      <c r="BR11" s="329">
        <v>0</v>
      </c>
      <c r="BS11" s="329">
        <v>3.9999999989959178E-3</v>
      </c>
      <c r="BT11" s="329">
        <v>0</v>
      </c>
    </row>
    <row r="12" spans="1:72" ht="15.75" customHeight="1" x14ac:dyDescent="0.25">
      <c r="A12" s="335" t="s">
        <v>1372</v>
      </c>
      <c r="B12" s="218">
        <v>46236</v>
      </c>
      <c r="C12" s="332">
        <v>0.875</v>
      </c>
      <c r="D12" s="332">
        <v>0.91666666666666663</v>
      </c>
      <c r="E12" s="329">
        <v>2830.33599999547</v>
      </c>
      <c r="F12" s="329">
        <v>2823.5093333125114</v>
      </c>
      <c r="G12" s="329">
        <v>1847.1179130673409</v>
      </c>
      <c r="H12" s="329">
        <v>1010.6434782594442</v>
      </c>
      <c r="I12" s="329">
        <v>359.61491525173187</v>
      </c>
      <c r="J12" s="329">
        <v>303.16265108063817</v>
      </c>
      <c r="K12" s="329">
        <v>368.08461017161608</v>
      </c>
      <c r="L12" s="329">
        <v>318.58549153059721</v>
      </c>
      <c r="M12" s="329">
        <v>486.29167504236102</v>
      </c>
      <c r="N12" s="329">
        <v>0</v>
      </c>
      <c r="O12" s="329">
        <v>0</v>
      </c>
      <c r="P12" s="329">
        <v>0</v>
      </c>
      <c r="Q12" s="329">
        <v>37.019826087169349</v>
      </c>
      <c r="R12" s="329">
        <v>0</v>
      </c>
      <c r="S12" s="329">
        <v>95.998763284645975</v>
      </c>
      <c r="T12" s="329">
        <v>77.257089855149388</v>
      </c>
      <c r="U12" s="329">
        <v>0</v>
      </c>
      <c r="V12" s="329">
        <v>0</v>
      </c>
      <c r="W12" s="329">
        <v>122.08973912987858</v>
      </c>
      <c r="X12" s="329">
        <v>0</v>
      </c>
      <c r="Y12" s="329">
        <v>93.145962732844055</v>
      </c>
      <c r="Z12" s="329">
        <v>0.39599609375</v>
      </c>
      <c r="AA12" s="329">
        <v>0</v>
      </c>
      <c r="AB12" s="329">
        <v>93.933229813352227</v>
      </c>
      <c r="AC12" s="329">
        <v>28.265722049865872</v>
      </c>
      <c r="AD12" s="329">
        <v>78.717391304671764</v>
      </c>
      <c r="AE12" s="329">
        <v>0</v>
      </c>
      <c r="AF12" s="329">
        <v>0</v>
      </c>
      <c r="AG12" s="329">
        <v>0.16773913042197819</v>
      </c>
      <c r="AH12" s="329">
        <v>1.0983695651930248E-2</v>
      </c>
      <c r="AI12" s="329">
        <v>132.08695652056485</v>
      </c>
      <c r="AJ12" s="329">
        <v>320.72808421053924</v>
      </c>
      <c r="AK12" s="329">
        <v>258.17225365899503</v>
      </c>
      <c r="AL12" s="329">
        <v>0</v>
      </c>
      <c r="AM12" s="329">
        <v>0</v>
      </c>
      <c r="AN12" s="329">
        <v>0</v>
      </c>
      <c r="AO12" s="329">
        <v>0</v>
      </c>
      <c r="AP12" s="329">
        <v>0</v>
      </c>
      <c r="AQ12" s="329">
        <v>0</v>
      </c>
      <c r="AR12" s="329">
        <v>0</v>
      </c>
      <c r="AS12" s="329">
        <v>0</v>
      </c>
      <c r="AT12" s="329">
        <v>0</v>
      </c>
      <c r="AU12" s="329">
        <v>0</v>
      </c>
      <c r="AV12" s="329">
        <v>0</v>
      </c>
      <c r="AW12" s="329">
        <v>0</v>
      </c>
      <c r="AX12" s="329">
        <v>0</v>
      </c>
      <c r="AY12" s="329">
        <v>263.08159999968484</v>
      </c>
      <c r="AZ12" s="329">
        <v>178.55156250006985</v>
      </c>
      <c r="BA12" s="329">
        <v>70.956800000742078</v>
      </c>
      <c r="BB12" s="329">
        <v>0</v>
      </c>
      <c r="BC12" s="329">
        <v>0</v>
      </c>
      <c r="BD12" s="329">
        <v>0</v>
      </c>
      <c r="BE12" s="329">
        <v>0</v>
      </c>
      <c r="BF12" s="329">
        <v>0</v>
      </c>
      <c r="BG12" s="329">
        <v>0</v>
      </c>
      <c r="BH12" s="329">
        <v>0</v>
      </c>
      <c r="BI12" s="329">
        <v>0</v>
      </c>
      <c r="BJ12" s="329">
        <v>0</v>
      </c>
      <c r="BK12" s="329">
        <v>0</v>
      </c>
      <c r="BL12" s="329">
        <v>0</v>
      </c>
      <c r="BM12" s="329">
        <v>0</v>
      </c>
      <c r="BN12" s="329">
        <v>0</v>
      </c>
      <c r="BO12" s="329">
        <v>0</v>
      </c>
      <c r="BP12" s="329">
        <v>5.4721798780374229</v>
      </c>
      <c r="BQ12" s="329">
        <v>0</v>
      </c>
      <c r="BR12" s="329">
        <v>0</v>
      </c>
      <c r="BS12" s="329">
        <v>7.0000000014260877E-3</v>
      </c>
      <c r="BT12" s="329">
        <v>0</v>
      </c>
    </row>
    <row r="13" spans="1:72" ht="15.75" customHeight="1" x14ac:dyDescent="0.25">
      <c r="A13" s="2" t="s">
        <v>1373</v>
      </c>
      <c r="B13" s="218">
        <v>46237</v>
      </c>
      <c r="C13" s="332">
        <v>0.75</v>
      </c>
      <c r="D13" s="332">
        <v>0.79166666666666663</v>
      </c>
      <c r="E13" s="329">
        <v>3015.6057971119881</v>
      </c>
      <c r="F13" s="329">
        <v>3010.4115942120552</v>
      </c>
      <c r="G13" s="329">
        <v>1955.8400000035763</v>
      </c>
      <c r="H13" s="329">
        <v>1084.4160000085831</v>
      </c>
      <c r="I13" s="329">
        <v>380.02549152448773</v>
      </c>
      <c r="J13" s="329">
        <v>343.24049093946815</v>
      </c>
      <c r="K13" s="329">
        <v>377.59566101431847</v>
      </c>
      <c r="L13" s="329">
        <v>338.86200818419456</v>
      </c>
      <c r="M13" s="329">
        <v>507.89981063827872</v>
      </c>
      <c r="N13" s="329">
        <v>0</v>
      </c>
      <c r="O13" s="329">
        <v>0</v>
      </c>
      <c r="P13" s="329">
        <v>0</v>
      </c>
      <c r="Q13" s="329">
        <v>39.023304346948862</v>
      </c>
      <c r="R13" s="329">
        <v>0</v>
      </c>
      <c r="S13" s="329">
        <v>95.301565217319876</v>
      </c>
      <c r="T13" s="329">
        <v>86.47234782576561</v>
      </c>
      <c r="U13" s="329">
        <v>0</v>
      </c>
      <c r="V13" s="329">
        <v>0</v>
      </c>
      <c r="W13" s="329">
        <v>126.85356521699578</v>
      </c>
      <c r="X13" s="329">
        <v>0</v>
      </c>
      <c r="Y13" s="329">
        <v>93.149341771379113</v>
      </c>
      <c r="Z13" s="329">
        <v>0</v>
      </c>
      <c r="AA13" s="329">
        <v>2.0308618012350053</v>
      </c>
      <c r="AB13" s="329">
        <v>103.80043708300218</v>
      </c>
      <c r="AC13" s="329">
        <v>28.551242236047983</v>
      </c>
      <c r="AD13" s="329">
        <v>111.83812591060996</v>
      </c>
      <c r="AE13" s="329">
        <v>0</v>
      </c>
      <c r="AF13" s="329">
        <v>0</v>
      </c>
      <c r="AG13" s="329">
        <v>0.16643478260812117</v>
      </c>
      <c r="AH13" s="329">
        <v>1.1108695652183087E-2</v>
      </c>
      <c r="AI13" s="329">
        <v>151.63172043021768</v>
      </c>
      <c r="AJ13" s="329">
        <v>329.17625263147056</v>
      </c>
      <c r="AK13" s="329">
        <v>266.39235121943057</v>
      </c>
      <c r="AL13" s="329">
        <v>0</v>
      </c>
      <c r="AM13" s="329">
        <v>0</v>
      </c>
      <c r="AN13" s="329">
        <v>0</v>
      </c>
      <c r="AO13" s="329">
        <v>0</v>
      </c>
      <c r="AP13" s="329">
        <v>0</v>
      </c>
      <c r="AQ13" s="329">
        <v>0</v>
      </c>
      <c r="AR13" s="329">
        <v>0</v>
      </c>
      <c r="AS13" s="329">
        <v>0</v>
      </c>
      <c r="AT13" s="329">
        <v>0</v>
      </c>
      <c r="AU13" s="329">
        <v>0</v>
      </c>
      <c r="AV13" s="329">
        <v>0</v>
      </c>
      <c r="AW13" s="329">
        <v>0</v>
      </c>
      <c r="AX13" s="329">
        <v>0</v>
      </c>
      <c r="AY13" s="329">
        <v>280.45440000016242</v>
      </c>
      <c r="AZ13" s="329">
        <v>172.82265624997672</v>
      </c>
      <c r="BA13" s="329">
        <v>71.679999999701977</v>
      </c>
      <c r="BB13" s="329">
        <v>0</v>
      </c>
      <c r="BC13" s="329">
        <v>0</v>
      </c>
      <c r="BD13" s="329">
        <v>0</v>
      </c>
      <c r="BE13" s="329">
        <v>0</v>
      </c>
      <c r="BF13" s="329">
        <v>0</v>
      </c>
      <c r="BG13" s="329">
        <v>0</v>
      </c>
      <c r="BH13" s="329">
        <v>0</v>
      </c>
      <c r="BI13" s="329">
        <v>0</v>
      </c>
      <c r="BJ13" s="329">
        <v>0</v>
      </c>
      <c r="BK13" s="329">
        <v>0</v>
      </c>
      <c r="BL13" s="329">
        <v>0</v>
      </c>
      <c r="BM13" s="329">
        <v>0</v>
      </c>
      <c r="BN13" s="329">
        <v>0</v>
      </c>
      <c r="BO13" s="329">
        <v>0</v>
      </c>
      <c r="BP13" s="329">
        <v>13.86538461537566</v>
      </c>
      <c r="BQ13" s="329">
        <v>0</v>
      </c>
      <c r="BR13" s="329">
        <v>0</v>
      </c>
      <c r="BS13" s="329">
        <v>3.5560333333341987</v>
      </c>
      <c r="BT13" s="329">
        <v>2.4009000000005472</v>
      </c>
    </row>
    <row r="14" spans="1:72" ht="15.75" customHeight="1" x14ac:dyDescent="0.25">
      <c r="A14" s="2" t="s">
        <v>1374</v>
      </c>
      <c r="B14" s="218">
        <v>46237</v>
      </c>
      <c r="C14" s="332">
        <v>0.79166666666666663</v>
      </c>
      <c r="D14" s="332">
        <v>0.83333333333333337</v>
      </c>
      <c r="E14" s="329">
        <v>3020.7999999821186</v>
      </c>
      <c r="F14" s="329">
        <v>3014.1217391490936</v>
      </c>
      <c r="G14" s="329">
        <v>1979.7333333492279</v>
      </c>
      <c r="H14" s="329">
        <v>1051.3957101404667</v>
      </c>
      <c r="I14" s="329">
        <v>404.84447457641363</v>
      </c>
      <c r="J14" s="329">
        <v>343.18662770465016</v>
      </c>
      <c r="K14" s="329">
        <v>377.01872589439154</v>
      </c>
      <c r="L14" s="329">
        <v>341.55995791405439</v>
      </c>
      <c r="M14" s="329">
        <v>510.61152542382479</v>
      </c>
      <c r="N14" s="329">
        <v>0</v>
      </c>
      <c r="O14" s="329">
        <v>0</v>
      </c>
      <c r="P14" s="329">
        <v>0</v>
      </c>
      <c r="Q14" s="329">
        <v>34.738828986883163</v>
      </c>
      <c r="R14" s="329">
        <v>0</v>
      </c>
      <c r="S14" s="329">
        <v>95.440695651806891</v>
      </c>
      <c r="T14" s="329">
        <v>91.102608695626259</v>
      </c>
      <c r="U14" s="329">
        <v>0</v>
      </c>
      <c r="V14" s="329">
        <v>0</v>
      </c>
      <c r="W14" s="329">
        <v>155.26956521812826</v>
      </c>
      <c r="X14" s="329">
        <v>0</v>
      </c>
      <c r="Y14" s="329">
        <v>93.439440993592143</v>
      </c>
      <c r="Z14" s="329">
        <v>0.43017578125</v>
      </c>
      <c r="AA14" s="329">
        <v>0</v>
      </c>
      <c r="AB14" s="329">
        <v>101.88231754675508</v>
      </c>
      <c r="AC14" s="329">
        <v>28.067766318563372</v>
      </c>
      <c r="AD14" s="329">
        <v>110.82264660391957</v>
      </c>
      <c r="AE14" s="329">
        <v>0</v>
      </c>
      <c r="AF14" s="329">
        <v>0</v>
      </c>
      <c r="AG14" s="329">
        <v>0.1677391304365301</v>
      </c>
      <c r="AH14" s="329">
        <v>1.0858695652132155E-2</v>
      </c>
      <c r="AI14" s="329">
        <v>154.05434782616794</v>
      </c>
      <c r="AJ14" s="329">
        <v>331.67360000009649</v>
      </c>
      <c r="AK14" s="329">
        <v>268.92799999937415</v>
      </c>
      <c r="AL14" s="329">
        <v>0</v>
      </c>
      <c r="AM14" s="329">
        <v>0</v>
      </c>
      <c r="AN14" s="329">
        <v>0</v>
      </c>
      <c r="AO14" s="329">
        <v>0</v>
      </c>
      <c r="AP14" s="329">
        <v>0</v>
      </c>
      <c r="AQ14" s="329">
        <v>0</v>
      </c>
      <c r="AR14" s="329">
        <v>0</v>
      </c>
      <c r="AS14" s="329">
        <v>0</v>
      </c>
      <c r="AT14" s="329">
        <v>0</v>
      </c>
      <c r="AU14" s="329">
        <v>0</v>
      </c>
      <c r="AV14" s="329">
        <v>0</v>
      </c>
      <c r="AW14" s="329">
        <v>0</v>
      </c>
      <c r="AX14" s="329">
        <v>0</v>
      </c>
      <c r="AY14" s="329">
        <v>276.18551898747683</v>
      </c>
      <c r="AZ14" s="329">
        <v>176.625</v>
      </c>
      <c r="BA14" s="329">
        <v>75.776000000536442</v>
      </c>
      <c r="BB14" s="329">
        <v>0</v>
      </c>
      <c r="BC14" s="329">
        <v>0</v>
      </c>
      <c r="BD14" s="329">
        <v>0</v>
      </c>
      <c r="BE14" s="329">
        <v>0</v>
      </c>
      <c r="BF14" s="329">
        <v>0</v>
      </c>
      <c r="BG14" s="329">
        <v>0</v>
      </c>
      <c r="BH14" s="329">
        <v>0</v>
      </c>
      <c r="BI14" s="329">
        <v>0</v>
      </c>
      <c r="BJ14" s="329">
        <v>0</v>
      </c>
      <c r="BK14" s="329">
        <v>0</v>
      </c>
      <c r="BL14" s="329">
        <v>0</v>
      </c>
      <c r="BM14" s="329">
        <v>0</v>
      </c>
      <c r="BN14" s="329">
        <v>0</v>
      </c>
      <c r="BO14" s="329">
        <v>0</v>
      </c>
      <c r="BP14" s="329">
        <v>17.642187500023283</v>
      </c>
      <c r="BQ14" s="329">
        <v>0</v>
      </c>
      <c r="BR14" s="329">
        <v>0</v>
      </c>
      <c r="BS14" s="329">
        <v>0</v>
      </c>
      <c r="BT14" s="329">
        <v>2.0000000004074536E-3</v>
      </c>
    </row>
    <row r="15" spans="1:72" ht="15.75" customHeight="1" x14ac:dyDescent="0.25">
      <c r="A15" s="2" t="s">
        <v>1375</v>
      </c>
      <c r="B15" s="218">
        <v>46237</v>
      </c>
      <c r="C15" s="332">
        <v>0.83333333333333337</v>
      </c>
      <c r="D15" s="332">
        <v>0.875</v>
      </c>
      <c r="E15" s="329">
        <v>2974.3786666989326</v>
      </c>
      <c r="F15" s="329">
        <v>2969.5999999642372</v>
      </c>
      <c r="G15" s="329">
        <v>1929.2159999907017</v>
      </c>
      <c r="H15" s="329">
        <v>1062.8229565322399</v>
      </c>
      <c r="I15" s="329">
        <v>395.85410169512033</v>
      </c>
      <c r="J15" s="329">
        <v>342.29369491711259</v>
      </c>
      <c r="K15" s="329">
        <v>380.39415546506643</v>
      </c>
      <c r="L15" s="329">
        <v>333.5115932226181</v>
      </c>
      <c r="M15" s="329">
        <v>472.86815819144249</v>
      </c>
      <c r="N15" s="329">
        <v>0</v>
      </c>
      <c r="O15" s="329">
        <v>0</v>
      </c>
      <c r="P15" s="329">
        <v>0</v>
      </c>
      <c r="Q15" s="329">
        <v>42.461866665631533</v>
      </c>
      <c r="R15" s="329">
        <v>0</v>
      </c>
      <c r="S15" s="329">
        <v>95.52139130467549</v>
      </c>
      <c r="T15" s="329">
        <v>91.536695652641356</v>
      </c>
      <c r="U15" s="329">
        <v>0</v>
      </c>
      <c r="V15" s="329">
        <v>0</v>
      </c>
      <c r="W15" s="329">
        <v>140.7443478256464</v>
      </c>
      <c r="X15" s="329">
        <v>0</v>
      </c>
      <c r="Y15" s="329">
        <v>93.176309398375452</v>
      </c>
      <c r="Z15" s="329">
        <v>0</v>
      </c>
      <c r="AA15" s="329">
        <v>0</v>
      </c>
      <c r="AB15" s="329">
        <v>104.81106185121462</v>
      </c>
      <c r="AC15" s="329">
        <v>28.50975034525618</v>
      </c>
      <c r="AD15" s="329">
        <v>107.90992879774421</v>
      </c>
      <c r="AE15" s="329">
        <v>0</v>
      </c>
      <c r="AF15" s="329">
        <v>0</v>
      </c>
      <c r="AG15" s="329">
        <v>0.16776250584371155</v>
      </c>
      <c r="AH15" s="329">
        <v>1.1110273492249689E-2</v>
      </c>
      <c r="AI15" s="329">
        <v>146.54347826074809</v>
      </c>
      <c r="AJ15" s="329">
        <v>327.83177142846398</v>
      </c>
      <c r="AK15" s="329">
        <v>265.23535609804094</v>
      </c>
      <c r="AL15" s="329">
        <v>0</v>
      </c>
      <c r="AM15" s="329">
        <v>0</v>
      </c>
      <c r="AN15" s="329">
        <v>0</v>
      </c>
      <c r="AO15" s="329">
        <v>0</v>
      </c>
      <c r="AP15" s="329">
        <v>0</v>
      </c>
      <c r="AQ15" s="329">
        <v>0</v>
      </c>
      <c r="AR15" s="329">
        <v>0</v>
      </c>
      <c r="AS15" s="329">
        <v>0</v>
      </c>
      <c r="AT15" s="329">
        <v>0</v>
      </c>
      <c r="AU15" s="329">
        <v>0</v>
      </c>
      <c r="AV15" s="329">
        <v>0</v>
      </c>
      <c r="AW15" s="329">
        <v>0</v>
      </c>
      <c r="AX15" s="329">
        <v>0</v>
      </c>
      <c r="AY15" s="329">
        <v>285.22248101234436</v>
      </c>
      <c r="AZ15" s="329">
        <v>172.296875</v>
      </c>
      <c r="BA15" s="329">
        <v>73.727999998256564</v>
      </c>
      <c r="BB15" s="329">
        <v>0</v>
      </c>
      <c r="BC15" s="329">
        <v>0</v>
      </c>
      <c r="BD15" s="329">
        <v>0</v>
      </c>
      <c r="BE15" s="329">
        <v>0</v>
      </c>
      <c r="BF15" s="329">
        <v>0</v>
      </c>
      <c r="BG15" s="329">
        <v>0</v>
      </c>
      <c r="BH15" s="329">
        <v>0</v>
      </c>
      <c r="BI15" s="329">
        <v>0</v>
      </c>
      <c r="BJ15" s="329">
        <v>0</v>
      </c>
      <c r="BK15" s="329">
        <v>0</v>
      </c>
      <c r="BL15" s="329">
        <v>0</v>
      </c>
      <c r="BM15" s="329">
        <v>0</v>
      </c>
      <c r="BN15" s="329">
        <v>0</v>
      </c>
      <c r="BO15" s="329">
        <v>0</v>
      </c>
      <c r="BP15" s="329">
        <v>28.519397865864448</v>
      </c>
      <c r="BQ15" s="329">
        <v>0</v>
      </c>
      <c r="BR15" s="329">
        <v>0</v>
      </c>
      <c r="BS15" s="329">
        <v>0</v>
      </c>
      <c r="BT15" s="329">
        <v>0</v>
      </c>
    </row>
    <row r="16" spans="1:72" ht="15.75" customHeight="1" x14ac:dyDescent="0.25">
      <c r="A16" s="2" t="s">
        <v>1376</v>
      </c>
      <c r="B16" s="218">
        <v>46237</v>
      </c>
      <c r="C16" s="332">
        <v>0.875</v>
      </c>
      <c r="D16" s="332">
        <v>0.91666666666666663</v>
      </c>
      <c r="E16" s="329">
        <v>3020.7703188061714</v>
      </c>
      <c r="F16" s="329">
        <v>3025.5786666870117</v>
      </c>
      <c r="G16" s="329">
        <v>1993.3866666555405</v>
      </c>
      <c r="H16" s="329">
        <v>1050.0006956458092</v>
      </c>
      <c r="I16" s="329">
        <v>381.55281355977058</v>
      </c>
      <c r="J16" s="329">
        <v>336.67037287726998</v>
      </c>
      <c r="K16" s="329">
        <v>378.91471186280251</v>
      </c>
      <c r="L16" s="329">
        <v>340.31272472441196</v>
      </c>
      <c r="M16" s="329">
        <v>547.24411299452186</v>
      </c>
      <c r="N16" s="329">
        <v>0</v>
      </c>
      <c r="O16" s="329">
        <v>0</v>
      </c>
      <c r="P16" s="329">
        <v>0</v>
      </c>
      <c r="Q16" s="329">
        <v>30.397217391990125</v>
      </c>
      <c r="R16" s="329">
        <v>0</v>
      </c>
      <c r="S16" s="329">
        <v>95.588173912838101</v>
      </c>
      <c r="T16" s="329">
        <v>91.202782608568668</v>
      </c>
      <c r="U16" s="329">
        <v>0</v>
      </c>
      <c r="V16" s="329">
        <v>0</v>
      </c>
      <c r="W16" s="329">
        <v>140.64417391270399</v>
      </c>
      <c r="X16" s="329">
        <v>0</v>
      </c>
      <c r="Y16" s="329">
        <v>92.831454576924443</v>
      </c>
      <c r="Z16" s="329">
        <v>0</v>
      </c>
      <c r="AA16" s="329">
        <v>0</v>
      </c>
      <c r="AB16" s="329">
        <v>100.73519203066826</v>
      </c>
      <c r="AC16" s="329">
        <v>28.312234888784587</v>
      </c>
      <c r="AD16" s="329">
        <v>106.89203160628676</v>
      </c>
      <c r="AE16" s="329">
        <v>0</v>
      </c>
      <c r="AF16" s="329">
        <v>0</v>
      </c>
      <c r="AG16" s="329">
        <v>0.16774193548917538</v>
      </c>
      <c r="AH16" s="329">
        <v>1.0983870967720577E-2</v>
      </c>
      <c r="AI16" s="329">
        <v>153.93174380622804</v>
      </c>
      <c r="AJ16" s="329">
        <v>323.0118496241048</v>
      </c>
      <c r="AK16" s="329">
        <v>259.91024390235543</v>
      </c>
      <c r="AL16" s="329">
        <v>0</v>
      </c>
      <c r="AM16" s="329">
        <v>0</v>
      </c>
      <c r="AN16" s="329">
        <v>0</v>
      </c>
      <c r="AO16" s="329">
        <v>0</v>
      </c>
      <c r="AP16" s="329">
        <v>0</v>
      </c>
      <c r="AQ16" s="329">
        <v>0</v>
      </c>
      <c r="AR16" s="329">
        <v>0</v>
      </c>
      <c r="AS16" s="329">
        <v>0</v>
      </c>
      <c r="AT16" s="329">
        <v>0</v>
      </c>
      <c r="AU16" s="329">
        <v>0</v>
      </c>
      <c r="AV16" s="329">
        <v>0</v>
      </c>
      <c r="AW16" s="329">
        <v>0</v>
      </c>
      <c r="AX16" s="329">
        <v>0</v>
      </c>
      <c r="AY16" s="329">
        <v>284.14720000000671</v>
      </c>
      <c r="AZ16" s="329">
        <v>169.9375</v>
      </c>
      <c r="BA16" s="329">
        <v>72.844800001010299</v>
      </c>
      <c r="BB16" s="329">
        <v>0</v>
      </c>
      <c r="BC16" s="329">
        <v>0</v>
      </c>
      <c r="BD16" s="329">
        <v>0</v>
      </c>
      <c r="BE16" s="329">
        <v>0</v>
      </c>
      <c r="BF16" s="329">
        <v>0</v>
      </c>
      <c r="BG16" s="329">
        <v>0</v>
      </c>
      <c r="BH16" s="329">
        <v>0</v>
      </c>
      <c r="BI16" s="329">
        <v>0</v>
      </c>
      <c r="BJ16" s="329">
        <v>0</v>
      </c>
      <c r="BK16" s="329">
        <v>0</v>
      </c>
      <c r="BL16" s="329">
        <v>0</v>
      </c>
      <c r="BM16" s="329">
        <v>0</v>
      </c>
      <c r="BN16" s="329">
        <v>0</v>
      </c>
      <c r="BO16" s="329">
        <v>0</v>
      </c>
      <c r="BP16" s="329">
        <v>33.244664634112269</v>
      </c>
      <c r="BQ16" s="329">
        <v>0</v>
      </c>
      <c r="BR16" s="329">
        <v>0</v>
      </c>
      <c r="BS16" s="329">
        <v>0</v>
      </c>
      <c r="BT16" s="329">
        <v>2.0000000004074536E-3</v>
      </c>
    </row>
    <row r="17" spans="1:72" ht="15.75" customHeight="1" x14ac:dyDescent="0.25">
      <c r="A17" s="2" t="s">
        <v>1377</v>
      </c>
      <c r="B17" s="218">
        <v>46238</v>
      </c>
      <c r="C17" s="332">
        <v>0.75</v>
      </c>
      <c r="D17" s="332">
        <v>0.79166666666666663</v>
      </c>
      <c r="E17" s="329">
        <v>3003.7333333492279</v>
      </c>
      <c r="F17" s="329">
        <v>3004.4160000383854</v>
      </c>
      <c r="G17" s="329">
        <v>1958.5706666707993</v>
      </c>
      <c r="H17" s="329">
        <v>1059.7657971084118</v>
      </c>
      <c r="I17" s="329">
        <v>330.28338983282447</v>
      </c>
      <c r="J17" s="329">
        <v>343.59538983181119</v>
      </c>
      <c r="K17" s="329">
        <v>396.82603389769793</v>
      </c>
      <c r="L17" s="329">
        <v>342.3284067735076</v>
      </c>
      <c r="M17" s="329">
        <v>546.29532203450799</v>
      </c>
      <c r="N17" s="329">
        <v>0</v>
      </c>
      <c r="O17" s="329">
        <v>0</v>
      </c>
      <c r="P17" s="329">
        <v>0</v>
      </c>
      <c r="Q17" s="329">
        <v>21.726608696393669</v>
      </c>
      <c r="R17" s="329">
        <v>0</v>
      </c>
      <c r="S17" s="329">
        <v>95.711845410056412</v>
      </c>
      <c r="T17" s="329">
        <v>71.073267633095384</v>
      </c>
      <c r="U17" s="329">
        <v>0</v>
      </c>
      <c r="V17" s="329">
        <v>0</v>
      </c>
      <c r="W17" s="329">
        <v>117.08104347903281</v>
      </c>
      <c r="X17" s="329">
        <v>0</v>
      </c>
      <c r="Y17" s="329">
        <v>93.509316770359874</v>
      </c>
      <c r="Z17" s="329">
        <v>0</v>
      </c>
      <c r="AA17" s="329">
        <v>0.28227124182740226</v>
      </c>
      <c r="AB17" s="329">
        <v>95.5390625</v>
      </c>
      <c r="AC17" s="329">
        <v>27.526379126124084</v>
      </c>
      <c r="AD17" s="329">
        <v>103.85056889057159</v>
      </c>
      <c r="AE17" s="329">
        <v>0</v>
      </c>
      <c r="AF17" s="329">
        <v>0</v>
      </c>
      <c r="AG17" s="329">
        <v>0.16770032725253259</v>
      </c>
      <c r="AH17" s="329">
        <v>1.1358724871342929E-2</v>
      </c>
      <c r="AI17" s="329">
        <v>155.17712716199458</v>
      </c>
      <c r="AJ17" s="329">
        <v>331.36639999994077</v>
      </c>
      <c r="AK17" s="329">
        <v>268.19840000011027</v>
      </c>
      <c r="AL17" s="329">
        <v>0</v>
      </c>
      <c r="AM17" s="329">
        <v>0</v>
      </c>
      <c r="AN17" s="329">
        <v>0</v>
      </c>
      <c r="AO17" s="329">
        <v>0</v>
      </c>
      <c r="AP17" s="329">
        <v>0</v>
      </c>
      <c r="AQ17" s="329">
        <v>0</v>
      </c>
      <c r="AR17" s="329">
        <v>0</v>
      </c>
      <c r="AS17" s="329">
        <v>0</v>
      </c>
      <c r="AT17" s="329">
        <v>0</v>
      </c>
      <c r="AU17" s="329">
        <v>0</v>
      </c>
      <c r="AV17" s="329">
        <v>0</v>
      </c>
      <c r="AW17" s="329">
        <v>0</v>
      </c>
      <c r="AX17" s="329">
        <v>0</v>
      </c>
      <c r="AY17" s="329">
        <v>263.12256790138781</v>
      </c>
      <c r="AZ17" s="329">
        <v>175.16093749995343</v>
      </c>
      <c r="BA17" s="329">
        <v>72.687407407909632</v>
      </c>
      <c r="BB17" s="329">
        <v>0</v>
      </c>
      <c r="BC17" s="329">
        <v>0</v>
      </c>
      <c r="BD17" s="329">
        <v>0</v>
      </c>
      <c r="BE17" s="329">
        <v>0</v>
      </c>
      <c r="BF17" s="329">
        <v>0</v>
      </c>
      <c r="BG17" s="329">
        <v>0</v>
      </c>
      <c r="BH17" s="329">
        <v>0</v>
      </c>
      <c r="BI17" s="329">
        <v>0</v>
      </c>
      <c r="BJ17" s="329">
        <v>0</v>
      </c>
      <c r="BK17" s="329">
        <v>0</v>
      </c>
      <c r="BL17" s="329">
        <v>0</v>
      </c>
      <c r="BM17" s="329">
        <v>0</v>
      </c>
      <c r="BN17" s="329">
        <v>0</v>
      </c>
      <c r="BO17" s="329">
        <v>0</v>
      </c>
      <c r="BP17" s="329">
        <v>15.349999999976717</v>
      </c>
      <c r="BQ17" s="329">
        <v>0</v>
      </c>
      <c r="BR17" s="329">
        <v>0</v>
      </c>
      <c r="BS17" s="329">
        <v>7.9999999998108251E-3</v>
      </c>
      <c r="BT17" s="329">
        <v>0.30583333333197515</v>
      </c>
    </row>
    <row r="18" spans="1:72" ht="15.75" customHeight="1" x14ac:dyDescent="0.25">
      <c r="A18" s="2" t="s">
        <v>1378</v>
      </c>
      <c r="B18" s="218">
        <v>46238</v>
      </c>
      <c r="C18" s="332">
        <v>0.79166666666666663</v>
      </c>
      <c r="D18" s="332">
        <v>0.83333333333333337</v>
      </c>
      <c r="E18" s="329">
        <v>2889.520231872797</v>
      </c>
      <c r="F18" s="329">
        <v>2872.6613332927227</v>
      </c>
      <c r="G18" s="329">
        <v>1884.1599999964237</v>
      </c>
      <c r="H18" s="329">
        <v>1019.2213333398104</v>
      </c>
      <c r="I18" s="329">
        <v>333.02562711387873</v>
      </c>
      <c r="J18" s="329">
        <v>303.97179660946131</v>
      </c>
      <c r="K18" s="329">
        <v>391.27213560044765</v>
      </c>
      <c r="L18" s="329">
        <v>322.05667796730995</v>
      </c>
      <c r="M18" s="329">
        <v>516.23484745621681</v>
      </c>
      <c r="N18" s="329">
        <v>0</v>
      </c>
      <c r="O18" s="329">
        <v>0</v>
      </c>
      <c r="P18" s="329">
        <v>0</v>
      </c>
      <c r="Q18" s="329">
        <v>35.995826086960733</v>
      </c>
      <c r="R18" s="329">
        <v>0</v>
      </c>
      <c r="S18" s="329">
        <v>95.714937198441476</v>
      </c>
      <c r="T18" s="329">
        <v>72.425739130936563</v>
      </c>
      <c r="U18" s="329">
        <v>0</v>
      </c>
      <c r="V18" s="329">
        <v>0</v>
      </c>
      <c r="W18" s="329">
        <v>107.92069565225393</v>
      </c>
      <c r="X18" s="329">
        <v>0</v>
      </c>
      <c r="Y18" s="329">
        <v>93.268000506330281</v>
      </c>
      <c r="Z18" s="329">
        <v>0.4267578125</v>
      </c>
      <c r="AA18" s="329">
        <v>0</v>
      </c>
      <c r="AB18" s="329">
        <v>92.95591286290437</v>
      </c>
      <c r="AC18" s="329">
        <v>27.886658784002066</v>
      </c>
      <c r="AD18" s="329">
        <v>81.971568085253239</v>
      </c>
      <c r="AE18" s="329">
        <v>0</v>
      </c>
      <c r="AF18" s="329">
        <v>0</v>
      </c>
      <c r="AG18" s="329">
        <v>0.16974053297235514</v>
      </c>
      <c r="AH18" s="329">
        <v>1.1358870967796975E-2</v>
      </c>
      <c r="AI18" s="329">
        <v>134.20430107600987</v>
      </c>
      <c r="AJ18" s="329">
        <v>326.34239999996498</v>
      </c>
      <c r="AK18" s="329">
        <v>263.92685714364052</v>
      </c>
      <c r="AL18" s="329">
        <v>0</v>
      </c>
      <c r="AM18" s="329">
        <v>0</v>
      </c>
      <c r="AN18" s="329">
        <v>0</v>
      </c>
      <c r="AO18" s="329">
        <v>0</v>
      </c>
      <c r="AP18" s="329">
        <v>0</v>
      </c>
      <c r="AQ18" s="329">
        <v>0</v>
      </c>
      <c r="AR18" s="329">
        <v>0</v>
      </c>
      <c r="AS18" s="329">
        <v>0</v>
      </c>
      <c r="AT18" s="329">
        <v>0</v>
      </c>
      <c r="AU18" s="329">
        <v>0</v>
      </c>
      <c r="AV18" s="329">
        <v>0</v>
      </c>
      <c r="AW18" s="329">
        <v>0</v>
      </c>
      <c r="AX18" s="329">
        <v>0</v>
      </c>
      <c r="AY18" s="329">
        <v>263.77599999960512</v>
      </c>
      <c r="AZ18" s="329">
        <v>172.95859375002328</v>
      </c>
      <c r="BA18" s="329">
        <v>72.703999999910593</v>
      </c>
      <c r="BB18" s="329">
        <v>0</v>
      </c>
      <c r="BC18" s="329">
        <v>0</v>
      </c>
      <c r="BD18" s="329">
        <v>0</v>
      </c>
      <c r="BE18" s="329">
        <v>0</v>
      </c>
      <c r="BF18" s="329">
        <v>0</v>
      </c>
      <c r="BG18" s="329">
        <v>0</v>
      </c>
      <c r="BH18" s="329">
        <v>0</v>
      </c>
      <c r="BI18" s="329">
        <v>0</v>
      </c>
      <c r="BJ18" s="329">
        <v>0</v>
      </c>
      <c r="BK18" s="329">
        <v>0</v>
      </c>
      <c r="BL18" s="329">
        <v>0</v>
      </c>
      <c r="BM18" s="329">
        <v>0</v>
      </c>
      <c r="BN18" s="329">
        <v>0</v>
      </c>
      <c r="BO18" s="329">
        <v>0</v>
      </c>
      <c r="BP18" s="329">
        <v>18.349999999976717</v>
      </c>
      <c r="BQ18" s="329">
        <v>0</v>
      </c>
      <c r="BR18" s="329">
        <v>0</v>
      </c>
      <c r="BS18" s="329">
        <v>0</v>
      </c>
      <c r="BT18" s="329">
        <v>0</v>
      </c>
    </row>
    <row r="19" spans="1:72" ht="15.75" customHeight="1" x14ac:dyDescent="0.25">
      <c r="A19" s="2" t="s">
        <v>1379</v>
      </c>
      <c r="B19" s="218">
        <v>46238</v>
      </c>
      <c r="C19" s="332">
        <v>0.83333333333333337</v>
      </c>
      <c r="D19" s="332">
        <v>0.875</v>
      </c>
      <c r="E19" s="329">
        <v>2954.7891014516354</v>
      </c>
      <c r="F19" s="329">
        <v>2954.5813333392143</v>
      </c>
      <c r="G19" s="329">
        <v>1925.1200000047684</v>
      </c>
      <c r="H19" s="329">
        <v>1050.7130434811115</v>
      </c>
      <c r="I19" s="329">
        <v>332.36610169708729</v>
      </c>
      <c r="J19" s="329">
        <v>340.34983050823212</v>
      </c>
      <c r="K19" s="329">
        <v>391.89694914966822</v>
      </c>
      <c r="L19" s="329">
        <v>339.06549152731895</v>
      </c>
      <c r="M19" s="329">
        <v>517.62332203611732</v>
      </c>
      <c r="N19" s="329">
        <v>0</v>
      </c>
      <c r="O19" s="329">
        <v>0</v>
      </c>
      <c r="P19" s="329">
        <v>0</v>
      </c>
      <c r="Q19" s="329">
        <v>20.624695652164519</v>
      </c>
      <c r="R19" s="329">
        <v>0</v>
      </c>
      <c r="S19" s="329">
        <v>96</v>
      </c>
      <c r="T19" s="329">
        <v>72.258782608434558</v>
      </c>
      <c r="U19" s="329">
        <v>0</v>
      </c>
      <c r="V19" s="329">
        <v>0</v>
      </c>
      <c r="W19" s="329">
        <v>114.68800000008196</v>
      </c>
      <c r="X19" s="329">
        <v>0</v>
      </c>
      <c r="Y19" s="329">
        <v>93.853117506019771</v>
      </c>
      <c r="Z19" s="329">
        <v>0</v>
      </c>
      <c r="AA19" s="329">
        <v>0</v>
      </c>
      <c r="AB19" s="329">
        <v>93.19703744770959</v>
      </c>
      <c r="AC19" s="329">
        <v>27.18852458987385</v>
      </c>
      <c r="AD19" s="329">
        <v>118.3538141110912</v>
      </c>
      <c r="AE19" s="329">
        <v>0</v>
      </c>
      <c r="AF19" s="329">
        <v>0</v>
      </c>
      <c r="AG19" s="329">
        <v>0.16778120616800152</v>
      </c>
      <c r="AH19" s="329">
        <v>1.1358870967796975E-2</v>
      </c>
      <c r="AI19" s="329">
        <v>151.36021505389363</v>
      </c>
      <c r="AJ19" s="329">
        <v>331.23199999984354</v>
      </c>
      <c r="AK19" s="329">
        <v>268.28799999970943</v>
      </c>
      <c r="AL19" s="329">
        <v>0</v>
      </c>
      <c r="AM19" s="329">
        <v>0</v>
      </c>
      <c r="AN19" s="329">
        <v>0</v>
      </c>
      <c r="AO19" s="329">
        <v>0</v>
      </c>
      <c r="AP19" s="329">
        <v>0</v>
      </c>
      <c r="AQ19" s="329">
        <v>0</v>
      </c>
      <c r="AR19" s="329">
        <v>0</v>
      </c>
      <c r="AS19" s="329">
        <v>0</v>
      </c>
      <c r="AT19" s="329">
        <v>0</v>
      </c>
      <c r="AU19" s="329">
        <v>0</v>
      </c>
      <c r="AV19" s="329">
        <v>0</v>
      </c>
      <c r="AW19" s="329">
        <v>0</v>
      </c>
      <c r="AX19" s="329">
        <v>0</v>
      </c>
      <c r="AY19" s="329">
        <v>280.24320000037551</v>
      </c>
      <c r="AZ19" s="329">
        <v>171.49572784814518</v>
      </c>
      <c r="BA19" s="329">
        <v>71.718400001525879</v>
      </c>
      <c r="BB19" s="329">
        <v>0</v>
      </c>
      <c r="BC19" s="329">
        <v>0</v>
      </c>
      <c r="BD19" s="329">
        <v>0</v>
      </c>
      <c r="BE19" s="329">
        <v>0</v>
      </c>
      <c r="BF19" s="329">
        <v>0</v>
      </c>
      <c r="BG19" s="329">
        <v>0</v>
      </c>
      <c r="BH19" s="329">
        <v>0</v>
      </c>
      <c r="BI19" s="329">
        <v>0</v>
      </c>
      <c r="BJ19" s="329">
        <v>0</v>
      </c>
      <c r="BK19" s="329">
        <v>0</v>
      </c>
      <c r="BL19" s="329">
        <v>0</v>
      </c>
      <c r="BM19" s="329">
        <v>0</v>
      </c>
      <c r="BN19" s="329">
        <v>0</v>
      </c>
      <c r="BO19" s="329">
        <v>0</v>
      </c>
      <c r="BP19" s="329">
        <v>20.599107142887078</v>
      </c>
      <c r="BQ19" s="329">
        <v>0</v>
      </c>
      <c r="BR19" s="329">
        <v>0</v>
      </c>
      <c r="BS19" s="329">
        <v>6.9999999996070983E-3</v>
      </c>
      <c r="BT19" s="329">
        <v>2.0000000004074536E-3</v>
      </c>
    </row>
    <row r="20" spans="1:72" ht="15.75" customHeight="1" x14ac:dyDescent="0.25">
      <c r="A20" s="2" t="s">
        <v>1380</v>
      </c>
      <c r="B20" s="218">
        <v>46238</v>
      </c>
      <c r="C20" s="332">
        <v>0.875</v>
      </c>
      <c r="D20" s="332">
        <v>0.91666666666666663</v>
      </c>
      <c r="E20" s="329">
        <v>2938.1973333358765</v>
      </c>
      <c r="F20" s="329">
        <v>2938.880000025034</v>
      </c>
      <c r="G20" s="329">
        <v>1890.2149565219879</v>
      </c>
      <c r="H20" s="329">
        <v>1067.9429565221071</v>
      </c>
      <c r="I20" s="329">
        <v>322.82033898308873</v>
      </c>
      <c r="J20" s="329">
        <v>336.42738983035088</v>
      </c>
      <c r="K20" s="329">
        <v>355.44949152320623</v>
      </c>
      <c r="L20" s="329">
        <v>335.66372881084681</v>
      </c>
      <c r="M20" s="329">
        <v>530.74440677836537</v>
      </c>
      <c r="N20" s="329">
        <v>0</v>
      </c>
      <c r="O20" s="329">
        <v>0</v>
      </c>
      <c r="P20" s="329">
        <v>0</v>
      </c>
      <c r="Q20" s="329">
        <v>19.311304347589612</v>
      </c>
      <c r="R20" s="329">
        <v>0</v>
      </c>
      <c r="S20" s="329">
        <v>96.171285023912787</v>
      </c>
      <c r="T20" s="329">
        <v>72.681739130057395</v>
      </c>
      <c r="U20" s="329">
        <v>0</v>
      </c>
      <c r="V20" s="329">
        <v>0</v>
      </c>
      <c r="W20" s="329">
        <v>107.29739130381495</v>
      </c>
      <c r="X20" s="329">
        <v>0</v>
      </c>
      <c r="Y20" s="329">
        <v>93.806930692866445</v>
      </c>
      <c r="Z20" s="329">
        <v>0</v>
      </c>
      <c r="AA20" s="329">
        <v>0</v>
      </c>
      <c r="AB20" s="329">
        <v>83.303055276162922</v>
      </c>
      <c r="AC20" s="329">
        <v>27.558333333116025</v>
      </c>
      <c r="AD20" s="329">
        <v>123.65217391308397</v>
      </c>
      <c r="AE20" s="329">
        <v>0</v>
      </c>
      <c r="AF20" s="329">
        <v>0</v>
      </c>
      <c r="AG20" s="329">
        <v>0.16773913042561617</v>
      </c>
      <c r="AH20" s="329">
        <v>1.1236033193199546E-2</v>
      </c>
      <c r="AI20" s="329">
        <v>148.73655913863331</v>
      </c>
      <c r="AJ20" s="329">
        <v>296.89599999994971</v>
      </c>
      <c r="AK20" s="329">
        <v>236.86657875403762</v>
      </c>
      <c r="AL20" s="329">
        <v>0</v>
      </c>
      <c r="AM20" s="329">
        <v>0</v>
      </c>
      <c r="AN20" s="329">
        <v>0</v>
      </c>
      <c r="AO20" s="329">
        <v>0</v>
      </c>
      <c r="AP20" s="329">
        <v>0</v>
      </c>
      <c r="AQ20" s="329">
        <v>0</v>
      </c>
      <c r="AR20" s="329">
        <v>0</v>
      </c>
      <c r="AS20" s="329">
        <v>0</v>
      </c>
      <c r="AT20" s="329">
        <v>0</v>
      </c>
      <c r="AU20" s="329">
        <v>0</v>
      </c>
      <c r="AV20" s="329">
        <v>0</v>
      </c>
      <c r="AW20" s="329">
        <v>0</v>
      </c>
      <c r="AX20" s="329">
        <v>0</v>
      </c>
      <c r="AY20" s="329">
        <v>280.06399999978021</v>
      </c>
      <c r="AZ20" s="329">
        <v>169.32458465185482</v>
      </c>
      <c r="BA20" s="329">
        <v>76.262399999424815</v>
      </c>
      <c r="BB20" s="329">
        <v>0</v>
      </c>
      <c r="BC20" s="329">
        <v>0</v>
      </c>
      <c r="BD20" s="329">
        <v>0</v>
      </c>
      <c r="BE20" s="329">
        <v>0</v>
      </c>
      <c r="BF20" s="329">
        <v>0</v>
      </c>
      <c r="BG20" s="329">
        <v>0</v>
      </c>
      <c r="BH20" s="329">
        <v>0</v>
      </c>
      <c r="BI20" s="329">
        <v>0</v>
      </c>
      <c r="BJ20" s="329">
        <v>0</v>
      </c>
      <c r="BK20" s="329">
        <v>0</v>
      </c>
      <c r="BL20" s="329">
        <v>0</v>
      </c>
      <c r="BM20" s="329">
        <v>0</v>
      </c>
      <c r="BN20" s="329">
        <v>0</v>
      </c>
      <c r="BO20" s="329">
        <v>0</v>
      </c>
      <c r="BP20" s="329">
        <v>18.998969780281186</v>
      </c>
      <c r="BQ20" s="329">
        <v>0</v>
      </c>
      <c r="BR20" s="329">
        <v>0</v>
      </c>
      <c r="BS20" s="329">
        <v>0</v>
      </c>
      <c r="BT20" s="329">
        <v>0</v>
      </c>
    </row>
    <row r="21" spans="1:72" ht="15.75" customHeight="1" x14ac:dyDescent="0.25">
      <c r="A21" s="2" t="s">
        <v>1381</v>
      </c>
      <c r="B21" s="218">
        <v>46239</v>
      </c>
      <c r="C21" s="332">
        <v>0.75</v>
      </c>
      <c r="D21" s="332">
        <v>0.79166666666666663</v>
      </c>
      <c r="E21" s="329">
        <v>2977.5015035569668</v>
      </c>
      <c r="F21" s="329">
        <v>2971.5589565336704</v>
      </c>
      <c r="G21" s="329">
        <v>1934.7366956174374</v>
      </c>
      <c r="H21" s="329">
        <v>1059.4986666738987</v>
      </c>
      <c r="I21" s="329">
        <v>440.18549152463675</v>
      </c>
      <c r="J21" s="329">
        <v>320.40207909420133</v>
      </c>
      <c r="K21" s="329">
        <v>400.06277299672365</v>
      </c>
      <c r="L21" s="329">
        <v>339.59360773861408</v>
      </c>
      <c r="M21" s="329">
        <v>431.63008391484618</v>
      </c>
      <c r="N21" s="329">
        <v>0</v>
      </c>
      <c r="O21" s="329">
        <v>0</v>
      </c>
      <c r="P21" s="329">
        <v>0</v>
      </c>
      <c r="Q21" s="329">
        <v>39.97013333439827</v>
      </c>
      <c r="R21" s="329">
        <v>100.53565217414871</v>
      </c>
      <c r="S21" s="329">
        <v>96.996173913124949</v>
      </c>
      <c r="T21" s="329">
        <v>69.752703380770981</v>
      </c>
      <c r="U21" s="329">
        <v>0</v>
      </c>
      <c r="V21" s="329">
        <v>0</v>
      </c>
      <c r="W21" s="329">
        <v>113.97565217409283</v>
      </c>
      <c r="X21" s="329">
        <v>0</v>
      </c>
      <c r="Y21" s="329">
        <v>94.923773734364659</v>
      </c>
      <c r="Z21" s="329">
        <v>0.466796875</v>
      </c>
      <c r="AA21" s="329">
        <v>0.41537267080275342</v>
      </c>
      <c r="AB21" s="329">
        <v>100.03109424095601</v>
      </c>
      <c r="AC21" s="329">
        <v>27.44565217429772</v>
      </c>
      <c r="AD21" s="329">
        <v>91.664596273563802</v>
      </c>
      <c r="AE21" s="329">
        <v>0</v>
      </c>
      <c r="AF21" s="329">
        <v>0</v>
      </c>
      <c r="AG21" s="329">
        <v>0.16574193548512994</v>
      </c>
      <c r="AH21" s="329">
        <v>1.116935483855741E-2</v>
      </c>
      <c r="AI21" s="329">
        <v>151.54301075264812</v>
      </c>
      <c r="AJ21" s="329">
        <v>314.21760000032373</v>
      </c>
      <c r="AK21" s="329">
        <v>252.67364102602005</v>
      </c>
      <c r="AL21" s="329">
        <v>0</v>
      </c>
      <c r="AM21" s="329">
        <v>0</v>
      </c>
      <c r="AN21" s="329">
        <v>0</v>
      </c>
      <c r="AO21" s="329">
        <v>0</v>
      </c>
      <c r="AP21" s="329">
        <v>0</v>
      </c>
      <c r="AQ21" s="329">
        <v>0</v>
      </c>
      <c r="AR21" s="329">
        <v>0</v>
      </c>
      <c r="AS21" s="329">
        <v>0</v>
      </c>
      <c r="AT21" s="329">
        <v>0</v>
      </c>
      <c r="AU21" s="329">
        <v>0</v>
      </c>
      <c r="AV21" s="329">
        <v>0</v>
      </c>
      <c r="AW21" s="329">
        <v>0</v>
      </c>
      <c r="AX21" s="329">
        <v>0</v>
      </c>
      <c r="AY21" s="329">
        <v>264.63040000014007</v>
      </c>
      <c r="AZ21" s="329">
        <v>168.78125</v>
      </c>
      <c r="BA21" s="329">
        <v>73.740800000727177</v>
      </c>
      <c r="BB21" s="329">
        <v>0</v>
      </c>
      <c r="BC21" s="329">
        <v>0</v>
      </c>
      <c r="BD21" s="329">
        <v>0</v>
      </c>
      <c r="BE21" s="329">
        <v>0</v>
      </c>
      <c r="BF21" s="329">
        <v>0</v>
      </c>
      <c r="BG21" s="329">
        <v>0</v>
      </c>
      <c r="BH21" s="329">
        <v>0</v>
      </c>
      <c r="BI21" s="329">
        <v>0</v>
      </c>
      <c r="BJ21" s="329">
        <v>0</v>
      </c>
      <c r="BK21" s="329">
        <v>0</v>
      </c>
      <c r="BL21" s="329">
        <v>0</v>
      </c>
      <c r="BM21" s="329">
        <v>0</v>
      </c>
      <c r="BN21" s="329">
        <v>0</v>
      </c>
      <c r="BO21" s="329">
        <v>0</v>
      </c>
      <c r="BP21" s="329">
        <v>17.618749999906868</v>
      </c>
      <c r="BQ21" s="329">
        <v>0</v>
      </c>
      <c r="BR21" s="329">
        <v>0</v>
      </c>
      <c r="BS21" s="329">
        <v>8.0000000016298145E-3</v>
      </c>
      <c r="BT21" s="329">
        <v>0.573949999998149</v>
      </c>
    </row>
    <row r="22" spans="1:72" ht="15.75" customHeight="1" x14ac:dyDescent="0.25">
      <c r="A22" s="2" t="s">
        <v>1382</v>
      </c>
      <c r="B22" s="218">
        <v>46239</v>
      </c>
      <c r="C22" s="332">
        <v>0.79166666666666663</v>
      </c>
      <c r="D22" s="332">
        <v>0.83333333333333337</v>
      </c>
      <c r="E22" s="329">
        <v>2943.2664964497089</v>
      </c>
      <c r="F22" s="329">
        <v>2932.7360000014305</v>
      </c>
      <c r="G22" s="329">
        <v>1888.4340869486332</v>
      </c>
      <c r="H22" s="329">
        <v>1073.49333332479</v>
      </c>
      <c r="I22" s="329">
        <v>438.54969491437078</v>
      </c>
      <c r="J22" s="329">
        <v>355.10835768654943</v>
      </c>
      <c r="K22" s="329">
        <v>383.77437287569046</v>
      </c>
      <c r="L22" s="329">
        <v>336.63566102087498</v>
      </c>
      <c r="M22" s="329">
        <v>368.11932203173637</v>
      </c>
      <c r="N22" s="329">
        <v>0</v>
      </c>
      <c r="O22" s="329">
        <v>0</v>
      </c>
      <c r="P22" s="329">
        <v>0</v>
      </c>
      <c r="Q22" s="329">
        <v>25.053866665810347</v>
      </c>
      <c r="R22" s="329">
        <v>100.29387439601123</v>
      </c>
      <c r="S22" s="329">
        <v>96.923826087266207</v>
      </c>
      <c r="T22" s="329">
        <v>71.635478261858225</v>
      </c>
      <c r="U22" s="329">
        <v>0</v>
      </c>
      <c r="V22" s="329">
        <v>0</v>
      </c>
      <c r="W22" s="329">
        <v>119.60765217337757</v>
      </c>
      <c r="X22" s="329">
        <v>0</v>
      </c>
      <c r="Y22" s="329">
        <v>94.704833074472845</v>
      </c>
      <c r="Z22" s="329">
        <v>0</v>
      </c>
      <c r="AA22" s="329">
        <v>0</v>
      </c>
      <c r="AB22" s="329">
        <v>94.076795419678092</v>
      </c>
      <c r="AC22" s="329">
        <v>27.153969332110137</v>
      </c>
      <c r="AD22" s="329">
        <v>129.88858695607632</v>
      </c>
      <c r="AE22" s="329">
        <v>0</v>
      </c>
      <c r="AF22" s="329">
        <v>0</v>
      </c>
      <c r="AG22" s="329">
        <v>0.16574193548876792</v>
      </c>
      <c r="AH22" s="329">
        <v>1.1233870967771509E-2</v>
      </c>
      <c r="AI22" s="329">
        <v>152.82258064486086</v>
      </c>
      <c r="AJ22" s="329">
        <v>328.56960000004619</v>
      </c>
      <c r="AK22" s="329">
        <v>265.34400000050664</v>
      </c>
      <c r="AL22" s="329">
        <v>0</v>
      </c>
      <c r="AM22" s="329">
        <v>0</v>
      </c>
      <c r="AN22" s="329">
        <v>0</v>
      </c>
      <c r="AO22" s="329">
        <v>0</v>
      </c>
      <c r="AP22" s="329">
        <v>0</v>
      </c>
      <c r="AQ22" s="329">
        <v>0</v>
      </c>
      <c r="AR22" s="329">
        <v>0</v>
      </c>
      <c r="AS22" s="329">
        <v>0</v>
      </c>
      <c r="AT22" s="329">
        <v>0</v>
      </c>
      <c r="AU22" s="329">
        <v>0</v>
      </c>
      <c r="AV22" s="329">
        <v>0</v>
      </c>
      <c r="AW22" s="329">
        <v>0</v>
      </c>
      <c r="AX22" s="329">
        <v>0</v>
      </c>
      <c r="AY22" s="329">
        <v>271.66399999987334</v>
      </c>
      <c r="AZ22" s="329">
        <v>173.75156250002328</v>
      </c>
      <c r="BA22" s="329">
        <v>73.695999998599291</v>
      </c>
      <c r="BB22" s="329">
        <v>0</v>
      </c>
      <c r="BC22" s="329">
        <v>0</v>
      </c>
      <c r="BD22" s="329">
        <v>0</v>
      </c>
      <c r="BE22" s="329">
        <v>0</v>
      </c>
      <c r="BF22" s="329">
        <v>0</v>
      </c>
      <c r="BG22" s="329">
        <v>0</v>
      </c>
      <c r="BH22" s="329">
        <v>0</v>
      </c>
      <c r="BI22" s="329">
        <v>0</v>
      </c>
      <c r="BJ22" s="329">
        <v>0</v>
      </c>
      <c r="BK22" s="329">
        <v>0</v>
      </c>
      <c r="BL22" s="329">
        <v>0</v>
      </c>
      <c r="BM22" s="329">
        <v>0</v>
      </c>
      <c r="BN22" s="329">
        <v>0</v>
      </c>
      <c r="BO22" s="329">
        <v>0</v>
      </c>
      <c r="BP22" s="329">
        <v>21.106250000069849</v>
      </c>
      <c r="BQ22" s="329">
        <v>0</v>
      </c>
      <c r="BR22" s="329">
        <v>0</v>
      </c>
      <c r="BS22" s="329">
        <v>0</v>
      </c>
      <c r="BT22" s="329">
        <v>6.533333333209157E-3</v>
      </c>
    </row>
    <row r="23" spans="1:72" ht="15.75" customHeight="1" x14ac:dyDescent="0.25">
      <c r="A23" s="2" t="s">
        <v>1383</v>
      </c>
      <c r="B23" s="218">
        <v>46239</v>
      </c>
      <c r="C23" s="332">
        <v>0.83333333333333337</v>
      </c>
      <c r="D23" s="332">
        <v>0.875</v>
      </c>
      <c r="E23" s="329">
        <v>2839.9823768138885</v>
      </c>
      <c r="F23" s="329">
        <v>2840.4869565069675</v>
      </c>
      <c r="G23" s="329">
        <v>1797.9659130573273</v>
      </c>
      <c r="H23" s="329">
        <v>1051.3066666722298</v>
      </c>
      <c r="I23" s="329">
        <v>410.74549152329564</v>
      </c>
      <c r="J23" s="329">
        <v>316.87862536683679</v>
      </c>
      <c r="K23" s="329">
        <v>393.97966102510691</v>
      </c>
      <c r="L23" s="329">
        <v>325.91414515674114</v>
      </c>
      <c r="M23" s="329">
        <v>349.68732203543186</v>
      </c>
      <c r="N23" s="329">
        <v>0</v>
      </c>
      <c r="O23" s="329">
        <v>0</v>
      </c>
      <c r="P23" s="329">
        <v>0</v>
      </c>
      <c r="Q23" s="329">
        <v>0</v>
      </c>
      <c r="R23" s="329">
        <v>100.48803864698857</v>
      </c>
      <c r="S23" s="329">
        <v>96.901565217413008</v>
      </c>
      <c r="T23" s="329">
        <v>72.013418356887996</v>
      </c>
      <c r="U23" s="329">
        <v>0</v>
      </c>
      <c r="V23" s="329">
        <v>0</v>
      </c>
      <c r="W23" s="329">
        <v>118.07165217399597</v>
      </c>
      <c r="X23" s="329">
        <v>0</v>
      </c>
      <c r="Y23" s="329">
        <v>94.677018633577973</v>
      </c>
      <c r="Z23" s="329">
        <v>0</v>
      </c>
      <c r="AA23" s="329">
        <v>0</v>
      </c>
      <c r="AB23" s="329">
        <v>86.798980977851897</v>
      </c>
      <c r="AC23" s="329">
        <v>27.153484083712101</v>
      </c>
      <c r="AD23" s="329">
        <v>100.4375</v>
      </c>
      <c r="AE23" s="329">
        <v>0</v>
      </c>
      <c r="AF23" s="329">
        <v>0</v>
      </c>
      <c r="AG23" s="329">
        <v>0.1677419354855374</v>
      </c>
      <c r="AH23" s="329">
        <v>1.1149193548362746E-2</v>
      </c>
      <c r="AI23" s="329">
        <v>140.43010752648115</v>
      </c>
      <c r="AJ23" s="329">
        <v>326.36479999963194</v>
      </c>
      <c r="AK23" s="329">
        <v>263.62224390171468</v>
      </c>
      <c r="AL23" s="329">
        <v>0</v>
      </c>
      <c r="AM23" s="329">
        <v>0</v>
      </c>
      <c r="AN23" s="329">
        <v>0</v>
      </c>
      <c r="AO23" s="329">
        <v>0</v>
      </c>
      <c r="AP23" s="329">
        <v>0</v>
      </c>
      <c r="AQ23" s="329">
        <v>0</v>
      </c>
      <c r="AR23" s="329">
        <v>0</v>
      </c>
      <c r="AS23" s="329">
        <v>0</v>
      </c>
      <c r="AT23" s="329">
        <v>0</v>
      </c>
      <c r="AU23" s="329">
        <v>0</v>
      </c>
      <c r="AV23" s="329">
        <v>0</v>
      </c>
      <c r="AW23" s="329">
        <v>0</v>
      </c>
      <c r="AX23" s="329">
        <v>0</v>
      </c>
      <c r="AY23" s="329">
        <v>277.98400000017136</v>
      </c>
      <c r="AZ23" s="329">
        <v>167.87109375</v>
      </c>
      <c r="BA23" s="329">
        <v>73.196800000965595</v>
      </c>
      <c r="BB23" s="329">
        <v>0</v>
      </c>
      <c r="BC23" s="329">
        <v>0</v>
      </c>
      <c r="BD23" s="329">
        <v>0</v>
      </c>
      <c r="BE23" s="329">
        <v>0</v>
      </c>
      <c r="BF23" s="329">
        <v>0</v>
      </c>
      <c r="BG23" s="329">
        <v>0</v>
      </c>
      <c r="BH23" s="329">
        <v>0</v>
      </c>
      <c r="BI23" s="329">
        <v>0</v>
      </c>
      <c r="BJ23" s="329">
        <v>0</v>
      </c>
      <c r="BK23" s="329">
        <v>0</v>
      </c>
      <c r="BL23" s="329">
        <v>0</v>
      </c>
      <c r="BM23" s="329">
        <v>0</v>
      </c>
      <c r="BN23" s="329">
        <v>0</v>
      </c>
      <c r="BO23" s="329">
        <v>0</v>
      </c>
      <c r="BP23" s="329">
        <v>20.514062499976717</v>
      </c>
      <c r="BQ23" s="329">
        <v>0</v>
      </c>
      <c r="BR23" s="329">
        <v>0</v>
      </c>
      <c r="BS23" s="329">
        <v>3.9999999989959178E-3</v>
      </c>
      <c r="BT23" s="329">
        <v>0</v>
      </c>
    </row>
    <row r="24" spans="1:72" ht="15.75" customHeight="1" x14ac:dyDescent="0.25">
      <c r="A24" s="2" t="s">
        <v>1384</v>
      </c>
      <c r="B24" s="218">
        <v>46239</v>
      </c>
      <c r="C24" s="332">
        <v>0.875</v>
      </c>
      <c r="D24" s="332">
        <v>0.91666666666666663</v>
      </c>
      <c r="E24" s="329">
        <v>2909.6832118332386</v>
      </c>
      <c r="F24" s="329">
        <v>2905.7972124814987</v>
      </c>
      <c r="G24" s="329">
        <v>1867.7759999930859</v>
      </c>
      <c r="H24" s="329">
        <v>1059.7964255362749</v>
      </c>
      <c r="I24" s="329">
        <v>406.33708474785089</v>
      </c>
      <c r="J24" s="329">
        <v>324.20881355926394</v>
      </c>
      <c r="K24" s="329">
        <v>381.48338982462883</v>
      </c>
      <c r="L24" s="329">
        <v>338.95690569281578</v>
      </c>
      <c r="M24" s="329">
        <v>404.9138983041048</v>
      </c>
      <c r="N24" s="329">
        <v>0</v>
      </c>
      <c r="O24" s="329">
        <v>0</v>
      </c>
      <c r="P24" s="329">
        <v>0</v>
      </c>
      <c r="Q24" s="329">
        <v>0</v>
      </c>
      <c r="R24" s="329">
        <v>100.41507246391848</v>
      </c>
      <c r="S24" s="329">
        <v>97.101913043297827</v>
      </c>
      <c r="T24" s="329">
        <v>72.437364251352847</v>
      </c>
      <c r="U24" s="329">
        <v>0</v>
      </c>
      <c r="V24" s="329">
        <v>0</v>
      </c>
      <c r="W24" s="329">
        <v>115.38402318861336</v>
      </c>
      <c r="X24" s="329">
        <v>0</v>
      </c>
      <c r="Y24" s="329">
        <v>94.767080745194107</v>
      </c>
      <c r="Z24" s="329">
        <v>0</v>
      </c>
      <c r="AA24" s="329">
        <v>0</v>
      </c>
      <c r="AB24" s="329">
        <v>88.217391304671764</v>
      </c>
      <c r="AC24" s="329">
        <v>27.291925466153771</v>
      </c>
      <c r="AD24" s="329">
        <v>106.60312499944121</v>
      </c>
      <c r="AE24" s="329">
        <v>0</v>
      </c>
      <c r="AF24" s="329">
        <v>0</v>
      </c>
      <c r="AG24" s="329">
        <v>0.16574193547785399</v>
      </c>
      <c r="AH24" s="329">
        <v>1.1443548387205738E-2</v>
      </c>
      <c r="AI24" s="329">
        <v>153.88172043021768</v>
      </c>
      <c r="AJ24" s="329">
        <v>323.93600000021979</v>
      </c>
      <c r="AK24" s="329">
        <v>261.49775609746575</v>
      </c>
      <c r="AL24" s="329">
        <v>0</v>
      </c>
      <c r="AM24" s="329">
        <v>0</v>
      </c>
      <c r="AN24" s="329">
        <v>0</v>
      </c>
      <c r="AO24" s="329">
        <v>0</v>
      </c>
      <c r="AP24" s="329">
        <v>0</v>
      </c>
      <c r="AQ24" s="329">
        <v>0</v>
      </c>
      <c r="AR24" s="329">
        <v>0</v>
      </c>
      <c r="AS24" s="329">
        <v>0</v>
      </c>
      <c r="AT24" s="329">
        <v>0</v>
      </c>
      <c r="AU24" s="329">
        <v>0</v>
      </c>
      <c r="AV24" s="329">
        <v>0</v>
      </c>
      <c r="AW24" s="329">
        <v>0</v>
      </c>
      <c r="AX24" s="329">
        <v>0</v>
      </c>
      <c r="AY24" s="329">
        <v>274.2687999997288</v>
      </c>
      <c r="AZ24" s="329">
        <v>167.42890624993015</v>
      </c>
      <c r="BA24" s="329">
        <v>74.732799999415874</v>
      </c>
      <c r="BB24" s="329">
        <v>0</v>
      </c>
      <c r="BC24" s="329">
        <v>0</v>
      </c>
      <c r="BD24" s="329">
        <v>0</v>
      </c>
      <c r="BE24" s="329">
        <v>0</v>
      </c>
      <c r="BF24" s="329">
        <v>0</v>
      </c>
      <c r="BG24" s="329">
        <v>0</v>
      </c>
      <c r="BH24" s="329">
        <v>0</v>
      </c>
      <c r="BI24" s="329">
        <v>0</v>
      </c>
      <c r="BJ24" s="329">
        <v>0</v>
      </c>
      <c r="BK24" s="329">
        <v>0</v>
      </c>
      <c r="BL24" s="329">
        <v>0</v>
      </c>
      <c r="BM24" s="329">
        <v>0</v>
      </c>
      <c r="BN24" s="329">
        <v>0</v>
      </c>
      <c r="BO24" s="329">
        <v>0</v>
      </c>
      <c r="BP24" s="329">
        <v>24.01352896343451</v>
      </c>
      <c r="BQ24" s="329">
        <v>0</v>
      </c>
      <c r="BR24" s="329">
        <v>0</v>
      </c>
      <c r="BS24" s="329">
        <v>6.9999999996070983E-3</v>
      </c>
      <c r="BT24" s="329">
        <v>0</v>
      </c>
    </row>
    <row r="25" spans="1:72" ht="15.75" customHeight="1" x14ac:dyDescent="0.25">
      <c r="A25" s="2" t="s">
        <v>1385</v>
      </c>
      <c r="B25" s="218">
        <v>46240</v>
      </c>
      <c r="C25" s="332">
        <v>0.75</v>
      </c>
      <c r="D25" s="332">
        <v>0.79166666666666663</v>
      </c>
      <c r="E25" s="329">
        <v>2730.1536801457405</v>
      </c>
      <c r="F25" s="329">
        <v>2726.9692422449589</v>
      </c>
      <c r="G25" s="329">
        <v>1761.8854956328869</v>
      </c>
      <c r="H25" s="329">
        <v>989.85877457261086</v>
      </c>
      <c r="I25" s="329">
        <v>412.79349152371287</v>
      </c>
      <c r="J25" s="329">
        <v>298.10549152269959</v>
      </c>
      <c r="K25" s="329">
        <v>365.30766101181507</v>
      </c>
      <c r="L25" s="329">
        <v>335.52488135546446</v>
      </c>
      <c r="M25" s="329">
        <v>343.16149152070284</v>
      </c>
      <c r="N25" s="329">
        <v>0</v>
      </c>
      <c r="O25" s="329">
        <v>0</v>
      </c>
      <c r="P25" s="329">
        <v>0</v>
      </c>
      <c r="Q25" s="329">
        <v>0</v>
      </c>
      <c r="R25" s="329">
        <v>100.41445410624146</v>
      </c>
      <c r="S25" s="329">
        <v>97.090782608836889</v>
      </c>
      <c r="T25" s="329">
        <v>68.763826086185873</v>
      </c>
      <c r="U25" s="329">
        <v>0</v>
      </c>
      <c r="V25" s="329">
        <v>0</v>
      </c>
      <c r="W25" s="329">
        <v>124.90573913045228</v>
      </c>
      <c r="X25" s="329">
        <v>0</v>
      </c>
      <c r="Y25" s="329">
        <v>94.520708955358714</v>
      </c>
      <c r="Z25" s="329">
        <v>0</v>
      </c>
      <c r="AA25" s="329">
        <v>0.56009615387301892</v>
      </c>
      <c r="AB25" s="329">
        <v>70.264294660184532</v>
      </c>
      <c r="AC25" s="329">
        <v>27.891323157586157</v>
      </c>
      <c r="AD25" s="329">
        <v>97.998701700940728</v>
      </c>
      <c r="AE25" s="329">
        <v>0</v>
      </c>
      <c r="AF25" s="329">
        <v>0</v>
      </c>
      <c r="AG25" s="329">
        <v>0.16373959793054382</v>
      </c>
      <c r="AH25" s="329">
        <v>1.1358695652234019E-2</v>
      </c>
      <c r="AI25" s="329">
        <v>150.98913043551147</v>
      </c>
      <c r="AJ25" s="329">
        <v>306.31328780506738</v>
      </c>
      <c r="AK25" s="329">
        <v>245.88800000026822</v>
      </c>
      <c r="AL25" s="329">
        <v>0</v>
      </c>
      <c r="AM25" s="329">
        <v>0</v>
      </c>
      <c r="AN25" s="329">
        <v>0</v>
      </c>
      <c r="AO25" s="329">
        <v>0</v>
      </c>
      <c r="AP25" s="329">
        <v>0</v>
      </c>
      <c r="AQ25" s="329">
        <v>0</v>
      </c>
      <c r="AR25" s="329">
        <v>0</v>
      </c>
      <c r="AS25" s="329">
        <v>0</v>
      </c>
      <c r="AT25" s="329">
        <v>0</v>
      </c>
      <c r="AU25" s="329">
        <v>0</v>
      </c>
      <c r="AV25" s="329">
        <v>0</v>
      </c>
      <c r="AW25" s="329">
        <v>0</v>
      </c>
      <c r="AX25" s="329">
        <v>0</v>
      </c>
      <c r="AY25" s="329">
        <v>269.19359999988228</v>
      </c>
      <c r="AZ25" s="329">
        <v>164.71718749997672</v>
      </c>
      <c r="BA25" s="329">
        <v>80.915200000628829</v>
      </c>
      <c r="BB25" s="329">
        <v>0</v>
      </c>
      <c r="BC25" s="329">
        <v>0</v>
      </c>
      <c r="BD25" s="329">
        <v>0</v>
      </c>
      <c r="BE25" s="329">
        <v>0</v>
      </c>
      <c r="BF25" s="329">
        <v>0</v>
      </c>
      <c r="BG25" s="329">
        <v>0</v>
      </c>
      <c r="BH25" s="329">
        <v>0</v>
      </c>
      <c r="BI25" s="329">
        <v>0</v>
      </c>
      <c r="BJ25" s="329">
        <v>0</v>
      </c>
      <c r="BK25" s="329">
        <v>0</v>
      </c>
      <c r="BL25" s="329">
        <v>0</v>
      </c>
      <c r="BM25" s="329">
        <v>0</v>
      </c>
      <c r="BN25" s="329">
        <v>0</v>
      </c>
      <c r="BO25" s="329">
        <v>0</v>
      </c>
      <c r="BP25" s="329">
        <v>14.2890625</v>
      </c>
      <c r="BQ25" s="329">
        <v>0</v>
      </c>
      <c r="BR25" s="329">
        <v>0</v>
      </c>
      <c r="BS25" s="329">
        <v>0.69344067796555464</v>
      </c>
      <c r="BT25" s="329">
        <v>0.86823529412140488</v>
      </c>
    </row>
    <row r="26" spans="1:72" ht="15.75" customHeight="1" x14ac:dyDescent="0.25">
      <c r="A26" s="2" t="s">
        <v>1386</v>
      </c>
      <c r="B26" s="218">
        <v>46240</v>
      </c>
      <c r="C26" s="332">
        <v>0.79166666666666663</v>
      </c>
      <c r="D26" s="332">
        <v>0.83333333333333337</v>
      </c>
      <c r="E26" s="329">
        <v>2699.0943198502064</v>
      </c>
      <c r="F26" s="329">
        <v>2702.5458881855011</v>
      </c>
      <c r="G26" s="329">
        <v>1734.1098666787148</v>
      </c>
      <c r="H26" s="329">
        <v>984.75455875694752</v>
      </c>
      <c r="I26" s="329">
        <v>423.65830508619547</v>
      </c>
      <c r="J26" s="329">
        <v>300.78513365238905</v>
      </c>
      <c r="K26" s="329">
        <v>361.09132655709982</v>
      </c>
      <c r="L26" s="329">
        <v>344.23755931854248</v>
      </c>
      <c r="M26" s="329">
        <v>295.3875525444746</v>
      </c>
      <c r="N26" s="329">
        <v>0</v>
      </c>
      <c r="O26" s="329">
        <v>0</v>
      </c>
      <c r="P26" s="329">
        <v>0</v>
      </c>
      <c r="Q26" s="329">
        <v>0</v>
      </c>
      <c r="R26" s="329">
        <v>100.50658937171102</v>
      </c>
      <c r="S26" s="329">
        <v>96.918260869570076</v>
      </c>
      <c r="T26" s="329">
        <v>71.390608696267009</v>
      </c>
      <c r="U26" s="329">
        <v>0</v>
      </c>
      <c r="V26" s="329">
        <v>0</v>
      </c>
      <c r="W26" s="329">
        <v>127.59930434823036</v>
      </c>
      <c r="X26" s="329">
        <v>0</v>
      </c>
      <c r="Y26" s="329">
        <v>94.966532257851213</v>
      </c>
      <c r="Z26" s="329">
        <v>0</v>
      </c>
      <c r="AA26" s="329">
        <v>0</v>
      </c>
      <c r="AB26" s="329">
        <v>75.850931677035987</v>
      </c>
      <c r="AC26" s="329">
        <v>27.823712897021323</v>
      </c>
      <c r="AD26" s="329">
        <v>95.259578476659954</v>
      </c>
      <c r="AE26" s="329">
        <v>0</v>
      </c>
      <c r="AF26" s="329">
        <v>0</v>
      </c>
      <c r="AG26" s="329">
        <v>0.1677391304365301</v>
      </c>
      <c r="AH26" s="329">
        <v>1.1358695652234019E-2</v>
      </c>
      <c r="AI26" s="329">
        <v>156.71739130467176</v>
      </c>
      <c r="AJ26" s="329">
        <v>314.56031219498254</v>
      </c>
      <c r="AK26" s="329">
        <v>251.95519999973476</v>
      </c>
      <c r="AL26" s="329">
        <v>0</v>
      </c>
      <c r="AM26" s="329">
        <v>0</v>
      </c>
      <c r="AN26" s="329">
        <v>0</v>
      </c>
      <c r="AO26" s="329">
        <v>0</v>
      </c>
      <c r="AP26" s="329">
        <v>0</v>
      </c>
      <c r="AQ26" s="329">
        <v>0</v>
      </c>
      <c r="AR26" s="329">
        <v>0</v>
      </c>
      <c r="AS26" s="329">
        <v>0</v>
      </c>
      <c r="AT26" s="329">
        <v>0</v>
      </c>
      <c r="AU26" s="329">
        <v>0</v>
      </c>
      <c r="AV26" s="329">
        <v>0</v>
      </c>
      <c r="AW26" s="329">
        <v>0</v>
      </c>
      <c r="AX26" s="329">
        <v>0</v>
      </c>
      <c r="AY26" s="329">
        <v>270.99200000055134</v>
      </c>
      <c r="AZ26" s="329">
        <v>166.25468749995343</v>
      </c>
      <c r="BA26" s="329">
        <v>75.227733332663774</v>
      </c>
      <c r="BB26" s="329">
        <v>0</v>
      </c>
      <c r="BC26" s="329">
        <v>0</v>
      </c>
      <c r="BD26" s="329">
        <v>0</v>
      </c>
      <c r="BE26" s="329">
        <v>0</v>
      </c>
      <c r="BF26" s="329">
        <v>0</v>
      </c>
      <c r="BG26" s="329">
        <v>0</v>
      </c>
      <c r="BH26" s="329">
        <v>0</v>
      </c>
      <c r="BI26" s="329">
        <v>0</v>
      </c>
      <c r="BJ26" s="329">
        <v>0</v>
      </c>
      <c r="BK26" s="329">
        <v>0</v>
      </c>
      <c r="BL26" s="329">
        <v>0</v>
      </c>
      <c r="BM26" s="329">
        <v>0</v>
      </c>
      <c r="BN26" s="329">
        <v>0</v>
      </c>
      <c r="BO26" s="329">
        <v>0</v>
      </c>
      <c r="BP26" s="329">
        <v>27.384300595265813</v>
      </c>
      <c r="BQ26" s="329">
        <v>0</v>
      </c>
      <c r="BR26" s="329">
        <v>0</v>
      </c>
      <c r="BS26" s="329">
        <v>0</v>
      </c>
      <c r="BT26" s="329">
        <v>0</v>
      </c>
    </row>
    <row r="27" spans="1:72" ht="15.75" customHeight="1" x14ac:dyDescent="0.25">
      <c r="A27" s="2" t="s">
        <v>1387</v>
      </c>
      <c r="B27" s="218">
        <v>46240</v>
      </c>
      <c r="C27" s="332">
        <v>0.83333333333333337</v>
      </c>
      <c r="D27" s="332">
        <v>0.875</v>
      </c>
      <c r="E27" s="329">
        <v>2728.6186666488647</v>
      </c>
      <c r="F27" s="329">
        <v>2728.2921739518642</v>
      </c>
      <c r="G27" s="329">
        <v>1748.3093333244324</v>
      </c>
      <c r="H27" s="329">
        <v>987.4773333221674</v>
      </c>
      <c r="I27" s="329">
        <v>406.64949152618647</v>
      </c>
      <c r="J27" s="329">
        <v>333.24861503392458</v>
      </c>
      <c r="K27" s="329">
        <v>345.36453784257174</v>
      </c>
      <c r="L27" s="329">
        <v>333.5463050827384</v>
      </c>
      <c r="M27" s="329">
        <v>307.93936271220446</v>
      </c>
      <c r="N27" s="329">
        <v>0</v>
      </c>
      <c r="O27" s="329">
        <v>0</v>
      </c>
      <c r="P27" s="329">
        <v>0</v>
      </c>
      <c r="Q27" s="329">
        <v>8.1919999998062849</v>
      </c>
      <c r="R27" s="329">
        <v>100.39652173966169</v>
      </c>
      <c r="S27" s="329">
        <v>97.068521739449352</v>
      </c>
      <c r="T27" s="329">
        <v>70.589217390865088</v>
      </c>
      <c r="U27" s="329">
        <v>0</v>
      </c>
      <c r="V27" s="329">
        <v>0</v>
      </c>
      <c r="W27" s="329">
        <v>109.1784347826615</v>
      </c>
      <c r="X27" s="329">
        <v>0</v>
      </c>
      <c r="Y27" s="329">
        <v>94.667551592923701</v>
      </c>
      <c r="Z27" s="329">
        <v>0.48974609375</v>
      </c>
      <c r="AA27" s="329">
        <v>0</v>
      </c>
      <c r="AB27" s="329">
        <v>75.225000000093132</v>
      </c>
      <c r="AC27" s="329">
        <v>27.482291947584599</v>
      </c>
      <c r="AD27" s="329">
        <v>127.60983146075159</v>
      </c>
      <c r="AE27" s="329">
        <v>0</v>
      </c>
      <c r="AF27" s="329">
        <v>0</v>
      </c>
      <c r="AG27" s="329">
        <v>0.16573913043248467</v>
      </c>
      <c r="AH27" s="329">
        <v>1.1580163043163338E-2</v>
      </c>
      <c r="AI27" s="329">
        <v>150.32065217383206</v>
      </c>
      <c r="AJ27" s="329">
        <v>317.84398048766889</v>
      </c>
      <c r="AK27" s="329">
        <v>256.0511999996379</v>
      </c>
      <c r="AL27" s="329">
        <v>0</v>
      </c>
      <c r="AM27" s="329">
        <v>0</v>
      </c>
      <c r="AN27" s="329">
        <v>0</v>
      </c>
      <c r="AO27" s="329">
        <v>0</v>
      </c>
      <c r="AP27" s="329">
        <v>0</v>
      </c>
      <c r="AQ27" s="329">
        <v>0</v>
      </c>
      <c r="AR27" s="329">
        <v>0</v>
      </c>
      <c r="AS27" s="329">
        <v>0</v>
      </c>
      <c r="AT27" s="329">
        <v>0</v>
      </c>
      <c r="AU27" s="329">
        <v>0</v>
      </c>
      <c r="AV27" s="329">
        <v>0</v>
      </c>
      <c r="AW27" s="329">
        <v>0</v>
      </c>
      <c r="AX27" s="329">
        <v>0</v>
      </c>
      <c r="AY27" s="329">
        <v>272.499199999962</v>
      </c>
      <c r="AZ27" s="329">
        <v>162.03593749995343</v>
      </c>
      <c r="BA27" s="329">
        <v>74.66666666790843</v>
      </c>
      <c r="BB27" s="329">
        <v>0</v>
      </c>
      <c r="BC27" s="329">
        <v>0</v>
      </c>
      <c r="BD27" s="329">
        <v>0</v>
      </c>
      <c r="BE27" s="329">
        <v>0</v>
      </c>
      <c r="BF27" s="329">
        <v>0</v>
      </c>
      <c r="BG27" s="329">
        <v>0</v>
      </c>
      <c r="BH27" s="329">
        <v>0</v>
      </c>
      <c r="BI27" s="329">
        <v>0</v>
      </c>
      <c r="BJ27" s="329">
        <v>0</v>
      </c>
      <c r="BK27" s="329">
        <v>0</v>
      </c>
      <c r="BL27" s="329">
        <v>0</v>
      </c>
      <c r="BM27" s="329">
        <v>0</v>
      </c>
      <c r="BN27" s="329">
        <v>0</v>
      </c>
      <c r="BO27" s="329">
        <v>0</v>
      </c>
      <c r="BP27" s="329">
        <v>20.440819596988149</v>
      </c>
      <c r="BQ27" s="329">
        <v>0</v>
      </c>
      <c r="BR27" s="329">
        <v>0</v>
      </c>
      <c r="BS27" s="329">
        <v>4.0000000008149073E-3</v>
      </c>
      <c r="BT27" s="329">
        <v>0</v>
      </c>
    </row>
    <row r="28" spans="1:72" ht="15.75" customHeight="1" x14ac:dyDescent="0.25">
      <c r="A28" s="2" t="s">
        <v>1388</v>
      </c>
      <c r="B28" s="218">
        <v>46240</v>
      </c>
      <c r="C28" s="332">
        <v>0.875</v>
      </c>
      <c r="D28" s="332">
        <v>0.91666666666666663</v>
      </c>
      <c r="E28" s="329">
        <v>2693.1200000047684</v>
      </c>
      <c r="F28" s="329">
        <v>2693.3871304094791</v>
      </c>
      <c r="G28" s="329">
        <v>1740.1173333227634</v>
      </c>
      <c r="H28" s="329">
        <v>977.90515942871571</v>
      </c>
      <c r="I28" s="329">
        <v>414.84149152413011</v>
      </c>
      <c r="J28" s="329">
        <v>317.55730216577649</v>
      </c>
      <c r="K28" s="329">
        <v>336.63566102087498</v>
      </c>
      <c r="L28" s="329">
        <v>340.97464407235384</v>
      </c>
      <c r="M28" s="329">
        <v>318.27308474853635</v>
      </c>
      <c r="N28" s="329">
        <v>0</v>
      </c>
      <c r="O28" s="329">
        <v>0</v>
      </c>
      <c r="P28" s="329">
        <v>0</v>
      </c>
      <c r="Q28" s="329">
        <v>0</v>
      </c>
      <c r="R28" s="329">
        <v>100.31860869564116</v>
      </c>
      <c r="S28" s="329">
        <v>97.001739129889756</v>
      </c>
      <c r="T28" s="329">
        <v>69.865739130415022</v>
      </c>
      <c r="U28" s="329">
        <v>0</v>
      </c>
      <c r="V28" s="329">
        <v>0</v>
      </c>
      <c r="W28" s="329">
        <v>125.2285217391327</v>
      </c>
      <c r="X28" s="329">
        <v>0</v>
      </c>
      <c r="Y28" s="329">
        <v>92.212791149038821</v>
      </c>
      <c r="Z28" s="329">
        <v>0</v>
      </c>
      <c r="AA28" s="329">
        <v>0</v>
      </c>
      <c r="AB28" s="329">
        <v>79.240838509052992</v>
      </c>
      <c r="AC28" s="329">
        <v>27.468216840643436</v>
      </c>
      <c r="AD28" s="329">
        <v>110.7920807460323</v>
      </c>
      <c r="AE28" s="329">
        <v>0</v>
      </c>
      <c r="AF28" s="329">
        <v>0</v>
      </c>
      <c r="AG28" s="329">
        <v>0.16573913044339861</v>
      </c>
      <c r="AH28" s="329">
        <v>1.1262228260875418E-2</v>
      </c>
      <c r="AI28" s="329">
        <v>152.79891304299235</v>
      </c>
      <c r="AJ28" s="329">
        <v>310.36721951235086</v>
      </c>
      <c r="AK28" s="329">
        <v>248.88320000004023</v>
      </c>
      <c r="AL28" s="329">
        <v>0</v>
      </c>
      <c r="AM28" s="329">
        <v>0</v>
      </c>
      <c r="AN28" s="329">
        <v>0</v>
      </c>
      <c r="AO28" s="329">
        <v>0</v>
      </c>
      <c r="AP28" s="329">
        <v>0</v>
      </c>
      <c r="AQ28" s="329">
        <v>0</v>
      </c>
      <c r="AR28" s="329">
        <v>0</v>
      </c>
      <c r="AS28" s="329">
        <v>0</v>
      </c>
      <c r="AT28" s="329">
        <v>0</v>
      </c>
      <c r="AU28" s="329">
        <v>0</v>
      </c>
      <c r="AV28" s="329">
        <v>0</v>
      </c>
      <c r="AW28" s="329">
        <v>0</v>
      </c>
      <c r="AX28" s="329">
        <v>0</v>
      </c>
      <c r="AY28" s="329">
        <v>265.94239999959245</v>
      </c>
      <c r="AZ28" s="329">
        <v>164.83281250006985</v>
      </c>
      <c r="BA28" s="329">
        <v>77.356799999251962</v>
      </c>
      <c r="BB28" s="329">
        <v>0</v>
      </c>
      <c r="BC28" s="329">
        <v>0</v>
      </c>
      <c r="BD28" s="329">
        <v>0</v>
      </c>
      <c r="BE28" s="329">
        <v>0</v>
      </c>
      <c r="BF28" s="329">
        <v>0</v>
      </c>
      <c r="BG28" s="329">
        <v>0</v>
      </c>
      <c r="BH28" s="329">
        <v>0</v>
      </c>
      <c r="BI28" s="329">
        <v>0</v>
      </c>
      <c r="BJ28" s="329">
        <v>0</v>
      </c>
      <c r="BK28" s="329">
        <v>0</v>
      </c>
      <c r="BL28" s="329">
        <v>0</v>
      </c>
      <c r="BM28" s="329">
        <v>0</v>
      </c>
      <c r="BN28" s="329">
        <v>0</v>
      </c>
      <c r="BO28" s="329">
        <v>0</v>
      </c>
      <c r="BP28" s="329">
        <v>18.121754807769321</v>
      </c>
      <c r="BQ28" s="329">
        <v>0</v>
      </c>
      <c r="BR28" s="329">
        <v>0</v>
      </c>
      <c r="BS28" s="329">
        <v>0</v>
      </c>
      <c r="BT28" s="329">
        <v>1.9999999967694748E-3</v>
      </c>
    </row>
    <row r="29" spans="1:72" ht="15.75" customHeight="1" x14ac:dyDescent="0.25">
      <c r="A29" s="2" t="s">
        <v>1389</v>
      </c>
      <c r="B29" s="218">
        <v>46241</v>
      </c>
      <c r="C29" s="332">
        <v>0.75</v>
      </c>
      <c r="D29" s="332">
        <v>0.79166666666666663</v>
      </c>
      <c r="E29" s="329">
        <v>2859.2751304507256</v>
      </c>
      <c r="F29" s="329">
        <v>2842.6240000128746</v>
      </c>
      <c r="G29" s="329">
        <v>1892.767536252737</v>
      </c>
      <c r="H29" s="329">
        <v>971.0933333337307</v>
      </c>
      <c r="I29" s="329">
        <v>416.14558035880327</v>
      </c>
      <c r="J29" s="329">
        <v>328.67500177025795</v>
      </c>
      <c r="K29" s="329">
        <v>390.83777651190758</v>
      </c>
      <c r="L29" s="329">
        <v>342.08426667004824</v>
      </c>
      <c r="M29" s="329">
        <v>409.85292609408498</v>
      </c>
      <c r="N29" s="329">
        <v>0</v>
      </c>
      <c r="O29" s="329">
        <v>0</v>
      </c>
      <c r="P29" s="329">
        <v>0</v>
      </c>
      <c r="Q29" s="329">
        <v>23.462956521660089</v>
      </c>
      <c r="R29" s="329">
        <v>100.29943961370736</v>
      </c>
      <c r="S29" s="329">
        <v>96.723478260915726</v>
      </c>
      <c r="T29" s="329">
        <v>67.136414430104196</v>
      </c>
      <c r="U29" s="329">
        <v>0</v>
      </c>
      <c r="V29" s="329">
        <v>0</v>
      </c>
      <c r="W29" s="329">
        <v>107.8605439402163</v>
      </c>
      <c r="X29" s="329">
        <v>0</v>
      </c>
      <c r="Y29" s="329">
        <v>94.637656511738896</v>
      </c>
      <c r="Z29" s="329">
        <v>0</v>
      </c>
      <c r="AA29" s="329">
        <v>1.2818060498102568</v>
      </c>
      <c r="AB29" s="329">
        <v>94.842566619627178</v>
      </c>
      <c r="AC29" s="329">
        <v>27.742469631135464</v>
      </c>
      <c r="AD29" s="329">
        <v>103.62239682488143</v>
      </c>
      <c r="AE29" s="329">
        <v>0</v>
      </c>
      <c r="AF29" s="329">
        <v>0</v>
      </c>
      <c r="AG29" s="329">
        <v>0.16651612903660862</v>
      </c>
      <c r="AH29" s="329">
        <v>1.1256720430083078E-2</v>
      </c>
      <c r="AI29" s="329">
        <v>155.39247311931103</v>
      </c>
      <c r="AJ29" s="329">
        <v>327.42079999996349</v>
      </c>
      <c r="AK29" s="329">
        <v>264.33279999997467</v>
      </c>
      <c r="AL29" s="329">
        <v>0</v>
      </c>
      <c r="AM29" s="329">
        <v>0</v>
      </c>
      <c r="AN29" s="329">
        <v>0</v>
      </c>
      <c r="AO29" s="329">
        <v>0</v>
      </c>
      <c r="AP29" s="329">
        <v>0</v>
      </c>
      <c r="AQ29" s="329">
        <v>0</v>
      </c>
      <c r="AR29" s="329">
        <v>0</v>
      </c>
      <c r="AS29" s="329">
        <v>0</v>
      </c>
      <c r="AT29" s="329">
        <v>0</v>
      </c>
      <c r="AU29" s="329">
        <v>0</v>
      </c>
      <c r="AV29" s="329">
        <v>0</v>
      </c>
      <c r="AW29" s="329">
        <v>0</v>
      </c>
      <c r="AX29" s="329">
        <v>0</v>
      </c>
      <c r="AY29" s="329">
        <v>274.99519999977201</v>
      </c>
      <c r="AZ29" s="329">
        <v>170.08671874995343</v>
      </c>
      <c r="BA29" s="329">
        <v>72.467199999839067</v>
      </c>
      <c r="BB29" s="329">
        <v>0</v>
      </c>
      <c r="BC29" s="329">
        <v>0</v>
      </c>
      <c r="BD29" s="329">
        <v>0</v>
      </c>
      <c r="BE29" s="329">
        <v>0</v>
      </c>
      <c r="BF29" s="329">
        <v>0</v>
      </c>
      <c r="BG29" s="329">
        <v>0</v>
      </c>
      <c r="BH29" s="329">
        <v>0</v>
      </c>
      <c r="BI29" s="329">
        <v>0</v>
      </c>
      <c r="BJ29" s="329">
        <v>0</v>
      </c>
      <c r="BK29" s="329">
        <v>0</v>
      </c>
      <c r="BL29" s="329">
        <v>0</v>
      </c>
      <c r="BM29" s="329">
        <v>0</v>
      </c>
      <c r="BN29" s="329">
        <v>0</v>
      </c>
      <c r="BO29" s="329">
        <v>0</v>
      </c>
      <c r="BP29" s="329">
        <v>14.845426829298958</v>
      </c>
      <c r="BQ29" s="329">
        <v>0</v>
      </c>
      <c r="BR29" s="329">
        <v>0</v>
      </c>
      <c r="BS29" s="329">
        <v>2.1445833333345945</v>
      </c>
      <c r="BT29" s="329">
        <v>1.7316666666665697</v>
      </c>
    </row>
    <row r="30" spans="1:72" ht="15.75" customHeight="1" x14ac:dyDescent="0.25">
      <c r="A30" s="2" t="s">
        <v>1390</v>
      </c>
      <c r="B30" s="218">
        <v>46241</v>
      </c>
      <c r="C30" s="332">
        <v>0.79166666666666663</v>
      </c>
      <c r="D30" s="332">
        <v>0.83333333333333337</v>
      </c>
      <c r="E30" s="329">
        <v>2922.1398260891438</v>
      </c>
      <c r="F30" s="329">
        <v>2922.4959999918938</v>
      </c>
      <c r="G30" s="329">
        <v>1955.4244637489319</v>
      </c>
      <c r="H30" s="329">
        <v>985.77066665887833</v>
      </c>
      <c r="I30" s="329">
        <v>440.91010169684887</v>
      </c>
      <c r="J30" s="329">
        <v>326.30193898454309</v>
      </c>
      <c r="K30" s="329">
        <v>385.78766102343798</v>
      </c>
      <c r="L30" s="329">
        <v>338.31687231361866</v>
      </c>
      <c r="M30" s="329">
        <v>454.3435932174325</v>
      </c>
      <c r="N30" s="329">
        <v>0</v>
      </c>
      <c r="O30" s="329">
        <v>0</v>
      </c>
      <c r="P30" s="329">
        <v>0</v>
      </c>
      <c r="Q30" s="329">
        <v>32.556521739810705</v>
      </c>
      <c r="R30" s="329">
        <v>100.34334299480543</v>
      </c>
      <c r="S30" s="329">
        <v>96.751304347999394</v>
      </c>
      <c r="T30" s="329">
        <v>69.698782609775662</v>
      </c>
      <c r="U30" s="329">
        <v>0</v>
      </c>
      <c r="V30" s="329">
        <v>0</v>
      </c>
      <c r="W30" s="329">
        <v>115.07756521739066</v>
      </c>
      <c r="X30" s="329">
        <v>0</v>
      </c>
      <c r="Y30" s="329">
        <v>94.631405279505998</v>
      </c>
      <c r="Z30" s="329">
        <v>0</v>
      </c>
      <c r="AA30" s="329">
        <v>0</v>
      </c>
      <c r="AB30" s="329">
        <v>94.158385093323886</v>
      </c>
      <c r="AC30" s="329">
        <v>27.768730590119958</v>
      </c>
      <c r="AD30" s="329">
        <v>101.84257075469941</v>
      </c>
      <c r="AE30" s="329">
        <v>0</v>
      </c>
      <c r="AF30" s="329">
        <v>0</v>
      </c>
      <c r="AG30" s="329">
        <v>0.16698176717545721</v>
      </c>
      <c r="AH30" s="329">
        <v>1.1233870967771509E-2</v>
      </c>
      <c r="AI30" s="329">
        <v>153.39784946199507</v>
      </c>
      <c r="AJ30" s="329">
        <v>323.21919999993406</v>
      </c>
      <c r="AK30" s="329">
        <v>260.90240000002086</v>
      </c>
      <c r="AL30" s="329">
        <v>0</v>
      </c>
      <c r="AM30" s="329">
        <v>0</v>
      </c>
      <c r="AN30" s="329">
        <v>0</v>
      </c>
      <c r="AO30" s="329">
        <v>0</v>
      </c>
      <c r="AP30" s="329">
        <v>0</v>
      </c>
      <c r="AQ30" s="329">
        <v>0</v>
      </c>
      <c r="AR30" s="329">
        <v>0</v>
      </c>
      <c r="AS30" s="329">
        <v>0</v>
      </c>
      <c r="AT30" s="329">
        <v>0</v>
      </c>
      <c r="AU30" s="329">
        <v>0</v>
      </c>
      <c r="AV30" s="329">
        <v>0</v>
      </c>
      <c r="AW30" s="329">
        <v>0</v>
      </c>
      <c r="AX30" s="329">
        <v>0</v>
      </c>
      <c r="AY30" s="329">
        <v>281.26400000043213</v>
      </c>
      <c r="AZ30" s="329">
        <v>165.82265624997672</v>
      </c>
      <c r="BA30" s="329">
        <v>73.70240000076592</v>
      </c>
      <c r="BB30" s="329">
        <v>0</v>
      </c>
      <c r="BC30" s="329">
        <v>0</v>
      </c>
      <c r="BD30" s="329">
        <v>0</v>
      </c>
      <c r="BE30" s="329">
        <v>0</v>
      </c>
      <c r="BF30" s="329">
        <v>0</v>
      </c>
      <c r="BG30" s="329">
        <v>0</v>
      </c>
      <c r="BH30" s="329">
        <v>0</v>
      </c>
      <c r="BI30" s="329">
        <v>0</v>
      </c>
      <c r="BJ30" s="329">
        <v>0</v>
      </c>
      <c r="BK30" s="329">
        <v>0</v>
      </c>
      <c r="BL30" s="329">
        <v>0</v>
      </c>
      <c r="BM30" s="329">
        <v>0</v>
      </c>
      <c r="BN30" s="329">
        <v>0</v>
      </c>
      <c r="BO30" s="329">
        <v>0</v>
      </c>
      <c r="BP30" s="329">
        <v>15.934260670677759</v>
      </c>
      <c r="BQ30" s="329">
        <v>0</v>
      </c>
      <c r="BR30" s="329">
        <v>0</v>
      </c>
      <c r="BS30" s="329">
        <v>0</v>
      </c>
      <c r="BT30" s="329">
        <v>0</v>
      </c>
    </row>
    <row r="31" spans="1:72" ht="15.75" customHeight="1" x14ac:dyDescent="0.25">
      <c r="A31" s="2" t="s">
        <v>1391</v>
      </c>
      <c r="B31" s="218">
        <v>46241</v>
      </c>
      <c r="C31" s="332">
        <v>0.83333333333333337</v>
      </c>
      <c r="D31" s="332">
        <v>0.875</v>
      </c>
      <c r="E31" s="329">
        <v>2774.7135072350502</v>
      </c>
      <c r="F31" s="329">
        <v>2758.3591884076595</v>
      </c>
      <c r="G31" s="329">
        <v>1807.9091014862061</v>
      </c>
      <c r="H31" s="329">
        <v>961.53599999845028</v>
      </c>
      <c r="I31" s="329">
        <v>415.36216949298978</v>
      </c>
      <c r="J31" s="329">
        <v>341.36724722012877</v>
      </c>
      <c r="K31" s="329">
        <v>380.58088134974241</v>
      </c>
      <c r="L31" s="329">
        <v>334.96949152648449</v>
      </c>
      <c r="M31" s="329">
        <v>342.67552542313933</v>
      </c>
      <c r="N31" s="329">
        <v>0</v>
      </c>
      <c r="O31" s="329">
        <v>0</v>
      </c>
      <c r="P31" s="329">
        <v>0</v>
      </c>
      <c r="Q31" s="329">
        <v>9.0045217387378216</v>
      </c>
      <c r="R31" s="329">
        <v>100.68034782633185</v>
      </c>
      <c r="S31" s="329">
        <v>97.352347825653851</v>
      </c>
      <c r="T31" s="329">
        <v>70.633739129640162</v>
      </c>
      <c r="U31" s="329">
        <v>0</v>
      </c>
      <c r="V31" s="329">
        <v>0</v>
      </c>
      <c r="W31" s="329">
        <v>110.26921739149839</v>
      </c>
      <c r="X31" s="329">
        <v>0</v>
      </c>
      <c r="Y31" s="329">
        <v>94.886853448115289</v>
      </c>
      <c r="Z31" s="329">
        <v>0.48681640625</v>
      </c>
      <c r="AA31" s="329">
        <v>0</v>
      </c>
      <c r="AB31" s="329">
        <v>92.433468705508858</v>
      </c>
      <c r="AC31" s="329">
        <v>28.055803571362048</v>
      </c>
      <c r="AD31" s="329">
        <v>117.33937937021255</v>
      </c>
      <c r="AE31" s="329">
        <v>0</v>
      </c>
      <c r="AF31" s="329">
        <v>0</v>
      </c>
      <c r="AG31" s="329">
        <v>0.16772791023686295</v>
      </c>
      <c r="AH31" s="329">
        <v>1.1108870967746043E-2</v>
      </c>
      <c r="AI31" s="329">
        <v>147.80107526853681</v>
      </c>
      <c r="AJ31" s="329">
        <v>318.94720000005327</v>
      </c>
      <c r="AK31" s="329">
        <v>256.74239999987185</v>
      </c>
      <c r="AL31" s="329">
        <v>0</v>
      </c>
      <c r="AM31" s="329">
        <v>0</v>
      </c>
      <c r="AN31" s="329">
        <v>0</v>
      </c>
      <c r="AO31" s="329">
        <v>0</v>
      </c>
      <c r="AP31" s="329">
        <v>0</v>
      </c>
      <c r="AQ31" s="329">
        <v>0</v>
      </c>
      <c r="AR31" s="329">
        <v>0</v>
      </c>
      <c r="AS31" s="329">
        <v>0</v>
      </c>
      <c r="AT31" s="329">
        <v>0</v>
      </c>
      <c r="AU31" s="329">
        <v>0</v>
      </c>
      <c r="AV31" s="329">
        <v>0</v>
      </c>
      <c r="AW31" s="329">
        <v>0</v>
      </c>
      <c r="AX31" s="329">
        <v>0</v>
      </c>
      <c r="AY31" s="329">
        <v>272.86719999928027</v>
      </c>
      <c r="AZ31" s="329">
        <v>164.64687499997672</v>
      </c>
      <c r="BA31" s="329">
        <v>73.702399998903275</v>
      </c>
      <c r="BB31" s="329">
        <v>0</v>
      </c>
      <c r="BC31" s="329">
        <v>0</v>
      </c>
      <c r="BD31" s="329">
        <v>0</v>
      </c>
      <c r="BE31" s="329">
        <v>0</v>
      </c>
      <c r="BF31" s="329">
        <v>0</v>
      </c>
      <c r="BG31" s="329">
        <v>0</v>
      </c>
      <c r="BH31" s="329">
        <v>0</v>
      </c>
      <c r="BI31" s="329">
        <v>0</v>
      </c>
      <c r="BJ31" s="329">
        <v>0</v>
      </c>
      <c r="BK31" s="329">
        <v>0</v>
      </c>
      <c r="BL31" s="329">
        <v>0</v>
      </c>
      <c r="BM31" s="329">
        <v>0</v>
      </c>
      <c r="BN31" s="329">
        <v>0</v>
      </c>
      <c r="BO31" s="329">
        <v>0</v>
      </c>
      <c r="BP31" s="329">
        <v>20.1953125</v>
      </c>
      <c r="BQ31" s="329">
        <v>0</v>
      </c>
      <c r="BR31" s="329">
        <v>0</v>
      </c>
      <c r="BS31" s="329">
        <v>3.9999999989959178E-3</v>
      </c>
      <c r="BT31" s="329">
        <v>0</v>
      </c>
    </row>
    <row r="32" spans="1:72" ht="15.75" customHeight="1" x14ac:dyDescent="0.25">
      <c r="A32" s="2" t="s">
        <v>1392</v>
      </c>
      <c r="B32" s="218">
        <v>46241</v>
      </c>
      <c r="C32" s="332">
        <v>0.875</v>
      </c>
      <c r="D32" s="332">
        <v>0.91666666666666663</v>
      </c>
      <c r="E32" s="329">
        <v>2856.3960579931736</v>
      </c>
      <c r="F32" s="329">
        <v>2840.1901449561119</v>
      </c>
      <c r="G32" s="329">
        <v>1911.9415652155876</v>
      </c>
      <c r="H32" s="329">
        <v>953.15107247233391</v>
      </c>
      <c r="I32" s="329">
        <v>401.47742372751236</v>
      </c>
      <c r="J32" s="329">
        <v>348.08937931060791</v>
      </c>
      <c r="K32" s="329">
        <v>377.35267796367407</v>
      </c>
      <c r="L32" s="329">
        <v>337.19105084240437</v>
      </c>
      <c r="M32" s="329">
        <v>440.25057627260685</v>
      </c>
      <c r="N32" s="329">
        <v>0</v>
      </c>
      <c r="O32" s="329">
        <v>0</v>
      </c>
      <c r="P32" s="329">
        <v>0</v>
      </c>
      <c r="Q32" s="329">
        <v>3.5839999997988343</v>
      </c>
      <c r="R32" s="329">
        <v>100.30747826071456</v>
      </c>
      <c r="S32" s="329">
        <v>96.929391304496676</v>
      </c>
      <c r="T32" s="329">
        <v>69.153391304425895</v>
      </c>
      <c r="U32" s="329">
        <v>0</v>
      </c>
      <c r="V32" s="329">
        <v>0</v>
      </c>
      <c r="W32" s="329">
        <v>107.87617391347885</v>
      </c>
      <c r="X32" s="329">
        <v>0</v>
      </c>
      <c r="Y32" s="329">
        <v>93.000374812632799</v>
      </c>
      <c r="Z32" s="329">
        <v>0</v>
      </c>
      <c r="AA32" s="329">
        <v>0</v>
      </c>
      <c r="AB32" s="329">
        <v>91.85605432279408</v>
      </c>
      <c r="AC32" s="329">
        <v>27.475446428637952</v>
      </c>
      <c r="AD32" s="329">
        <v>126.74812063015997</v>
      </c>
      <c r="AE32" s="329">
        <v>0</v>
      </c>
      <c r="AF32" s="329">
        <v>0</v>
      </c>
      <c r="AG32" s="329">
        <v>0.1677419354855374</v>
      </c>
      <c r="AH32" s="329">
        <v>1.1127688171882255E-2</v>
      </c>
      <c r="AI32" s="329">
        <v>150.38172043021768</v>
      </c>
      <c r="AJ32" s="329">
        <v>314.75613658549264</v>
      </c>
      <c r="AK32" s="329">
        <v>252.82622439041734</v>
      </c>
      <c r="AL32" s="329">
        <v>0</v>
      </c>
      <c r="AM32" s="329">
        <v>0</v>
      </c>
      <c r="AN32" s="329">
        <v>0</v>
      </c>
      <c r="AO32" s="329">
        <v>0</v>
      </c>
      <c r="AP32" s="329">
        <v>0</v>
      </c>
      <c r="AQ32" s="329">
        <v>0</v>
      </c>
      <c r="AR32" s="329">
        <v>0</v>
      </c>
      <c r="AS32" s="329">
        <v>0</v>
      </c>
      <c r="AT32" s="329">
        <v>0</v>
      </c>
      <c r="AU32" s="329">
        <v>0</v>
      </c>
      <c r="AV32" s="329">
        <v>0</v>
      </c>
      <c r="AW32" s="329">
        <v>0</v>
      </c>
      <c r="AX32" s="329">
        <v>0</v>
      </c>
      <c r="AY32" s="329">
        <v>264.16960000013933</v>
      </c>
      <c r="AZ32" s="329">
        <v>164.12421875004657</v>
      </c>
      <c r="BA32" s="329">
        <v>72.915200000628829</v>
      </c>
      <c r="BB32" s="329">
        <v>0</v>
      </c>
      <c r="BC32" s="329">
        <v>0</v>
      </c>
      <c r="BD32" s="329">
        <v>0</v>
      </c>
      <c r="BE32" s="329">
        <v>0</v>
      </c>
      <c r="BF32" s="329">
        <v>0</v>
      </c>
      <c r="BG32" s="329">
        <v>0</v>
      </c>
      <c r="BH32" s="329">
        <v>0</v>
      </c>
      <c r="BI32" s="329">
        <v>0</v>
      </c>
      <c r="BJ32" s="329">
        <v>0</v>
      </c>
      <c r="BK32" s="329">
        <v>0</v>
      </c>
      <c r="BL32" s="329">
        <v>0</v>
      </c>
      <c r="BM32" s="329">
        <v>0</v>
      </c>
      <c r="BN32" s="329">
        <v>0</v>
      </c>
      <c r="BO32" s="329">
        <v>0</v>
      </c>
      <c r="BP32" s="329">
        <v>28.579268292640336</v>
      </c>
      <c r="BQ32" s="329">
        <v>0</v>
      </c>
      <c r="BR32" s="329">
        <v>0</v>
      </c>
      <c r="BS32" s="329">
        <v>0</v>
      </c>
      <c r="BT32" s="329">
        <v>0</v>
      </c>
    </row>
    <row r="33" spans="1:72" ht="15.75" customHeight="1" x14ac:dyDescent="0.25">
      <c r="A33" s="2" t="s">
        <v>1393</v>
      </c>
      <c r="B33" s="218">
        <v>46242</v>
      </c>
      <c r="C33" s="332">
        <v>0.75</v>
      </c>
      <c r="D33" s="332">
        <v>0.79166666666666663</v>
      </c>
      <c r="E33" s="329">
        <v>2921.8133333325386</v>
      </c>
      <c r="F33" s="329">
        <v>2907.4773333668709</v>
      </c>
      <c r="G33" s="329">
        <v>1925.8026666343212</v>
      </c>
      <c r="H33" s="329">
        <v>1002.4217970967293</v>
      </c>
      <c r="I33" s="329">
        <v>367.07796610146761</v>
      </c>
      <c r="J33" s="329">
        <v>340.24210403114557</v>
      </c>
      <c r="K33" s="329">
        <v>380.65030507743359</v>
      </c>
      <c r="L33" s="329">
        <v>336.42738983035088</v>
      </c>
      <c r="M33" s="329">
        <v>502.45423728972673</v>
      </c>
      <c r="N33" s="329">
        <v>0</v>
      </c>
      <c r="O33" s="329">
        <v>0</v>
      </c>
      <c r="P33" s="329">
        <v>0</v>
      </c>
      <c r="Q33" s="329">
        <v>32.144695652648807</v>
      </c>
      <c r="R33" s="329">
        <v>25.789217391517013</v>
      </c>
      <c r="S33" s="329">
        <v>96.724714975338429</v>
      </c>
      <c r="T33" s="329">
        <v>67.437078261747956</v>
      </c>
      <c r="U33" s="329">
        <v>0</v>
      </c>
      <c r="V33" s="329">
        <v>0</v>
      </c>
      <c r="W33" s="329">
        <v>114.76591304410249</v>
      </c>
      <c r="X33" s="329">
        <v>0</v>
      </c>
      <c r="Y33" s="329">
        <v>94.518633540254086</v>
      </c>
      <c r="Z33" s="329">
        <v>0.53369140625</v>
      </c>
      <c r="AA33" s="329">
        <v>0.21059782610973343</v>
      </c>
      <c r="AB33" s="329">
        <v>113.66144185280427</v>
      </c>
      <c r="AC33" s="329">
        <v>27.270186335779727</v>
      </c>
      <c r="AD33" s="329">
        <v>95.559006211347878</v>
      </c>
      <c r="AE33" s="329">
        <v>0</v>
      </c>
      <c r="AF33" s="329">
        <v>0</v>
      </c>
      <c r="AG33" s="329">
        <v>0.1677784011226322</v>
      </c>
      <c r="AH33" s="329">
        <v>1.1437120149594193E-2</v>
      </c>
      <c r="AI33" s="329">
        <v>149.98562412336469</v>
      </c>
      <c r="AJ33" s="329">
        <v>321.17119999998249</v>
      </c>
      <c r="AK33" s="329">
        <v>259.04640000034124</v>
      </c>
      <c r="AL33" s="329">
        <v>0</v>
      </c>
      <c r="AM33" s="329">
        <v>0</v>
      </c>
      <c r="AN33" s="329">
        <v>0</v>
      </c>
      <c r="AO33" s="329">
        <v>0</v>
      </c>
      <c r="AP33" s="329">
        <v>0</v>
      </c>
      <c r="AQ33" s="329">
        <v>0</v>
      </c>
      <c r="AR33" s="329">
        <v>0</v>
      </c>
      <c r="AS33" s="329">
        <v>0</v>
      </c>
      <c r="AT33" s="329">
        <v>0</v>
      </c>
      <c r="AU33" s="329">
        <v>0</v>
      </c>
      <c r="AV33" s="329">
        <v>0</v>
      </c>
      <c r="AW33" s="329">
        <v>0</v>
      </c>
      <c r="AX33" s="329">
        <v>0</v>
      </c>
      <c r="AY33" s="329">
        <v>286.53760000038892</v>
      </c>
      <c r="AZ33" s="329">
        <v>177.84218749997672</v>
      </c>
      <c r="BA33" s="329">
        <v>73.708799999207258</v>
      </c>
      <c r="BB33" s="329">
        <v>0</v>
      </c>
      <c r="BC33" s="329">
        <v>0</v>
      </c>
      <c r="BD33" s="329">
        <v>0</v>
      </c>
      <c r="BE33" s="329">
        <v>0</v>
      </c>
      <c r="BF33" s="329">
        <v>0</v>
      </c>
      <c r="BG33" s="329">
        <v>0</v>
      </c>
      <c r="BH33" s="329">
        <v>0</v>
      </c>
      <c r="BI33" s="329">
        <v>0</v>
      </c>
      <c r="BJ33" s="329">
        <v>0</v>
      </c>
      <c r="BK33" s="329">
        <v>0</v>
      </c>
      <c r="BL33" s="329">
        <v>0</v>
      </c>
      <c r="BM33" s="329">
        <v>0</v>
      </c>
      <c r="BN33" s="329">
        <v>0</v>
      </c>
      <c r="BO33" s="329">
        <v>0</v>
      </c>
      <c r="BP33" s="329">
        <v>14.125190548715182</v>
      </c>
      <c r="BQ33" s="329">
        <v>0</v>
      </c>
      <c r="BR33" s="329">
        <v>0</v>
      </c>
      <c r="BS33" s="329">
        <v>0</v>
      </c>
      <c r="BT33" s="329">
        <v>0.3253999999978987</v>
      </c>
    </row>
    <row r="34" spans="1:72" ht="15.75" customHeight="1" x14ac:dyDescent="0.25">
      <c r="A34" s="2" t="s">
        <v>1394</v>
      </c>
      <c r="B34" s="218">
        <v>46242</v>
      </c>
      <c r="C34" s="332">
        <v>0.79166666666666663</v>
      </c>
      <c r="D34" s="332">
        <v>0.83333333333333337</v>
      </c>
      <c r="E34" s="329">
        <v>2955.0562318861485</v>
      </c>
      <c r="F34" s="329">
        <v>2936.8319999873638</v>
      </c>
      <c r="G34" s="329">
        <v>1968.9293913245201</v>
      </c>
      <c r="H34" s="329">
        <v>994.2891594171524</v>
      </c>
      <c r="I34" s="329">
        <v>342.18955932185054</v>
      </c>
      <c r="J34" s="329">
        <v>385.87144827470183</v>
      </c>
      <c r="K34" s="329">
        <v>380.3031864464283</v>
      </c>
      <c r="L34" s="329">
        <v>341.62459380179644</v>
      </c>
      <c r="M34" s="329">
        <v>501.30874576047063</v>
      </c>
      <c r="N34" s="329">
        <v>0</v>
      </c>
      <c r="O34" s="329">
        <v>0</v>
      </c>
      <c r="P34" s="329">
        <v>0</v>
      </c>
      <c r="Q34" s="329">
        <v>11.887304347008467</v>
      </c>
      <c r="R34" s="329">
        <v>25.833739130757749</v>
      </c>
      <c r="S34" s="329">
        <v>96.467478260863572</v>
      </c>
      <c r="T34" s="329">
        <v>68.17613913025707</v>
      </c>
      <c r="U34" s="329">
        <v>0</v>
      </c>
      <c r="V34" s="329">
        <v>0</v>
      </c>
      <c r="W34" s="329">
        <v>113.27443478256464</v>
      </c>
      <c r="X34" s="329">
        <v>0</v>
      </c>
      <c r="Y34" s="329">
        <v>94.816770186182112</v>
      </c>
      <c r="Z34" s="329">
        <v>0</v>
      </c>
      <c r="AA34" s="329">
        <v>0</v>
      </c>
      <c r="AB34" s="329">
        <v>111.47826086962596</v>
      </c>
      <c r="AC34" s="329">
        <v>26.813664596062154</v>
      </c>
      <c r="AD34" s="329">
        <v>146</v>
      </c>
      <c r="AE34" s="329">
        <v>0</v>
      </c>
      <c r="AF34" s="329">
        <v>0</v>
      </c>
      <c r="AG34" s="329">
        <v>0.16573913043612265</v>
      </c>
      <c r="AH34" s="329">
        <v>1.1157608695839372E-2</v>
      </c>
      <c r="AI34" s="329">
        <v>155.81521739158779</v>
      </c>
      <c r="AJ34" s="329">
        <v>325.77919999998994</v>
      </c>
      <c r="AK34" s="329">
        <v>262.91321904677898</v>
      </c>
      <c r="AL34" s="329">
        <v>0</v>
      </c>
      <c r="AM34" s="329">
        <v>0</v>
      </c>
      <c r="AN34" s="329">
        <v>0</v>
      </c>
      <c r="AO34" s="329">
        <v>0</v>
      </c>
      <c r="AP34" s="329">
        <v>0</v>
      </c>
      <c r="AQ34" s="329">
        <v>0</v>
      </c>
      <c r="AR34" s="329">
        <v>0</v>
      </c>
      <c r="AS34" s="329">
        <v>0</v>
      </c>
      <c r="AT34" s="329">
        <v>0</v>
      </c>
      <c r="AU34" s="329">
        <v>0</v>
      </c>
      <c r="AV34" s="329">
        <v>0</v>
      </c>
      <c r="AW34" s="329">
        <v>0</v>
      </c>
      <c r="AX34" s="329">
        <v>0</v>
      </c>
      <c r="AY34" s="329">
        <v>280.29759999969974</v>
      </c>
      <c r="AZ34" s="329">
        <v>177.47343749995343</v>
      </c>
      <c r="BA34" s="329">
        <v>72.684800000861287</v>
      </c>
      <c r="BB34" s="329">
        <v>0</v>
      </c>
      <c r="BC34" s="329">
        <v>0</v>
      </c>
      <c r="BD34" s="329">
        <v>0</v>
      </c>
      <c r="BE34" s="329">
        <v>0</v>
      </c>
      <c r="BF34" s="329">
        <v>0</v>
      </c>
      <c r="BG34" s="329">
        <v>0</v>
      </c>
      <c r="BH34" s="329">
        <v>0</v>
      </c>
      <c r="BI34" s="329">
        <v>0</v>
      </c>
      <c r="BJ34" s="329">
        <v>0</v>
      </c>
      <c r="BK34" s="329">
        <v>0</v>
      </c>
      <c r="BL34" s="329">
        <v>0</v>
      </c>
      <c r="BM34" s="329">
        <v>0</v>
      </c>
      <c r="BN34" s="329">
        <v>0</v>
      </c>
      <c r="BO34" s="329">
        <v>0</v>
      </c>
      <c r="BP34" s="329">
        <v>23.926371951238252</v>
      </c>
      <c r="BQ34" s="329">
        <v>0</v>
      </c>
      <c r="BR34" s="329">
        <v>0</v>
      </c>
      <c r="BS34" s="329">
        <v>0</v>
      </c>
      <c r="BT34" s="329">
        <v>0</v>
      </c>
    </row>
    <row r="35" spans="1:72" ht="15.75" customHeight="1" x14ac:dyDescent="0.25">
      <c r="A35" s="2" t="s">
        <v>1395</v>
      </c>
      <c r="B35" s="218">
        <v>46242</v>
      </c>
      <c r="C35" s="332">
        <v>0.83333333333333337</v>
      </c>
      <c r="D35" s="332">
        <v>0.875</v>
      </c>
      <c r="E35" s="329">
        <v>2866.4876521527767</v>
      </c>
      <c r="F35" s="329">
        <v>2866.5173333287239</v>
      </c>
      <c r="G35" s="329">
        <v>1883.3586086928844</v>
      </c>
      <c r="H35" s="329">
        <v>982.37217392027378</v>
      </c>
      <c r="I35" s="329">
        <v>347.28741554543376</v>
      </c>
      <c r="J35" s="329">
        <v>326.41960023343563</v>
      </c>
      <c r="K35" s="329">
        <v>377.64713033288717</v>
      </c>
      <c r="L35" s="329">
        <v>339.00564348697662</v>
      </c>
      <c r="M35" s="329">
        <v>476.66332203522325</v>
      </c>
      <c r="N35" s="329">
        <v>0</v>
      </c>
      <c r="O35" s="329">
        <v>0</v>
      </c>
      <c r="P35" s="329">
        <v>0</v>
      </c>
      <c r="Q35" s="329">
        <v>21.192347826436162</v>
      </c>
      <c r="R35" s="329">
        <v>25.867130434140563</v>
      </c>
      <c r="S35" s="329">
        <v>96.567652173805982</v>
      </c>
      <c r="T35" s="329">
        <v>70.166260869242251</v>
      </c>
      <c r="U35" s="329">
        <v>0</v>
      </c>
      <c r="V35" s="329">
        <v>0</v>
      </c>
      <c r="W35" s="329">
        <v>111.19304347876459</v>
      </c>
      <c r="X35" s="329">
        <v>0</v>
      </c>
      <c r="Y35" s="329">
        <v>94.606250000186265</v>
      </c>
      <c r="Z35" s="329">
        <v>0.5029296875</v>
      </c>
      <c r="AA35" s="329">
        <v>0</v>
      </c>
      <c r="AB35" s="329">
        <v>105.91886645974591</v>
      </c>
      <c r="AC35" s="329">
        <v>26.060559006407857</v>
      </c>
      <c r="AD35" s="329">
        <v>89.92857142817229</v>
      </c>
      <c r="AE35" s="329">
        <v>0</v>
      </c>
      <c r="AF35" s="329">
        <v>0</v>
      </c>
      <c r="AG35" s="329">
        <v>0.16773913043289213</v>
      </c>
      <c r="AH35" s="329">
        <v>1.1233695652208553E-2</v>
      </c>
      <c r="AI35" s="329">
        <v>153.41304347850382</v>
      </c>
      <c r="AJ35" s="329">
        <v>327.26080000004731</v>
      </c>
      <c r="AK35" s="329">
        <v>264.38048351649195</v>
      </c>
      <c r="AL35" s="329">
        <v>0</v>
      </c>
      <c r="AM35" s="329">
        <v>0</v>
      </c>
      <c r="AN35" s="329">
        <v>0</v>
      </c>
      <c r="AO35" s="329">
        <v>0</v>
      </c>
      <c r="AP35" s="329">
        <v>0</v>
      </c>
      <c r="AQ35" s="329">
        <v>0</v>
      </c>
      <c r="AR35" s="329">
        <v>0</v>
      </c>
      <c r="AS35" s="329">
        <v>0</v>
      </c>
      <c r="AT35" s="329">
        <v>0</v>
      </c>
      <c r="AU35" s="329">
        <v>0</v>
      </c>
      <c r="AV35" s="329">
        <v>0</v>
      </c>
      <c r="AW35" s="329">
        <v>0</v>
      </c>
      <c r="AX35" s="329">
        <v>0</v>
      </c>
      <c r="AY35" s="329">
        <v>270.15359999984503</v>
      </c>
      <c r="AZ35" s="329">
        <v>178.45078125002328</v>
      </c>
      <c r="BA35" s="329">
        <v>73.19679999910295</v>
      </c>
      <c r="BB35" s="329">
        <v>0</v>
      </c>
      <c r="BC35" s="329">
        <v>0</v>
      </c>
      <c r="BD35" s="329">
        <v>0</v>
      </c>
      <c r="BE35" s="329">
        <v>0</v>
      </c>
      <c r="BF35" s="329">
        <v>0</v>
      </c>
      <c r="BG35" s="329">
        <v>0</v>
      </c>
      <c r="BH35" s="329">
        <v>0</v>
      </c>
      <c r="BI35" s="329">
        <v>0</v>
      </c>
      <c r="BJ35" s="329">
        <v>0</v>
      </c>
      <c r="BK35" s="329">
        <v>0</v>
      </c>
      <c r="BL35" s="329">
        <v>0</v>
      </c>
      <c r="BM35" s="329">
        <v>0</v>
      </c>
      <c r="BN35" s="329">
        <v>0</v>
      </c>
      <c r="BO35" s="329">
        <v>0</v>
      </c>
      <c r="BP35" s="329">
        <v>27.418750000069849</v>
      </c>
      <c r="BQ35" s="329">
        <v>0</v>
      </c>
      <c r="BR35" s="329">
        <v>0</v>
      </c>
      <c r="BS35" s="329">
        <v>6.9999999996070983E-3</v>
      </c>
      <c r="BT35" s="329">
        <v>4.0000000008149073E-3</v>
      </c>
    </row>
    <row r="36" spans="1:72" ht="15.75" customHeight="1" x14ac:dyDescent="0.25">
      <c r="A36" s="2" t="s">
        <v>1396</v>
      </c>
      <c r="B36" s="218">
        <v>46242</v>
      </c>
      <c r="C36" s="332">
        <v>0.875</v>
      </c>
      <c r="D36" s="332">
        <v>0.91666666666666663</v>
      </c>
      <c r="E36" s="329">
        <v>2938.4347826242447</v>
      </c>
      <c r="F36" s="329">
        <v>2921.8133333325386</v>
      </c>
      <c r="G36" s="329">
        <v>1971.8678260743618</v>
      </c>
      <c r="H36" s="329">
        <v>977.92000000178814</v>
      </c>
      <c r="I36" s="329">
        <v>342.61088953539729</v>
      </c>
      <c r="J36" s="329">
        <v>387.59088252484798</v>
      </c>
      <c r="K36" s="329">
        <v>373.10107305645943</v>
      </c>
      <c r="L36" s="329">
        <v>340.36539100110531</v>
      </c>
      <c r="M36" s="329">
        <v>523.07308474555612</v>
      </c>
      <c r="N36" s="329">
        <v>0</v>
      </c>
      <c r="O36" s="329">
        <v>0</v>
      </c>
      <c r="P36" s="329">
        <v>0</v>
      </c>
      <c r="Q36" s="329">
        <v>2.8716521738097072</v>
      </c>
      <c r="R36" s="329">
        <v>28.260173913091421</v>
      </c>
      <c r="S36" s="329">
        <v>96.857043478637934</v>
      </c>
      <c r="T36" s="329">
        <v>68.541217391379178</v>
      </c>
      <c r="U36" s="329">
        <v>0</v>
      </c>
      <c r="V36" s="329">
        <v>0</v>
      </c>
      <c r="W36" s="329">
        <v>122.61286956444383</v>
      </c>
      <c r="X36" s="329">
        <v>0</v>
      </c>
      <c r="Y36" s="329">
        <v>94.603849750477821</v>
      </c>
      <c r="Z36" s="329">
        <v>0</v>
      </c>
      <c r="AA36" s="329">
        <v>0</v>
      </c>
      <c r="AB36" s="329">
        <v>101.51084710750729</v>
      </c>
      <c r="AC36" s="329">
        <v>26.313911484088749</v>
      </c>
      <c r="AD36" s="329">
        <v>155.57142857182771</v>
      </c>
      <c r="AE36" s="329">
        <v>0</v>
      </c>
      <c r="AF36" s="329">
        <v>0</v>
      </c>
      <c r="AG36" s="329">
        <v>0.16573913043612265</v>
      </c>
      <c r="AH36" s="329">
        <v>1.1108695652183087E-2</v>
      </c>
      <c r="AI36" s="329">
        <v>154.21739130374044</v>
      </c>
      <c r="AJ36" s="329">
        <v>319.20640000002459</v>
      </c>
      <c r="AK36" s="329">
        <v>257.3974974360317</v>
      </c>
      <c r="AL36" s="329">
        <v>0</v>
      </c>
      <c r="AM36" s="329">
        <v>0</v>
      </c>
      <c r="AN36" s="329">
        <v>0</v>
      </c>
      <c r="AO36" s="329">
        <v>0</v>
      </c>
      <c r="AP36" s="329">
        <v>0</v>
      </c>
      <c r="AQ36" s="329">
        <v>0</v>
      </c>
      <c r="AR36" s="329">
        <v>0</v>
      </c>
      <c r="AS36" s="329">
        <v>0</v>
      </c>
      <c r="AT36" s="329">
        <v>0</v>
      </c>
      <c r="AU36" s="329">
        <v>0</v>
      </c>
      <c r="AV36" s="329">
        <v>0</v>
      </c>
      <c r="AW36" s="329">
        <v>0</v>
      </c>
      <c r="AX36" s="329">
        <v>0</v>
      </c>
      <c r="AY36" s="329">
        <v>270.73920000018552</v>
      </c>
      <c r="AZ36" s="329">
        <v>180.23359375004657</v>
      </c>
      <c r="BA36" s="329">
        <v>73.708800001069903</v>
      </c>
      <c r="BB36" s="329">
        <v>0</v>
      </c>
      <c r="BC36" s="329">
        <v>0</v>
      </c>
      <c r="BD36" s="329">
        <v>0</v>
      </c>
      <c r="BE36" s="329">
        <v>0</v>
      </c>
      <c r="BF36" s="329">
        <v>0</v>
      </c>
      <c r="BG36" s="329">
        <v>0</v>
      </c>
      <c r="BH36" s="329">
        <v>0</v>
      </c>
      <c r="BI36" s="329">
        <v>0</v>
      </c>
      <c r="BJ36" s="329">
        <v>0</v>
      </c>
      <c r="BK36" s="329">
        <v>0</v>
      </c>
      <c r="BL36" s="329">
        <v>0</v>
      </c>
      <c r="BM36" s="329">
        <v>0</v>
      </c>
      <c r="BN36" s="329">
        <v>0</v>
      </c>
      <c r="BO36" s="329">
        <v>0</v>
      </c>
      <c r="BP36" s="329">
        <v>23.662499999976717</v>
      </c>
      <c r="BQ36" s="329">
        <v>0</v>
      </c>
      <c r="BR36" s="329">
        <v>0</v>
      </c>
      <c r="BS36" s="329">
        <v>8.0000000016298145E-3</v>
      </c>
      <c r="BT36" s="329">
        <v>0</v>
      </c>
    </row>
    <row r="37" spans="1:72" ht="15.75" customHeight="1" x14ac:dyDescent="0.25">
      <c r="A37" s="2" t="s">
        <v>1397</v>
      </c>
      <c r="B37" s="218">
        <v>46243</v>
      </c>
      <c r="C37" s="332">
        <v>0.75</v>
      </c>
      <c r="D37" s="332">
        <v>0.79166666666666663</v>
      </c>
      <c r="E37" s="329">
        <v>2938.1973333358765</v>
      </c>
      <c r="F37" s="329">
        <v>2938.5831884145737</v>
      </c>
      <c r="G37" s="329">
        <v>1917.6106666624546</v>
      </c>
      <c r="H37" s="329">
        <v>1035.01171015203</v>
      </c>
      <c r="I37" s="329">
        <v>442.88867796584964</v>
      </c>
      <c r="J37" s="329">
        <v>345.66074576228857</v>
      </c>
      <c r="K37" s="329">
        <v>362.87783050537109</v>
      </c>
      <c r="L37" s="329">
        <v>340.52338983118534</v>
      </c>
      <c r="M37" s="329">
        <v>418.55735927075148</v>
      </c>
      <c r="N37" s="329">
        <v>0</v>
      </c>
      <c r="O37" s="329">
        <v>0</v>
      </c>
      <c r="P37" s="329">
        <v>0</v>
      </c>
      <c r="Q37" s="329">
        <v>28.538434782996774</v>
      </c>
      <c r="R37" s="329">
        <v>100.27408695640042</v>
      </c>
      <c r="S37" s="329">
        <v>96.434086956549436</v>
      </c>
      <c r="T37" s="329">
        <v>68.535652173683047</v>
      </c>
      <c r="U37" s="329">
        <v>0</v>
      </c>
      <c r="V37" s="329">
        <v>0</v>
      </c>
      <c r="W37" s="329">
        <v>122.4793043481186</v>
      </c>
      <c r="X37" s="329">
        <v>0</v>
      </c>
      <c r="Y37" s="329">
        <v>92.313078635837883</v>
      </c>
      <c r="Z37" s="329">
        <v>0.53125</v>
      </c>
      <c r="AA37" s="329">
        <v>0.89111024845624343</v>
      </c>
      <c r="AB37" s="329">
        <v>108.51885399920866</v>
      </c>
      <c r="AC37" s="329">
        <v>26.438567546661943</v>
      </c>
      <c r="AD37" s="329">
        <v>110.50593944080174</v>
      </c>
      <c r="AE37" s="329">
        <v>0</v>
      </c>
      <c r="AF37" s="329">
        <v>0</v>
      </c>
      <c r="AG37" s="329">
        <v>0.16700280504664988</v>
      </c>
      <c r="AH37" s="329">
        <v>1.1108870967746043E-2</v>
      </c>
      <c r="AI37" s="329">
        <v>153.7258064514026</v>
      </c>
      <c r="AJ37" s="329">
        <v>316.88639999972656</v>
      </c>
      <c r="AK37" s="329">
        <v>255.14770731702447</v>
      </c>
      <c r="AL37" s="329">
        <v>0</v>
      </c>
      <c r="AM37" s="329">
        <v>0</v>
      </c>
      <c r="AN37" s="329">
        <v>0</v>
      </c>
      <c r="AO37" s="329">
        <v>0</v>
      </c>
      <c r="AP37" s="329">
        <v>0</v>
      </c>
      <c r="AQ37" s="329">
        <v>0</v>
      </c>
      <c r="AR37" s="329">
        <v>0</v>
      </c>
      <c r="AS37" s="329">
        <v>0</v>
      </c>
      <c r="AT37" s="329">
        <v>0</v>
      </c>
      <c r="AU37" s="329">
        <v>0</v>
      </c>
      <c r="AV37" s="329">
        <v>0</v>
      </c>
      <c r="AW37" s="329">
        <v>0</v>
      </c>
      <c r="AX37" s="329">
        <v>0</v>
      </c>
      <c r="AY37" s="329">
        <v>267.52000000001863</v>
      </c>
      <c r="AZ37" s="329">
        <v>170.50624999997672</v>
      </c>
      <c r="BA37" s="329">
        <v>60.895999999716878</v>
      </c>
      <c r="BB37" s="329">
        <v>0</v>
      </c>
      <c r="BC37" s="329">
        <v>0</v>
      </c>
      <c r="BD37" s="329">
        <v>0</v>
      </c>
      <c r="BE37" s="329">
        <v>0</v>
      </c>
      <c r="BF37" s="329">
        <v>0</v>
      </c>
      <c r="BG37" s="329">
        <v>0</v>
      </c>
      <c r="BH37" s="329">
        <v>0</v>
      </c>
      <c r="BI37" s="329">
        <v>0</v>
      </c>
      <c r="BJ37" s="329">
        <v>0</v>
      </c>
      <c r="BK37" s="329">
        <v>0</v>
      </c>
      <c r="BL37" s="329">
        <v>0</v>
      </c>
      <c r="BM37" s="329">
        <v>0</v>
      </c>
      <c r="BN37" s="329">
        <v>0</v>
      </c>
      <c r="BO37" s="329">
        <v>0</v>
      </c>
      <c r="BP37" s="329">
        <v>4.9161585365654901</v>
      </c>
      <c r="BQ37" s="329">
        <v>0</v>
      </c>
      <c r="BR37" s="329">
        <v>0</v>
      </c>
      <c r="BS37" s="329">
        <v>1.3123333333332994</v>
      </c>
      <c r="BT37" s="329">
        <v>0.63709999999628053</v>
      </c>
    </row>
    <row r="38" spans="1:72" ht="15.75" customHeight="1" x14ac:dyDescent="0.25">
      <c r="A38" s="2" t="s">
        <v>1398</v>
      </c>
      <c r="B38" s="218">
        <v>46243</v>
      </c>
      <c r="C38" s="332">
        <v>0.79166666666666663</v>
      </c>
      <c r="D38" s="332">
        <v>0.83333333333333337</v>
      </c>
      <c r="E38" s="329">
        <v>2791.4239999949932</v>
      </c>
      <c r="F38" s="329">
        <v>2774.6541448831558</v>
      </c>
      <c r="G38" s="329">
        <v>1813.1626666486263</v>
      </c>
      <c r="H38" s="329">
        <v>985.91907246410847</v>
      </c>
      <c r="I38" s="329">
        <v>409.80827118828893</v>
      </c>
      <c r="J38" s="329">
        <v>334.17111864313483</v>
      </c>
      <c r="K38" s="329">
        <v>364.89111865311861</v>
      </c>
      <c r="L38" s="329">
        <v>321.77898304909468</v>
      </c>
      <c r="M38" s="329">
        <v>378.57716890797019</v>
      </c>
      <c r="N38" s="329">
        <v>0</v>
      </c>
      <c r="O38" s="329">
        <v>0</v>
      </c>
      <c r="P38" s="329">
        <v>0</v>
      </c>
      <c r="Q38" s="329">
        <v>8.1464888891205192</v>
      </c>
      <c r="R38" s="329">
        <v>100.12382608698681</v>
      </c>
      <c r="S38" s="329">
        <v>96.628869565669447</v>
      </c>
      <c r="T38" s="329">
        <v>70.678260869346559</v>
      </c>
      <c r="U38" s="329">
        <v>0</v>
      </c>
      <c r="V38" s="329">
        <v>0</v>
      </c>
      <c r="W38" s="329">
        <v>111.25982608646154</v>
      </c>
      <c r="X38" s="329">
        <v>0</v>
      </c>
      <c r="Y38" s="329">
        <v>93.672169811557978</v>
      </c>
      <c r="Z38" s="329">
        <v>0</v>
      </c>
      <c r="AA38" s="329">
        <v>0</v>
      </c>
      <c r="AB38" s="329">
        <v>79.091643559746444</v>
      </c>
      <c r="AC38" s="329">
        <v>26.334215274546295</v>
      </c>
      <c r="AD38" s="329">
        <v>125.97303783148527</v>
      </c>
      <c r="AE38" s="329">
        <v>0</v>
      </c>
      <c r="AF38" s="329">
        <v>0</v>
      </c>
      <c r="AG38" s="329">
        <v>0.1677391304365301</v>
      </c>
      <c r="AH38" s="329">
        <v>1.1260241351010336E-2</v>
      </c>
      <c r="AI38" s="329">
        <v>135.16567321214825</v>
      </c>
      <c r="AJ38" s="329">
        <v>326.77760000014678</v>
      </c>
      <c r="AK38" s="329">
        <v>263.91789268236607</v>
      </c>
      <c r="AL38" s="329">
        <v>0</v>
      </c>
      <c r="AM38" s="329">
        <v>0</v>
      </c>
      <c r="AN38" s="329">
        <v>0</v>
      </c>
      <c r="AO38" s="329">
        <v>0</v>
      </c>
      <c r="AP38" s="329">
        <v>0</v>
      </c>
      <c r="AQ38" s="329">
        <v>0</v>
      </c>
      <c r="AR38" s="329">
        <v>0</v>
      </c>
      <c r="AS38" s="329">
        <v>0</v>
      </c>
      <c r="AT38" s="329">
        <v>0</v>
      </c>
      <c r="AU38" s="329">
        <v>0</v>
      </c>
      <c r="AV38" s="329">
        <v>0</v>
      </c>
      <c r="AW38" s="329">
        <v>0</v>
      </c>
      <c r="AX38" s="329">
        <v>0</v>
      </c>
      <c r="AY38" s="329">
        <v>263.09439999982715</v>
      </c>
      <c r="AZ38" s="329">
        <v>182.00937500002328</v>
      </c>
      <c r="BA38" s="329">
        <v>62.476800000295043</v>
      </c>
      <c r="BB38" s="329">
        <v>0</v>
      </c>
      <c r="BC38" s="329">
        <v>0</v>
      </c>
      <c r="BD38" s="329">
        <v>0</v>
      </c>
      <c r="BE38" s="329">
        <v>0</v>
      </c>
      <c r="BF38" s="329">
        <v>0</v>
      </c>
      <c r="BG38" s="329">
        <v>0</v>
      </c>
      <c r="BH38" s="329">
        <v>0</v>
      </c>
      <c r="BI38" s="329">
        <v>0</v>
      </c>
      <c r="BJ38" s="329">
        <v>0</v>
      </c>
      <c r="BK38" s="329">
        <v>0</v>
      </c>
      <c r="BL38" s="329">
        <v>0</v>
      </c>
      <c r="BM38" s="329">
        <v>0</v>
      </c>
      <c r="BN38" s="329">
        <v>0</v>
      </c>
      <c r="BO38" s="329">
        <v>0</v>
      </c>
      <c r="BP38" s="329">
        <v>4.9794588414952159</v>
      </c>
      <c r="BQ38" s="329">
        <v>0</v>
      </c>
      <c r="BR38" s="329">
        <v>0</v>
      </c>
      <c r="BS38" s="329">
        <v>0</v>
      </c>
      <c r="BT38" s="329">
        <v>7.3333333421032876E-4</v>
      </c>
    </row>
    <row r="39" spans="1:72" ht="15.75" customHeight="1" x14ac:dyDescent="0.25">
      <c r="A39" s="2" t="s">
        <v>1399</v>
      </c>
      <c r="B39" s="218">
        <v>46243</v>
      </c>
      <c r="C39" s="332">
        <v>0.83333333333333337</v>
      </c>
      <c r="D39" s="332">
        <v>0.875</v>
      </c>
      <c r="E39" s="329">
        <v>2830.3360000252724</v>
      </c>
      <c r="F39" s="329">
        <v>2825.8244637846947</v>
      </c>
      <c r="G39" s="329">
        <v>1856.8533333539963</v>
      </c>
      <c r="H39" s="329">
        <v>972.99292752146721</v>
      </c>
      <c r="I39" s="329">
        <v>421.15905084833503</v>
      </c>
      <c r="J39" s="329">
        <v>335.21247457712889</v>
      </c>
      <c r="K39" s="329">
        <v>381.55281355232</v>
      </c>
      <c r="L39" s="329">
        <v>324.347661010921</v>
      </c>
      <c r="M39" s="329">
        <v>391.86223728582263</v>
      </c>
      <c r="N39" s="329">
        <v>0</v>
      </c>
      <c r="O39" s="329">
        <v>0</v>
      </c>
      <c r="P39" s="329">
        <v>0</v>
      </c>
      <c r="Q39" s="329">
        <v>9.773511110804975</v>
      </c>
      <c r="R39" s="329">
        <v>100.2604830916971</v>
      </c>
      <c r="S39" s="329">
        <v>96.845913043245673</v>
      </c>
      <c r="T39" s="329">
        <v>71.301565217785537</v>
      </c>
      <c r="U39" s="329">
        <v>0</v>
      </c>
      <c r="V39" s="329">
        <v>0</v>
      </c>
      <c r="W39" s="329">
        <v>117.01426086947322</v>
      </c>
      <c r="X39" s="329">
        <v>0</v>
      </c>
      <c r="Y39" s="329">
        <v>94.788043478038162</v>
      </c>
      <c r="Z39" s="329">
        <v>0</v>
      </c>
      <c r="AA39" s="329">
        <v>0</v>
      </c>
      <c r="AB39" s="329">
        <v>93.277701199054718</v>
      </c>
      <c r="AC39" s="329">
        <v>26.953779678791761</v>
      </c>
      <c r="AD39" s="329">
        <v>112.50522303860635</v>
      </c>
      <c r="AE39" s="329">
        <v>0</v>
      </c>
      <c r="AF39" s="329">
        <v>0</v>
      </c>
      <c r="AG39" s="329">
        <v>0.16773913044380606</v>
      </c>
      <c r="AH39" s="329">
        <v>1.1207880434994877E-2</v>
      </c>
      <c r="AI39" s="329">
        <v>139.98369565233588</v>
      </c>
      <c r="AJ39" s="329">
        <v>324.75839999993332</v>
      </c>
      <c r="AK39" s="329">
        <v>262.27199999988079</v>
      </c>
      <c r="AL39" s="329">
        <v>0</v>
      </c>
      <c r="AM39" s="329">
        <v>0</v>
      </c>
      <c r="AN39" s="329">
        <v>0</v>
      </c>
      <c r="AO39" s="329">
        <v>0</v>
      </c>
      <c r="AP39" s="329">
        <v>0</v>
      </c>
      <c r="AQ39" s="329">
        <v>0</v>
      </c>
      <c r="AR39" s="329">
        <v>0</v>
      </c>
      <c r="AS39" s="329">
        <v>0</v>
      </c>
      <c r="AT39" s="329">
        <v>0</v>
      </c>
      <c r="AU39" s="329">
        <v>0</v>
      </c>
      <c r="AV39" s="329">
        <v>0</v>
      </c>
      <c r="AW39" s="329">
        <v>0</v>
      </c>
      <c r="AX39" s="329">
        <v>0</v>
      </c>
      <c r="AY39" s="329">
        <v>266.16639999998733</v>
      </c>
      <c r="AZ39" s="329">
        <v>183.77187499997672</v>
      </c>
      <c r="BA39" s="329">
        <v>62.44480000063777</v>
      </c>
      <c r="BB39" s="329">
        <v>0</v>
      </c>
      <c r="BC39" s="329">
        <v>0</v>
      </c>
      <c r="BD39" s="329">
        <v>0</v>
      </c>
      <c r="BE39" s="329">
        <v>0</v>
      </c>
      <c r="BF39" s="329">
        <v>0</v>
      </c>
      <c r="BG39" s="329">
        <v>0</v>
      </c>
      <c r="BH39" s="329">
        <v>0</v>
      </c>
      <c r="BI39" s="329">
        <v>0</v>
      </c>
      <c r="BJ39" s="329">
        <v>0</v>
      </c>
      <c r="BK39" s="329">
        <v>0</v>
      </c>
      <c r="BL39" s="329">
        <v>0</v>
      </c>
      <c r="BM39" s="329">
        <v>0</v>
      </c>
      <c r="BN39" s="329">
        <v>0</v>
      </c>
      <c r="BO39" s="329">
        <v>0</v>
      </c>
      <c r="BP39" s="329">
        <v>4.9156250000232831</v>
      </c>
      <c r="BQ39" s="329">
        <v>0</v>
      </c>
      <c r="BR39" s="329">
        <v>0</v>
      </c>
      <c r="BS39" s="329">
        <v>1.1000000000422006E-2</v>
      </c>
      <c r="BT39" s="329">
        <v>0</v>
      </c>
    </row>
    <row r="40" spans="1:72" ht="15.75" customHeight="1" x14ac:dyDescent="0.25">
      <c r="A40" s="2" t="s">
        <v>1400</v>
      </c>
      <c r="B40" s="218">
        <v>46243</v>
      </c>
      <c r="C40" s="332">
        <v>0.875</v>
      </c>
      <c r="D40" s="332">
        <v>0.91666666666666663</v>
      </c>
      <c r="E40" s="329">
        <v>2824.1919999718666</v>
      </c>
      <c r="F40" s="329">
        <v>2812.349217414856</v>
      </c>
      <c r="G40" s="329">
        <v>1864.3626666665077</v>
      </c>
      <c r="H40" s="329">
        <v>969.57959420979023</v>
      </c>
      <c r="I40" s="329">
        <v>408.52393219992518</v>
      </c>
      <c r="J40" s="329">
        <v>333.36975336074829</v>
      </c>
      <c r="K40" s="329">
        <v>385.64881356060505</v>
      </c>
      <c r="L40" s="329">
        <v>330.06913384050131</v>
      </c>
      <c r="M40" s="329">
        <v>400.78318643942475</v>
      </c>
      <c r="N40" s="329">
        <v>0</v>
      </c>
      <c r="O40" s="329">
        <v>0</v>
      </c>
      <c r="P40" s="329">
        <v>0</v>
      </c>
      <c r="Q40" s="329">
        <v>1.7140869572758675</v>
      </c>
      <c r="R40" s="329">
        <v>100.48803864698857</v>
      </c>
      <c r="S40" s="329">
        <v>96.904038647189736</v>
      </c>
      <c r="T40" s="329">
        <v>70.477418356575072</v>
      </c>
      <c r="U40" s="329">
        <v>0</v>
      </c>
      <c r="V40" s="329">
        <v>0</v>
      </c>
      <c r="W40" s="329">
        <v>116.69147826079279</v>
      </c>
      <c r="X40" s="329">
        <v>0</v>
      </c>
      <c r="Y40" s="329">
        <v>94.819000720977783</v>
      </c>
      <c r="Z40" s="329">
        <v>0</v>
      </c>
      <c r="AA40" s="329">
        <v>0</v>
      </c>
      <c r="AB40" s="329">
        <v>101.99826050503179</v>
      </c>
      <c r="AC40" s="329">
        <v>26.268442998640239</v>
      </c>
      <c r="AD40" s="329">
        <v>101.66901938617229</v>
      </c>
      <c r="AE40" s="329">
        <v>0</v>
      </c>
      <c r="AF40" s="329">
        <v>0</v>
      </c>
      <c r="AG40" s="329">
        <v>0.16773913042561617</v>
      </c>
      <c r="AH40" s="329">
        <v>1.1233695651981179E-2</v>
      </c>
      <c r="AI40" s="329">
        <v>140.73913043364882</v>
      </c>
      <c r="AJ40" s="329">
        <v>325.8976000000257</v>
      </c>
      <c r="AK40" s="329">
        <v>263.41119999997318</v>
      </c>
      <c r="AL40" s="329">
        <v>0</v>
      </c>
      <c r="AM40" s="329">
        <v>0</v>
      </c>
      <c r="AN40" s="329">
        <v>0</v>
      </c>
      <c r="AO40" s="329">
        <v>0</v>
      </c>
      <c r="AP40" s="329">
        <v>0</v>
      </c>
      <c r="AQ40" s="329">
        <v>0</v>
      </c>
      <c r="AR40" s="329">
        <v>0</v>
      </c>
      <c r="AS40" s="329">
        <v>0</v>
      </c>
      <c r="AT40" s="329">
        <v>0</v>
      </c>
      <c r="AU40" s="329">
        <v>0</v>
      </c>
      <c r="AV40" s="329">
        <v>0</v>
      </c>
      <c r="AW40" s="329">
        <v>0</v>
      </c>
      <c r="AX40" s="329">
        <v>0</v>
      </c>
      <c r="AY40" s="329">
        <v>268.28800000017509</v>
      </c>
      <c r="AZ40" s="329">
        <v>175.73515625006985</v>
      </c>
      <c r="BA40" s="329">
        <v>62.956799998879433</v>
      </c>
      <c r="BB40" s="329">
        <v>0</v>
      </c>
      <c r="BC40" s="329">
        <v>0</v>
      </c>
      <c r="BD40" s="329">
        <v>0</v>
      </c>
      <c r="BE40" s="329">
        <v>0</v>
      </c>
      <c r="BF40" s="329">
        <v>0</v>
      </c>
      <c r="BG40" s="329">
        <v>0</v>
      </c>
      <c r="BH40" s="329">
        <v>0</v>
      </c>
      <c r="BI40" s="329">
        <v>0</v>
      </c>
      <c r="BJ40" s="329">
        <v>0</v>
      </c>
      <c r="BK40" s="329">
        <v>0</v>
      </c>
      <c r="BL40" s="329">
        <v>0</v>
      </c>
      <c r="BM40" s="329">
        <v>0</v>
      </c>
      <c r="BN40" s="329">
        <v>0</v>
      </c>
      <c r="BO40" s="329">
        <v>0</v>
      </c>
      <c r="BP40" s="329">
        <v>4.9781249999068677</v>
      </c>
      <c r="BQ40" s="329">
        <v>0</v>
      </c>
      <c r="BR40" s="329">
        <v>0</v>
      </c>
      <c r="BS40" s="329">
        <v>0</v>
      </c>
      <c r="BT40" s="329">
        <v>0</v>
      </c>
    </row>
    <row r="41" spans="1:72" ht="15.75" customHeight="1" x14ac:dyDescent="0.25">
      <c r="A41" s="2" t="s">
        <v>1401</v>
      </c>
      <c r="B41" s="218">
        <v>46244</v>
      </c>
      <c r="C41" s="332">
        <v>0.75</v>
      </c>
      <c r="D41" s="332">
        <v>0.79166666666666663</v>
      </c>
      <c r="E41" s="329">
        <v>2922.3179130256176</v>
      </c>
      <c r="F41" s="329">
        <v>2905.666782617569</v>
      </c>
      <c r="G41" s="329">
        <v>1937.4079999923706</v>
      </c>
      <c r="H41" s="329">
        <v>987.13599999248981</v>
      </c>
      <c r="I41" s="329">
        <v>474.53289821371436</v>
      </c>
      <c r="J41" s="329">
        <v>336.2092241384089</v>
      </c>
      <c r="K41" s="329">
        <v>371.4521317332983</v>
      </c>
      <c r="L41" s="329">
        <v>339.66015134751797</v>
      </c>
      <c r="M41" s="329">
        <v>406.59078707173467</v>
      </c>
      <c r="N41" s="329">
        <v>0</v>
      </c>
      <c r="O41" s="329">
        <v>0</v>
      </c>
      <c r="P41" s="329">
        <v>0</v>
      </c>
      <c r="Q41" s="329">
        <v>32.309920772910118</v>
      </c>
      <c r="R41" s="329">
        <v>100.20730434777215</v>
      </c>
      <c r="S41" s="329">
        <v>96.623304347507656</v>
      </c>
      <c r="T41" s="329">
        <v>68.719304348342121</v>
      </c>
      <c r="U41" s="329">
        <v>0</v>
      </c>
      <c r="V41" s="329">
        <v>0</v>
      </c>
      <c r="W41" s="329">
        <v>152.2146318834275</v>
      </c>
      <c r="X41" s="329">
        <v>0</v>
      </c>
      <c r="Y41" s="329">
        <v>94.377600932028145</v>
      </c>
      <c r="Z41" s="329">
        <v>0</v>
      </c>
      <c r="AA41" s="329">
        <v>0.15702639752998948</v>
      </c>
      <c r="AB41" s="329">
        <v>114.11180124199018</v>
      </c>
      <c r="AC41" s="329">
        <v>26.673148147761822</v>
      </c>
      <c r="AD41" s="329">
        <v>94.61180124245584</v>
      </c>
      <c r="AE41" s="329">
        <v>0</v>
      </c>
      <c r="AF41" s="329">
        <v>0</v>
      </c>
      <c r="AG41" s="329">
        <v>0.16573913042157074</v>
      </c>
      <c r="AH41" s="329">
        <v>1.0983695652157621E-2</v>
      </c>
      <c r="AI41" s="329">
        <v>151.98913043458015</v>
      </c>
      <c r="AJ41" s="329">
        <v>320.499199999962</v>
      </c>
      <c r="AK41" s="329">
        <v>258.47771428525448</v>
      </c>
      <c r="AL41" s="329">
        <v>0</v>
      </c>
      <c r="AM41" s="329">
        <v>0</v>
      </c>
      <c r="AN41" s="329">
        <v>0</v>
      </c>
      <c r="AO41" s="329">
        <v>0</v>
      </c>
      <c r="AP41" s="329">
        <v>0</v>
      </c>
      <c r="AQ41" s="329">
        <v>0</v>
      </c>
      <c r="AR41" s="329">
        <v>0</v>
      </c>
      <c r="AS41" s="329">
        <v>0</v>
      </c>
      <c r="AT41" s="329">
        <v>0</v>
      </c>
      <c r="AU41" s="329">
        <v>0</v>
      </c>
      <c r="AV41" s="329">
        <v>0</v>
      </c>
      <c r="AW41" s="329">
        <v>0</v>
      </c>
      <c r="AX41" s="329">
        <v>0</v>
      </c>
      <c r="AY41" s="329">
        <v>267.26399999996647</v>
      </c>
      <c r="AZ41" s="329">
        <v>185.82734375004657</v>
      </c>
      <c r="BA41" s="329">
        <v>73.619199998676777</v>
      </c>
      <c r="BB41" s="329">
        <v>0</v>
      </c>
      <c r="BC41" s="329">
        <v>0</v>
      </c>
      <c r="BD41" s="329">
        <v>0</v>
      </c>
      <c r="BE41" s="329">
        <v>0</v>
      </c>
      <c r="BF41" s="329">
        <v>0</v>
      </c>
      <c r="BG41" s="329">
        <v>0</v>
      </c>
      <c r="BH41" s="329">
        <v>0</v>
      </c>
      <c r="BI41" s="329">
        <v>0</v>
      </c>
      <c r="BJ41" s="329">
        <v>0</v>
      </c>
      <c r="BK41" s="329">
        <v>0</v>
      </c>
      <c r="BL41" s="329">
        <v>0</v>
      </c>
      <c r="BM41" s="329">
        <v>0</v>
      </c>
      <c r="BN41" s="329">
        <v>0</v>
      </c>
      <c r="BO41" s="329">
        <v>0</v>
      </c>
      <c r="BP41" s="329">
        <v>18.881498716189526</v>
      </c>
      <c r="BQ41" s="329">
        <v>0</v>
      </c>
      <c r="BR41" s="329">
        <v>0</v>
      </c>
      <c r="BS41" s="329">
        <v>1.8000000000029104E-2</v>
      </c>
      <c r="BT41" s="329">
        <v>0.38693676815091749</v>
      </c>
    </row>
    <row r="42" spans="1:72" ht="15.75" customHeight="1" x14ac:dyDescent="0.25">
      <c r="A42" s="2" t="s">
        <v>1402</v>
      </c>
      <c r="B42" s="218">
        <v>46244</v>
      </c>
      <c r="C42" s="332">
        <v>0.79166666666666663</v>
      </c>
      <c r="D42" s="332">
        <v>0.83333333333333337</v>
      </c>
      <c r="E42" s="329">
        <v>2954.5813333392143</v>
      </c>
      <c r="F42" s="329">
        <v>2938.4347825944424</v>
      </c>
      <c r="G42" s="329">
        <v>1966.080000013113</v>
      </c>
      <c r="H42" s="329">
        <v>1001.1306666731834</v>
      </c>
      <c r="I42" s="329">
        <v>486.01262691989541</v>
      </c>
      <c r="J42" s="329">
        <v>348.55172501131892</v>
      </c>
      <c r="K42" s="329">
        <v>378.53600151836872</v>
      </c>
      <c r="L42" s="329">
        <v>337.29062831401825</v>
      </c>
      <c r="M42" s="329">
        <v>414.24254272505641</v>
      </c>
      <c r="N42" s="329">
        <v>0</v>
      </c>
      <c r="O42" s="329">
        <v>0</v>
      </c>
      <c r="P42" s="329">
        <v>0</v>
      </c>
      <c r="Q42" s="329">
        <v>28.026434781961143</v>
      </c>
      <c r="R42" s="329">
        <v>100.22956521762535</v>
      </c>
      <c r="S42" s="329">
        <v>96.645565217826515</v>
      </c>
      <c r="T42" s="329">
        <v>70.945391303859651</v>
      </c>
      <c r="U42" s="329">
        <v>0</v>
      </c>
      <c r="V42" s="329">
        <v>0</v>
      </c>
      <c r="W42" s="329">
        <v>161.01806376781315</v>
      </c>
      <c r="X42" s="329">
        <v>0</v>
      </c>
      <c r="Y42" s="329">
        <v>94.473602484446019</v>
      </c>
      <c r="Z42" s="329">
        <v>4.608154296875E-2</v>
      </c>
      <c r="AA42" s="329">
        <v>0</v>
      </c>
      <c r="AB42" s="329">
        <v>110.74674791982397</v>
      </c>
      <c r="AC42" s="329">
        <v>26.312789352145046</v>
      </c>
      <c r="AD42" s="329">
        <v>108.38507375773042</v>
      </c>
      <c r="AE42" s="329">
        <v>0</v>
      </c>
      <c r="AF42" s="329">
        <v>0</v>
      </c>
      <c r="AG42" s="329">
        <v>0.1677391304365301</v>
      </c>
      <c r="AH42" s="329">
        <v>1.1108695652183087E-2</v>
      </c>
      <c r="AI42" s="329">
        <v>153.92934782523662</v>
      </c>
      <c r="AJ42" s="329">
        <v>317.77919999998994</v>
      </c>
      <c r="AK42" s="329">
        <v>256.65828571468592</v>
      </c>
      <c r="AL42" s="329">
        <v>0</v>
      </c>
      <c r="AM42" s="329">
        <v>0</v>
      </c>
      <c r="AN42" s="329">
        <v>0</v>
      </c>
      <c r="AO42" s="329">
        <v>0</v>
      </c>
      <c r="AP42" s="329">
        <v>0</v>
      </c>
      <c r="AQ42" s="329">
        <v>0</v>
      </c>
      <c r="AR42" s="329">
        <v>0</v>
      </c>
      <c r="AS42" s="329">
        <v>0</v>
      </c>
      <c r="AT42" s="329">
        <v>0</v>
      </c>
      <c r="AU42" s="329">
        <v>0</v>
      </c>
      <c r="AV42" s="329">
        <v>0</v>
      </c>
      <c r="AW42" s="329">
        <v>0</v>
      </c>
      <c r="AX42" s="329">
        <v>0</v>
      </c>
      <c r="AY42" s="329">
        <v>267.19040000019595</v>
      </c>
      <c r="AZ42" s="329">
        <v>189.36796874995343</v>
      </c>
      <c r="BA42" s="329">
        <v>73.190399998798966</v>
      </c>
      <c r="BB42" s="329">
        <v>0</v>
      </c>
      <c r="BC42" s="329">
        <v>0</v>
      </c>
      <c r="BD42" s="329">
        <v>0</v>
      </c>
      <c r="BE42" s="329">
        <v>0</v>
      </c>
      <c r="BF42" s="329">
        <v>0</v>
      </c>
      <c r="BG42" s="329">
        <v>0</v>
      </c>
      <c r="BH42" s="329">
        <v>0</v>
      </c>
      <c r="BI42" s="329">
        <v>0</v>
      </c>
      <c r="BJ42" s="329">
        <v>0</v>
      </c>
      <c r="BK42" s="329">
        <v>0</v>
      </c>
      <c r="BL42" s="329">
        <v>0</v>
      </c>
      <c r="BM42" s="329">
        <v>0</v>
      </c>
      <c r="BN42" s="329">
        <v>0</v>
      </c>
      <c r="BO42" s="329">
        <v>0</v>
      </c>
      <c r="BP42" s="329">
        <v>19.013567073270679</v>
      </c>
      <c r="BQ42" s="329">
        <v>0</v>
      </c>
      <c r="BR42" s="329">
        <v>0</v>
      </c>
      <c r="BS42" s="329">
        <v>0</v>
      </c>
      <c r="BT42" s="329">
        <v>4.9180327914655209E-4</v>
      </c>
    </row>
    <row r="43" spans="1:72" ht="15.75" customHeight="1" x14ac:dyDescent="0.25">
      <c r="A43" s="2" t="s">
        <v>1403</v>
      </c>
      <c r="B43" s="218">
        <v>46244</v>
      </c>
      <c r="C43" s="332">
        <v>0.83333333333333337</v>
      </c>
      <c r="D43" s="332">
        <v>0.875</v>
      </c>
      <c r="E43" s="329">
        <v>2971.6480000019073</v>
      </c>
      <c r="F43" s="329">
        <v>2954.8187825977802</v>
      </c>
      <c r="G43" s="329">
        <v>1966.0799999833107</v>
      </c>
      <c r="H43" s="329">
        <v>994.15559419989586</v>
      </c>
      <c r="I43" s="329">
        <v>454.13532203435898</v>
      </c>
      <c r="J43" s="329">
        <v>398.35335593298078</v>
      </c>
      <c r="K43" s="329">
        <v>375.72122034430504</v>
      </c>
      <c r="L43" s="329">
        <v>342.46725423634052</v>
      </c>
      <c r="M43" s="329">
        <v>399.67779310420156</v>
      </c>
      <c r="N43" s="329">
        <v>0</v>
      </c>
      <c r="O43" s="329">
        <v>0</v>
      </c>
      <c r="P43" s="329">
        <v>0</v>
      </c>
      <c r="Q43" s="329">
        <v>20.992000000551343</v>
      </c>
      <c r="R43" s="329">
        <v>100.05147826066241</v>
      </c>
      <c r="S43" s="329">
        <v>96.467478260863572</v>
      </c>
      <c r="T43" s="329">
        <v>69.69878260884434</v>
      </c>
      <c r="U43" s="329">
        <v>0</v>
      </c>
      <c r="V43" s="329">
        <v>0</v>
      </c>
      <c r="W43" s="329">
        <v>142.89252173993737</v>
      </c>
      <c r="X43" s="329">
        <v>0</v>
      </c>
      <c r="Y43" s="329">
        <v>94.52795031061396</v>
      </c>
      <c r="Z43" s="329">
        <v>0.50958251953125</v>
      </c>
      <c r="AA43" s="329">
        <v>0</v>
      </c>
      <c r="AB43" s="329">
        <v>109.72741745319217</v>
      </c>
      <c r="AC43" s="329">
        <v>26.52664013998583</v>
      </c>
      <c r="AD43" s="329">
        <v>156.59571759216487</v>
      </c>
      <c r="AE43" s="329">
        <v>0</v>
      </c>
      <c r="AF43" s="329">
        <v>0</v>
      </c>
      <c r="AG43" s="329">
        <v>0.16573913043248467</v>
      </c>
      <c r="AH43" s="329">
        <v>1.1108695652410461E-2</v>
      </c>
      <c r="AI43" s="329">
        <v>155.82608695700765</v>
      </c>
      <c r="AJ43" s="329">
        <v>319.79520000005141</v>
      </c>
      <c r="AK43" s="329">
        <v>258.09252173826098</v>
      </c>
      <c r="AL43" s="329">
        <v>0</v>
      </c>
      <c r="AM43" s="329">
        <v>0</v>
      </c>
      <c r="AN43" s="329">
        <v>0</v>
      </c>
      <c r="AO43" s="329">
        <v>0</v>
      </c>
      <c r="AP43" s="329">
        <v>0</v>
      </c>
      <c r="AQ43" s="329">
        <v>0</v>
      </c>
      <c r="AR43" s="329">
        <v>0</v>
      </c>
      <c r="AS43" s="329">
        <v>0</v>
      </c>
      <c r="AT43" s="329">
        <v>0</v>
      </c>
      <c r="AU43" s="329">
        <v>0</v>
      </c>
      <c r="AV43" s="329">
        <v>0</v>
      </c>
      <c r="AW43" s="329">
        <v>0</v>
      </c>
      <c r="AX43" s="329">
        <v>0</v>
      </c>
      <c r="AY43" s="329">
        <v>269.57439999980852</v>
      </c>
      <c r="AZ43" s="329">
        <v>189.7890625</v>
      </c>
      <c r="BA43" s="329">
        <v>73.216000000014901</v>
      </c>
      <c r="BB43" s="329">
        <v>0</v>
      </c>
      <c r="BC43" s="329">
        <v>0</v>
      </c>
      <c r="BD43" s="329">
        <v>0</v>
      </c>
      <c r="BE43" s="329">
        <v>0</v>
      </c>
      <c r="BF43" s="329">
        <v>0</v>
      </c>
      <c r="BG43" s="329">
        <v>0</v>
      </c>
      <c r="BH43" s="329">
        <v>0</v>
      </c>
      <c r="BI43" s="329">
        <v>0</v>
      </c>
      <c r="BJ43" s="329">
        <v>0</v>
      </c>
      <c r="BK43" s="329">
        <v>0</v>
      </c>
      <c r="BL43" s="329">
        <v>0</v>
      </c>
      <c r="BM43" s="329">
        <v>0</v>
      </c>
      <c r="BN43" s="329">
        <v>0</v>
      </c>
      <c r="BO43" s="329">
        <v>0</v>
      </c>
      <c r="BP43" s="329">
        <v>26.834374999976717</v>
      </c>
      <c r="BQ43" s="329">
        <v>0</v>
      </c>
      <c r="BR43" s="329">
        <v>0</v>
      </c>
      <c r="BS43" s="329">
        <v>1.1000000000422006E-2</v>
      </c>
      <c r="BT43" s="329">
        <v>0</v>
      </c>
    </row>
    <row r="44" spans="1:72" ht="15.75" customHeight="1" x14ac:dyDescent="0.25">
      <c r="A44" s="2" t="s">
        <v>1404</v>
      </c>
      <c r="B44" s="218">
        <v>46244</v>
      </c>
      <c r="C44" s="332">
        <v>0.875</v>
      </c>
      <c r="D44" s="332">
        <v>0.91666666666666663</v>
      </c>
      <c r="E44" s="329">
        <v>2809.7372753918171</v>
      </c>
      <c r="F44" s="329">
        <v>2793.4423188269138</v>
      </c>
      <c r="G44" s="329">
        <v>1839.9944348037243</v>
      </c>
      <c r="H44" s="329">
        <v>978.76591305434704</v>
      </c>
      <c r="I44" s="329">
        <v>443.51349152624607</v>
      </c>
      <c r="J44" s="329">
        <v>293.66237288340926</v>
      </c>
      <c r="K44" s="329">
        <v>367.8069152534008</v>
      </c>
      <c r="L44" s="329">
        <v>327.33288135379553</v>
      </c>
      <c r="M44" s="329">
        <v>400.59346814826131</v>
      </c>
      <c r="N44" s="329">
        <v>0</v>
      </c>
      <c r="O44" s="329">
        <v>0</v>
      </c>
      <c r="P44" s="329">
        <v>0</v>
      </c>
      <c r="Q44" s="329">
        <v>20.235130434855819</v>
      </c>
      <c r="R44" s="329">
        <v>100.51895652152598</v>
      </c>
      <c r="S44" s="329">
        <v>96.934956521727145</v>
      </c>
      <c r="T44" s="329">
        <v>70.809352656826377</v>
      </c>
      <c r="U44" s="329">
        <v>0</v>
      </c>
      <c r="V44" s="329">
        <v>0</v>
      </c>
      <c r="W44" s="329">
        <v>135.12372560333461</v>
      </c>
      <c r="X44" s="329">
        <v>0</v>
      </c>
      <c r="Y44" s="329">
        <v>90.291925465688109</v>
      </c>
      <c r="Z44" s="329">
        <v>0</v>
      </c>
      <c r="AA44" s="329">
        <v>0</v>
      </c>
      <c r="AB44" s="329">
        <v>95.29291537264362</v>
      </c>
      <c r="AC44" s="329">
        <v>26.672360248398036</v>
      </c>
      <c r="AD44" s="329">
        <v>73.978835979476571</v>
      </c>
      <c r="AE44" s="329">
        <v>0</v>
      </c>
      <c r="AF44" s="329">
        <v>0</v>
      </c>
      <c r="AG44" s="329">
        <v>0.16773913043289213</v>
      </c>
      <c r="AH44" s="329">
        <v>1.0983695652157621E-2</v>
      </c>
      <c r="AI44" s="329">
        <v>141.4619565224275</v>
      </c>
      <c r="AJ44" s="329">
        <v>309.69599999999627</v>
      </c>
      <c r="AK44" s="329">
        <v>248.68507826142013</v>
      </c>
      <c r="AL44" s="329">
        <v>0</v>
      </c>
      <c r="AM44" s="329">
        <v>0</v>
      </c>
      <c r="AN44" s="329">
        <v>0</v>
      </c>
      <c r="AO44" s="329">
        <v>0</v>
      </c>
      <c r="AP44" s="329">
        <v>0</v>
      </c>
      <c r="AQ44" s="329">
        <v>0</v>
      </c>
      <c r="AR44" s="329">
        <v>0</v>
      </c>
      <c r="AS44" s="329">
        <v>0</v>
      </c>
      <c r="AT44" s="329">
        <v>0</v>
      </c>
      <c r="AU44" s="329">
        <v>0</v>
      </c>
      <c r="AV44" s="329">
        <v>0</v>
      </c>
      <c r="AW44" s="329">
        <v>0</v>
      </c>
      <c r="AX44" s="329">
        <v>0</v>
      </c>
      <c r="AY44" s="329">
        <v>266.15680000046268</v>
      </c>
      <c r="AZ44" s="329">
        <v>189.03046875004657</v>
      </c>
      <c r="BA44" s="329">
        <v>71.264000002294779</v>
      </c>
      <c r="BB44" s="329">
        <v>0</v>
      </c>
      <c r="BC44" s="329">
        <v>0</v>
      </c>
      <c r="BD44" s="329">
        <v>0</v>
      </c>
      <c r="BE44" s="329">
        <v>0</v>
      </c>
      <c r="BF44" s="329">
        <v>0</v>
      </c>
      <c r="BG44" s="329">
        <v>0</v>
      </c>
      <c r="BH44" s="329">
        <v>0</v>
      </c>
      <c r="BI44" s="329">
        <v>0</v>
      </c>
      <c r="BJ44" s="329">
        <v>0</v>
      </c>
      <c r="BK44" s="329">
        <v>0</v>
      </c>
      <c r="BL44" s="329">
        <v>0</v>
      </c>
      <c r="BM44" s="329">
        <v>0</v>
      </c>
      <c r="BN44" s="329">
        <v>0</v>
      </c>
      <c r="BO44" s="329">
        <v>0</v>
      </c>
      <c r="BP44" s="329">
        <v>20.267911585280672</v>
      </c>
      <c r="BQ44" s="329">
        <v>0</v>
      </c>
      <c r="BR44" s="329">
        <v>0</v>
      </c>
      <c r="BS44" s="329">
        <v>0</v>
      </c>
      <c r="BT44" s="329">
        <v>0</v>
      </c>
    </row>
    <row r="45" spans="1:72" ht="15.75" customHeight="1" x14ac:dyDescent="0.25">
      <c r="A45" s="2" t="s">
        <v>1405</v>
      </c>
      <c r="B45" s="218">
        <v>46245</v>
      </c>
      <c r="C45" s="332">
        <v>0.75</v>
      </c>
      <c r="D45" s="332">
        <v>0.79166666666666663</v>
      </c>
      <c r="E45" s="329">
        <v>2955.0265507102013</v>
      </c>
      <c r="F45" s="329">
        <v>2955.2639999985695</v>
      </c>
      <c r="G45" s="329">
        <v>1873.3857391178608</v>
      </c>
      <c r="H45" s="329">
        <v>1104.8959999978542</v>
      </c>
      <c r="I45" s="329">
        <v>373.98562712222338</v>
      </c>
      <c r="J45" s="329">
        <v>322.7640818208456</v>
      </c>
      <c r="K45" s="329">
        <v>357.1156610250473</v>
      </c>
      <c r="L45" s="329">
        <v>334.90964347869158</v>
      </c>
      <c r="M45" s="329">
        <v>474.71826066449285</v>
      </c>
      <c r="N45" s="329">
        <v>0</v>
      </c>
      <c r="O45" s="329">
        <v>0</v>
      </c>
      <c r="P45" s="329">
        <v>0</v>
      </c>
      <c r="Q45" s="329">
        <v>32.256000000052154</v>
      </c>
      <c r="R45" s="329">
        <v>25.283597385976464</v>
      </c>
      <c r="S45" s="329">
        <v>96.086989142466336</v>
      </c>
      <c r="T45" s="329">
        <v>66.996869564987719</v>
      </c>
      <c r="U45" s="329">
        <v>0</v>
      </c>
      <c r="V45" s="329">
        <v>0</v>
      </c>
      <c r="W45" s="329">
        <v>135.49500449839979</v>
      </c>
      <c r="X45" s="329">
        <v>0</v>
      </c>
      <c r="Y45" s="329">
        <v>93.857142857275903</v>
      </c>
      <c r="Z45" s="329">
        <v>0.56396484375</v>
      </c>
      <c r="AA45" s="329">
        <v>2.1310170807410032</v>
      </c>
      <c r="AB45" s="329">
        <v>94.21875</v>
      </c>
      <c r="AC45" s="329">
        <v>26.733386076055467</v>
      </c>
      <c r="AD45" s="329">
        <v>101.72187499981374</v>
      </c>
      <c r="AE45" s="329">
        <v>0</v>
      </c>
      <c r="AF45" s="329">
        <v>0</v>
      </c>
      <c r="AG45" s="329">
        <v>0.16372978026265628</v>
      </c>
      <c r="AH45" s="329">
        <v>1.123322814396488E-2</v>
      </c>
      <c r="AI45" s="329">
        <v>150.5645161299035</v>
      </c>
      <c r="AJ45" s="329">
        <v>321.17440000013448</v>
      </c>
      <c r="AK45" s="329">
        <v>259.43914146348834</v>
      </c>
      <c r="AL45" s="329">
        <v>0</v>
      </c>
      <c r="AM45" s="329">
        <v>0</v>
      </c>
      <c r="AN45" s="329">
        <v>0</v>
      </c>
      <c r="AO45" s="329">
        <v>0</v>
      </c>
      <c r="AP45" s="329">
        <v>0</v>
      </c>
      <c r="AQ45" s="329">
        <v>0</v>
      </c>
      <c r="AR45" s="329">
        <v>0</v>
      </c>
      <c r="AS45" s="329">
        <v>0</v>
      </c>
      <c r="AT45" s="329">
        <v>0</v>
      </c>
      <c r="AU45" s="329">
        <v>0</v>
      </c>
      <c r="AV45" s="329">
        <v>0</v>
      </c>
      <c r="AW45" s="329">
        <v>0</v>
      </c>
      <c r="AX45" s="329">
        <v>0</v>
      </c>
      <c r="AY45" s="329">
        <v>265.02400000020862</v>
      </c>
      <c r="AZ45" s="329">
        <v>201.00078124995343</v>
      </c>
      <c r="BA45" s="329">
        <v>72.947199998423457</v>
      </c>
      <c r="BB45" s="329">
        <v>0</v>
      </c>
      <c r="BC45" s="329">
        <v>0</v>
      </c>
      <c r="BD45" s="329">
        <v>0</v>
      </c>
      <c r="BE45" s="329">
        <v>0</v>
      </c>
      <c r="BF45" s="329">
        <v>0</v>
      </c>
      <c r="BG45" s="329">
        <v>0</v>
      </c>
      <c r="BH45" s="329">
        <v>0</v>
      </c>
      <c r="BI45" s="329">
        <v>0</v>
      </c>
      <c r="BJ45" s="329">
        <v>0</v>
      </c>
      <c r="BK45" s="329">
        <v>0</v>
      </c>
      <c r="BL45" s="329">
        <v>0</v>
      </c>
      <c r="BM45" s="329">
        <v>0</v>
      </c>
      <c r="BN45" s="329">
        <v>0</v>
      </c>
      <c r="BO45" s="329">
        <v>0</v>
      </c>
      <c r="BP45" s="329">
        <v>17.062804877990857</v>
      </c>
      <c r="BQ45" s="329">
        <v>0</v>
      </c>
      <c r="BR45" s="329">
        <v>0</v>
      </c>
      <c r="BS45" s="329">
        <v>3.6917647058835428</v>
      </c>
      <c r="BT45" s="329">
        <v>2.6453333333338378</v>
      </c>
    </row>
    <row r="46" spans="1:72" ht="15.75" customHeight="1" x14ac:dyDescent="0.25">
      <c r="A46" s="2" t="s">
        <v>1406</v>
      </c>
      <c r="B46" s="218">
        <v>46245</v>
      </c>
      <c r="C46" s="332">
        <v>0.79166666666666663</v>
      </c>
      <c r="D46" s="332">
        <v>0.83333333333333337</v>
      </c>
      <c r="E46" s="329">
        <v>2905.666782617569</v>
      </c>
      <c r="F46" s="329">
        <v>2889.5499130487442</v>
      </c>
      <c r="G46" s="329">
        <v>1840.9777021110058</v>
      </c>
      <c r="H46" s="329">
        <v>1059.8400000035763</v>
      </c>
      <c r="I46" s="329">
        <v>398.1504710689187</v>
      </c>
      <c r="J46" s="329">
        <v>324.64690122753382</v>
      </c>
      <c r="K46" s="329">
        <v>356.97681355476379</v>
      </c>
      <c r="L46" s="329">
        <v>337.1814751625061</v>
      </c>
      <c r="M46" s="329">
        <v>419.04162711650133</v>
      </c>
      <c r="N46" s="329">
        <v>0</v>
      </c>
      <c r="O46" s="329">
        <v>0</v>
      </c>
      <c r="P46" s="329">
        <v>0</v>
      </c>
      <c r="Q46" s="329">
        <v>13.311999999918044</v>
      </c>
      <c r="R46" s="329">
        <v>25.303734015207738</v>
      </c>
      <c r="S46" s="329">
        <v>95.908774450886995</v>
      </c>
      <c r="T46" s="329">
        <v>72.083478261716664</v>
      </c>
      <c r="U46" s="329">
        <v>0</v>
      </c>
      <c r="V46" s="329">
        <v>0</v>
      </c>
      <c r="W46" s="329">
        <v>164.71508245822042</v>
      </c>
      <c r="X46" s="329">
        <v>0</v>
      </c>
      <c r="Y46" s="329">
        <v>93.939440993592143</v>
      </c>
      <c r="Z46" s="329">
        <v>0</v>
      </c>
      <c r="AA46" s="329">
        <v>0</v>
      </c>
      <c r="AB46" s="329">
        <v>88.180124223697931</v>
      </c>
      <c r="AC46" s="329">
        <v>27.03125</v>
      </c>
      <c r="AD46" s="329">
        <v>108.71250000037253</v>
      </c>
      <c r="AE46" s="329">
        <v>0</v>
      </c>
      <c r="AF46" s="329">
        <v>0</v>
      </c>
      <c r="AG46" s="329">
        <v>0.16574193548149196</v>
      </c>
      <c r="AH46" s="329">
        <v>1.1108870967746043E-2</v>
      </c>
      <c r="AI46" s="329">
        <v>151.01612903084606</v>
      </c>
      <c r="AJ46" s="329">
        <v>323.41440000012517</v>
      </c>
      <c r="AK46" s="329">
        <v>261.29899187013507</v>
      </c>
      <c r="AL46" s="329">
        <v>0</v>
      </c>
      <c r="AM46" s="329">
        <v>0</v>
      </c>
      <c r="AN46" s="329">
        <v>0</v>
      </c>
      <c r="AO46" s="329">
        <v>0</v>
      </c>
      <c r="AP46" s="329">
        <v>0</v>
      </c>
      <c r="AQ46" s="329">
        <v>0</v>
      </c>
      <c r="AR46" s="329">
        <v>0</v>
      </c>
      <c r="AS46" s="329">
        <v>0</v>
      </c>
      <c r="AT46" s="329">
        <v>0</v>
      </c>
      <c r="AU46" s="329">
        <v>0</v>
      </c>
      <c r="AV46" s="329">
        <v>0</v>
      </c>
      <c r="AW46" s="329">
        <v>0</v>
      </c>
      <c r="AX46" s="329">
        <v>0</v>
      </c>
      <c r="AY46" s="329">
        <v>258.67519999993965</v>
      </c>
      <c r="AZ46" s="329">
        <v>201.72890624997672</v>
      </c>
      <c r="BA46" s="329">
        <v>69.120000001043081</v>
      </c>
      <c r="BB46" s="329">
        <v>0</v>
      </c>
      <c r="BC46" s="329">
        <v>0</v>
      </c>
      <c r="BD46" s="329">
        <v>0</v>
      </c>
      <c r="BE46" s="329">
        <v>0</v>
      </c>
      <c r="BF46" s="329">
        <v>0</v>
      </c>
      <c r="BG46" s="329">
        <v>0</v>
      </c>
      <c r="BH46" s="329">
        <v>0</v>
      </c>
      <c r="BI46" s="329">
        <v>0</v>
      </c>
      <c r="BJ46" s="329">
        <v>0</v>
      </c>
      <c r="BK46" s="329">
        <v>0</v>
      </c>
      <c r="BL46" s="329">
        <v>0</v>
      </c>
      <c r="BM46" s="329">
        <v>0</v>
      </c>
      <c r="BN46" s="329">
        <v>0</v>
      </c>
      <c r="BO46" s="329">
        <v>0</v>
      </c>
      <c r="BP46" s="329">
        <v>18.064062500023283</v>
      </c>
      <c r="BQ46" s="329">
        <v>0</v>
      </c>
      <c r="BR46" s="329">
        <v>0</v>
      </c>
      <c r="BS46" s="329">
        <v>2.999999998792191E-3</v>
      </c>
      <c r="BT46" s="329">
        <v>0</v>
      </c>
    </row>
    <row r="47" spans="1:72" ht="15.75" customHeight="1" x14ac:dyDescent="0.25">
      <c r="A47" s="2" t="s">
        <v>1407</v>
      </c>
      <c r="B47" s="218">
        <v>46245</v>
      </c>
      <c r="C47" s="332">
        <v>0.83333333333333337</v>
      </c>
      <c r="D47" s="332">
        <v>0.875</v>
      </c>
      <c r="E47" s="329">
        <v>2873.3439999818802</v>
      </c>
      <c r="F47" s="329">
        <v>2872.8987825810909</v>
      </c>
      <c r="G47" s="329">
        <v>1840.6436312198639</v>
      </c>
      <c r="H47" s="329">
        <v>1051.5144347846508</v>
      </c>
      <c r="I47" s="329">
        <v>352.90197160467505</v>
      </c>
      <c r="J47" s="329">
        <v>333.50456566736102</v>
      </c>
      <c r="K47" s="329">
        <v>377.19855728745461</v>
      </c>
      <c r="L47" s="329">
        <v>317.43547236174345</v>
      </c>
      <c r="M47" s="329">
        <v>457.35300667956471</v>
      </c>
      <c r="N47" s="329">
        <v>0</v>
      </c>
      <c r="O47" s="329">
        <v>0</v>
      </c>
      <c r="P47" s="329">
        <v>0</v>
      </c>
      <c r="Q47" s="329">
        <v>0</v>
      </c>
      <c r="R47" s="329">
        <v>25.864153854548931</v>
      </c>
      <c r="S47" s="329">
        <v>96.661866718903184</v>
      </c>
      <c r="T47" s="329">
        <v>70.67718661762774</v>
      </c>
      <c r="U47" s="329">
        <v>0</v>
      </c>
      <c r="V47" s="329">
        <v>0</v>
      </c>
      <c r="W47" s="329">
        <v>133.58051111828536</v>
      </c>
      <c r="X47" s="329">
        <v>0</v>
      </c>
      <c r="Y47" s="329">
        <v>94.439440994057804</v>
      </c>
      <c r="Z47" s="329">
        <v>0.56494140625</v>
      </c>
      <c r="AA47" s="329">
        <v>0</v>
      </c>
      <c r="AB47" s="329">
        <v>95.640188276302069</v>
      </c>
      <c r="AC47" s="329">
        <v>26.25</v>
      </c>
      <c r="AD47" s="329">
        <v>106.83524844702333</v>
      </c>
      <c r="AE47" s="329">
        <v>0</v>
      </c>
      <c r="AF47" s="329">
        <v>0</v>
      </c>
      <c r="AG47" s="329">
        <v>0.16774193548917538</v>
      </c>
      <c r="AH47" s="329">
        <v>1.1358870967569601E-2</v>
      </c>
      <c r="AI47" s="329">
        <v>133.83870967756957</v>
      </c>
      <c r="AJ47" s="329">
        <v>323.22560000000522</v>
      </c>
      <c r="AK47" s="329">
        <v>262.36586666665971</v>
      </c>
      <c r="AL47" s="329">
        <v>0</v>
      </c>
      <c r="AM47" s="329">
        <v>0</v>
      </c>
      <c r="AN47" s="329">
        <v>0</v>
      </c>
      <c r="AO47" s="329">
        <v>0</v>
      </c>
      <c r="AP47" s="329">
        <v>0</v>
      </c>
      <c r="AQ47" s="329">
        <v>0</v>
      </c>
      <c r="AR47" s="329">
        <v>0</v>
      </c>
      <c r="AS47" s="329">
        <v>0</v>
      </c>
      <c r="AT47" s="329">
        <v>0</v>
      </c>
      <c r="AU47" s="329">
        <v>0</v>
      </c>
      <c r="AV47" s="329">
        <v>0</v>
      </c>
      <c r="AW47" s="329">
        <v>0</v>
      </c>
      <c r="AX47" s="329">
        <v>0</v>
      </c>
      <c r="AY47" s="329">
        <v>259.32480000006035</v>
      </c>
      <c r="AZ47" s="329">
        <v>183.34921875002328</v>
      </c>
      <c r="BA47" s="329">
        <v>65.484633766114712</v>
      </c>
      <c r="BB47" s="329">
        <v>0</v>
      </c>
      <c r="BC47" s="329">
        <v>0</v>
      </c>
      <c r="BD47" s="329">
        <v>0</v>
      </c>
      <c r="BE47" s="329">
        <v>0</v>
      </c>
      <c r="BF47" s="329">
        <v>0</v>
      </c>
      <c r="BG47" s="329">
        <v>0</v>
      </c>
      <c r="BH47" s="329">
        <v>0</v>
      </c>
      <c r="BI47" s="329">
        <v>0</v>
      </c>
      <c r="BJ47" s="329">
        <v>0</v>
      </c>
      <c r="BK47" s="329">
        <v>0</v>
      </c>
      <c r="BL47" s="329">
        <v>0</v>
      </c>
      <c r="BM47" s="329">
        <v>0</v>
      </c>
      <c r="BN47" s="329">
        <v>0</v>
      </c>
      <c r="BO47" s="329">
        <v>0</v>
      </c>
      <c r="BP47" s="329">
        <v>23.032812500023283</v>
      </c>
      <c r="BQ47" s="329">
        <v>0</v>
      </c>
      <c r="BR47" s="329">
        <v>0</v>
      </c>
      <c r="BS47" s="329">
        <v>0</v>
      </c>
      <c r="BT47" s="329">
        <v>0</v>
      </c>
    </row>
    <row r="48" spans="1:72" ht="15.75" customHeight="1" x14ac:dyDescent="0.25">
      <c r="A48" s="2" t="s">
        <v>1408</v>
      </c>
      <c r="B48" s="218">
        <v>46245</v>
      </c>
      <c r="C48" s="332">
        <v>0.875</v>
      </c>
      <c r="D48" s="332">
        <v>0.91666666666666663</v>
      </c>
      <c r="E48" s="329">
        <v>2925.879652172327</v>
      </c>
      <c r="F48" s="329">
        <v>2909.3497724533081</v>
      </c>
      <c r="G48" s="329">
        <v>1844.5653333365917</v>
      </c>
      <c r="H48" s="329">
        <v>1084.5495652109385</v>
      </c>
      <c r="I48" s="329">
        <v>381.52626919001341</v>
      </c>
      <c r="J48" s="329">
        <v>315.19075636938214</v>
      </c>
      <c r="K48" s="329">
        <v>346.19669695198536</v>
      </c>
      <c r="L48" s="329">
        <v>324.59517171233892</v>
      </c>
      <c r="M48" s="329">
        <v>479.72848484665155</v>
      </c>
      <c r="N48" s="329">
        <v>0</v>
      </c>
      <c r="O48" s="329">
        <v>0</v>
      </c>
      <c r="P48" s="329">
        <v>0</v>
      </c>
      <c r="Q48" s="329">
        <v>0</v>
      </c>
      <c r="R48" s="329">
        <v>30.953523894771934</v>
      </c>
      <c r="S48" s="329">
        <v>96.705930279102176</v>
      </c>
      <c r="T48" s="329">
        <v>72.110167553648353</v>
      </c>
      <c r="U48" s="329">
        <v>0</v>
      </c>
      <c r="V48" s="329">
        <v>0</v>
      </c>
      <c r="W48" s="329">
        <v>159.32428042124957</v>
      </c>
      <c r="X48" s="329">
        <v>0</v>
      </c>
      <c r="Y48" s="329">
        <v>91.698240165598691</v>
      </c>
      <c r="Z48" s="329">
        <v>0.541015625</v>
      </c>
      <c r="AA48" s="329">
        <v>0</v>
      </c>
      <c r="AB48" s="329">
        <v>82.896875000093132</v>
      </c>
      <c r="AC48" s="329">
        <v>26.4765625</v>
      </c>
      <c r="AD48" s="329">
        <v>108.64291610941291</v>
      </c>
      <c r="AE48" s="329">
        <v>0</v>
      </c>
      <c r="AF48" s="329">
        <v>0</v>
      </c>
      <c r="AG48" s="329">
        <v>0.16574193547785399</v>
      </c>
      <c r="AH48" s="329">
        <v>1.1108812529300849E-2</v>
      </c>
      <c r="AI48" s="329">
        <v>138.73913043458015</v>
      </c>
      <c r="AJ48" s="329">
        <v>301.83039999986067</v>
      </c>
      <c r="AK48" s="329">
        <v>242.07359999977052</v>
      </c>
      <c r="AL48" s="329">
        <v>0</v>
      </c>
      <c r="AM48" s="329">
        <v>0</v>
      </c>
      <c r="AN48" s="329">
        <v>0</v>
      </c>
      <c r="AO48" s="329">
        <v>0</v>
      </c>
      <c r="AP48" s="329">
        <v>0</v>
      </c>
      <c r="AQ48" s="329">
        <v>0</v>
      </c>
      <c r="AR48" s="329">
        <v>0</v>
      </c>
      <c r="AS48" s="329">
        <v>0</v>
      </c>
      <c r="AT48" s="329">
        <v>0</v>
      </c>
      <c r="AU48" s="329">
        <v>0</v>
      </c>
      <c r="AV48" s="329">
        <v>0</v>
      </c>
      <c r="AW48" s="329">
        <v>0</v>
      </c>
      <c r="AX48" s="329">
        <v>0</v>
      </c>
      <c r="AY48" s="329">
        <v>265.14239999977872</v>
      </c>
      <c r="AZ48" s="329">
        <v>191.21640625002328</v>
      </c>
      <c r="BA48" s="329">
        <v>65.548966232687235</v>
      </c>
      <c r="BB48" s="329">
        <v>0</v>
      </c>
      <c r="BC48" s="329">
        <v>0</v>
      </c>
      <c r="BD48" s="329">
        <v>0</v>
      </c>
      <c r="BE48" s="329">
        <v>0</v>
      </c>
      <c r="BF48" s="329">
        <v>0</v>
      </c>
      <c r="BG48" s="329">
        <v>0</v>
      </c>
      <c r="BH48" s="329">
        <v>0</v>
      </c>
      <c r="BI48" s="329">
        <v>0</v>
      </c>
      <c r="BJ48" s="329">
        <v>0</v>
      </c>
      <c r="BK48" s="329">
        <v>0</v>
      </c>
      <c r="BL48" s="329">
        <v>0</v>
      </c>
      <c r="BM48" s="329">
        <v>0</v>
      </c>
      <c r="BN48" s="329">
        <v>0</v>
      </c>
      <c r="BO48" s="329">
        <v>0</v>
      </c>
      <c r="BP48" s="329">
        <v>19.590624999953434</v>
      </c>
      <c r="BQ48" s="329">
        <v>0</v>
      </c>
      <c r="BR48" s="329">
        <v>0</v>
      </c>
      <c r="BS48" s="329">
        <v>0</v>
      </c>
      <c r="BT48" s="329">
        <v>0</v>
      </c>
    </row>
    <row r="49" spans="1:72" ht="15.75" customHeight="1" x14ac:dyDescent="0.25">
      <c r="A49" s="2" t="s">
        <v>1409</v>
      </c>
      <c r="B49" s="218">
        <v>46246</v>
      </c>
      <c r="C49" s="332">
        <v>0.75</v>
      </c>
      <c r="D49" s="332">
        <v>0.79166666666666663</v>
      </c>
      <c r="E49" s="329">
        <v>2963.4414751827717</v>
      </c>
      <c r="F49" s="329">
        <v>2946.5377391278744</v>
      </c>
      <c r="G49" s="329">
        <v>1914.4644637703896</v>
      </c>
      <c r="H49" s="329">
        <v>1055.7440000027418</v>
      </c>
      <c r="I49" s="329">
        <v>486.52149152755737</v>
      </c>
      <c r="J49" s="329">
        <v>343.59437241777778</v>
      </c>
      <c r="K49" s="329">
        <v>374.26332203298807</v>
      </c>
      <c r="L49" s="329">
        <v>303.86766101419926</v>
      </c>
      <c r="M49" s="329">
        <v>404.21966101974249</v>
      </c>
      <c r="N49" s="329">
        <v>0</v>
      </c>
      <c r="O49" s="329">
        <v>0</v>
      </c>
      <c r="P49" s="329">
        <v>0</v>
      </c>
      <c r="Q49" s="329">
        <v>43.230608696117997</v>
      </c>
      <c r="R49" s="329">
        <v>99.835478260647506</v>
      </c>
      <c r="S49" s="329">
        <v>96.472671668045223</v>
      </c>
      <c r="T49" s="329">
        <v>71.093366459943354</v>
      </c>
      <c r="U49" s="329">
        <v>0</v>
      </c>
      <c r="V49" s="329">
        <v>0</v>
      </c>
      <c r="W49" s="329">
        <v>156.30101404618472</v>
      </c>
      <c r="X49" s="329">
        <v>0</v>
      </c>
      <c r="Y49" s="329">
        <v>94.28232114110142</v>
      </c>
      <c r="Z49" s="329">
        <v>0.56396484375</v>
      </c>
      <c r="AA49" s="329">
        <v>0.603515625</v>
      </c>
      <c r="AB49" s="329">
        <v>101.459530279506</v>
      </c>
      <c r="AC49" s="329">
        <v>28.390625</v>
      </c>
      <c r="AD49" s="329">
        <v>112.88542521186173</v>
      </c>
      <c r="AE49" s="329">
        <v>0</v>
      </c>
      <c r="AF49" s="329">
        <v>0</v>
      </c>
      <c r="AG49" s="329">
        <v>0.16704347825725563</v>
      </c>
      <c r="AH49" s="329">
        <v>1.1108695651955713E-2</v>
      </c>
      <c r="AI49" s="329">
        <v>117.18478260934353</v>
      </c>
      <c r="AJ49" s="329">
        <v>306.89886315795593</v>
      </c>
      <c r="AK49" s="329">
        <v>247.41088780481368</v>
      </c>
      <c r="AL49" s="329">
        <v>0</v>
      </c>
      <c r="AM49" s="329">
        <v>0</v>
      </c>
      <c r="AN49" s="329">
        <v>0</v>
      </c>
      <c r="AO49" s="329">
        <v>0</v>
      </c>
      <c r="AP49" s="329">
        <v>0</v>
      </c>
      <c r="AQ49" s="329">
        <v>0</v>
      </c>
      <c r="AR49" s="329">
        <v>0</v>
      </c>
      <c r="AS49" s="329">
        <v>0</v>
      </c>
      <c r="AT49" s="329">
        <v>0</v>
      </c>
      <c r="AU49" s="329">
        <v>0</v>
      </c>
      <c r="AV49" s="329">
        <v>0</v>
      </c>
      <c r="AW49" s="329">
        <v>0</v>
      </c>
      <c r="AX49" s="329">
        <v>0</v>
      </c>
      <c r="AY49" s="329">
        <v>267.88159999996424</v>
      </c>
      <c r="AZ49" s="329">
        <v>202.28515625</v>
      </c>
      <c r="BA49" s="329">
        <v>72.447999998927116</v>
      </c>
      <c r="BB49" s="329">
        <v>0</v>
      </c>
      <c r="BC49" s="329">
        <v>0</v>
      </c>
      <c r="BD49" s="329">
        <v>0</v>
      </c>
      <c r="BE49" s="329">
        <v>0</v>
      </c>
      <c r="BF49" s="329">
        <v>0</v>
      </c>
      <c r="BG49" s="329">
        <v>0</v>
      </c>
      <c r="BH49" s="329">
        <v>0</v>
      </c>
      <c r="BI49" s="329">
        <v>0</v>
      </c>
      <c r="BJ49" s="329">
        <v>0</v>
      </c>
      <c r="BK49" s="329">
        <v>0</v>
      </c>
      <c r="BL49" s="329">
        <v>0</v>
      </c>
      <c r="BM49" s="329">
        <v>0</v>
      </c>
      <c r="BN49" s="329">
        <v>0</v>
      </c>
      <c r="BO49" s="329">
        <v>0</v>
      </c>
      <c r="BP49" s="329">
        <v>21.168750000069849</v>
      </c>
      <c r="BQ49" s="329">
        <v>0</v>
      </c>
      <c r="BR49" s="329">
        <v>0</v>
      </c>
      <c r="BS49" s="329">
        <v>0.43569999999999709</v>
      </c>
      <c r="BT49" s="329">
        <v>0.86937815126293572</v>
      </c>
    </row>
    <row r="50" spans="1:72" ht="15.75" customHeight="1" x14ac:dyDescent="0.25">
      <c r="A50" s="2" t="s">
        <v>1410</v>
      </c>
      <c r="B50" s="218">
        <v>46246</v>
      </c>
      <c r="C50" s="332">
        <v>0.79166666666666663</v>
      </c>
      <c r="D50" s="332">
        <v>0.83333333333333337</v>
      </c>
      <c r="E50" s="329">
        <v>2960.0426666736603</v>
      </c>
      <c r="F50" s="329">
        <v>2955.2640000283718</v>
      </c>
      <c r="G50" s="329">
        <v>1894.1328695714474</v>
      </c>
      <c r="H50" s="329">
        <v>1067.8687536120415</v>
      </c>
      <c r="I50" s="329">
        <v>472.02928813546896</v>
      </c>
      <c r="J50" s="329">
        <v>344.42428521066904</v>
      </c>
      <c r="K50" s="329">
        <v>374.52904734015465</v>
      </c>
      <c r="L50" s="329">
        <v>314.76718644052744</v>
      </c>
      <c r="M50" s="329">
        <v>392.9317217990756</v>
      </c>
      <c r="N50" s="329">
        <v>0</v>
      </c>
      <c r="O50" s="329">
        <v>0</v>
      </c>
      <c r="P50" s="329">
        <v>0</v>
      </c>
      <c r="Q50" s="329">
        <v>30.675478260964155</v>
      </c>
      <c r="R50" s="329">
        <v>100.03373913047835</v>
      </c>
      <c r="S50" s="329">
        <v>96.494439442642033</v>
      </c>
      <c r="T50" s="329">
        <v>71.086807453073561</v>
      </c>
      <c r="U50" s="329">
        <v>0</v>
      </c>
      <c r="V50" s="329">
        <v>0</v>
      </c>
      <c r="W50" s="329">
        <v>140.25408546999097</v>
      </c>
      <c r="X50" s="329">
        <v>0</v>
      </c>
      <c r="Y50" s="329">
        <v>94.398148148320615</v>
      </c>
      <c r="Z50" s="329">
        <v>0.55224609375</v>
      </c>
      <c r="AA50" s="329">
        <v>0</v>
      </c>
      <c r="AB50" s="329">
        <v>104.44887786963955</v>
      </c>
      <c r="AC50" s="329">
        <v>28.384409530553967</v>
      </c>
      <c r="AD50" s="329">
        <v>108.42376548983157</v>
      </c>
      <c r="AE50" s="329">
        <v>0</v>
      </c>
      <c r="AF50" s="329">
        <v>0</v>
      </c>
      <c r="AG50" s="329">
        <v>0.16843478261580458</v>
      </c>
      <c r="AH50" s="329">
        <v>1.1108695652183087E-2</v>
      </c>
      <c r="AI50" s="329">
        <v>128.36956521682441</v>
      </c>
      <c r="AJ50" s="329">
        <v>312.34593684202991</v>
      </c>
      <c r="AK50" s="329">
        <v>250.94431219529361</v>
      </c>
      <c r="AL50" s="329">
        <v>0</v>
      </c>
      <c r="AM50" s="329">
        <v>0</v>
      </c>
      <c r="AN50" s="329">
        <v>0</v>
      </c>
      <c r="AO50" s="329">
        <v>0</v>
      </c>
      <c r="AP50" s="329">
        <v>0</v>
      </c>
      <c r="AQ50" s="329">
        <v>0</v>
      </c>
      <c r="AR50" s="329">
        <v>0</v>
      </c>
      <c r="AS50" s="329">
        <v>0</v>
      </c>
      <c r="AT50" s="329">
        <v>0</v>
      </c>
      <c r="AU50" s="329">
        <v>0</v>
      </c>
      <c r="AV50" s="329">
        <v>0</v>
      </c>
      <c r="AW50" s="329">
        <v>0</v>
      </c>
      <c r="AX50" s="329">
        <v>0</v>
      </c>
      <c r="AY50" s="329">
        <v>269.05920000001788</v>
      </c>
      <c r="AZ50" s="329">
        <v>197.08359375002328</v>
      </c>
      <c r="BA50" s="329">
        <v>72.684800000861287</v>
      </c>
      <c r="BB50" s="329">
        <v>0</v>
      </c>
      <c r="BC50" s="329">
        <v>0</v>
      </c>
      <c r="BD50" s="329">
        <v>0</v>
      </c>
      <c r="BE50" s="329">
        <v>0</v>
      </c>
      <c r="BF50" s="329">
        <v>0</v>
      </c>
      <c r="BG50" s="329">
        <v>0</v>
      </c>
      <c r="BH50" s="329">
        <v>0</v>
      </c>
      <c r="BI50" s="329">
        <v>0</v>
      </c>
      <c r="BJ50" s="329">
        <v>0</v>
      </c>
      <c r="BK50" s="329">
        <v>0</v>
      </c>
      <c r="BL50" s="329">
        <v>0</v>
      </c>
      <c r="BM50" s="329">
        <v>0</v>
      </c>
      <c r="BN50" s="329">
        <v>0</v>
      </c>
      <c r="BO50" s="329">
        <v>0</v>
      </c>
      <c r="BP50" s="329">
        <v>22.918749999953434</v>
      </c>
      <c r="BQ50" s="329">
        <v>0</v>
      </c>
      <c r="BR50" s="329">
        <v>0</v>
      </c>
      <c r="BS50" s="329">
        <v>4.0000000008149073E-3</v>
      </c>
      <c r="BT50" s="329">
        <v>0</v>
      </c>
    </row>
    <row r="51" spans="1:72" ht="15.75" customHeight="1" x14ac:dyDescent="0.25">
      <c r="A51" s="2" t="s">
        <v>1411</v>
      </c>
      <c r="B51" s="218">
        <v>46246</v>
      </c>
      <c r="C51" s="332">
        <v>0.83333333333333337</v>
      </c>
      <c r="D51" s="332">
        <v>0.875</v>
      </c>
      <c r="E51" s="329">
        <v>2960.0426666736603</v>
      </c>
      <c r="F51" s="329">
        <v>2944.1335651874542</v>
      </c>
      <c r="G51" s="329">
        <v>1918.9760000109673</v>
      </c>
      <c r="H51" s="329">
        <v>1043.2779130488634</v>
      </c>
      <c r="I51" s="329">
        <v>496.44695129618049</v>
      </c>
      <c r="J51" s="329">
        <v>327.6621181294322</v>
      </c>
      <c r="K51" s="329">
        <v>368.13910756260157</v>
      </c>
      <c r="L51" s="329">
        <v>311.35010047256947</v>
      </c>
      <c r="M51" s="329">
        <v>408.80640176683664</v>
      </c>
      <c r="N51" s="329">
        <v>0</v>
      </c>
      <c r="O51" s="329">
        <v>0</v>
      </c>
      <c r="P51" s="329">
        <v>0</v>
      </c>
      <c r="Q51" s="329">
        <v>32.901565217413008</v>
      </c>
      <c r="R51" s="329">
        <v>100.19060869561508</v>
      </c>
      <c r="S51" s="329">
        <v>96.597333333920687</v>
      </c>
      <c r="T51" s="329">
        <v>73.794782608747482</v>
      </c>
      <c r="U51" s="329">
        <v>0</v>
      </c>
      <c r="V51" s="329">
        <v>0</v>
      </c>
      <c r="W51" s="329">
        <v>170.42229178734124</v>
      </c>
      <c r="X51" s="329">
        <v>0</v>
      </c>
      <c r="Y51" s="329">
        <v>94.866114561446011</v>
      </c>
      <c r="Z51" s="329">
        <v>0</v>
      </c>
      <c r="AA51" s="329">
        <v>0</v>
      </c>
      <c r="AB51" s="329">
        <v>96.338466851040721</v>
      </c>
      <c r="AC51" s="329">
        <v>28.505439071916044</v>
      </c>
      <c r="AD51" s="329">
        <v>102.6628589881584</v>
      </c>
      <c r="AE51" s="329">
        <v>0</v>
      </c>
      <c r="AF51" s="329">
        <v>0</v>
      </c>
      <c r="AG51" s="329">
        <v>0.16773913043289213</v>
      </c>
      <c r="AH51" s="329">
        <v>1.1108695652183087E-2</v>
      </c>
      <c r="AI51" s="329">
        <v>126.02173913083971</v>
      </c>
      <c r="AJ51" s="329">
        <v>308.1152000001166</v>
      </c>
      <c r="AK51" s="329">
        <v>248.49919999949634</v>
      </c>
      <c r="AL51" s="329">
        <v>0</v>
      </c>
      <c r="AM51" s="329">
        <v>0</v>
      </c>
      <c r="AN51" s="329">
        <v>0</v>
      </c>
      <c r="AO51" s="329">
        <v>0</v>
      </c>
      <c r="AP51" s="329">
        <v>0</v>
      </c>
      <c r="AQ51" s="329">
        <v>0</v>
      </c>
      <c r="AR51" s="329">
        <v>0</v>
      </c>
      <c r="AS51" s="329">
        <v>0</v>
      </c>
      <c r="AT51" s="329">
        <v>0</v>
      </c>
      <c r="AU51" s="329">
        <v>0</v>
      </c>
      <c r="AV51" s="329">
        <v>0</v>
      </c>
      <c r="AW51" s="329">
        <v>0</v>
      </c>
      <c r="AX51" s="329">
        <v>0</v>
      </c>
      <c r="AY51" s="329">
        <v>267.77600000007078</v>
      </c>
      <c r="AZ51" s="329">
        <v>200.58906249993015</v>
      </c>
      <c r="BA51" s="329">
        <v>72.191999999806285</v>
      </c>
      <c r="BB51" s="329">
        <v>0</v>
      </c>
      <c r="BC51" s="329">
        <v>0</v>
      </c>
      <c r="BD51" s="329">
        <v>0</v>
      </c>
      <c r="BE51" s="329">
        <v>0</v>
      </c>
      <c r="BF51" s="329">
        <v>0</v>
      </c>
      <c r="BG51" s="329">
        <v>0</v>
      </c>
      <c r="BH51" s="329">
        <v>0</v>
      </c>
      <c r="BI51" s="329">
        <v>0</v>
      </c>
      <c r="BJ51" s="329">
        <v>0</v>
      </c>
      <c r="BK51" s="329">
        <v>0</v>
      </c>
      <c r="BL51" s="329">
        <v>0</v>
      </c>
      <c r="BM51" s="329">
        <v>0</v>
      </c>
      <c r="BN51" s="329">
        <v>0</v>
      </c>
      <c r="BO51" s="329">
        <v>0</v>
      </c>
      <c r="BP51" s="329">
        <v>22.793749999953434</v>
      </c>
      <c r="BQ51" s="329">
        <v>0</v>
      </c>
      <c r="BR51" s="329">
        <v>0</v>
      </c>
      <c r="BS51" s="329">
        <v>7.9999999998108251E-3</v>
      </c>
      <c r="BT51" s="329">
        <v>0</v>
      </c>
    </row>
    <row r="52" spans="1:72" ht="15.75" customHeight="1" x14ac:dyDescent="0.25">
      <c r="A52" s="2" t="s">
        <v>1412</v>
      </c>
      <c r="B52" s="218">
        <v>46246</v>
      </c>
      <c r="C52" s="332">
        <v>0.875</v>
      </c>
      <c r="D52" s="332">
        <v>0.91666666666666663</v>
      </c>
      <c r="E52" s="329">
        <v>2928.6400000154972</v>
      </c>
      <c r="F52" s="329">
        <v>2916.559768140316</v>
      </c>
      <c r="G52" s="329">
        <v>1906.0053333342075</v>
      </c>
      <c r="H52" s="329">
        <v>1043.1888695508242</v>
      </c>
      <c r="I52" s="329">
        <v>484.56240463629365</v>
      </c>
      <c r="J52" s="329">
        <v>316.81511389836669</v>
      </c>
      <c r="K52" s="329">
        <v>370.88845526427031</v>
      </c>
      <c r="L52" s="329">
        <v>317.83954768627882</v>
      </c>
      <c r="M52" s="329">
        <v>407.97035101056099</v>
      </c>
      <c r="N52" s="329">
        <v>0</v>
      </c>
      <c r="O52" s="329">
        <v>0</v>
      </c>
      <c r="P52" s="329">
        <v>0</v>
      </c>
      <c r="Q52" s="329">
        <v>35.828869564458728</v>
      </c>
      <c r="R52" s="329">
        <v>100.30747826118022</v>
      </c>
      <c r="S52" s="329">
        <v>96.714202898088843</v>
      </c>
      <c r="T52" s="329">
        <v>72.36764070764184</v>
      </c>
      <c r="U52" s="329">
        <v>0</v>
      </c>
      <c r="V52" s="329">
        <v>0</v>
      </c>
      <c r="W52" s="329">
        <v>152.30886956490576</v>
      </c>
      <c r="X52" s="329">
        <v>0</v>
      </c>
      <c r="Y52" s="329">
        <v>94.434782608877867</v>
      </c>
      <c r="Z52" s="329">
        <v>0.52978515625</v>
      </c>
      <c r="AA52" s="329">
        <v>0</v>
      </c>
      <c r="AB52" s="329">
        <v>96.493749999906868</v>
      </c>
      <c r="AC52" s="329">
        <v>28.313276397529989</v>
      </c>
      <c r="AD52" s="329">
        <v>86.749145962297916</v>
      </c>
      <c r="AE52" s="329">
        <v>0</v>
      </c>
      <c r="AF52" s="329">
        <v>0</v>
      </c>
      <c r="AG52" s="329">
        <v>0.1677391304365301</v>
      </c>
      <c r="AH52" s="329">
        <v>1.1108695652183087E-2</v>
      </c>
      <c r="AI52" s="329">
        <v>128.95652173925191</v>
      </c>
      <c r="AJ52" s="329">
        <v>307.97531428560615</v>
      </c>
      <c r="AK52" s="329">
        <v>247.25760000012815</v>
      </c>
      <c r="AL52" s="329">
        <v>0</v>
      </c>
      <c r="AM52" s="329">
        <v>0</v>
      </c>
      <c r="AN52" s="329">
        <v>0</v>
      </c>
      <c r="AO52" s="329">
        <v>0</v>
      </c>
      <c r="AP52" s="329">
        <v>0</v>
      </c>
      <c r="AQ52" s="329">
        <v>0</v>
      </c>
      <c r="AR52" s="329">
        <v>0</v>
      </c>
      <c r="AS52" s="329">
        <v>0</v>
      </c>
      <c r="AT52" s="329">
        <v>0</v>
      </c>
      <c r="AU52" s="329">
        <v>0</v>
      </c>
      <c r="AV52" s="329">
        <v>0</v>
      </c>
      <c r="AW52" s="329">
        <v>0</v>
      </c>
      <c r="AX52" s="329">
        <v>0</v>
      </c>
      <c r="AY52" s="329">
        <v>264.96959999995306</v>
      </c>
      <c r="AZ52" s="329">
        <v>196.42421875009313</v>
      </c>
      <c r="BA52" s="329">
        <v>73.19679999910295</v>
      </c>
      <c r="BB52" s="329">
        <v>0</v>
      </c>
      <c r="BC52" s="329">
        <v>0</v>
      </c>
      <c r="BD52" s="329">
        <v>0</v>
      </c>
      <c r="BE52" s="329">
        <v>0</v>
      </c>
      <c r="BF52" s="329">
        <v>0</v>
      </c>
      <c r="BG52" s="329">
        <v>0</v>
      </c>
      <c r="BH52" s="329">
        <v>0</v>
      </c>
      <c r="BI52" s="329">
        <v>0</v>
      </c>
      <c r="BJ52" s="329">
        <v>0</v>
      </c>
      <c r="BK52" s="329">
        <v>0</v>
      </c>
      <c r="BL52" s="329">
        <v>0</v>
      </c>
      <c r="BM52" s="329">
        <v>0</v>
      </c>
      <c r="BN52" s="329">
        <v>0</v>
      </c>
      <c r="BO52" s="329">
        <v>0</v>
      </c>
      <c r="BP52" s="329">
        <v>20.850000000093132</v>
      </c>
      <c r="BQ52" s="329">
        <v>0</v>
      </c>
      <c r="BR52" s="329">
        <v>0</v>
      </c>
      <c r="BS52" s="329">
        <v>4.0000000080908649E-4</v>
      </c>
      <c r="BT52" s="329">
        <v>0</v>
      </c>
    </row>
    <row r="53" spans="1:72" ht="15.75" customHeight="1" x14ac:dyDescent="0.25">
      <c r="A53" s="2" t="s">
        <v>1413</v>
      </c>
      <c r="B53" s="218">
        <v>46247</v>
      </c>
      <c r="C53" s="332">
        <v>0.75</v>
      </c>
      <c r="D53" s="332">
        <v>0.79166666666666663</v>
      </c>
      <c r="E53" s="329">
        <v>2984.2624927759171</v>
      </c>
      <c r="F53" s="329">
        <v>2951.4351304471493</v>
      </c>
      <c r="G53" s="329">
        <v>1949.3474042415619</v>
      </c>
      <c r="H53" s="329">
        <v>1033.2902028858662</v>
      </c>
      <c r="I53" s="329">
        <v>387.24555931985378</v>
      </c>
      <c r="J53" s="329">
        <v>343.9598644040525</v>
      </c>
      <c r="K53" s="329">
        <v>355.777458794415</v>
      </c>
      <c r="L53" s="329">
        <v>315.33933372795582</v>
      </c>
      <c r="M53" s="329">
        <v>543.39867679774761</v>
      </c>
      <c r="N53" s="329">
        <v>0</v>
      </c>
      <c r="O53" s="329">
        <v>0</v>
      </c>
      <c r="P53" s="329">
        <v>0</v>
      </c>
      <c r="Q53" s="329">
        <v>20.423111110925674</v>
      </c>
      <c r="R53" s="329">
        <v>100.14361352706328</v>
      </c>
      <c r="S53" s="329">
        <v>0</v>
      </c>
      <c r="T53" s="329">
        <v>72.014646918512881</v>
      </c>
      <c r="U53" s="329">
        <v>0</v>
      </c>
      <c r="V53" s="329">
        <v>0</v>
      </c>
      <c r="W53" s="329">
        <v>168.24765217397362</v>
      </c>
      <c r="X53" s="329">
        <v>0</v>
      </c>
      <c r="Y53" s="329">
        <v>94.045225155074149</v>
      </c>
      <c r="Z53" s="329">
        <v>0.5439453125</v>
      </c>
      <c r="AA53" s="329">
        <v>0.27911490685073659</v>
      </c>
      <c r="AB53" s="329">
        <v>106.7201086957939</v>
      </c>
      <c r="AC53" s="329">
        <v>28.416634316556156</v>
      </c>
      <c r="AD53" s="329">
        <v>106.29503105673939</v>
      </c>
      <c r="AE53" s="329">
        <v>0</v>
      </c>
      <c r="AF53" s="329">
        <v>0</v>
      </c>
      <c r="AG53" s="329">
        <v>0.16574193547421601</v>
      </c>
      <c r="AH53" s="329">
        <v>1.1366935483692941E-2</v>
      </c>
      <c r="AI53" s="329">
        <v>131.43548387102783</v>
      </c>
      <c r="AJ53" s="329">
        <v>305.18321951199323</v>
      </c>
      <c r="AK53" s="329">
        <v>245.09440000075847</v>
      </c>
      <c r="AL53" s="329">
        <v>0</v>
      </c>
      <c r="AM53" s="329">
        <v>0</v>
      </c>
      <c r="AN53" s="329">
        <v>0</v>
      </c>
      <c r="AO53" s="329">
        <v>0</v>
      </c>
      <c r="AP53" s="329">
        <v>0</v>
      </c>
      <c r="AQ53" s="329">
        <v>0</v>
      </c>
      <c r="AR53" s="329">
        <v>0</v>
      </c>
      <c r="AS53" s="329">
        <v>0</v>
      </c>
      <c r="AT53" s="329">
        <v>0</v>
      </c>
      <c r="AU53" s="329">
        <v>0</v>
      </c>
      <c r="AV53" s="329">
        <v>0</v>
      </c>
      <c r="AW53" s="329">
        <v>0</v>
      </c>
      <c r="AX53" s="329">
        <v>0</v>
      </c>
      <c r="AY53" s="329">
        <v>267.56479999981821</v>
      </c>
      <c r="AZ53" s="329">
        <v>194.95624999993015</v>
      </c>
      <c r="BA53" s="329">
        <v>72.28800000064075</v>
      </c>
      <c r="BB53" s="329">
        <v>0</v>
      </c>
      <c r="BC53" s="329">
        <v>0</v>
      </c>
      <c r="BD53" s="329">
        <v>0</v>
      </c>
      <c r="BE53" s="329">
        <v>0</v>
      </c>
      <c r="BF53" s="329">
        <v>0</v>
      </c>
      <c r="BG53" s="329">
        <v>0</v>
      </c>
      <c r="BH53" s="329">
        <v>0</v>
      </c>
      <c r="BI53" s="329">
        <v>0</v>
      </c>
      <c r="BJ53" s="329">
        <v>0</v>
      </c>
      <c r="BK53" s="329">
        <v>0</v>
      </c>
      <c r="BL53" s="329">
        <v>0</v>
      </c>
      <c r="BM53" s="329">
        <v>0</v>
      </c>
      <c r="BN53" s="329">
        <v>0</v>
      </c>
      <c r="BO53" s="329">
        <v>0</v>
      </c>
      <c r="BP53" s="329">
        <v>0</v>
      </c>
      <c r="BQ53" s="329">
        <v>17.00773482952718</v>
      </c>
      <c r="BR53" s="329">
        <v>0</v>
      </c>
      <c r="BS53" s="329">
        <v>0.26445000000057917</v>
      </c>
      <c r="BT53" s="329">
        <v>0.41259999999965657</v>
      </c>
    </row>
    <row r="54" spans="1:72" ht="15.75" customHeight="1" x14ac:dyDescent="0.25">
      <c r="A54" s="2" t="s">
        <v>1414</v>
      </c>
      <c r="B54" s="218">
        <v>46247</v>
      </c>
      <c r="C54" s="332">
        <v>0.79166666666666663</v>
      </c>
      <c r="D54" s="332">
        <v>0.83333333333333337</v>
      </c>
      <c r="E54" s="329">
        <v>3004.4159999787807</v>
      </c>
      <c r="F54" s="329">
        <v>3004.14886957407</v>
      </c>
      <c r="G54" s="329">
        <v>1957.8880000114441</v>
      </c>
      <c r="H54" s="329">
        <v>1059.7165390104055</v>
      </c>
      <c r="I54" s="329">
        <v>382.17498743534088</v>
      </c>
      <c r="J54" s="329">
        <v>336.28350782766938</v>
      </c>
      <c r="K54" s="329">
        <v>368.17354129254818</v>
      </c>
      <c r="L54" s="329">
        <v>325.75562008470297</v>
      </c>
      <c r="M54" s="329">
        <v>542.9850834608078</v>
      </c>
      <c r="N54" s="329">
        <v>0</v>
      </c>
      <c r="O54" s="329">
        <v>0</v>
      </c>
      <c r="P54" s="329">
        <v>0</v>
      </c>
      <c r="Q54" s="329">
        <v>32.312888888642192</v>
      </c>
      <c r="R54" s="329">
        <v>99.539478260558099</v>
      </c>
      <c r="S54" s="329">
        <v>0</v>
      </c>
      <c r="T54" s="329">
        <v>72.784394627436996</v>
      </c>
      <c r="U54" s="329">
        <v>0</v>
      </c>
      <c r="V54" s="329">
        <v>0</v>
      </c>
      <c r="W54" s="329">
        <v>149.254678260535</v>
      </c>
      <c r="X54" s="329">
        <v>0</v>
      </c>
      <c r="Y54" s="329">
        <v>94.118749999906868</v>
      </c>
      <c r="Z54" s="329">
        <v>0.5263671875</v>
      </c>
      <c r="AA54" s="329">
        <v>0</v>
      </c>
      <c r="AB54" s="329">
        <v>113.60597826074809</v>
      </c>
      <c r="AC54" s="329">
        <v>28.358149509876966</v>
      </c>
      <c r="AD54" s="329">
        <v>91.791407867334783</v>
      </c>
      <c r="AE54" s="329">
        <v>0</v>
      </c>
      <c r="AF54" s="329">
        <v>0</v>
      </c>
      <c r="AG54" s="329">
        <v>0.1677419354855374</v>
      </c>
      <c r="AH54" s="329">
        <v>1.1350806451673634E-2</v>
      </c>
      <c r="AI54" s="329">
        <v>138.84852734953165</v>
      </c>
      <c r="AJ54" s="329">
        <v>307.28960000001825</v>
      </c>
      <c r="AK54" s="329">
        <v>247.03999999910593</v>
      </c>
      <c r="AL54" s="329">
        <v>0</v>
      </c>
      <c r="AM54" s="329">
        <v>0</v>
      </c>
      <c r="AN54" s="329">
        <v>0</v>
      </c>
      <c r="AO54" s="329">
        <v>0</v>
      </c>
      <c r="AP54" s="329">
        <v>0</v>
      </c>
      <c r="AQ54" s="329">
        <v>0</v>
      </c>
      <c r="AR54" s="329">
        <v>0</v>
      </c>
      <c r="AS54" s="329">
        <v>0</v>
      </c>
      <c r="AT54" s="329">
        <v>0</v>
      </c>
      <c r="AU54" s="329">
        <v>0</v>
      </c>
      <c r="AV54" s="329">
        <v>0</v>
      </c>
      <c r="AW54" s="329">
        <v>0</v>
      </c>
      <c r="AX54" s="329">
        <v>0</v>
      </c>
      <c r="AY54" s="329">
        <v>268.54400000022724</v>
      </c>
      <c r="AZ54" s="329">
        <v>191.51328125002328</v>
      </c>
      <c r="BA54" s="329">
        <v>72.191999999806285</v>
      </c>
      <c r="BB54" s="329">
        <v>0</v>
      </c>
      <c r="BC54" s="329">
        <v>0</v>
      </c>
      <c r="BD54" s="329">
        <v>0</v>
      </c>
      <c r="BE54" s="329">
        <v>0</v>
      </c>
      <c r="BF54" s="329">
        <v>0</v>
      </c>
      <c r="BG54" s="329">
        <v>0</v>
      </c>
      <c r="BH54" s="329">
        <v>0</v>
      </c>
      <c r="BI54" s="329">
        <v>0</v>
      </c>
      <c r="BJ54" s="329">
        <v>0</v>
      </c>
      <c r="BK54" s="329">
        <v>0</v>
      </c>
      <c r="BL54" s="329">
        <v>0</v>
      </c>
      <c r="BM54" s="329">
        <v>0</v>
      </c>
      <c r="BN54" s="329">
        <v>0</v>
      </c>
      <c r="BO54" s="329">
        <v>0</v>
      </c>
      <c r="BP54" s="329">
        <v>0</v>
      </c>
      <c r="BQ54" s="329">
        <v>18.330664062497817</v>
      </c>
      <c r="BR54" s="329">
        <v>0</v>
      </c>
      <c r="BS54" s="329">
        <v>1.0999999998603016E-2</v>
      </c>
      <c r="BT54" s="329">
        <v>0</v>
      </c>
    </row>
    <row r="55" spans="1:72" ht="15.75" customHeight="1" x14ac:dyDescent="0.25">
      <c r="A55" s="2" t="s">
        <v>1415</v>
      </c>
      <c r="B55" s="218">
        <v>46247</v>
      </c>
      <c r="C55" s="332">
        <v>0.83333333333333337</v>
      </c>
      <c r="D55" s="332">
        <v>0.875</v>
      </c>
      <c r="E55" s="329">
        <v>2987.34933334589</v>
      </c>
      <c r="F55" s="329">
        <v>2971.6480000019073</v>
      </c>
      <c r="G55" s="329">
        <v>1922.9829565286636</v>
      </c>
      <c r="H55" s="329">
        <v>1076.0061276555061</v>
      </c>
      <c r="I55" s="329">
        <v>377.80657188594341</v>
      </c>
      <c r="J55" s="329">
        <v>340.07717013731599</v>
      </c>
      <c r="K55" s="329">
        <v>365.8626948222518</v>
      </c>
      <c r="L55" s="329">
        <v>325.85549855977297</v>
      </c>
      <c r="M55" s="329">
        <v>506.19657872617245</v>
      </c>
      <c r="N55" s="329">
        <v>0</v>
      </c>
      <c r="O55" s="329">
        <v>0</v>
      </c>
      <c r="P55" s="329">
        <v>0</v>
      </c>
      <c r="Q55" s="329">
        <v>27.648000000044703</v>
      </c>
      <c r="R55" s="329">
        <v>100.25182608701289</v>
      </c>
      <c r="S55" s="329">
        <v>0</v>
      </c>
      <c r="T55" s="329">
        <v>73.246175846084952</v>
      </c>
      <c r="U55" s="329">
        <v>0</v>
      </c>
      <c r="V55" s="329">
        <v>0</v>
      </c>
      <c r="W55" s="329">
        <v>155.11819130368531</v>
      </c>
      <c r="X55" s="329">
        <v>0</v>
      </c>
      <c r="Y55" s="329">
        <v>94.489751552697271</v>
      </c>
      <c r="Z55" s="329">
        <v>0.52197265625</v>
      </c>
      <c r="AA55" s="329">
        <v>0</v>
      </c>
      <c r="AB55" s="329">
        <v>100.82453416148201</v>
      </c>
      <c r="AC55" s="329">
        <v>28.50006089406088</v>
      </c>
      <c r="AD55" s="329">
        <v>107.95684523787349</v>
      </c>
      <c r="AE55" s="329">
        <v>0</v>
      </c>
      <c r="AF55" s="329">
        <v>0</v>
      </c>
      <c r="AG55" s="329">
        <v>0.16374100046596141</v>
      </c>
      <c r="AH55" s="329">
        <v>1.1233695652208553E-2</v>
      </c>
      <c r="AI55" s="329">
        <v>139.15217391308397</v>
      </c>
      <c r="AJ55" s="329">
        <v>302.47039999999106</v>
      </c>
      <c r="AK55" s="329">
        <v>242.91840000078082</v>
      </c>
      <c r="AL55" s="329">
        <v>0</v>
      </c>
      <c r="AM55" s="329">
        <v>0</v>
      </c>
      <c r="AN55" s="329">
        <v>0</v>
      </c>
      <c r="AO55" s="329">
        <v>0</v>
      </c>
      <c r="AP55" s="329">
        <v>0</v>
      </c>
      <c r="AQ55" s="329">
        <v>0</v>
      </c>
      <c r="AR55" s="329">
        <v>0</v>
      </c>
      <c r="AS55" s="329">
        <v>0</v>
      </c>
      <c r="AT55" s="329">
        <v>0</v>
      </c>
      <c r="AU55" s="329">
        <v>0</v>
      </c>
      <c r="AV55" s="329">
        <v>0</v>
      </c>
      <c r="AW55" s="329">
        <v>0</v>
      </c>
      <c r="AX55" s="329">
        <v>0</v>
      </c>
      <c r="AY55" s="329">
        <v>270.14400000032037</v>
      </c>
      <c r="AZ55" s="329">
        <v>194.4296875</v>
      </c>
      <c r="BA55" s="329">
        <v>72.684799998998642</v>
      </c>
      <c r="BB55" s="329">
        <v>0</v>
      </c>
      <c r="BC55" s="329">
        <v>0</v>
      </c>
      <c r="BD55" s="329">
        <v>0</v>
      </c>
      <c r="BE55" s="329">
        <v>0</v>
      </c>
      <c r="BF55" s="329">
        <v>0</v>
      </c>
      <c r="BG55" s="329">
        <v>0</v>
      </c>
      <c r="BH55" s="329">
        <v>0</v>
      </c>
      <c r="BI55" s="329">
        <v>0</v>
      </c>
      <c r="BJ55" s="329">
        <v>0</v>
      </c>
      <c r="BK55" s="329">
        <v>0</v>
      </c>
      <c r="BL55" s="329">
        <v>0</v>
      </c>
      <c r="BM55" s="329">
        <v>0</v>
      </c>
      <c r="BN55" s="329">
        <v>0</v>
      </c>
      <c r="BO55" s="329">
        <v>0</v>
      </c>
      <c r="BP55" s="329">
        <v>0</v>
      </c>
      <c r="BQ55" s="329">
        <v>21.446630859376455</v>
      </c>
      <c r="BR55" s="329">
        <v>0</v>
      </c>
      <c r="BS55" s="329">
        <v>7.9999999998108251E-3</v>
      </c>
      <c r="BT55" s="329">
        <v>0</v>
      </c>
    </row>
    <row r="56" spans="1:72" ht="15.75" customHeight="1" x14ac:dyDescent="0.25">
      <c r="A56" s="2" t="s">
        <v>1416</v>
      </c>
      <c r="B56" s="218">
        <v>46247</v>
      </c>
      <c r="C56" s="332">
        <v>0.875</v>
      </c>
      <c r="D56" s="332">
        <v>0.91666666666666663</v>
      </c>
      <c r="E56" s="329">
        <v>2905.9339130520821</v>
      </c>
      <c r="F56" s="329">
        <v>2905.4293333292007</v>
      </c>
      <c r="G56" s="329">
        <v>1886.2970434725285</v>
      </c>
      <c r="H56" s="329">
        <v>1027.0719999969006</v>
      </c>
      <c r="I56" s="329">
        <v>368.15403389930725</v>
      </c>
      <c r="J56" s="329">
        <v>320.94111046567559</v>
      </c>
      <c r="K56" s="329">
        <v>359.19837288558483</v>
      </c>
      <c r="L56" s="329">
        <v>327.12461016327143</v>
      </c>
      <c r="M56" s="329">
        <v>513.07606779783964</v>
      </c>
      <c r="N56" s="329">
        <v>0</v>
      </c>
      <c r="O56" s="329">
        <v>0</v>
      </c>
      <c r="P56" s="329">
        <v>0</v>
      </c>
      <c r="Q56" s="329">
        <v>13.824000000022352</v>
      </c>
      <c r="R56" s="329">
        <v>99.795478260610253</v>
      </c>
      <c r="S56" s="329">
        <v>0</v>
      </c>
      <c r="T56" s="329">
        <v>73.260521738789976</v>
      </c>
      <c r="U56" s="329">
        <v>0</v>
      </c>
      <c r="V56" s="329">
        <v>0</v>
      </c>
      <c r="W56" s="329">
        <v>153.51095652207732</v>
      </c>
      <c r="X56" s="329">
        <v>0</v>
      </c>
      <c r="Y56" s="329">
        <v>94.545031056273729</v>
      </c>
      <c r="Z56" s="329">
        <v>0.18986558618053095</v>
      </c>
      <c r="AA56" s="329">
        <v>0</v>
      </c>
      <c r="AB56" s="329">
        <v>87.471050077583641</v>
      </c>
      <c r="AC56" s="329">
        <v>28.743352096062154</v>
      </c>
      <c r="AD56" s="329">
        <v>102.625</v>
      </c>
      <c r="AE56" s="329">
        <v>0</v>
      </c>
      <c r="AF56" s="329">
        <v>0</v>
      </c>
      <c r="AG56" s="329">
        <v>0.1677428705006605</v>
      </c>
      <c r="AH56" s="329">
        <v>1.1342917251113249E-2</v>
      </c>
      <c r="AI56" s="329">
        <v>140.23913043458015</v>
      </c>
      <c r="AJ56" s="329">
        <v>289.6480000000447</v>
      </c>
      <c r="AK56" s="329">
        <v>231.52761904802173</v>
      </c>
      <c r="AL56" s="329">
        <v>0</v>
      </c>
      <c r="AM56" s="329">
        <v>0</v>
      </c>
      <c r="AN56" s="329">
        <v>0</v>
      </c>
      <c r="AO56" s="329">
        <v>0</v>
      </c>
      <c r="AP56" s="329">
        <v>0</v>
      </c>
      <c r="AQ56" s="329">
        <v>0</v>
      </c>
      <c r="AR56" s="329">
        <v>0</v>
      </c>
      <c r="AS56" s="329">
        <v>0</v>
      </c>
      <c r="AT56" s="329">
        <v>0</v>
      </c>
      <c r="AU56" s="329">
        <v>0</v>
      </c>
      <c r="AV56" s="329">
        <v>0</v>
      </c>
      <c r="AW56" s="329">
        <v>0</v>
      </c>
      <c r="AX56" s="329">
        <v>0</v>
      </c>
      <c r="AY56" s="329">
        <v>265.91039999946952</v>
      </c>
      <c r="AZ56" s="329">
        <v>191.27265625004657</v>
      </c>
      <c r="BA56" s="329">
        <v>67.481600001454353</v>
      </c>
      <c r="BB56" s="329">
        <v>0</v>
      </c>
      <c r="BC56" s="329">
        <v>0</v>
      </c>
      <c r="BD56" s="329">
        <v>0</v>
      </c>
      <c r="BE56" s="329">
        <v>0</v>
      </c>
      <c r="BF56" s="329">
        <v>0</v>
      </c>
      <c r="BG56" s="329">
        <v>0</v>
      </c>
      <c r="BH56" s="329">
        <v>0</v>
      </c>
      <c r="BI56" s="329">
        <v>0</v>
      </c>
      <c r="BJ56" s="329">
        <v>0</v>
      </c>
      <c r="BK56" s="329">
        <v>0</v>
      </c>
      <c r="BL56" s="329">
        <v>0</v>
      </c>
      <c r="BM56" s="329">
        <v>0</v>
      </c>
      <c r="BN56" s="329">
        <v>0</v>
      </c>
      <c r="BO56" s="329">
        <v>0</v>
      </c>
      <c r="BP56" s="329">
        <v>0</v>
      </c>
      <c r="BQ56" s="329">
        <v>20.410733850992983</v>
      </c>
      <c r="BR56" s="329">
        <v>0</v>
      </c>
      <c r="BS56" s="329">
        <v>0</v>
      </c>
      <c r="BT56" s="329">
        <v>2.0000000004074536E-3</v>
      </c>
    </row>
    <row r="57" spans="1:72" ht="15.75" customHeight="1" x14ac:dyDescent="0.25">
      <c r="A57" s="2" t="s">
        <v>1417</v>
      </c>
      <c r="B57" s="218">
        <v>46248</v>
      </c>
      <c r="C57" s="332">
        <v>0.75</v>
      </c>
      <c r="D57" s="332">
        <v>0.79166666666666663</v>
      </c>
      <c r="E57" s="329">
        <v>2709.2368696033955</v>
      </c>
      <c r="F57" s="329">
        <v>2706.7733333408833</v>
      </c>
      <c r="G57" s="329">
        <v>1640.4480000138283</v>
      </c>
      <c r="H57" s="329">
        <v>1076.223999992013</v>
      </c>
      <c r="I57" s="329">
        <v>365.446508474648</v>
      </c>
      <c r="J57" s="329">
        <v>299.43172413483262</v>
      </c>
      <c r="K57" s="329">
        <v>285.19267796725035</v>
      </c>
      <c r="L57" s="329">
        <v>326.91633898764849</v>
      </c>
      <c r="M57" s="329">
        <v>359.30250847712159</v>
      </c>
      <c r="N57" s="329">
        <v>0</v>
      </c>
      <c r="O57" s="329">
        <v>0</v>
      </c>
      <c r="P57" s="329">
        <v>0</v>
      </c>
      <c r="Q57" s="329">
        <v>0</v>
      </c>
      <c r="R57" s="329">
        <v>100.5851207729429</v>
      </c>
      <c r="S57" s="329">
        <v>0</v>
      </c>
      <c r="T57" s="329">
        <v>64.801391304470599</v>
      </c>
      <c r="U57" s="329">
        <v>0</v>
      </c>
      <c r="V57" s="329">
        <v>0</v>
      </c>
      <c r="W57" s="329">
        <v>183.195826087147</v>
      </c>
      <c r="X57" s="329">
        <v>0</v>
      </c>
      <c r="Y57" s="329">
        <v>94.539586568251252</v>
      </c>
      <c r="Z57" s="329">
        <v>0.5400390625</v>
      </c>
      <c r="AA57" s="329">
        <v>0.72418478259351104</v>
      </c>
      <c r="AB57" s="329">
        <v>65.626077251508832</v>
      </c>
      <c r="AC57" s="329">
        <v>27.353668477851897</v>
      </c>
      <c r="AD57" s="329">
        <v>104.56288580223918</v>
      </c>
      <c r="AE57" s="329">
        <v>0</v>
      </c>
      <c r="AF57" s="329">
        <v>0</v>
      </c>
      <c r="AG57" s="329">
        <v>0.16374193548472249</v>
      </c>
      <c r="AH57" s="329">
        <v>1.1233870967771509E-2</v>
      </c>
      <c r="AI57" s="329">
        <v>142.30645161122084</v>
      </c>
      <c r="AJ57" s="329">
        <v>271.5840000002645</v>
      </c>
      <c r="AK57" s="329">
        <v>215.28117894753814</v>
      </c>
      <c r="AL57" s="329">
        <v>0</v>
      </c>
      <c r="AM57" s="329">
        <v>0</v>
      </c>
      <c r="AN57" s="329">
        <v>0</v>
      </c>
      <c r="AO57" s="329">
        <v>0</v>
      </c>
      <c r="AP57" s="329">
        <v>0</v>
      </c>
      <c r="AQ57" s="329">
        <v>0</v>
      </c>
      <c r="AR57" s="329">
        <v>0</v>
      </c>
      <c r="AS57" s="329">
        <v>0</v>
      </c>
      <c r="AT57" s="329">
        <v>0</v>
      </c>
      <c r="AU57" s="329">
        <v>0</v>
      </c>
      <c r="AV57" s="329">
        <v>0</v>
      </c>
      <c r="AW57" s="329">
        <v>0</v>
      </c>
      <c r="AX57" s="329">
        <v>0</v>
      </c>
      <c r="AY57" s="329">
        <v>255.59679999994114</v>
      </c>
      <c r="AZ57" s="329">
        <v>203.6015625</v>
      </c>
      <c r="BA57" s="329">
        <v>73.216000000014901</v>
      </c>
      <c r="BB57" s="329">
        <v>0</v>
      </c>
      <c r="BC57" s="329">
        <v>0</v>
      </c>
      <c r="BD57" s="329">
        <v>0</v>
      </c>
      <c r="BE57" s="329">
        <v>0</v>
      </c>
      <c r="BF57" s="329">
        <v>0</v>
      </c>
      <c r="BG57" s="329">
        <v>0</v>
      </c>
      <c r="BH57" s="329">
        <v>0</v>
      </c>
      <c r="BI57" s="329">
        <v>0</v>
      </c>
      <c r="BJ57" s="329">
        <v>0</v>
      </c>
      <c r="BK57" s="329">
        <v>0</v>
      </c>
      <c r="BL57" s="329">
        <v>0</v>
      </c>
      <c r="BM57" s="329">
        <v>0</v>
      </c>
      <c r="BN57" s="329">
        <v>0</v>
      </c>
      <c r="BO57" s="329">
        <v>0</v>
      </c>
      <c r="BP57" s="329">
        <v>16.703125</v>
      </c>
      <c r="BQ57" s="329">
        <v>0</v>
      </c>
      <c r="BR57" s="329">
        <v>0</v>
      </c>
      <c r="BS57" s="329">
        <v>0.76662500000020373</v>
      </c>
      <c r="BT57" s="329">
        <v>0.88875000000189175</v>
      </c>
    </row>
    <row r="58" spans="1:72" ht="15.75" customHeight="1" x14ac:dyDescent="0.25">
      <c r="A58" s="2" t="s">
        <v>1418</v>
      </c>
      <c r="B58" s="218">
        <v>46248</v>
      </c>
      <c r="C58" s="332">
        <v>0.79166666666666663</v>
      </c>
      <c r="D58" s="332">
        <v>0.83333333333333337</v>
      </c>
      <c r="E58" s="329">
        <v>2692.4966956079006</v>
      </c>
      <c r="F58" s="329">
        <v>2676.6779007017612</v>
      </c>
      <c r="G58" s="329">
        <v>1647.957333356142</v>
      </c>
      <c r="H58" s="329">
        <v>1048.5759999901056</v>
      </c>
      <c r="I58" s="329">
        <v>361.90061893686652</v>
      </c>
      <c r="J58" s="329">
        <v>293.11845012009144</v>
      </c>
      <c r="K58" s="329">
        <v>303.06829637289047</v>
      </c>
      <c r="L58" s="329">
        <v>332.71833128482103</v>
      </c>
      <c r="M58" s="329">
        <v>350.32869048416615</v>
      </c>
      <c r="N58" s="329">
        <v>0</v>
      </c>
      <c r="O58" s="329">
        <v>0</v>
      </c>
      <c r="P58" s="329">
        <v>0</v>
      </c>
      <c r="Q58" s="329">
        <v>0</v>
      </c>
      <c r="R58" s="329">
        <v>96.477990338113159</v>
      </c>
      <c r="S58" s="329">
        <v>0</v>
      </c>
      <c r="T58" s="329">
        <v>66.559999999590218</v>
      </c>
      <c r="U58" s="329">
        <v>0</v>
      </c>
      <c r="V58" s="329">
        <v>0</v>
      </c>
      <c r="W58" s="329">
        <v>171.64268212486058</v>
      </c>
      <c r="X58" s="329">
        <v>0</v>
      </c>
      <c r="Y58" s="329">
        <v>94.321428571362048</v>
      </c>
      <c r="Z58" s="329">
        <v>0</v>
      </c>
      <c r="AA58" s="329">
        <v>0</v>
      </c>
      <c r="AB58" s="329">
        <v>69.961180124431849</v>
      </c>
      <c r="AC58" s="329">
        <v>27.527950311079621</v>
      </c>
      <c r="AD58" s="329">
        <v>94.245149912312627</v>
      </c>
      <c r="AE58" s="329">
        <v>0</v>
      </c>
      <c r="AF58" s="329">
        <v>0</v>
      </c>
      <c r="AG58" s="329">
        <v>0.16574193548876792</v>
      </c>
      <c r="AH58" s="329">
        <v>1.109946236556425E-2</v>
      </c>
      <c r="AI58" s="329">
        <v>149.59677419438958</v>
      </c>
      <c r="AJ58" s="329">
        <v>285.1007999998983</v>
      </c>
      <c r="AK58" s="329">
        <v>227.68640000000596</v>
      </c>
      <c r="AL58" s="329">
        <v>0</v>
      </c>
      <c r="AM58" s="329">
        <v>0</v>
      </c>
      <c r="AN58" s="329">
        <v>0</v>
      </c>
      <c r="AO58" s="329">
        <v>0</v>
      </c>
      <c r="AP58" s="329">
        <v>0</v>
      </c>
      <c r="AQ58" s="329">
        <v>0</v>
      </c>
      <c r="AR58" s="329">
        <v>0</v>
      </c>
      <c r="AS58" s="329">
        <v>0</v>
      </c>
      <c r="AT58" s="329">
        <v>0</v>
      </c>
      <c r="AU58" s="329">
        <v>0</v>
      </c>
      <c r="AV58" s="329">
        <v>0</v>
      </c>
      <c r="AW58" s="329">
        <v>0</v>
      </c>
      <c r="AX58" s="329">
        <v>0</v>
      </c>
      <c r="AY58" s="329">
        <v>252.60160000016913</v>
      </c>
      <c r="AZ58" s="329">
        <v>205.59453124995343</v>
      </c>
      <c r="BA58" s="329">
        <v>73.19679999910295</v>
      </c>
      <c r="BB58" s="329">
        <v>0</v>
      </c>
      <c r="BC58" s="329">
        <v>0</v>
      </c>
      <c r="BD58" s="329">
        <v>0</v>
      </c>
      <c r="BE58" s="329">
        <v>0</v>
      </c>
      <c r="BF58" s="329">
        <v>0</v>
      </c>
      <c r="BG58" s="329">
        <v>0</v>
      </c>
      <c r="BH58" s="329">
        <v>0</v>
      </c>
      <c r="BI58" s="329">
        <v>0</v>
      </c>
      <c r="BJ58" s="329">
        <v>0</v>
      </c>
      <c r="BK58" s="329">
        <v>0</v>
      </c>
      <c r="BL58" s="329">
        <v>0</v>
      </c>
      <c r="BM58" s="329">
        <v>0</v>
      </c>
      <c r="BN58" s="329">
        <v>0</v>
      </c>
      <c r="BO58" s="329">
        <v>0</v>
      </c>
      <c r="BP58" s="329">
        <v>18.1953125</v>
      </c>
      <c r="BQ58" s="329">
        <v>0</v>
      </c>
      <c r="BR58" s="329">
        <v>0</v>
      </c>
      <c r="BS58" s="329">
        <v>0</v>
      </c>
      <c r="BT58" s="329">
        <v>0</v>
      </c>
    </row>
    <row r="59" spans="1:72" ht="15.75" customHeight="1" x14ac:dyDescent="0.25">
      <c r="A59" s="2" t="s">
        <v>1419</v>
      </c>
      <c r="B59" s="218">
        <v>46248</v>
      </c>
      <c r="C59" s="332">
        <v>0.83333333333333337</v>
      </c>
      <c r="D59" s="332">
        <v>0.875</v>
      </c>
      <c r="E59" s="329">
        <v>2660.2926377058029</v>
      </c>
      <c r="F59" s="329">
        <v>2659.8461572527885</v>
      </c>
      <c r="G59" s="329">
        <v>1628.1303188204765</v>
      </c>
      <c r="H59" s="329">
        <v>1046.0827826112509</v>
      </c>
      <c r="I59" s="329">
        <v>343.96514377743006</v>
      </c>
      <c r="J59" s="329">
        <v>311.09541311860085</v>
      </c>
      <c r="K59" s="329">
        <v>314.94173752516508</v>
      </c>
      <c r="L59" s="329">
        <v>322.71109244227409</v>
      </c>
      <c r="M59" s="329">
        <v>337.59103832766414</v>
      </c>
      <c r="N59" s="329">
        <v>0</v>
      </c>
      <c r="O59" s="329">
        <v>0</v>
      </c>
      <c r="P59" s="329">
        <v>0</v>
      </c>
      <c r="Q59" s="329">
        <v>0</v>
      </c>
      <c r="R59" s="329">
        <v>94.464000000152737</v>
      </c>
      <c r="S59" s="329">
        <v>0</v>
      </c>
      <c r="T59" s="329">
        <v>66.114782609045506</v>
      </c>
      <c r="U59" s="329">
        <v>0</v>
      </c>
      <c r="V59" s="329">
        <v>0</v>
      </c>
      <c r="W59" s="329">
        <v>159.99975265748799</v>
      </c>
      <c r="X59" s="329">
        <v>0</v>
      </c>
      <c r="Y59" s="329">
        <v>94.060261866543442</v>
      </c>
      <c r="Z59" s="329">
        <v>0.56150524068289087</v>
      </c>
      <c r="AA59" s="329">
        <v>0</v>
      </c>
      <c r="AB59" s="329">
        <v>86.193107835017145</v>
      </c>
      <c r="AC59" s="329">
        <v>27.414775441866368</v>
      </c>
      <c r="AD59" s="329">
        <v>96.079831932671368</v>
      </c>
      <c r="AE59" s="329">
        <v>0</v>
      </c>
      <c r="AF59" s="329">
        <v>0</v>
      </c>
      <c r="AG59" s="329">
        <v>0.16574193548512994</v>
      </c>
      <c r="AH59" s="329">
        <v>1.1118279569927836E-2</v>
      </c>
      <c r="AI59" s="329">
        <v>137.37096774112433</v>
      </c>
      <c r="AJ59" s="329">
        <v>274.92800000007264</v>
      </c>
      <c r="AK59" s="329">
        <v>217.97775609791279</v>
      </c>
      <c r="AL59" s="329">
        <v>0</v>
      </c>
      <c r="AM59" s="329">
        <v>0</v>
      </c>
      <c r="AN59" s="329">
        <v>0</v>
      </c>
      <c r="AO59" s="329">
        <v>0</v>
      </c>
      <c r="AP59" s="329">
        <v>0</v>
      </c>
      <c r="AQ59" s="329">
        <v>0</v>
      </c>
      <c r="AR59" s="329">
        <v>0</v>
      </c>
      <c r="AS59" s="329">
        <v>0</v>
      </c>
      <c r="AT59" s="329">
        <v>0</v>
      </c>
      <c r="AU59" s="329">
        <v>0</v>
      </c>
      <c r="AV59" s="329">
        <v>0</v>
      </c>
      <c r="AW59" s="329">
        <v>0</v>
      </c>
      <c r="AX59" s="329">
        <v>0</v>
      </c>
      <c r="AY59" s="329">
        <v>250.11199999973178</v>
      </c>
      <c r="AZ59" s="329">
        <v>185.83359375002328</v>
      </c>
      <c r="BA59" s="329">
        <v>71.679999999701977</v>
      </c>
      <c r="BB59" s="329">
        <v>0</v>
      </c>
      <c r="BC59" s="329">
        <v>0</v>
      </c>
      <c r="BD59" s="329">
        <v>0</v>
      </c>
      <c r="BE59" s="329">
        <v>0</v>
      </c>
      <c r="BF59" s="329">
        <v>0</v>
      </c>
      <c r="BG59" s="329">
        <v>0</v>
      </c>
      <c r="BH59" s="329">
        <v>0</v>
      </c>
      <c r="BI59" s="329">
        <v>0</v>
      </c>
      <c r="BJ59" s="329">
        <v>0</v>
      </c>
      <c r="BK59" s="329">
        <v>0</v>
      </c>
      <c r="BL59" s="329">
        <v>0</v>
      </c>
      <c r="BM59" s="329">
        <v>0</v>
      </c>
      <c r="BN59" s="329">
        <v>0</v>
      </c>
      <c r="BO59" s="329">
        <v>0</v>
      </c>
      <c r="BP59" s="329">
        <v>25.4140625</v>
      </c>
      <c r="BQ59" s="329">
        <v>0</v>
      </c>
      <c r="BR59" s="329">
        <v>0</v>
      </c>
      <c r="BS59" s="329">
        <v>3.9999999989959178E-3</v>
      </c>
      <c r="BT59" s="329">
        <v>2.0000000004074536E-3</v>
      </c>
    </row>
    <row r="60" spans="1:72" ht="15.75" customHeight="1" x14ac:dyDescent="0.25">
      <c r="A60" s="2" t="s">
        <v>1420</v>
      </c>
      <c r="B60" s="218">
        <v>46248</v>
      </c>
      <c r="C60" s="332">
        <v>0.875</v>
      </c>
      <c r="D60" s="332">
        <v>0.91666666666666663</v>
      </c>
      <c r="E60" s="329">
        <v>2742.1532753407955</v>
      </c>
      <c r="F60" s="329">
        <v>2725.76927536726</v>
      </c>
      <c r="G60" s="329">
        <v>1693.0430144965649</v>
      </c>
      <c r="H60" s="329">
        <v>1043.2333913147449</v>
      </c>
      <c r="I60" s="329">
        <v>317.23172881454229</v>
      </c>
      <c r="J60" s="329">
        <v>292.44745762646198</v>
      </c>
      <c r="K60" s="329">
        <v>328.44366101920605</v>
      </c>
      <c r="L60" s="329">
        <v>316.87623143941164</v>
      </c>
      <c r="M60" s="329">
        <v>433.48176271468401</v>
      </c>
      <c r="N60" s="329">
        <v>0</v>
      </c>
      <c r="O60" s="329">
        <v>0</v>
      </c>
      <c r="P60" s="329">
        <v>0</v>
      </c>
      <c r="Q60" s="329">
        <v>0</v>
      </c>
      <c r="R60" s="329">
        <v>98.527227052953094</v>
      </c>
      <c r="S60" s="329">
        <v>0</v>
      </c>
      <c r="T60" s="329">
        <v>66.170434782281518</v>
      </c>
      <c r="U60" s="329">
        <v>0</v>
      </c>
      <c r="V60" s="329">
        <v>0</v>
      </c>
      <c r="W60" s="329">
        <v>127.10956521704793</v>
      </c>
      <c r="X60" s="329">
        <v>0</v>
      </c>
      <c r="Y60" s="329">
        <v>94.574831301346421</v>
      </c>
      <c r="Z60" s="329">
        <v>0.50050647806710913</v>
      </c>
      <c r="AA60" s="329">
        <v>0</v>
      </c>
      <c r="AB60" s="329">
        <v>66.35557228885591</v>
      </c>
      <c r="AC60" s="329">
        <v>27.675480769015849</v>
      </c>
      <c r="AD60" s="329">
        <v>96.836317135021091</v>
      </c>
      <c r="AE60" s="329">
        <v>0</v>
      </c>
      <c r="AF60" s="329">
        <v>0</v>
      </c>
      <c r="AG60" s="329">
        <v>0.1677419354855374</v>
      </c>
      <c r="AH60" s="329">
        <v>1.1025537634395732E-2</v>
      </c>
      <c r="AI60" s="329">
        <v>133.03225806448609</v>
      </c>
      <c r="AJ60" s="329">
        <v>288.57599999988452</v>
      </c>
      <c r="AK60" s="329">
        <v>230.58347467146814</v>
      </c>
      <c r="AL60" s="329">
        <v>0</v>
      </c>
      <c r="AM60" s="329">
        <v>0</v>
      </c>
      <c r="AN60" s="329">
        <v>0</v>
      </c>
      <c r="AO60" s="329">
        <v>0</v>
      </c>
      <c r="AP60" s="329">
        <v>0</v>
      </c>
      <c r="AQ60" s="329">
        <v>0</v>
      </c>
      <c r="AR60" s="329">
        <v>0</v>
      </c>
      <c r="AS60" s="329">
        <v>0</v>
      </c>
      <c r="AT60" s="329">
        <v>0</v>
      </c>
      <c r="AU60" s="329">
        <v>0</v>
      </c>
      <c r="AV60" s="329">
        <v>0</v>
      </c>
      <c r="AW60" s="329">
        <v>0</v>
      </c>
      <c r="AX60" s="329">
        <v>0</v>
      </c>
      <c r="AY60" s="329">
        <v>250.10880000004545</v>
      </c>
      <c r="AZ60" s="329">
        <v>184.734375</v>
      </c>
      <c r="BA60" s="329">
        <v>75.238400001078844</v>
      </c>
      <c r="BB60" s="329">
        <v>0</v>
      </c>
      <c r="BC60" s="329">
        <v>0</v>
      </c>
      <c r="BD60" s="329">
        <v>0</v>
      </c>
      <c r="BE60" s="329">
        <v>0</v>
      </c>
      <c r="BF60" s="329">
        <v>0</v>
      </c>
      <c r="BG60" s="329">
        <v>0</v>
      </c>
      <c r="BH60" s="329">
        <v>0</v>
      </c>
      <c r="BI60" s="329">
        <v>0</v>
      </c>
      <c r="BJ60" s="329">
        <v>0</v>
      </c>
      <c r="BK60" s="329">
        <v>0</v>
      </c>
      <c r="BL60" s="329">
        <v>0</v>
      </c>
      <c r="BM60" s="329">
        <v>0</v>
      </c>
      <c r="BN60" s="329">
        <v>0</v>
      </c>
      <c r="BO60" s="329">
        <v>0</v>
      </c>
      <c r="BP60" s="329">
        <v>20.135937500046566</v>
      </c>
      <c r="BQ60" s="329">
        <v>0</v>
      </c>
      <c r="BR60" s="329">
        <v>0</v>
      </c>
      <c r="BS60" s="329">
        <v>0</v>
      </c>
      <c r="BT60" s="329">
        <v>0</v>
      </c>
    </row>
    <row r="61" spans="1:72" ht="15.75" customHeight="1" x14ac:dyDescent="0.25">
      <c r="A61" s="2" t="s">
        <v>1421</v>
      </c>
      <c r="B61" s="218">
        <v>46249</v>
      </c>
      <c r="C61" s="332">
        <v>0.75</v>
      </c>
      <c r="D61" s="332">
        <v>0.79166666666666663</v>
      </c>
      <c r="E61" s="329">
        <v>2952.9191884100437</v>
      </c>
      <c r="F61" s="329">
        <v>2947.487536251545</v>
      </c>
      <c r="G61" s="329">
        <v>1964.0320000052452</v>
      </c>
      <c r="H61" s="329">
        <v>1022.9759999960661</v>
      </c>
      <c r="I61" s="329">
        <v>299.94274746254086</v>
      </c>
      <c r="J61" s="329">
        <v>346.62380997464061</v>
      </c>
      <c r="K61" s="329">
        <v>391.85425492376089</v>
      </c>
      <c r="L61" s="329">
        <v>332.63341420888901</v>
      </c>
      <c r="M61" s="329">
        <v>583.84252085909247</v>
      </c>
      <c r="N61" s="329">
        <v>0</v>
      </c>
      <c r="O61" s="329">
        <v>0</v>
      </c>
      <c r="P61" s="329">
        <v>0</v>
      </c>
      <c r="Q61" s="329">
        <v>13.089391304180026</v>
      </c>
      <c r="R61" s="329">
        <v>25.518376811407506</v>
      </c>
      <c r="S61" s="329">
        <v>0</v>
      </c>
      <c r="T61" s="329">
        <v>67.116521738469601</v>
      </c>
      <c r="U61" s="329">
        <v>0</v>
      </c>
      <c r="V61" s="329">
        <v>0</v>
      </c>
      <c r="W61" s="329">
        <v>160.74648115970194</v>
      </c>
      <c r="X61" s="329">
        <v>0</v>
      </c>
      <c r="Y61" s="329">
        <v>94.448447204660624</v>
      </c>
      <c r="Z61" s="329">
        <v>0.51171875</v>
      </c>
      <c r="AA61" s="329">
        <v>1.189453125</v>
      </c>
      <c r="AB61" s="329">
        <v>103.59627329185605</v>
      </c>
      <c r="AC61" s="329">
        <v>28.510078518651426</v>
      </c>
      <c r="AD61" s="329">
        <v>114.10559006221592</v>
      </c>
      <c r="AE61" s="329">
        <v>0</v>
      </c>
      <c r="AF61" s="329">
        <v>0</v>
      </c>
      <c r="AG61" s="329">
        <v>0.16774333802095498</v>
      </c>
      <c r="AH61" s="329">
        <v>1.0983841748839041E-2</v>
      </c>
      <c r="AI61" s="329">
        <v>143.73422159813344</v>
      </c>
      <c r="AJ61" s="329">
        <v>327.42720000026748</v>
      </c>
      <c r="AK61" s="329">
        <v>265.70633846148849</v>
      </c>
      <c r="AL61" s="329">
        <v>0</v>
      </c>
      <c r="AM61" s="329">
        <v>0</v>
      </c>
      <c r="AN61" s="329">
        <v>0</v>
      </c>
      <c r="AO61" s="329">
        <v>0</v>
      </c>
      <c r="AP61" s="329">
        <v>0</v>
      </c>
      <c r="AQ61" s="329">
        <v>0</v>
      </c>
      <c r="AR61" s="329">
        <v>0</v>
      </c>
      <c r="AS61" s="329">
        <v>0</v>
      </c>
      <c r="AT61" s="329">
        <v>0</v>
      </c>
      <c r="AU61" s="329">
        <v>0</v>
      </c>
      <c r="AV61" s="329">
        <v>0</v>
      </c>
      <c r="AW61" s="329">
        <v>0</v>
      </c>
      <c r="AX61" s="329">
        <v>0</v>
      </c>
      <c r="AY61" s="329">
        <v>261.94559999974445</v>
      </c>
      <c r="AZ61" s="329">
        <v>174.62812499993015</v>
      </c>
      <c r="BA61" s="329">
        <v>64.441599998623133</v>
      </c>
      <c r="BB61" s="329">
        <v>0</v>
      </c>
      <c r="BC61" s="329">
        <v>0</v>
      </c>
      <c r="BD61" s="329">
        <v>0</v>
      </c>
      <c r="BE61" s="329">
        <v>0</v>
      </c>
      <c r="BF61" s="329">
        <v>0</v>
      </c>
      <c r="BG61" s="329">
        <v>0</v>
      </c>
      <c r="BH61" s="329">
        <v>0</v>
      </c>
      <c r="BI61" s="329">
        <v>0</v>
      </c>
      <c r="BJ61" s="329">
        <v>0</v>
      </c>
      <c r="BK61" s="329">
        <v>0</v>
      </c>
      <c r="BL61" s="329">
        <v>0</v>
      </c>
      <c r="BM61" s="329">
        <v>0</v>
      </c>
      <c r="BN61" s="329">
        <v>0</v>
      </c>
      <c r="BO61" s="329">
        <v>0</v>
      </c>
      <c r="BP61" s="329">
        <v>4.0656250000465661</v>
      </c>
      <c r="BQ61" s="329">
        <v>0</v>
      </c>
      <c r="BR61" s="329">
        <v>0</v>
      </c>
      <c r="BS61" s="329">
        <v>1.9899666666678968</v>
      </c>
      <c r="BT61" s="329">
        <v>1.6352000000006228</v>
      </c>
    </row>
    <row r="62" spans="1:72" ht="15.75" customHeight="1" x14ac:dyDescent="0.25">
      <c r="A62" s="2" t="s">
        <v>1422</v>
      </c>
      <c r="B62" s="218">
        <v>46249</v>
      </c>
      <c r="C62" s="332">
        <v>0.79166666666666663</v>
      </c>
      <c r="D62" s="332">
        <v>0.83333333333333337</v>
      </c>
      <c r="E62" s="329">
        <v>2918.6968115866184</v>
      </c>
      <c r="F62" s="329">
        <v>2918.5452482402325</v>
      </c>
      <c r="G62" s="329">
        <v>1936.0426666736603</v>
      </c>
      <c r="H62" s="329">
        <v>984.74666666984558</v>
      </c>
      <c r="I62" s="329">
        <v>297.6914220303297</v>
      </c>
      <c r="J62" s="329">
        <v>331.71544426307082</v>
      </c>
      <c r="K62" s="329">
        <v>383.95591456443071</v>
      </c>
      <c r="L62" s="329">
        <v>330.16928829997778</v>
      </c>
      <c r="M62" s="329">
        <v>589.73090287297964</v>
      </c>
      <c r="N62" s="329">
        <v>0</v>
      </c>
      <c r="O62" s="329">
        <v>0</v>
      </c>
      <c r="P62" s="329">
        <v>0</v>
      </c>
      <c r="Q62" s="329">
        <v>35.550608695484698</v>
      </c>
      <c r="R62" s="329">
        <v>25.575265700928867</v>
      </c>
      <c r="S62" s="329">
        <v>0</v>
      </c>
      <c r="T62" s="329">
        <v>71.012173912487924</v>
      </c>
      <c r="U62" s="329">
        <v>0</v>
      </c>
      <c r="V62" s="329">
        <v>0</v>
      </c>
      <c r="W62" s="329">
        <v>149.70360579621047</v>
      </c>
      <c r="X62" s="329">
        <v>0</v>
      </c>
      <c r="Y62" s="329">
        <v>94.140441684052348</v>
      </c>
      <c r="Z62" s="329">
        <v>0.5400390625</v>
      </c>
      <c r="AA62" s="329">
        <v>0</v>
      </c>
      <c r="AB62" s="329">
        <v>92.597826086916029</v>
      </c>
      <c r="AC62" s="329">
        <v>28.77795031061396</v>
      </c>
      <c r="AD62" s="329">
        <v>106.68322981335223</v>
      </c>
      <c r="AE62" s="329">
        <v>0</v>
      </c>
      <c r="AF62" s="329">
        <v>0</v>
      </c>
      <c r="AG62" s="329">
        <v>0.16774053294648184</v>
      </c>
      <c r="AH62" s="329">
        <v>1.122418478257714E-2</v>
      </c>
      <c r="AI62" s="329">
        <v>145.41847826167941</v>
      </c>
      <c r="AJ62" s="329">
        <v>328.6144000000786</v>
      </c>
      <c r="AK62" s="329">
        <v>266.44479999970645</v>
      </c>
      <c r="AL62" s="329">
        <v>0</v>
      </c>
      <c r="AM62" s="329">
        <v>0</v>
      </c>
      <c r="AN62" s="329">
        <v>0</v>
      </c>
      <c r="AO62" s="329">
        <v>0</v>
      </c>
      <c r="AP62" s="329">
        <v>0</v>
      </c>
      <c r="AQ62" s="329">
        <v>0</v>
      </c>
      <c r="AR62" s="329">
        <v>0</v>
      </c>
      <c r="AS62" s="329">
        <v>0</v>
      </c>
      <c r="AT62" s="329">
        <v>0</v>
      </c>
      <c r="AU62" s="329">
        <v>0</v>
      </c>
      <c r="AV62" s="329">
        <v>0</v>
      </c>
      <c r="AW62" s="329">
        <v>0</v>
      </c>
      <c r="AX62" s="329">
        <v>0</v>
      </c>
      <c r="AY62" s="329">
        <v>260.24960000021383</v>
      </c>
      <c r="AZ62" s="329">
        <v>160.14375000004657</v>
      </c>
      <c r="BA62" s="329">
        <v>66.028800001367927</v>
      </c>
      <c r="BB62" s="329">
        <v>0</v>
      </c>
      <c r="BC62" s="329">
        <v>0</v>
      </c>
      <c r="BD62" s="329">
        <v>0</v>
      </c>
      <c r="BE62" s="329">
        <v>0</v>
      </c>
      <c r="BF62" s="329">
        <v>0</v>
      </c>
      <c r="BG62" s="329">
        <v>0</v>
      </c>
      <c r="BH62" s="329">
        <v>0</v>
      </c>
      <c r="BI62" s="329">
        <v>0</v>
      </c>
      <c r="BJ62" s="329">
        <v>0</v>
      </c>
      <c r="BK62" s="329">
        <v>0</v>
      </c>
      <c r="BL62" s="329">
        <v>0</v>
      </c>
      <c r="BM62" s="329">
        <v>0</v>
      </c>
      <c r="BN62" s="329">
        <v>0</v>
      </c>
      <c r="BO62" s="329">
        <v>0</v>
      </c>
      <c r="BP62" s="329">
        <v>5.5421874999301508</v>
      </c>
      <c r="BQ62" s="329">
        <v>0</v>
      </c>
      <c r="BR62" s="329">
        <v>0</v>
      </c>
      <c r="BS62" s="329">
        <v>0</v>
      </c>
      <c r="BT62" s="329">
        <v>0</v>
      </c>
    </row>
    <row r="63" spans="1:72" ht="15.75" customHeight="1" x14ac:dyDescent="0.25">
      <c r="A63" s="2" t="s">
        <v>1423</v>
      </c>
      <c r="B63" s="218">
        <v>46249</v>
      </c>
      <c r="C63" s="332">
        <v>0.83333333333333337</v>
      </c>
      <c r="D63" s="332">
        <v>0.875</v>
      </c>
      <c r="E63" s="329">
        <v>2889.7280000150204</v>
      </c>
      <c r="F63" s="329">
        <v>2873.1987517774105</v>
      </c>
      <c r="G63" s="329">
        <v>1939.1591883897781</v>
      </c>
      <c r="H63" s="329">
        <v>960.95721739530563</v>
      </c>
      <c r="I63" s="329">
        <v>273.14766101539135</v>
      </c>
      <c r="J63" s="329">
        <v>339.06549152731895</v>
      </c>
      <c r="K63" s="329">
        <v>381.69166101515293</v>
      </c>
      <c r="L63" s="329">
        <v>331.29003389924765</v>
      </c>
      <c r="M63" s="329">
        <v>606.06915254145861</v>
      </c>
      <c r="N63" s="329">
        <v>0</v>
      </c>
      <c r="O63" s="329">
        <v>0</v>
      </c>
      <c r="P63" s="329">
        <v>0</v>
      </c>
      <c r="Q63" s="329">
        <v>24.576000000350177</v>
      </c>
      <c r="R63" s="329">
        <v>25.557951690629125</v>
      </c>
      <c r="S63" s="329">
        <v>0</v>
      </c>
      <c r="T63" s="329">
        <v>70.466782609000802</v>
      </c>
      <c r="U63" s="329">
        <v>0</v>
      </c>
      <c r="V63" s="329">
        <v>0</v>
      </c>
      <c r="W63" s="329">
        <v>125.37692753691226</v>
      </c>
      <c r="X63" s="329">
        <v>0</v>
      </c>
      <c r="Y63" s="329">
        <v>94.462673611007631</v>
      </c>
      <c r="Z63" s="329">
        <v>0.4093170166015625</v>
      </c>
      <c r="AA63" s="329">
        <v>0</v>
      </c>
      <c r="AB63" s="329">
        <v>94.921389751601964</v>
      </c>
      <c r="AC63" s="329">
        <v>28.179541925434023</v>
      </c>
      <c r="AD63" s="329">
        <v>112.40062111802399</v>
      </c>
      <c r="AE63" s="329">
        <v>0</v>
      </c>
      <c r="AF63" s="329">
        <v>0</v>
      </c>
      <c r="AG63" s="329">
        <v>0.16773772791202646</v>
      </c>
      <c r="AH63" s="329">
        <v>1.0993206521789034E-2</v>
      </c>
      <c r="AI63" s="329">
        <v>143.15217391308397</v>
      </c>
      <c r="AJ63" s="329">
        <v>325.26719999988563</v>
      </c>
      <c r="AK63" s="329">
        <v>263.04249756224453</v>
      </c>
      <c r="AL63" s="329">
        <v>0</v>
      </c>
      <c r="AM63" s="329">
        <v>0</v>
      </c>
      <c r="AN63" s="329">
        <v>0</v>
      </c>
      <c r="AO63" s="329">
        <v>0</v>
      </c>
      <c r="AP63" s="329">
        <v>0</v>
      </c>
      <c r="AQ63" s="329">
        <v>0</v>
      </c>
      <c r="AR63" s="329">
        <v>0</v>
      </c>
      <c r="AS63" s="329">
        <v>0</v>
      </c>
      <c r="AT63" s="329">
        <v>0</v>
      </c>
      <c r="AU63" s="329">
        <v>0</v>
      </c>
      <c r="AV63" s="329">
        <v>0</v>
      </c>
      <c r="AW63" s="329">
        <v>0</v>
      </c>
      <c r="AX63" s="329">
        <v>0</v>
      </c>
      <c r="AY63" s="329">
        <v>260.09599999990314</v>
      </c>
      <c r="AZ63" s="329">
        <v>161.95624999993015</v>
      </c>
      <c r="BA63" s="329">
        <v>65.536000000312924</v>
      </c>
      <c r="BB63" s="329">
        <v>0</v>
      </c>
      <c r="BC63" s="329">
        <v>0</v>
      </c>
      <c r="BD63" s="329">
        <v>0</v>
      </c>
      <c r="BE63" s="329">
        <v>0</v>
      </c>
      <c r="BF63" s="329">
        <v>0</v>
      </c>
      <c r="BG63" s="329">
        <v>0</v>
      </c>
      <c r="BH63" s="329">
        <v>0</v>
      </c>
      <c r="BI63" s="329">
        <v>0</v>
      </c>
      <c r="BJ63" s="329">
        <v>0</v>
      </c>
      <c r="BK63" s="329">
        <v>0</v>
      </c>
      <c r="BL63" s="329">
        <v>0</v>
      </c>
      <c r="BM63" s="329">
        <v>0</v>
      </c>
      <c r="BN63" s="329">
        <v>0</v>
      </c>
      <c r="BO63" s="329">
        <v>0</v>
      </c>
      <c r="BP63" s="329">
        <v>5.7296875000465661</v>
      </c>
      <c r="BQ63" s="329">
        <v>0</v>
      </c>
      <c r="BR63" s="329">
        <v>0</v>
      </c>
      <c r="BS63" s="329">
        <v>1.1999999998806743E-2</v>
      </c>
      <c r="BT63" s="329">
        <v>0</v>
      </c>
    </row>
    <row r="64" spans="1:72" ht="15.75" customHeight="1" x14ac:dyDescent="0.25">
      <c r="A64" s="2" t="s">
        <v>1424</v>
      </c>
      <c r="B64" s="218">
        <v>46249</v>
      </c>
      <c r="C64" s="332">
        <v>0.875</v>
      </c>
      <c r="D64" s="332">
        <v>0.91666666666666663</v>
      </c>
      <c r="E64" s="329">
        <v>2856.5741448998451</v>
      </c>
      <c r="F64" s="329">
        <v>2856.9599999785423</v>
      </c>
      <c r="G64" s="329">
        <v>1906.3021449446678</v>
      </c>
      <c r="H64" s="329">
        <v>961.4321159273386</v>
      </c>
      <c r="I64" s="329">
        <v>279.43050847575068</v>
      </c>
      <c r="J64" s="329">
        <v>322.78562711924314</v>
      </c>
      <c r="K64" s="329">
        <v>373.62534190714359</v>
      </c>
      <c r="L64" s="329">
        <v>327.26345763355494</v>
      </c>
      <c r="M64" s="329">
        <v>602.14671186357737</v>
      </c>
      <c r="N64" s="329">
        <v>0</v>
      </c>
      <c r="O64" s="329">
        <v>0</v>
      </c>
      <c r="P64" s="329">
        <v>0</v>
      </c>
      <c r="Q64" s="329">
        <v>22.527999999932945</v>
      </c>
      <c r="R64" s="329">
        <v>25.721692753955722</v>
      </c>
      <c r="S64" s="329">
        <v>0</v>
      </c>
      <c r="T64" s="329">
        <v>69.732173914089799</v>
      </c>
      <c r="U64" s="329">
        <v>0</v>
      </c>
      <c r="V64" s="329">
        <v>0</v>
      </c>
      <c r="W64" s="329">
        <v>140.58481159433722</v>
      </c>
      <c r="X64" s="329">
        <v>0</v>
      </c>
      <c r="Y64" s="329">
        <v>94.547505822964013</v>
      </c>
      <c r="Z64" s="329">
        <v>0.1155853271484375</v>
      </c>
      <c r="AA64" s="329">
        <v>0</v>
      </c>
      <c r="AB64" s="329">
        <v>83.014062500093132</v>
      </c>
      <c r="AC64" s="329">
        <v>28.619984568096697</v>
      </c>
      <c r="AD64" s="329">
        <v>108.75155279505998</v>
      </c>
      <c r="AE64" s="329">
        <v>0</v>
      </c>
      <c r="AF64" s="329">
        <v>0</v>
      </c>
      <c r="AG64" s="329">
        <v>0.16774614305904834</v>
      </c>
      <c r="AH64" s="329">
        <v>1.1183175549149382E-2</v>
      </c>
      <c r="AI64" s="329">
        <v>142.91017999127507</v>
      </c>
      <c r="AJ64" s="329">
        <v>313.27999999979511</v>
      </c>
      <c r="AK64" s="329">
        <v>251.88574859220535</v>
      </c>
      <c r="AL64" s="329">
        <v>0</v>
      </c>
      <c r="AM64" s="329">
        <v>0</v>
      </c>
      <c r="AN64" s="329">
        <v>0</v>
      </c>
      <c r="AO64" s="329">
        <v>0</v>
      </c>
      <c r="AP64" s="329">
        <v>0</v>
      </c>
      <c r="AQ64" s="329">
        <v>0</v>
      </c>
      <c r="AR64" s="329">
        <v>0</v>
      </c>
      <c r="AS64" s="329">
        <v>0</v>
      </c>
      <c r="AT64" s="329">
        <v>0</v>
      </c>
      <c r="AU64" s="329">
        <v>0</v>
      </c>
      <c r="AV64" s="329">
        <v>0</v>
      </c>
      <c r="AW64" s="329">
        <v>0</v>
      </c>
      <c r="AX64" s="329">
        <v>0</v>
      </c>
      <c r="AY64" s="329">
        <v>263.5840000002645</v>
      </c>
      <c r="AZ64" s="329">
        <v>155.54218750004657</v>
      </c>
      <c r="BA64" s="329">
        <v>66.028799999505281</v>
      </c>
      <c r="BB64" s="329">
        <v>0</v>
      </c>
      <c r="BC64" s="329">
        <v>0</v>
      </c>
      <c r="BD64" s="329">
        <v>0</v>
      </c>
      <c r="BE64" s="329">
        <v>0</v>
      </c>
      <c r="BF64" s="329">
        <v>0</v>
      </c>
      <c r="BG64" s="329">
        <v>0</v>
      </c>
      <c r="BH64" s="329">
        <v>0</v>
      </c>
      <c r="BI64" s="329">
        <v>0</v>
      </c>
      <c r="BJ64" s="329">
        <v>0</v>
      </c>
      <c r="BK64" s="329">
        <v>0</v>
      </c>
      <c r="BL64" s="329">
        <v>0</v>
      </c>
      <c r="BM64" s="329">
        <v>0</v>
      </c>
      <c r="BN64" s="329">
        <v>0</v>
      </c>
      <c r="BO64" s="329">
        <v>0</v>
      </c>
      <c r="BP64" s="329">
        <v>5.1031250000232831</v>
      </c>
      <c r="BQ64" s="329">
        <v>0</v>
      </c>
      <c r="BR64" s="329">
        <v>0</v>
      </c>
      <c r="BS64" s="329">
        <v>3.0000000006111804E-3</v>
      </c>
      <c r="BT64" s="329">
        <v>0</v>
      </c>
    </row>
    <row r="65" spans="1:72" ht="15.75" customHeight="1" x14ac:dyDescent="0.25">
      <c r="A65" s="2" t="s">
        <v>1425</v>
      </c>
      <c r="B65" s="218">
        <v>46250</v>
      </c>
      <c r="C65" s="332">
        <v>0.75</v>
      </c>
      <c r="D65" s="332">
        <v>0.79166666666666663</v>
      </c>
      <c r="E65" s="329">
        <v>3002.3679999709129</v>
      </c>
      <c r="F65" s="329">
        <v>3014.3591884076595</v>
      </c>
      <c r="G65" s="329">
        <v>1932.9634042680264</v>
      </c>
      <c r="H65" s="329">
        <v>1090.9606956541538</v>
      </c>
      <c r="I65" s="329">
        <v>388.44790648669004</v>
      </c>
      <c r="J65" s="329">
        <v>343.26562711969018</v>
      </c>
      <c r="K65" s="329">
        <v>361.36128112673759</v>
      </c>
      <c r="L65" s="329">
        <v>333.23389831185341</v>
      </c>
      <c r="M65" s="329">
        <v>501.41407831385732</v>
      </c>
      <c r="N65" s="329">
        <v>0</v>
      </c>
      <c r="O65" s="329">
        <v>0</v>
      </c>
      <c r="P65" s="329">
        <v>0</v>
      </c>
      <c r="Q65" s="329">
        <v>47.104000000283122</v>
      </c>
      <c r="R65" s="329">
        <v>97.480347826145589</v>
      </c>
      <c r="S65" s="329">
        <v>0</v>
      </c>
      <c r="T65" s="329">
        <v>69.81008695717901</v>
      </c>
      <c r="U65" s="329">
        <v>0</v>
      </c>
      <c r="V65" s="329">
        <v>0</v>
      </c>
      <c r="W65" s="329">
        <v>156.00163100473583</v>
      </c>
      <c r="X65" s="329">
        <v>0</v>
      </c>
      <c r="Y65" s="329">
        <v>94.335403726901859</v>
      </c>
      <c r="Z65" s="329">
        <v>0</v>
      </c>
      <c r="AA65" s="329">
        <v>1.4215838509262539</v>
      </c>
      <c r="AB65" s="329">
        <v>99.298699534032494</v>
      </c>
      <c r="AC65" s="329">
        <v>28.034786514937878</v>
      </c>
      <c r="AD65" s="329">
        <v>114.04347826074809</v>
      </c>
      <c r="AE65" s="329">
        <v>0</v>
      </c>
      <c r="AF65" s="329">
        <v>0</v>
      </c>
      <c r="AG65" s="329">
        <v>0.16574193547785399</v>
      </c>
      <c r="AH65" s="329">
        <v>1.1041666666869787E-2</v>
      </c>
      <c r="AI65" s="329">
        <v>148.88709677383304</v>
      </c>
      <c r="AJ65" s="329">
        <v>297.08799999998882</v>
      </c>
      <c r="AK65" s="329">
        <v>238.7839999999851</v>
      </c>
      <c r="AL65" s="329">
        <v>0</v>
      </c>
      <c r="AM65" s="329">
        <v>0</v>
      </c>
      <c r="AN65" s="329">
        <v>0</v>
      </c>
      <c r="AO65" s="329">
        <v>0</v>
      </c>
      <c r="AP65" s="329">
        <v>0</v>
      </c>
      <c r="AQ65" s="329">
        <v>0</v>
      </c>
      <c r="AR65" s="329">
        <v>0</v>
      </c>
      <c r="AS65" s="329">
        <v>0</v>
      </c>
      <c r="AT65" s="329">
        <v>0</v>
      </c>
      <c r="AU65" s="329">
        <v>0</v>
      </c>
      <c r="AV65" s="329">
        <v>0</v>
      </c>
      <c r="AW65" s="329">
        <v>0</v>
      </c>
      <c r="AX65" s="329">
        <v>0</v>
      </c>
      <c r="AY65" s="329">
        <v>265.99360000016168</v>
      </c>
      <c r="AZ65" s="329">
        <v>153.22265625</v>
      </c>
      <c r="BA65" s="329">
        <v>72.19200000166893</v>
      </c>
      <c r="BB65" s="329">
        <v>0</v>
      </c>
      <c r="BC65" s="329">
        <v>0</v>
      </c>
      <c r="BD65" s="329">
        <v>0</v>
      </c>
      <c r="BE65" s="329">
        <v>0</v>
      </c>
      <c r="BF65" s="329">
        <v>0</v>
      </c>
      <c r="BG65" s="329">
        <v>0</v>
      </c>
      <c r="BH65" s="329">
        <v>0</v>
      </c>
      <c r="BI65" s="329">
        <v>0</v>
      </c>
      <c r="BJ65" s="329">
        <v>0</v>
      </c>
      <c r="BK65" s="329">
        <v>0</v>
      </c>
      <c r="BL65" s="329">
        <v>0</v>
      </c>
      <c r="BM65" s="329">
        <v>0</v>
      </c>
      <c r="BN65" s="329">
        <v>0</v>
      </c>
      <c r="BO65" s="329">
        <v>0</v>
      </c>
      <c r="BP65" s="329">
        <v>12.331250000046566</v>
      </c>
      <c r="BQ65" s="329">
        <v>0.22617187500145519</v>
      </c>
      <c r="BR65" s="329">
        <v>0</v>
      </c>
      <c r="BS65" s="329">
        <v>2.3181999999978871</v>
      </c>
      <c r="BT65" s="329">
        <v>1.7906000000039057</v>
      </c>
    </row>
    <row r="66" spans="1:72" ht="15.75" customHeight="1" x14ac:dyDescent="0.25">
      <c r="A66" s="2" t="s">
        <v>1426</v>
      </c>
      <c r="B66" s="218">
        <v>46250</v>
      </c>
      <c r="C66" s="332">
        <v>0.79166666666666663</v>
      </c>
      <c r="D66" s="332">
        <v>0.83333333333333337</v>
      </c>
      <c r="E66" s="329">
        <v>2934.7840000092983</v>
      </c>
      <c r="F66" s="329">
        <v>2918.4890434741974</v>
      </c>
      <c r="G66" s="329">
        <v>1891.6693333387375</v>
      </c>
      <c r="H66" s="329">
        <v>1042.0906666666269</v>
      </c>
      <c r="I66" s="329">
        <v>381.28742768988013</v>
      </c>
      <c r="J66" s="329">
        <v>353.38749629259109</v>
      </c>
      <c r="K66" s="329">
        <v>350.09162504971027</v>
      </c>
      <c r="L66" s="329">
        <v>315.18372880667448</v>
      </c>
      <c r="M66" s="329">
        <v>455.23405657336116</v>
      </c>
      <c r="N66" s="329">
        <v>0</v>
      </c>
      <c r="O66" s="329">
        <v>0</v>
      </c>
      <c r="P66" s="329">
        <v>0</v>
      </c>
      <c r="Q66" s="329">
        <v>42.150956521742046</v>
      </c>
      <c r="R66" s="329">
        <v>100.0236521740444</v>
      </c>
      <c r="S66" s="329">
        <v>0</v>
      </c>
      <c r="T66" s="329">
        <v>71.25704347807914</v>
      </c>
      <c r="U66" s="329">
        <v>0</v>
      </c>
      <c r="V66" s="329">
        <v>0</v>
      </c>
      <c r="W66" s="329">
        <v>142.75771980732679</v>
      </c>
      <c r="X66" s="329">
        <v>0</v>
      </c>
      <c r="Y66" s="329">
        <v>94.268633540254086</v>
      </c>
      <c r="Z66" s="329">
        <v>0.505859375</v>
      </c>
      <c r="AA66" s="329">
        <v>0</v>
      </c>
      <c r="AB66" s="329">
        <v>111.61123835388571</v>
      </c>
      <c r="AC66" s="329">
        <v>28.285714285448194</v>
      </c>
      <c r="AD66" s="329">
        <v>111.18905279505998</v>
      </c>
      <c r="AE66" s="329">
        <v>0</v>
      </c>
      <c r="AF66" s="329">
        <v>0</v>
      </c>
      <c r="AG66" s="329">
        <v>0.16774193548917538</v>
      </c>
      <c r="AH66" s="329">
        <v>1.1051075268824206E-2</v>
      </c>
      <c r="AI66" s="329">
        <v>128.69354838691652</v>
      </c>
      <c r="AJ66" s="329">
        <v>303.81119999988005</v>
      </c>
      <c r="AK66" s="329">
        <v>243.51843902468681</v>
      </c>
      <c r="AL66" s="329">
        <v>0</v>
      </c>
      <c r="AM66" s="329">
        <v>0</v>
      </c>
      <c r="AN66" s="329">
        <v>0</v>
      </c>
      <c r="AO66" s="329">
        <v>0</v>
      </c>
      <c r="AP66" s="329">
        <v>0</v>
      </c>
      <c r="AQ66" s="329">
        <v>0</v>
      </c>
      <c r="AR66" s="329">
        <v>0</v>
      </c>
      <c r="AS66" s="329">
        <v>0</v>
      </c>
      <c r="AT66" s="329">
        <v>0</v>
      </c>
      <c r="AU66" s="329">
        <v>0</v>
      </c>
      <c r="AV66" s="329">
        <v>0</v>
      </c>
      <c r="AW66" s="329">
        <v>0</v>
      </c>
      <c r="AX66" s="329">
        <v>0</v>
      </c>
      <c r="AY66" s="329">
        <v>278.6879999996163</v>
      </c>
      <c r="AZ66" s="329">
        <v>157.2734375</v>
      </c>
      <c r="BA66" s="329">
        <v>73.19679999910295</v>
      </c>
      <c r="BB66" s="329">
        <v>0</v>
      </c>
      <c r="BC66" s="329">
        <v>0</v>
      </c>
      <c r="BD66" s="329">
        <v>0</v>
      </c>
      <c r="BE66" s="329">
        <v>0</v>
      </c>
      <c r="BF66" s="329">
        <v>0</v>
      </c>
      <c r="BG66" s="329">
        <v>0</v>
      </c>
      <c r="BH66" s="329">
        <v>0</v>
      </c>
      <c r="BI66" s="329">
        <v>0</v>
      </c>
      <c r="BJ66" s="329">
        <v>0</v>
      </c>
      <c r="BK66" s="329">
        <v>0</v>
      </c>
      <c r="BL66" s="329">
        <v>0</v>
      </c>
      <c r="BM66" s="329">
        <v>0</v>
      </c>
      <c r="BN66" s="329">
        <v>0</v>
      </c>
      <c r="BO66" s="329">
        <v>0</v>
      </c>
      <c r="BP66" s="329">
        <v>16.768749999930151</v>
      </c>
      <c r="BQ66" s="329">
        <v>0</v>
      </c>
      <c r="BR66" s="329">
        <v>0</v>
      </c>
      <c r="BS66" s="329">
        <v>4.0000000008149073E-3</v>
      </c>
      <c r="BT66" s="329">
        <v>0</v>
      </c>
    </row>
    <row r="67" spans="1:72" ht="15.75" customHeight="1" x14ac:dyDescent="0.25">
      <c r="A67" s="2" t="s">
        <v>1427</v>
      </c>
      <c r="B67" s="218">
        <v>46250</v>
      </c>
      <c r="C67" s="332">
        <v>0.83333333333333337</v>
      </c>
      <c r="D67" s="332">
        <v>0.875</v>
      </c>
      <c r="E67" s="329">
        <v>2938.1973333358765</v>
      </c>
      <c r="F67" s="329">
        <v>2921.3384347856045</v>
      </c>
      <c r="G67" s="329">
        <v>1922.2409275174141</v>
      </c>
      <c r="H67" s="329">
        <v>1043.1146666556597</v>
      </c>
      <c r="I67" s="329">
        <v>377.96039463579655</v>
      </c>
      <c r="J67" s="329">
        <v>346.50782573968172</v>
      </c>
      <c r="K67" s="329">
        <v>337.95617856830359</v>
      </c>
      <c r="L67" s="329">
        <v>327.54115254431963</v>
      </c>
      <c r="M67" s="329">
        <v>512.63685868307948</v>
      </c>
      <c r="N67" s="329">
        <v>0</v>
      </c>
      <c r="O67" s="329">
        <v>0</v>
      </c>
      <c r="P67" s="329">
        <v>0</v>
      </c>
      <c r="Q67" s="329">
        <v>39.268173912540078</v>
      </c>
      <c r="R67" s="329">
        <v>99.987787439953536</v>
      </c>
      <c r="S67" s="329">
        <v>0</v>
      </c>
      <c r="T67" s="329">
        <v>72.03617391269654</v>
      </c>
      <c r="U67" s="329">
        <v>0</v>
      </c>
      <c r="V67" s="329">
        <v>0</v>
      </c>
      <c r="W67" s="329">
        <v>141.80297584552318</v>
      </c>
      <c r="X67" s="329">
        <v>0</v>
      </c>
      <c r="Y67" s="329">
        <v>94.964712732937187</v>
      </c>
      <c r="Z67" s="329">
        <v>0.48388671875</v>
      </c>
      <c r="AA67" s="329">
        <v>0</v>
      </c>
      <c r="AB67" s="329">
        <v>104.28105590073392</v>
      </c>
      <c r="AC67" s="329">
        <v>28.444099379237741</v>
      </c>
      <c r="AD67" s="329">
        <v>112.58750000037253</v>
      </c>
      <c r="AE67" s="329">
        <v>0</v>
      </c>
      <c r="AF67" s="329">
        <v>0</v>
      </c>
      <c r="AG67" s="329">
        <v>0.16775829827383859</v>
      </c>
      <c r="AH67" s="329">
        <v>1.1109776764669732E-2</v>
      </c>
      <c r="AI67" s="329">
        <v>141.12903225887567</v>
      </c>
      <c r="AJ67" s="329">
        <v>307.37919999985024</v>
      </c>
      <c r="AK67" s="329">
        <v>247.00316097587347</v>
      </c>
      <c r="AL67" s="329">
        <v>0</v>
      </c>
      <c r="AM67" s="329">
        <v>0</v>
      </c>
      <c r="AN67" s="329">
        <v>0</v>
      </c>
      <c r="AO67" s="329">
        <v>0</v>
      </c>
      <c r="AP67" s="329">
        <v>0</v>
      </c>
      <c r="AQ67" s="329">
        <v>0</v>
      </c>
      <c r="AR67" s="329">
        <v>0</v>
      </c>
      <c r="AS67" s="329">
        <v>0</v>
      </c>
      <c r="AT67" s="329">
        <v>0</v>
      </c>
      <c r="AU67" s="329">
        <v>0</v>
      </c>
      <c r="AV67" s="329">
        <v>0</v>
      </c>
      <c r="AW67" s="329">
        <v>0</v>
      </c>
      <c r="AX67" s="329">
        <v>0</v>
      </c>
      <c r="AY67" s="329">
        <v>282.87999999988824</v>
      </c>
      <c r="AZ67" s="329">
        <v>159.75</v>
      </c>
      <c r="BA67" s="329">
        <v>73.216000000014901</v>
      </c>
      <c r="BB67" s="329">
        <v>0</v>
      </c>
      <c r="BC67" s="329">
        <v>0</v>
      </c>
      <c r="BD67" s="329">
        <v>0</v>
      </c>
      <c r="BE67" s="329">
        <v>0</v>
      </c>
      <c r="BF67" s="329">
        <v>0</v>
      </c>
      <c r="BG67" s="329">
        <v>0</v>
      </c>
      <c r="BH67" s="329">
        <v>0</v>
      </c>
      <c r="BI67" s="329">
        <v>0</v>
      </c>
      <c r="BJ67" s="329">
        <v>0</v>
      </c>
      <c r="BK67" s="329">
        <v>0</v>
      </c>
      <c r="BL67" s="329">
        <v>0</v>
      </c>
      <c r="BM67" s="329">
        <v>0</v>
      </c>
      <c r="BN67" s="329">
        <v>0</v>
      </c>
      <c r="BO67" s="329">
        <v>0</v>
      </c>
      <c r="BP67" s="329">
        <v>16.462500000023283</v>
      </c>
      <c r="BQ67" s="329">
        <v>0</v>
      </c>
      <c r="BR67" s="329">
        <v>0</v>
      </c>
      <c r="BS67" s="329">
        <v>4.0000000008149073E-3</v>
      </c>
      <c r="BT67" s="329">
        <v>0</v>
      </c>
    </row>
    <row r="68" spans="1:72" ht="15.75" customHeight="1" x14ac:dyDescent="0.25">
      <c r="A68" s="2" t="s">
        <v>1428</v>
      </c>
      <c r="B68" s="218">
        <v>46250</v>
      </c>
      <c r="C68" s="332">
        <v>0.875</v>
      </c>
      <c r="D68" s="332">
        <v>0.91666666666666663</v>
      </c>
      <c r="E68" s="329">
        <v>2889.0453333258629</v>
      </c>
      <c r="F68" s="329">
        <v>2889.2827826142311</v>
      </c>
      <c r="G68" s="329">
        <v>1889.769739151001</v>
      </c>
      <c r="H68" s="329">
        <v>1002.1546666771173</v>
      </c>
      <c r="I68" s="329">
        <v>359.64962711557746</v>
      </c>
      <c r="J68" s="329">
        <v>346.52016364783049</v>
      </c>
      <c r="K68" s="329">
        <v>356.90738982707262</v>
      </c>
      <c r="L68" s="329">
        <v>337.26047457754612</v>
      </c>
      <c r="M68" s="329">
        <v>493.18616949021816</v>
      </c>
      <c r="N68" s="329">
        <v>0</v>
      </c>
      <c r="O68" s="329">
        <v>0</v>
      </c>
      <c r="P68" s="329">
        <v>0</v>
      </c>
      <c r="Q68" s="329">
        <v>39.501913043670356</v>
      </c>
      <c r="R68" s="329">
        <v>99.783111110795289</v>
      </c>
      <c r="S68" s="329">
        <v>0</v>
      </c>
      <c r="T68" s="329">
        <v>72.080695652402937</v>
      </c>
      <c r="U68" s="329">
        <v>0</v>
      </c>
      <c r="V68" s="329">
        <v>0</v>
      </c>
      <c r="W68" s="329">
        <v>127.05391304288059</v>
      </c>
      <c r="X68" s="329">
        <v>0</v>
      </c>
      <c r="Y68" s="329">
        <v>94.431249999906868</v>
      </c>
      <c r="Z68" s="329">
        <v>0</v>
      </c>
      <c r="AA68" s="329">
        <v>0</v>
      </c>
      <c r="AB68" s="329">
        <v>104.64443923579529</v>
      </c>
      <c r="AC68" s="329">
        <v>28.035714285448194</v>
      </c>
      <c r="AD68" s="329">
        <v>110.85388198681176</v>
      </c>
      <c r="AE68" s="329">
        <v>0</v>
      </c>
      <c r="AF68" s="329">
        <v>0</v>
      </c>
      <c r="AG68" s="329">
        <v>0.16773913042561617</v>
      </c>
      <c r="AH68" s="329">
        <v>1.0983695652384995E-2</v>
      </c>
      <c r="AI68" s="329">
        <v>150.54207573551685</v>
      </c>
      <c r="AJ68" s="329">
        <v>305.45920000015758</v>
      </c>
      <c r="AK68" s="329">
        <v>245.45280000008643</v>
      </c>
      <c r="AL68" s="329">
        <v>0</v>
      </c>
      <c r="AM68" s="329">
        <v>0</v>
      </c>
      <c r="AN68" s="329">
        <v>0</v>
      </c>
      <c r="AO68" s="329">
        <v>0</v>
      </c>
      <c r="AP68" s="329">
        <v>0</v>
      </c>
      <c r="AQ68" s="329">
        <v>0</v>
      </c>
      <c r="AR68" s="329">
        <v>0</v>
      </c>
      <c r="AS68" s="329">
        <v>0</v>
      </c>
      <c r="AT68" s="329">
        <v>0</v>
      </c>
      <c r="AU68" s="329">
        <v>0</v>
      </c>
      <c r="AV68" s="329">
        <v>0</v>
      </c>
      <c r="AW68" s="329">
        <v>0</v>
      </c>
      <c r="AX68" s="329">
        <v>0</v>
      </c>
      <c r="AY68" s="329">
        <v>284.40320000005886</v>
      </c>
      <c r="AZ68" s="329">
        <v>160.1875</v>
      </c>
      <c r="BA68" s="329">
        <v>73.369599999859929</v>
      </c>
      <c r="BB68" s="329">
        <v>0</v>
      </c>
      <c r="BC68" s="329">
        <v>0</v>
      </c>
      <c r="BD68" s="329">
        <v>0</v>
      </c>
      <c r="BE68" s="329">
        <v>0</v>
      </c>
      <c r="BF68" s="329">
        <v>0</v>
      </c>
      <c r="BG68" s="329">
        <v>0</v>
      </c>
      <c r="BH68" s="329">
        <v>0</v>
      </c>
      <c r="BI68" s="329">
        <v>0</v>
      </c>
      <c r="BJ68" s="329">
        <v>0</v>
      </c>
      <c r="BK68" s="329">
        <v>0</v>
      </c>
      <c r="BL68" s="329">
        <v>0</v>
      </c>
      <c r="BM68" s="329">
        <v>0</v>
      </c>
      <c r="BN68" s="329">
        <v>0</v>
      </c>
      <c r="BO68" s="329">
        <v>0</v>
      </c>
      <c r="BP68" s="329">
        <v>9.7621951219625771</v>
      </c>
      <c r="BQ68" s="329">
        <v>0</v>
      </c>
      <c r="BR68" s="329">
        <v>0</v>
      </c>
      <c r="BS68" s="329">
        <v>0</v>
      </c>
      <c r="BT68" s="329">
        <v>0</v>
      </c>
    </row>
    <row r="69" spans="1:72" ht="15.75" customHeight="1" x14ac:dyDescent="0.25">
      <c r="A69" s="2" t="s">
        <v>1429</v>
      </c>
      <c r="B69" s="218">
        <v>46251</v>
      </c>
      <c r="C69" s="332">
        <v>0.75</v>
      </c>
      <c r="D69" s="332">
        <v>0.79166666666666663</v>
      </c>
      <c r="E69" s="329">
        <v>2938.7612753510475</v>
      </c>
      <c r="F69" s="329">
        <v>2938.4347825944424</v>
      </c>
      <c r="G69" s="329">
        <v>1923.0719999969006</v>
      </c>
      <c r="H69" s="329">
        <v>1035.2640000134706</v>
      </c>
      <c r="I69" s="329">
        <v>367.73749152570963</v>
      </c>
      <c r="J69" s="329">
        <v>359.64962711930275</v>
      </c>
      <c r="K69" s="329">
        <v>377.87335592508316</v>
      </c>
      <c r="L69" s="329">
        <v>324.34766101837158</v>
      </c>
      <c r="M69" s="329">
        <v>490.99932203441858</v>
      </c>
      <c r="N69" s="329">
        <v>0</v>
      </c>
      <c r="O69" s="329">
        <v>0</v>
      </c>
      <c r="P69" s="329">
        <v>0</v>
      </c>
      <c r="Q69" s="329">
        <v>23.841391304507852</v>
      </c>
      <c r="R69" s="329">
        <v>99.995826086960733</v>
      </c>
      <c r="S69" s="329">
        <v>3.3280000002123415</v>
      </c>
      <c r="T69" s="329">
        <v>73.510338164865971</v>
      </c>
      <c r="U69" s="329">
        <v>0</v>
      </c>
      <c r="V69" s="329">
        <v>0</v>
      </c>
      <c r="W69" s="329">
        <v>148.769391303882</v>
      </c>
      <c r="X69" s="329">
        <v>0</v>
      </c>
      <c r="Y69" s="329">
        <v>93.923602484632283</v>
      </c>
      <c r="Z69" s="329">
        <v>0</v>
      </c>
      <c r="AA69" s="329">
        <v>0.71855590061750263</v>
      </c>
      <c r="AB69" s="329">
        <v>115.91890959301963</v>
      </c>
      <c r="AC69" s="329">
        <v>28.785180512350053</v>
      </c>
      <c r="AD69" s="329">
        <v>111.56420807447284</v>
      </c>
      <c r="AE69" s="329">
        <v>0</v>
      </c>
      <c r="AF69" s="329">
        <v>0</v>
      </c>
      <c r="AG69" s="329">
        <v>0.16774053295011981</v>
      </c>
      <c r="AH69" s="329">
        <v>1.0983870967720577E-2</v>
      </c>
      <c r="AI69" s="329">
        <v>137.65591397788376</v>
      </c>
      <c r="AJ69" s="329">
        <v>317.96648421068676</v>
      </c>
      <c r="AK69" s="329">
        <v>256.79360000044107</v>
      </c>
      <c r="AL69" s="329">
        <v>0</v>
      </c>
      <c r="AM69" s="329">
        <v>0</v>
      </c>
      <c r="AN69" s="329">
        <v>0</v>
      </c>
      <c r="AO69" s="329">
        <v>0</v>
      </c>
      <c r="AP69" s="329">
        <v>0</v>
      </c>
      <c r="AQ69" s="329">
        <v>0</v>
      </c>
      <c r="AR69" s="329">
        <v>0</v>
      </c>
      <c r="AS69" s="329">
        <v>0</v>
      </c>
      <c r="AT69" s="329">
        <v>0</v>
      </c>
      <c r="AU69" s="329">
        <v>0</v>
      </c>
      <c r="AV69" s="329">
        <v>0</v>
      </c>
      <c r="AW69" s="329">
        <v>0</v>
      </c>
      <c r="AX69" s="329">
        <v>0</v>
      </c>
      <c r="AY69" s="329">
        <v>266.75200000032783</v>
      </c>
      <c r="AZ69" s="329">
        <v>171.9375</v>
      </c>
      <c r="BA69" s="329">
        <v>72.703999999910593</v>
      </c>
      <c r="BB69" s="329">
        <v>0</v>
      </c>
      <c r="BC69" s="329">
        <v>0</v>
      </c>
      <c r="BD69" s="329">
        <v>0</v>
      </c>
      <c r="BE69" s="329">
        <v>0</v>
      </c>
      <c r="BF69" s="329">
        <v>0</v>
      </c>
      <c r="BG69" s="329">
        <v>0</v>
      </c>
      <c r="BH69" s="329">
        <v>0</v>
      </c>
      <c r="BI69" s="329">
        <v>0</v>
      </c>
      <c r="BJ69" s="329">
        <v>0</v>
      </c>
      <c r="BK69" s="329">
        <v>0</v>
      </c>
      <c r="BL69" s="329">
        <v>0</v>
      </c>
      <c r="BM69" s="329">
        <v>0</v>
      </c>
      <c r="BN69" s="329">
        <v>0</v>
      </c>
      <c r="BO69" s="329">
        <v>0</v>
      </c>
      <c r="BP69" s="329">
        <v>28.2890625</v>
      </c>
      <c r="BQ69" s="329">
        <v>0</v>
      </c>
      <c r="BR69" s="329">
        <v>0</v>
      </c>
      <c r="BS69" s="329">
        <v>0.98225000000093132</v>
      </c>
      <c r="BT69" s="329">
        <v>1.0134067796607269</v>
      </c>
    </row>
    <row r="70" spans="1:72" ht="15.75" customHeight="1" x14ac:dyDescent="0.25">
      <c r="A70" s="2" t="s">
        <v>1430</v>
      </c>
      <c r="B70" s="218">
        <v>46251</v>
      </c>
      <c r="C70" s="332">
        <v>0.79166666666666663</v>
      </c>
      <c r="D70" s="332">
        <v>0.83333333333333337</v>
      </c>
      <c r="E70" s="329">
        <v>2938.8206376731396</v>
      </c>
      <c r="F70" s="329">
        <v>2922.3179130554199</v>
      </c>
      <c r="G70" s="329">
        <v>1938.7733333408833</v>
      </c>
      <c r="H70" s="329">
        <v>1010.3911883980036</v>
      </c>
      <c r="I70" s="329">
        <v>370.96569491550326</v>
      </c>
      <c r="J70" s="329">
        <v>348.63878433406353</v>
      </c>
      <c r="K70" s="329">
        <v>386.75959322601557</v>
      </c>
      <c r="L70" s="329">
        <v>342.93047807365656</v>
      </c>
      <c r="M70" s="329">
        <v>483.01559321954846</v>
      </c>
      <c r="N70" s="329">
        <v>0</v>
      </c>
      <c r="O70" s="329">
        <v>0</v>
      </c>
      <c r="P70" s="329">
        <v>0</v>
      </c>
      <c r="Q70" s="329">
        <v>25.377391304820776</v>
      </c>
      <c r="R70" s="329">
        <v>99.795478260610253</v>
      </c>
      <c r="S70" s="329">
        <v>0</v>
      </c>
      <c r="T70" s="329">
        <v>73.817043478600681</v>
      </c>
      <c r="U70" s="329">
        <v>0</v>
      </c>
      <c r="V70" s="329">
        <v>0</v>
      </c>
      <c r="W70" s="329">
        <v>146.82156521826982</v>
      </c>
      <c r="X70" s="329">
        <v>0</v>
      </c>
      <c r="Y70" s="329">
        <v>94.949999999720603</v>
      </c>
      <c r="Z70" s="329">
        <v>0.46826171875</v>
      </c>
      <c r="AA70" s="329">
        <v>0</v>
      </c>
      <c r="AB70" s="329">
        <v>111.39164941338822</v>
      </c>
      <c r="AC70" s="329">
        <v>28.300476507283747</v>
      </c>
      <c r="AD70" s="329">
        <v>108.34431818127632</v>
      </c>
      <c r="AE70" s="329">
        <v>0</v>
      </c>
      <c r="AF70" s="329">
        <v>0</v>
      </c>
      <c r="AG70" s="329">
        <v>0.1677419354855374</v>
      </c>
      <c r="AH70" s="329">
        <v>1.1108870967746043E-2</v>
      </c>
      <c r="AI70" s="329">
        <v>154.2096774186939</v>
      </c>
      <c r="AJ70" s="329">
        <v>325.03511578938924</v>
      </c>
      <c r="AK70" s="329">
        <v>262.2976000001654</v>
      </c>
      <c r="AL70" s="329">
        <v>0</v>
      </c>
      <c r="AM70" s="329">
        <v>0</v>
      </c>
      <c r="AN70" s="329">
        <v>0</v>
      </c>
      <c r="AO70" s="329">
        <v>0</v>
      </c>
      <c r="AP70" s="329">
        <v>0</v>
      </c>
      <c r="AQ70" s="329">
        <v>0</v>
      </c>
      <c r="AR70" s="329">
        <v>0</v>
      </c>
      <c r="AS70" s="329">
        <v>0</v>
      </c>
      <c r="AT70" s="329">
        <v>0</v>
      </c>
      <c r="AU70" s="329">
        <v>0</v>
      </c>
      <c r="AV70" s="329">
        <v>0</v>
      </c>
      <c r="AW70" s="329">
        <v>0</v>
      </c>
      <c r="AX70" s="329">
        <v>0</v>
      </c>
      <c r="AY70" s="329">
        <v>267.86239999951795</v>
      </c>
      <c r="AZ70" s="329">
        <v>171.00156249990687</v>
      </c>
      <c r="BA70" s="329">
        <v>71.679999999701977</v>
      </c>
      <c r="BB70" s="329">
        <v>0</v>
      </c>
      <c r="BC70" s="329">
        <v>0</v>
      </c>
      <c r="BD70" s="329">
        <v>0</v>
      </c>
      <c r="BE70" s="329">
        <v>0</v>
      </c>
      <c r="BF70" s="329">
        <v>0</v>
      </c>
      <c r="BG70" s="329">
        <v>0</v>
      </c>
      <c r="BH70" s="329">
        <v>0</v>
      </c>
      <c r="BI70" s="329">
        <v>0</v>
      </c>
      <c r="BJ70" s="329">
        <v>0</v>
      </c>
      <c r="BK70" s="329">
        <v>0</v>
      </c>
      <c r="BL70" s="329">
        <v>0</v>
      </c>
      <c r="BM70" s="329">
        <v>0</v>
      </c>
      <c r="BN70" s="329">
        <v>0</v>
      </c>
      <c r="BO70" s="329">
        <v>0</v>
      </c>
      <c r="BP70" s="329">
        <v>28.457812499953434</v>
      </c>
      <c r="BQ70" s="329">
        <v>0</v>
      </c>
      <c r="BR70" s="329">
        <v>0</v>
      </c>
      <c r="BS70" s="329">
        <v>0</v>
      </c>
      <c r="BT70" s="329">
        <v>0</v>
      </c>
    </row>
    <row r="71" spans="1:72" ht="15.75" customHeight="1" x14ac:dyDescent="0.25">
      <c r="A71" s="2" t="s">
        <v>1431</v>
      </c>
      <c r="B71" s="218">
        <v>46251</v>
      </c>
      <c r="C71" s="332">
        <v>0.83333333333333337</v>
      </c>
      <c r="D71" s="332">
        <v>0.875</v>
      </c>
      <c r="E71" s="329">
        <v>2856.3366956412792</v>
      </c>
      <c r="F71" s="329">
        <v>2856.6114042401314</v>
      </c>
      <c r="G71" s="329">
        <v>1845.2479999959469</v>
      </c>
      <c r="H71" s="329">
        <v>1018.8354782611132</v>
      </c>
      <c r="I71" s="329">
        <v>359.98378666862845</v>
      </c>
      <c r="J71" s="329">
        <v>344.74142611771822</v>
      </c>
      <c r="K71" s="329">
        <v>344.6578341498971</v>
      </c>
      <c r="L71" s="329">
        <v>323.66548541933298</v>
      </c>
      <c r="M71" s="329">
        <v>472.99535840004683</v>
      </c>
      <c r="N71" s="329">
        <v>0</v>
      </c>
      <c r="O71" s="329">
        <v>0</v>
      </c>
      <c r="P71" s="329">
        <v>0</v>
      </c>
      <c r="Q71" s="329">
        <v>12.287999999709427</v>
      </c>
      <c r="R71" s="329">
        <v>100.28313043527305</v>
      </c>
      <c r="S71" s="329">
        <v>0</v>
      </c>
      <c r="T71" s="329">
        <v>73.872311843559146</v>
      </c>
      <c r="U71" s="329">
        <v>0</v>
      </c>
      <c r="V71" s="329">
        <v>0</v>
      </c>
      <c r="W71" s="329">
        <v>151.4347130432725</v>
      </c>
      <c r="X71" s="329">
        <v>0</v>
      </c>
      <c r="Y71" s="329">
        <v>94.450000000186265</v>
      </c>
      <c r="Z71" s="329">
        <v>0.44987383540410519</v>
      </c>
      <c r="AA71" s="329">
        <v>0</v>
      </c>
      <c r="AB71" s="329">
        <v>105.15062111802399</v>
      </c>
      <c r="AC71" s="329">
        <v>28.532355402596295</v>
      </c>
      <c r="AD71" s="329">
        <v>107.54799548257142</v>
      </c>
      <c r="AE71" s="329">
        <v>0</v>
      </c>
      <c r="AF71" s="329">
        <v>0</v>
      </c>
      <c r="AG71" s="329">
        <v>0.16773492285938119</v>
      </c>
      <c r="AH71" s="329">
        <v>1.0983315801922799E-2</v>
      </c>
      <c r="AI71" s="329">
        <v>137.32258064392954</v>
      </c>
      <c r="AJ71" s="329">
        <v>321.28960000001825</v>
      </c>
      <c r="AK71" s="329">
        <v>259.6480000000447</v>
      </c>
      <c r="AL71" s="329">
        <v>0</v>
      </c>
      <c r="AM71" s="329">
        <v>0</v>
      </c>
      <c r="AN71" s="329">
        <v>0</v>
      </c>
      <c r="AO71" s="329">
        <v>0</v>
      </c>
      <c r="AP71" s="329">
        <v>0</v>
      </c>
      <c r="AQ71" s="329">
        <v>0</v>
      </c>
      <c r="AR71" s="329">
        <v>0</v>
      </c>
      <c r="AS71" s="329">
        <v>0</v>
      </c>
      <c r="AT71" s="329">
        <v>0</v>
      </c>
      <c r="AU71" s="329">
        <v>0</v>
      </c>
      <c r="AV71" s="329">
        <v>0</v>
      </c>
      <c r="AW71" s="329">
        <v>0</v>
      </c>
      <c r="AX71" s="329">
        <v>0</v>
      </c>
      <c r="AY71" s="329">
        <v>269.82400000002235</v>
      </c>
      <c r="AZ71" s="329">
        <v>165.25625000009313</v>
      </c>
      <c r="BA71" s="329">
        <v>72.703999999910593</v>
      </c>
      <c r="BB71" s="329">
        <v>0</v>
      </c>
      <c r="BC71" s="329">
        <v>0</v>
      </c>
      <c r="BD71" s="329">
        <v>0</v>
      </c>
      <c r="BE71" s="329">
        <v>0</v>
      </c>
      <c r="BF71" s="329">
        <v>0</v>
      </c>
      <c r="BG71" s="329">
        <v>0</v>
      </c>
      <c r="BH71" s="329">
        <v>0</v>
      </c>
      <c r="BI71" s="329">
        <v>0</v>
      </c>
      <c r="BJ71" s="329">
        <v>0</v>
      </c>
      <c r="BK71" s="329">
        <v>0</v>
      </c>
      <c r="BL71" s="329">
        <v>0</v>
      </c>
      <c r="BM71" s="329">
        <v>0</v>
      </c>
      <c r="BN71" s="329">
        <v>0</v>
      </c>
      <c r="BO71" s="329">
        <v>0</v>
      </c>
      <c r="BP71" s="329">
        <v>42.107812500093132</v>
      </c>
      <c r="BQ71" s="329">
        <v>0</v>
      </c>
      <c r="BR71" s="329">
        <v>0</v>
      </c>
      <c r="BS71" s="329">
        <v>3.9999999971769284E-3</v>
      </c>
      <c r="BT71" s="329">
        <v>0</v>
      </c>
    </row>
    <row r="72" spans="1:72" ht="15.75" customHeight="1" x14ac:dyDescent="0.25">
      <c r="A72" s="2" t="s">
        <v>1432</v>
      </c>
      <c r="B72" s="218">
        <v>46251</v>
      </c>
      <c r="C72" s="332">
        <v>0.875</v>
      </c>
      <c r="D72" s="332">
        <v>0.91666666666666663</v>
      </c>
      <c r="E72" s="329">
        <v>2903.7078261077404</v>
      </c>
      <c r="F72" s="329">
        <v>2887.3459290862083</v>
      </c>
      <c r="G72" s="329">
        <v>1899.8613333404064</v>
      </c>
      <c r="H72" s="329">
        <v>1017.5146666616201</v>
      </c>
      <c r="I72" s="329">
        <v>351.22760316357017</v>
      </c>
      <c r="J72" s="329">
        <v>341.83172174915671</v>
      </c>
      <c r="K72" s="329">
        <v>373.59407934546471</v>
      </c>
      <c r="L72" s="329">
        <v>324.0112229436636</v>
      </c>
      <c r="M72" s="329">
        <v>497.34009922668338</v>
      </c>
      <c r="N72" s="329">
        <v>0</v>
      </c>
      <c r="O72" s="329">
        <v>0</v>
      </c>
      <c r="P72" s="329">
        <v>0</v>
      </c>
      <c r="Q72" s="329">
        <v>12.287999999709427</v>
      </c>
      <c r="R72" s="329">
        <v>100.03130434732884</v>
      </c>
      <c r="S72" s="329">
        <v>0</v>
      </c>
      <c r="T72" s="329">
        <v>73.272035982459784</v>
      </c>
      <c r="U72" s="329">
        <v>0</v>
      </c>
      <c r="V72" s="329">
        <v>0</v>
      </c>
      <c r="W72" s="329">
        <v>145.56906666606665</v>
      </c>
      <c r="X72" s="329">
        <v>0</v>
      </c>
      <c r="Y72" s="329">
        <v>94.665822784882039</v>
      </c>
      <c r="Z72" s="329">
        <v>3.1083195845894807E-2</v>
      </c>
      <c r="AA72" s="329">
        <v>0</v>
      </c>
      <c r="AB72" s="329">
        <v>101.76552795059979</v>
      </c>
      <c r="AC72" s="329">
        <v>28.784355590119958</v>
      </c>
      <c r="AD72" s="329">
        <v>107.42018633615226</v>
      </c>
      <c r="AE72" s="329">
        <v>0</v>
      </c>
      <c r="AF72" s="329">
        <v>0</v>
      </c>
      <c r="AG72" s="329">
        <v>0.16774894811533159</v>
      </c>
      <c r="AH72" s="329">
        <v>1.1075823982992006E-2</v>
      </c>
      <c r="AI72" s="329">
        <v>138.25268817320466</v>
      </c>
      <c r="AJ72" s="329">
        <v>316.39360000006855</v>
      </c>
      <c r="AK72" s="329">
        <v>255.24480000045151</v>
      </c>
      <c r="AL72" s="329">
        <v>0</v>
      </c>
      <c r="AM72" s="329">
        <v>0</v>
      </c>
      <c r="AN72" s="329">
        <v>0</v>
      </c>
      <c r="AO72" s="329">
        <v>0</v>
      </c>
      <c r="AP72" s="329">
        <v>0</v>
      </c>
      <c r="AQ72" s="329">
        <v>0</v>
      </c>
      <c r="AR72" s="329">
        <v>0</v>
      </c>
      <c r="AS72" s="329">
        <v>0</v>
      </c>
      <c r="AT72" s="329">
        <v>0</v>
      </c>
      <c r="AU72" s="329">
        <v>0</v>
      </c>
      <c r="AV72" s="329">
        <v>0</v>
      </c>
      <c r="AW72" s="329">
        <v>0</v>
      </c>
      <c r="AX72" s="329">
        <v>0</v>
      </c>
      <c r="AY72" s="329">
        <v>269.48160000005737</v>
      </c>
      <c r="AZ72" s="329">
        <v>156.27656249993015</v>
      </c>
      <c r="BA72" s="329">
        <v>72.748799998313189</v>
      </c>
      <c r="BB72" s="329">
        <v>0</v>
      </c>
      <c r="BC72" s="329">
        <v>0</v>
      </c>
      <c r="BD72" s="329">
        <v>0</v>
      </c>
      <c r="BE72" s="329">
        <v>0</v>
      </c>
      <c r="BF72" s="329">
        <v>0</v>
      </c>
      <c r="BG72" s="329">
        <v>0</v>
      </c>
      <c r="BH72" s="329">
        <v>0</v>
      </c>
      <c r="BI72" s="329">
        <v>0</v>
      </c>
      <c r="BJ72" s="329">
        <v>0</v>
      </c>
      <c r="BK72" s="329">
        <v>0</v>
      </c>
      <c r="BL72" s="329">
        <v>0</v>
      </c>
      <c r="BM72" s="329">
        <v>0</v>
      </c>
      <c r="BN72" s="329">
        <v>0</v>
      </c>
      <c r="BO72" s="329">
        <v>0</v>
      </c>
      <c r="BP72" s="329">
        <v>23.828125</v>
      </c>
      <c r="BQ72" s="329">
        <v>0</v>
      </c>
      <c r="BR72" s="329">
        <v>0</v>
      </c>
      <c r="BS72" s="329">
        <v>6.0000000012223609E-3</v>
      </c>
      <c r="BT72" s="329">
        <v>0</v>
      </c>
    </row>
    <row r="73" spans="1:72" ht="15.75" customHeight="1" x14ac:dyDescent="0.25">
      <c r="A73" s="2" t="s">
        <v>1433</v>
      </c>
      <c r="B73" s="218">
        <v>46252</v>
      </c>
      <c r="C73" s="332">
        <v>0.75</v>
      </c>
      <c r="D73" s="332">
        <v>0.79166666666666663</v>
      </c>
      <c r="E73" s="329">
        <v>0</v>
      </c>
      <c r="F73" s="329">
        <v>0</v>
      </c>
      <c r="G73" s="329">
        <v>0</v>
      </c>
      <c r="H73" s="329">
        <v>0</v>
      </c>
      <c r="I73" s="329">
        <v>0</v>
      </c>
      <c r="J73" s="329">
        <v>0</v>
      </c>
      <c r="K73" s="329">
        <v>0</v>
      </c>
      <c r="L73" s="329">
        <v>0</v>
      </c>
      <c r="M73" s="329">
        <v>0</v>
      </c>
      <c r="N73" s="329">
        <v>0</v>
      </c>
      <c r="O73" s="329">
        <v>0</v>
      </c>
      <c r="P73" s="329">
        <v>0</v>
      </c>
      <c r="Q73" s="329">
        <v>0</v>
      </c>
      <c r="R73" s="329">
        <v>0</v>
      </c>
      <c r="S73" s="329">
        <v>0</v>
      </c>
      <c r="T73" s="329">
        <v>0</v>
      </c>
      <c r="U73" s="329">
        <v>0</v>
      </c>
      <c r="V73" s="329">
        <v>0</v>
      </c>
      <c r="W73" s="329">
        <v>0</v>
      </c>
      <c r="X73" s="329">
        <v>0</v>
      </c>
      <c r="Y73" s="329">
        <v>0</v>
      </c>
      <c r="Z73" s="329">
        <v>0</v>
      </c>
      <c r="AA73" s="329">
        <v>0</v>
      </c>
      <c r="AB73" s="329">
        <v>0</v>
      </c>
      <c r="AC73" s="329">
        <v>0</v>
      </c>
      <c r="AD73" s="329">
        <v>0</v>
      </c>
      <c r="AE73" s="329">
        <v>0</v>
      </c>
      <c r="AF73" s="329">
        <v>0</v>
      </c>
      <c r="AG73" s="329">
        <v>0</v>
      </c>
      <c r="AH73" s="329">
        <v>0</v>
      </c>
      <c r="AI73" s="329">
        <v>0</v>
      </c>
      <c r="AJ73" s="329">
        <v>0</v>
      </c>
      <c r="AK73" s="329">
        <v>0</v>
      </c>
      <c r="AL73" s="329">
        <v>0</v>
      </c>
      <c r="AM73" s="329">
        <v>0</v>
      </c>
      <c r="AN73" s="329">
        <v>0</v>
      </c>
      <c r="AO73" s="329">
        <v>0</v>
      </c>
      <c r="AP73" s="329">
        <v>0</v>
      </c>
      <c r="AQ73" s="329">
        <v>0</v>
      </c>
      <c r="AR73" s="329">
        <v>0</v>
      </c>
      <c r="AS73" s="329">
        <v>0</v>
      </c>
      <c r="AT73" s="329">
        <v>0</v>
      </c>
      <c r="AU73" s="329">
        <v>0</v>
      </c>
      <c r="AV73" s="329">
        <v>0</v>
      </c>
      <c r="AW73" s="329">
        <v>0</v>
      </c>
      <c r="AX73" s="329">
        <v>0</v>
      </c>
      <c r="AY73" s="329">
        <v>0</v>
      </c>
      <c r="AZ73" s="329">
        <v>0</v>
      </c>
      <c r="BA73" s="329">
        <v>0</v>
      </c>
      <c r="BB73" s="329">
        <v>0</v>
      </c>
      <c r="BC73" s="329">
        <v>0</v>
      </c>
      <c r="BD73" s="329">
        <v>0</v>
      </c>
      <c r="BE73" s="329">
        <v>0</v>
      </c>
      <c r="BF73" s="329">
        <v>0</v>
      </c>
      <c r="BG73" s="329">
        <v>0</v>
      </c>
      <c r="BH73" s="329">
        <v>0</v>
      </c>
      <c r="BI73" s="329">
        <v>0</v>
      </c>
      <c r="BJ73" s="329">
        <v>0</v>
      </c>
      <c r="BK73" s="329">
        <v>0</v>
      </c>
      <c r="BL73" s="329">
        <v>0</v>
      </c>
      <c r="BM73" s="329">
        <v>0</v>
      </c>
      <c r="BN73" s="329">
        <v>0</v>
      </c>
      <c r="BO73" s="329">
        <v>0</v>
      </c>
      <c r="BP73" s="329">
        <v>0</v>
      </c>
      <c r="BQ73" s="329">
        <v>0</v>
      </c>
      <c r="BR73" s="329">
        <v>0</v>
      </c>
      <c r="BS73" s="329">
        <v>0</v>
      </c>
      <c r="BT73" s="329">
        <v>0</v>
      </c>
    </row>
    <row r="74" spans="1:72" ht="15.75" customHeight="1" x14ac:dyDescent="0.25">
      <c r="A74" s="2" t="s">
        <v>1434</v>
      </c>
      <c r="B74" s="218">
        <v>46252</v>
      </c>
      <c r="C74" s="332">
        <v>0.79166666666666663</v>
      </c>
      <c r="D74" s="332">
        <v>0.83333333333333337</v>
      </c>
      <c r="E74" s="329">
        <v>0</v>
      </c>
      <c r="F74" s="329">
        <v>0</v>
      </c>
      <c r="G74" s="329">
        <v>0</v>
      </c>
      <c r="H74" s="329">
        <v>0</v>
      </c>
      <c r="I74" s="329">
        <v>0</v>
      </c>
      <c r="J74" s="329">
        <v>0</v>
      </c>
      <c r="K74" s="329">
        <v>0</v>
      </c>
      <c r="L74" s="329">
        <v>0</v>
      </c>
      <c r="M74" s="329">
        <v>0</v>
      </c>
      <c r="N74" s="329">
        <v>0</v>
      </c>
      <c r="O74" s="329">
        <v>0</v>
      </c>
      <c r="P74" s="329">
        <v>0</v>
      </c>
      <c r="Q74" s="329">
        <v>0</v>
      </c>
      <c r="R74" s="329">
        <v>0</v>
      </c>
      <c r="S74" s="329">
        <v>0</v>
      </c>
      <c r="T74" s="329">
        <v>0</v>
      </c>
      <c r="U74" s="329">
        <v>0</v>
      </c>
      <c r="V74" s="329">
        <v>0</v>
      </c>
      <c r="W74" s="329">
        <v>0</v>
      </c>
      <c r="X74" s="329">
        <v>0</v>
      </c>
      <c r="Y74" s="329">
        <v>0</v>
      </c>
      <c r="Z74" s="329">
        <v>0</v>
      </c>
      <c r="AA74" s="329">
        <v>0</v>
      </c>
      <c r="AB74" s="329">
        <v>0</v>
      </c>
      <c r="AC74" s="329">
        <v>0</v>
      </c>
      <c r="AD74" s="329">
        <v>0</v>
      </c>
      <c r="AE74" s="329">
        <v>0</v>
      </c>
      <c r="AF74" s="329">
        <v>0</v>
      </c>
      <c r="AG74" s="329">
        <v>0</v>
      </c>
      <c r="AH74" s="329">
        <v>0</v>
      </c>
      <c r="AI74" s="329">
        <v>0</v>
      </c>
      <c r="AJ74" s="329">
        <v>0</v>
      </c>
      <c r="AK74" s="329">
        <v>0</v>
      </c>
      <c r="AL74" s="329">
        <v>0</v>
      </c>
      <c r="AM74" s="329">
        <v>0</v>
      </c>
      <c r="AN74" s="329">
        <v>0</v>
      </c>
      <c r="AO74" s="329">
        <v>0</v>
      </c>
      <c r="AP74" s="329">
        <v>0</v>
      </c>
      <c r="AQ74" s="329">
        <v>0</v>
      </c>
      <c r="AR74" s="329">
        <v>0</v>
      </c>
      <c r="AS74" s="329">
        <v>0</v>
      </c>
      <c r="AT74" s="329">
        <v>0</v>
      </c>
      <c r="AU74" s="329">
        <v>0</v>
      </c>
      <c r="AV74" s="329">
        <v>0</v>
      </c>
      <c r="AW74" s="329">
        <v>0</v>
      </c>
      <c r="AX74" s="329">
        <v>0</v>
      </c>
      <c r="AY74" s="329">
        <v>0</v>
      </c>
      <c r="AZ74" s="329">
        <v>0</v>
      </c>
      <c r="BA74" s="329">
        <v>0</v>
      </c>
      <c r="BB74" s="329">
        <v>0</v>
      </c>
      <c r="BC74" s="329">
        <v>0</v>
      </c>
      <c r="BD74" s="329">
        <v>0</v>
      </c>
      <c r="BE74" s="329">
        <v>0</v>
      </c>
      <c r="BF74" s="329">
        <v>0</v>
      </c>
      <c r="BG74" s="329">
        <v>0</v>
      </c>
      <c r="BH74" s="329">
        <v>0</v>
      </c>
      <c r="BI74" s="329">
        <v>0</v>
      </c>
      <c r="BJ74" s="329">
        <v>0</v>
      </c>
      <c r="BK74" s="329">
        <v>0</v>
      </c>
      <c r="BL74" s="329">
        <v>0</v>
      </c>
      <c r="BM74" s="329">
        <v>0</v>
      </c>
      <c r="BN74" s="329">
        <v>0</v>
      </c>
      <c r="BO74" s="329">
        <v>0</v>
      </c>
      <c r="BP74" s="329">
        <v>0</v>
      </c>
      <c r="BQ74" s="329">
        <v>0</v>
      </c>
      <c r="BR74" s="329">
        <v>0</v>
      </c>
      <c r="BS74" s="329">
        <v>0</v>
      </c>
      <c r="BT74" s="329">
        <v>0</v>
      </c>
    </row>
    <row r="75" spans="1:72" ht="15.75" customHeight="1" x14ac:dyDescent="0.25">
      <c r="A75" s="2" t="s">
        <v>1435</v>
      </c>
      <c r="B75" s="218">
        <v>46252</v>
      </c>
      <c r="C75" s="332">
        <v>0.83333333333333337</v>
      </c>
      <c r="D75" s="332">
        <v>0.875</v>
      </c>
      <c r="E75" s="329">
        <v>0</v>
      </c>
      <c r="F75" s="329">
        <v>0</v>
      </c>
      <c r="G75" s="329">
        <v>0</v>
      </c>
      <c r="H75" s="329">
        <v>0</v>
      </c>
      <c r="I75" s="329">
        <v>0</v>
      </c>
      <c r="J75" s="329">
        <v>0</v>
      </c>
      <c r="K75" s="329">
        <v>0</v>
      </c>
      <c r="L75" s="329">
        <v>0</v>
      </c>
      <c r="M75" s="329">
        <v>0</v>
      </c>
      <c r="N75" s="329">
        <v>0</v>
      </c>
      <c r="O75" s="329">
        <v>0</v>
      </c>
      <c r="P75" s="329">
        <v>0</v>
      </c>
      <c r="Q75" s="329">
        <v>0</v>
      </c>
      <c r="R75" s="329">
        <v>0</v>
      </c>
      <c r="S75" s="329">
        <v>0</v>
      </c>
      <c r="T75" s="329">
        <v>0</v>
      </c>
      <c r="U75" s="329">
        <v>0</v>
      </c>
      <c r="V75" s="329">
        <v>0</v>
      </c>
      <c r="W75" s="329">
        <v>0</v>
      </c>
      <c r="X75" s="329">
        <v>0</v>
      </c>
      <c r="Y75" s="329">
        <v>0</v>
      </c>
      <c r="Z75" s="329">
        <v>0</v>
      </c>
      <c r="AA75" s="329">
        <v>0</v>
      </c>
      <c r="AB75" s="329">
        <v>0</v>
      </c>
      <c r="AC75" s="329">
        <v>0</v>
      </c>
      <c r="AD75" s="329">
        <v>0</v>
      </c>
      <c r="AE75" s="329">
        <v>0</v>
      </c>
      <c r="AF75" s="329">
        <v>0</v>
      </c>
      <c r="AG75" s="329">
        <v>0</v>
      </c>
      <c r="AH75" s="329">
        <v>0</v>
      </c>
      <c r="AI75" s="329">
        <v>0</v>
      </c>
      <c r="AJ75" s="329">
        <v>0</v>
      </c>
      <c r="AK75" s="329">
        <v>0</v>
      </c>
      <c r="AL75" s="329">
        <v>0</v>
      </c>
      <c r="AM75" s="329">
        <v>0</v>
      </c>
      <c r="AN75" s="329">
        <v>0</v>
      </c>
      <c r="AO75" s="329">
        <v>0</v>
      </c>
      <c r="AP75" s="329">
        <v>0</v>
      </c>
      <c r="AQ75" s="329">
        <v>0</v>
      </c>
      <c r="AR75" s="329">
        <v>0</v>
      </c>
      <c r="AS75" s="329">
        <v>0</v>
      </c>
      <c r="AT75" s="329">
        <v>0</v>
      </c>
      <c r="AU75" s="329">
        <v>0</v>
      </c>
      <c r="AV75" s="329">
        <v>0</v>
      </c>
      <c r="AW75" s="329">
        <v>0</v>
      </c>
      <c r="AX75" s="329">
        <v>0</v>
      </c>
      <c r="AY75" s="329">
        <v>0</v>
      </c>
      <c r="AZ75" s="329">
        <v>0</v>
      </c>
      <c r="BA75" s="329">
        <v>0</v>
      </c>
      <c r="BB75" s="329">
        <v>0</v>
      </c>
      <c r="BC75" s="329">
        <v>0</v>
      </c>
      <c r="BD75" s="329">
        <v>0</v>
      </c>
      <c r="BE75" s="329">
        <v>0</v>
      </c>
      <c r="BF75" s="329">
        <v>0</v>
      </c>
      <c r="BG75" s="329">
        <v>0</v>
      </c>
      <c r="BH75" s="329">
        <v>0</v>
      </c>
      <c r="BI75" s="329">
        <v>0</v>
      </c>
      <c r="BJ75" s="329">
        <v>0</v>
      </c>
      <c r="BK75" s="329">
        <v>0</v>
      </c>
      <c r="BL75" s="329">
        <v>0</v>
      </c>
      <c r="BM75" s="329">
        <v>0</v>
      </c>
      <c r="BN75" s="329">
        <v>0</v>
      </c>
      <c r="BO75" s="329">
        <v>0</v>
      </c>
      <c r="BP75" s="329">
        <v>0</v>
      </c>
      <c r="BQ75" s="329">
        <v>0</v>
      </c>
      <c r="BR75" s="329">
        <v>0</v>
      </c>
      <c r="BS75" s="329">
        <v>0</v>
      </c>
      <c r="BT75" s="329">
        <v>0</v>
      </c>
    </row>
    <row r="76" spans="1:72" ht="15.75" customHeight="1" x14ac:dyDescent="0.25">
      <c r="A76" s="2" t="s">
        <v>1436</v>
      </c>
      <c r="B76" s="218">
        <v>46252</v>
      </c>
      <c r="C76" s="332">
        <v>0.875</v>
      </c>
      <c r="D76" s="332">
        <v>0.91666666666666663</v>
      </c>
      <c r="E76" s="329">
        <v>0</v>
      </c>
      <c r="F76" s="329">
        <v>0</v>
      </c>
      <c r="G76" s="329">
        <v>0</v>
      </c>
      <c r="H76" s="329">
        <v>0</v>
      </c>
      <c r="I76" s="329">
        <v>0</v>
      </c>
      <c r="J76" s="329">
        <v>0</v>
      </c>
      <c r="K76" s="329">
        <v>0</v>
      </c>
      <c r="L76" s="329">
        <v>0</v>
      </c>
      <c r="M76" s="329">
        <v>0</v>
      </c>
      <c r="N76" s="329">
        <v>0</v>
      </c>
      <c r="O76" s="329">
        <v>0</v>
      </c>
      <c r="P76" s="329">
        <v>0</v>
      </c>
      <c r="Q76" s="329">
        <v>0</v>
      </c>
      <c r="R76" s="329">
        <v>0</v>
      </c>
      <c r="S76" s="329">
        <v>0</v>
      </c>
      <c r="T76" s="329">
        <v>0</v>
      </c>
      <c r="U76" s="329">
        <v>0</v>
      </c>
      <c r="V76" s="329">
        <v>0</v>
      </c>
      <c r="W76" s="329">
        <v>0</v>
      </c>
      <c r="X76" s="329">
        <v>0</v>
      </c>
      <c r="Y76" s="329">
        <v>0</v>
      </c>
      <c r="Z76" s="329">
        <v>0</v>
      </c>
      <c r="AA76" s="329">
        <v>0</v>
      </c>
      <c r="AB76" s="329">
        <v>0</v>
      </c>
      <c r="AC76" s="329">
        <v>0</v>
      </c>
      <c r="AD76" s="329">
        <v>0</v>
      </c>
      <c r="AE76" s="329">
        <v>0</v>
      </c>
      <c r="AF76" s="329">
        <v>0</v>
      </c>
      <c r="AG76" s="329">
        <v>0</v>
      </c>
      <c r="AH76" s="329">
        <v>0</v>
      </c>
      <c r="AI76" s="329">
        <v>0</v>
      </c>
      <c r="AJ76" s="329">
        <v>0</v>
      </c>
      <c r="AK76" s="329">
        <v>0</v>
      </c>
      <c r="AL76" s="329">
        <v>0</v>
      </c>
      <c r="AM76" s="329">
        <v>0</v>
      </c>
      <c r="AN76" s="329">
        <v>0</v>
      </c>
      <c r="AO76" s="329">
        <v>0</v>
      </c>
      <c r="AP76" s="329">
        <v>0</v>
      </c>
      <c r="AQ76" s="329">
        <v>0</v>
      </c>
      <c r="AR76" s="329">
        <v>0</v>
      </c>
      <c r="AS76" s="329">
        <v>0</v>
      </c>
      <c r="AT76" s="329">
        <v>0</v>
      </c>
      <c r="AU76" s="329">
        <v>0</v>
      </c>
      <c r="AV76" s="329">
        <v>0</v>
      </c>
      <c r="AW76" s="329">
        <v>0</v>
      </c>
      <c r="AX76" s="329">
        <v>0</v>
      </c>
      <c r="AY76" s="329">
        <v>0</v>
      </c>
      <c r="AZ76" s="329">
        <v>0</v>
      </c>
      <c r="BA76" s="329">
        <v>0</v>
      </c>
      <c r="BB76" s="329">
        <v>0</v>
      </c>
      <c r="BC76" s="329">
        <v>0</v>
      </c>
      <c r="BD76" s="329">
        <v>0</v>
      </c>
      <c r="BE76" s="329">
        <v>0</v>
      </c>
      <c r="BF76" s="329">
        <v>0</v>
      </c>
      <c r="BG76" s="329">
        <v>0</v>
      </c>
      <c r="BH76" s="329">
        <v>0</v>
      </c>
      <c r="BI76" s="329">
        <v>0</v>
      </c>
      <c r="BJ76" s="329">
        <v>0</v>
      </c>
      <c r="BK76" s="329">
        <v>0</v>
      </c>
      <c r="BL76" s="329">
        <v>0</v>
      </c>
      <c r="BM76" s="329">
        <v>0</v>
      </c>
      <c r="BN76" s="329">
        <v>0</v>
      </c>
      <c r="BO76" s="329">
        <v>0</v>
      </c>
      <c r="BP76" s="329">
        <v>0</v>
      </c>
      <c r="BQ76" s="329">
        <v>0</v>
      </c>
      <c r="BR76" s="329">
        <v>0</v>
      </c>
      <c r="BS76" s="329">
        <v>0</v>
      </c>
      <c r="BT76" s="329">
        <v>0</v>
      </c>
    </row>
    <row r="77" spans="1:72" ht="15.75" customHeight="1" x14ac:dyDescent="0.25">
      <c r="A77" s="2" t="s">
        <v>1437</v>
      </c>
      <c r="B77" s="218">
        <v>46253</v>
      </c>
      <c r="C77" s="332">
        <v>0.75</v>
      </c>
      <c r="D77" s="332">
        <v>0.79166666666666663</v>
      </c>
      <c r="E77" s="329">
        <v>0</v>
      </c>
      <c r="F77" s="329">
        <v>0</v>
      </c>
      <c r="G77" s="329">
        <v>0</v>
      </c>
      <c r="H77" s="329">
        <v>0</v>
      </c>
      <c r="I77" s="329">
        <v>0</v>
      </c>
      <c r="J77" s="329">
        <v>0</v>
      </c>
      <c r="K77" s="329">
        <v>0</v>
      </c>
      <c r="L77" s="329">
        <v>0</v>
      </c>
      <c r="M77" s="329">
        <v>0</v>
      </c>
      <c r="N77" s="329">
        <v>0</v>
      </c>
      <c r="O77" s="329">
        <v>0</v>
      </c>
      <c r="P77" s="329">
        <v>0</v>
      </c>
      <c r="Q77" s="329">
        <v>0</v>
      </c>
      <c r="R77" s="329">
        <v>0</v>
      </c>
      <c r="S77" s="329">
        <v>0</v>
      </c>
      <c r="T77" s="329">
        <v>0</v>
      </c>
      <c r="U77" s="329">
        <v>0</v>
      </c>
      <c r="V77" s="329">
        <v>0</v>
      </c>
      <c r="W77" s="329">
        <v>0</v>
      </c>
      <c r="X77" s="329">
        <v>0</v>
      </c>
      <c r="Y77" s="329">
        <v>0</v>
      </c>
      <c r="Z77" s="329">
        <v>0</v>
      </c>
      <c r="AA77" s="329">
        <v>0</v>
      </c>
      <c r="AB77" s="329">
        <v>0</v>
      </c>
      <c r="AC77" s="329">
        <v>0</v>
      </c>
      <c r="AD77" s="329">
        <v>0</v>
      </c>
      <c r="AE77" s="329">
        <v>0</v>
      </c>
      <c r="AF77" s="329">
        <v>0</v>
      </c>
      <c r="AG77" s="329">
        <v>0</v>
      </c>
      <c r="AH77" s="329">
        <v>0</v>
      </c>
      <c r="AI77" s="329">
        <v>0</v>
      </c>
      <c r="AJ77" s="329">
        <v>0</v>
      </c>
      <c r="AK77" s="329">
        <v>0</v>
      </c>
      <c r="AL77" s="329">
        <v>0</v>
      </c>
      <c r="AM77" s="329">
        <v>0</v>
      </c>
      <c r="AN77" s="329">
        <v>0</v>
      </c>
      <c r="AO77" s="329">
        <v>0</v>
      </c>
      <c r="AP77" s="329">
        <v>0</v>
      </c>
      <c r="AQ77" s="329">
        <v>0</v>
      </c>
      <c r="AR77" s="329">
        <v>0</v>
      </c>
      <c r="AS77" s="329">
        <v>0</v>
      </c>
      <c r="AT77" s="329">
        <v>0</v>
      </c>
      <c r="AU77" s="329">
        <v>0</v>
      </c>
      <c r="AV77" s="329">
        <v>0</v>
      </c>
      <c r="AW77" s="329">
        <v>0</v>
      </c>
      <c r="AX77" s="329">
        <v>0</v>
      </c>
      <c r="AY77" s="329">
        <v>0</v>
      </c>
      <c r="AZ77" s="329">
        <v>0</v>
      </c>
      <c r="BA77" s="329">
        <v>0</v>
      </c>
      <c r="BB77" s="329">
        <v>0</v>
      </c>
      <c r="BC77" s="329">
        <v>0</v>
      </c>
      <c r="BD77" s="329">
        <v>0</v>
      </c>
      <c r="BE77" s="329">
        <v>0</v>
      </c>
      <c r="BF77" s="329">
        <v>0</v>
      </c>
      <c r="BG77" s="329">
        <v>0</v>
      </c>
      <c r="BH77" s="329">
        <v>0</v>
      </c>
      <c r="BI77" s="329">
        <v>0</v>
      </c>
      <c r="BJ77" s="329">
        <v>0</v>
      </c>
      <c r="BK77" s="329">
        <v>0</v>
      </c>
      <c r="BL77" s="329">
        <v>0</v>
      </c>
      <c r="BM77" s="329">
        <v>0</v>
      </c>
      <c r="BN77" s="329">
        <v>0</v>
      </c>
      <c r="BO77" s="329">
        <v>0</v>
      </c>
      <c r="BP77" s="329">
        <v>0</v>
      </c>
      <c r="BQ77" s="329">
        <v>0</v>
      </c>
      <c r="BR77" s="329">
        <v>0</v>
      </c>
      <c r="BS77" s="329">
        <v>0</v>
      </c>
      <c r="BT77" s="329">
        <v>0</v>
      </c>
    </row>
    <row r="78" spans="1:72" ht="15.75" customHeight="1" x14ac:dyDescent="0.25">
      <c r="A78" s="2" t="s">
        <v>1438</v>
      </c>
      <c r="B78" s="218">
        <v>46253</v>
      </c>
      <c r="C78" s="332">
        <v>0.79166666666666663</v>
      </c>
      <c r="D78" s="332">
        <v>0.83333333333333337</v>
      </c>
      <c r="E78" s="329">
        <v>0</v>
      </c>
      <c r="F78" s="329">
        <v>0</v>
      </c>
      <c r="G78" s="329">
        <v>0</v>
      </c>
      <c r="H78" s="329">
        <v>0</v>
      </c>
      <c r="I78" s="329">
        <v>0</v>
      </c>
      <c r="J78" s="329">
        <v>0</v>
      </c>
      <c r="K78" s="329">
        <v>0</v>
      </c>
      <c r="L78" s="329">
        <v>0</v>
      </c>
      <c r="M78" s="329">
        <v>0</v>
      </c>
      <c r="N78" s="329">
        <v>0</v>
      </c>
      <c r="O78" s="329">
        <v>0</v>
      </c>
      <c r="P78" s="329">
        <v>0</v>
      </c>
      <c r="Q78" s="329">
        <v>0</v>
      </c>
      <c r="R78" s="329">
        <v>0</v>
      </c>
      <c r="S78" s="329">
        <v>0</v>
      </c>
      <c r="T78" s="329">
        <v>0</v>
      </c>
      <c r="U78" s="329">
        <v>0</v>
      </c>
      <c r="V78" s="329">
        <v>0</v>
      </c>
      <c r="W78" s="329">
        <v>0</v>
      </c>
      <c r="X78" s="329">
        <v>0</v>
      </c>
      <c r="Y78" s="329">
        <v>0</v>
      </c>
      <c r="Z78" s="329">
        <v>0</v>
      </c>
      <c r="AA78" s="329">
        <v>0</v>
      </c>
      <c r="AB78" s="329">
        <v>0</v>
      </c>
      <c r="AC78" s="329">
        <v>0</v>
      </c>
      <c r="AD78" s="329">
        <v>0</v>
      </c>
      <c r="AE78" s="329">
        <v>0</v>
      </c>
      <c r="AF78" s="329">
        <v>0</v>
      </c>
      <c r="AG78" s="329">
        <v>0</v>
      </c>
      <c r="AH78" s="329">
        <v>0</v>
      </c>
      <c r="AI78" s="329">
        <v>0</v>
      </c>
      <c r="AJ78" s="329">
        <v>0</v>
      </c>
      <c r="AK78" s="329">
        <v>0</v>
      </c>
      <c r="AL78" s="329">
        <v>0</v>
      </c>
      <c r="AM78" s="329">
        <v>0</v>
      </c>
      <c r="AN78" s="329">
        <v>0</v>
      </c>
      <c r="AO78" s="329">
        <v>0</v>
      </c>
      <c r="AP78" s="329">
        <v>0</v>
      </c>
      <c r="AQ78" s="329">
        <v>0</v>
      </c>
      <c r="AR78" s="329">
        <v>0</v>
      </c>
      <c r="AS78" s="329">
        <v>0</v>
      </c>
      <c r="AT78" s="329">
        <v>0</v>
      </c>
      <c r="AU78" s="329">
        <v>0</v>
      </c>
      <c r="AV78" s="329">
        <v>0</v>
      </c>
      <c r="AW78" s="329">
        <v>0</v>
      </c>
      <c r="AX78" s="329">
        <v>0</v>
      </c>
      <c r="AY78" s="329">
        <v>0</v>
      </c>
      <c r="AZ78" s="329">
        <v>0</v>
      </c>
      <c r="BA78" s="329">
        <v>0</v>
      </c>
      <c r="BB78" s="329">
        <v>0</v>
      </c>
      <c r="BC78" s="329">
        <v>0</v>
      </c>
      <c r="BD78" s="329">
        <v>0</v>
      </c>
      <c r="BE78" s="329">
        <v>0</v>
      </c>
      <c r="BF78" s="329">
        <v>0</v>
      </c>
      <c r="BG78" s="329">
        <v>0</v>
      </c>
      <c r="BH78" s="329">
        <v>0</v>
      </c>
      <c r="BI78" s="329">
        <v>0</v>
      </c>
      <c r="BJ78" s="329">
        <v>0</v>
      </c>
      <c r="BK78" s="329">
        <v>0</v>
      </c>
      <c r="BL78" s="329">
        <v>0</v>
      </c>
      <c r="BM78" s="329">
        <v>0</v>
      </c>
      <c r="BN78" s="329">
        <v>0</v>
      </c>
      <c r="BO78" s="329">
        <v>0</v>
      </c>
      <c r="BP78" s="329">
        <v>0</v>
      </c>
      <c r="BQ78" s="329">
        <v>0</v>
      </c>
      <c r="BR78" s="329">
        <v>0</v>
      </c>
      <c r="BS78" s="329">
        <v>0</v>
      </c>
      <c r="BT78" s="329">
        <v>0</v>
      </c>
    </row>
    <row r="79" spans="1:72" ht="15.75" customHeight="1" x14ac:dyDescent="0.25">
      <c r="A79" s="2" t="s">
        <v>1439</v>
      </c>
      <c r="B79" s="218">
        <v>46253</v>
      </c>
      <c r="C79" s="332">
        <v>0.83333333333333337</v>
      </c>
      <c r="D79" s="332">
        <v>0.875</v>
      </c>
      <c r="E79" s="329">
        <v>0</v>
      </c>
      <c r="F79" s="329">
        <v>0</v>
      </c>
      <c r="G79" s="329">
        <v>0</v>
      </c>
      <c r="H79" s="329">
        <v>0</v>
      </c>
      <c r="I79" s="329">
        <v>0</v>
      </c>
      <c r="J79" s="329">
        <v>0</v>
      </c>
      <c r="K79" s="329">
        <v>0</v>
      </c>
      <c r="L79" s="329">
        <v>0</v>
      </c>
      <c r="M79" s="329">
        <v>0</v>
      </c>
      <c r="N79" s="329">
        <v>0</v>
      </c>
      <c r="O79" s="329">
        <v>0</v>
      </c>
      <c r="P79" s="329">
        <v>0</v>
      </c>
      <c r="Q79" s="329">
        <v>0</v>
      </c>
      <c r="R79" s="329">
        <v>0</v>
      </c>
      <c r="S79" s="329">
        <v>0</v>
      </c>
      <c r="T79" s="329">
        <v>0</v>
      </c>
      <c r="U79" s="329">
        <v>0</v>
      </c>
      <c r="V79" s="329">
        <v>0</v>
      </c>
      <c r="W79" s="329">
        <v>0</v>
      </c>
      <c r="X79" s="329">
        <v>0</v>
      </c>
      <c r="Y79" s="329">
        <v>0</v>
      </c>
      <c r="Z79" s="329">
        <v>0</v>
      </c>
      <c r="AA79" s="329">
        <v>0</v>
      </c>
      <c r="AB79" s="329">
        <v>0</v>
      </c>
      <c r="AC79" s="329">
        <v>0</v>
      </c>
      <c r="AD79" s="329">
        <v>0</v>
      </c>
      <c r="AE79" s="329">
        <v>0</v>
      </c>
      <c r="AF79" s="329">
        <v>0</v>
      </c>
      <c r="AG79" s="329">
        <v>0</v>
      </c>
      <c r="AH79" s="329">
        <v>0</v>
      </c>
      <c r="AI79" s="329">
        <v>0</v>
      </c>
      <c r="AJ79" s="329">
        <v>0</v>
      </c>
      <c r="AK79" s="329">
        <v>0</v>
      </c>
      <c r="AL79" s="329">
        <v>0</v>
      </c>
      <c r="AM79" s="329">
        <v>0</v>
      </c>
      <c r="AN79" s="329">
        <v>0</v>
      </c>
      <c r="AO79" s="329">
        <v>0</v>
      </c>
      <c r="AP79" s="329">
        <v>0</v>
      </c>
      <c r="AQ79" s="329">
        <v>0</v>
      </c>
      <c r="AR79" s="329">
        <v>0</v>
      </c>
      <c r="AS79" s="329">
        <v>0</v>
      </c>
      <c r="AT79" s="329">
        <v>0</v>
      </c>
      <c r="AU79" s="329">
        <v>0</v>
      </c>
      <c r="AV79" s="329">
        <v>0</v>
      </c>
      <c r="AW79" s="329">
        <v>0</v>
      </c>
      <c r="AX79" s="329">
        <v>0</v>
      </c>
      <c r="AY79" s="329">
        <v>0</v>
      </c>
      <c r="AZ79" s="329">
        <v>0</v>
      </c>
      <c r="BA79" s="329">
        <v>0</v>
      </c>
      <c r="BB79" s="329">
        <v>0</v>
      </c>
      <c r="BC79" s="329">
        <v>0</v>
      </c>
      <c r="BD79" s="329">
        <v>0</v>
      </c>
      <c r="BE79" s="329">
        <v>0</v>
      </c>
      <c r="BF79" s="329">
        <v>0</v>
      </c>
      <c r="BG79" s="329">
        <v>0</v>
      </c>
      <c r="BH79" s="329">
        <v>0</v>
      </c>
      <c r="BI79" s="329">
        <v>0</v>
      </c>
      <c r="BJ79" s="329">
        <v>0</v>
      </c>
      <c r="BK79" s="329">
        <v>0</v>
      </c>
      <c r="BL79" s="329">
        <v>0</v>
      </c>
      <c r="BM79" s="329">
        <v>0</v>
      </c>
      <c r="BN79" s="329">
        <v>0</v>
      </c>
      <c r="BO79" s="329">
        <v>0</v>
      </c>
      <c r="BP79" s="329">
        <v>0</v>
      </c>
      <c r="BQ79" s="329">
        <v>0</v>
      </c>
      <c r="BR79" s="329">
        <v>0</v>
      </c>
      <c r="BS79" s="329">
        <v>0</v>
      </c>
      <c r="BT79" s="329">
        <v>0</v>
      </c>
    </row>
    <row r="80" spans="1:72" ht="15.75" customHeight="1" x14ac:dyDescent="0.25">
      <c r="A80" s="2" t="s">
        <v>1440</v>
      </c>
      <c r="B80" s="218">
        <v>46253</v>
      </c>
      <c r="C80" s="332">
        <v>0.875</v>
      </c>
      <c r="D80" s="332">
        <v>0.91666666666666663</v>
      </c>
      <c r="E80" s="329">
        <v>0</v>
      </c>
      <c r="F80" s="329">
        <v>0</v>
      </c>
      <c r="G80" s="329">
        <v>0</v>
      </c>
      <c r="H80" s="329">
        <v>0</v>
      </c>
      <c r="I80" s="329">
        <v>0</v>
      </c>
      <c r="J80" s="329">
        <v>0</v>
      </c>
      <c r="K80" s="329">
        <v>0</v>
      </c>
      <c r="L80" s="329">
        <v>0</v>
      </c>
      <c r="M80" s="329">
        <v>0</v>
      </c>
      <c r="N80" s="329">
        <v>0</v>
      </c>
      <c r="O80" s="329">
        <v>0</v>
      </c>
      <c r="P80" s="329">
        <v>0</v>
      </c>
      <c r="Q80" s="329">
        <v>0</v>
      </c>
      <c r="R80" s="329">
        <v>0</v>
      </c>
      <c r="S80" s="329">
        <v>0</v>
      </c>
      <c r="T80" s="329">
        <v>0</v>
      </c>
      <c r="U80" s="329">
        <v>0</v>
      </c>
      <c r="V80" s="329">
        <v>0</v>
      </c>
      <c r="W80" s="329">
        <v>0</v>
      </c>
      <c r="X80" s="329">
        <v>0</v>
      </c>
      <c r="Y80" s="329">
        <v>0</v>
      </c>
      <c r="Z80" s="329">
        <v>0</v>
      </c>
      <c r="AA80" s="329">
        <v>0</v>
      </c>
      <c r="AB80" s="329">
        <v>0</v>
      </c>
      <c r="AC80" s="329">
        <v>0</v>
      </c>
      <c r="AD80" s="329">
        <v>0</v>
      </c>
      <c r="AE80" s="329">
        <v>0</v>
      </c>
      <c r="AF80" s="329">
        <v>0</v>
      </c>
      <c r="AG80" s="329">
        <v>0</v>
      </c>
      <c r="AH80" s="329">
        <v>0</v>
      </c>
      <c r="AI80" s="329">
        <v>0</v>
      </c>
      <c r="AJ80" s="329">
        <v>0</v>
      </c>
      <c r="AK80" s="329">
        <v>0</v>
      </c>
      <c r="AL80" s="329">
        <v>0</v>
      </c>
      <c r="AM80" s="329">
        <v>0</v>
      </c>
      <c r="AN80" s="329">
        <v>0</v>
      </c>
      <c r="AO80" s="329">
        <v>0</v>
      </c>
      <c r="AP80" s="329">
        <v>0</v>
      </c>
      <c r="AQ80" s="329">
        <v>0</v>
      </c>
      <c r="AR80" s="329">
        <v>0</v>
      </c>
      <c r="AS80" s="329">
        <v>0</v>
      </c>
      <c r="AT80" s="329">
        <v>0</v>
      </c>
      <c r="AU80" s="329">
        <v>0</v>
      </c>
      <c r="AV80" s="329">
        <v>0</v>
      </c>
      <c r="AW80" s="329">
        <v>0</v>
      </c>
      <c r="AX80" s="329">
        <v>0</v>
      </c>
      <c r="AY80" s="329">
        <v>0</v>
      </c>
      <c r="AZ80" s="329">
        <v>0</v>
      </c>
      <c r="BA80" s="329">
        <v>0</v>
      </c>
      <c r="BB80" s="329">
        <v>0</v>
      </c>
      <c r="BC80" s="329">
        <v>0</v>
      </c>
      <c r="BD80" s="329">
        <v>0</v>
      </c>
      <c r="BE80" s="329">
        <v>0</v>
      </c>
      <c r="BF80" s="329">
        <v>0</v>
      </c>
      <c r="BG80" s="329">
        <v>0</v>
      </c>
      <c r="BH80" s="329">
        <v>0</v>
      </c>
      <c r="BI80" s="329">
        <v>0</v>
      </c>
      <c r="BJ80" s="329">
        <v>0</v>
      </c>
      <c r="BK80" s="329">
        <v>0</v>
      </c>
      <c r="BL80" s="329">
        <v>0</v>
      </c>
      <c r="BM80" s="329">
        <v>0</v>
      </c>
      <c r="BN80" s="329">
        <v>0</v>
      </c>
      <c r="BO80" s="329">
        <v>0</v>
      </c>
      <c r="BP80" s="329">
        <v>0</v>
      </c>
      <c r="BQ80" s="329">
        <v>0</v>
      </c>
      <c r="BR80" s="329">
        <v>0</v>
      </c>
      <c r="BS80" s="329">
        <v>0</v>
      </c>
      <c r="BT80" s="329">
        <v>0</v>
      </c>
    </row>
    <row r="81" spans="1:72" ht="15.75" customHeight="1" x14ac:dyDescent="0.25">
      <c r="A81" s="2" t="s">
        <v>1441</v>
      </c>
      <c r="B81" s="218">
        <v>46254</v>
      </c>
      <c r="C81" s="332">
        <v>0.75</v>
      </c>
      <c r="D81" s="332">
        <v>0.79166666666666663</v>
      </c>
      <c r="E81" s="329">
        <v>0</v>
      </c>
      <c r="F81" s="329">
        <v>0</v>
      </c>
      <c r="G81" s="329">
        <v>0</v>
      </c>
      <c r="H81" s="329">
        <v>0</v>
      </c>
      <c r="I81" s="329">
        <v>0</v>
      </c>
      <c r="J81" s="329">
        <v>0</v>
      </c>
      <c r="K81" s="329">
        <v>0</v>
      </c>
      <c r="L81" s="329">
        <v>0</v>
      </c>
      <c r="M81" s="329">
        <v>0</v>
      </c>
      <c r="N81" s="329">
        <v>0</v>
      </c>
      <c r="O81" s="329">
        <v>0</v>
      </c>
      <c r="P81" s="329">
        <v>0</v>
      </c>
      <c r="Q81" s="329">
        <v>0</v>
      </c>
      <c r="R81" s="329">
        <v>0</v>
      </c>
      <c r="S81" s="329">
        <v>0</v>
      </c>
      <c r="T81" s="329">
        <v>0</v>
      </c>
      <c r="U81" s="329">
        <v>0</v>
      </c>
      <c r="V81" s="329">
        <v>0</v>
      </c>
      <c r="W81" s="329">
        <v>0</v>
      </c>
      <c r="X81" s="329">
        <v>0</v>
      </c>
      <c r="Y81" s="329">
        <v>0</v>
      </c>
      <c r="Z81" s="329">
        <v>0</v>
      </c>
      <c r="AA81" s="329">
        <v>0</v>
      </c>
      <c r="AB81" s="329">
        <v>0</v>
      </c>
      <c r="AC81" s="329">
        <v>0</v>
      </c>
      <c r="AD81" s="329">
        <v>0</v>
      </c>
      <c r="AE81" s="329">
        <v>0</v>
      </c>
      <c r="AF81" s="329">
        <v>0</v>
      </c>
      <c r="AG81" s="329">
        <v>0</v>
      </c>
      <c r="AH81" s="329">
        <v>0</v>
      </c>
      <c r="AI81" s="329">
        <v>0</v>
      </c>
      <c r="AJ81" s="329">
        <v>0</v>
      </c>
      <c r="AK81" s="329">
        <v>0</v>
      </c>
      <c r="AL81" s="329">
        <v>0</v>
      </c>
      <c r="AM81" s="329">
        <v>0</v>
      </c>
      <c r="AN81" s="329">
        <v>0</v>
      </c>
      <c r="AO81" s="329">
        <v>0</v>
      </c>
      <c r="AP81" s="329">
        <v>0</v>
      </c>
      <c r="AQ81" s="329">
        <v>0</v>
      </c>
      <c r="AR81" s="329">
        <v>0</v>
      </c>
      <c r="AS81" s="329">
        <v>0</v>
      </c>
      <c r="AT81" s="329">
        <v>0</v>
      </c>
      <c r="AU81" s="329">
        <v>0</v>
      </c>
      <c r="AV81" s="329">
        <v>0</v>
      </c>
      <c r="AW81" s="329">
        <v>0</v>
      </c>
      <c r="AX81" s="329">
        <v>0</v>
      </c>
      <c r="AY81" s="329">
        <v>0</v>
      </c>
      <c r="AZ81" s="329">
        <v>0</v>
      </c>
      <c r="BA81" s="329">
        <v>0</v>
      </c>
      <c r="BB81" s="329">
        <v>0</v>
      </c>
      <c r="BC81" s="329">
        <v>0</v>
      </c>
      <c r="BD81" s="329">
        <v>0</v>
      </c>
      <c r="BE81" s="329">
        <v>0</v>
      </c>
      <c r="BF81" s="329">
        <v>0</v>
      </c>
      <c r="BG81" s="329">
        <v>0</v>
      </c>
      <c r="BH81" s="329">
        <v>0</v>
      </c>
      <c r="BI81" s="329">
        <v>0</v>
      </c>
      <c r="BJ81" s="329">
        <v>0</v>
      </c>
      <c r="BK81" s="329">
        <v>0</v>
      </c>
      <c r="BL81" s="329">
        <v>0</v>
      </c>
      <c r="BM81" s="329">
        <v>0</v>
      </c>
      <c r="BN81" s="329">
        <v>0</v>
      </c>
      <c r="BO81" s="329">
        <v>0</v>
      </c>
      <c r="BP81" s="329">
        <v>0</v>
      </c>
      <c r="BQ81" s="329">
        <v>0</v>
      </c>
      <c r="BR81" s="329">
        <v>0</v>
      </c>
      <c r="BS81" s="329">
        <v>0</v>
      </c>
      <c r="BT81" s="329">
        <v>0</v>
      </c>
    </row>
    <row r="82" spans="1:72" ht="15.75" customHeight="1" x14ac:dyDescent="0.25">
      <c r="A82" s="2" t="s">
        <v>1442</v>
      </c>
      <c r="B82" s="218">
        <v>46254</v>
      </c>
      <c r="C82" s="332">
        <v>0.79166666666666663</v>
      </c>
      <c r="D82" s="332">
        <v>0.83333333333333337</v>
      </c>
      <c r="E82" s="329">
        <v>0</v>
      </c>
      <c r="F82" s="329">
        <v>0</v>
      </c>
      <c r="G82" s="329">
        <v>0</v>
      </c>
      <c r="H82" s="329">
        <v>0</v>
      </c>
      <c r="I82" s="329">
        <v>0</v>
      </c>
      <c r="J82" s="329">
        <v>0</v>
      </c>
      <c r="K82" s="329">
        <v>0</v>
      </c>
      <c r="L82" s="329">
        <v>0</v>
      </c>
      <c r="M82" s="329">
        <v>0</v>
      </c>
      <c r="N82" s="329">
        <v>0</v>
      </c>
      <c r="O82" s="329">
        <v>0</v>
      </c>
      <c r="P82" s="329">
        <v>0</v>
      </c>
      <c r="Q82" s="329">
        <v>0</v>
      </c>
      <c r="R82" s="329">
        <v>0</v>
      </c>
      <c r="S82" s="329">
        <v>0</v>
      </c>
      <c r="T82" s="329">
        <v>0</v>
      </c>
      <c r="U82" s="329">
        <v>0</v>
      </c>
      <c r="V82" s="329">
        <v>0</v>
      </c>
      <c r="W82" s="329">
        <v>0</v>
      </c>
      <c r="X82" s="329">
        <v>0</v>
      </c>
      <c r="Y82" s="329">
        <v>0</v>
      </c>
      <c r="Z82" s="329">
        <v>0</v>
      </c>
      <c r="AA82" s="329">
        <v>0</v>
      </c>
      <c r="AB82" s="329">
        <v>0</v>
      </c>
      <c r="AC82" s="329">
        <v>0</v>
      </c>
      <c r="AD82" s="329">
        <v>0</v>
      </c>
      <c r="AE82" s="329">
        <v>0</v>
      </c>
      <c r="AF82" s="329">
        <v>0</v>
      </c>
      <c r="AG82" s="329">
        <v>0</v>
      </c>
      <c r="AH82" s="329">
        <v>0</v>
      </c>
      <c r="AI82" s="329">
        <v>0</v>
      </c>
      <c r="AJ82" s="329">
        <v>0</v>
      </c>
      <c r="AK82" s="329">
        <v>0</v>
      </c>
      <c r="AL82" s="329">
        <v>0</v>
      </c>
      <c r="AM82" s="329">
        <v>0</v>
      </c>
      <c r="AN82" s="329">
        <v>0</v>
      </c>
      <c r="AO82" s="329">
        <v>0</v>
      </c>
      <c r="AP82" s="329">
        <v>0</v>
      </c>
      <c r="AQ82" s="329">
        <v>0</v>
      </c>
      <c r="AR82" s="329">
        <v>0</v>
      </c>
      <c r="AS82" s="329">
        <v>0</v>
      </c>
      <c r="AT82" s="329">
        <v>0</v>
      </c>
      <c r="AU82" s="329">
        <v>0</v>
      </c>
      <c r="AV82" s="329">
        <v>0</v>
      </c>
      <c r="AW82" s="329">
        <v>0</v>
      </c>
      <c r="AX82" s="329">
        <v>0</v>
      </c>
      <c r="AY82" s="329">
        <v>0</v>
      </c>
      <c r="AZ82" s="329">
        <v>0</v>
      </c>
      <c r="BA82" s="329">
        <v>0</v>
      </c>
      <c r="BB82" s="329">
        <v>0</v>
      </c>
      <c r="BC82" s="329">
        <v>0</v>
      </c>
      <c r="BD82" s="329">
        <v>0</v>
      </c>
      <c r="BE82" s="329">
        <v>0</v>
      </c>
      <c r="BF82" s="329">
        <v>0</v>
      </c>
      <c r="BG82" s="329">
        <v>0</v>
      </c>
      <c r="BH82" s="329">
        <v>0</v>
      </c>
      <c r="BI82" s="329">
        <v>0</v>
      </c>
      <c r="BJ82" s="329">
        <v>0</v>
      </c>
      <c r="BK82" s="329">
        <v>0</v>
      </c>
      <c r="BL82" s="329">
        <v>0</v>
      </c>
      <c r="BM82" s="329">
        <v>0</v>
      </c>
      <c r="BN82" s="329">
        <v>0</v>
      </c>
      <c r="BO82" s="329">
        <v>0</v>
      </c>
      <c r="BP82" s="329">
        <v>0</v>
      </c>
      <c r="BQ82" s="329">
        <v>0</v>
      </c>
      <c r="BR82" s="329">
        <v>0</v>
      </c>
      <c r="BS82" s="329">
        <v>0</v>
      </c>
      <c r="BT82" s="329">
        <v>0</v>
      </c>
    </row>
    <row r="83" spans="1:72" ht="15.75" customHeight="1" x14ac:dyDescent="0.25">
      <c r="A83" s="2" t="s">
        <v>1443</v>
      </c>
      <c r="B83" s="218">
        <v>46254</v>
      </c>
      <c r="C83" s="332">
        <v>0.83333333333333337</v>
      </c>
      <c r="D83" s="332">
        <v>0.875</v>
      </c>
      <c r="E83" s="329">
        <v>0</v>
      </c>
      <c r="F83" s="329">
        <v>0</v>
      </c>
      <c r="G83" s="329">
        <v>0</v>
      </c>
      <c r="H83" s="329">
        <v>0</v>
      </c>
      <c r="I83" s="329">
        <v>0</v>
      </c>
      <c r="J83" s="329">
        <v>0</v>
      </c>
      <c r="K83" s="329">
        <v>0</v>
      </c>
      <c r="L83" s="329">
        <v>0</v>
      </c>
      <c r="M83" s="329">
        <v>0</v>
      </c>
      <c r="N83" s="329">
        <v>0</v>
      </c>
      <c r="O83" s="329">
        <v>0</v>
      </c>
      <c r="P83" s="329">
        <v>0</v>
      </c>
      <c r="Q83" s="329">
        <v>0</v>
      </c>
      <c r="R83" s="329">
        <v>0</v>
      </c>
      <c r="S83" s="329">
        <v>0</v>
      </c>
      <c r="T83" s="329">
        <v>0</v>
      </c>
      <c r="U83" s="329">
        <v>0</v>
      </c>
      <c r="V83" s="329">
        <v>0</v>
      </c>
      <c r="W83" s="329">
        <v>0</v>
      </c>
      <c r="X83" s="329">
        <v>0</v>
      </c>
      <c r="Y83" s="329">
        <v>0</v>
      </c>
      <c r="Z83" s="329">
        <v>0</v>
      </c>
      <c r="AA83" s="329">
        <v>0</v>
      </c>
      <c r="AB83" s="329">
        <v>0</v>
      </c>
      <c r="AC83" s="329">
        <v>0</v>
      </c>
      <c r="AD83" s="329">
        <v>0</v>
      </c>
      <c r="AE83" s="329">
        <v>0</v>
      </c>
      <c r="AF83" s="329">
        <v>0</v>
      </c>
      <c r="AG83" s="329">
        <v>0</v>
      </c>
      <c r="AH83" s="329">
        <v>0</v>
      </c>
      <c r="AI83" s="329">
        <v>0</v>
      </c>
      <c r="AJ83" s="329">
        <v>0</v>
      </c>
      <c r="AK83" s="329">
        <v>0</v>
      </c>
      <c r="AL83" s="329">
        <v>0</v>
      </c>
      <c r="AM83" s="329">
        <v>0</v>
      </c>
      <c r="AN83" s="329">
        <v>0</v>
      </c>
      <c r="AO83" s="329">
        <v>0</v>
      </c>
      <c r="AP83" s="329">
        <v>0</v>
      </c>
      <c r="AQ83" s="329">
        <v>0</v>
      </c>
      <c r="AR83" s="329">
        <v>0</v>
      </c>
      <c r="AS83" s="329">
        <v>0</v>
      </c>
      <c r="AT83" s="329">
        <v>0</v>
      </c>
      <c r="AU83" s="329">
        <v>0</v>
      </c>
      <c r="AV83" s="329">
        <v>0</v>
      </c>
      <c r="AW83" s="329">
        <v>0</v>
      </c>
      <c r="AX83" s="329">
        <v>0</v>
      </c>
      <c r="AY83" s="329">
        <v>0</v>
      </c>
      <c r="AZ83" s="329">
        <v>0</v>
      </c>
      <c r="BA83" s="329">
        <v>0</v>
      </c>
      <c r="BB83" s="329">
        <v>0</v>
      </c>
      <c r="BC83" s="329">
        <v>0</v>
      </c>
      <c r="BD83" s="329">
        <v>0</v>
      </c>
      <c r="BE83" s="329">
        <v>0</v>
      </c>
      <c r="BF83" s="329">
        <v>0</v>
      </c>
      <c r="BG83" s="329">
        <v>0</v>
      </c>
      <c r="BH83" s="329">
        <v>0</v>
      </c>
      <c r="BI83" s="329">
        <v>0</v>
      </c>
      <c r="BJ83" s="329">
        <v>0</v>
      </c>
      <c r="BK83" s="329">
        <v>0</v>
      </c>
      <c r="BL83" s="329">
        <v>0</v>
      </c>
      <c r="BM83" s="329">
        <v>0</v>
      </c>
      <c r="BN83" s="329">
        <v>0</v>
      </c>
      <c r="BO83" s="329">
        <v>0</v>
      </c>
      <c r="BP83" s="329">
        <v>0</v>
      </c>
      <c r="BQ83" s="329">
        <v>0</v>
      </c>
      <c r="BR83" s="329">
        <v>0</v>
      </c>
      <c r="BS83" s="329">
        <v>0</v>
      </c>
      <c r="BT83" s="329">
        <v>0</v>
      </c>
    </row>
    <row r="84" spans="1:72" ht="15.75" customHeight="1" x14ac:dyDescent="0.25">
      <c r="A84" s="2" t="s">
        <v>1444</v>
      </c>
      <c r="B84" s="218">
        <v>46254</v>
      </c>
      <c r="C84" s="332">
        <v>0.875</v>
      </c>
      <c r="D84" s="332">
        <v>0.91666666666666663</v>
      </c>
      <c r="E84" s="329">
        <v>0</v>
      </c>
      <c r="F84" s="329">
        <v>0</v>
      </c>
      <c r="G84" s="329">
        <v>0</v>
      </c>
      <c r="H84" s="329">
        <v>0</v>
      </c>
      <c r="I84" s="329">
        <v>0</v>
      </c>
      <c r="J84" s="329">
        <v>0</v>
      </c>
      <c r="K84" s="329">
        <v>0</v>
      </c>
      <c r="L84" s="329">
        <v>0</v>
      </c>
      <c r="M84" s="329">
        <v>0</v>
      </c>
      <c r="N84" s="329">
        <v>0</v>
      </c>
      <c r="O84" s="329">
        <v>0</v>
      </c>
      <c r="P84" s="329">
        <v>0</v>
      </c>
      <c r="Q84" s="329">
        <v>0</v>
      </c>
      <c r="R84" s="329">
        <v>0</v>
      </c>
      <c r="S84" s="329">
        <v>0</v>
      </c>
      <c r="T84" s="329">
        <v>0</v>
      </c>
      <c r="U84" s="329">
        <v>0</v>
      </c>
      <c r="V84" s="329">
        <v>0</v>
      </c>
      <c r="W84" s="329">
        <v>0</v>
      </c>
      <c r="X84" s="329">
        <v>0</v>
      </c>
      <c r="Y84" s="329">
        <v>0</v>
      </c>
      <c r="Z84" s="329">
        <v>0</v>
      </c>
      <c r="AA84" s="329">
        <v>0</v>
      </c>
      <c r="AB84" s="329">
        <v>0</v>
      </c>
      <c r="AC84" s="329">
        <v>0</v>
      </c>
      <c r="AD84" s="329">
        <v>0</v>
      </c>
      <c r="AE84" s="329">
        <v>0</v>
      </c>
      <c r="AF84" s="329">
        <v>0</v>
      </c>
      <c r="AG84" s="329">
        <v>0</v>
      </c>
      <c r="AH84" s="329">
        <v>0</v>
      </c>
      <c r="AI84" s="329">
        <v>0</v>
      </c>
      <c r="AJ84" s="329">
        <v>0</v>
      </c>
      <c r="AK84" s="329">
        <v>0</v>
      </c>
      <c r="AL84" s="329">
        <v>0</v>
      </c>
      <c r="AM84" s="329">
        <v>0</v>
      </c>
      <c r="AN84" s="329">
        <v>0</v>
      </c>
      <c r="AO84" s="329">
        <v>0</v>
      </c>
      <c r="AP84" s="329">
        <v>0</v>
      </c>
      <c r="AQ84" s="329">
        <v>0</v>
      </c>
      <c r="AR84" s="329">
        <v>0</v>
      </c>
      <c r="AS84" s="329">
        <v>0</v>
      </c>
      <c r="AT84" s="329">
        <v>0</v>
      </c>
      <c r="AU84" s="329">
        <v>0</v>
      </c>
      <c r="AV84" s="329">
        <v>0</v>
      </c>
      <c r="AW84" s="329">
        <v>0</v>
      </c>
      <c r="AX84" s="329">
        <v>0</v>
      </c>
      <c r="AY84" s="329">
        <v>0</v>
      </c>
      <c r="AZ84" s="329">
        <v>0</v>
      </c>
      <c r="BA84" s="329">
        <v>0</v>
      </c>
      <c r="BB84" s="329">
        <v>0</v>
      </c>
      <c r="BC84" s="329">
        <v>0</v>
      </c>
      <c r="BD84" s="329">
        <v>0</v>
      </c>
      <c r="BE84" s="329">
        <v>0</v>
      </c>
      <c r="BF84" s="329">
        <v>0</v>
      </c>
      <c r="BG84" s="329">
        <v>0</v>
      </c>
      <c r="BH84" s="329">
        <v>0</v>
      </c>
      <c r="BI84" s="329">
        <v>0</v>
      </c>
      <c r="BJ84" s="329">
        <v>0</v>
      </c>
      <c r="BK84" s="329">
        <v>0</v>
      </c>
      <c r="BL84" s="329">
        <v>0</v>
      </c>
      <c r="BM84" s="329">
        <v>0</v>
      </c>
      <c r="BN84" s="329">
        <v>0</v>
      </c>
      <c r="BO84" s="329">
        <v>0</v>
      </c>
      <c r="BP84" s="329">
        <v>0</v>
      </c>
      <c r="BQ84" s="329">
        <v>0</v>
      </c>
      <c r="BR84" s="329">
        <v>0</v>
      </c>
      <c r="BS84" s="329">
        <v>0</v>
      </c>
      <c r="BT84" s="329">
        <v>0</v>
      </c>
    </row>
    <row r="85" spans="1:72" ht="15.75" customHeight="1" x14ac:dyDescent="0.25">
      <c r="A85" s="2" t="s">
        <v>1445</v>
      </c>
      <c r="B85" s="218">
        <v>46255</v>
      </c>
      <c r="C85" s="332">
        <v>0.75</v>
      </c>
      <c r="D85" s="332">
        <v>0.79166666666666663</v>
      </c>
      <c r="E85" s="329">
        <v>0</v>
      </c>
      <c r="F85" s="329">
        <v>0</v>
      </c>
      <c r="G85" s="329">
        <v>0</v>
      </c>
      <c r="H85" s="329">
        <v>0</v>
      </c>
      <c r="I85" s="329">
        <v>0</v>
      </c>
      <c r="J85" s="329">
        <v>0</v>
      </c>
      <c r="K85" s="329">
        <v>0</v>
      </c>
      <c r="L85" s="329">
        <v>0</v>
      </c>
      <c r="M85" s="329">
        <v>0</v>
      </c>
      <c r="N85" s="329">
        <v>0</v>
      </c>
      <c r="O85" s="329">
        <v>0</v>
      </c>
      <c r="P85" s="329">
        <v>0</v>
      </c>
      <c r="Q85" s="329">
        <v>0</v>
      </c>
      <c r="R85" s="329">
        <v>0</v>
      </c>
      <c r="S85" s="329">
        <v>0</v>
      </c>
      <c r="T85" s="329">
        <v>0</v>
      </c>
      <c r="U85" s="329">
        <v>0</v>
      </c>
      <c r="V85" s="329">
        <v>0</v>
      </c>
      <c r="W85" s="329">
        <v>0</v>
      </c>
      <c r="X85" s="329">
        <v>0</v>
      </c>
      <c r="Y85" s="329">
        <v>0</v>
      </c>
      <c r="Z85" s="329">
        <v>0</v>
      </c>
      <c r="AA85" s="329">
        <v>0</v>
      </c>
      <c r="AB85" s="329">
        <v>0</v>
      </c>
      <c r="AC85" s="329">
        <v>0</v>
      </c>
      <c r="AD85" s="329">
        <v>0</v>
      </c>
      <c r="AE85" s="329">
        <v>0</v>
      </c>
      <c r="AF85" s="329">
        <v>0</v>
      </c>
      <c r="AG85" s="329">
        <v>0</v>
      </c>
      <c r="AH85" s="329">
        <v>0</v>
      </c>
      <c r="AI85" s="329">
        <v>0</v>
      </c>
      <c r="AJ85" s="329">
        <v>0</v>
      </c>
      <c r="AK85" s="329">
        <v>0</v>
      </c>
      <c r="AL85" s="329">
        <v>0</v>
      </c>
      <c r="AM85" s="329">
        <v>0</v>
      </c>
      <c r="AN85" s="329">
        <v>0</v>
      </c>
      <c r="AO85" s="329">
        <v>0</v>
      </c>
      <c r="AP85" s="329">
        <v>0</v>
      </c>
      <c r="AQ85" s="329">
        <v>0</v>
      </c>
      <c r="AR85" s="329">
        <v>0</v>
      </c>
      <c r="AS85" s="329">
        <v>0</v>
      </c>
      <c r="AT85" s="329">
        <v>0</v>
      </c>
      <c r="AU85" s="329">
        <v>0</v>
      </c>
      <c r="AV85" s="329">
        <v>0</v>
      </c>
      <c r="AW85" s="329">
        <v>0</v>
      </c>
      <c r="AX85" s="329">
        <v>0</v>
      </c>
      <c r="AY85" s="329">
        <v>0</v>
      </c>
      <c r="AZ85" s="329">
        <v>0</v>
      </c>
      <c r="BA85" s="329">
        <v>0</v>
      </c>
      <c r="BB85" s="329">
        <v>0</v>
      </c>
      <c r="BC85" s="329">
        <v>0</v>
      </c>
      <c r="BD85" s="329">
        <v>0</v>
      </c>
      <c r="BE85" s="329">
        <v>0</v>
      </c>
      <c r="BF85" s="329">
        <v>0</v>
      </c>
      <c r="BG85" s="329">
        <v>0</v>
      </c>
      <c r="BH85" s="329">
        <v>0</v>
      </c>
      <c r="BI85" s="329">
        <v>0</v>
      </c>
      <c r="BJ85" s="329">
        <v>0</v>
      </c>
      <c r="BK85" s="329">
        <v>0</v>
      </c>
      <c r="BL85" s="329">
        <v>0</v>
      </c>
      <c r="BM85" s="329">
        <v>0</v>
      </c>
      <c r="BN85" s="329">
        <v>0</v>
      </c>
      <c r="BO85" s="329">
        <v>0</v>
      </c>
      <c r="BP85" s="329">
        <v>0</v>
      </c>
      <c r="BQ85" s="329">
        <v>0</v>
      </c>
      <c r="BR85" s="329">
        <v>0</v>
      </c>
      <c r="BS85" s="329">
        <v>0</v>
      </c>
      <c r="BT85" s="329">
        <v>0</v>
      </c>
    </row>
    <row r="86" spans="1:72" ht="15.75" customHeight="1" x14ac:dyDescent="0.25">
      <c r="A86" s="2" t="s">
        <v>1446</v>
      </c>
      <c r="B86" s="218">
        <v>46255</v>
      </c>
      <c r="C86" s="332">
        <v>0.79166666666666663</v>
      </c>
      <c r="D86" s="332">
        <v>0.83333333333333337</v>
      </c>
      <c r="E86" s="329">
        <v>0</v>
      </c>
      <c r="F86" s="329">
        <v>0</v>
      </c>
      <c r="G86" s="329">
        <v>0</v>
      </c>
      <c r="H86" s="329">
        <v>0</v>
      </c>
      <c r="I86" s="329">
        <v>0</v>
      </c>
      <c r="J86" s="329">
        <v>0</v>
      </c>
      <c r="K86" s="329">
        <v>0</v>
      </c>
      <c r="L86" s="329">
        <v>0</v>
      </c>
      <c r="M86" s="329">
        <v>0</v>
      </c>
      <c r="N86" s="329">
        <v>0</v>
      </c>
      <c r="O86" s="329">
        <v>0</v>
      </c>
      <c r="P86" s="329">
        <v>0</v>
      </c>
      <c r="Q86" s="329">
        <v>0</v>
      </c>
      <c r="R86" s="329">
        <v>0</v>
      </c>
      <c r="S86" s="329">
        <v>0</v>
      </c>
      <c r="T86" s="329">
        <v>0</v>
      </c>
      <c r="U86" s="329">
        <v>0</v>
      </c>
      <c r="V86" s="329">
        <v>0</v>
      </c>
      <c r="W86" s="329">
        <v>0</v>
      </c>
      <c r="X86" s="329">
        <v>0</v>
      </c>
      <c r="Y86" s="329">
        <v>0</v>
      </c>
      <c r="Z86" s="329">
        <v>0</v>
      </c>
      <c r="AA86" s="329">
        <v>0</v>
      </c>
      <c r="AB86" s="329">
        <v>0</v>
      </c>
      <c r="AC86" s="329">
        <v>0</v>
      </c>
      <c r="AD86" s="329">
        <v>0</v>
      </c>
      <c r="AE86" s="329">
        <v>0</v>
      </c>
      <c r="AF86" s="329">
        <v>0</v>
      </c>
      <c r="AG86" s="329">
        <v>0</v>
      </c>
      <c r="AH86" s="329">
        <v>0</v>
      </c>
      <c r="AI86" s="329">
        <v>0</v>
      </c>
      <c r="AJ86" s="329">
        <v>0</v>
      </c>
      <c r="AK86" s="329">
        <v>0</v>
      </c>
      <c r="AL86" s="329">
        <v>0</v>
      </c>
      <c r="AM86" s="329">
        <v>0</v>
      </c>
      <c r="AN86" s="329">
        <v>0</v>
      </c>
      <c r="AO86" s="329">
        <v>0</v>
      </c>
      <c r="AP86" s="329">
        <v>0</v>
      </c>
      <c r="AQ86" s="329">
        <v>0</v>
      </c>
      <c r="AR86" s="329">
        <v>0</v>
      </c>
      <c r="AS86" s="329">
        <v>0</v>
      </c>
      <c r="AT86" s="329">
        <v>0</v>
      </c>
      <c r="AU86" s="329">
        <v>0</v>
      </c>
      <c r="AV86" s="329">
        <v>0</v>
      </c>
      <c r="AW86" s="329">
        <v>0</v>
      </c>
      <c r="AX86" s="329">
        <v>0</v>
      </c>
      <c r="AY86" s="329">
        <v>0</v>
      </c>
      <c r="AZ86" s="329">
        <v>0</v>
      </c>
      <c r="BA86" s="329">
        <v>0</v>
      </c>
      <c r="BB86" s="329">
        <v>0</v>
      </c>
      <c r="BC86" s="329">
        <v>0</v>
      </c>
      <c r="BD86" s="329">
        <v>0</v>
      </c>
      <c r="BE86" s="329">
        <v>0</v>
      </c>
      <c r="BF86" s="329">
        <v>0</v>
      </c>
      <c r="BG86" s="329">
        <v>0</v>
      </c>
      <c r="BH86" s="329">
        <v>0</v>
      </c>
      <c r="BI86" s="329">
        <v>0</v>
      </c>
      <c r="BJ86" s="329">
        <v>0</v>
      </c>
      <c r="BK86" s="329">
        <v>0</v>
      </c>
      <c r="BL86" s="329">
        <v>0</v>
      </c>
      <c r="BM86" s="329">
        <v>0</v>
      </c>
      <c r="BN86" s="329">
        <v>0</v>
      </c>
      <c r="BO86" s="329">
        <v>0</v>
      </c>
      <c r="BP86" s="329">
        <v>0</v>
      </c>
      <c r="BQ86" s="329">
        <v>0</v>
      </c>
      <c r="BR86" s="329">
        <v>0</v>
      </c>
      <c r="BS86" s="329">
        <v>0</v>
      </c>
      <c r="BT86" s="329">
        <v>0</v>
      </c>
    </row>
    <row r="87" spans="1:72" ht="15.75" customHeight="1" x14ac:dyDescent="0.25">
      <c r="A87" s="2" t="s">
        <v>1447</v>
      </c>
      <c r="B87" s="218">
        <v>46255</v>
      </c>
      <c r="C87" s="332">
        <v>0.83333333333333337</v>
      </c>
      <c r="D87" s="332">
        <v>0.875</v>
      </c>
      <c r="E87" s="329">
        <v>0</v>
      </c>
      <c r="F87" s="329">
        <v>0</v>
      </c>
      <c r="G87" s="329">
        <v>0</v>
      </c>
      <c r="H87" s="329">
        <v>0</v>
      </c>
      <c r="I87" s="329">
        <v>0</v>
      </c>
      <c r="J87" s="329">
        <v>0</v>
      </c>
      <c r="K87" s="329">
        <v>0</v>
      </c>
      <c r="L87" s="329">
        <v>0</v>
      </c>
      <c r="M87" s="329">
        <v>0</v>
      </c>
      <c r="N87" s="329">
        <v>0</v>
      </c>
      <c r="O87" s="329">
        <v>0</v>
      </c>
      <c r="P87" s="329">
        <v>0</v>
      </c>
      <c r="Q87" s="329">
        <v>0</v>
      </c>
      <c r="R87" s="329">
        <v>0</v>
      </c>
      <c r="S87" s="329">
        <v>0</v>
      </c>
      <c r="T87" s="329">
        <v>0</v>
      </c>
      <c r="U87" s="329">
        <v>0</v>
      </c>
      <c r="V87" s="329">
        <v>0</v>
      </c>
      <c r="W87" s="329">
        <v>0</v>
      </c>
      <c r="X87" s="329">
        <v>0</v>
      </c>
      <c r="Y87" s="329">
        <v>0</v>
      </c>
      <c r="Z87" s="329">
        <v>0</v>
      </c>
      <c r="AA87" s="329">
        <v>0</v>
      </c>
      <c r="AB87" s="329">
        <v>0</v>
      </c>
      <c r="AC87" s="329">
        <v>0</v>
      </c>
      <c r="AD87" s="329">
        <v>0</v>
      </c>
      <c r="AE87" s="329">
        <v>0</v>
      </c>
      <c r="AF87" s="329">
        <v>0</v>
      </c>
      <c r="AG87" s="329">
        <v>0</v>
      </c>
      <c r="AH87" s="329">
        <v>0</v>
      </c>
      <c r="AI87" s="329">
        <v>0</v>
      </c>
      <c r="AJ87" s="329">
        <v>0</v>
      </c>
      <c r="AK87" s="329">
        <v>0</v>
      </c>
      <c r="AL87" s="329">
        <v>0</v>
      </c>
      <c r="AM87" s="329">
        <v>0</v>
      </c>
      <c r="AN87" s="329">
        <v>0</v>
      </c>
      <c r="AO87" s="329">
        <v>0</v>
      </c>
      <c r="AP87" s="329">
        <v>0</v>
      </c>
      <c r="AQ87" s="329">
        <v>0</v>
      </c>
      <c r="AR87" s="329">
        <v>0</v>
      </c>
      <c r="AS87" s="329">
        <v>0</v>
      </c>
      <c r="AT87" s="329">
        <v>0</v>
      </c>
      <c r="AU87" s="329">
        <v>0</v>
      </c>
      <c r="AV87" s="329">
        <v>0</v>
      </c>
      <c r="AW87" s="329">
        <v>0</v>
      </c>
      <c r="AX87" s="329">
        <v>0</v>
      </c>
      <c r="AY87" s="329">
        <v>0</v>
      </c>
      <c r="AZ87" s="329">
        <v>0</v>
      </c>
      <c r="BA87" s="329">
        <v>0</v>
      </c>
      <c r="BB87" s="329">
        <v>0</v>
      </c>
      <c r="BC87" s="329">
        <v>0</v>
      </c>
      <c r="BD87" s="329">
        <v>0</v>
      </c>
      <c r="BE87" s="329">
        <v>0</v>
      </c>
      <c r="BF87" s="329">
        <v>0</v>
      </c>
      <c r="BG87" s="329">
        <v>0</v>
      </c>
      <c r="BH87" s="329">
        <v>0</v>
      </c>
      <c r="BI87" s="329">
        <v>0</v>
      </c>
      <c r="BJ87" s="329">
        <v>0</v>
      </c>
      <c r="BK87" s="329">
        <v>0</v>
      </c>
      <c r="BL87" s="329">
        <v>0</v>
      </c>
      <c r="BM87" s="329">
        <v>0</v>
      </c>
      <c r="BN87" s="329">
        <v>0</v>
      </c>
      <c r="BO87" s="329">
        <v>0</v>
      </c>
      <c r="BP87" s="329">
        <v>0</v>
      </c>
      <c r="BQ87" s="329">
        <v>0</v>
      </c>
      <c r="BR87" s="329">
        <v>0</v>
      </c>
      <c r="BS87" s="329">
        <v>0</v>
      </c>
      <c r="BT87" s="329">
        <v>0</v>
      </c>
    </row>
    <row r="88" spans="1:72" ht="15.75" customHeight="1" x14ac:dyDescent="0.25">
      <c r="A88" s="2" t="s">
        <v>1448</v>
      </c>
      <c r="B88" s="218">
        <v>46255</v>
      </c>
      <c r="C88" s="332">
        <v>0.875</v>
      </c>
      <c r="D88" s="332">
        <v>0.91666666666666663</v>
      </c>
      <c r="E88" s="329">
        <v>0</v>
      </c>
      <c r="F88" s="329">
        <v>0</v>
      </c>
      <c r="G88" s="329">
        <v>0</v>
      </c>
      <c r="H88" s="329">
        <v>0</v>
      </c>
      <c r="I88" s="329">
        <v>0</v>
      </c>
      <c r="J88" s="329">
        <v>0</v>
      </c>
      <c r="K88" s="329">
        <v>0</v>
      </c>
      <c r="L88" s="329">
        <v>0</v>
      </c>
      <c r="M88" s="329">
        <v>0</v>
      </c>
      <c r="N88" s="329">
        <v>0</v>
      </c>
      <c r="O88" s="329">
        <v>0</v>
      </c>
      <c r="P88" s="329">
        <v>0</v>
      </c>
      <c r="Q88" s="329">
        <v>0</v>
      </c>
      <c r="R88" s="329">
        <v>0</v>
      </c>
      <c r="S88" s="329">
        <v>0</v>
      </c>
      <c r="T88" s="329">
        <v>0</v>
      </c>
      <c r="U88" s="329">
        <v>0</v>
      </c>
      <c r="V88" s="329">
        <v>0</v>
      </c>
      <c r="W88" s="329">
        <v>0</v>
      </c>
      <c r="X88" s="329">
        <v>0</v>
      </c>
      <c r="Y88" s="329">
        <v>0</v>
      </c>
      <c r="Z88" s="329">
        <v>0</v>
      </c>
      <c r="AA88" s="329">
        <v>0</v>
      </c>
      <c r="AB88" s="329">
        <v>0</v>
      </c>
      <c r="AC88" s="329">
        <v>0</v>
      </c>
      <c r="AD88" s="329">
        <v>0</v>
      </c>
      <c r="AE88" s="329">
        <v>0</v>
      </c>
      <c r="AF88" s="329">
        <v>0</v>
      </c>
      <c r="AG88" s="329">
        <v>0</v>
      </c>
      <c r="AH88" s="329">
        <v>0</v>
      </c>
      <c r="AI88" s="329">
        <v>0</v>
      </c>
      <c r="AJ88" s="329">
        <v>0</v>
      </c>
      <c r="AK88" s="329">
        <v>0</v>
      </c>
      <c r="AL88" s="329">
        <v>0</v>
      </c>
      <c r="AM88" s="329">
        <v>0</v>
      </c>
      <c r="AN88" s="329">
        <v>0</v>
      </c>
      <c r="AO88" s="329">
        <v>0</v>
      </c>
      <c r="AP88" s="329">
        <v>0</v>
      </c>
      <c r="AQ88" s="329">
        <v>0</v>
      </c>
      <c r="AR88" s="329">
        <v>0</v>
      </c>
      <c r="AS88" s="329">
        <v>0</v>
      </c>
      <c r="AT88" s="329">
        <v>0</v>
      </c>
      <c r="AU88" s="329">
        <v>0</v>
      </c>
      <c r="AV88" s="329">
        <v>0</v>
      </c>
      <c r="AW88" s="329">
        <v>0</v>
      </c>
      <c r="AX88" s="329">
        <v>0</v>
      </c>
      <c r="AY88" s="329">
        <v>0</v>
      </c>
      <c r="AZ88" s="329">
        <v>0</v>
      </c>
      <c r="BA88" s="329">
        <v>0</v>
      </c>
      <c r="BB88" s="329">
        <v>0</v>
      </c>
      <c r="BC88" s="329">
        <v>0</v>
      </c>
      <c r="BD88" s="329">
        <v>0</v>
      </c>
      <c r="BE88" s="329">
        <v>0</v>
      </c>
      <c r="BF88" s="329">
        <v>0</v>
      </c>
      <c r="BG88" s="329">
        <v>0</v>
      </c>
      <c r="BH88" s="329">
        <v>0</v>
      </c>
      <c r="BI88" s="329">
        <v>0</v>
      </c>
      <c r="BJ88" s="329">
        <v>0</v>
      </c>
      <c r="BK88" s="329">
        <v>0</v>
      </c>
      <c r="BL88" s="329">
        <v>0</v>
      </c>
      <c r="BM88" s="329">
        <v>0</v>
      </c>
      <c r="BN88" s="329">
        <v>0</v>
      </c>
      <c r="BO88" s="329">
        <v>0</v>
      </c>
      <c r="BP88" s="329">
        <v>0</v>
      </c>
      <c r="BQ88" s="329">
        <v>0</v>
      </c>
      <c r="BR88" s="329">
        <v>0</v>
      </c>
      <c r="BS88" s="329">
        <v>0</v>
      </c>
      <c r="BT88" s="329">
        <v>0</v>
      </c>
    </row>
    <row r="89" spans="1:72" ht="15.75" customHeight="1" x14ac:dyDescent="0.25">
      <c r="A89" s="2" t="s">
        <v>1449</v>
      </c>
      <c r="B89" s="218">
        <v>46256</v>
      </c>
      <c r="C89" s="332">
        <v>0.75</v>
      </c>
      <c r="D89" s="332">
        <v>0.79166666666666663</v>
      </c>
      <c r="E89" s="329">
        <v>0</v>
      </c>
      <c r="F89" s="329">
        <v>0</v>
      </c>
      <c r="G89" s="329">
        <v>0</v>
      </c>
      <c r="H89" s="329">
        <v>0</v>
      </c>
      <c r="I89" s="329">
        <v>0</v>
      </c>
      <c r="J89" s="329">
        <v>0</v>
      </c>
      <c r="K89" s="329">
        <v>0</v>
      </c>
      <c r="L89" s="329">
        <v>0</v>
      </c>
      <c r="M89" s="329">
        <v>0</v>
      </c>
      <c r="N89" s="329">
        <v>0</v>
      </c>
      <c r="O89" s="329">
        <v>0</v>
      </c>
      <c r="P89" s="329">
        <v>0</v>
      </c>
      <c r="Q89" s="329">
        <v>0</v>
      </c>
      <c r="R89" s="329">
        <v>0</v>
      </c>
      <c r="S89" s="329">
        <v>0</v>
      </c>
      <c r="T89" s="329">
        <v>0</v>
      </c>
      <c r="U89" s="329">
        <v>0</v>
      </c>
      <c r="V89" s="329">
        <v>0</v>
      </c>
      <c r="W89" s="329">
        <v>0</v>
      </c>
      <c r="X89" s="329">
        <v>0</v>
      </c>
      <c r="Y89" s="329">
        <v>0</v>
      </c>
      <c r="Z89" s="329">
        <v>0</v>
      </c>
      <c r="AA89" s="329">
        <v>0</v>
      </c>
      <c r="AB89" s="329">
        <v>0</v>
      </c>
      <c r="AC89" s="329">
        <v>0</v>
      </c>
      <c r="AD89" s="329">
        <v>0</v>
      </c>
      <c r="AE89" s="329">
        <v>0</v>
      </c>
      <c r="AF89" s="329">
        <v>0</v>
      </c>
      <c r="AG89" s="329">
        <v>0</v>
      </c>
      <c r="AH89" s="329">
        <v>0</v>
      </c>
      <c r="AI89" s="329">
        <v>0</v>
      </c>
      <c r="AJ89" s="329">
        <v>0</v>
      </c>
      <c r="AK89" s="329">
        <v>0</v>
      </c>
      <c r="AL89" s="329">
        <v>0</v>
      </c>
      <c r="AM89" s="329">
        <v>0</v>
      </c>
      <c r="AN89" s="329">
        <v>0</v>
      </c>
      <c r="AO89" s="329">
        <v>0</v>
      </c>
      <c r="AP89" s="329">
        <v>0</v>
      </c>
      <c r="AQ89" s="329">
        <v>0</v>
      </c>
      <c r="AR89" s="329">
        <v>0</v>
      </c>
      <c r="AS89" s="329">
        <v>0</v>
      </c>
      <c r="AT89" s="329">
        <v>0</v>
      </c>
      <c r="AU89" s="329">
        <v>0</v>
      </c>
      <c r="AV89" s="329">
        <v>0</v>
      </c>
      <c r="AW89" s="329">
        <v>0</v>
      </c>
      <c r="AX89" s="329">
        <v>0</v>
      </c>
      <c r="AY89" s="329">
        <v>0</v>
      </c>
      <c r="AZ89" s="329">
        <v>0</v>
      </c>
      <c r="BA89" s="329">
        <v>0</v>
      </c>
      <c r="BB89" s="329">
        <v>0</v>
      </c>
      <c r="BC89" s="329">
        <v>0</v>
      </c>
      <c r="BD89" s="329">
        <v>0</v>
      </c>
      <c r="BE89" s="329">
        <v>0</v>
      </c>
      <c r="BF89" s="329">
        <v>0</v>
      </c>
      <c r="BG89" s="329">
        <v>0</v>
      </c>
      <c r="BH89" s="329">
        <v>0</v>
      </c>
      <c r="BI89" s="329">
        <v>0</v>
      </c>
      <c r="BJ89" s="329">
        <v>0</v>
      </c>
      <c r="BK89" s="329">
        <v>0</v>
      </c>
      <c r="BL89" s="329">
        <v>0</v>
      </c>
      <c r="BM89" s="329">
        <v>0</v>
      </c>
      <c r="BN89" s="329">
        <v>0</v>
      </c>
      <c r="BO89" s="329">
        <v>0</v>
      </c>
      <c r="BP89" s="329">
        <v>0</v>
      </c>
      <c r="BQ89" s="329">
        <v>0</v>
      </c>
      <c r="BR89" s="329">
        <v>0</v>
      </c>
      <c r="BS89" s="329">
        <v>0</v>
      </c>
      <c r="BT89" s="329">
        <v>0</v>
      </c>
    </row>
    <row r="90" spans="1:72" ht="15.75" customHeight="1" x14ac:dyDescent="0.25">
      <c r="A90" s="2" t="s">
        <v>1450</v>
      </c>
      <c r="B90" s="218">
        <v>46256</v>
      </c>
      <c r="C90" s="332">
        <v>0.79166666666666663</v>
      </c>
      <c r="D90" s="332">
        <v>0.83333333333333337</v>
      </c>
      <c r="E90" s="329">
        <v>0</v>
      </c>
      <c r="F90" s="329">
        <v>0</v>
      </c>
      <c r="G90" s="329">
        <v>0</v>
      </c>
      <c r="H90" s="329">
        <v>0</v>
      </c>
      <c r="I90" s="329">
        <v>0</v>
      </c>
      <c r="J90" s="329">
        <v>0</v>
      </c>
      <c r="K90" s="329">
        <v>0</v>
      </c>
      <c r="L90" s="329">
        <v>0</v>
      </c>
      <c r="M90" s="329">
        <v>0</v>
      </c>
      <c r="N90" s="329">
        <v>0</v>
      </c>
      <c r="O90" s="329">
        <v>0</v>
      </c>
      <c r="P90" s="329">
        <v>0</v>
      </c>
      <c r="Q90" s="329">
        <v>0</v>
      </c>
      <c r="R90" s="329">
        <v>0</v>
      </c>
      <c r="S90" s="329">
        <v>0</v>
      </c>
      <c r="T90" s="329">
        <v>0</v>
      </c>
      <c r="U90" s="329">
        <v>0</v>
      </c>
      <c r="V90" s="329">
        <v>0</v>
      </c>
      <c r="W90" s="329">
        <v>0</v>
      </c>
      <c r="X90" s="329">
        <v>0</v>
      </c>
      <c r="Y90" s="329">
        <v>0</v>
      </c>
      <c r="Z90" s="329">
        <v>0</v>
      </c>
      <c r="AA90" s="329">
        <v>0</v>
      </c>
      <c r="AB90" s="329">
        <v>0</v>
      </c>
      <c r="AC90" s="329">
        <v>0</v>
      </c>
      <c r="AD90" s="329">
        <v>0</v>
      </c>
      <c r="AE90" s="329">
        <v>0</v>
      </c>
      <c r="AF90" s="329">
        <v>0</v>
      </c>
      <c r="AG90" s="329">
        <v>0</v>
      </c>
      <c r="AH90" s="329">
        <v>0</v>
      </c>
      <c r="AI90" s="329">
        <v>0</v>
      </c>
      <c r="AJ90" s="329">
        <v>0</v>
      </c>
      <c r="AK90" s="329">
        <v>0</v>
      </c>
      <c r="AL90" s="329">
        <v>0</v>
      </c>
      <c r="AM90" s="329">
        <v>0</v>
      </c>
      <c r="AN90" s="329">
        <v>0</v>
      </c>
      <c r="AO90" s="329">
        <v>0</v>
      </c>
      <c r="AP90" s="329">
        <v>0</v>
      </c>
      <c r="AQ90" s="329">
        <v>0</v>
      </c>
      <c r="AR90" s="329">
        <v>0</v>
      </c>
      <c r="AS90" s="329">
        <v>0</v>
      </c>
      <c r="AT90" s="329">
        <v>0</v>
      </c>
      <c r="AU90" s="329">
        <v>0</v>
      </c>
      <c r="AV90" s="329">
        <v>0</v>
      </c>
      <c r="AW90" s="329">
        <v>0</v>
      </c>
      <c r="AX90" s="329">
        <v>0</v>
      </c>
      <c r="AY90" s="329">
        <v>0</v>
      </c>
      <c r="AZ90" s="329">
        <v>0</v>
      </c>
      <c r="BA90" s="329">
        <v>0</v>
      </c>
      <c r="BB90" s="329">
        <v>0</v>
      </c>
      <c r="BC90" s="329">
        <v>0</v>
      </c>
      <c r="BD90" s="329">
        <v>0</v>
      </c>
      <c r="BE90" s="329">
        <v>0</v>
      </c>
      <c r="BF90" s="329">
        <v>0</v>
      </c>
      <c r="BG90" s="329">
        <v>0</v>
      </c>
      <c r="BH90" s="329">
        <v>0</v>
      </c>
      <c r="BI90" s="329">
        <v>0</v>
      </c>
      <c r="BJ90" s="329">
        <v>0</v>
      </c>
      <c r="BK90" s="329">
        <v>0</v>
      </c>
      <c r="BL90" s="329">
        <v>0</v>
      </c>
      <c r="BM90" s="329">
        <v>0</v>
      </c>
      <c r="BN90" s="329">
        <v>0</v>
      </c>
      <c r="BO90" s="329">
        <v>0</v>
      </c>
      <c r="BP90" s="329">
        <v>0</v>
      </c>
      <c r="BQ90" s="329">
        <v>0</v>
      </c>
      <c r="BR90" s="329">
        <v>0</v>
      </c>
      <c r="BS90" s="329">
        <v>0</v>
      </c>
      <c r="BT90" s="329">
        <v>0</v>
      </c>
    </row>
    <row r="91" spans="1:72" ht="15.75" customHeight="1" x14ac:dyDescent="0.25">
      <c r="A91" s="2" t="s">
        <v>1451</v>
      </c>
      <c r="B91" s="218">
        <v>46256</v>
      </c>
      <c r="C91" s="332">
        <v>0.83333333333333337</v>
      </c>
      <c r="D91" s="332">
        <v>0.875</v>
      </c>
      <c r="E91" s="329">
        <v>0</v>
      </c>
      <c r="F91" s="329">
        <v>0</v>
      </c>
      <c r="G91" s="329">
        <v>0</v>
      </c>
      <c r="H91" s="329">
        <v>0</v>
      </c>
      <c r="I91" s="329">
        <v>0</v>
      </c>
      <c r="J91" s="329">
        <v>0</v>
      </c>
      <c r="K91" s="329">
        <v>0</v>
      </c>
      <c r="L91" s="329">
        <v>0</v>
      </c>
      <c r="M91" s="329">
        <v>0</v>
      </c>
      <c r="N91" s="329">
        <v>0</v>
      </c>
      <c r="O91" s="329">
        <v>0</v>
      </c>
      <c r="P91" s="329">
        <v>0</v>
      </c>
      <c r="Q91" s="329">
        <v>0</v>
      </c>
      <c r="R91" s="329">
        <v>0</v>
      </c>
      <c r="S91" s="329">
        <v>0</v>
      </c>
      <c r="T91" s="329">
        <v>0</v>
      </c>
      <c r="U91" s="329">
        <v>0</v>
      </c>
      <c r="V91" s="329">
        <v>0</v>
      </c>
      <c r="W91" s="329">
        <v>0</v>
      </c>
      <c r="X91" s="329">
        <v>0</v>
      </c>
      <c r="Y91" s="329">
        <v>0</v>
      </c>
      <c r="Z91" s="329">
        <v>0</v>
      </c>
      <c r="AA91" s="329">
        <v>0</v>
      </c>
      <c r="AB91" s="329">
        <v>0</v>
      </c>
      <c r="AC91" s="329">
        <v>0</v>
      </c>
      <c r="AD91" s="329">
        <v>0</v>
      </c>
      <c r="AE91" s="329">
        <v>0</v>
      </c>
      <c r="AF91" s="329">
        <v>0</v>
      </c>
      <c r="AG91" s="329">
        <v>0</v>
      </c>
      <c r="AH91" s="329">
        <v>0</v>
      </c>
      <c r="AI91" s="329">
        <v>0</v>
      </c>
      <c r="AJ91" s="329">
        <v>0</v>
      </c>
      <c r="AK91" s="329">
        <v>0</v>
      </c>
      <c r="AL91" s="329">
        <v>0</v>
      </c>
      <c r="AM91" s="329">
        <v>0</v>
      </c>
      <c r="AN91" s="329">
        <v>0</v>
      </c>
      <c r="AO91" s="329">
        <v>0</v>
      </c>
      <c r="AP91" s="329">
        <v>0</v>
      </c>
      <c r="AQ91" s="329">
        <v>0</v>
      </c>
      <c r="AR91" s="329">
        <v>0</v>
      </c>
      <c r="AS91" s="329">
        <v>0</v>
      </c>
      <c r="AT91" s="329">
        <v>0</v>
      </c>
      <c r="AU91" s="329">
        <v>0</v>
      </c>
      <c r="AV91" s="329">
        <v>0</v>
      </c>
      <c r="AW91" s="329">
        <v>0</v>
      </c>
      <c r="AX91" s="329">
        <v>0</v>
      </c>
      <c r="AY91" s="329">
        <v>0</v>
      </c>
      <c r="AZ91" s="329">
        <v>0</v>
      </c>
      <c r="BA91" s="329">
        <v>0</v>
      </c>
      <c r="BB91" s="329">
        <v>0</v>
      </c>
      <c r="BC91" s="329">
        <v>0</v>
      </c>
      <c r="BD91" s="329">
        <v>0</v>
      </c>
      <c r="BE91" s="329">
        <v>0</v>
      </c>
      <c r="BF91" s="329">
        <v>0</v>
      </c>
      <c r="BG91" s="329">
        <v>0</v>
      </c>
      <c r="BH91" s="329">
        <v>0</v>
      </c>
      <c r="BI91" s="329">
        <v>0</v>
      </c>
      <c r="BJ91" s="329">
        <v>0</v>
      </c>
      <c r="BK91" s="329">
        <v>0</v>
      </c>
      <c r="BL91" s="329">
        <v>0</v>
      </c>
      <c r="BM91" s="329">
        <v>0</v>
      </c>
      <c r="BN91" s="329">
        <v>0</v>
      </c>
      <c r="BO91" s="329">
        <v>0</v>
      </c>
      <c r="BP91" s="329">
        <v>0</v>
      </c>
      <c r="BQ91" s="329">
        <v>0</v>
      </c>
      <c r="BR91" s="329">
        <v>0</v>
      </c>
      <c r="BS91" s="329">
        <v>0</v>
      </c>
      <c r="BT91" s="329">
        <v>0</v>
      </c>
    </row>
    <row r="92" spans="1:72" ht="15.75" customHeight="1" x14ac:dyDescent="0.25">
      <c r="A92" s="2" t="s">
        <v>1452</v>
      </c>
      <c r="B92" s="218">
        <v>46256</v>
      </c>
      <c r="C92" s="332">
        <v>0.875</v>
      </c>
      <c r="D92" s="332">
        <v>0.91666666666666663</v>
      </c>
      <c r="E92" s="329">
        <v>0</v>
      </c>
      <c r="F92" s="329">
        <v>0</v>
      </c>
      <c r="G92" s="329">
        <v>0</v>
      </c>
      <c r="H92" s="329">
        <v>0</v>
      </c>
      <c r="I92" s="329">
        <v>0</v>
      </c>
      <c r="J92" s="329">
        <v>0</v>
      </c>
      <c r="K92" s="329">
        <v>0</v>
      </c>
      <c r="L92" s="329">
        <v>0</v>
      </c>
      <c r="M92" s="329">
        <v>0</v>
      </c>
      <c r="N92" s="329">
        <v>0</v>
      </c>
      <c r="O92" s="329">
        <v>0</v>
      </c>
      <c r="P92" s="329">
        <v>0</v>
      </c>
      <c r="Q92" s="329">
        <v>0</v>
      </c>
      <c r="R92" s="329">
        <v>0</v>
      </c>
      <c r="S92" s="329">
        <v>0</v>
      </c>
      <c r="T92" s="329">
        <v>0</v>
      </c>
      <c r="U92" s="329">
        <v>0</v>
      </c>
      <c r="V92" s="329">
        <v>0</v>
      </c>
      <c r="W92" s="329">
        <v>0</v>
      </c>
      <c r="X92" s="329">
        <v>0</v>
      </c>
      <c r="Y92" s="329">
        <v>0</v>
      </c>
      <c r="Z92" s="329">
        <v>0</v>
      </c>
      <c r="AA92" s="329">
        <v>0</v>
      </c>
      <c r="AB92" s="329">
        <v>0</v>
      </c>
      <c r="AC92" s="329">
        <v>0</v>
      </c>
      <c r="AD92" s="329">
        <v>0</v>
      </c>
      <c r="AE92" s="329">
        <v>0</v>
      </c>
      <c r="AF92" s="329">
        <v>0</v>
      </c>
      <c r="AG92" s="329">
        <v>0</v>
      </c>
      <c r="AH92" s="329">
        <v>0</v>
      </c>
      <c r="AI92" s="329">
        <v>0</v>
      </c>
      <c r="AJ92" s="329">
        <v>0</v>
      </c>
      <c r="AK92" s="329">
        <v>0</v>
      </c>
      <c r="AL92" s="329">
        <v>0</v>
      </c>
      <c r="AM92" s="329">
        <v>0</v>
      </c>
      <c r="AN92" s="329">
        <v>0</v>
      </c>
      <c r="AO92" s="329">
        <v>0</v>
      </c>
      <c r="AP92" s="329">
        <v>0</v>
      </c>
      <c r="AQ92" s="329">
        <v>0</v>
      </c>
      <c r="AR92" s="329">
        <v>0</v>
      </c>
      <c r="AS92" s="329">
        <v>0</v>
      </c>
      <c r="AT92" s="329">
        <v>0</v>
      </c>
      <c r="AU92" s="329">
        <v>0</v>
      </c>
      <c r="AV92" s="329">
        <v>0</v>
      </c>
      <c r="AW92" s="329">
        <v>0</v>
      </c>
      <c r="AX92" s="329">
        <v>0</v>
      </c>
      <c r="AY92" s="329">
        <v>0</v>
      </c>
      <c r="AZ92" s="329">
        <v>0</v>
      </c>
      <c r="BA92" s="329">
        <v>0</v>
      </c>
      <c r="BB92" s="329">
        <v>0</v>
      </c>
      <c r="BC92" s="329">
        <v>0</v>
      </c>
      <c r="BD92" s="329">
        <v>0</v>
      </c>
      <c r="BE92" s="329">
        <v>0</v>
      </c>
      <c r="BF92" s="329">
        <v>0</v>
      </c>
      <c r="BG92" s="329">
        <v>0</v>
      </c>
      <c r="BH92" s="329">
        <v>0</v>
      </c>
      <c r="BI92" s="329">
        <v>0</v>
      </c>
      <c r="BJ92" s="329">
        <v>0</v>
      </c>
      <c r="BK92" s="329">
        <v>0</v>
      </c>
      <c r="BL92" s="329">
        <v>0</v>
      </c>
      <c r="BM92" s="329">
        <v>0</v>
      </c>
      <c r="BN92" s="329">
        <v>0</v>
      </c>
      <c r="BO92" s="329">
        <v>0</v>
      </c>
      <c r="BP92" s="329">
        <v>0</v>
      </c>
      <c r="BQ92" s="329">
        <v>0</v>
      </c>
      <c r="BR92" s="329">
        <v>0</v>
      </c>
      <c r="BS92" s="329">
        <v>0</v>
      </c>
      <c r="BT92" s="329">
        <v>0</v>
      </c>
    </row>
    <row r="93" spans="1:72" ht="15.75" customHeight="1" x14ac:dyDescent="0.25">
      <c r="A93" s="2" t="s">
        <v>1453</v>
      </c>
      <c r="B93" s="218">
        <v>46257</v>
      </c>
      <c r="C93" s="332">
        <v>0.75</v>
      </c>
      <c r="D93" s="332">
        <v>0.79166666666666663</v>
      </c>
      <c r="E93" s="329">
        <v>0</v>
      </c>
      <c r="F93" s="329">
        <v>0</v>
      </c>
      <c r="G93" s="329">
        <v>0</v>
      </c>
      <c r="H93" s="329">
        <v>0</v>
      </c>
      <c r="I93" s="329">
        <v>0</v>
      </c>
      <c r="J93" s="329">
        <v>0</v>
      </c>
      <c r="K93" s="329">
        <v>0</v>
      </c>
      <c r="L93" s="329">
        <v>0</v>
      </c>
      <c r="M93" s="329">
        <v>0</v>
      </c>
      <c r="N93" s="329">
        <v>0</v>
      </c>
      <c r="O93" s="329">
        <v>0</v>
      </c>
      <c r="P93" s="329">
        <v>0</v>
      </c>
      <c r="Q93" s="329">
        <v>0</v>
      </c>
      <c r="R93" s="329">
        <v>0</v>
      </c>
      <c r="S93" s="329">
        <v>0</v>
      </c>
      <c r="T93" s="329">
        <v>0</v>
      </c>
      <c r="U93" s="329">
        <v>0</v>
      </c>
      <c r="V93" s="329">
        <v>0</v>
      </c>
      <c r="W93" s="329">
        <v>0</v>
      </c>
      <c r="X93" s="329">
        <v>0</v>
      </c>
      <c r="Y93" s="329">
        <v>0</v>
      </c>
      <c r="Z93" s="329">
        <v>0</v>
      </c>
      <c r="AA93" s="329">
        <v>0</v>
      </c>
      <c r="AB93" s="329">
        <v>0</v>
      </c>
      <c r="AC93" s="329">
        <v>0</v>
      </c>
      <c r="AD93" s="329">
        <v>0</v>
      </c>
      <c r="AE93" s="329">
        <v>0</v>
      </c>
      <c r="AF93" s="329">
        <v>0</v>
      </c>
      <c r="AG93" s="329">
        <v>0</v>
      </c>
      <c r="AH93" s="329">
        <v>0</v>
      </c>
      <c r="AI93" s="329">
        <v>0</v>
      </c>
      <c r="AJ93" s="329">
        <v>0</v>
      </c>
      <c r="AK93" s="329">
        <v>0</v>
      </c>
      <c r="AL93" s="329">
        <v>0</v>
      </c>
      <c r="AM93" s="329">
        <v>0</v>
      </c>
      <c r="AN93" s="329">
        <v>0</v>
      </c>
      <c r="AO93" s="329">
        <v>0</v>
      </c>
      <c r="AP93" s="329">
        <v>0</v>
      </c>
      <c r="AQ93" s="329">
        <v>0</v>
      </c>
      <c r="AR93" s="329">
        <v>0</v>
      </c>
      <c r="AS93" s="329">
        <v>0</v>
      </c>
      <c r="AT93" s="329">
        <v>0</v>
      </c>
      <c r="AU93" s="329">
        <v>0</v>
      </c>
      <c r="AV93" s="329">
        <v>0</v>
      </c>
      <c r="AW93" s="329">
        <v>0</v>
      </c>
      <c r="AX93" s="329">
        <v>0</v>
      </c>
      <c r="AY93" s="329">
        <v>0</v>
      </c>
      <c r="AZ93" s="329">
        <v>0</v>
      </c>
      <c r="BA93" s="329">
        <v>0</v>
      </c>
      <c r="BB93" s="329">
        <v>0</v>
      </c>
      <c r="BC93" s="329">
        <v>0</v>
      </c>
      <c r="BD93" s="329">
        <v>0</v>
      </c>
      <c r="BE93" s="329">
        <v>0</v>
      </c>
      <c r="BF93" s="329">
        <v>0</v>
      </c>
      <c r="BG93" s="329">
        <v>0</v>
      </c>
      <c r="BH93" s="329">
        <v>0</v>
      </c>
      <c r="BI93" s="329">
        <v>0</v>
      </c>
      <c r="BJ93" s="329">
        <v>0</v>
      </c>
      <c r="BK93" s="329">
        <v>0</v>
      </c>
      <c r="BL93" s="329">
        <v>0</v>
      </c>
      <c r="BM93" s="329">
        <v>0</v>
      </c>
      <c r="BN93" s="329">
        <v>0</v>
      </c>
      <c r="BO93" s="329">
        <v>0</v>
      </c>
      <c r="BP93" s="329">
        <v>0</v>
      </c>
      <c r="BQ93" s="329">
        <v>0</v>
      </c>
      <c r="BR93" s="329">
        <v>0</v>
      </c>
      <c r="BS93" s="329">
        <v>0</v>
      </c>
      <c r="BT93" s="329">
        <v>0</v>
      </c>
    </row>
    <row r="94" spans="1:72" ht="15.75" customHeight="1" x14ac:dyDescent="0.25">
      <c r="A94" s="2" t="s">
        <v>1454</v>
      </c>
      <c r="B94" s="218">
        <v>46257</v>
      </c>
      <c r="C94" s="332">
        <v>0.79166666666666663</v>
      </c>
      <c r="D94" s="332">
        <v>0.83333333333333337</v>
      </c>
      <c r="E94" s="329">
        <v>0</v>
      </c>
      <c r="F94" s="329">
        <v>0</v>
      </c>
      <c r="G94" s="329">
        <v>0</v>
      </c>
      <c r="H94" s="329">
        <v>0</v>
      </c>
      <c r="I94" s="329">
        <v>0</v>
      </c>
      <c r="J94" s="329">
        <v>0</v>
      </c>
      <c r="K94" s="329">
        <v>0</v>
      </c>
      <c r="L94" s="329">
        <v>0</v>
      </c>
      <c r="M94" s="329">
        <v>0</v>
      </c>
      <c r="N94" s="329">
        <v>0</v>
      </c>
      <c r="O94" s="329">
        <v>0</v>
      </c>
      <c r="P94" s="329">
        <v>0</v>
      </c>
      <c r="Q94" s="329">
        <v>0</v>
      </c>
      <c r="R94" s="329">
        <v>0</v>
      </c>
      <c r="S94" s="329">
        <v>0</v>
      </c>
      <c r="T94" s="329">
        <v>0</v>
      </c>
      <c r="U94" s="329">
        <v>0</v>
      </c>
      <c r="V94" s="329">
        <v>0</v>
      </c>
      <c r="W94" s="329">
        <v>0</v>
      </c>
      <c r="X94" s="329">
        <v>0</v>
      </c>
      <c r="Y94" s="329">
        <v>0</v>
      </c>
      <c r="Z94" s="329">
        <v>0</v>
      </c>
      <c r="AA94" s="329">
        <v>0</v>
      </c>
      <c r="AB94" s="329">
        <v>0</v>
      </c>
      <c r="AC94" s="329">
        <v>0</v>
      </c>
      <c r="AD94" s="329">
        <v>0</v>
      </c>
      <c r="AE94" s="329">
        <v>0</v>
      </c>
      <c r="AF94" s="329">
        <v>0</v>
      </c>
      <c r="AG94" s="329">
        <v>0</v>
      </c>
      <c r="AH94" s="329">
        <v>0</v>
      </c>
      <c r="AI94" s="329">
        <v>0</v>
      </c>
      <c r="AJ94" s="329">
        <v>0</v>
      </c>
      <c r="AK94" s="329">
        <v>0</v>
      </c>
      <c r="AL94" s="329">
        <v>0</v>
      </c>
      <c r="AM94" s="329">
        <v>0</v>
      </c>
      <c r="AN94" s="329">
        <v>0</v>
      </c>
      <c r="AO94" s="329">
        <v>0</v>
      </c>
      <c r="AP94" s="329">
        <v>0</v>
      </c>
      <c r="AQ94" s="329">
        <v>0</v>
      </c>
      <c r="AR94" s="329">
        <v>0</v>
      </c>
      <c r="AS94" s="329">
        <v>0</v>
      </c>
      <c r="AT94" s="329">
        <v>0</v>
      </c>
      <c r="AU94" s="329">
        <v>0</v>
      </c>
      <c r="AV94" s="329">
        <v>0</v>
      </c>
      <c r="AW94" s="329">
        <v>0</v>
      </c>
      <c r="AX94" s="329">
        <v>0</v>
      </c>
      <c r="AY94" s="329">
        <v>0</v>
      </c>
      <c r="AZ94" s="329">
        <v>0</v>
      </c>
      <c r="BA94" s="329">
        <v>0</v>
      </c>
      <c r="BB94" s="329">
        <v>0</v>
      </c>
      <c r="BC94" s="329">
        <v>0</v>
      </c>
      <c r="BD94" s="329">
        <v>0</v>
      </c>
      <c r="BE94" s="329">
        <v>0</v>
      </c>
      <c r="BF94" s="329">
        <v>0</v>
      </c>
      <c r="BG94" s="329">
        <v>0</v>
      </c>
      <c r="BH94" s="329">
        <v>0</v>
      </c>
      <c r="BI94" s="329">
        <v>0</v>
      </c>
      <c r="BJ94" s="329">
        <v>0</v>
      </c>
      <c r="BK94" s="329">
        <v>0</v>
      </c>
      <c r="BL94" s="329">
        <v>0</v>
      </c>
      <c r="BM94" s="329">
        <v>0</v>
      </c>
      <c r="BN94" s="329">
        <v>0</v>
      </c>
      <c r="BO94" s="329">
        <v>0</v>
      </c>
      <c r="BP94" s="329">
        <v>0</v>
      </c>
      <c r="BQ94" s="329">
        <v>0</v>
      </c>
      <c r="BR94" s="329">
        <v>0</v>
      </c>
      <c r="BS94" s="329">
        <v>0</v>
      </c>
      <c r="BT94" s="329">
        <v>0</v>
      </c>
    </row>
    <row r="95" spans="1:72" ht="15.75" customHeight="1" x14ac:dyDescent="0.25">
      <c r="A95" s="2" t="s">
        <v>1455</v>
      </c>
      <c r="B95" s="218">
        <v>46257</v>
      </c>
      <c r="C95" s="332">
        <v>0.83333333333333337</v>
      </c>
      <c r="D95" s="332">
        <v>0.875</v>
      </c>
      <c r="E95" s="329">
        <v>0</v>
      </c>
      <c r="F95" s="329">
        <v>0</v>
      </c>
      <c r="G95" s="329">
        <v>0</v>
      </c>
      <c r="H95" s="329">
        <v>0</v>
      </c>
      <c r="I95" s="329">
        <v>0</v>
      </c>
      <c r="J95" s="329">
        <v>0</v>
      </c>
      <c r="K95" s="329">
        <v>0</v>
      </c>
      <c r="L95" s="329">
        <v>0</v>
      </c>
      <c r="M95" s="329">
        <v>0</v>
      </c>
      <c r="N95" s="329">
        <v>0</v>
      </c>
      <c r="O95" s="329">
        <v>0</v>
      </c>
      <c r="P95" s="329">
        <v>0</v>
      </c>
      <c r="Q95" s="329">
        <v>0</v>
      </c>
      <c r="R95" s="329">
        <v>0</v>
      </c>
      <c r="S95" s="329">
        <v>0</v>
      </c>
      <c r="T95" s="329">
        <v>0</v>
      </c>
      <c r="U95" s="329">
        <v>0</v>
      </c>
      <c r="V95" s="329">
        <v>0</v>
      </c>
      <c r="W95" s="329">
        <v>0</v>
      </c>
      <c r="X95" s="329">
        <v>0</v>
      </c>
      <c r="Y95" s="329">
        <v>0</v>
      </c>
      <c r="Z95" s="329">
        <v>0</v>
      </c>
      <c r="AA95" s="329">
        <v>0</v>
      </c>
      <c r="AB95" s="329">
        <v>0</v>
      </c>
      <c r="AC95" s="329">
        <v>0</v>
      </c>
      <c r="AD95" s="329">
        <v>0</v>
      </c>
      <c r="AE95" s="329">
        <v>0</v>
      </c>
      <c r="AF95" s="329">
        <v>0</v>
      </c>
      <c r="AG95" s="329">
        <v>0</v>
      </c>
      <c r="AH95" s="329">
        <v>0</v>
      </c>
      <c r="AI95" s="329">
        <v>0</v>
      </c>
      <c r="AJ95" s="329">
        <v>0</v>
      </c>
      <c r="AK95" s="329">
        <v>0</v>
      </c>
      <c r="AL95" s="329">
        <v>0</v>
      </c>
      <c r="AM95" s="329">
        <v>0</v>
      </c>
      <c r="AN95" s="329">
        <v>0</v>
      </c>
      <c r="AO95" s="329">
        <v>0</v>
      </c>
      <c r="AP95" s="329">
        <v>0</v>
      </c>
      <c r="AQ95" s="329">
        <v>0</v>
      </c>
      <c r="AR95" s="329">
        <v>0</v>
      </c>
      <c r="AS95" s="329">
        <v>0</v>
      </c>
      <c r="AT95" s="329">
        <v>0</v>
      </c>
      <c r="AU95" s="329">
        <v>0</v>
      </c>
      <c r="AV95" s="329">
        <v>0</v>
      </c>
      <c r="AW95" s="329">
        <v>0</v>
      </c>
      <c r="AX95" s="329">
        <v>0</v>
      </c>
      <c r="AY95" s="329">
        <v>0</v>
      </c>
      <c r="AZ95" s="329">
        <v>0</v>
      </c>
      <c r="BA95" s="329">
        <v>0</v>
      </c>
      <c r="BB95" s="329">
        <v>0</v>
      </c>
      <c r="BC95" s="329">
        <v>0</v>
      </c>
      <c r="BD95" s="329">
        <v>0</v>
      </c>
      <c r="BE95" s="329">
        <v>0</v>
      </c>
      <c r="BF95" s="329">
        <v>0</v>
      </c>
      <c r="BG95" s="329">
        <v>0</v>
      </c>
      <c r="BH95" s="329">
        <v>0</v>
      </c>
      <c r="BI95" s="329">
        <v>0</v>
      </c>
      <c r="BJ95" s="329">
        <v>0</v>
      </c>
      <c r="BK95" s="329">
        <v>0</v>
      </c>
      <c r="BL95" s="329">
        <v>0</v>
      </c>
      <c r="BM95" s="329">
        <v>0</v>
      </c>
      <c r="BN95" s="329">
        <v>0</v>
      </c>
      <c r="BO95" s="329">
        <v>0</v>
      </c>
      <c r="BP95" s="329">
        <v>0</v>
      </c>
      <c r="BQ95" s="329">
        <v>0</v>
      </c>
      <c r="BR95" s="329">
        <v>0</v>
      </c>
      <c r="BS95" s="329">
        <v>0</v>
      </c>
      <c r="BT95" s="329">
        <v>0</v>
      </c>
    </row>
    <row r="96" spans="1:72" ht="15.75" customHeight="1" x14ac:dyDescent="0.25">
      <c r="A96" s="2" t="s">
        <v>1456</v>
      </c>
      <c r="B96" s="218">
        <v>46257</v>
      </c>
      <c r="C96" s="332">
        <v>0.875</v>
      </c>
      <c r="D96" s="332">
        <v>0.91666666666666663</v>
      </c>
      <c r="E96" s="329">
        <v>0</v>
      </c>
      <c r="F96" s="329">
        <v>0</v>
      </c>
      <c r="G96" s="329">
        <v>0</v>
      </c>
      <c r="H96" s="329">
        <v>0</v>
      </c>
      <c r="I96" s="329">
        <v>0</v>
      </c>
      <c r="J96" s="329">
        <v>0</v>
      </c>
      <c r="K96" s="329">
        <v>0</v>
      </c>
      <c r="L96" s="329">
        <v>0</v>
      </c>
      <c r="M96" s="329">
        <v>0</v>
      </c>
      <c r="N96" s="329">
        <v>0</v>
      </c>
      <c r="O96" s="329">
        <v>0</v>
      </c>
      <c r="P96" s="329">
        <v>0</v>
      </c>
      <c r="Q96" s="329">
        <v>0</v>
      </c>
      <c r="R96" s="329">
        <v>0</v>
      </c>
      <c r="S96" s="329">
        <v>0</v>
      </c>
      <c r="T96" s="329">
        <v>0</v>
      </c>
      <c r="U96" s="329">
        <v>0</v>
      </c>
      <c r="V96" s="329">
        <v>0</v>
      </c>
      <c r="W96" s="329">
        <v>0</v>
      </c>
      <c r="X96" s="329">
        <v>0</v>
      </c>
      <c r="Y96" s="329">
        <v>0</v>
      </c>
      <c r="Z96" s="329">
        <v>0</v>
      </c>
      <c r="AA96" s="329">
        <v>0</v>
      </c>
      <c r="AB96" s="329">
        <v>0</v>
      </c>
      <c r="AC96" s="329">
        <v>0</v>
      </c>
      <c r="AD96" s="329">
        <v>0</v>
      </c>
      <c r="AE96" s="329">
        <v>0</v>
      </c>
      <c r="AF96" s="329">
        <v>0</v>
      </c>
      <c r="AG96" s="329">
        <v>0</v>
      </c>
      <c r="AH96" s="329">
        <v>0</v>
      </c>
      <c r="AI96" s="329">
        <v>0</v>
      </c>
      <c r="AJ96" s="329">
        <v>0</v>
      </c>
      <c r="AK96" s="329">
        <v>0</v>
      </c>
      <c r="AL96" s="329">
        <v>0</v>
      </c>
      <c r="AM96" s="329">
        <v>0</v>
      </c>
      <c r="AN96" s="329">
        <v>0</v>
      </c>
      <c r="AO96" s="329">
        <v>0</v>
      </c>
      <c r="AP96" s="329">
        <v>0</v>
      </c>
      <c r="AQ96" s="329">
        <v>0</v>
      </c>
      <c r="AR96" s="329">
        <v>0</v>
      </c>
      <c r="AS96" s="329">
        <v>0</v>
      </c>
      <c r="AT96" s="329">
        <v>0</v>
      </c>
      <c r="AU96" s="329">
        <v>0</v>
      </c>
      <c r="AV96" s="329">
        <v>0</v>
      </c>
      <c r="AW96" s="329">
        <v>0</v>
      </c>
      <c r="AX96" s="329">
        <v>0</v>
      </c>
      <c r="AY96" s="329">
        <v>0</v>
      </c>
      <c r="AZ96" s="329">
        <v>0</v>
      </c>
      <c r="BA96" s="329">
        <v>0</v>
      </c>
      <c r="BB96" s="329">
        <v>0</v>
      </c>
      <c r="BC96" s="329">
        <v>0</v>
      </c>
      <c r="BD96" s="329">
        <v>0</v>
      </c>
      <c r="BE96" s="329">
        <v>0</v>
      </c>
      <c r="BF96" s="329">
        <v>0</v>
      </c>
      <c r="BG96" s="329">
        <v>0</v>
      </c>
      <c r="BH96" s="329">
        <v>0</v>
      </c>
      <c r="BI96" s="329">
        <v>0</v>
      </c>
      <c r="BJ96" s="329">
        <v>0</v>
      </c>
      <c r="BK96" s="329">
        <v>0</v>
      </c>
      <c r="BL96" s="329">
        <v>0</v>
      </c>
      <c r="BM96" s="329">
        <v>0</v>
      </c>
      <c r="BN96" s="329">
        <v>0</v>
      </c>
      <c r="BO96" s="329">
        <v>0</v>
      </c>
      <c r="BP96" s="329">
        <v>0</v>
      </c>
      <c r="BQ96" s="329">
        <v>0</v>
      </c>
      <c r="BR96" s="329">
        <v>0</v>
      </c>
      <c r="BS96" s="329">
        <v>0</v>
      </c>
      <c r="BT96" s="329">
        <v>0</v>
      </c>
    </row>
    <row r="97" spans="1:72" ht="15.75" customHeight="1" x14ac:dyDescent="0.25">
      <c r="A97" s="2" t="s">
        <v>1457</v>
      </c>
      <c r="B97" s="218">
        <v>46258</v>
      </c>
      <c r="C97" s="332">
        <v>0.75</v>
      </c>
      <c r="D97" s="332">
        <v>0.79166666666666663</v>
      </c>
      <c r="E97" s="329">
        <v>0</v>
      </c>
      <c r="F97" s="329">
        <v>0</v>
      </c>
      <c r="G97" s="329">
        <v>0</v>
      </c>
      <c r="H97" s="329">
        <v>0</v>
      </c>
      <c r="I97" s="329">
        <v>0</v>
      </c>
      <c r="J97" s="329">
        <v>0</v>
      </c>
      <c r="K97" s="329">
        <v>0</v>
      </c>
      <c r="L97" s="329">
        <v>0</v>
      </c>
      <c r="M97" s="329">
        <v>0</v>
      </c>
      <c r="N97" s="329">
        <v>0</v>
      </c>
      <c r="O97" s="329">
        <v>0</v>
      </c>
      <c r="P97" s="329">
        <v>0</v>
      </c>
      <c r="Q97" s="329">
        <v>0</v>
      </c>
      <c r="R97" s="329">
        <v>0</v>
      </c>
      <c r="S97" s="329">
        <v>0</v>
      </c>
      <c r="T97" s="329">
        <v>0</v>
      </c>
      <c r="U97" s="329">
        <v>0</v>
      </c>
      <c r="V97" s="329">
        <v>0</v>
      </c>
      <c r="W97" s="329">
        <v>0</v>
      </c>
      <c r="X97" s="329">
        <v>0</v>
      </c>
      <c r="Y97" s="329">
        <v>0</v>
      </c>
      <c r="Z97" s="329">
        <v>0</v>
      </c>
      <c r="AA97" s="329">
        <v>0</v>
      </c>
      <c r="AB97" s="329">
        <v>0</v>
      </c>
      <c r="AC97" s="329">
        <v>0</v>
      </c>
      <c r="AD97" s="329">
        <v>0</v>
      </c>
      <c r="AE97" s="329">
        <v>0</v>
      </c>
      <c r="AF97" s="329">
        <v>0</v>
      </c>
      <c r="AG97" s="329">
        <v>0</v>
      </c>
      <c r="AH97" s="329">
        <v>0</v>
      </c>
      <c r="AI97" s="329">
        <v>0</v>
      </c>
      <c r="AJ97" s="329">
        <v>0</v>
      </c>
      <c r="AK97" s="329">
        <v>0</v>
      </c>
      <c r="AL97" s="329">
        <v>0</v>
      </c>
      <c r="AM97" s="329">
        <v>0</v>
      </c>
      <c r="AN97" s="329">
        <v>0</v>
      </c>
      <c r="AO97" s="329">
        <v>0</v>
      </c>
      <c r="AP97" s="329">
        <v>0</v>
      </c>
      <c r="AQ97" s="329">
        <v>0</v>
      </c>
      <c r="AR97" s="329">
        <v>0</v>
      </c>
      <c r="AS97" s="329">
        <v>0</v>
      </c>
      <c r="AT97" s="329">
        <v>0</v>
      </c>
      <c r="AU97" s="329">
        <v>0</v>
      </c>
      <c r="AV97" s="329">
        <v>0</v>
      </c>
      <c r="AW97" s="329">
        <v>0</v>
      </c>
      <c r="AX97" s="329">
        <v>0</v>
      </c>
      <c r="AY97" s="329">
        <v>0</v>
      </c>
      <c r="AZ97" s="329">
        <v>0</v>
      </c>
      <c r="BA97" s="329">
        <v>0</v>
      </c>
      <c r="BB97" s="329">
        <v>0</v>
      </c>
      <c r="BC97" s="329">
        <v>0</v>
      </c>
      <c r="BD97" s="329">
        <v>0</v>
      </c>
      <c r="BE97" s="329">
        <v>0</v>
      </c>
      <c r="BF97" s="329">
        <v>0</v>
      </c>
      <c r="BG97" s="329">
        <v>0</v>
      </c>
      <c r="BH97" s="329">
        <v>0</v>
      </c>
      <c r="BI97" s="329">
        <v>0</v>
      </c>
      <c r="BJ97" s="329">
        <v>0</v>
      </c>
      <c r="BK97" s="329">
        <v>0</v>
      </c>
      <c r="BL97" s="329">
        <v>0</v>
      </c>
      <c r="BM97" s="329">
        <v>0</v>
      </c>
      <c r="BN97" s="329">
        <v>0</v>
      </c>
      <c r="BO97" s="329">
        <v>0</v>
      </c>
      <c r="BP97" s="329">
        <v>0</v>
      </c>
      <c r="BQ97" s="329">
        <v>0</v>
      </c>
      <c r="BR97" s="329">
        <v>0</v>
      </c>
      <c r="BS97" s="329">
        <v>0</v>
      </c>
      <c r="BT97" s="329">
        <v>0</v>
      </c>
    </row>
    <row r="98" spans="1:72" ht="15.75" customHeight="1" x14ac:dyDescent="0.25">
      <c r="A98" s="2" t="s">
        <v>1458</v>
      </c>
      <c r="B98" s="218">
        <v>46258</v>
      </c>
      <c r="C98" s="332">
        <v>0.79166666666666663</v>
      </c>
      <c r="D98" s="332">
        <v>0.83333333333333337</v>
      </c>
      <c r="E98" s="329">
        <v>0</v>
      </c>
      <c r="F98" s="329">
        <v>0</v>
      </c>
      <c r="G98" s="329">
        <v>0</v>
      </c>
      <c r="H98" s="329">
        <v>0</v>
      </c>
      <c r="I98" s="329">
        <v>0</v>
      </c>
      <c r="J98" s="329">
        <v>0</v>
      </c>
      <c r="K98" s="329">
        <v>0</v>
      </c>
      <c r="L98" s="329">
        <v>0</v>
      </c>
      <c r="M98" s="329">
        <v>0</v>
      </c>
      <c r="N98" s="329">
        <v>0</v>
      </c>
      <c r="O98" s="329">
        <v>0</v>
      </c>
      <c r="P98" s="329">
        <v>0</v>
      </c>
      <c r="Q98" s="329">
        <v>0</v>
      </c>
      <c r="R98" s="329">
        <v>0</v>
      </c>
      <c r="S98" s="329">
        <v>0</v>
      </c>
      <c r="T98" s="329">
        <v>0</v>
      </c>
      <c r="U98" s="329">
        <v>0</v>
      </c>
      <c r="V98" s="329">
        <v>0</v>
      </c>
      <c r="W98" s="329">
        <v>0</v>
      </c>
      <c r="X98" s="329">
        <v>0</v>
      </c>
      <c r="Y98" s="329">
        <v>0</v>
      </c>
      <c r="Z98" s="329">
        <v>0</v>
      </c>
      <c r="AA98" s="329">
        <v>0</v>
      </c>
      <c r="AB98" s="329">
        <v>0</v>
      </c>
      <c r="AC98" s="329">
        <v>0</v>
      </c>
      <c r="AD98" s="329">
        <v>0</v>
      </c>
      <c r="AE98" s="329">
        <v>0</v>
      </c>
      <c r="AF98" s="329">
        <v>0</v>
      </c>
      <c r="AG98" s="329">
        <v>0</v>
      </c>
      <c r="AH98" s="329">
        <v>0</v>
      </c>
      <c r="AI98" s="329">
        <v>0</v>
      </c>
      <c r="AJ98" s="329">
        <v>0</v>
      </c>
      <c r="AK98" s="329">
        <v>0</v>
      </c>
      <c r="AL98" s="329">
        <v>0</v>
      </c>
      <c r="AM98" s="329">
        <v>0</v>
      </c>
      <c r="AN98" s="329">
        <v>0</v>
      </c>
      <c r="AO98" s="329">
        <v>0</v>
      </c>
      <c r="AP98" s="329">
        <v>0</v>
      </c>
      <c r="AQ98" s="329">
        <v>0</v>
      </c>
      <c r="AR98" s="329">
        <v>0</v>
      </c>
      <c r="AS98" s="329">
        <v>0</v>
      </c>
      <c r="AT98" s="329">
        <v>0</v>
      </c>
      <c r="AU98" s="329">
        <v>0</v>
      </c>
      <c r="AV98" s="329">
        <v>0</v>
      </c>
      <c r="AW98" s="329">
        <v>0</v>
      </c>
      <c r="AX98" s="329">
        <v>0</v>
      </c>
      <c r="AY98" s="329">
        <v>0</v>
      </c>
      <c r="AZ98" s="329">
        <v>0</v>
      </c>
      <c r="BA98" s="329">
        <v>0</v>
      </c>
      <c r="BB98" s="329">
        <v>0</v>
      </c>
      <c r="BC98" s="329">
        <v>0</v>
      </c>
      <c r="BD98" s="329">
        <v>0</v>
      </c>
      <c r="BE98" s="329">
        <v>0</v>
      </c>
      <c r="BF98" s="329">
        <v>0</v>
      </c>
      <c r="BG98" s="329">
        <v>0</v>
      </c>
      <c r="BH98" s="329">
        <v>0</v>
      </c>
      <c r="BI98" s="329">
        <v>0</v>
      </c>
      <c r="BJ98" s="329">
        <v>0</v>
      </c>
      <c r="BK98" s="329">
        <v>0</v>
      </c>
      <c r="BL98" s="329">
        <v>0</v>
      </c>
      <c r="BM98" s="329">
        <v>0</v>
      </c>
      <c r="BN98" s="329">
        <v>0</v>
      </c>
      <c r="BO98" s="329">
        <v>0</v>
      </c>
      <c r="BP98" s="329">
        <v>0</v>
      </c>
      <c r="BQ98" s="329">
        <v>0</v>
      </c>
      <c r="BR98" s="329">
        <v>0</v>
      </c>
      <c r="BS98" s="329">
        <v>0</v>
      </c>
      <c r="BT98" s="329">
        <v>0</v>
      </c>
    </row>
    <row r="99" spans="1:72" ht="15.75" customHeight="1" x14ac:dyDescent="0.25">
      <c r="A99" s="2" t="s">
        <v>1459</v>
      </c>
      <c r="B99" s="218">
        <v>46258</v>
      </c>
      <c r="C99" s="332">
        <v>0.83333333333333337</v>
      </c>
      <c r="D99" s="332">
        <v>0.875</v>
      </c>
      <c r="E99" s="329">
        <v>0</v>
      </c>
      <c r="F99" s="329">
        <v>0</v>
      </c>
      <c r="G99" s="329">
        <v>0</v>
      </c>
      <c r="H99" s="329">
        <v>0</v>
      </c>
      <c r="I99" s="329">
        <v>0</v>
      </c>
      <c r="J99" s="329">
        <v>0</v>
      </c>
      <c r="K99" s="329">
        <v>0</v>
      </c>
      <c r="L99" s="329">
        <v>0</v>
      </c>
      <c r="M99" s="329">
        <v>0</v>
      </c>
      <c r="N99" s="329">
        <v>0</v>
      </c>
      <c r="O99" s="329">
        <v>0</v>
      </c>
      <c r="P99" s="329">
        <v>0</v>
      </c>
      <c r="Q99" s="329">
        <v>0</v>
      </c>
      <c r="R99" s="329">
        <v>0</v>
      </c>
      <c r="S99" s="329">
        <v>0</v>
      </c>
      <c r="T99" s="329">
        <v>0</v>
      </c>
      <c r="U99" s="329">
        <v>0</v>
      </c>
      <c r="V99" s="329">
        <v>0</v>
      </c>
      <c r="W99" s="329">
        <v>0</v>
      </c>
      <c r="X99" s="329">
        <v>0</v>
      </c>
      <c r="Y99" s="329">
        <v>0</v>
      </c>
      <c r="Z99" s="329">
        <v>0</v>
      </c>
      <c r="AA99" s="329">
        <v>0</v>
      </c>
      <c r="AB99" s="329">
        <v>0</v>
      </c>
      <c r="AC99" s="329">
        <v>0</v>
      </c>
      <c r="AD99" s="329">
        <v>0</v>
      </c>
      <c r="AE99" s="329">
        <v>0</v>
      </c>
      <c r="AF99" s="329">
        <v>0</v>
      </c>
      <c r="AG99" s="329">
        <v>0</v>
      </c>
      <c r="AH99" s="329">
        <v>0</v>
      </c>
      <c r="AI99" s="329">
        <v>0</v>
      </c>
      <c r="AJ99" s="329">
        <v>0</v>
      </c>
      <c r="AK99" s="329">
        <v>0</v>
      </c>
      <c r="AL99" s="329">
        <v>0</v>
      </c>
      <c r="AM99" s="329">
        <v>0</v>
      </c>
      <c r="AN99" s="329">
        <v>0</v>
      </c>
      <c r="AO99" s="329">
        <v>0</v>
      </c>
      <c r="AP99" s="329">
        <v>0</v>
      </c>
      <c r="AQ99" s="329">
        <v>0</v>
      </c>
      <c r="AR99" s="329">
        <v>0</v>
      </c>
      <c r="AS99" s="329">
        <v>0</v>
      </c>
      <c r="AT99" s="329">
        <v>0</v>
      </c>
      <c r="AU99" s="329">
        <v>0</v>
      </c>
      <c r="AV99" s="329">
        <v>0</v>
      </c>
      <c r="AW99" s="329">
        <v>0</v>
      </c>
      <c r="AX99" s="329">
        <v>0</v>
      </c>
      <c r="AY99" s="329">
        <v>0</v>
      </c>
      <c r="AZ99" s="329">
        <v>0</v>
      </c>
      <c r="BA99" s="329">
        <v>0</v>
      </c>
      <c r="BB99" s="329">
        <v>0</v>
      </c>
      <c r="BC99" s="329">
        <v>0</v>
      </c>
      <c r="BD99" s="329">
        <v>0</v>
      </c>
      <c r="BE99" s="329">
        <v>0</v>
      </c>
      <c r="BF99" s="329">
        <v>0</v>
      </c>
      <c r="BG99" s="329">
        <v>0</v>
      </c>
      <c r="BH99" s="329">
        <v>0</v>
      </c>
      <c r="BI99" s="329">
        <v>0</v>
      </c>
      <c r="BJ99" s="329">
        <v>0</v>
      </c>
      <c r="BK99" s="329">
        <v>0</v>
      </c>
      <c r="BL99" s="329">
        <v>0</v>
      </c>
      <c r="BM99" s="329">
        <v>0</v>
      </c>
      <c r="BN99" s="329">
        <v>0</v>
      </c>
      <c r="BO99" s="329">
        <v>0</v>
      </c>
      <c r="BP99" s="329">
        <v>0</v>
      </c>
      <c r="BQ99" s="329">
        <v>0</v>
      </c>
      <c r="BR99" s="329">
        <v>0</v>
      </c>
      <c r="BS99" s="329">
        <v>0</v>
      </c>
      <c r="BT99" s="329">
        <v>0</v>
      </c>
    </row>
    <row r="100" spans="1:72" ht="15.75" customHeight="1" x14ac:dyDescent="0.25">
      <c r="A100" s="2" t="s">
        <v>1460</v>
      </c>
      <c r="B100" s="218">
        <v>46258</v>
      </c>
      <c r="C100" s="332">
        <v>0.875</v>
      </c>
      <c r="D100" s="332">
        <v>0.91666666666666663</v>
      </c>
      <c r="E100" s="329">
        <v>0</v>
      </c>
      <c r="F100" s="329">
        <v>0</v>
      </c>
      <c r="G100" s="329">
        <v>0</v>
      </c>
      <c r="H100" s="329">
        <v>0</v>
      </c>
      <c r="I100" s="329">
        <v>0</v>
      </c>
      <c r="J100" s="329">
        <v>0</v>
      </c>
      <c r="K100" s="329">
        <v>0</v>
      </c>
      <c r="L100" s="329">
        <v>0</v>
      </c>
      <c r="M100" s="329">
        <v>0</v>
      </c>
      <c r="N100" s="329">
        <v>0</v>
      </c>
      <c r="O100" s="329">
        <v>0</v>
      </c>
      <c r="P100" s="329">
        <v>0</v>
      </c>
      <c r="Q100" s="329">
        <v>0</v>
      </c>
      <c r="R100" s="329">
        <v>0</v>
      </c>
      <c r="S100" s="329">
        <v>0</v>
      </c>
      <c r="T100" s="329">
        <v>0</v>
      </c>
      <c r="U100" s="329">
        <v>0</v>
      </c>
      <c r="V100" s="329">
        <v>0</v>
      </c>
      <c r="W100" s="329">
        <v>0</v>
      </c>
      <c r="X100" s="329">
        <v>0</v>
      </c>
      <c r="Y100" s="329">
        <v>0</v>
      </c>
      <c r="Z100" s="329">
        <v>0</v>
      </c>
      <c r="AA100" s="329">
        <v>0</v>
      </c>
      <c r="AB100" s="329">
        <v>0</v>
      </c>
      <c r="AC100" s="329">
        <v>0</v>
      </c>
      <c r="AD100" s="329">
        <v>0</v>
      </c>
      <c r="AE100" s="329">
        <v>0</v>
      </c>
      <c r="AF100" s="329">
        <v>0</v>
      </c>
      <c r="AG100" s="329">
        <v>0</v>
      </c>
      <c r="AH100" s="329">
        <v>0</v>
      </c>
      <c r="AI100" s="329">
        <v>0</v>
      </c>
      <c r="AJ100" s="329">
        <v>0</v>
      </c>
      <c r="AK100" s="329">
        <v>0</v>
      </c>
      <c r="AL100" s="329">
        <v>0</v>
      </c>
      <c r="AM100" s="329">
        <v>0</v>
      </c>
      <c r="AN100" s="329">
        <v>0</v>
      </c>
      <c r="AO100" s="329">
        <v>0</v>
      </c>
      <c r="AP100" s="329">
        <v>0</v>
      </c>
      <c r="AQ100" s="329">
        <v>0</v>
      </c>
      <c r="AR100" s="329">
        <v>0</v>
      </c>
      <c r="AS100" s="329">
        <v>0</v>
      </c>
      <c r="AT100" s="329">
        <v>0</v>
      </c>
      <c r="AU100" s="329">
        <v>0</v>
      </c>
      <c r="AV100" s="329">
        <v>0</v>
      </c>
      <c r="AW100" s="329">
        <v>0</v>
      </c>
      <c r="AX100" s="329">
        <v>0</v>
      </c>
      <c r="AY100" s="329">
        <v>0</v>
      </c>
      <c r="AZ100" s="329">
        <v>0</v>
      </c>
      <c r="BA100" s="329">
        <v>0</v>
      </c>
      <c r="BB100" s="329">
        <v>0</v>
      </c>
      <c r="BC100" s="329">
        <v>0</v>
      </c>
      <c r="BD100" s="329">
        <v>0</v>
      </c>
      <c r="BE100" s="329">
        <v>0</v>
      </c>
      <c r="BF100" s="329">
        <v>0</v>
      </c>
      <c r="BG100" s="329">
        <v>0</v>
      </c>
      <c r="BH100" s="329">
        <v>0</v>
      </c>
      <c r="BI100" s="329">
        <v>0</v>
      </c>
      <c r="BJ100" s="329">
        <v>0</v>
      </c>
      <c r="BK100" s="329">
        <v>0</v>
      </c>
      <c r="BL100" s="329">
        <v>0</v>
      </c>
      <c r="BM100" s="329">
        <v>0</v>
      </c>
      <c r="BN100" s="329">
        <v>0</v>
      </c>
      <c r="BO100" s="329">
        <v>0</v>
      </c>
      <c r="BP100" s="329">
        <v>0</v>
      </c>
      <c r="BQ100" s="329">
        <v>0</v>
      </c>
      <c r="BR100" s="329">
        <v>0</v>
      </c>
      <c r="BS100" s="329">
        <v>0</v>
      </c>
      <c r="BT100" s="329">
        <v>0</v>
      </c>
    </row>
    <row r="101" spans="1:72" ht="15.75" customHeight="1" x14ac:dyDescent="0.25">
      <c r="A101" s="2" t="s">
        <v>1461</v>
      </c>
      <c r="B101" s="218">
        <v>46259</v>
      </c>
      <c r="C101" s="332">
        <v>0.75</v>
      </c>
      <c r="D101" s="332">
        <v>0.79166666666666663</v>
      </c>
      <c r="E101" s="329">
        <v>0</v>
      </c>
      <c r="F101" s="329">
        <v>0</v>
      </c>
      <c r="G101" s="329">
        <v>0</v>
      </c>
      <c r="H101" s="329">
        <v>0</v>
      </c>
      <c r="I101" s="329">
        <v>0</v>
      </c>
      <c r="J101" s="329">
        <v>0</v>
      </c>
      <c r="K101" s="329">
        <v>0</v>
      </c>
      <c r="L101" s="329">
        <v>0</v>
      </c>
      <c r="M101" s="329">
        <v>0</v>
      </c>
      <c r="N101" s="329">
        <v>0</v>
      </c>
      <c r="O101" s="329">
        <v>0</v>
      </c>
      <c r="P101" s="329">
        <v>0</v>
      </c>
      <c r="Q101" s="329">
        <v>0</v>
      </c>
      <c r="R101" s="329">
        <v>0</v>
      </c>
      <c r="S101" s="329">
        <v>0</v>
      </c>
      <c r="T101" s="329">
        <v>0</v>
      </c>
      <c r="U101" s="329">
        <v>0</v>
      </c>
      <c r="V101" s="329">
        <v>0</v>
      </c>
      <c r="W101" s="329">
        <v>0</v>
      </c>
      <c r="X101" s="329">
        <v>0</v>
      </c>
      <c r="Y101" s="329">
        <v>0</v>
      </c>
      <c r="Z101" s="329">
        <v>0</v>
      </c>
      <c r="AA101" s="329">
        <v>0</v>
      </c>
      <c r="AB101" s="329">
        <v>0</v>
      </c>
      <c r="AC101" s="329">
        <v>0</v>
      </c>
      <c r="AD101" s="329">
        <v>0</v>
      </c>
      <c r="AE101" s="329">
        <v>0</v>
      </c>
      <c r="AF101" s="329">
        <v>0</v>
      </c>
      <c r="AG101" s="329">
        <v>0</v>
      </c>
      <c r="AH101" s="329">
        <v>0</v>
      </c>
      <c r="AI101" s="329">
        <v>0</v>
      </c>
      <c r="AJ101" s="329">
        <v>0</v>
      </c>
      <c r="AK101" s="329">
        <v>0</v>
      </c>
      <c r="AL101" s="329">
        <v>0</v>
      </c>
      <c r="AM101" s="329">
        <v>0</v>
      </c>
      <c r="AN101" s="329">
        <v>0</v>
      </c>
      <c r="AO101" s="329">
        <v>0</v>
      </c>
      <c r="AP101" s="329">
        <v>0</v>
      </c>
      <c r="AQ101" s="329">
        <v>0</v>
      </c>
      <c r="AR101" s="329">
        <v>0</v>
      </c>
      <c r="AS101" s="329">
        <v>0</v>
      </c>
      <c r="AT101" s="329">
        <v>0</v>
      </c>
      <c r="AU101" s="329">
        <v>0</v>
      </c>
      <c r="AV101" s="329">
        <v>0</v>
      </c>
      <c r="AW101" s="329">
        <v>0</v>
      </c>
      <c r="AX101" s="329">
        <v>0</v>
      </c>
      <c r="AY101" s="329">
        <v>0</v>
      </c>
      <c r="AZ101" s="329">
        <v>0</v>
      </c>
      <c r="BA101" s="329">
        <v>0</v>
      </c>
      <c r="BB101" s="329">
        <v>0</v>
      </c>
      <c r="BC101" s="329">
        <v>0</v>
      </c>
      <c r="BD101" s="329">
        <v>0</v>
      </c>
      <c r="BE101" s="329">
        <v>0</v>
      </c>
      <c r="BF101" s="329">
        <v>0</v>
      </c>
      <c r="BG101" s="329">
        <v>0</v>
      </c>
      <c r="BH101" s="329">
        <v>0</v>
      </c>
      <c r="BI101" s="329">
        <v>0</v>
      </c>
      <c r="BJ101" s="329">
        <v>0</v>
      </c>
      <c r="BK101" s="329">
        <v>0</v>
      </c>
      <c r="BL101" s="329">
        <v>0</v>
      </c>
      <c r="BM101" s="329">
        <v>0</v>
      </c>
      <c r="BN101" s="329">
        <v>0</v>
      </c>
      <c r="BO101" s="329">
        <v>0</v>
      </c>
      <c r="BP101" s="329">
        <v>0</v>
      </c>
      <c r="BQ101" s="329">
        <v>0</v>
      </c>
      <c r="BR101" s="329">
        <v>0</v>
      </c>
      <c r="BS101" s="329">
        <v>0</v>
      </c>
      <c r="BT101" s="329">
        <v>0</v>
      </c>
    </row>
    <row r="102" spans="1:72" ht="15.75" customHeight="1" x14ac:dyDescent="0.25">
      <c r="A102" s="2" t="s">
        <v>1462</v>
      </c>
      <c r="B102" s="218">
        <v>46259</v>
      </c>
      <c r="C102" s="332">
        <v>0.79166666666666663</v>
      </c>
      <c r="D102" s="332">
        <v>0.83333333333333337</v>
      </c>
      <c r="E102" s="329">
        <v>0</v>
      </c>
      <c r="F102" s="329">
        <v>0</v>
      </c>
      <c r="G102" s="329">
        <v>0</v>
      </c>
      <c r="H102" s="329">
        <v>0</v>
      </c>
      <c r="I102" s="329">
        <v>0</v>
      </c>
      <c r="J102" s="329">
        <v>0</v>
      </c>
      <c r="K102" s="329">
        <v>0</v>
      </c>
      <c r="L102" s="329">
        <v>0</v>
      </c>
      <c r="M102" s="329">
        <v>0</v>
      </c>
      <c r="N102" s="329">
        <v>0</v>
      </c>
      <c r="O102" s="329">
        <v>0</v>
      </c>
      <c r="P102" s="329">
        <v>0</v>
      </c>
      <c r="Q102" s="329">
        <v>0</v>
      </c>
      <c r="R102" s="329">
        <v>0</v>
      </c>
      <c r="S102" s="329">
        <v>0</v>
      </c>
      <c r="T102" s="329">
        <v>0</v>
      </c>
      <c r="U102" s="329">
        <v>0</v>
      </c>
      <c r="V102" s="329">
        <v>0</v>
      </c>
      <c r="W102" s="329">
        <v>0</v>
      </c>
      <c r="X102" s="329">
        <v>0</v>
      </c>
      <c r="Y102" s="329">
        <v>0</v>
      </c>
      <c r="Z102" s="329">
        <v>0</v>
      </c>
      <c r="AA102" s="329">
        <v>0</v>
      </c>
      <c r="AB102" s="329">
        <v>0</v>
      </c>
      <c r="AC102" s="329">
        <v>0</v>
      </c>
      <c r="AD102" s="329">
        <v>0</v>
      </c>
      <c r="AE102" s="329">
        <v>0</v>
      </c>
      <c r="AF102" s="329">
        <v>0</v>
      </c>
      <c r="AG102" s="329">
        <v>0</v>
      </c>
      <c r="AH102" s="329">
        <v>0</v>
      </c>
      <c r="AI102" s="329">
        <v>0</v>
      </c>
      <c r="AJ102" s="329">
        <v>0</v>
      </c>
      <c r="AK102" s="329">
        <v>0</v>
      </c>
      <c r="AL102" s="329">
        <v>0</v>
      </c>
      <c r="AM102" s="329">
        <v>0</v>
      </c>
      <c r="AN102" s="329">
        <v>0</v>
      </c>
      <c r="AO102" s="329">
        <v>0</v>
      </c>
      <c r="AP102" s="329">
        <v>0</v>
      </c>
      <c r="AQ102" s="329">
        <v>0</v>
      </c>
      <c r="AR102" s="329">
        <v>0</v>
      </c>
      <c r="AS102" s="329">
        <v>0</v>
      </c>
      <c r="AT102" s="329">
        <v>0</v>
      </c>
      <c r="AU102" s="329">
        <v>0</v>
      </c>
      <c r="AV102" s="329">
        <v>0</v>
      </c>
      <c r="AW102" s="329">
        <v>0</v>
      </c>
      <c r="AX102" s="329">
        <v>0</v>
      </c>
      <c r="AY102" s="329">
        <v>0</v>
      </c>
      <c r="AZ102" s="329">
        <v>0</v>
      </c>
      <c r="BA102" s="329">
        <v>0</v>
      </c>
      <c r="BB102" s="329">
        <v>0</v>
      </c>
      <c r="BC102" s="329">
        <v>0</v>
      </c>
      <c r="BD102" s="329">
        <v>0</v>
      </c>
      <c r="BE102" s="329">
        <v>0</v>
      </c>
      <c r="BF102" s="329">
        <v>0</v>
      </c>
      <c r="BG102" s="329">
        <v>0</v>
      </c>
      <c r="BH102" s="329">
        <v>0</v>
      </c>
      <c r="BI102" s="329">
        <v>0</v>
      </c>
      <c r="BJ102" s="329">
        <v>0</v>
      </c>
      <c r="BK102" s="329">
        <v>0</v>
      </c>
      <c r="BL102" s="329">
        <v>0</v>
      </c>
      <c r="BM102" s="329">
        <v>0</v>
      </c>
      <c r="BN102" s="329">
        <v>0</v>
      </c>
      <c r="BO102" s="329">
        <v>0</v>
      </c>
      <c r="BP102" s="329">
        <v>0</v>
      </c>
      <c r="BQ102" s="329">
        <v>0</v>
      </c>
      <c r="BR102" s="329">
        <v>0</v>
      </c>
      <c r="BS102" s="329">
        <v>0</v>
      </c>
      <c r="BT102" s="329">
        <v>0</v>
      </c>
    </row>
    <row r="103" spans="1:72" ht="15.75" customHeight="1" x14ac:dyDescent="0.25">
      <c r="A103" s="2" t="s">
        <v>1463</v>
      </c>
      <c r="B103" s="218">
        <v>46259</v>
      </c>
      <c r="C103" s="332">
        <v>0.83333333333333337</v>
      </c>
      <c r="D103" s="332">
        <v>0.875</v>
      </c>
      <c r="E103" s="329">
        <v>0</v>
      </c>
      <c r="F103" s="329">
        <v>0</v>
      </c>
      <c r="G103" s="329">
        <v>0</v>
      </c>
      <c r="H103" s="329">
        <v>0</v>
      </c>
      <c r="I103" s="329">
        <v>0</v>
      </c>
      <c r="J103" s="329">
        <v>0</v>
      </c>
      <c r="K103" s="329">
        <v>0</v>
      </c>
      <c r="L103" s="329">
        <v>0</v>
      </c>
      <c r="M103" s="329">
        <v>0</v>
      </c>
      <c r="N103" s="329">
        <v>0</v>
      </c>
      <c r="O103" s="329">
        <v>0</v>
      </c>
      <c r="P103" s="329">
        <v>0</v>
      </c>
      <c r="Q103" s="329">
        <v>0</v>
      </c>
      <c r="R103" s="329">
        <v>0</v>
      </c>
      <c r="S103" s="329">
        <v>0</v>
      </c>
      <c r="T103" s="329">
        <v>0</v>
      </c>
      <c r="U103" s="329">
        <v>0</v>
      </c>
      <c r="V103" s="329">
        <v>0</v>
      </c>
      <c r="W103" s="329">
        <v>0</v>
      </c>
      <c r="X103" s="329">
        <v>0</v>
      </c>
      <c r="Y103" s="329">
        <v>0</v>
      </c>
      <c r="Z103" s="329">
        <v>0</v>
      </c>
      <c r="AA103" s="329">
        <v>0</v>
      </c>
      <c r="AB103" s="329">
        <v>0</v>
      </c>
      <c r="AC103" s="329">
        <v>0</v>
      </c>
      <c r="AD103" s="329">
        <v>0</v>
      </c>
      <c r="AE103" s="329">
        <v>0</v>
      </c>
      <c r="AF103" s="329">
        <v>0</v>
      </c>
      <c r="AG103" s="329">
        <v>0</v>
      </c>
      <c r="AH103" s="329">
        <v>0</v>
      </c>
      <c r="AI103" s="329">
        <v>0</v>
      </c>
      <c r="AJ103" s="329">
        <v>0</v>
      </c>
      <c r="AK103" s="329">
        <v>0</v>
      </c>
      <c r="AL103" s="329">
        <v>0</v>
      </c>
      <c r="AM103" s="329">
        <v>0</v>
      </c>
      <c r="AN103" s="329">
        <v>0</v>
      </c>
      <c r="AO103" s="329">
        <v>0</v>
      </c>
      <c r="AP103" s="329">
        <v>0</v>
      </c>
      <c r="AQ103" s="329">
        <v>0</v>
      </c>
      <c r="AR103" s="329">
        <v>0</v>
      </c>
      <c r="AS103" s="329">
        <v>0</v>
      </c>
      <c r="AT103" s="329">
        <v>0</v>
      </c>
      <c r="AU103" s="329">
        <v>0</v>
      </c>
      <c r="AV103" s="329">
        <v>0</v>
      </c>
      <c r="AW103" s="329">
        <v>0</v>
      </c>
      <c r="AX103" s="329">
        <v>0</v>
      </c>
      <c r="AY103" s="329">
        <v>0</v>
      </c>
      <c r="AZ103" s="329">
        <v>0</v>
      </c>
      <c r="BA103" s="329">
        <v>0</v>
      </c>
      <c r="BB103" s="329">
        <v>0</v>
      </c>
      <c r="BC103" s="329">
        <v>0</v>
      </c>
      <c r="BD103" s="329">
        <v>0</v>
      </c>
      <c r="BE103" s="329">
        <v>0</v>
      </c>
      <c r="BF103" s="329">
        <v>0</v>
      </c>
      <c r="BG103" s="329">
        <v>0</v>
      </c>
      <c r="BH103" s="329">
        <v>0</v>
      </c>
      <c r="BI103" s="329">
        <v>0</v>
      </c>
      <c r="BJ103" s="329">
        <v>0</v>
      </c>
      <c r="BK103" s="329">
        <v>0</v>
      </c>
      <c r="BL103" s="329">
        <v>0</v>
      </c>
      <c r="BM103" s="329">
        <v>0</v>
      </c>
      <c r="BN103" s="329">
        <v>0</v>
      </c>
      <c r="BO103" s="329">
        <v>0</v>
      </c>
      <c r="BP103" s="329">
        <v>0</v>
      </c>
      <c r="BQ103" s="329">
        <v>0</v>
      </c>
      <c r="BR103" s="329">
        <v>0</v>
      </c>
      <c r="BS103" s="329">
        <v>0</v>
      </c>
      <c r="BT103" s="329">
        <v>0</v>
      </c>
    </row>
    <row r="104" spans="1:72" ht="15.75" customHeight="1" x14ac:dyDescent="0.25">
      <c r="A104" s="2" t="s">
        <v>1464</v>
      </c>
      <c r="B104" s="218">
        <v>46259</v>
      </c>
      <c r="C104" s="332">
        <v>0.875</v>
      </c>
      <c r="D104" s="332">
        <v>0.91666666666666663</v>
      </c>
      <c r="E104" s="329">
        <v>0</v>
      </c>
      <c r="F104" s="329">
        <v>0</v>
      </c>
      <c r="G104" s="329">
        <v>0</v>
      </c>
      <c r="H104" s="329">
        <v>0</v>
      </c>
      <c r="I104" s="329">
        <v>0</v>
      </c>
      <c r="J104" s="329">
        <v>0</v>
      </c>
      <c r="K104" s="329">
        <v>0</v>
      </c>
      <c r="L104" s="329">
        <v>0</v>
      </c>
      <c r="M104" s="329">
        <v>0</v>
      </c>
      <c r="N104" s="329">
        <v>0</v>
      </c>
      <c r="O104" s="329">
        <v>0</v>
      </c>
      <c r="P104" s="329">
        <v>0</v>
      </c>
      <c r="Q104" s="329">
        <v>0</v>
      </c>
      <c r="R104" s="329">
        <v>0</v>
      </c>
      <c r="S104" s="329">
        <v>0</v>
      </c>
      <c r="T104" s="329">
        <v>0</v>
      </c>
      <c r="U104" s="329">
        <v>0</v>
      </c>
      <c r="V104" s="329">
        <v>0</v>
      </c>
      <c r="W104" s="329">
        <v>0</v>
      </c>
      <c r="X104" s="329">
        <v>0</v>
      </c>
      <c r="Y104" s="329">
        <v>0</v>
      </c>
      <c r="Z104" s="329">
        <v>0</v>
      </c>
      <c r="AA104" s="329">
        <v>0</v>
      </c>
      <c r="AB104" s="329">
        <v>0</v>
      </c>
      <c r="AC104" s="329">
        <v>0</v>
      </c>
      <c r="AD104" s="329">
        <v>0</v>
      </c>
      <c r="AE104" s="329">
        <v>0</v>
      </c>
      <c r="AF104" s="329">
        <v>0</v>
      </c>
      <c r="AG104" s="329">
        <v>0</v>
      </c>
      <c r="AH104" s="329">
        <v>0</v>
      </c>
      <c r="AI104" s="329">
        <v>0</v>
      </c>
      <c r="AJ104" s="329">
        <v>0</v>
      </c>
      <c r="AK104" s="329">
        <v>0</v>
      </c>
      <c r="AL104" s="329">
        <v>0</v>
      </c>
      <c r="AM104" s="329">
        <v>0</v>
      </c>
      <c r="AN104" s="329">
        <v>0</v>
      </c>
      <c r="AO104" s="329">
        <v>0</v>
      </c>
      <c r="AP104" s="329">
        <v>0</v>
      </c>
      <c r="AQ104" s="329">
        <v>0</v>
      </c>
      <c r="AR104" s="329">
        <v>0</v>
      </c>
      <c r="AS104" s="329">
        <v>0</v>
      </c>
      <c r="AT104" s="329">
        <v>0</v>
      </c>
      <c r="AU104" s="329">
        <v>0</v>
      </c>
      <c r="AV104" s="329">
        <v>0</v>
      </c>
      <c r="AW104" s="329">
        <v>0</v>
      </c>
      <c r="AX104" s="329">
        <v>0</v>
      </c>
      <c r="AY104" s="329">
        <v>0</v>
      </c>
      <c r="AZ104" s="329">
        <v>0</v>
      </c>
      <c r="BA104" s="329">
        <v>0</v>
      </c>
      <c r="BB104" s="329">
        <v>0</v>
      </c>
      <c r="BC104" s="329">
        <v>0</v>
      </c>
      <c r="BD104" s="329">
        <v>0</v>
      </c>
      <c r="BE104" s="329">
        <v>0</v>
      </c>
      <c r="BF104" s="329">
        <v>0</v>
      </c>
      <c r="BG104" s="329">
        <v>0</v>
      </c>
      <c r="BH104" s="329">
        <v>0</v>
      </c>
      <c r="BI104" s="329">
        <v>0</v>
      </c>
      <c r="BJ104" s="329">
        <v>0</v>
      </c>
      <c r="BK104" s="329">
        <v>0</v>
      </c>
      <c r="BL104" s="329">
        <v>0</v>
      </c>
      <c r="BM104" s="329">
        <v>0</v>
      </c>
      <c r="BN104" s="329">
        <v>0</v>
      </c>
      <c r="BO104" s="329">
        <v>0</v>
      </c>
      <c r="BP104" s="329">
        <v>0</v>
      </c>
      <c r="BQ104" s="329">
        <v>0</v>
      </c>
      <c r="BR104" s="329">
        <v>0</v>
      </c>
      <c r="BS104" s="329">
        <v>0</v>
      </c>
      <c r="BT104" s="329">
        <v>0</v>
      </c>
    </row>
    <row r="105" spans="1:72" ht="15.75" customHeight="1" x14ac:dyDescent="0.25">
      <c r="A105" s="2" t="s">
        <v>1465</v>
      </c>
      <c r="B105" s="218">
        <v>46260</v>
      </c>
      <c r="C105" s="332">
        <v>0.75</v>
      </c>
      <c r="D105" s="332">
        <v>0.79166666666666663</v>
      </c>
      <c r="E105" s="329">
        <v>0</v>
      </c>
      <c r="F105" s="329">
        <v>0</v>
      </c>
      <c r="G105" s="329">
        <v>0</v>
      </c>
      <c r="H105" s="329">
        <v>0</v>
      </c>
      <c r="I105" s="329">
        <v>0</v>
      </c>
      <c r="J105" s="329">
        <v>0</v>
      </c>
      <c r="K105" s="329">
        <v>0</v>
      </c>
      <c r="L105" s="329">
        <v>0</v>
      </c>
      <c r="M105" s="329">
        <v>0</v>
      </c>
      <c r="N105" s="329">
        <v>0</v>
      </c>
      <c r="O105" s="329">
        <v>0</v>
      </c>
      <c r="P105" s="329">
        <v>0</v>
      </c>
      <c r="Q105" s="329">
        <v>0</v>
      </c>
      <c r="R105" s="329">
        <v>0</v>
      </c>
      <c r="S105" s="329">
        <v>0</v>
      </c>
      <c r="T105" s="329">
        <v>0</v>
      </c>
      <c r="U105" s="329">
        <v>0</v>
      </c>
      <c r="V105" s="329">
        <v>0</v>
      </c>
      <c r="W105" s="329">
        <v>0</v>
      </c>
      <c r="X105" s="329">
        <v>0</v>
      </c>
      <c r="Y105" s="329">
        <v>0</v>
      </c>
      <c r="Z105" s="329">
        <v>0</v>
      </c>
      <c r="AA105" s="329">
        <v>0</v>
      </c>
      <c r="AB105" s="329">
        <v>0</v>
      </c>
      <c r="AC105" s="329">
        <v>0</v>
      </c>
      <c r="AD105" s="329">
        <v>0</v>
      </c>
      <c r="AE105" s="329">
        <v>0</v>
      </c>
      <c r="AF105" s="329">
        <v>0</v>
      </c>
      <c r="AG105" s="329">
        <v>0</v>
      </c>
      <c r="AH105" s="329">
        <v>0</v>
      </c>
      <c r="AI105" s="329">
        <v>0</v>
      </c>
      <c r="AJ105" s="329">
        <v>0</v>
      </c>
      <c r="AK105" s="329">
        <v>0</v>
      </c>
      <c r="AL105" s="329">
        <v>0</v>
      </c>
      <c r="AM105" s="329">
        <v>0</v>
      </c>
      <c r="AN105" s="329">
        <v>0</v>
      </c>
      <c r="AO105" s="329">
        <v>0</v>
      </c>
      <c r="AP105" s="329">
        <v>0</v>
      </c>
      <c r="AQ105" s="329">
        <v>0</v>
      </c>
      <c r="AR105" s="329">
        <v>0</v>
      </c>
      <c r="AS105" s="329">
        <v>0</v>
      </c>
      <c r="AT105" s="329">
        <v>0</v>
      </c>
      <c r="AU105" s="329">
        <v>0</v>
      </c>
      <c r="AV105" s="329">
        <v>0</v>
      </c>
      <c r="AW105" s="329">
        <v>0</v>
      </c>
      <c r="AX105" s="329">
        <v>0</v>
      </c>
      <c r="AY105" s="329">
        <v>0</v>
      </c>
      <c r="AZ105" s="329">
        <v>0</v>
      </c>
      <c r="BA105" s="329">
        <v>0</v>
      </c>
      <c r="BB105" s="329">
        <v>0</v>
      </c>
      <c r="BC105" s="329">
        <v>0</v>
      </c>
      <c r="BD105" s="329">
        <v>0</v>
      </c>
      <c r="BE105" s="329">
        <v>0</v>
      </c>
      <c r="BF105" s="329">
        <v>0</v>
      </c>
      <c r="BG105" s="329">
        <v>0</v>
      </c>
      <c r="BH105" s="329">
        <v>0</v>
      </c>
      <c r="BI105" s="329">
        <v>0</v>
      </c>
      <c r="BJ105" s="329">
        <v>0</v>
      </c>
      <c r="BK105" s="329">
        <v>0</v>
      </c>
      <c r="BL105" s="329">
        <v>0</v>
      </c>
      <c r="BM105" s="329">
        <v>0</v>
      </c>
      <c r="BN105" s="329">
        <v>0</v>
      </c>
      <c r="BO105" s="329">
        <v>0</v>
      </c>
      <c r="BP105" s="329">
        <v>0</v>
      </c>
      <c r="BQ105" s="329">
        <v>0</v>
      </c>
      <c r="BR105" s="329">
        <v>0</v>
      </c>
      <c r="BS105" s="329">
        <v>0</v>
      </c>
      <c r="BT105" s="329">
        <v>0</v>
      </c>
    </row>
    <row r="106" spans="1:72" ht="15.75" customHeight="1" x14ac:dyDescent="0.25">
      <c r="A106" s="2" t="s">
        <v>1466</v>
      </c>
      <c r="B106" s="218">
        <v>46260</v>
      </c>
      <c r="C106" s="332">
        <v>0.79166666666666663</v>
      </c>
      <c r="D106" s="332">
        <v>0.83333333333333337</v>
      </c>
      <c r="E106" s="329">
        <v>0</v>
      </c>
      <c r="F106" s="329">
        <v>0</v>
      </c>
      <c r="G106" s="329">
        <v>0</v>
      </c>
      <c r="H106" s="329">
        <v>0</v>
      </c>
      <c r="I106" s="329">
        <v>0</v>
      </c>
      <c r="J106" s="329">
        <v>0</v>
      </c>
      <c r="K106" s="329">
        <v>0</v>
      </c>
      <c r="L106" s="329">
        <v>0</v>
      </c>
      <c r="M106" s="329">
        <v>0</v>
      </c>
      <c r="N106" s="329">
        <v>0</v>
      </c>
      <c r="O106" s="329">
        <v>0</v>
      </c>
      <c r="P106" s="329">
        <v>0</v>
      </c>
      <c r="Q106" s="329">
        <v>0</v>
      </c>
      <c r="R106" s="329">
        <v>0</v>
      </c>
      <c r="S106" s="329">
        <v>0</v>
      </c>
      <c r="T106" s="329">
        <v>0</v>
      </c>
      <c r="U106" s="329">
        <v>0</v>
      </c>
      <c r="V106" s="329">
        <v>0</v>
      </c>
      <c r="W106" s="329">
        <v>0</v>
      </c>
      <c r="X106" s="329">
        <v>0</v>
      </c>
      <c r="Y106" s="329">
        <v>0</v>
      </c>
      <c r="Z106" s="329">
        <v>0</v>
      </c>
      <c r="AA106" s="329">
        <v>0</v>
      </c>
      <c r="AB106" s="329">
        <v>0</v>
      </c>
      <c r="AC106" s="329">
        <v>0</v>
      </c>
      <c r="AD106" s="329">
        <v>0</v>
      </c>
      <c r="AE106" s="329">
        <v>0</v>
      </c>
      <c r="AF106" s="329">
        <v>0</v>
      </c>
      <c r="AG106" s="329">
        <v>0</v>
      </c>
      <c r="AH106" s="329">
        <v>0</v>
      </c>
      <c r="AI106" s="329">
        <v>0</v>
      </c>
      <c r="AJ106" s="329">
        <v>0</v>
      </c>
      <c r="AK106" s="329">
        <v>0</v>
      </c>
      <c r="AL106" s="329">
        <v>0</v>
      </c>
      <c r="AM106" s="329">
        <v>0</v>
      </c>
      <c r="AN106" s="329">
        <v>0</v>
      </c>
      <c r="AO106" s="329">
        <v>0</v>
      </c>
      <c r="AP106" s="329">
        <v>0</v>
      </c>
      <c r="AQ106" s="329">
        <v>0</v>
      </c>
      <c r="AR106" s="329">
        <v>0</v>
      </c>
      <c r="AS106" s="329">
        <v>0</v>
      </c>
      <c r="AT106" s="329">
        <v>0</v>
      </c>
      <c r="AU106" s="329">
        <v>0</v>
      </c>
      <c r="AV106" s="329">
        <v>0</v>
      </c>
      <c r="AW106" s="329">
        <v>0</v>
      </c>
      <c r="AX106" s="329">
        <v>0</v>
      </c>
      <c r="AY106" s="329">
        <v>0</v>
      </c>
      <c r="AZ106" s="329">
        <v>0</v>
      </c>
      <c r="BA106" s="329">
        <v>0</v>
      </c>
      <c r="BB106" s="329">
        <v>0</v>
      </c>
      <c r="BC106" s="329">
        <v>0</v>
      </c>
      <c r="BD106" s="329">
        <v>0</v>
      </c>
      <c r="BE106" s="329">
        <v>0</v>
      </c>
      <c r="BF106" s="329">
        <v>0</v>
      </c>
      <c r="BG106" s="329">
        <v>0</v>
      </c>
      <c r="BH106" s="329">
        <v>0</v>
      </c>
      <c r="BI106" s="329">
        <v>0</v>
      </c>
      <c r="BJ106" s="329">
        <v>0</v>
      </c>
      <c r="BK106" s="329">
        <v>0</v>
      </c>
      <c r="BL106" s="329">
        <v>0</v>
      </c>
      <c r="BM106" s="329">
        <v>0</v>
      </c>
      <c r="BN106" s="329">
        <v>0</v>
      </c>
      <c r="BO106" s="329">
        <v>0</v>
      </c>
      <c r="BP106" s="329">
        <v>0</v>
      </c>
      <c r="BQ106" s="329">
        <v>0</v>
      </c>
      <c r="BR106" s="329">
        <v>0</v>
      </c>
      <c r="BS106" s="329">
        <v>0</v>
      </c>
      <c r="BT106" s="329">
        <v>0</v>
      </c>
    </row>
    <row r="107" spans="1:72" ht="15.75" customHeight="1" x14ac:dyDescent="0.25">
      <c r="A107" s="2" t="s">
        <v>1467</v>
      </c>
      <c r="B107" s="218">
        <v>46260</v>
      </c>
      <c r="C107" s="332">
        <v>0.83333333333333337</v>
      </c>
      <c r="D107" s="332">
        <v>0.875</v>
      </c>
      <c r="E107" s="329">
        <v>0</v>
      </c>
      <c r="F107" s="329">
        <v>0</v>
      </c>
      <c r="G107" s="329">
        <v>0</v>
      </c>
      <c r="H107" s="329">
        <v>0</v>
      </c>
      <c r="I107" s="329">
        <v>0</v>
      </c>
      <c r="J107" s="329">
        <v>0</v>
      </c>
      <c r="K107" s="329">
        <v>0</v>
      </c>
      <c r="L107" s="329">
        <v>0</v>
      </c>
      <c r="M107" s="329">
        <v>0</v>
      </c>
      <c r="N107" s="329">
        <v>0</v>
      </c>
      <c r="O107" s="329">
        <v>0</v>
      </c>
      <c r="P107" s="329">
        <v>0</v>
      </c>
      <c r="Q107" s="329">
        <v>0</v>
      </c>
      <c r="R107" s="329">
        <v>0</v>
      </c>
      <c r="S107" s="329">
        <v>0</v>
      </c>
      <c r="T107" s="329">
        <v>0</v>
      </c>
      <c r="U107" s="329">
        <v>0</v>
      </c>
      <c r="V107" s="329">
        <v>0</v>
      </c>
      <c r="W107" s="329">
        <v>0</v>
      </c>
      <c r="X107" s="329">
        <v>0</v>
      </c>
      <c r="Y107" s="329">
        <v>0</v>
      </c>
      <c r="Z107" s="329">
        <v>0</v>
      </c>
      <c r="AA107" s="329">
        <v>0</v>
      </c>
      <c r="AB107" s="329">
        <v>0</v>
      </c>
      <c r="AC107" s="329">
        <v>0</v>
      </c>
      <c r="AD107" s="329">
        <v>0</v>
      </c>
      <c r="AE107" s="329">
        <v>0</v>
      </c>
      <c r="AF107" s="329">
        <v>0</v>
      </c>
      <c r="AG107" s="329">
        <v>0</v>
      </c>
      <c r="AH107" s="329">
        <v>0</v>
      </c>
      <c r="AI107" s="329">
        <v>0</v>
      </c>
      <c r="AJ107" s="329">
        <v>0</v>
      </c>
      <c r="AK107" s="329">
        <v>0</v>
      </c>
      <c r="AL107" s="329">
        <v>0</v>
      </c>
      <c r="AM107" s="329">
        <v>0</v>
      </c>
      <c r="AN107" s="329">
        <v>0</v>
      </c>
      <c r="AO107" s="329">
        <v>0</v>
      </c>
      <c r="AP107" s="329">
        <v>0</v>
      </c>
      <c r="AQ107" s="329">
        <v>0</v>
      </c>
      <c r="AR107" s="329">
        <v>0</v>
      </c>
      <c r="AS107" s="329">
        <v>0</v>
      </c>
      <c r="AT107" s="329">
        <v>0</v>
      </c>
      <c r="AU107" s="329">
        <v>0</v>
      </c>
      <c r="AV107" s="329">
        <v>0</v>
      </c>
      <c r="AW107" s="329">
        <v>0</v>
      </c>
      <c r="AX107" s="329">
        <v>0</v>
      </c>
      <c r="AY107" s="329">
        <v>0</v>
      </c>
      <c r="AZ107" s="329">
        <v>0</v>
      </c>
      <c r="BA107" s="329">
        <v>0</v>
      </c>
      <c r="BB107" s="329">
        <v>0</v>
      </c>
      <c r="BC107" s="329">
        <v>0</v>
      </c>
      <c r="BD107" s="329">
        <v>0</v>
      </c>
      <c r="BE107" s="329">
        <v>0</v>
      </c>
      <c r="BF107" s="329">
        <v>0</v>
      </c>
      <c r="BG107" s="329">
        <v>0</v>
      </c>
      <c r="BH107" s="329">
        <v>0</v>
      </c>
      <c r="BI107" s="329">
        <v>0</v>
      </c>
      <c r="BJ107" s="329">
        <v>0</v>
      </c>
      <c r="BK107" s="329">
        <v>0</v>
      </c>
      <c r="BL107" s="329">
        <v>0</v>
      </c>
      <c r="BM107" s="329">
        <v>0</v>
      </c>
      <c r="BN107" s="329">
        <v>0</v>
      </c>
      <c r="BO107" s="329">
        <v>0</v>
      </c>
      <c r="BP107" s="329">
        <v>0</v>
      </c>
      <c r="BQ107" s="329">
        <v>0</v>
      </c>
      <c r="BR107" s="329">
        <v>0</v>
      </c>
      <c r="BS107" s="329">
        <v>0</v>
      </c>
      <c r="BT107" s="329">
        <v>0</v>
      </c>
    </row>
    <row r="108" spans="1:72" ht="15.75" customHeight="1" x14ac:dyDescent="0.25">
      <c r="A108" s="2" t="s">
        <v>1468</v>
      </c>
      <c r="B108" s="218">
        <v>46260</v>
      </c>
      <c r="C108" s="332">
        <v>0.875</v>
      </c>
      <c r="D108" s="332">
        <v>0.91666666666666663</v>
      </c>
      <c r="E108" s="329">
        <v>0</v>
      </c>
      <c r="F108" s="329">
        <v>0</v>
      </c>
      <c r="G108" s="329">
        <v>0</v>
      </c>
      <c r="H108" s="329">
        <v>0</v>
      </c>
      <c r="I108" s="329">
        <v>0</v>
      </c>
      <c r="J108" s="329">
        <v>0</v>
      </c>
      <c r="K108" s="329">
        <v>0</v>
      </c>
      <c r="L108" s="329">
        <v>0</v>
      </c>
      <c r="M108" s="329">
        <v>0</v>
      </c>
      <c r="N108" s="329">
        <v>0</v>
      </c>
      <c r="O108" s="329">
        <v>0</v>
      </c>
      <c r="P108" s="329">
        <v>0</v>
      </c>
      <c r="Q108" s="329">
        <v>0</v>
      </c>
      <c r="R108" s="329">
        <v>0</v>
      </c>
      <c r="S108" s="329">
        <v>0</v>
      </c>
      <c r="T108" s="329">
        <v>0</v>
      </c>
      <c r="U108" s="329">
        <v>0</v>
      </c>
      <c r="V108" s="329">
        <v>0</v>
      </c>
      <c r="W108" s="329">
        <v>0</v>
      </c>
      <c r="X108" s="329">
        <v>0</v>
      </c>
      <c r="Y108" s="329">
        <v>0</v>
      </c>
      <c r="Z108" s="329">
        <v>0</v>
      </c>
      <c r="AA108" s="329">
        <v>0</v>
      </c>
      <c r="AB108" s="329">
        <v>0</v>
      </c>
      <c r="AC108" s="329">
        <v>0</v>
      </c>
      <c r="AD108" s="329">
        <v>0</v>
      </c>
      <c r="AE108" s="329">
        <v>0</v>
      </c>
      <c r="AF108" s="329">
        <v>0</v>
      </c>
      <c r="AG108" s="329">
        <v>0</v>
      </c>
      <c r="AH108" s="329">
        <v>0</v>
      </c>
      <c r="AI108" s="329">
        <v>0</v>
      </c>
      <c r="AJ108" s="329">
        <v>0</v>
      </c>
      <c r="AK108" s="329">
        <v>0</v>
      </c>
      <c r="AL108" s="329">
        <v>0</v>
      </c>
      <c r="AM108" s="329">
        <v>0</v>
      </c>
      <c r="AN108" s="329">
        <v>0</v>
      </c>
      <c r="AO108" s="329">
        <v>0</v>
      </c>
      <c r="AP108" s="329">
        <v>0</v>
      </c>
      <c r="AQ108" s="329">
        <v>0</v>
      </c>
      <c r="AR108" s="329">
        <v>0</v>
      </c>
      <c r="AS108" s="329">
        <v>0</v>
      </c>
      <c r="AT108" s="329">
        <v>0</v>
      </c>
      <c r="AU108" s="329">
        <v>0</v>
      </c>
      <c r="AV108" s="329">
        <v>0</v>
      </c>
      <c r="AW108" s="329">
        <v>0</v>
      </c>
      <c r="AX108" s="329">
        <v>0</v>
      </c>
      <c r="AY108" s="329">
        <v>0</v>
      </c>
      <c r="AZ108" s="329">
        <v>0</v>
      </c>
      <c r="BA108" s="329">
        <v>0</v>
      </c>
      <c r="BB108" s="329">
        <v>0</v>
      </c>
      <c r="BC108" s="329">
        <v>0</v>
      </c>
      <c r="BD108" s="329">
        <v>0</v>
      </c>
      <c r="BE108" s="329">
        <v>0</v>
      </c>
      <c r="BF108" s="329">
        <v>0</v>
      </c>
      <c r="BG108" s="329">
        <v>0</v>
      </c>
      <c r="BH108" s="329">
        <v>0</v>
      </c>
      <c r="BI108" s="329">
        <v>0</v>
      </c>
      <c r="BJ108" s="329">
        <v>0</v>
      </c>
      <c r="BK108" s="329">
        <v>0</v>
      </c>
      <c r="BL108" s="329">
        <v>0</v>
      </c>
      <c r="BM108" s="329">
        <v>0</v>
      </c>
      <c r="BN108" s="329">
        <v>0</v>
      </c>
      <c r="BO108" s="329">
        <v>0</v>
      </c>
      <c r="BP108" s="329">
        <v>0</v>
      </c>
      <c r="BQ108" s="329">
        <v>0</v>
      </c>
      <c r="BR108" s="329">
        <v>0</v>
      </c>
      <c r="BS108" s="329">
        <v>0</v>
      </c>
      <c r="BT108" s="329">
        <v>0</v>
      </c>
    </row>
    <row r="109" spans="1:72" ht="15.75" customHeight="1" x14ac:dyDescent="0.25">
      <c r="A109" s="2" t="s">
        <v>1469</v>
      </c>
      <c r="B109" s="218">
        <v>46261</v>
      </c>
      <c r="C109" s="332">
        <v>0.75</v>
      </c>
      <c r="D109" s="332">
        <v>0.79166666666666663</v>
      </c>
      <c r="E109" s="329">
        <v>0</v>
      </c>
      <c r="F109" s="329">
        <v>0</v>
      </c>
      <c r="G109" s="329">
        <v>0</v>
      </c>
      <c r="H109" s="329">
        <v>0</v>
      </c>
      <c r="I109" s="329">
        <v>0</v>
      </c>
      <c r="J109" s="329">
        <v>0</v>
      </c>
      <c r="K109" s="329">
        <v>0</v>
      </c>
      <c r="L109" s="329">
        <v>0</v>
      </c>
      <c r="M109" s="329">
        <v>0</v>
      </c>
      <c r="N109" s="329">
        <v>0</v>
      </c>
      <c r="O109" s="329">
        <v>0</v>
      </c>
      <c r="P109" s="329">
        <v>0</v>
      </c>
      <c r="Q109" s="329">
        <v>0</v>
      </c>
      <c r="R109" s="329">
        <v>0</v>
      </c>
      <c r="S109" s="329">
        <v>0</v>
      </c>
      <c r="T109" s="329">
        <v>0</v>
      </c>
      <c r="U109" s="329">
        <v>0</v>
      </c>
      <c r="V109" s="329">
        <v>0</v>
      </c>
      <c r="W109" s="329">
        <v>0</v>
      </c>
      <c r="X109" s="329">
        <v>0</v>
      </c>
      <c r="Y109" s="329">
        <v>0</v>
      </c>
      <c r="Z109" s="329">
        <v>0</v>
      </c>
      <c r="AA109" s="329">
        <v>0</v>
      </c>
      <c r="AB109" s="329">
        <v>0</v>
      </c>
      <c r="AC109" s="329">
        <v>0</v>
      </c>
      <c r="AD109" s="329">
        <v>0</v>
      </c>
      <c r="AE109" s="329">
        <v>0</v>
      </c>
      <c r="AF109" s="329">
        <v>0</v>
      </c>
      <c r="AG109" s="329">
        <v>0</v>
      </c>
      <c r="AH109" s="329">
        <v>0</v>
      </c>
      <c r="AI109" s="329">
        <v>0</v>
      </c>
      <c r="AJ109" s="329">
        <v>0</v>
      </c>
      <c r="AK109" s="329">
        <v>0</v>
      </c>
      <c r="AL109" s="329">
        <v>0</v>
      </c>
      <c r="AM109" s="329">
        <v>0</v>
      </c>
      <c r="AN109" s="329">
        <v>0</v>
      </c>
      <c r="AO109" s="329">
        <v>0</v>
      </c>
      <c r="AP109" s="329">
        <v>0</v>
      </c>
      <c r="AQ109" s="329">
        <v>0</v>
      </c>
      <c r="AR109" s="329">
        <v>0</v>
      </c>
      <c r="AS109" s="329">
        <v>0</v>
      </c>
      <c r="AT109" s="329">
        <v>0</v>
      </c>
      <c r="AU109" s="329">
        <v>0</v>
      </c>
      <c r="AV109" s="329">
        <v>0</v>
      </c>
      <c r="AW109" s="329">
        <v>0</v>
      </c>
      <c r="AX109" s="329">
        <v>0</v>
      </c>
      <c r="AY109" s="329">
        <v>0</v>
      </c>
      <c r="AZ109" s="329">
        <v>0</v>
      </c>
      <c r="BA109" s="329">
        <v>0</v>
      </c>
      <c r="BB109" s="329">
        <v>0</v>
      </c>
      <c r="BC109" s="329">
        <v>0</v>
      </c>
      <c r="BD109" s="329">
        <v>0</v>
      </c>
      <c r="BE109" s="329">
        <v>0</v>
      </c>
      <c r="BF109" s="329">
        <v>0</v>
      </c>
      <c r="BG109" s="329">
        <v>0</v>
      </c>
      <c r="BH109" s="329">
        <v>0</v>
      </c>
      <c r="BI109" s="329">
        <v>0</v>
      </c>
      <c r="BJ109" s="329">
        <v>0</v>
      </c>
      <c r="BK109" s="329">
        <v>0</v>
      </c>
      <c r="BL109" s="329">
        <v>0</v>
      </c>
      <c r="BM109" s="329">
        <v>0</v>
      </c>
      <c r="BN109" s="329">
        <v>0</v>
      </c>
      <c r="BO109" s="329">
        <v>0</v>
      </c>
      <c r="BP109" s="329">
        <v>0</v>
      </c>
      <c r="BQ109" s="329">
        <v>0</v>
      </c>
      <c r="BR109" s="329">
        <v>0</v>
      </c>
      <c r="BS109" s="329">
        <v>0</v>
      </c>
      <c r="BT109" s="329">
        <v>0</v>
      </c>
    </row>
    <row r="110" spans="1:72" ht="15.75" customHeight="1" x14ac:dyDescent="0.25">
      <c r="A110" s="2" t="s">
        <v>1470</v>
      </c>
      <c r="B110" s="218">
        <v>46261</v>
      </c>
      <c r="C110" s="332">
        <v>0.79166666666666663</v>
      </c>
      <c r="D110" s="332">
        <v>0.83333333333333337</v>
      </c>
      <c r="E110" s="329">
        <v>0</v>
      </c>
      <c r="F110" s="329">
        <v>0</v>
      </c>
      <c r="G110" s="329">
        <v>0</v>
      </c>
      <c r="H110" s="329">
        <v>0</v>
      </c>
      <c r="I110" s="329">
        <v>0</v>
      </c>
      <c r="J110" s="329">
        <v>0</v>
      </c>
      <c r="K110" s="329">
        <v>0</v>
      </c>
      <c r="L110" s="329">
        <v>0</v>
      </c>
      <c r="M110" s="329">
        <v>0</v>
      </c>
      <c r="N110" s="329">
        <v>0</v>
      </c>
      <c r="O110" s="329">
        <v>0</v>
      </c>
      <c r="P110" s="329">
        <v>0</v>
      </c>
      <c r="Q110" s="329">
        <v>0</v>
      </c>
      <c r="R110" s="329">
        <v>0</v>
      </c>
      <c r="S110" s="329">
        <v>0</v>
      </c>
      <c r="T110" s="329">
        <v>0</v>
      </c>
      <c r="U110" s="329">
        <v>0</v>
      </c>
      <c r="V110" s="329">
        <v>0</v>
      </c>
      <c r="W110" s="329">
        <v>0</v>
      </c>
      <c r="X110" s="329">
        <v>0</v>
      </c>
      <c r="Y110" s="329">
        <v>0</v>
      </c>
      <c r="Z110" s="329">
        <v>0</v>
      </c>
      <c r="AA110" s="329">
        <v>0</v>
      </c>
      <c r="AB110" s="329">
        <v>0</v>
      </c>
      <c r="AC110" s="329">
        <v>0</v>
      </c>
      <c r="AD110" s="329">
        <v>0</v>
      </c>
      <c r="AE110" s="329">
        <v>0</v>
      </c>
      <c r="AF110" s="329">
        <v>0</v>
      </c>
      <c r="AG110" s="329">
        <v>0</v>
      </c>
      <c r="AH110" s="329">
        <v>0</v>
      </c>
      <c r="AI110" s="329">
        <v>0</v>
      </c>
      <c r="AJ110" s="329">
        <v>0</v>
      </c>
      <c r="AK110" s="329">
        <v>0</v>
      </c>
      <c r="AL110" s="329">
        <v>0</v>
      </c>
      <c r="AM110" s="329">
        <v>0</v>
      </c>
      <c r="AN110" s="329">
        <v>0</v>
      </c>
      <c r="AO110" s="329">
        <v>0</v>
      </c>
      <c r="AP110" s="329">
        <v>0</v>
      </c>
      <c r="AQ110" s="329">
        <v>0</v>
      </c>
      <c r="AR110" s="329">
        <v>0</v>
      </c>
      <c r="AS110" s="329">
        <v>0</v>
      </c>
      <c r="AT110" s="329">
        <v>0</v>
      </c>
      <c r="AU110" s="329">
        <v>0</v>
      </c>
      <c r="AV110" s="329">
        <v>0</v>
      </c>
      <c r="AW110" s="329">
        <v>0</v>
      </c>
      <c r="AX110" s="329">
        <v>0</v>
      </c>
      <c r="AY110" s="329">
        <v>0</v>
      </c>
      <c r="AZ110" s="329">
        <v>0</v>
      </c>
      <c r="BA110" s="329">
        <v>0</v>
      </c>
      <c r="BB110" s="329">
        <v>0</v>
      </c>
      <c r="BC110" s="329">
        <v>0</v>
      </c>
      <c r="BD110" s="329">
        <v>0</v>
      </c>
      <c r="BE110" s="329">
        <v>0</v>
      </c>
      <c r="BF110" s="329">
        <v>0</v>
      </c>
      <c r="BG110" s="329">
        <v>0</v>
      </c>
      <c r="BH110" s="329">
        <v>0</v>
      </c>
      <c r="BI110" s="329">
        <v>0</v>
      </c>
      <c r="BJ110" s="329">
        <v>0</v>
      </c>
      <c r="BK110" s="329">
        <v>0</v>
      </c>
      <c r="BL110" s="329">
        <v>0</v>
      </c>
      <c r="BM110" s="329">
        <v>0</v>
      </c>
      <c r="BN110" s="329">
        <v>0</v>
      </c>
      <c r="BO110" s="329">
        <v>0</v>
      </c>
      <c r="BP110" s="329">
        <v>0</v>
      </c>
      <c r="BQ110" s="329">
        <v>0</v>
      </c>
      <c r="BR110" s="329">
        <v>0</v>
      </c>
      <c r="BS110" s="329">
        <v>0</v>
      </c>
      <c r="BT110" s="329">
        <v>0</v>
      </c>
    </row>
    <row r="111" spans="1:72" ht="15.75" customHeight="1" x14ac:dyDescent="0.25">
      <c r="A111" s="2" t="s">
        <v>1471</v>
      </c>
      <c r="B111" s="218">
        <v>46261</v>
      </c>
      <c r="C111" s="332">
        <v>0.83333333333333337</v>
      </c>
      <c r="D111" s="332">
        <v>0.875</v>
      </c>
      <c r="E111" s="329">
        <v>0</v>
      </c>
      <c r="F111" s="329">
        <v>0</v>
      </c>
      <c r="G111" s="329">
        <v>0</v>
      </c>
      <c r="H111" s="329">
        <v>0</v>
      </c>
      <c r="I111" s="329">
        <v>0</v>
      </c>
      <c r="J111" s="329">
        <v>0</v>
      </c>
      <c r="K111" s="329">
        <v>0</v>
      </c>
      <c r="L111" s="329">
        <v>0</v>
      </c>
      <c r="M111" s="329">
        <v>0</v>
      </c>
      <c r="N111" s="329">
        <v>0</v>
      </c>
      <c r="O111" s="329">
        <v>0</v>
      </c>
      <c r="P111" s="329">
        <v>0</v>
      </c>
      <c r="Q111" s="329">
        <v>0</v>
      </c>
      <c r="R111" s="329">
        <v>0</v>
      </c>
      <c r="S111" s="329">
        <v>0</v>
      </c>
      <c r="T111" s="329">
        <v>0</v>
      </c>
      <c r="U111" s="329">
        <v>0</v>
      </c>
      <c r="V111" s="329">
        <v>0</v>
      </c>
      <c r="W111" s="329">
        <v>0</v>
      </c>
      <c r="X111" s="329">
        <v>0</v>
      </c>
      <c r="Y111" s="329">
        <v>0</v>
      </c>
      <c r="Z111" s="329">
        <v>0</v>
      </c>
      <c r="AA111" s="329">
        <v>0</v>
      </c>
      <c r="AB111" s="329">
        <v>0</v>
      </c>
      <c r="AC111" s="329">
        <v>0</v>
      </c>
      <c r="AD111" s="329">
        <v>0</v>
      </c>
      <c r="AE111" s="329">
        <v>0</v>
      </c>
      <c r="AF111" s="329">
        <v>0</v>
      </c>
      <c r="AG111" s="329">
        <v>0</v>
      </c>
      <c r="AH111" s="329">
        <v>0</v>
      </c>
      <c r="AI111" s="329">
        <v>0</v>
      </c>
      <c r="AJ111" s="329">
        <v>0</v>
      </c>
      <c r="AK111" s="329">
        <v>0</v>
      </c>
      <c r="AL111" s="329">
        <v>0</v>
      </c>
      <c r="AM111" s="329">
        <v>0</v>
      </c>
      <c r="AN111" s="329">
        <v>0</v>
      </c>
      <c r="AO111" s="329">
        <v>0</v>
      </c>
      <c r="AP111" s="329">
        <v>0</v>
      </c>
      <c r="AQ111" s="329">
        <v>0</v>
      </c>
      <c r="AR111" s="329">
        <v>0</v>
      </c>
      <c r="AS111" s="329">
        <v>0</v>
      </c>
      <c r="AT111" s="329">
        <v>0</v>
      </c>
      <c r="AU111" s="329">
        <v>0</v>
      </c>
      <c r="AV111" s="329">
        <v>0</v>
      </c>
      <c r="AW111" s="329">
        <v>0</v>
      </c>
      <c r="AX111" s="329">
        <v>0</v>
      </c>
      <c r="AY111" s="329">
        <v>0</v>
      </c>
      <c r="AZ111" s="329">
        <v>0</v>
      </c>
      <c r="BA111" s="329">
        <v>0</v>
      </c>
      <c r="BB111" s="329">
        <v>0</v>
      </c>
      <c r="BC111" s="329">
        <v>0</v>
      </c>
      <c r="BD111" s="329">
        <v>0</v>
      </c>
      <c r="BE111" s="329">
        <v>0</v>
      </c>
      <c r="BF111" s="329">
        <v>0</v>
      </c>
      <c r="BG111" s="329">
        <v>0</v>
      </c>
      <c r="BH111" s="329">
        <v>0</v>
      </c>
      <c r="BI111" s="329">
        <v>0</v>
      </c>
      <c r="BJ111" s="329">
        <v>0</v>
      </c>
      <c r="BK111" s="329">
        <v>0</v>
      </c>
      <c r="BL111" s="329">
        <v>0</v>
      </c>
      <c r="BM111" s="329">
        <v>0</v>
      </c>
      <c r="BN111" s="329">
        <v>0</v>
      </c>
      <c r="BO111" s="329">
        <v>0</v>
      </c>
      <c r="BP111" s="329">
        <v>0</v>
      </c>
      <c r="BQ111" s="329">
        <v>0</v>
      </c>
      <c r="BR111" s="329">
        <v>0</v>
      </c>
      <c r="BS111" s="329">
        <v>0</v>
      </c>
      <c r="BT111" s="329">
        <v>0</v>
      </c>
    </row>
    <row r="112" spans="1:72" ht="15.75" customHeight="1" x14ac:dyDescent="0.25">
      <c r="A112" s="2" t="s">
        <v>1472</v>
      </c>
      <c r="B112" s="218">
        <v>46261</v>
      </c>
      <c r="C112" s="332">
        <v>0.875</v>
      </c>
      <c r="D112" s="332">
        <v>0.91666666666666663</v>
      </c>
      <c r="E112" s="329">
        <v>0</v>
      </c>
      <c r="F112" s="329">
        <v>0</v>
      </c>
      <c r="G112" s="329">
        <v>0</v>
      </c>
      <c r="H112" s="329">
        <v>0</v>
      </c>
      <c r="I112" s="329">
        <v>0</v>
      </c>
      <c r="J112" s="329">
        <v>0</v>
      </c>
      <c r="K112" s="329">
        <v>0</v>
      </c>
      <c r="L112" s="329">
        <v>0</v>
      </c>
      <c r="M112" s="329">
        <v>0</v>
      </c>
      <c r="N112" s="329">
        <v>0</v>
      </c>
      <c r="O112" s="329">
        <v>0</v>
      </c>
      <c r="P112" s="329">
        <v>0</v>
      </c>
      <c r="Q112" s="329">
        <v>0</v>
      </c>
      <c r="R112" s="329">
        <v>0</v>
      </c>
      <c r="S112" s="329">
        <v>0</v>
      </c>
      <c r="T112" s="329">
        <v>0</v>
      </c>
      <c r="U112" s="329">
        <v>0</v>
      </c>
      <c r="V112" s="329">
        <v>0</v>
      </c>
      <c r="W112" s="329">
        <v>0</v>
      </c>
      <c r="X112" s="329">
        <v>0</v>
      </c>
      <c r="Y112" s="329">
        <v>0</v>
      </c>
      <c r="Z112" s="329">
        <v>0</v>
      </c>
      <c r="AA112" s="329">
        <v>0</v>
      </c>
      <c r="AB112" s="329">
        <v>0</v>
      </c>
      <c r="AC112" s="329">
        <v>0</v>
      </c>
      <c r="AD112" s="329">
        <v>0</v>
      </c>
      <c r="AE112" s="329">
        <v>0</v>
      </c>
      <c r="AF112" s="329">
        <v>0</v>
      </c>
      <c r="AG112" s="329">
        <v>0</v>
      </c>
      <c r="AH112" s="329">
        <v>0</v>
      </c>
      <c r="AI112" s="329">
        <v>0</v>
      </c>
      <c r="AJ112" s="329">
        <v>0</v>
      </c>
      <c r="AK112" s="329">
        <v>0</v>
      </c>
      <c r="AL112" s="329">
        <v>0</v>
      </c>
      <c r="AM112" s="329">
        <v>0</v>
      </c>
      <c r="AN112" s="329">
        <v>0</v>
      </c>
      <c r="AO112" s="329">
        <v>0</v>
      </c>
      <c r="AP112" s="329">
        <v>0</v>
      </c>
      <c r="AQ112" s="329">
        <v>0</v>
      </c>
      <c r="AR112" s="329">
        <v>0</v>
      </c>
      <c r="AS112" s="329">
        <v>0</v>
      </c>
      <c r="AT112" s="329">
        <v>0</v>
      </c>
      <c r="AU112" s="329">
        <v>0</v>
      </c>
      <c r="AV112" s="329">
        <v>0</v>
      </c>
      <c r="AW112" s="329">
        <v>0</v>
      </c>
      <c r="AX112" s="329">
        <v>0</v>
      </c>
      <c r="AY112" s="329">
        <v>0</v>
      </c>
      <c r="AZ112" s="329">
        <v>0</v>
      </c>
      <c r="BA112" s="329">
        <v>0</v>
      </c>
      <c r="BB112" s="329">
        <v>0</v>
      </c>
      <c r="BC112" s="329">
        <v>0</v>
      </c>
      <c r="BD112" s="329">
        <v>0</v>
      </c>
      <c r="BE112" s="329">
        <v>0</v>
      </c>
      <c r="BF112" s="329">
        <v>0</v>
      </c>
      <c r="BG112" s="329">
        <v>0</v>
      </c>
      <c r="BH112" s="329">
        <v>0</v>
      </c>
      <c r="BI112" s="329">
        <v>0</v>
      </c>
      <c r="BJ112" s="329">
        <v>0</v>
      </c>
      <c r="BK112" s="329">
        <v>0</v>
      </c>
      <c r="BL112" s="329">
        <v>0</v>
      </c>
      <c r="BM112" s="329">
        <v>0</v>
      </c>
      <c r="BN112" s="329">
        <v>0</v>
      </c>
      <c r="BO112" s="329">
        <v>0</v>
      </c>
      <c r="BP112" s="329">
        <v>0</v>
      </c>
      <c r="BQ112" s="329">
        <v>0</v>
      </c>
      <c r="BR112" s="329">
        <v>0</v>
      </c>
      <c r="BS112" s="329">
        <v>0</v>
      </c>
      <c r="BT112" s="329">
        <v>0</v>
      </c>
    </row>
    <row r="113" spans="1:72" ht="15.75" customHeight="1" x14ac:dyDescent="0.25">
      <c r="A113" s="2" t="s">
        <v>1473</v>
      </c>
      <c r="B113" s="218">
        <v>46262</v>
      </c>
      <c r="C113" s="332">
        <v>0.75</v>
      </c>
      <c r="D113" s="332">
        <v>0.79166666666666663</v>
      </c>
      <c r="E113" s="329">
        <v>0</v>
      </c>
      <c r="F113" s="329">
        <v>0</v>
      </c>
      <c r="G113" s="329">
        <v>0</v>
      </c>
      <c r="H113" s="329">
        <v>0</v>
      </c>
      <c r="I113" s="329">
        <v>0</v>
      </c>
      <c r="J113" s="329">
        <v>0</v>
      </c>
      <c r="K113" s="329">
        <v>0</v>
      </c>
      <c r="L113" s="329">
        <v>0</v>
      </c>
      <c r="M113" s="329">
        <v>0</v>
      </c>
      <c r="N113" s="329">
        <v>0</v>
      </c>
      <c r="O113" s="329">
        <v>0</v>
      </c>
      <c r="P113" s="329">
        <v>0</v>
      </c>
      <c r="Q113" s="329">
        <v>0</v>
      </c>
      <c r="R113" s="329">
        <v>0</v>
      </c>
      <c r="S113" s="329">
        <v>0</v>
      </c>
      <c r="T113" s="329">
        <v>0</v>
      </c>
      <c r="U113" s="329">
        <v>0</v>
      </c>
      <c r="V113" s="329">
        <v>0</v>
      </c>
      <c r="W113" s="329">
        <v>0</v>
      </c>
      <c r="X113" s="329">
        <v>0</v>
      </c>
      <c r="Y113" s="329">
        <v>0</v>
      </c>
      <c r="Z113" s="329">
        <v>0</v>
      </c>
      <c r="AA113" s="329">
        <v>0</v>
      </c>
      <c r="AB113" s="329">
        <v>0</v>
      </c>
      <c r="AC113" s="329">
        <v>0</v>
      </c>
      <c r="AD113" s="329">
        <v>0</v>
      </c>
      <c r="AE113" s="329">
        <v>0</v>
      </c>
      <c r="AF113" s="329">
        <v>0</v>
      </c>
      <c r="AG113" s="329">
        <v>0</v>
      </c>
      <c r="AH113" s="329">
        <v>0</v>
      </c>
      <c r="AI113" s="329">
        <v>0</v>
      </c>
      <c r="AJ113" s="329">
        <v>0</v>
      </c>
      <c r="AK113" s="329">
        <v>0</v>
      </c>
      <c r="AL113" s="329">
        <v>0</v>
      </c>
      <c r="AM113" s="329">
        <v>0</v>
      </c>
      <c r="AN113" s="329">
        <v>0</v>
      </c>
      <c r="AO113" s="329">
        <v>0</v>
      </c>
      <c r="AP113" s="329">
        <v>0</v>
      </c>
      <c r="AQ113" s="329">
        <v>0</v>
      </c>
      <c r="AR113" s="329">
        <v>0</v>
      </c>
      <c r="AS113" s="329">
        <v>0</v>
      </c>
      <c r="AT113" s="329">
        <v>0</v>
      </c>
      <c r="AU113" s="329">
        <v>0</v>
      </c>
      <c r="AV113" s="329">
        <v>0</v>
      </c>
      <c r="AW113" s="329">
        <v>0</v>
      </c>
      <c r="AX113" s="329">
        <v>0</v>
      </c>
      <c r="AY113" s="329">
        <v>0</v>
      </c>
      <c r="AZ113" s="329">
        <v>0</v>
      </c>
      <c r="BA113" s="329">
        <v>0</v>
      </c>
      <c r="BB113" s="329">
        <v>0</v>
      </c>
      <c r="BC113" s="329">
        <v>0</v>
      </c>
      <c r="BD113" s="329">
        <v>0</v>
      </c>
      <c r="BE113" s="329">
        <v>0</v>
      </c>
      <c r="BF113" s="329">
        <v>0</v>
      </c>
      <c r="BG113" s="329">
        <v>0</v>
      </c>
      <c r="BH113" s="329">
        <v>0</v>
      </c>
      <c r="BI113" s="329">
        <v>0</v>
      </c>
      <c r="BJ113" s="329">
        <v>0</v>
      </c>
      <c r="BK113" s="329">
        <v>0</v>
      </c>
      <c r="BL113" s="329">
        <v>0</v>
      </c>
      <c r="BM113" s="329">
        <v>0</v>
      </c>
      <c r="BN113" s="329">
        <v>0</v>
      </c>
      <c r="BO113" s="329">
        <v>0</v>
      </c>
      <c r="BP113" s="329">
        <v>0</v>
      </c>
      <c r="BQ113" s="329">
        <v>0</v>
      </c>
      <c r="BR113" s="329">
        <v>0</v>
      </c>
      <c r="BS113" s="329">
        <v>0</v>
      </c>
      <c r="BT113" s="329">
        <v>0</v>
      </c>
    </row>
    <row r="114" spans="1:72" ht="15.75" customHeight="1" x14ac:dyDescent="0.25">
      <c r="A114" s="2" t="s">
        <v>1474</v>
      </c>
      <c r="B114" s="218">
        <v>46262</v>
      </c>
      <c r="C114" s="332">
        <v>0.79166666666666663</v>
      </c>
      <c r="D114" s="332">
        <v>0.83333333333333337</v>
      </c>
      <c r="E114" s="329">
        <v>0</v>
      </c>
      <c r="F114" s="329">
        <v>0</v>
      </c>
      <c r="G114" s="329">
        <v>0</v>
      </c>
      <c r="H114" s="329">
        <v>0</v>
      </c>
      <c r="I114" s="329">
        <v>0</v>
      </c>
      <c r="J114" s="329">
        <v>0</v>
      </c>
      <c r="K114" s="329">
        <v>0</v>
      </c>
      <c r="L114" s="329">
        <v>0</v>
      </c>
      <c r="M114" s="329">
        <v>0</v>
      </c>
      <c r="N114" s="329">
        <v>0</v>
      </c>
      <c r="O114" s="329">
        <v>0</v>
      </c>
      <c r="P114" s="329">
        <v>0</v>
      </c>
      <c r="Q114" s="329">
        <v>0</v>
      </c>
      <c r="R114" s="329">
        <v>0</v>
      </c>
      <c r="S114" s="329">
        <v>0</v>
      </c>
      <c r="T114" s="329">
        <v>0</v>
      </c>
      <c r="U114" s="329">
        <v>0</v>
      </c>
      <c r="V114" s="329">
        <v>0</v>
      </c>
      <c r="W114" s="329">
        <v>0</v>
      </c>
      <c r="X114" s="329">
        <v>0</v>
      </c>
      <c r="Y114" s="329">
        <v>0</v>
      </c>
      <c r="Z114" s="329">
        <v>0</v>
      </c>
      <c r="AA114" s="329">
        <v>0</v>
      </c>
      <c r="AB114" s="329">
        <v>0</v>
      </c>
      <c r="AC114" s="329">
        <v>0</v>
      </c>
      <c r="AD114" s="329">
        <v>0</v>
      </c>
      <c r="AE114" s="329">
        <v>0</v>
      </c>
      <c r="AF114" s="329">
        <v>0</v>
      </c>
      <c r="AG114" s="329">
        <v>0</v>
      </c>
      <c r="AH114" s="329">
        <v>0</v>
      </c>
      <c r="AI114" s="329">
        <v>0</v>
      </c>
      <c r="AJ114" s="329">
        <v>0</v>
      </c>
      <c r="AK114" s="329">
        <v>0</v>
      </c>
      <c r="AL114" s="329">
        <v>0</v>
      </c>
      <c r="AM114" s="329">
        <v>0</v>
      </c>
      <c r="AN114" s="329">
        <v>0</v>
      </c>
      <c r="AO114" s="329">
        <v>0</v>
      </c>
      <c r="AP114" s="329">
        <v>0</v>
      </c>
      <c r="AQ114" s="329">
        <v>0</v>
      </c>
      <c r="AR114" s="329">
        <v>0</v>
      </c>
      <c r="AS114" s="329">
        <v>0</v>
      </c>
      <c r="AT114" s="329">
        <v>0</v>
      </c>
      <c r="AU114" s="329">
        <v>0</v>
      </c>
      <c r="AV114" s="329">
        <v>0</v>
      </c>
      <c r="AW114" s="329">
        <v>0</v>
      </c>
      <c r="AX114" s="329">
        <v>0</v>
      </c>
      <c r="AY114" s="329">
        <v>0</v>
      </c>
      <c r="AZ114" s="329">
        <v>0</v>
      </c>
      <c r="BA114" s="329">
        <v>0</v>
      </c>
      <c r="BB114" s="329">
        <v>0</v>
      </c>
      <c r="BC114" s="329">
        <v>0</v>
      </c>
      <c r="BD114" s="329">
        <v>0</v>
      </c>
      <c r="BE114" s="329">
        <v>0</v>
      </c>
      <c r="BF114" s="329">
        <v>0</v>
      </c>
      <c r="BG114" s="329">
        <v>0</v>
      </c>
      <c r="BH114" s="329">
        <v>0</v>
      </c>
      <c r="BI114" s="329">
        <v>0</v>
      </c>
      <c r="BJ114" s="329">
        <v>0</v>
      </c>
      <c r="BK114" s="329">
        <v>0</v>
      </c>
      <c r="BL114" s="329">
        <v>0</v>
      </c>
      <c r="BM114" s="329">
        <v>0</v>
      </c>
      <c r="BN114" s="329">
        <v>0</v>
      </c>
      <c r="BO114" s="329">
        <v>0</v>
      </c>
      <c r="BP114" s="329">
        <v>0</v>
      </c>
      <c r="BQ114" s="329">
        <v>0</v>
      </c>
      <c r="BR114" s="329">
        <v>0</v>
      </c>
      <c r="BS114" s="329">
        <v>0</v>
      </c>
      <c r="BT114" s="329">
        <v>0</v>
      </c>
    </row>
    <row r="115" spans="1:72" ht="15.75" customHeight="1" x14ac:dyDescent="0.25">
      <c r="A115" s="2" t="s">
        <v>1475</v>
      </c>
      <c r="B115" s="218">
        <v>46262</v>
      </c>
      <c r="C115" s="332">
        <v>0.83333333333333337</v>
      </c>
      <c r="D115" s="332">
        <v>0.875</v>
      </c>
      <c r="E115" s="329">
        <v>0</v>
      </c>
      <c r="F115" s="329">
        <v>0</v>
      </c>
      <c r="G115" s="329">
        <v>0</v>
      </c>
      <c r="H115" s="329">
        <v>0</v>
      </c>
      <c r="I115" s="329">
        <v>0</v>
      </c>
      <c r="J115" s="329">
        <v>0</v>
      </c>
      <c r="K115" s="329">
        <v>0</v>
      </c>
      <c r="L115" s="329">
        <v>0</v>
      </c>
      <c r="M115" s="329">
        <v>0</v>
      </c>
      <c r="N115" s="329">
        <v>0</v>
      </c>
      <c r="O115" s="329">
        <v>0</v>
      </c>
      <c r="P115" s="329">
        <v>0</v>
      </c>
      <c r="Q115" s="329">
        <v>0</v>
      </c>
      <c r="R115" s="329">
        <v>0</v>
      </c>
      <c r="S115" s="329">
        <v>0</v>
      </c>
      <c r="T115" s="329">
        <v>0</v>
      </c>
      <c r="U115" s="329">
        <v>0</v>
      </c>
      <c r="V115" s="329">
        <v>0</v>
      </c>
      <c r="W115" s="329">
        <v>0</v>
      </c>
      <c r="X115" s="329">
        <v>0</v>
      </c>
      <c r="Y115" s="329">
        <v>0</v>
      </c>
      <c r="Z115" s="329">
        <v>0</v>
      </c>
      <c r="AA115" s="329">
        <v>0</v>
      </c>
      <c r="AB115" s="329">
        <v>0</v>
      </c>
      <c r="AC115" s="329">
        <v>0</v>
      </c>
      <c r="AD115" s="329">
        <v>0</v>
      </c>
      <c r="AE115" s="329">
        <v>0</v>
      </c>
      <c r="AF115" s="329">
        <v>0</v>
      </c>
      <c r="AG115" s="329">
        <v>0</v>
      </c>
      <c r="AH115" s="329">
        <v>0</v>
      </c>
      <c r="AI115" s="329">
        <v>0</v>
      </c>
      <c r="AJ115" s="329">
        <v>0</v>
      </c>
      <c r="AK115" s="329">
        <v>0</v>
      </c>
      <c r="AL115" s="329">
        <v>0</v>
      </c>
      <c r="AM115" s="329">
        <v>0</v>
      </c>
      <c r="AN115" s="329">
        <v>0</v>
      </c>
      <c r="AO115" s="329">
        <v>0</v>
      </c>
      <c r="AP115" s="329">
        <v>0</v>
      </c>
      <c r="AQ115" s="329">
        <v>0</v>
      </c>
      <c r="AR115" s="329">
        <v>0</v>
      </c>
      <c r="AS115" s="329">
        <v>0</v>
      </c>
      <c r="AT115" s="329">
        <v>0</v>
      </c>
      <c r="AU115" s="329">
        <v>0</v>
      </c>
      <c r="AV115" s="329">
        <v>0</v>
      </c>
      <c r="AW115" s="329">
        <v>0</v>
      </c>
      <c r="AX115" s="329">
        <v>0</v>
      </c>
      <c r="AY115" s="329">
        <v>0</v>
      </c>
      <c r="AZ115" s="329">
        <v>0</v>
      </c>
      <c r="BA115" s="329">
        <v>0</v>
      </c>
      <c r="BB115" s="329">
        <v>0</v>
      </c>
      <c r="BC115" s="329">
        <v>0</v>
      </c>
      <c r="BD115" s="329">
        <v>0</v>
      </c>
      <c r="BE115" s="329">
        <v>0</v>
      </c>
      <c r="BF115" s="329">
        <v>0</v>
      </c>
      <c r="BG115" s="329">
        <v>0</v>
      </c>
      <c r="BH115" s="329">
        <v>0</v>
      </c>
      <c r="BI115" s="329">
        <v>0</v>
      </c>
      <c r="BJ115" s="329">
        <v>0</v>
      </c>
      <c r="BK115" s="329">
        <v>0</v>
      </c>
      <c r="BL115" s="329">
        <v>0</v>
      </c>
      <c r="BM115" s="329">
        <v>0</v>
      </c>
      <c r="BN115" s="329">
        <v>0</v>
      </c>
      <c r="BO115" s="329">
        <v>0</v>
      </c>
      <c r="BP115" s="329">
        <v>0</v>
      </c>
      <c r="BQ115" s="329">
        <v>0</v>
      </c>
      <c r="BR115" s="329">
        <v>0</v>
      </c>
      <c r="BS115" s="329">
        <v>0</v>
      </c>
      <c r="BT115" s="329">
        <v>0</v>
      </c>
    </row>
    <row r="116" spans="1:72" ht="15.75" customHeight="1" x14ac:dyDescent="0.25">
      <c r="A116" s="2" t="s">
        <v>1476</v>
      </c>
      <c r="B116" s="218">
        <v>46262</v>
      </c>
      <c r="C116" s="332">
        <v>0.875</v>
      </c>
      <c r="D116" s="332">
        <v>0.91666666666666663</v>
      </c>
      <c r="E116" s="329">
        <v>0</v>
      </c>
      <c r="F116" s="329">
        <v>0</v>
      </c>
      <c r="G116" s="329">
        <v>0</v>
      </c>
      <c r="H116" s="329">
        <v>0</v>
      </c>
      <c r="I116" s="329">
        <v>0</v>
      </c>
      <c r="J116" s="329">
        <v>0</v>
      </c>
      <c r="K116" s="329">
        <v>0</v>
      </c>
      <c r="L116" s="329">
        <v>0</v>
      </c>
      <c r="M116" s="329">
        <v>0</v>
      </c>
      <c r="N116" s="329">
        <v>0</v>
      </c>
      <c r="O116" s="329">
        <v>0</v>
      </c>
      <c r="P116" s="329">
        <v>0</v>
      </c>
      <c r="Q116" s="329">
        <v>0</v>
      </c>
      <c r="R116" s="329">
        <v>0</v>
      </c>
      <c r="S116" s="329">
        <v>0</v>
      </c>
      <c r="T116" s="329">
        <v>0</v>
      </c>
      <c r="U116" s="329">
        <v>0</v>
      </c>
      <c r="V116" s="329">
        <v>0</v>
      </c>
      <c r="W116" s="329">
        <v>0</v>
      </c>
      <c r="X116" s="329">
        <v>0</v>
      </c>
      <c r="Y116" s="329">
        <v>0</v>
      </c>
      <c r="Z116" s="329">
        <v>0</v>
      </c>
      <c r="AA116" s="329">
        <v>0</v>
      </c>
      <c r="AB116" s="329">
        <v>0</v>
      </c>
      <c r="AC116" s="329">
        <v>0</v>
      </c>
      <c r="AD116" s="329">
        <v>0</v>
      </c>
      <c r="AE116" s="329">
        <v>0</v>
      </c>
      <c r="AF116" s="329">
        <v>0</v>
      </c>
      <c r="AG116" s="329">
        <v>0</v>
      </c>
      <c r="AH116" s="329">
        <v>0</v>
      </c>
      <c r="AI116" s="329">
        <v>0</v>
      </c>
      <c r="AJ116" s="329">
        <v>0</v>
      </c>
      <c r="AK116" s="329">
        <v>0</v>
      </c>
      <c r="AL116" s="329">
        <v>0</v>
      </c>
      <c r="AM116" s="329">
        <v>0</v>
      </c>
      <c r="AN116" s="329">
        <v>0</v>
      </c>
      <c r="AO116" s="329">
        <v>0</v>
      </c>
      <c r="AP116" s="329">
        <v>0</v>
      </c>
      <c r="AQ116" s="329">
        <v>0</v>
      </c>
      <c r="AR116" s="329">
        <v>0</v>
      </c>
      <c r="AS116" s="329">
        <v>0</v>
      </c>
      <c r="AT116" s="329">
        <v>0</v>
      </c>
      <c r="AU116" s="329">
        <v>0</v>
      </c>
      <c r="AV116" s="329">
        <v>0</v>
      </c>
      <c r="AW116" s="329">
        <v>0</v>
      </c>
      <c r="AX116" s="329">
        <v>0</v>
      </c>
      <c r="AY116" s="329">
        <v>0</v>
      </c>
      <c r="AZ116" s="329">
        <v>0</v>
      </c>
      <c r="BA116" s="329">
        <v>0</v>
      </c>
      <c r="BB116" s="329">
        <v>0</v>
      </c>
      <c r="BC116" s="329">
        <v>0</v>
      </c>
      <c r="BD116" s="329">
        <v>0</v>
      </c>
      <c r="BE116" s="329">
        <v>0</v>
      </c>
      <c r="BF116" s="329">
        <v>0</v>
      </c>
      <c r="BG116" s="329">
        <v>0</v>
      </c>
      <c r="BH116" s="329">
        <v>0</v>
      </c>
      <c r="BI116" s="329">
        <v>0</v>
      </c>
      <c r="BJ116" s="329">
        <v>0</v>
      </c>
      <c r="BK116" s="329">
        <v>0</v>
      </c>
      <c r="BL116" s="329">
        <v>0</v>
      </c>
      <c r="BM116" s="329">
        <v>0</v>
      </c>
      <c r="BN116" s="329">
        <v>0</v>
      </c>
      <c r="BO116" s="329">
        <v>0</v>
      </c>
      <c r="BP116" s="329">
        <v>0</v>
      </c>
      <c r="BQ116" s="329">
        <v>0</v>
      </c>
      <c r="BR116" s="329">
        <v>0</v>
      </c>
      <c r="BS116" s="329">
        <v>0</v>
      </c>
      <c r="BT116" s="329">
        <v>0</v>
      </c>
    </row>
    <row r="117" spans="1:72" ht="15.75" customHeight="1" x14ac:dyDescent="0.25">
      <c r="A117" s="2" t="s">
        <v>1477</v>
      </c>
      <c r="B117" s="218">
        <v>46263</v>
      </c>
      <c r="C117" s="332">
        <v>0.75</v>
      </c>
      <c r="D117" s="332">
        <v>0.79166666666666663</v>
      </c>
      <c r="E117" s="329">
        <v>0</v>
      </c>
      <c r="F117" s="329">
        <v>0</v>
      </c>
      <c r="G117" s="329">
        <v>0</v>
      </c>
      <c r="H117" s="329">
        <v>0</v>
      </c>
      <c r="I117" s="329">
        <v>0</v>
      </c>
      <c r="J117" s="329">
        <v>0</v>
      </c>
      <c r="K117" s="329">
        <v>0</v>
      </c>
      <c r="L117" s="329">
        <v>0</v>
      </c>
      <c r="M117" s="329">
        <v>0</v>
      </c>
      <c r="N117" s="329">
        <v>0</v>
      </c>
      <c r="O117" s="329">
        <v>0</v>
      </c>
      <c r="P117" s="329">
        <v>0</v>
      </c>
      <c r="Q117" s="329">
        <v>0</v>
      </c>
      <c r="R117" s="329">
        <v>0</v>
      </c>
      <c r="S117" s="329">
        <v>0</v>
      </c>
      <c r="T117" s="329">
        <v>0</v>
      </c>
      <c r="U117" s="329">
        <v>0</v>
      </c>
      <c r="V117" s="329">
        <v>0</v>
      </c>
      <c r="W117" s="329">
        <v>0</v>
      </c>
      <c r="X117" s="329">
        <v>0</v>
      </c>
      <c r="Y117" s="329">
        <v>0</v>
      </c>
      <c r="Z117" s="329">
        <v>0</v>
      </c>
      <c r="AA117" s="329">
        <v>0</v>
      </c>
      <c r="AB117" s="329">
        <v>0</v>
      </c>
      <c r="AC117" s="329">
        <v>0</v>
      </c>
      <c r="AD117" s="329">
        <v>0</v>
      </c>
      <c r="AE117" s="329">
        <v>0</v>
      </c>
      <c r="AF117" s="329">
        <v>0</v>
      </c>
      <c r="AG117" s="329">
        <v>0</v>
      </c>
      <c r="AH117" s="329">
        <v>0</v>
      </c>
      <c r="AI117" s="329">
        <v>0</v>
      </c>
      <c r="AJ117" s="329">
        <v>0</v>
      </c>
      <c r="AK117" s="329">
        <v>0</v>
      </c>
      <c r="AL117" s="329">
        <v>0</v>
      </c>
      <c r="AM117" s="329">
        <v>0</v>
      </c>
      <c r="AN117" s="329">
        <v>0</v>
      </c>
      <c r="AO117" s="329">
        <v>0</v>
      </c>
      <c r="AP117" s="329">
        <v>0</v>
      </c>
      <c r="AQ117" s="329">
        <v>0</v>
      </c>
      <c r="AR117" s="329">
        <v>0</v>
      </c>
      <c r="AS117" s="329">
        <v>0</v>
      </c>
      <c r="AT117" s="329">
        <v>0</v>
      </c>
      <c r="AU117" s="329">
        <v>0</v>
      </c>
      <c r="AV117" s="329">
        <v>0</v>
      </c>
      <c r="AW117" s="329">
        <v>0</v>
      </c>
      <c r="AX117" s="329">
        <v>0</v>
      </c>
      <c r="AY117" s="329">
        <v>0</v>
      </c>
      <c r="AZ117" s="329">
        <v>0</v>
      </c>
      <c r="BA117" s="329">
        <v>0</v>
      </c>
      <c r="BB117" s="329">
        <v>0</v>
      </c>
      <c r="BC117" s="329">
        <v>0</v>
      </c>
      <c r="BD117" s="329">
        <v>0</v>
      </c>
      <c r="BE117" s="329">
        <v>0</v>
      </c>
      <c r="BF117" s="329">
        <v>0</v>
      </c>
      <c r="BG117" s="329">
        <v>0</v>
      </c>
      <c r="BH117" s="329">
        <v>0</v>
      </c>
      <c r="BI117" s="329">
        <v>0</v>
      </c>
      <c r="BJ117" s="329">
        <v>0</v>
      </c>
      <c r="BK117" s="329">
        <v>0</v>
      </c>
      <c r="BL117" s="329">
        <v>0</v>
      </c>
      <c r="BM117" s="329">
        <v>0</v>
      </c>
      <c r="BN117" s="329">
        <v>0</v>
      </c>
      <c r="BO117" s="329">
        <v>0</v>
      </c>
      <c r="BP117" s="329">
        <v>0</v>
      </c>
      <c r="BQ117" s="329">
        <v>0</v>
      </c>
      <c r="BR117" s="329">
        <v>0</v>
      </c>
      <c r="BS117" s="329">
        <v>0</v>
      </c>
      <c r="BT117" s="329">
        <v>0</v>
      </c>
    </row>
    <row r="118" spans="1:72" ht="15.75" customHeight="1" x14ac:dyDescent="0.25">
      <c r="A118" s="2" t="s">
        <v>1478</v>
      </c>
      <c r="B118" s="218">
        <v>46263</v>
      </c>
      <c r="C118" s="332">
        <v>0.79166666666666663</v>
      </c>
      <c r="D118" s="332">
        <v>0.83333333333333337</v>
      </c>
      <c r="E118" s="329">
        <v>0</v>
      </c>
      <c r="F118" s="329">
        <v>0</v>
      </c>
      <c r="G118" s="329">
        <v>0</v>
      </c>
      <c r="H118" s="329">
        <v>0</v>
      </c>
      <c r="I118" s="329">
        <v>0</v>
      </c>
      <c r="J118" s="329">
        <v>0</v>
      </c>
      <c r="K118" s="329">
        <v>0</v>
      </c>
      <c r="L118" s="329">
        <v>0</v>
      </c>
      <c r="M118" s="329">
        <v>0</v>
      </c>
      <c r="N118" s="329">
        <v>0</v>
      </c>
      <c r="O118" s="329">
        <v>0</v>
      </c>
      <c r="P118" s="329">
        <v>0</v>
      </c>
      <c r="Q118" s="329">
        <v>0</v>
      </c>
      <c r="R118" s="329">
        <v>0</v>
      </c>
      <c r="S118" s="329">
        <v>0</v>
      </c>
      <c r="T118" s="329">
        <v>0</v>
      </c>
      <c r="U118" s="329">
        <v>0</v>
      </c>
      <c r="V118" s="329">
        <v>0</v>
      </c>
      <c r="W118" s="329">
        <v>0</v>
      </c>
      <c r="X118" s="329">
        <v>0</v>
      </c>
      <c r="Y118" s="329">
        <v>0</v>
      </c>
      <c r="Z118" s="329">
        <v>0</v>
      </c>
      <c r="AA118" s="329">
        <v>0</v>
      </c>
      <c r="AB118" s="329">
        <v>0</v>
      </c>
      <c r="AC118" s="329">
        <v>0</v>
      </c>
      <c r="AD118" s="329">
        <v>0</v>
      </c>
      <c r="AE118" s="329">
        <v>0</v>
      </c>
      <c r="AF118" s="329">
        <v>0</v>
      </c>
      <c r="AG118" s="329">
        <v>0</v>
      </c>
      <c r="AH118" s="329">
        <v>0</v>
      </c>
      <c r="AI118" s="329">
        <v>0</v>
      </c>
      <c r="AJ118" s="329">
        <v>0</v>
      </c>
      <c r="AK118" s="329">
        <v>0</v>
      </c>
      <c r="AL118" s="329">
        <v>0</v>
      </c>
      <c r="AM118" s="329">
        <v>0</v>
      </c>
      <c r="AN118" s="329">
        <v>0</v>
      </c>
      <c r="AO118" s="329">
        <v>0</v>
      </c>
      <c r="AP118" s="329">
        <v>0</v>
      </c>
      <c r="AQ118" s="329">
        <v>0</v>
      </c>
      <c r="AR118" s="329">
        <v>0</v>
      </c>
      <c r="AS118" s="329">
        <v>0</v>
      </c>
      <c r="AT118" s="329">
        <v>0</v>
      </c>
      <c r="AU118" s="329">
        <v>0</v>
      </c>
      <c r="AV118" s="329">
        <v>0</v>
      </c>
      <c r="AW118" s="329">
        <v>0</v>
      </c>
      <c r="AX118" s="329">
        <v>0</v>
      </c>
      <c r="AY118" s="329">
        <v>0</v>
      </c>
      <c r="AZ118" s="329">
        <v>0</v>
      </c>
      <c r="BA118" s="329">
        <v>0</v>
      </c>
      <c r="BB118" s="329">
        <v>0</v>
      </c>
      <c r="BC118" s="329">
        <v>0</v>
      </c>
      <c r="BD118" s="329">
        <v>0</v>
      </c>
      <c r="BE118" s="329">
        <v>0</v>
      </c>
      <c r="BF118" s="329">
        <v>0</v>
      </c>
      <c r="BG118" s="329">
        <v>0</v>
      </c>
      <c r="BH118" s="329">
        <v>0</v>
      </c>
      <c r="BI118" s="329">
        <v>0</v>
      </c>
      <c r="BJ118" s="329">
        <v>0</v>
      </c>
      <c r="BK118" s="329">
        <v>0</v>
      </c>
      <c r="BL118" s="329">
        <v>0</v>
      </c>
      <c r="BM118" s="329">
        <v>0</v>
      </c>
      <c r="BN118" s="329">
        <v>0</v>
      </c>
      <c r="BO118" s="329">
        <v>0</v>
      </c>
      <c r="BP118" s="329">
        <v>0</v>
      </c>
      <c r="BQ118" s="329">
        <v>0</v>
      </c>
      <c r="BR118" s="329">
        <v>0</v>
      </c>
      <c r="BS118" s="329">
        <v>0</v>
      </c>
      <c r="BT118" s="329">
        <v>0</v>
      </c>
    </row>
    <row r="119" spans="1:72" ht="15.75" customHeight="1" x14ac:dyDescent="0.25">
      <c r="A119" s="2" t="s">
        <v>1479</v>
      </c>
      <c r="B119" s="218">
        <v>46263</v>
      </c>
      <c r="C119" s="332">
        <v>0.83333333333333337</v>
      </c>
      <c r="D119" s="332">
        <v>0.875</v>
      </c>
      <c r="E119" s="329">
        <v>0</v>
      </c>
      <c r="F119" s="329">
        <v>0</v>
      </c>
      <c r="G119" s="329">
        <v>0</v>
      </c>
      <c r="H119" s="329">
        <v>0</v>
      </c>
      <c r="I119" s="329">
        <v>0</v>
      </c>
      <c r="J119" s="329">
        <v>0</v>
      </c>
      <c r="K119" s="329">
        <v>0</v>
      </c>
      <c r="L119" s="329">
        <v>0</v>
      </c>
      <c r="M119" s="329">
        <v>0</v>
      </c>
      <c r="N119" s="329">
        <v>0</v>
      </c>
      <c r="O119" s="329">
        <v>0</v>
      </c>
      <c r="P119" s="329">
        <v>0</v>
      </c>
      <c r="Q119" s="329">
        <v>0</v>
      </c>
      <c r="R119" s="329">
        <v>0</v>
      </c>
      <c r="S119" s="329">
        <v>0</v>
      </c>
      <c r="T119" s="329">
        <v>0</v>
      </c>
      <c r="U119" s="329">
        <v>0</v>
      </c>
      <c r="V119" s="329">
        <v>0</v>
      </c>
      <c r="W119" s="329">
        <v>0</v>
      </c>
      <c r="X119" s="329">
        <v>0</v>
      </c>
      <c r="Y119" s="329">
        <v>0</v>
      </c>
      <c r="Z119" s="329">
        <v>0</v>
      </c>
      <c r="AA119" s="329">
        <v>0</v>
      </c>
      <c r="AB119" s="329">
        <v>0</v>
      </c>
      <c r="AC119" s="329">
        <v>0</v>
      </c>
      <c r="AD119" s="329">
        <v>0</v>
      </c>
      <c r="AE119" s="329">
        <v>0</v>
      </c>
      <c r="AF119" s="329">
        <v>0</v>
      </c>
      <c r="AG119" s="329">
        <v>0</v>
      </c>
      <c r="AH119" s="329">
        <v>0</v>
      </c>
      <c r="AI119" s="329">
        <v>0</v>
      </c>
      <c r="AJ119" s="329">
        <v>0</v>
      </c>
      <c r="AK119" s="329">
        <v>0</v>
      </c>
      <c r="AL119" s="329">
        <v>0</v>
      </c>
      <c r="AM119" s="329">
        <v>0</v>
      </c>
      <c r="AN119" s="329">
        <v>0</v>
      </c>
      <c r="AO119" s="329">
        <v>0</v>
      </c>
      <c r="AP119" s="329">
        <v>0</v>
      </c>
      <c r="AQ119" s="329">
        <v>0</v>
      </c>
      <c r="AR119" s="329">
        <v>0</v>
      </c>
      <c r="AS119" s="329">
        <v>0</v>
      </c>
      <c r="AT119" s="329">
        <v>0</v>
      </c>
      <c r="AU119" s="329">
        <v>0</v>
      </c>
      <c r="AV119" s="329">
        <v>0</v>
      </c>
      <c r="AW119" s="329">
        <v>0</v>
      </c>
      <c r="AX119" s="329">
        <v>0</v>
      </c>
      <c r="AY119" s="329">
        <v>0</v>
      </c>
      <c r="AZ119" s="329">
        <v>0</v>
      </c>
      <c r="BA119" s="329">
        <v>0</v>
      </c>
      <c r="BB119" s="329">
        <v>0</v>
      </c>
      <c r="BC119" s="329">
        <v>0</v>
      </c>
      <c r="BD119" s="329">
        <v>0</v>
      </c>
      <c r="BE119" s="329">
        <v>0</v>
      </c>
      <c r="BF119" s="329">
        <v>0</v>
      </c>
      <c r="BG119" s="329">
        <v>0</v>
      </c>
      <c r="BH119" s="329">
        <v>0</v>
      </c>
      <c r="BI119" s="329">
        <v>0</v>
      </c>
      <c r="BJ119" s="329">
        <v>0</v>
      </c>
      <c r="BK119" s="329">
        <v>0</v>
      </c>
      <c r="BL119" s="329">
        <v>0</v>
      </c>
      <c r="BM119" s="329">
        <v>0</v>
      </c>
      <c r="BN119" s="329">
        <v>0</v>
      </c>
      <c r="BO119" s="329">
        <v>0</v>
      </c>
      <c r="BP119" s="329">
        <v>0</v>
      </c>
      <c r="BQ119" s="329">
        <v>0</v>
      </c>
      <c r="BR119" s="329">
        <v>0</v>
      </c>
      <c r="BS119" s="329">
        <v>0</v>
      </c>
      <c r="BT119" s="329">
        <v>0</v>
      </c>
    </row>
    <row r="120" spans="1:72" ht="15.75" customHeight="1" x14ac:dyDescent="0.25">
      <c r="A120" s="2" t="s">
        <v>1480</v>
      </c>
      <c r="B120" s="218">
        <v>46263</v>
      </c>
      <c r="C120" s="332">
        <v>0.875</v>
      </c>
      <c r="D120" s="332">
        <v>0.91666666666666663</v>
      </c>
      <c r="E120" s="329">
        <v>0</v>
      </c>
      <c r="F120" s="329">
        <v>0</v>
      </c>
      <c r="G120" s="329">
        <v>0</v>
      </c>
      <c r="H120" s="329">
        <v>0</v>
      </c>
      <c r="I120" s="329">
        <v>0</v>
      </c>
      <c r="J120" s="329">
        <v>0</v>
      </c>
      <c r="K120" s="329">
        <v>0</v>
      </c>
      <c r="L120" s="329">
        <v>0</v>
      </c>
      <c r="M120" s="329">
        <v>0</v>
      </c>
      <c r="N120" s="329">
        <v>0</v>
      </c>
      <c r="O120" s="329">
        <v>0</v>
      </c>
      <c r="P120" s="329">
        <v>0</v>
      </c>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329">
        <v>0</v>
      </c>
      <c r="AF120" s="329">
        <v>0</v>
      </c>
      <c r="AG120" s="329">
        <v>0</v>
      </c>
      <c r="AH120" s="329">
        <v>0</v>
      </c>
      <c r="AI120" s="329">
        <v>0</v>
      </c>
      <c r="AJ120" s="329">
        <v>0</v>
      </c>
      <c r="AK120" s="329">
        <v>0</v>
      </c>
      <c r="AL120" s="329">
        <v>0</v>
      </c>
      <c r="AM120" s="329">
        <v>0</v>
      </c>
      <c r="AN120" s="329">
        <v>0</v>
      </c>
      <c r="AO120" s="329">
        <v>0</v>
      </c>
      <c r="AP120" s="329">
        <v>0</v>
      </c>
      <c r="AQ120" s="329">
        <v>0</v>
      </c>
      <c r="AR120" s="329">
        <v>0</v>
      </c>
      <c r="AS120" s="329">
        <v>0</v>
      </c>
      <c r="AT120" s="329">
        <v>0</v>
      </c>
      <c r="AU120" s="329">
        <v>0</v>
      </c>
      <c r="AV120" s="329">
        <v>0</v>
      </c>
      <c r="AW120" s="329">
        <v>0</v>
      </c>
      <c r="AX120" s="329">
        <v>0</v>
      </c>
      <c r="AY120" s="329">
        <v>0</v>
      </c>
      <c r="AZ120" s="329">
        <v>0</v>
      </c>
      <c r="BA120" s="329">
        <v>0</v>
      </c>
      <c r="BB120" s="329">
        <v>0</v>
      </c>
      <c r="BC120" s="329">
        <v>0</v>
      </c>
      <c r="BD120" s="329">
        <v>0</v>
      </c>
      <c r="BE120" s="329">
        <v>0</v>
      </c>
      <c r="BF120" s="329">
        <v>0</v>
      </c>
      <c r="BG120" s="329">
        <v>0</v>
      </c>
      <c r="BH120" s="329">
        <v>0</v>
      </c>
      <c r="BI120" s="329">
        <v>0</v>
      </c>
      <c r="BJ120" s="329">
        <v>0</v>
      </c>
      <c r="BK120" s="329">
        <v>0</v>
      </c>
      <c r="BL120" s="329">
        <v>0</v>
      </c>
      <c r="BM120" s="329">
        <v>0</v>
      </c>
      <c r="BN120" s="329">
        <v>0</v>
      </c>
      <c r="BO120" s="329">
        <v>0</v>
      </c>
      <c r="BP120" s="329">
        <v>0</v>
      </c>
      <c r="BQ120" s="329">
        <v>0</v>
      </c>
      <c r="BR120" s="329">
        <v>0</v>
      </c>
      <c r="BS120" s="329">
        <v>0</v>
      </c>
      <c r="BT120" s="329">
        <v>0</v>
      </c>
    </row>
    <row r="121" spans="1:72" ht="15.75" customHeight="1" x14ac:dyDescent="0.25">
      <c r="A121" s="2" t="s">
        <v>1481</v>
      </c>
      <c r="B121" s="218">
        <v>46264</v>
      </c>
      <c r="C121" s="332">
        <v>0.75</v>
      </c>
      <c r="D121" s="332">
        <v>0.79166666666666663</v>
      </c>
      <c r="E121" s="329">
        <v>0</v>
      </c>
      <c r="F121" s="329">
        <v>0</v>
      </c>
      <c r="G121" s="329">
        <v>0</v>
      </c>
      <c r="H121" s="329">
        <v>0</v>
      </c>
      <c r="I121" s="329">
        <v>0</v>
      </c>
      <c r="J121" s="329">
        <v>0</v>
      </c>
      <c r="K121" s="329">
        <v>0</v>
      </c>
      <c r="L121" s="329">
        <v>0</v>
      </c>
      <c r="M121" s="329">
        <v>0</v>
      </c>
      <c r="N121" s="329">
        <v>0</v>
      </c>
      <c r="O121" s="329">
        <v>0</v>
      </c>
      <c r="P121" s="329">
        <v>0</v>
      </c>
      <c r="Q121" s="329">
        <v>0</v>
      </c>
      <c r="R121" s="329">
        <v>0</v>
      </c>
      <c r="S121" s="329">
        <v>0</v>
      </c>
      <c r="T121" s="329">
        <v>0</v>
      </c>
      <c r="U121" s="329">
        <v>0</v>
      </c>
      <c r="V121" s="329">
        <v>0</v>
      </c>
      <c r="W121" s="329">
        <v>0</v>
      </c>
      <c r="X121" s="329">
        <v>0</v>
      </c>
      <c r="Y121" s="329">
        <v>0</v>
      </c>
      <c r="Z121" s="329">
        <v>0</v>
      </c>
      <c r="AA121" s="329">
        <v>0</v>
      </c>
      <c r="AB121" s="329">
        <v>0</v>
      </c>
      <c r="AC121" s="329">
        <v>0</v>
      </c>
      <c r="AD121" s="329">
        <v>0</v>
      </c>
      <c r="AE121" s="329">
        <v>0</v>
      </c>
      <c r="AF121" s="329">
        <v>0</v>
      </c>
      <c r="AG121" s="329">
        <v>0</v>
      </c>
      <c r="AH121" s="329">
        <v>0</v>
      </c>
      <c r="AI121" s="329">
        <v>0</v>
      </c>
      <c r="AJ121" s="329">
        <v>0</v>
      </c>
      <c r="AK121" s="329">
        <v>0</v>
      </c>
      <c r="AL121" s="329">
        <v>0</v>
      </c>
      <c r="AM121" s="329">
        <v>0</v>
      </c>
      <c r="AN121" s="329">
        <v>0</v>
      </c>
      <c r="AO121" s="329">
        <v>0</v>
      </c>
      <c r="AP121" s="329">
        <v>0</v>
      </c>
      <c r="AQ121" s="329">
        <v>0</v>
      </c>
      <c r="AR121" s="329">
        <v>0</v>
      </c>
      <c r="AS121" s="329">
        <v>0</v>
      </c>
      <c r="AT121" s="329">
        <v>0</v>
      </c>
      <c r="AU121" s="329">
        <v>0</v>
      </c>
      <c r="AV121" s="329">
        <v>0</v>
      </c>
      <c r="AW121" s="329">
        <v>0</v>
      </c>
      <c r="AX121" s="329">
        <v>0</v>
      </c>
      <c r="AY121" s="329">
        <v>0</v>
      </c>
      <c r="AZ121" s="329">
        <v>0</v>
      </c>
      <c r="BA121" s="329">
        <v>0</v>
      </c>
      <c r="BB121" s="329">
        <v>0</v>
      </c>
      <c r="BC121" s="329">
        <v>0</v>
      </c>
      <c r="BD121" s="329">
        <v>0</v>
      </c>
      <c r="BE121" s="329">
        <v>0</v>
      </c>
      <c r="BF121" s="329">
        <v>0</v>
      </c>
      <c r="BG121" s="329">
        <v>0</v>
      </c>
      <c r="BH121" s="329">
        <v>0</v>
      </c>
      <c r="BI121" s="329">
        <v>0</v>
      </c>
      <c r="BJ121" s="329">
        <v>0</v>
      </c>
      <c r="BK121" s="329">
        <v>0</v>
      </c>
      <c r="BL121" s="329">
        <v>0</v>
      </c>
      <c r="BM121" s="329">
        <v>0</v>
      </c>
      <c r="BN121" s="329">
        <v>0</v>
      </c>
      <c r="BO121" s="329">
        <v>0</v>
      </c>
      <c r="BP121" s="329">
        <v>0</v>
      </c>
      <c r="BQ121" s="329">
        <v>0</v>
      </c>
      <c r="BR121" s="329">
        <v>0</v>
      </c>
      <c r="BS121" s="329">
        <v>0</v>
      </c>
      <c r="BT121" s="329">
        <v>0</v>
      </c>
    </row>
    <row r="122" spans="1:72" ht="15.75" customHeight="1" x14ac:dyDescent="0.25">
      <c r="A122" s="2" t="s">
        <v>1482</v>
      </c>
      <c r="B122" s="218">
        <v>46264</v>
      </c>
      <c r="C122" s="332">
        <v>0.79166666666666663</v>
      </c>
      <c r="D122" s="332">
        <v>0.83333333333333337</v>
      </c>
      <c r="E122" s="329">
        <v>0</v>
      </c>
      <c r="F122" s="329">
        <v>0</v>
      </c>
      <c r="G122" s="329">
        <v>0</v>
      </c>
      <c r="H122" s="329">
        <v>0</v>
      </c>
      <c r="I122" s="329">
        <v>0</v>
      </c>
      <c r="J122" s="329">
        <v>0</v>
      </c>
      <c r="K122" s="329">
        <v>0</v>
      </c>
      <c r="L122" s="329">
        <v>0</v>
      </c>
      <c r="M122" s="329">
        <v>0</v>
      </c>
      <c r="N122" s="329">
        <v>0</v>
      </c>
      <c r="O122" s="329">
        <v>0</v>
      </c>
      <c r="P122" s="329">
        <v>0</v>
      </c>
      <c r="Q122" s="329">
        <v>0</v>
      </c>
      <c r="R122" s="329">
        <v>0</v>
      </c>
      <c r="S122" s="329">
        <v>0</v>
      </c>
      <c r="T122" s="329">
        <v>0</v>
      </c>
      <c r="U122" s="329">
        <v>0</v>
      </c>
      <c r="V122" s="329">
        <v>0</v>
      </c>
      <c r="W122" s="329">
        <v>0</v>
      </c>
      <c r="X122" s="329">
        <v>0</v>
      </c>
      <c r="Y122" s="329">
        <v>0</v>
      </c>
      <c r="Z122" s="329">
        <v>0</v>
      </c>
      <c r="AA122" s="329">
        <v>0</v>
      </c>
      <c r="AB122" s="329">
        <v>0</v>
      </c>
      <c r="AC122" s="329">
        <v>0</v>
      </c>
      <c r="AD122" s="329">
        <v>0</v>
      </c>
      <c r="AE122" s="329">
        <v>0</v>
      </c>
      <c r="AF122" s="329">
        <v>0</v>
      </c>
      <c r="AG122" s="329">
        <v>0</v>
      </c>
      <c r="AH122" s="329">
        <v>0</v>
      </c>
      <c r="AI122" s="329">
        <v>0</v>
      </c>
      <c r="AJ122" s="329">
        <v>0</v>
      </c>
      <c r="AK122" s="329">
        <v>0</v>
      </c>
      <c r="AL122" s="329">
        <v>0</v>
      </c>
      <c r="AM122" s="329">
        <v>0</v>
      </c>
      <c r="AN122" s="329">
        <v>0</v>
      </c>
      <c r="AO122" s="329">
        <v>0</v>
      </c>
      <c r="AP122" s="329">
        <v>0</v>
      </c>
      <c r="AQ122" s="329">
        <v>0</v>
      </c>
      <c r="AR122" s="329">
        <v>0</v>
      </c>
      <c r="AS122" s="329">
        <v>0</v>
      </c>
      <c r="AT122" s="329">
        <v>0</v>
      </c>
      <c r="AU122" s="329">
        <v>0</v>
      </c>
      <c r="AV122" s="329">
        <v>0</v>
      </c>
      <c r="AW122" s="329">
        <v>0</v>
      </c>
      <c r="AX122" s="329">
        <v>0</v>
      </c>
      <c r="AY122" s="329">
        <v>0</v>
      </c>
      <c r="AZ122" s="329">
        <v>0</v>
      </c>
      <c r="BA122" s="329">
        <v>0</v>
      </c>
      <c r="BB122" s="329">
        <v>0</v>
      </c>
      <c r="BC122" s="329">
        <v>0</v>
      </c>
      <c r="BD122" s="329">
        <v>0</v>
      </c>
      <c r="BE122" s="329">
        <v>0</v>
      </c>
      <c r="BF122" s="329">
        <v>0</v>
      </c>
      <c r="BG122" s="329">
        <v>0</v>
      </c>
      <c r="BH122" s="329">
        <v>0</v>
      </c>
      <c r="BI122" s="329">
        <v>0</v>
      </c>
      <c r="BJ122" s="329">
        <v>0</v>
      </c>
      <c r="BK122" s="329">
        <v>0</v>
      </c>
      <c r="BL122" s="329">
        <v>0</v>
      </c>
      <c r="BM122" s="329">
        <v>0</v>
      </c>
      <c r="BN122" s="329">
        <v>0</v>
      </c>
      <c r="BO122" s="329">
        <v>0</v>
      </c>
      <c r="BP122" s="329">
        <v>0</v>
      </c>
      <c r="BQ122" s="329">
        <v>0</v>
      </c>
      <c r="BR122" s="329">
        <v>0</v>
      </c>
      <c r="BS122" s="329">
        <v>0</v>
      </c>
      <c r="BT122" s="329">
        <v>0</v>
      </c>
    </row>
    <row r="123" spans="1:72" ht="15.75" customHeight="1" x14ac:dyDescent="0.25">
      <c r="A123" s="2" t="s">
        <v>1483</v>
      </c>
      <c r="B123" s="218">
        <v>46264</v>
      </c>
      <c r="C123" s="332">
        <v>0.83333333333333337</v>
      </c>
      <c r="D123" s="332">
        <v>0.875</v>
      </c>
      <c r="E123" s="329">
        <v>0</v>
      </c>
      <c r="F123" s="329">
        <v>0</v>
      </c>
      <c r="G123" s="329">
        <v>0</v>
      </c>
      <c r="H123" s="329">
        <v>0</v>
      </c>
      <c r="I123" s="329">
        <v>0</v>
      </c>
      <c r="J123" s="329">
        <v>0</v>
      </c>
      <c r="K123" s="329">
        <v>0</v>
      </c>
      <c r="L123" s="329">
        <v>0</v>
      </c>
      <c r="M123" s="329">
        <v>0</v>
      </c>
      <c r="N123" s="329">
        <v>0</v>
      </c>
      <c r="O123" s="329">
        <v>0</v>
      </c>
      <c r="P123" s="329">
        <v>0</v>
      </c>
      <c r="Q123" s="329">
        <v>0</v>
      </c>
      <c r="R123" s="329">
        <v>0</v>
      </c>
      <c r="S123" s="329">
        <v>0</v>
      </c>
      <c r="T123" s="329">
        <v>0</v>
      </c>
      <c r="U123" s="329">
        <v>0</v>
      </c>
      <c r="V123" s="329">
        <v>0</v>
      </c>
      <c r="W123" s="329">
        <v>0</v>
      </c>
      <c r="X123" s="329">
        <v>0</v>
      </c>
      <c r="Y123" s="329">
        <v>0</v>
      </c>
      <c r="Z123" s="329">
        <v>0</v>
      </c>
      <c r="AA123" s="329">
        <v>0</v>
      </c>
      <c r="AB123" s="329">
        <v>0</v>
      </c>
      <c r="AC123" s="329">
        <v>0</v>
      </c>
      <c r="AD123" s="329">
        <v>0</v>
      </c>
      <c r="AE123" s="329">
        <v>0</v>
      </c>
      <c r="AF123" s="329">
        <v>0</v>
      </c>
      <c r="AG123" s="329">
        <v>0</v>
      </c>
      <c r="AH123" s="329">
        <v>0</v>
      </c>
      <c r="AI123" s="329">
        <v>0</v>
      </c>
      <c r="AJ123" s="329">
        <v>0</v>
      </c>
      <c r="AK123" s="329">
        <v>0</v>
      </c>
      <c r="AL123" s="329">
        <v>0</v>
      </c>
      <c r="AM123" s="329">
        <v>0</v>
      </c>
      <c r="AN123" s="329">
        <v>0</v>
      </c>
      <c r="AO123" s="329">
        <v>0</v>
      </c>
      <c r="AP123" s="329">
        <v>0</v>
      </c>
      <c r="AQ123" s="329">
        <v>0</v>
      </c>
      <c r="AR123" s="329">
        <v>0</v>
      </c>
      <c r="AS123" s="329">
        <v>0</v>
      </c>
      <c r="AT123" s="329">
        <v>0</v>
      </c>
      <c r="AU123" s="329">
        <v>0</v>
      </c>
      <c r="AV123" s="329">
        <v>0</v>
      </c>
      <c r="AW123" s="329">
        <v>0</v>
      </c>
      <c r="AX123" s="329">
        <v>0</v>
      </c>
      <c r="AY123" s="329">
        <v>0</v>
      </c>
      <c r="AZ123" s="329">
        <v>0</v>
      </c>
      <c r="BA123" s="329">
        <v>0</v>
      </c>
      <c r="BB123" s="329">
        <v>0</v>
      </c>
      <c r="BC123" s="329">
        <v>0</v>
      </c>
      <c r="BD123" s="329">
        <v>0</v>
      </c>
      <c r="BE123" s="329">
        <v>0</v>
      </c>
      <c r="BF123" s="329">
        <v>0</v>
      </c>
      <c r="BG123" s="329">
        <v>0</v>
      </c>
      <c r="BH123" s="329">
        <v>0</v>
      </c>
      <c r="BI123" s="329">
        <v>0</v>
      </c>
      <c r="BJ123" s="329">
        <v>0</v>
      </c>
      <c r="BK123" s="329">
        <v>0</v>
      </c>
      <c r="BL123" s="329">
        <v>0</v>
      </c>
      <c r="BM123" s="329">
        <v>0</v>
      </c>
      <c r="BN123" s="329">
        <v>0</v>
      </c>
      <c r="BO123" s="329">
        <v>0</v>
      </c>
      <c r="BP123" s="329">
        <v>0</v>
      </c>
      <c r="BQ123" s="329">
        <v>0</v>
      </c>
      <c r="BR123" s="329">
        <v>0</v>
      </c>
      <c r="BS123" s="329">
        <v>0</v>
      </c>
      <c r="BT123" s="329">
        <v>0</v>
      </c>
    </row>
    <row r="124" spans="1:72" ht="15.75" customHeight="1" x14ac:dyDescent="0.25">
      <c r="A124" s="2" t="s">
        <v>1484</v>
      </c>
      <c r="B124" s="218">
        <v>46264</v>
      </c>
      <c r="C124" s="332">
        <v>0.875</v>
      </c>
      <c r="D124" s="332">
        <v>0.91666666666666663</v>
      </c>
      <c r="E124" s="329">
        <v>0</v>
      </c>
      <c r="F124" s="329">
        <v>0</v>
      </c>
      <c r="G124" s="329">
        <v>0</v>
      </c>
      <c r="H124" s="329">
        <v>0</v>
      </c>
      <c r="I124" s="329">
        <v>0</v>
      </c>
      <c r="J124" s="329">
        <v>0</v>
      </c>
      <c r="K124" s="329">
        <v>0</v>
      </c>
      <c r="L124" s="329">
        <v>0</v>
      </c>
      <c r="M124" s="329">
        <v>0</v>
      </c>
      <c r="N124" s="329">
        <v>0</v>
      </c>
      <c r="O124" s="329">
        <v>0</v>
      </c>
      <c r="P124" s="329">
        <v>0</v>
      </c>
      <c r="Q124" s="329">
        <v>0</v>
      </c>
      <c r="R124" s="329">
        <v>0</v>
      </c>
      <c r="S124" s="329">
        <v>0</v>
      </c>
      <c r="T124" s="329">
        <v>0</v>
      </c>
      <c r="U124" s="329">
        <v>0</v>
      </c>
      <c r="V124" s="329">
        <v>0</v>
      </c>
      <c r="W124" s="329">
        <v>0</v>
      </c>
      <c r="X124" s="329">
        <v>0</v>
      </c>
      <c r="Y124" s="329">
        <v>0</v>
      </c>
      <c r="Z124" s="329">
        <v>0</v>
      </c>
      <c r="AA124" s="329">
        <v>0</v>
      </c>
      <c r="AB124" s="329">
        <v>0</v>
      </c>
      <c r="AC124" s="329">
        <v>0</v>
      </c>
      <c r="AD124" s="329">
        <v>0</v>
      </c>
      <c r="AE124" s="329">
        <v>0</v>
      </c>
      <c r="AF124" s="329">
        <v>0</v>
      </c>
      <c r="AG124" s="329">
        <v>0</v>
      </c>
      <c r="AH124" s="329">
        <v>0</v>
      </c>
      <c r="AI124" s="329">
        <v>0</v>
      </c>
      <c r="AJ124" s="329">
        <v>0</v>
      </c>
      <c r="AK124" s="329">
        <v>0</v>
      </c>
      <c r="AL124" s="329">
        <v>0</v>
      </c>
      <c r="AM124" s="329">
        <v>0</v>
      </c>
      <c r="AN124" s="329">
        <v>0</v>
      </c>
      <c r="AO124" s="329">
        <v>0</v>
      </c>
      <c r="AP124" s="329">
        <v>0</v>
      </c>
      <c r="AQ124" s="329">
        <v>0</v>
      </c>
      <c r="AR124" s="329">
        <v>0</v>
      </c>
      <c r="AS124" s="329">
        <v>0</v>
      </c>
      <c r="AT124" s="329">
        <v>0</v>
      </c>
      <c r="AU124" s="329">
        <v>0</v>
      </c>
      <c r="AV124" s="329">
        <v>0</v>
      </c>
      <c r="AW124" s="329">
        <v>0</v>
      </c>
      <c r="AX124" s="329">
        <v>0</v>
      </c>
      <c r="AY124" s="329">
        <v>0</v>
      </c>
      <c r="AZ124" s="329">
        <v>0</v>
      </c>
      <c r="BA124" s="329">
        <v>0</v>
      </c>
      <c r="BB124" s="329">
        <v>0</v>
      </c>
      <c r="BC124" s="329">
        <v>0</v>
      </c>
      <c r="BD124" s="329">
        <v>0</v>
      </c>
      <c r="BE124" s="329">
        <v>0</v>
      </c>
      <c r="BF124" s="329">
        <v>0</v>
      </c>
      <c r="BG124" s="329">
        <v>0</v>
      </c>
      <c r="BH124" s="329">
        <v>0</v>
      </c>
      <c r="BI124" s="329">
        <v>0</v>
      </c>
      <c r="BJ124" s="329">
        <v>0</v>
      </c>
      <c r="BK124" s="329">
        <v>0</v>
      </c>
      <c r="BL124" s="329">
        <v>0</v>
      </c>
      <c r="BM124" s="329">
        <v>0</v>
      </c>
      <c r="BN124" s="329">
        <v>0</v>
      </c>
      <c r="BO124" s="329">
        <v>0</v>
      </c>
      <c r="BP124" s="329">
        <v>0</v>
      </c>
      <c r="BQ124" s="329">
        <v>0</v>
      </c>
      <c r="BR124" s="329">
        <v>0</v>
      </c>
      <c r="BS124" s="329">
        <v>0</v>
      </c>
      <c r="BT124" s="329">
        <v>0</v>
      </c>
    </row>
    <row r="125" spans="1:72" ht="15.75" customHeight="1" x14ac:dyDescent="0.25">
      <c r="A125" s="2" t="s">
        <v>1485</v>
      </c>
      <c r="B125" s="218">
        <v>46265</v>
      </c>
      <c r="C125" s="332">
        <v>0.75</v>
      </c>
      <c r="D125" s="332">
        <v>0.79166666666666663</v>
      </c>
      <c r="E125" s="329">
        <v>0</v>
      </c>
      <c r="F125" s="329">
        <v>0</v>
      </c>
      <c r="G125" s="329">
        <v>0</v>
      </c>
      <c r="H125" s="329">
        <v>0</v>
      </c>
      <c r="I125" s="329">
        <v>0</v>
      </c>
      <c r="J125" s="329">
        <v>0</v>
      </c>
      <c r="K125" s="329">
        <v>0</v>
      </c>
      <c r="L125" s="329">
        <v>0</v>
      </c>
      <c r="M125" s="329">
        <v>0</v>
      </c>
      <c r="N125" s="329">
        <v>0</v>
      </c>
      <c r="O125" s="329">
        <v>0</v>
      </c>
      <c r="P125" s="329">
        <v>0</v>
      </c>
      <c r="Q125" s="329">
        <v>0</v>
      </c>
      <c r="R125" s="329">
        <v>0</v>
      </c>
      <c r="S125" s="329">
        <v>0</v>
      </c>
      <c r="T125" s="329">
        <v>0</v>
      </c>
      <c r="U125" s="329">
        <v>0</v>
      </c>
      <c r="V125" s="329">
        <v>0</v>
      </c>
      <c r="W125" s="329">
        <v>0</v>
      </c>
      <c r="X125" s="329">
        <v>0</v>
      </c>
      <c r="Y125" s="329">
        <v>0</v>
      </c>
      <c r="Z125" s="329">
        <v>0</v>
      </c>
      <c r="AA125" s="329">
        <v>0</v>
      </c>
      <c r="AB125" s="329">
        <v>0</v>
      </c>
      <c r="AC125" s="329">
        <v>0</v>
      </c>
      <c r="AD125" s="329">
        <v>0</v>
      </c>
      <c r="AE125" s="329">
        <v>0</v>
      </c>
      <c r="AF125" s="329">
        <v>0</v>
      </c>
      <c r="AG125" s="329">
        <v>0</v>
      </c>
      <c r="AH125" s="329">
        <v>0</v>
      </c>
      <c r="AI125" s="329">
        <v>0</v>
      </c>
      <c r="AJ125" s="329">
        <v>0</v>
      </c>
      <c r="AK125" s="329">
        <v>0</v>
      </c>
      <c r="AL125" s="329">
        <v>0</v>
      </c>
      <c r="AM125" s="329">
        <v>0</v>
      </c>
      <c r="AN125" s="329">
        <v>0</v>
      </c>
      <c r="AO125" s="329">
        <v>0</v>
      </c>
      <c r="AP125" s="329">
        <v>0</v>
      </c>
      <c r="AQ125" s="329">
        <v>0</v>
      </c>
      <c r="AR125" s="329">
        <v>0</v>
      </c>
      <c r="AS125" s="329">
        <v>0</v>
      </c>
      <c r="AT125" s="329">
        <v>0</v>
      </c>
      <c r="AU125" s="329">
        <v>0</v>
      </c>
      <c r="AV125" s="329">
        <v>0</v>
      </c>
      <c r="AW125" s="329">
        <v>0</v>
      </c>
      <c r="AX125" s="329">
        <v>0</v>
      </c>
      <c r="AY125" s="329">
        <v>0</v>
      </c>
      <c r="AZ125" s="329">
        <v>0</v>
      </c>
      <c r="BA125" s="329">
        <v>0</v>
      </c>
      <c r="BB125" s="329">
        <v>0</v>
      </c>
      <c r="BC125" s="329">
        <v>0</v>
      </c>
      <c r="BD125" s="329">
        <v>0</v>
      </c>
      <c r="BE125" s="329">
        <v>0</v>
      </c>
      <c r="BF125" s="329">
        <v>0</v>
      </c>
      <c r="BG125" s="329">
        <v>0</v>
      </c>
      <c r="BH125" s="329">
        <v>0</v>
      </c>
      <c r="BI125" s="329">
        <v>0</v>
      </c>
      <c r="BJ125" s="329">
        <v>0</v>
      </c>
      <c r="BK125" s="329">
        <v>0</v>
      </c>
      <c r="BL125" s="329">
        <v>0</v>
      </c>
      <c r="BM125" s="329">
        <v>0</v>
      </c>
      <c r="BN125" s="329">
        <v>0</v>
      </c>
      <c r="BO125" s="329">
        <v>0</v>
      </c>
      <c r="BP125" s="329">
        <v>0</v>
      </c>
      <c r="BQ125" s="329">
        <v>0</v>
      </c>
      <c r="BR125" s="329">
        <v>0</v>
      </c>
      <c r="BS125" s="329">
        <v>0</v>
      </c>
      <c r="BT125" s="329">
        <v>0</v>
      </c>
    </row>
    <row r="126" spans="1:72" ht="15.75" customHeight="1" x14ac:dyDescent="0.25">
      <c r="A126" s="2" t="s">
        <v>1486</v>
      </c>
      <c r="B126" s="218">
        <v>46265</v>
      </c>
      <c r="C126" s="332">
        <v>0.79166666666666663</v>
      </c>
      <c r="D126" s="332">
        <v>0.83333333333333337</v>
      </c>
      <c r="E126" s="329">
        <v>0</v>
      </c>
      <c r="F126" s="329">
        <v>0</v>
      </c>
      <c r="G126" s="329">
        <v>0</v>
      </c>
      <c r="H126" s="329">
        <v>0</v>
      </c>
      <c r="I126" s="329">
        <v>0</v>
      </c>
      <c r="J126" s="329">
        <v>0</v>
      </c>
      <c r="K126" s="329">
        <v>0</v>
      </c>
      <c r="L126" s="329">
        <v>0</v>
      </c>
      <c r="M126" s="329">
        <v>0</v>
      </c>
      <c r="N126" s="329">
        <v>0</v>
      </c>
      <c r="O126" s="329">
        <v>0</v>
      </c>
      <c r="P126" s="329">
        <v>0</v>
      </c>
      <c r="Q126" s="329">
        <v>0</v>
      </c>
      <c r="R126" s="329">
        <v>0</v>
      </c>
      <c r="S126" s="329">
        <v>0</v>
      </c>
      <c r="T126" s="329">
        <v>0</v>
      </c>
      <c r="U126" s="329">
        <v>0</v>
      </c>
      <c r="V126" s="329">
        <v>0</v>
      </c>
      <c r="W126" s="329">
        <v>0</v>
      </c>
      <c r="X126" s="329">
        <v>0</v>
      </c>
      <c r="Y126" s="329">
        <v>0</v>
      </c>
      <c r="Z126" s="329">
        <v>0</v>
      </c>
      <c r="AA126" s="329">
        <v>0</v>
      </c>
      <c r="AB126" s="329">
        <v>0</v>
      </c>
      <c r="AC126" s="329">
        <v>0</v>
      </c>
      <c r="AD126" s="329">
        <v>0</v>
      </c>
      <c r="AE126" s="329">
        <v>0</v>
      </c>
      <c r="AF126" s="329">
        <v>0</v>
      </c>
      <c r="AG126" s="329">
        <v>0</v>
      </c>
      <c r="AH126" s="329">
        <v>0</v>
      </c>
      <c r="AI126" s="329">
        <v>0</v>
      </c>
      <c r="AJ126" s="329">
        <v>0</v>
      </c>
      <c r="AK126" s="329">
        <v>0</v>
      </c>
      <c r="AL126" s="329">
        <v>0</v>
      </c>
      <c r="AM126" s="329">
        <v>0</v>
      </c>
      <c r="AN126" s="329">
        <v>0</v>
      </c>
      <c r="AO126" s="329">
        <v>0</v>
      </c>
      <c r="AP126" s="329">
        <v>0</v>
      </c>
      <c r="AQ126" s="329">
        <v>0</v>
      </c>
      <c r="AR126" s="329">
        <v>0</v>
      </c>
      <c r="AS126" s="329">
        <v>0</v>
      </c>
      <c r="AT126" s="329">
        <v>0</v>
      </c>
      <c r="AU126" s="329">
        <v>0</v>
      </c>
      <c r="AV126" s="329">
        <v>0</v>
      </c>
      <c r="AW126" s="329">
        <v>0</v>
      </c>
      <c r="AX126" s="329">
        <v>0</v>
      </c>
      <c r="AY126" s="329">
        <v>0</v>
      </c>
      <c r="AZ126" s="329">
        <v>0</v>
      </c>
      <c r="BA126" s="329">
        <v>0</v>
      </c>
      <c r="BB126" s="329">
        <v>0</v>
      </c>
      <c r="BC126" s="329">
        <v>0</v>
      </c>
      <c r="BD126" s="329">
        <v>0</v>
      </c>
      <c r="BE126" s="329">
        <v>0</v>
      </c>
      <c r="BF126" s="329">
        <v>0</v>
      </c>
      <c r="BG126" s="329">
        <v>0</v>
      </c>
      <c r="BH126" s="329">
        <v>0</v>
      </c>
      <c r="BI126" s="329">
        <v>0</v>
      </c>
      <c r="BJ126" s="329">
        <v>0</v>
      </c>
      <c r="BK126" s="329">
        <v>0</v>
      </c>
      <c r="BL126" s="329">
        <v>0</v>
      </c>
      <c r="BM126" s="329">
        <v>0</v>
      </c>
      <c r="BN126" s="329">
        <v>0</v>
      </c>
      <c r="BO126" s="329">
        <v>0</v>
      </c>
      <c r="BP126" s="329">
        <v>0</v>
      </c>
      <c r="BQ126" s="329">
        <v>0</v>
      </c>
      <c r="BR126" s="329">
        <v>0</v>
      </c>
      <c r="BS126" s="329">
        <v>0</v>
      </c>
      <c r="BT126" s="329">
        <v>0</v>
      </c>
    </row>
    <row r="127" spans="1:72" ht="15.75" customHeight="1" x14ac:dyDescent="0.25">
      <c r="A127" s="2" t="s">
        <v>1487</v>
      </c>
      <c r="B127" s="218">
        <v>46265</v>
      </c>
      <c r="C127" s="332">
        <v>0.83333333333333337</v>
      </c>
      <c r="D127" s="332">
        <v>0.875</v>
      </c>
      <c r="E127" s="329">
        <v>0</v>
      </c>
      <c r="F127" s="329">
        <v>0</v>
      </c>
      <c r="G127" s="329">
        <v>0</v>
      </c>
      <c r="H127" s="329">
        <v>0</v>
      </c>
      <c r="I127" s="329">
        <v>0</v>
      </c>
      <c r="J127" s="329">
        <v>0</v>
      </c>
      <c r="K127" s="329">
        <v>0</v>
      </c>
      <c r="L127" s="329">
        <v>0</v>
      </c>
      <c r="M127" s="329">
        <v>0</v>
      </c>
      <c r="N127" s="329">
        <v>0</v>
      </c>
      <c r="O127" s="329">
        <v>0</v>
      </c>
      <c r="P127" s="329">
        <v>0</v>
      </c>
      <c r="Q127" s="329">
        <v>0</v>
      </c>
      <c r="R127" s="329">
        <v>0</v>
      </c>
      <c r="S127" s="329">
        <v>0</v>
      </c>
      <c r="T127" s="329">
        <v>0</v>
      </c>
      <c r="U127" s="329">
        <v>0</v>
      </c>
      <c r="V127" s="329">
        <v>0</v>
      </c>
      <c r="W127" s="329">
        <v>0</v>
      </c>
      <c r="X127" s="329">
        <v>0</v>
      </c>
      <c r="Y127" s="329">
        <v>0</v>
      </c>
      <c r="Z127" s="329">
        <v>0</v>
      </c>
      <c r="AA127" s="329">
        <v>0</v>
      </c>
      <c r="AB127" s="329">
        <v>0</v>
      </c>
      <c r="AC127" s="329">
        <v>0</v>
      </c>
      <c r="AD127" s="329">
        <v>0</v>
      </c>
      <c r="AE127" s="329">
        <v>0</v>
      </c>
      <c r="AF127" s="329">
        <v>0</v>
      </c>
      <c r="AG127" s="329">
        <v>0</v>
      </c>
      <c r="AH127" s="329">
        <v>0</v>
      </c>
      <c r="AI127" s="329">
        <v>0</v>
      </c>
      <c r="AJ127" s="329">
        <v>0</v>
      </c>
      <c r="AK127" s="329">
        <v>0</v>
      </c>
      <c r="AL127" s="329">
        <v>0</v>
      </c>
      <c r="AM127" s="329">
        <v>0</v>
      </c>
      <c r="AN127" s="329">
        <v>0</v>
      </c>
      <c r="AO127" s="329">
        <v>0</v>
      </c>
      <c r="AP127" s="329">
        <v>0</v>
      </c>
      <c r="AQ127" s="329">
        <v>0</v>
      </c>
      <c r="AR127" s="329">
        <v>0</v>
      </c>
      <c r="AS127" s="329">
        <v>0</v>
      </c>
      <c r="AT127" s="329">
        <v>0</v>
      </c>
      <c r="AU127" s="329">
        <v>0</v>
      </c>
      <c r="AV127" s="329">
        <v>0</v>
      </c>
      <c r="AW127" s="329">
        <v>0</v>
      </c>
      <c r="AX127" s="329">
        <v>0</v>
      </c>
      <c r="AY127" s="329">
        <v>0</v>
      </c>
      <c r="AZ127" s="329">
        <v>0</v>
      </c>
      <c r="BA127" s="329">
        <v>0</v>
      </c>
      <c r="BB127" s="329">
        <v>0</v>
      </c>
      <c r="BC127" s="329">
        <v>0</v>
      </c>
      <c r="BD127" s="329">
        <v>0</v>
      </c>
      <c r="BE127" s="329">
        <v>0</v>
      </c>
      <c r="BF127" s="329">
        <v>0</v>
      </c>
      <c r="BG127" s="329">
        <v>0</v>
      </c>
      <c r="BH127" s="329">
        <v>0</v>
      </c>
      <c r="BI127" s="329">
        <v>0</v>
      </c>
      <c r="BJ127" s="329">
        <v>0</v>
      </c>
      <c r="BK127" s="329">
        <v>0</v>
      </c>
      <c r="BL127" s="329">
        <v>0</v>
      </c>
      <c r="BM127" s="329">
        <v>0</v>
      </c>
      <c r="BN127" s="329">
        <v>0</v>
      </c>
      <c r="BO127" s="329">
        <v>0</v>
      </c>
      <c r="BP127" s="329">
        <v>0</v>
      </c>
      <c r="BQ127" s="329">
        <v>0</v>
      </c>
      <c r="BR127" s="329">
        <v>0</v>
      </c>
      <c r="BS127" s="329">
        <v>0</v>
      </c>
      <c r="BT127" s="329">
        <v>0</v>
      </c>
    </row>
    <row r="128" spans="1:72" ht="15.75" customHeight="1" x14ac:dyDescent="0.25">
      <c r="A128" s="2" t="s">
        <v>1488</v>
      </c>
      <c r="B128" s="218">
        <v>46265</v>
      </c>
      <c r="C128" s="332">
        <v>0.875</v>
      </c>
      <c r="D128" s="332">
        <v>0.91666666666666663</v>
      </c>
      <c r="E128" s="329">
        <v>0</v>
      </c>
      <c r="F128" s="329">
        <v>0</v>
      </c>
      <c r="G128" s="329">
        <v>0</v>
      </c>
      <c r="H128" s="329">
        <v>0</v>
      </c>
      <c r="I128" s="329">
        <v>0</v>
      </c>
      <c r="J128" s="329">
        <v>0</v>
      </c>
      <c r="K128" s="329">
        <v>0</v>
      </c>
      <c r="L128" s="329">
        <v>0</v>
      </c>
      <c r="M128" s="329">
        <v>0</v>
      </c>
      <c r="N128" s="329">
        <v>0</v>
      </c>
      <c r="O128" s="329">
        <v>0</v>
      </c>
      <c r="P128" s="329">
        <v>0</v>
      </c>
      <c r="Q128" s="329">
        <v>0</v>
      </c>
      <c r="R128" s="329">
        <v>0</v>
      </c>
      <c r="S128" s="329">
        <v>0</v>
      </c>
      <c r="T128" s="329">
        <v>0</v>
      </c>
      <c r="U128" s="329">
        <v>0</v>
      </c>
      <c r="V128" s="329">
        <v>0</v>
      </c>
      <c r="W128" s="329">
        <v>0</v>
      </c>
      <c r="X128" s="329">
        <v>0</v>
      </c>
      <c r="Y128" s="329">
        <v>0</v>
      </c>
      <c r="Z128" s="329">
        <v>0</v>
      </c>
      <c r="AA128" s="329">
        <v>0</v>
      </c>
      <c r="AB128" s="329">
        <v>0</v>
      </c>
      <c r="AC128" s="329">
        <v>0</v>
      </c>
      <c r="AD128" s="329">
        <v>0</v>
      </c>
      <c r="AE128" s="329">
        <v>0</v>
      </c>
      <c r="AF128" s="329">
        <v>0</v>
      </c>
      <c r="AG128" s="329">
        <v>0</v>
      </c>
      <c r="AH128" s="329">
        <v>0</v>
      </c>
      <c r="AI128" s="329">
        <v>0</v>
      </c>
      <c r="AJ128" s="329">
        <v>0</v>
      </c>
      <c r="AK128" s="329">
        <v>0</v>
      </c>
      <c r="AL128" s="329">
        <v>0</v>
      </c>
      <c r="AM128" s="329">
        <v>0</v>
      </c>
      <c r="AN128" s="329">
        <v>0</v>
      </c>
      <c r="AO128" s="329">
        <v>0</v>
      </c>
      <c r="AP128" s="329">
        <v>0</v>
      </c>
      <c r="AQ128" s="329">
        <v>0</v>
      </c>
      <c r="AR128" s="329">
        <v>0</v>
      </c>
      <c r="AS128" s="329">
        <v>0</v>
      </c>
      <c r="AT128" s="329">
        <v>0</v>
      </c>
      <c r="AU128" s="329">
        <v>0</v>
      </c>
      <c r="AV128" s="329">
        <v>0</v>
      </c>
      <c r="AW128" s="329">
        <v>0</v>
      </c>
      <c r="AX128" s="329">
        <v>0</v>
      </c>
      <c r="AY128" s="329">
        <v>0</v>
      </c>
      <c r="AZ128" s="329">
        <v>0</v>
      </c>
      <c r="BA128" s="329">
        <v>0</v>
      </c>
      <c r="BB128" s="329">
        <v>0</v>
      </c>
      <c r="BC128" s="329">
        <v>0</v>
      </c>
      <c r="BD128" s="329">
        <v>0</v>
      </c>
      <c r="BE128" s="329">
        <v>0</v>
      </c>
      <c r="BF128" s="329">
        <v>0</v>
      </c>
      <c r="BG128" s="329">
        <v>0</v>
      </c>
      <c r="BH128" s="329">
        <v>0</v>
      </c>
      <c r="BI128" s="329">
        <v>0</v>
      </c>
      <c r="BJ128" s="329">
        <v>0</v>
      </c>
      <c r="BK128" s="329">
        <v>0</v>
      </c>
      <c r="BL128" s="329">
        <v>0</v>
      </c>
      <c r="BM128" s="329">
        <v>0</v>
      </c>
      <c r="BN128" s="329">
        <v>0</v>
      </c>
      <c r="BO128" s="329">
        <v>0</v>
      </c>
      <c r="BP128" s="329">
        <v>0</v>
      </c>
      <c r="BQ128" s="329">
        <v>0</v>
      </c>
      <c r="BR128" s="329">
        <v>0</v>
      </c>
      <c r="BS128" s="329">
        <v>0</v>
      </c>
      <c r="BT128" s="329">
        <v>0</v>
      </c>
    </row>
    <row r="129" spans="1:72" ht="15.75" customHeight="1" x14ac:dyDescent="0.25">
      <c r="A129" s="2"/>
      <c r="B129" s="218">
        <v>46266</v>
      </c>
      <c r="C129" s="332">
        <v>0.75</v>
      </c>
      <c r="D129" s="332">
        <v>0.79166666666666663</v>
      </c>
      <c r="E129" s="332"/>
      <c r="F129" s="33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row>
    <row r="130" spans="1:72" ht="15.75" customHeight="1" x14ac:dyDescent="0.25">
      <c r="A130" s="2"/>
      <c r="B130" s="218">
        <v>46266</v>
      </c>
      <c r="C130" s="332">
        <v>0.79166666666666663</v>
      </c>
      <c r="D130" s="332">
        <v>0.83333333333333337</v>
      </c>
      <c r="E130" s="332"/>
      <c r="F130" s="33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row>
    <row r="131" spans="1:72" ht="15.75" customHeight="1" x14ac:dyDescent="0.25">
      <c r="A131" s="2"/>
      <c r="B131" s="218">
        <v>46266</v>
      </c>
      <c r="C131" s="332">
        <v>0.83333333333333337</v>
      </c>
      <c r="D131" s="332">
        <v>0.875</v>
      </c>
      <c r="E131" s="332"/>
      <c r="F131" s="33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row>
    <row r="132" spans="1:72" ht="15.75" customHeight="1" x14ac:dyDescent="0.25">
      <c r="A132" s="2"/>
      <c r="B132" s="218">
        <v>46266</v>
      </c>
      <c r="C132" s="332">
        <v>0.875</v>
      </c>
      <c r="D132" s="332">
        <v>0.91666666666666663</v>
      </c>
      <c r="E132" s="332"/>
      <c r="F132" s="33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row>
    <row r="133" spans="1:72" ht="15.75" customHeight="1" x14ac:dyDescent="0.25">
      <c r="B133" s="218"/>
      <c r="C133" s="332"/>
      <c r="D133" s="332"/>
    </row>
    <row r="134" spans="1:72" ht="15.75" customHeight="1" x14ac:dyDescent="0.25">
      <c r="B134" s="218"/>
      <c r="C134" s="332"/>
      <c r="D134" s="332"/>
    </row>
    <row r="135" spans="1:72" ht="15.75" customHeight="1" x14ac:dyDescent="0.25">
      <c r="B135" s="218"/>
      <c r="C135" s="332"/>
      <c r="D135" s="332"/>
    </row>
    <row r="136" spans="1:72" ht="15.75" customHeight="1" x14ac:dyDescent="0.25">
      <c r="B136" s="218"/>
      <c r="C136" s="332"/>
      <c r="D136" s="332"/>
    </row>
    <row r="137" spans="1:72" ht="15.75" customHeight="1" x14ac:dyDescent="0.25">
      <c r="B137" s="218"/>
      <c r="C137" s="332"/>
      <c r="D137" s="332"/>
    </row>
    <row r="138" spans="1:72" ht="15.75" customHeight="1" x14ac:dyDescent="0.25">
      <c r="B138" s="218"/>
      <c r="C138" s="332"/>
      <c r="D138" s="332"/>
    </row>
    <row r="139" spans="1:72" ht="15.75" customHeight="1" x14ac:dyDescent="0.25">
      <c r="B139" s="218"/>
      <c r="C139" s="332"/>
      <c r="D139" s="332"/>
    </row>
    <row r="140" spans="1:72" ht="15.75" customHeight="1" x14ac:dyDescent="0.25">
      <c r="B140" s="218"/>
      <c r="C140" s="332"/>
      <c r="D140" s="332"/>
    </row>
    <row r="141" spans="1:72" ht="15.75" customHeight="1" x14ac:dyDescent="0.25">
      <c r="B141" s="218"/>
      <c r="C141" s="332"/>
      <c r="D141" s="332"/>
    </row>
    <row r="142" spans="1:72" ht="15.75" customHeight="1" x14ac:dyDescent="0.25">
      <c r="B142" s="218"/>
      <c r="C142" s="332"/>
      <c r="D142" s="332"/>
    </row>
    <row r="143" spans="1:72" ht="15.75" customHeight="1" x14ac:dyDescent="0.25">
      <c r="B143" s="218"/>
      <c r="C143" s="332"/>
      <c r="D143" s="332"/>
    </row>
    <row r="144" spans="1:72" ht="15.75" customHeight="1" x14ac:dyDescent="0.25">
      <c r="B144" s="218"/>
      <c r="C144" s="332"/>
      <c r="D144" s="332"/>
    </row>
    <row r="145" spans="2:4" ht="15.75" customHeight="1" x14ac:dyDescent="0.25">
      <c r="B145" s="218"/>
      <c r="C145" s="332"/>
      <c r="D145" s="332"/>
    </row>
    <row r="146" spans="2:4" ht="15.75" customHeight="1" x14ac:dyDescent="0.25">
      <c r="B146" s="218"/>
      <c r="C146" s="332"/>
      <c r="D146" s="332"/>
    </row>
    <row r="147" spans="2:4" ht="15.75" customHeight="1" x14ac:dyDescent="0.25">
      <c r="B147" s="218"/>
      <c r="C147" s="332"/>
      <c r="D147" s="332"/>
    </row>
    <row r="148" spans="2:4" ht="15.75" customHeight="1" x14ac:dyDescent="0.25">
      <c r="B148" s="218"/>
      <c r="C148" s="332"/>
      <c r="D148" s="332"/>
    </row>
    <row r="149" spans="2:4" ht="15.75" customHeight="1" x14ac:dyDescent="0.25">
      <c r="B149" s="218"/>
      <c r="C149" s="332"/>
      <c r="D149" s="332"/>
    </row>
    <row r="150" spans="2:4" ht="15.75" customHeight="1" x14ac:dyDescent="0.25">
      <c r="B150" s="218"/>
      <c r="C150" s="332"/>
      <c r="D150" s="332"/>
    </row>
    <row r="151" spans="2:4" ht="15.75" customHeight="1" x14ac:dyDescent="0.25">
      <c r="B151" s="218"/>
      <c r="C151" s="332"/>
      <c r="D151" s="332"/>
    </row>
    <row r="152" spans="2:4" ht="15.75" customHeight="1" x14ac:dyDescent="0.25">
      <c r="B152" s="218"/>
      <c r="C152" s="332"/>
      <c r="D152" s="332"/>
    </row>
    <row r="153" spans="2:4" ht="15.75" customHeight="1" x14ac:dyDescent="0.25">
      <c r="B153" s="218"/>
      <c r="C153" s="332"/>
      <c r="D153" s="332"/>
    </row>
    <row r="154" spans="2:4" ht="15.75" customHeight="1" x14ac:dyDescent="0.25">
      <c r="B154" s="218"/>
      <c r="C154" s="332"/>
      <c r="D154" s="332"/>
    </row>
    <row r="155" spans="2:4" ht="15.75" customHeight="1" x14ac:dyDescent="0.25">
      <c r="B155" s="218"/>
      <c r="C155" s="332"/>
      <c r="D155" s="332"/>
    </row>
    <row r="156" spans="2:4" ht="15.75" customHeight="1" x14ac:dyDescent="0.25">
      <c r="B156" s="218"/>
      <c r="C156" s="332"/>
      <c r="D156" s="332"/>
    </row>
    <row r="157" spans="2:4" ht="15.75" customHeight="1" x14ac:dyDescent="0.25">
      <c r="B157" s="218"/>
      <c r="C157" s="332"/>
      <c r="D157" s="332"/>
    </row>
    <row r="158" spans="2:4" ht="15.75" customHeight="1" x14ac:dyDescent="0.25">
      <c r="B158" s="218"/>
      <c r="C158" s="332"/>
      <c r="D158" s="332"/>
    </row>
    <row r="159" spans="2:4" ht="15.75" customHeight="1" x14ac:dyDescent="0.25">
      <c r="B159" s="218"/>
      <c r="C159" s="332"/>
      <c r="D159" s="332"/>
    </row>
    <row r="160" spans="2:4" ht="15.75" customHeight="1" x14ac:dyDescent="0.25">
      <c r="B160" s="218"/>
      <c r="C160" s="332"/>
      <c r="D160" s="332"/>
    </row>
    <row r="161" spans="2:4" ht="15.75" customHeight="1" x14ac:dyDescent="0.25">
      <c r="B161" s="218"/>
      <c r="C161" s="332"/>
      <c r="D161" s="332"/>
    </row>
    <row r="162" spans="2:4" ht="15.75" customHeight="1" x14ac:dyDescent="0.25">
      <c r="B162" s="218"/>
      <c r="C162" s="332"/>
      <c r="D162" s="332"/>
    </row>
    <row r="163" spans="2:4" ht="15.75" customHeight="1" x14ac:dyDescent="0.25">
      <c r="B163" s="218"/>
      <c r="C163" s="332"/>
      <c r="D163" s="332"/>
    </row>
    <row r="164" spans="2:4" ht="15.75" customHeight="1" x14ac:dyDescent="0.25">
      <c r="B164" s="218"/>
      <c r="C164" s="332"/>
      <c r="D164" s="332"/>
    </row>
    <row r="165" spans="2:4" ht="15.75" customHeight="1" x14ac:dyDescent="0.25">
      <c r="B165" s="218"/>
      <c r="C165" s="332"/>
      <c r="D165" s="332"/>
    </row>
    <row r="166" spans="2:4" ht="15.75" customHeight="1" x14ac:dyDescent="0.25">
      <c r="B166" s="218"/>
      <c r="C166" s="332"/>
      <c r="D166" s="332"/>
    </row>
    <row r="167" spans="2:4" ht="15.75" customHeight="1" x14ac:dyDescent="0.25">
      <c r="B167" s="218"/>
      <c r="C167" s="332"/>
      <c r="D167" s="332"/>
    </row>
    <row r="168" spans="2:4" ht="15.75" customHeight="1" x14ac:dyDescent="0.25">
      <c r="B168" s="218"/>
      <c r="C168" s="332"/>
      <c r="D168" s="332"/>
    </row>
    <row r="169" spans="2:4" ht="15.75" customHeight="1" x14ac:dyDescent="0.25">
      <c r="B169" s="218"/>
      <c r="C169" s="332"/>
      <c r="D169" s="332"/>
    </row>
    <row r="170" spans="2:4" ht="15.75" customHeight="1" x14ac:dyDescent="0.25">
      <c r="B170" s="218"/>
      <c r="C170" s="332"/>
      <c r="D170" s="332"/>
    </row>
    <row r="171" spans="2:4" ht="15.75" customHeight="1" x14ac:dyDescent="0.25">
      <c r="B171" s="218"/>
      <c r="C171" s="332"/>
      <c r="D171" s="332"/>
    </row>
    <row r="172" spans="2:4" ht="15.75" customHeight="1" x14ac:dyDescent="0.25">
      <c r="B172" s="218"/>
      <c r="C172" s="332"/>
      <c r="D172" s="332"/>
    </row>
    <row r="173" spans="2:4" ht="15.75" customHeight="1" x14ac:dyDescent="0.25">
      <c r="B173" s="218"/>
      <c r="C173" s="332"/>
      <c r="D173" s="332"/>
    </row>
    <row r="174" spans="2:4" ht="15.75" customHeight="1" x14ac:dyDescent="0.25">
      <c r="B174" s="218"/>
      <c r="C174" s="332"/>
      <c r="D174" s="332"/>
    </row>
    <row r="175" spans="2:4" ht="15.75" customHeight="1" x14ac:dyDescent="0.25">
      <c r="B175" s="218"/>
      <c r="C175" s="332"/>
      <c r="D175" s="332"/>
    </row>
    <row r="176" spans="2:4" ht="15.75" customHeight="1" x14ac:dyDescent="0.25">
      <c r="B176" s="218"/>
      <c r="C176" s="332"/>
      <c r="D176" s="332"/>
    </row>
    <row r="177" spans="2:4" ht="15.75" customHeight="1" x14ac:dyDescent="0.25">
      <c r="B177" s="218"/>
      <c r="C177" s="332"/>
      <c r="D177" s="332"/>
    </row>
    <row r="178" spans="2:4" ht="15.75" customHeight="1" x14ac:dyDescent="0.25">
      <c r="B178" s="218"/>
      <c r="C178" s="332"/>
      <c r="D178" s="332"/>
    </row>
    <row r="179" spans="2:4" ht="15.75" customHeight="1" x14ac:dyDescent="0.25">
      <c r="B179" s="218"/>
      <c r="C179" s="332"/>
      <c r="D179" s="332"/>
    </row>
    <row r="180" spans="2:4" ht="15.75" customHeight="1" x14ac:dyDescent="0.25">
      <c r="B180" s="218"/>
      <c r="C180" s="332"/>
      <c r="D180" s="332"/>
    </row>
    <row r="181" spans="2:4" ht="15.75" customHeight="1" x14ac:dyDescent="0.25">
      <c r="B181" s="218"/>
      <c r="C181" s="332"/>
      <c r="D181" s="332"/>
    </row>
    <row r="182" spans="2:4" ht="15.75" customHeight="1" x14ac:dyDescent="0.25">
      <c r="B182" s="218"/>
      <c r="C182" s="332"/>
      <c r="D182" s="332"/>
    </row>
    <row r="183" spans="2:4" ht="15.75" customHeight="1" x14ac:dyDescent="0.25">
      <c r="B183" s="218"/>
      <c r="C183" s="332"/>
      <c r="D183" s="332"/>
    </row>
    <row r="184" spans="2:4" ht="15.75" customHeight="1" x14ac:dyDescent="0.25">
      <c r="B184" s="218"/>
      <c r="C184" s="332"/>
      <c r="D184" s="332"/>
    </row>
    <row r="185" spans="2:4" ht="15.75" customHeight="1" x14ac:dyDescent="0.25">
      <c r="B185" s="218"/>
      <c r="C185" s="332"/>
      <c r="D185" s="332"/>
    </row>
    <row r="186" spans="2:4" ht="15.75" customHeight="1" x14ac:dyDescent="0.25">
      <c r="B186" s="218"/>
      <c r="C186" s="332"/>
      <c r="D186" s="332"/>
    </row>
    <row r="187" spans="2:4" ht="15.75" customHeight="1" x14ac:dyDescent="0.25">
      <c r="B187" s="218"/>
      <c r="C187" s="332"/>
      <c r="D187" s="332"/>
    </row>
    <row r="188" spans="2:4" ht="15.75" customHeight="1" x14ac:dyDescent="0.25">
      <c r="B188" s="218"/>
      <c r="C188" s="332"/>
      <c r="D188" s="332"/>
    </row>
    <row r="189" spans="2:4" ht="15.75" customHeight="1" x14ac:dyDescent="0.25">
      <c r="B189" s="218"/>
      <c r="C189" s="332"/>
      <c r="D189" s="332"/>
    </row>
    <row r="190" spans="2:4" ht="15.75" customHeight="1" x14ac:dyDescent="0.25">
      <c r="B190" s="218"/>
      <c r="C190" s="332"/>
      <c r="D190" s="332"/>
    </row>
    <row r="191" spans="2:4" ht="15.75" customHeight="1" x14ac:dyDescent="0.25">
      <c r="B191" s="218"/>
      <c r="C191" s="332"/>
      <c r="D191" s="332"/>
    </row>
    <row r="192" spans="2:4" ht="15.75" customHeight="1" x14ac:dyDescent="0.25">
      <c r="B192" s="218"/>
      <c r="C192" s="332"/>
      <c r="D192" s="332"/>
    </row>
    <row r="193" spans="2:4" ht="15.75" customHeight="1" x14ac:dyDescent="0.25">
      <c r="B193" s="218"/>
      <c r="C193" s="332"/>
      <c r="D193" s="332"/>
    </row>
    <row r="194" spans="2:4" ht="15.75" customHeight="1" x14ac:dyDescent="0.25">
      <c r="B194" s="218"/>
      <c r="C194" s="332"/>
      <c r="D194" s="332"/>
    </row>
    <row r="195" spans="2:4" ht="15.75" customHeight="1" x14ac:dyDescent="0.25">
      <c r="B195" s="218"/>
      <c r="C195" s="332"/>
      <c r="D195" s="332"/>
    </row>
    <row r="196" spans="2:4" ht="15.75" customHeight="1" x14ac:dyDescent="0.25">
      <c r="B196" s="218"/>
      <c r="C196" s="332"/>
      <c r="D196" s="332"/>
    </row>
    <row r="197" spans="2:4" ht="15.75" customHeight="1" x14ac:dyDescent="0.25">
      <c r="B197" s="218"/>
      <c r="C197" s="332"/>
      <c r="D197" s="332"/>
    </row>
    <row r="198" spans="2:4" ht="15.75" customHeight="1" x14ac:dyDescent="0.25">
      <c r="B198" s="218"/>
      <c r="C198" s="332"/>
      <c r="D198" s="332"/>
    </row>
    <row r="199" spans="2:4" ht="15.75" customHeight="1" x14ac:dyDescent="0.25">
      <c r="B199" s="218"/>
      <c r="C199" s="332"/>
      <c r="D199" s="332"/>
    </row>
    <row r="200" spans="2:4" ht="15.75" customHeight="1" x14ac:dyDescent="0.25">
      <c r="B200" s="218"/>
      <c r="C200" s="332"/>
      <c r="D200" s="332"/>
    </row>
    <row r="201" spans="2:4" ht="15.75" customHeight="1" x14ac:dyDescent="0.25">
      <c r="B201" s="218"/>
      <c r="C201" s="332"/>
      <c r="D201" s="332"/>
    </row>
    <row r="202" spans="2:4" ht="15.75" customHeight="1" x14ac:dyDescent="0.25">
      <c r="B202" s="218"/>
      <c r="C202" s="332"/>
      <c r="D202" s="332"/>
    </row>
    <row r="203" spans="2:4" ht="15.75" customHeight="1" x14ac:dyDescent="0.25">
      <c r="B203" s="218"/>
      <c r="C203" s="332"/>
      <c r="D203" s="332"/>
    </row>
    <row r="204" spans="2:4" ht="15.75" customHeight="1" x14ac:dyDescent="0.25">
      <c r="B204" s="218"/>
      <c r="C204" s="332"/>
      <c r="D204" s="332"/>
    </row>
    <row r="205" spans="2:4" ht="15.75" customHeight="1" x14ac:dyDescent="0.25">
      <c r="B205" s="218"/>
      <c r="C205" s="332"/>
      <c r="D205" s="332"/>
    </row>
    <row r="206" spans="2:4" ht="15.75" customHeight="1" x14ac:dyDescent="0.25">
      <c r="B206" s="218"/>
      <c r="C206" s="332"/>
      <c r="D206" s="332"/>
    </row>
    <row r="207" spans="2:4" ht="15.75" customHeight="1" x14ac:dyDescent="0.25">
      <c r="B207" s="218"/>
      <c r="C207" s="332"/>
      <c r="D207" s="332"/>
    </row>
    <row r="208" spans="2:4" ht="15.75" customHeight="1" x14ac:dyDescent="0.25">
      <c r="B208" s="218"/>
      <c r="C208" s="332"/>
      <c r="D208" s="332"/>
    </row>
    <row r="209" spans="2:4" ht="15.75" customHeight="1" x14ac:dyDescent="0.25">
      <c r="B209" s="218"/>
      <c r="C209" s="332"/>
      <c r="D209" s="332"/>
    </row>
    <row r="210" spans="2:4" ht="15.75" customHeight="1" x14ac:dyDescent="0.25">
      <c r="B210" s="218"/>
      <c r="C210" s="332"/>
      <c r="D210" s="332"/>
    </row>
    <row r="211" spans="2:4" ht="15.75" customHeight="1" x14ac:dyDescent="0.25">
      <c r="B211" s="218"/>
      <c r="C211" s="332"/>
      <c r="D211" s="332"/>
    </row>
    <row r="212" spans="2:4" ht="15.75" customHeight="1" x14ac:dyDescent="0.25">
      <c r="B212" s="218"/>
      <c r="C212" s="332"/>
      <c r="D212" s="332"/>
    </row>
    <row r="213" spans="2:4" ht="15.75" customHeight="1" x14ac:dyDescent="0.25">
      <c r="B213" s="218"/>
      <c r="C213" s="332"/>
      <c r="D213" s="332"/>
    </row>
    <row r="214" spans="2:4" ht="15.75" customHeight="1" x14ac:dyDescent="0.25">
      <c r="B214" s="218"/>
      <c r="C214" s="332"/>
      <c r="D214" s="332"/>
    </row>
    <row r="215" spans="2:4" ht="15.75" customHeight="1" x14ac:dyDescent="0.25">
      <c r="B215" s="218"/>
      <c r="C215" s="332"/>
      <c r="D215" s="332"/>
    </row>
    <row r="216" spans="2:4" ht="15.75" customHeight="1" x14ac:dyDescent="0.25">
      <c r="B216" s="218"/>
      <c r="C216" s="332"/>
      <c r="D216" s="332"/>
    </row>
    <row r="217" spans="2:4" ht="15.75" customHeight="1" x14ac:dyDescent="0.25">
      <c r="B217" s="218"/>
      <c r="C217" s="332"/>
      <c r="D217" s="332"/>
    </row>
    <row r="218" spans="2:4" ht="15.75" customHeight="1" x14ac:dyDescent="0.25">
      <c r="B218" s="218"/>
      <c r="C218" s="332"/>
      <c r="D218" s="332"/>
    </row>
    <row r="219" spans="2:4" ht="15.75" customHeight="1" x14ac:dyDescent="0.25">
      <c r="B219" s="218"/>
      <c r="C219" s="332"/>
      <c r="D219" s="332"/>
    </row>
    <row r="220" spans="2:4" ht="15.75" customHeight="1" x14ac:dyDescent="0.25">
      <c r="B220" s="218"/>
      <c r="C220" s="332"/>
      <c r="D220" s="332"/>
    </row>
    <row r="221" spans="2:4" ht="15.75" customHeight="1" x14ac:dyDescent="0.25">
      <c r="B221" s="218"/>
      <c r="C221" s="332"/>
      <c r="D221" s="332"/>
    </row>
    <row r="222" spans="2:4" ht="15.75" customHeight="1" x14ac:dyDescent="0.25">
      <c r="B222" s="218"/>
      <c r="C222" s="332"/>
      <c r="D222" s="332"/>
    </row>
    <row r="223" spans="2:4" ht="15.75" customHeight="1" x14ac:dyDescent="0.25">
      <c r="B223" s="218"/>
      <c r="C223" s="332"/>
      <c r="D223" s="332"/>
    </row>
    <row r="224" spans="2:4" ht="15.75" customHeight="1" x14ac:dyDescent="0.25">
      <c r="B224" s="218"/>
      <c r="C224" s="332"/>
      <c r="D224" s="332"/>
    </row>
    <row r="225" spans="2:4" ht="15.75" customHeight="1" x14ac:dyDescent="0.25">
      <c r="B225" s="218"/>
      <c r="C225" s="332"/>
      <c r="D225" s="332"/>
    </row>
    <row r="226" spans="2:4" ht="15.75" customHeight="1" x14ac:dyDescent="0.25">
      <c r="B226" s="218"/>
      <c r="C226" s="332"/>
      <c r="D226" s="332"/>
    </row>
    <row r="227" spans="2:4" ht="15.75" customHeight="1" x14ac:dyDescent="0.25">
      <c r="B227" s="218"/>
      <c r="C227" s="332"/>
      <c r="D227" s="332"/>
    </row>
    <row r="228" spans="2:4" ht="15.75" customHeight="1" x14ac:dyDescent="0.25">
      <c r="B228" s="218"/>
      <c r="C228" s="332"/>
      <c r="D228" s="332"/>
    </row>
    <row r="229" spans="2:4" ht="15.75" customHeight="1" x14ac:dyDescent="0.25">
      <c r="B229" s="218"/>
      <c r="C229" s="332"/>
      <c r="D229" s="332"/>
    </row>
    <row r="230" spans="2:4" ht="15.75" customHeight="1" x14ac:dyDescent="0.25">
      <c r="B230" s="218"/>
      <c r="C230" s="332"/>
      <c r="D230" s="332"/>
    </row>
    <row r="231" spans="2:4" ht="15.75" customHeight="1" x14ac:dyDescent="0.25">
      <c r="B231" s="218"/>
      <c r="C231" s="332"/>
      <c r="D231" s="332"/>
    </row>
    <row r="232" spans="2:4" ht="15.75" customHeight="1" x14ac:dyDescent="0.25">
      <c r="B232" s="218"/>
      <c r="C232" s="332"/>
      <c r="D232" s="332"/>
    </row>
    <row r="233" spans="2:4" ht="15.75" customHeight="1" x14ac:dyDescent="0.25">
      <c r="B233" s="218"/>
      <c r="C233" s="332"/>
      <c r="D233" s="332"/>
    </row>
    <row r="234" spans="2:4" ht="15.75" customHeight="1" x14ac:dyDescent="0.25">
      <c r="B234" s="218"/>
      <c r="C234" s="332"/>
      <c r="D234" s="332"/>
    </row>
    <row r="235" spans="2:4" ht="15.75" customHeight="1" x14ac:dyDescent="0.25">
      <c r="B235" s="218"/>
      <c r="C235" s="332"/>
      <c r="D235" s="332"/>
    </row>
    <row r="236" spans="2:4" ht="15.75" customHeight="1" x14ac:dyDescent="0.25">
      <c r="B236" s="218"/>
      <c r="C236" s="332"/>
      <c r="D236" s="332"/>
    </row>
    <row r="237" spans="2:4" ht="15.75" customHeight="1" x14ac:dyDescent="0.25">
      <c r="B237" s="218"/>
      <c r="C237" s="332"/>
      <c r="D237" s="332"/>
    </row>
    <row r="238" spans="2:4" ht="15.75" customHeight="1" x14ac:dyDescent="0.25">
      <c r="B238" s="218"/>
      <c r="C238" s="332"/>
      <c r="D238" s="332"/>
    </row>
    <row r="239" spans="2:4" ht="15.75" customHeight="1" x14ac:dyDescent="0.25">
      <c r="B239" s="218"/>
      <c r="C239" s="332"/>
      <c r="D239" s="332"/>
    </row>
    <row r="240" spans="2:4" ht="15.75" customHeight="1" x14ac:dyDescent="0.25">
      <c r="B240" s="218"/>
      <c r="C240" s="332"/>
      <c r="D240" s="332"/>
    </row>
    <row r="241" spans="2:4" ht="15.75" customHeight="1" x14ac:dyDescent="0.25">
      <c r="B241" s="218"/>
      <c r="C241" s="332"/>
      <c r="D241" s="332"/>
    </row>
    <row r="242" spans="2:4" ht="15.75" customHeight="1" x14ac:dyDescent="0.25">
      <c r="B242" s="218"/>
      <c r="C242" s="332"/>
      <c r="D242" s="332"/>
    </row>
    <row r="243" spans="2:4" ht="15.75" customHeight="1" x14ac:dyDescent="0.25">
      <c r="B243" s="218"/>
      <c r="C243" s="332"/>
      <c r="D243" s="332"/>
    </row>
    <row r="244" spans="2:4" ht="15.75" customHeight="1" x14ac:dyDescent="0.25">
      <c r="B244" s="218"/>
      <c r="C244" s="332"/>
      <c r="D244" s="332"/>
    </row>
    <row r="245" spans="2:4" ht="15.75" customHeight="1" x14ac:dyDescent="0.25">
      <c r="B245" s="218"/>
      <c r="C245" s="332"/>
      <c r="D245" s="332"/>
    </row>
    <row r="246" spans="2:4" ht="15.75" customHeight="1" x14ac:dyDescent="0.25">
      <c r="B246" s="218"/>
      <c r="C246" s="332"/>
      <c r="D246" s="332"/>
    </row>
    <row r="247" spans="2:4" ht="15.75" customHeight="1" x14ac:dyDescent="0.25">
      <c r="B247" s="218"/>
      <c r="C247" s="332"/>
      <c r="D247" s="332"/>
    </row>
    <row r="248" spans="2:4" ht="15.75" customHeight="1" x14ac:dyDescent="0.25">
      <c r="B248" s="218"/>
      <c r="C248" s="332"/>
      <c r="D248" s="332"/>
    </row>
    <row r="249" spans="2:4" ht="15.75" customHeight="1" x14ac:dyDescent="0.25">
      <c r="B249" s="218"/>
      <c r="C249" s="332"/>
      <c r="D249" s="332"/>
    </row>
    <row r="250" spans="2:4" ht="15.75" customHeight="1" x14ac:dyDescent="0.25">
      <c r="B250" s="218"/>
      <c r="C250" s="332"/>
      <c r="D250" s="332"/>
    </row>
    <row r="251" spans="2:4" ht="15.75" customHeight="1" x14ac:dyDescent="0.25">
      <c r="B251" s="218"/>
      <c r="C251" s="332"/>
      <c r="D251" s="332"/>
    </row>
    <row r="252" spans="2:4" ht="15.75" customHeight="1" x14ac:dyDescent="0.25">
      <c r="B252" s="218"/>
      <c r="C252" s="332"/>
      <c r="D252" s="332"/>
    </row>
    <row r="253" spans="2:4" ht="15.75" customHeight="1" x14ac:dyDescent="0.25">
      <c r="B253" s="218"/>
      <c r="C253" s="332"/>
      <c r="D253" s="332"/>
    </row>
    <row r="254" spans="2:4" ht="15.75" customHeight="1" x14ac:dyDescent="0.25">
      <c r="B254" s="218"/>
      <c r="C254" s="332"/>
      <c r="D254" s="332"/>
    </row>
    <row r="255" spans="2:4" ht="15.75" customHeight="1" x14ac:dyDescent="0.25">
      <c r="B255" s="218"/>
      <c r="C255" s="332"/>
      <c r="D255" s="332"/>
    </row>
    <row r="256" spans="2:4" ht="15.75" customHeight="1" x14ac:dyDescent="0.25">
      <c r="B256" s="218"/>
      <c r="C256" s="332"/>
      <c r="D256" s="332"/>
    </row>
    <row r="257" spans="2:4" ht="15.75" customHeight="1" x14ac:dyDescent="0.25">
      <c r="B257" s="218"/>
      <c r="C257" s="332"/>
      <c r="D257" s="332"/>
    </row>
    <row r="258" spans="2:4" ht="15.75" customHeight="1" x14ac:dyDescent="0.25">
      <c r="B258" s="218"/>
      <c r="C258" s="332"/>
      <c r="D258" s="332"/>
    </row>
    <row r="259" spans="2:4" ht="15.75" customHeight="1" x14ac:dyDescent="0.25">
      <c r="B259" s="218"/>
      <c r="C259" s="332"/>
      <c r="D259" s="332"/>
    </row>
    <row r="260" spans="2:4" ht="15.75" customHeight="1" x14ac:dyDescent="0.25">
      <c r="B260" s="218"/>
      <c r="C260" s="332"/>
      <c r="D260" s="332"/>
    </row>
    <row r="261" spans="2:4" ht="15.75" customHeight="1" x14ac:dyDescent="0.2"/>
    <row r="262" spans="2:4" ht="15.75" customHeight="1" x14ac:dyDescent="0.2"/>
    <row r="263" spans="2:4" ht="15.75" customHeight="1" x14ac:dyDescent="0.2"/>
    <row r="264" spans="2:4" ht="15.75" customHeight="1" x14ac:dyDescent="0.2"/>
    <row r="265" spans="2:4" ht="15.75" customHeight="1" x14ac:dyDescent="0.2"/>
    <row r="266" spans="2:4" ht="15.75" customHeight="1" x14ac:dyDescent="0.2"/>
    <row r="267" spans="2:4" ht="15.75" customHeight="1" x14ac:dyDescent="0.2"/>
    <row r="268" spans="2:4" ht="15.75" customHeight="1" x14ac:dyDescent="0.2"/>
    <row r="269" spans="2:4" ht="15.75" customHeight="1" x14ac:dyDescent="0.2"/>
    <row r="270" spans="2:4" ht="15.75" customHeight="1" x14ac:dyDescent="0.2"/>
    <row r="271" spans="2:4" ht="15.75" customHeight="1" x14ac:dyDescent="0.2"/>
    <row r="272" spans="2:4"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I1003"/>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 customHeight="1" x14ac:dyDescent="0.2"/>
  <cols>
    <col min="1" max="2" width="12.5703125" customWidth="1"/>
    <col min="3" max="3" width="28.140625" customWidth="1"/>
    <col min="4" max="4" width="12.5703125" hidden="1" customWidth="1"/>
    <col min="5" max="6" width="12.5703125" customWidth="1"/>
  </cols>
  <sheetData>
    <row r="1" spans="2:35" ht="25.5" customHeight="1" x14ac:dyDescent="0.2">
      <c r="E1" s="439"/>
      <c r="F1" s="440"/>
      <c r="G1" s="440"/>
    </row>
    <row r="2" spans="2:35" ht="25.5" customHeight="1" x14ac:dyDescent="0.2">
      <c r="E2" s="440"/>
      <c r="F2" s="440"/>
      <c r="G2" s="440"/>
    </row>
    <row r="3" spans="2:35" ht="15.75" customHeight="1" x14ac:dyDescent="0.2"/>
    <row r="4" spans="2:35" ht="15.75" customHeight="1" x14ac:dyDescent="0.25">
      <c r="B4" s="28" t="s">
        <v>34</v>
      </c>
      <c r="C4" s="29" t="s">
        <v>2</v>
      </c>
      <c r="D4" s="337"/>
      <c r="E4" s="31">
        <f ca="1">meta_sheet!A3</f>
        <v>46235</v>
      </c>
      <c r="F4" s="31">
        <f t="shared" ref="F4:AI4" ca="1" si="0">E4+1</f>
        <v>46236</v>
      </c>
      <c r="G4" s="31">
        <f t="shared" ca="1" si="0"/>
        <v>46237</v>
      </c>
      <c r="H4" s="31">
        <f t="shared" ca="1" si="0"/>
        <v>46238</v>
      </c>
      <c r="I4" s="31">
        <f t="shared" ca="1" si="0"/>
        <v>46239</v>
      </c>
      <c r="J4" s="31">
        <f t="shared" ca="1" si="0"/>
        <v>46240</v>
      </c>
      <c r="K4" s="31">
        <f t="shared" ca="1" si="0"/>
        <v>46241</v>
      </c>
      <c r="L4" s="31">
        <f t="shared" ca="1" si="0"/>
        <v>46242</v>
      </c>
      <c r="M4" s="31">
        <f t="shared" ca="1" si="0"/>
        <v>46243</v>
      </c>
      <c r="N4" s="31">
        <f t="shared" ca="1" si="0"/>
        <v>46244</v>
      </c>
      <c r="O4" s="31">
        <f t="shared" ca="1" si="0"/>
        <v>46245</v>
      </c>
      <c r="P4" s="31">
        <f t="shared" ca="1" si="0"/>
        <v>46246</v>
      </c>
      <c r="Q4" s="31">
        <f t="shared" ca="1" si="0"/>
        <v>46247</v>
      </c>
      <c r="R4" s="31">
        <f t="shared" ca="1" si="0"/>
        <v>46248</v>
      </c>
      <c r="S4" s="31">
        <f t="shared" ca="1" si="0"/>
        <v>46249</v>
      </c>
      <c r="T4" s="31">
        <f t="shared" ca="1" si="0"/>
        <v>46250</v>
      </c>
      <c r="U4" s="31">
        <f t="shared" ca="1" si="0"/>
        <v>46251</v>
      </c>
      <c r="V4" s="31">
        <f t="shared" ca="1" si="0"/>
        <v>46252</v>
      </c>
      <c r="W4" s="31">
        <f t="shared" ca="1" si="0"/>
        <v>46253</v>
      </c>
      <c r="X4" s="31">
        <f t="shared" ca="1" si="0"/>
        <v>46254</v>
      </c>
      <c r="Y4" s="31">
        <f t="shared" ca="1" si="0"/>
        <v>46255</v>
      </c>
      <c r="Z4" s="31">
        <f t="shared" ca="1" si="0"/>
        <v>46256</v>
      </c>
      <c r="AA4" s="31">
        <f t="shared" ca="1" si="0"/>
        <v>46257</v>
      </c>
      <c r="AB4" s="31">
        <f t="shared" ca="1" si="0"/>
        <v>46258</v>
      </c>
      <c r="AC4" s="31">
        <f t="shared" ca="1" si="0"/>
        <v>46259</v>
      </c>
      <c r="AD4" s="31">
        <f t="shared" ca="1" si="0"/>
        <v>46260</v>
      </c>
      <c r="AE4" s="31">
        <f t="shared" ca="1" si="0"/>
        <v>46261</v>
      </c>
      <c r="AF4" s="31">
        <f t="shared" ca="1" si="0"/>
        <v>46262</v>
      </c>
      <c r="AG4" s="31">
        <f t="shared" ca="1" si="0"/>
        <v>46263</v>
      </c>
      <c r="AH4" s="31">
        <f t="shared" ca="1" si="0"/>
        <v>46264</v>
      </c>
      <c r="AI4" s="217">
        <f t="shared" ca="1" si="0"/>
        <v>46265</v>
      </c>
    </row>
    <row r="5" spans="2:35" ht="15.75" customHeight="1" x14ac:dyDescent="0.25">
      <c r="B5" s="338">
        <v>1</v>
      </c>
      <c r="C5" s="35" t="s">
        <v>24</v>
      </c>
      <c r="D5" s="339">
        <v>11878</v>
      </c>
      <c r="E5" s="340">
        <f>Formulas_Overview!E105</f>
        <v>241.59375</v>
      </c>
      <c r="F5" s="340">
        <f>Formulas_Overview!F105</f>
        <v>259.5</v>
      </c>
      <c r="G5" s="340">
        <f>Formulas_Overview!G105</f>
        <v>212.8125</v>
      </c>
      <c r="H5" s="340">
        <f>Formulas_Overview!H105</f>
        <v>219.09375</v>
      </c>
      <c r="I5" s="340">
        <f>Formulas_Overview!I105</f>
        <v>253.71875</v>
      </c>
      <c r="J5" s="340">
        <f>Formulas_Overview!J105</f>
        <v>259.46875</v>
      </c>
      <c r="K5" s="340">
        <f>Formulas_Overview!K105</f>
        <v>170.8125</v>
      </c>
      <c r="L5" s="340">
        <f>Formulas_Overview!L105</f>
        <v>283.375</v>
      </c>
      <c r="M5" s="340">
        <f>Formulas_Overview!M105</f>
        <v>242.90625</v>
      </c>
      <c r="N5" s="340">
        <f>Formulas_Overview!N105</f>
        <v>264.96875</v>
      </c>
      <c r="O5" s="340">
        <f>Formulas_Overview!O105</f>
        <v>284.34375</v>
      </c>
      <c r="P5" s="340">
        <f>Formulas_Overview!P105</f>
        <v>306.1875</v>
      </c>
      <c r="Q5" s="340">
        <f>Formulas_Overview!Q105</f>
        <v>313.34375</v>
      </c>
      <c r="R5" s="340">
        <f>Formulas_Overview!R105</f>
        <v>289.75</v>
      </c>
      <c r="S5" s="340">
        <f>Formulas_Overview!S105</f>
        <v>271.21875</v>
      </c>
      <c r="T5" s="340">
        <f>Formulas_Overview!T105</f>
        <v>297</v>
      </c>
      <c r="U5" s="340">
        <f>Formulas_Overview!U105</f>
        <v>319</v>
      </c>
      <c r="V5" s="340">
        <f>Formulas_Overview!V105</f>
        <v>0</v>
      </c>
      <c r="W5" s="340">
        <f>Formulas_Overview!W105</f>
        <v>0</v>
      </c>
      <c r="X5" s="340">
        <f>Formulas_Overview!X105</f>
        <v>0</v>
      </c>
      <c r="Y5" s="340">
        <f>Formulas_Overview!Y105</f>
        <v>0</v>
      </c>
      <c r="Z5" s="340">
        <f>Formulas_Overview!Z105</f>
        <v>0</v>
      </c>
      <c r="AA5" s="340">
        <f>Formulas_Overview!AA105</f>
        <v>0</v>
      </c>
      <c r="AB5" s="340">
        <f>Formulas_Overview!AB105</f>
        <v>0</v>
      </c>
      <c r="AC5" s="340">
        <f>Formulas_Overview!AC105</f>
        <v>0</v>
      </c>
      <c r="AD5" s="340">
        <f>Formulas_Overview!AD105</f>
        <v>0</v>
      </c>
      <c r="AE5" s="340">
        <f>Formulas_Overview!AE105</f>
        <v>0</v>
      </c>
      <c r="AF5" s="340">
        <f>Formulas_Overview!AF105</f>
        <v>0</v>
      </c>
      <c r="AG5" s="340">
        <f>Formulas_Overview!AG105</f>
        <v>0</v>
      </c>
      <c r="AH5" s="340">
        <f>Formulas_Overview!AH105</f>
        <v>0</v>
      </c>
      <c r="AI5" s="340">
        <f>Formulas_Overview!AI105</f>
        <v>0</v>
      </c>
    </row>
    <row r="6" spans="2:35" ht="15.75" customHeight="1" x14ac:dyDescent="0.25">
      <c r="B6" s="341">
        <v>2</v>
      </c>
      <c r="C6" s="35" t="s">
        <v>25</v>
      </c>
      <c r="D6" s="342">
        <v>11912</v>
      </c>
      <c r="E6" s="42">
        <f>Formulas_Overview!E106</f>
        <v>71.0625</v>
      </c>
      <c r="F6" s="42">
        <f>Formulas_Overview!F106</f>
        <v>77.625</v>
      </c>
      <c r="G6" s="42">
        <f>Formulas_Overview!G106</f>
        <v>51.15625</v>
      </c>
      <c r="H6" s="42">
        <f>Formulas_Overview!H106</f>
        <v>62.765625</v>
      </c>
      <c r="I6" s="42">
        <f>Formulas_Overview!I106</f>
        <v>20.609375</v>
      </c>
      <c r="J6" s="42">
        <f>Formulas_Overview!J106</f>
        <v>44.609375</v>
      </c>
      <c r="K6" s="42">
        <f>Formulas_Overview!K106</f>
        <v>23.265625</v>
      </c>
      <c r="L6" s="42">
        <f>Formulas_Overview!L106</f>
        <v>18.84375</v>
      </c>
      <c r="M6" s="42">
        <f>Formulas_Overview!M106</f>
        <v>18.421875</v>
      </c>
      <c r="N6" s="42">
        <f>Formulas_Overview!N106</f>
        <v>29.734375</v>
      </c>
      <c r="O6" s="42">
        <f>Formulas_Overview!O106</f>
        <v>44.0625</v>
      </c>
      <c r="P6" s="42">
        <f>Formulas_Overview!P106</f>
        <v>48.609375</v>
      </c>
      <c r="Q6" s="42">
        <f>Formulas_Overview!Q106</f>
        <v>92.9375</v>
      </c>
      <c r="R6" s="42">
        <f>Formulas_Overview!R106</f>
        <v>87.625</v>
      </c>
      <c r="S6" s="42">
        <f>Formulas_Overview!S106</f>
        <v>53.5</v>
      </c>
      <c r="T6" s="42">
        <f>Formulas_Overview!T106</f>
        <v>101.40625</v>
      </c>
      <c r="U6" s="42">
        <f>Formulas_Overview!U106</f>
        <v>89.53125</v>
      </c>
      <c r="V6" s="42">
        <f>Formulas_Overview!V106</f>
        <v>0</v>
      </c>
      <c r="W6" s="42">
        <f>Formulas_Overview!W106</f>
        <v>0</v>
      </c>
      <c r="X6" s="42">
        <f>Formulas_Overview!X106</f>
        <v>0</v>
      </c>
      <c r="Y6" s="42">
        <f>Formulas_Overview!Y106</f>
        <v>0</v>
      </c>
      <c r="Z6" s="42">
        <f>Formulas_Overview!Z106</f>
        <v>0</v>
      </c>
      <c r="AA6" s="42">
        <f>Formulas_Overview!AA106</f>
        <v>0</v>
      </c>
      <c r="AB6" s="42">
        <f>Formulas_Overview!AB106</f>
        <v>0</v>
      </c>
      <c r="AC6" s="42">
        <f>Formulas_Overview!AC106</f>
        <v>0</v>
      </c>
      <c r="AD6" s="42">
        <f>Formulas_Overview!AD106</f>
        <v>0</v>
      </c>
      <c r="AE6" s="42">
        <f>Formulas_Overview!AE106</f>
        <v>0</v>
      </c>
      <c r="AF6" s="42">
        <f>Formulas_Overview!AF106</f>
        <v>0</v>
      </c>
      <c r="AG6" s="42">
        <f>Formulas_Overview!AG106</f>
        <v>0</v>
      </c>
      <c r="AH6" s="42">
        <f>Formulas_Overview!AH106</f>
        <v>0</v>
      </c>
      <c r="AI6" s="42">
        <f>Formulas_Overview!AI106</f>
        <v>0</v>
      </c>
    </row>
    <row r="7" spans="2:35" ht="15.75" customHeight="1" x14ac:dyDescent="0.25">
      <c r="B7" s="341">
        <v>3</v>
      </c>
      <c r="C7" s="35" t="s">
        <v>36</v>
      </c>
      <c r="D7" s="342">
        <v>14181</v>
      </c>
      <c r="E7" s="42">
        <f>Formulas_Overview!E107</f>
        <v>0</v>
      </c>
      <c r="F7" s="42">
        <f>Formulas_Overview!F107</f>
        <v>0</v>
      </c>
      <c r="G7" s="42">
        <f>Formulas_Overview!G107</f>
        <v>0</v>
      </c>
      <c r="H7" s="42">
        <f>Formulas_Overview!H107</f>
        <v>0</v>
      </c>
      <c r="I7" s="42">
        <f>Formulas_Overview!I107</f>
        <v>0</v>
      </c>
      <c r="J7" s="42">
        <f>Formulas_Overview!J107</f>
        <v>0</v>
      </c>
      <c r="K7" s="42">
        <f>Formulas_Overview!K107</f>
        <v>0</v>
      </c>
      <c r="L7" s="42">
        <f>Formulas_Overview!L107</f>
        <v>0</v>
      </c>
      <c r="M7" s="42">
        <f>Formulas_Overview!M107</f>
        <v>0</v>
      </c>
      <c r="N7" s="42">
        <f>Formulas_Overview!N107</f>
        <v>0</v>
      </c>
      <c r="O7" s="42">
        <f>Formulas_Overview!O107</f>
        <v>0</v>
      </c>
      <c r="P7" s="42">
        <f>Formulas_Overview!P107</f>
        <v>0</v>
      </c>
      <c r="Q7" s="42">
        <f>Formulas_Overview!Q107</f>
        <v>0</v>
      </c>
      <c r="R7" s="42">
        <f>Formulas_Overview!R107</f>
        <v>0</v>
      </c>
      <c r="S7" s="42">
        <f>Formulas_Overview!S107</f>
        <v>0</v>
      </c>
      <c r="T7" s="42">
        <f>Formulas_Overview!T107</f>
        <v>0</v>
      </c>
      <c r="U7" s="42">
        <f>Formulas_Overview!U107</f>
        <v>0</v>
      </c>
      <c r="V7" s="42">
        <f>Formulas_Overview!V107</f>
        <v>0</v>
      </c>
      <c r="W7" s="42">
        <f>Formulas_Overview!W107</f>
        <v>0</v>
      </c>
      <c r="X7" s="42">
        <f>Formulas_Overview!X107</f>
        <v>0</v>
      </c>
      <c r="Y7" s="42">
        <f>Formulas_Overview!Y107</f>
        <v>0</v>
      </c>
      <c r="Z7" s="42">
        <f>Formulas_Overview!Z107</f>
        <v>0</v>
      </c>
      <c r="AA7" s="42">
        <f>Formulas_Overview!AA107</f>
        <v>0</v>
      </c>
      <c r="AB7" s="42">
        <f>Formulas_Overview!AB107</f>
        <v>0</v>
      </c>
      <c r="AC7" s="42">
        <f>Formulas_Overview!AC107</f>
        <v>0</v>
      </c>
      <c r="AD7" s="42">
        <f>Formulas_Overview!AD107</f>
        <v>0</v>
      </c>
      <c r="AE7" s="42">
        <f>Formulas_Overview!AE107</f>
        <v>0</v>
      </c>
      <c r="AF7" s="42">
        <f>Formulas_Overview!AF107</f>
        <v>0</v>
      </c>
      <c r="AG7" s="42">
        <f>Formulas_Overview!AG107</f>
        <v>0</v>
      </c>
      <c r="AH7" s="42">
        <f>Formulas_Overview!AH107</f>
        <v>0</v>
      </c>
      <c r="AI7" s="42">
        <f>Formulas_Overview!AI107</f>
        <v>0</v>
      </c>
    </row>
    <row r="8" spans="2:35" ht="15.75" customHeight="1" x14ac:dyDescent="0.25">
      <c r="B8" s="341">
        <v>4</v>
      </c>
      <c r="C8" s="343" t="s">
        <v>37</v>
      </c>
      <c r="D8" s="342">
        <v>23137</v>
      </c>
      <c r="E8" s="41">
        <f>Formulas_Overview!E108</f>
        <v>535.70800000000054</v>
      </c>
      <c r="F8" s="41">
        <f>Formulas_Overview!F108</f>
        <v>590.51249999999982</v>
      </c>
      <c r="G8" s="41">
        <f>Formulas_Overview!G108</f>
        <v>450.71500000000015</v>
      </c>
      <c r="H8" s="41">
        <f>Formulas_Overview!H108</f>
        <v>482.59699999999975</v>
      </c>
      <c r="I8" s="41">
        <f>Formulas_Overview!I108</f>
        <v>587.59499999999935</v>
      </c>
      <c r="J8" s="41">
        <f>Formulas_Overview!J108</f>
        <v>548.90099999999984</v>
      </c>
      <c r="K8" s="41">
        <f>Formulas_Overview!K108</f>
        <v>371.74099999999999</v>
      </c>
      <c r="L8" s="41">
        <f>Formulas_Overview!L108</f>
        <v>609.60500000000138</v>
      </c>
      <c r="M8" s="41">
        <f>Formulas_Overview!M108</f>
        <v>559.77899999999863</v>
      </c>
      <c r="N8" s="41">
        <f>Formulas_Overview!N108</f>
        <v>685.03000000000065</v>
      </c>
      <c r="O8" s="41">
        <f>Formulas_Overview!O108</f>
        <v>670.60300000000097</v>
      </c>
      <c r="P8" s="41">
        <f>Formulas_Overview!P108</f>
        <v>679.33899999999994</v>
      </c>
      <c r="Q8" s="41">
        <f>Formulas_Overview!Q108</f>
        <v>713.98899999999958</v>
      </c>
      <c r="R8" s="41">
        <f>Formulas_Overview!R108</f>
        <v>665.40899999999965</v>
      </c>
      <c r="S8" s="41">
        <f>Formulas_Overview!S108</f>
        <v>645.91300000000047</v>
      </c>
      <c r="T8" s="41">
        <f>Formulas_Overview!T108</f>
        <v>776.98199999999815</v>
      </c>
      <c r="U8" s="41">
        <f>Formulas_Overview!U108</f>
        <v>692.11200000000099</v>
      </c>
      <c r="V8" s="41">
        <f>Formulas_Overview!V108</f>
        <v>0</v>
      </c>
      <c r="W8" s="41">
        <f>Formulas_Overview!W108</f>
        <v>0</v>
      </c>
      <c r="X8" s="41">
        <f>Formulas_Overview!X108</f>
        <v>0</v>
      </c>
      <c r="Y8" s="41">
        <f>Formulas_Overview!Y108</f>
        <v>0</v>
      </c>
      <c r="Z8" s="41">
        <f>Formulas_Overview!Z108</f>
        <v>0</v>
      </c>
      <c r="AA8" s="41">
        <f>Formulas_Overview!AA108</f>
        <v>0</v>
      </c>
      <c r="AB8" s="41">
        <f>Formulas_Overview!AB108</f>
        <v>0</v>
      </c>
      <c r="AC8" s="41">
        <f>Formulas_Overview!AC108</f>
        <v>0</v>
      </c>
      <c r="AD8" s="41">
        <f>Formulas_Overview!AD108</f>
        <v>0</v>
      </c>
      <c r="AE8" s="41">
        <f>Formulas_Overview!AE108</f>
        <v>0</v>
      </c>
      <c r="AF8" s="41">
        <f>Formulas_Overview!AF108</f>
        <v>0</v>
      </c>
      <c r="AG8" s="41">
        <f>Formulas_Overview!AG108</f>
        <v>0</v>
      </c>
      <c r="AH8" s="41">
        <f>Formulas_Overview!AH108</f>
        <v>0</v>
      </c>
      <c r="AI8" s="41">
        <f>Formulas_Overview!AI108</f>
        <v>0</v>
      </c>
    </row>
    <row r="9" spans="2:35" ht="15.75" customHeight="1" x14ac:dyDescent="0.25">
      <c r="B9" s="341">
        <v>5</v>
      </c>
      <c r="C9" s="35" t="s">
        <v>28</v>
      </c>
      <c r="D9" s="238">
        <v>22957</v>
      </c>
      <c r="E9" s="344">
        <f>Formulas_Overview!E109</f>
        <v>28.947999999999865</v>
      </c>
      <c r="F9" s="344">
        <f>Formulas_Overview!F109</f>
        <v>32.01175000000012</v>
      </c>
      <c r="G9" s="344">
        <f>Formulas_Overview!G109</f>
        <v>23.152500000000146</v>
      </c>
      <c r="H9" s="344">
        <f>Formulas_Overview!H109</f>
        <v>26.546249999999873</v>
      </c>
      <c r="I9" s="344">
        <f>Formulas_Overview!I109</f>
        <v>30.607500000000073</v>
      </c>
      <c r="J9" s="344">
        <f>Formulas_Overview!J109</f>
        <v>28.9699999999998</v>
      </c>
      <c r="K9" s="344">
        <f>Formulas_Overview!K109</f>
        <v>18.802500000000236</v>
      </c>
      <c r="L9" s="344">
        <f>Formulas_Overview!L109</f>
        <v>33.007250000000113</v>
      </c>
      <c r="M9" s="344">
        <f>Formulas_Overview!M109</f>
        <v>30.826499999999669</v>
      </c>
      <c r="N9" s="344">
        <f>Formulas_Overview!N109</f>
        <v>32.943500000000313</v>
      </c>
      <c r="O9" s="344">
        <f>Formulas_Overview!O109</f>
        <v>36.505499999999756</v>
      </c>
      <c r="P9" s="344">
        <f>Formulas_Overview!P109</f>
        <v>34.509000000000015</v>
      </c>
      <c r="Q9" s="344">
        <f>Formulas_Overview!Q109</f>
        <v>37.632999999999811</v>
      </c>
      <c r="R9" s="344">
        <f>Formulas_Overview!R109</f>
        <v>29.758500000000367</v>
      </c>
      <c r="S9" s="344">
        <f>Formulas_Overview!S109</f>
        <v>33.733749999999873</v>
      </c>
      <c r="T9" s="344">
        <f>Formulas_Overview!T109</f>
        <v>39.378999999999905</v>
      </c>
      <c r="U9" s="344">
        <f>Formulas_Overview!U109</f>
        <v>16.67450000000008</v>
      </c>
      <c r="V9" s="344">
        <f>Formulas_Overview!V109</f>
        <v>0</v>
      </c>
      <c r="W9" s="344">
        <f>Formulas_Overview!W109</f>
        <v>0</v>
      </c>
      <c r="X9" s="344">
        <f>Formulas_Overview!X109</f>
        <v>0</v>
      </c>
      <c r="Y9" s="344">
        <f>Formulas_Overview!Y109</f>
        <v>0</v>
      </c>
      <c r="Z9" s="344">
        <f>Formulas_Overview!Z109</f>
        <v>0</v>
      </c>
      <c r="AA9" s="344">
        <f>Formulas_Overview!AA109</f>
        <v>0</v>
      </c>
      <c r="AB9" s="344">
        <f>Formulas_Overview!AB109</f>
        <v>0</v>
      </c>
      <c r="AC9" s="344">
        <f>Formulas_Overview!AC109</f>
        <v>0</v>
      </c>
      <c r="AD9" s="344">
        <f>Formulas_Overview!AD109</f>
        <v>0</v>
      </c>
      <c r="AE9" s="344">
        <f>Formulas_Overview!AE109</f>
        <v>0</v>
      </c>
      <c r="AF9" s="344">
        <f>Formulas_Overview!AF109</f>
        <v>0</v>
      </c>
      <c r="AG9" s="344">
        <f>Formulas_Overview!AG109</f>
        <v>0</v>
      </c>
      <c r="AH9" s="344">
        <f>Formulas_Overview!AH109</f>
        <v>0</v>
      </c>
      <c r="AI9" s="344">
        <f>Formulas_Overview!AI109</f>
        <v>0</v>
      </c>
    </row>
    <row r="10" spans="2:35" ht="15.75" customHeight="1" x14ac:dyDescent="0.25">
      <c r="B10" s="341">
        <v>6</v>
      </c>
      <c r="C10" s="35" t="s">
        <v>29</v>
      </c>
      <c r="D10" s="238">
        <v>22958</v>
      </c>
      <c r="E10" s="344">
        <f>Formulas_Overview!E110</f>
        <v>393.31600000000253</v>
      </c>
      <c r="F10" s="344">
        <f>Formulas_Overview!F110</f>
        <v>422.34200000000055</v>
      </c>
      <c r="G10" s="344">
        <f>Formulas_Overview!G110</f>
        <v>331.16399999999703</v>
      </c>
      <c r="H10" s="344">
        <f>Formulas_Overview!H110</f>
        <v>350.81400000000212</v>
      </c>
      <c r="I10" s="344">
        <f>Formulas_Overview!I110</f>
        <v>430.77999999999884</v>
      </c>
      <c r="J10" s="344">
        <f>Formulas_Overview!J110</f>
        <v>402.74799999999959</v>
      </c>
      <c r="K10" s="344">
        <f>Formulas_Overview!K110</f>
        <v>278.45800000000236</v>
      </c>
      <c r="L10" s="344">
        <f>Formulas_Overview!L110</f>
        <v>447.3859999999986</v>
      </c>
      <c r="M10" s="344">
        <f>Formulas_Overview!M110</f>
        <v>394.51199999999881</v>
      </c>
      <c r="N10" s="344">
        <f>Formulas_Overview!N110</f>
        <v>474.6160000000018</v>
      </c>
      <c r="O10" s="344">
        <f>Formulas_Overview!O110</f>
        <v>472.67399999999907</v>
      </c>
      <c r="P10" s="344">
        <f>Formulas_Overview!P110</f>
        <v>479.83599999999933</v>
      </c>
      <c r="Q10" s="344">
        <f>Formulas_Overview!Q110</f>
        <v>505.14800000000105</v>
      </c>
      <c r="R10" s="344">
        <f>Formulas_Overview!R110</f>
        <v>473.79200000000128</v>
      </c>
      <c r="S10" s="344">
        <f>Formulas_Overview!S110</f>
        <v>466.34599999999773</v>
      </c>
      <c r="T10" s="344">
        <f>Formulas_Overview!T110</f>
        <v>542.70800000000236</v>
      </c>
      <c r="U10" s="344">
        <f>Formulas_Overview!U110</f>
        <v>469.22999999999956</v>
      </c>
      <c r="V10" s="344">
        <f>Formulas_Overview!V110</f>
        <v>0</v>
      </c>
      <c r="W10" s="344">
        <f>Formulas_Overview!W110</f>
        <v>0</v>
      </c>
      <c r="X10" s="344">
        <f>Formulas_Overview!X110</f>
        <v>0</v>
      </c>
      <c r="Y10" s="344">
        <f>Formulas_Overview!Y110</f>
        <v>0</v>
      </c>
      <c r="Z10" s="344">
        <f>Formulas_Overview!Z110</f>
        <v>0</v>
      </c>
      <c r="AA10" s="344">
        <f>Formulas_Overview!AA110</f>
        <v>0</v>
      </c>
      <c r="AB10" s="344">
        <f>Formulas_Overview!AB110</f>
        <v>0</v>
      </c>
      <c r="AC10" s="344">
        <f>Formulas_Overview!AC110</f>
        <v>0</v>
      </c>
      <c r="AD10" s="344">
        <f>Formulas_Overview!AD110</f>
        <v>0</v>
      </c>
      <c r="AE10" s="344">
        <f>Formulas_Overview!AE110</f>
        <v>0</v>
      </c>
      <c r="AF10" s="344">
        <f>Formulas_Overview!AF110</f>
        <v>0</v>
      </c>
      <c r="AG10" s="344">
        <f>Formulas_Overview!AG110</f>
        <v>0</v>
      </c>
      <c r="AH10" s="344">
        <f>Formulas_Overview!AH110</f>
        <v>0</v>
      </c>
      <c r="AI10" s="344">
        <f>Formulas_Overview!AI110</f>
        <v>0</v>
      </c>
    </row>
    <row r="11" spans="2:35" ht="15.75" customHeight="1" x14ac:dyDescent="0.25">
      <c r="B11" s="345">
        <v>7</v>
      </c>
      <c r="C11" s="35" t="s">
        <v>30</v>
      </c>
      <c r="D11" s="238">
        <v>40236</v>
      </c>
      <c r="E11" s="344">
        <f>Formulas_Overview!E111</f>
        <v>12.223999999987427</v>
      </c>
      <c r="F11" s="344">
        <f>Formulas_Overview!F111</f>
        <v>13.855999999999767</v>
      </c>
      <c r="G11" s="344">
        <f>Formulas_Overview!G111</f>
        <v>8.2880000000004657</v>
      </c>
      <c r="H11" s="344">
        <f>Formulas_Overview!H111</f>
        <v>11.232000000018161</v>
      </c>
      <c r="I11" s="344">
        <f>Formulas_Overview!I111</f>
        <v>14.191999999980908</v>
      </c>
      <c r="J11" s="344">
        <f>Formulas_Overview!J111</f>
        <v>13.456000000005588</v>
      </c>
      <c r="K11" s="344">
        <f>Formulas_Overview!K111</f>
        <v>8.0800000000162981</v>
      </c>
      <c r="L11" s="344">
        <f>Formulas_Overview!L111</f>
        <v>15.839999999996508</v>
      </c>
      <c r="M11" s="344">
        <f>Formulas_Overview!M111</f>
        <v>15.055999999982305</v>
      </c>
      <c r="N11" s="344">
        <f>Formulas_Overview!N111</f>
        <v>16.975999999995111</v>
      </c>
      <c r="O11" s="344">
        <f>Formulas_Overview!O111</f>
        <v>17.888000000006286</v>
      </c>
      <c r="P11" s="344">
        <f>Formulas_Overview!P111</f>
        <v>16.064000000013039</v>
      </c>
      <c r="Q11" s="344">
        <f>Formulas_Overview!Q111</f>
        <v>17.744000000006054</v>
      </c>
      <c r="R11" s="344">
        <f>Formulas_Overview!R111</f>
        <v>15.871999999973923</v>
      </c>
      <c r="S11" s="344">
        <f>Formulas_Overview!S111</f>
        <v>15.856000000028871</v>
      </c>
      <c r="T11" s="344">
        <f>Formulas_Overview!T111</f>
        <v>18.463999999978114</v>
      </c>
      <c r="U11" s="344">
        <f>Formulas_Overview!U111</f>
        <v>13.520000000018626</v>
      </c>
      <c r="V11" s="344">
        <f>Formulas_Overview!V111</f>
        <v>0</v>
      </c>
      <c r="W11" s="344">
        <f>Formulas_Overview!W111</f>
        <v>0</v>
      </c>
      <c r="X11" s="344">
        <f>Formulas_Overview!X111</f>
        <v>0</v>
      </c>
      <c r="Y11" s="344">
        <f>Formulas_Overview!Y111</f>
        <v>0</v>
      </c>
      <c r="Z11" s="344">
        <f>Formulas_Overview!Z111</f>
        <v>0</v>
      </c>
      <c r="AA11" s="344">
        <f>Formulas_Overview!AA111</f>
        <v>0</v>
      </c>
      <c r="AB11" s="344">
        <f>Formulas_Overview!AB111</f>
        <v>0</v>
      </c>
      <c r="AC11" s="344">
        <f>Formulas_Overview!AC111</f>
        <v>0</v>
      </c>
      <c r="AD11" s="344">
        <f>Formulas_Overview!AD111</f>
        <v>0</v>
      </c>
      <c r="AE11" s="344">
        <f>Formulas_Overview!AE111</f>
        <v>0</v>
      </c>
      <c r="AF11" s="344">
        <f>Formulas_Overview!AF111</f>
        <v>0</v>
      </c>
      <c r="AG11" s="344">
        <f>Formulas_Overview!AG111</f>
        <v>0</v>
      </c>
      <c r="AH11" s="344">
        <f>Formulas_Overview!AH111</f>
        <v>0</v>
      </c>
      <c r="AI11" s="344">
        <f>Formulas_Overview!AI111</f>
        <v>0</v>
      </c>
    </row>
    <row r="12" spans="2:35" ht="15.75" customHeight="1" x14ac:dyDescent="0.25">
      <c r="B12" s="346">
        <v>8</v>
      </c>
      <c r="C12" s="35" t="s">
        <v>31</v>
      </c>
      <c r="D12" s="238">
        <v>40237</v>
      </c>
      <c r="E12" s="344">
        <f>Formulas_Overview!E112</f>
        <v>161.59999999997672</v>
      </c>
      <c r="F12" s="344">
        <f>Formulas_Overview!F112</f>
        <v>175.68000000005122</v>
      </c>
      <c r="G12" s="344">
        <f>Formulas_Overview!G112</f>
        <v>128.1919999999227</v>
      </c>
      <c r="H12" s="344">
        <f>Formulas_Overview!H112</f>
        <v>140.47999999998137</v>
      </c>
      <c r="I12" s="344">
        <f>Formulas_Overview!I112</f>
        <v>174.91200000001118</v>
      </c>
      <c r="J12" s="344">
        <f>Formulas_Overview!J112</f>
        <v>160</v>
      </c>
      <c r="K12" s="344">
        <f>Formulas_Overview!K112</f>
        <v>107.13600000005681</v>
      </c>
      <c r="L12" s="344">
        <f>Formulas_Overview!L112</f>
        <v>182.52799999993294</v>
      </c>
      <c r="M12" s="344">
        <f>Formulas_Overview!M112</f>
        <v>168.96000000007916</v>
      </c>
      <c r="N12" s="344">
        <f>Formulas_Overview!N112</f>
        <v>177.15200000000186</v>
      </c>
      <c r="O12" s="344">
        <f>Formulas_Overview!O112</f>
        <v>185.34399999992456</v>
      </c>
      <c r="P12" s="344">
        <f>Formulas_Overview!P112</f>
        <v>187.6480000000447</v>
      </c>
      <c r="Q12" s="344">
        <f>Formulas_Overview!Q112</f>
        <v>191.61600000003818</v>
      </c>
      <c r="R12" s="344">
        <f>Formulas_Overview!R112</f>
        <v>182.33600000001024</v>
      </c>
      <c r="S12" s="344">
        <f>Formulas_Overview!S112</f>
        <v>187.1359999999404</v>
      </c>
      <c r="T12" s="344">
        <f>Formulas_Overview!T112</f>
        <v>206.65599999995902</v>
      </c>
      <c r="U12" s="344">
        <f>Formulas_Overview!U112</f>
        <v>185.0240000000922</v>
      </c>
      <c r="V12" s="344">
        <f>Formulas_Overview!V112</f>
        <v>0</v>
      </c>
      <c r="W12" s="344">
        <f>Formulas_Overview!W112</f>
        <v>0</v>
      </c>
      <c r="X12" s="344">
        <f>Formulas_Overview!X112</f>
        <v>0</v>
      </c>
      <c r="Y12" s="344">
        <f>Formulas_Overview!Y112</f>
        <v>0</v>
      </c>
      <c r="Z12" s="344">
        <f>Formulas_Overview!Z112</f>
        <v>0</v>
      </c>
      <c r="AA12" s="344">
        <f>Formulas_Overview!AA112</f>
        <v>0</v>
      </c>
      <c r="AB12" s="344">
        <f>Formulas_Overview!AB112</f>
        <v>0</v>
      </c>
      <c r="AC12" s="344">
        <f>Formulas_Overview!AC112</f>
        <v>0</v>
      </c>
      <c r="AD12" s="344">
        <f>Formulas_Overview!AD112</f>
        <v>0</v>
      </c>
      <c r="AE12" s="344">
        <f>Formulas_Overview!AE112</f>
        <v>0</v>
      </c>
      <c r="AF12" s="344">
        <f>Formulas_Overview!AF112</f>
        <v>0</v>
      </c>
      <c r="AG12" s="344">
        <f>Formulas_Overview!AG112</f>
        <v>0</v>
      </c>
      <c r="AH12" s="344">
        <f>Formulas_Overview!AH112</f>
        <v>0</v>
      </c>
      <c r="AI12" s="344">
        <f>Formulas_Overview!AI112</f>
        <v>0</v>
      </c>
    </row>
    <row r="13" spans="2:35" ht="15.75" customHeight="1" x14ac:dyDescent="0.25">
      <c r="B13" s="347">
        <v>9</v>
      </c>
      <c r="C13" s="35" t="s">
        <v>32</v>
      </c>
      <c r="D13" s="348">
        <v>40238</v>
      </c>
      <c r="E13" s="344">
        <f>Formulas_Overview!E113</f>
        <v>0</v>
      </c>
      <c r="F13" s="344">
        <f>Formulas_Overview!F113</f>
        <v>0</v>
      </c>
      <c r="G13" s="344">
        <f>Formulas_Overview!G113</f>
        <v>0</v>
      </c>
      <c r="H13" s="344">
        <f>Formulas_Overview!H113</f>
        <v>0</v>
      </c>
      <c r="I13" s="344">
        <f>Formulas_Overview!I113</f>
        <v>0</v>
      </c>
      <c r="J13" s="344">
        <f>Formulas_Overview!J113</f>
        <v>0</v>
      </c>
      <c r="K13" s="344">
        <f>Formulas_Overview!K113</f>
        <v>0</v>
      </c>
      <c r="L13" s="344">
        <f>Formulas_Overview!L113</f>
        <v>0</v>
      </c>
      <c r="M13" s="344">
        <f>Formulas_Overview!M113</f>
        <v>0</v>
      </c>
      <c r="N13" s="344">
        <f>Formulas_Overview!N113</f>
        <v>0</v>
      </c>
      <c r="O13" s="344">
        <f>Formulas_Overview!O113</f>
        <v>0</v>
      </c>
      <c r="P13" s="344">
        <f>Formulas_Overview!P113</f>
        <v>0</v>
      </c>
      <c r="Q13" s="344">
        <f>Formulas_Overview!Q113</f>
        <v>0</v>
      </c>
      <c r="R13" s="344">
        <f>Formulas_Overview!R113</f>
        <v>0</v>
      </c>
      <c r="S13" s="344">
        <f>Formulas_Overview!S113</f>
        <v>0</v>
      </c>
      <c r="T13" s="344">
        <f>Formulas_Overview!T113</f>
        <v>0</v>
      </c>
      <c r="U13" s="344">
        <f>Formulas_Overview!U113</f>
        <v>0</v>
      </c>
      <c r="V13" s="344">
        <f>Formulas_Overview!V113</f>
        <v>0</v>
      </c>
      <c r="W13" s="344">
        <f>Formulas_Overview!W113</f>
        <v>0</v>
      </c>
      <c r="X13" s="344">
        <f>Formulas_Overview!X113</f>
        <v>0</v>
      </c>
      <c r="Y13" s="344">
        <f>Formulas_Overview!Y113</f>
        <v>0</v>
      </c>
      <c r="Z13" s="344">
        <f>Formulas_Overview!Z113</f>
        <v>0</v>
      </c>
      <c r="AA13" s="344">
        <f>Formulas_Overview!AA113</f>
        <v>0</v>
      </c>
      <c r="AB13" s="344">
        <f>Formulas_Overview!AB113</f>
        <v>0</v>
      </c>
      <c r="AC13" s="344">
        <f>Formulas_Overview!AC113</f>
        <v>0</v>
      </c>
      <c r="AD13" s="344">
        <f>Formulas_Overview!AD113</f>
        <v>0</v>
      </c>
      <c r="AE13" s="344">
        <f>Formulas_Overview!AE113</f>
        <v>0</v>
      </c>
      <c r="AF13" s="344">
        <f>Formulas_Overview!AF113</f>
        <v>0</v>
      </c>
      <c r="AG13" s="344">
        <f>Formulas_Overview!AG113</f>
        <v>0</v>
      </c>
      <c r="AH13" s="344">
        <f>Formulas_Overview!AH113</f>
        <v>0</v>
      </c>
      <c r="AI13" s="344">
        <f>Formulas_Overview!AI113</f>
        <v>0</v>
      </c>
    </row>
    <row r="14" spans="2:35" ht="15.75" hidden="1" customHeight="1" x14ac:dyDescent="0.25">
      <c r="B14" s="349">
        <v>8</v>
      </c>
      <c r="C14" s="350" t="s">
        <v>465</v>
      </c>
      <c r="D14" s="351"/>
      <c r="E14" s="344">
        <v>0</v>
      </c>
      <c r="F14" s="344">
        <v>0</v>
      </c>
      <c r="G14" s="344">
        <v>0</v>
      </c>
      <c r="H14" s="344">
        <v>0</v>
      </c>
      <c r="I14" s="344">
        <v>0</v>
      </c>
      <c r="J14" s="344">
        <v>0</v>
      </c>
      <c r="K14" s="344">
        <v>0</v>
      </c>
      <c r="L14" s="344">
        <v>0</v>
      </c>
      <c r="M14" s="344">
        <v>0</v>
      </c>
      <c r="N14" s="344">
        <v>0</v>
      </c>
      <c r="O14" s="344">
        <v>0</v>
      </c>
      <c r="P14" s="344">
        <v>0</v>
      </c>
      <c r="Q14" s="344">
        <v>0</v>
      </c>
      <c r="R14" s="344">
        <v>0</v>
      </c>
      <c r="S14" s="344">
        <v>0</v>
      </c>
      <c r="T14" s="344">
        <v>0</v>
      </c>
      <c r="U14" s="344">
        <v>0</v>
      </c>
      <c r="V14" s="344">
        <v>0</v>
      </c>
      <c r="W14" s="344">
        <v>0</v>
      </c>
      <c r="X14" s="344">
        <v>0</v>
      </c>
      <c r="Y14" s="344">
        <v>0</v>
      </c>
      <c r="Z14" s="344">
        <v>0</v>
      </c>
      <c r="AA14" s="344">
        <v>0</v>
      </c>
      <c r="AB14" s="344">
        <v>0</v>
      </c>
      <c r="AC14" s="344">
        <v>0</v>
      </c>
      <c r="AD14" s="344">
        <v>0</v>
      </c>
      <c r="AE14" s="344">
        <v>0</v>
      </c>
      <c r="AF14" s="344">
        <v>0</v>
      </c>
      <c r="AG14" s="344">
        <v>0</v>
      </c>
      <c r="AH14" s="344">
        <v>0</v>
      </c>
      <c r="AI14" s="344">
        <v>0</v>
      </c>
    </row>
    <row r="15" spans="2:35" ht="15.75" customHeight="1" x14ac:dyDescent="0.25">
      <c r="B15" s="352" t="s">
        <v>38</v>
      </c>
      <c r="C15" s="353" t="s">
        <v>35</v>
      </c>
      <c r="D15" s="354"/>
      <c r="E15" s="355">
        <f t="shared" ref="E15:AI15" si="1">SUM(E5:E14)</f>
        <v>1444.4522499999671</v>
      </c>
      <c r="F15" s="355">
        <f t="shared" si="1"/>
        <v>1571.5272500000515</v>
      </c>
      <c r="G15" s="355">
        <f t="shared" si="1"/>
        <v>1205.4802499999205</v>
      </c>
      <c r="H15" s="355">
        <f t="shared" si="1"/>
        <v>1293.5286250000013</v>
      </c>
      <c r="I15" s="355">
        <f t="shared" si="1"/>
        <v>1512.4146249999903</v>
      </c>
      <c r="J15" s="355">
        <f t="shared" si="1"/>
        <v>1458.1531250000048</v>
      </c>
      <c r="K15" s="355">
        <f t="shared" si="1"/>
        <v>978.29562500007569</v>
      </c>
      <c r="L15" s="355">
        <f t="shared" si="1"/>
        <v>1590.5849999999296</v>
      </c>
      <c r="M15" s="355">
        <f t="shared" si="1"/>
        <v>1430.4616250000586</v>
      </c>
      <c r="N15" s="355">
        <f t="shared" si="1"/>
        <v>1681.4206249999997</v>
      </c>
      <c r="O15" s="355">
        <f t="shared" si="1"/>
        <v>1711.4207499999306</v>
      </c>
      <c r="P15" s="355">
        <f t="shared" si="1"/>
        <v>1752.192875000057</v>
      </c>
      <c r="Q15" s="355">
        <f t="shared" si="1"/>
        <v>1872.4112500000447</v>
      </c>
      <c r="R15" s="355">
        <f t="shared" si="1"/>
        <v>1744.5424999999855</v>
      </c>
      <c r="S15" s="355">
        <f t="shared" si="1"/>
        <v>1673.7034999999673</v>
      </c>
      <c r="T15" s="355">
        <f t="shared" si="1"/>
        <v>1982.5952499999376</v>
      </c>
      <c r="U15" s="355">
        <f t="shared" si="1"/>
        <v>1785.0917500001115</v>
      </c>
      <c r="V15" s="355">
        <f t="shared" si="1"/>
        <v>0</v>
      </c>
      <c r="W15" s="355">
        <f t="shared" si="1"/>
        <v>0</v>
      </c>
      <c r="X15" s="355">
        <f t="shared" si="1"/>
        <v>0</v>
      </c>
      <c r="Y15" s="355">
        <f t="shared" si="1"/>
        <v>0</v>
      </c>
      <c r="Z15" s="355">
        <f t="shared" si="1"/>
        <v>0</v>
      </c>
      <c r="AA15" s="355">
        <f t="shared" si="1"/>
        <v>0</v>
      </c>
      <c r="AB15" s="355">
        <f t="shared" si="1"/>
        <v>0</v>
      </c>
      <c r="AC15" s="355">
        <f t="shared" si="1"/>
        <v>0</v>
      </c>
      <c r="AD15" s="355">
        <f t="shared" si="1"/>
        <v>0</v>
      </c>
      <c r="AE15" s="355">
        <f t="shared" si="1"/>
        <v>0</v>
      </c>
      <c r="AF15" s="355">
        <f t="shared" si="1"/>
        <v>0</v>
      </c>
      <c r="AG15" s="355">
        <f t="shared" si="1"/>
        <v>0</v>
      </c>
      <c r="AH15" s="355">
        <f t="shared" si="1"/>
        <v>0</v>
      </c>
      <c r="AI15" s="356">
        <f t="shared" si="1"/>
        <v>0</v>
      </c>
    </row>
    <row r="16" spans="2:35" ht="15.75" customHeight="1" x14ac:dyDescent="0.25">
      <c r="B16" s="207"/>
      <c r="C16" s="357"/>
      <c r="D16" s="358"/>
      <c r="E16" s="358"/>
      <c r="F16" s="358"/>
      <c r="G16" s="358"/>
      <c r="H16" s="358"/>
      <c r="I16" s="358"/>
      <c r="J16" s="358"/>
      <c r="K16" s="358"/>
      <c r="L16" s="358"/>
      <c r="M16" s="358"/>
      <c r="N16" s="358"/>
      <c r="O16" s="358"/>
      <c r="P16" s="358"/>
      <c r="Q16" s="358"/>
      <c r="R16" s="358"/>
      <c r="S16" s="358"/>
      <c r="T16" s="358"/>
      <c r="U16" s="358"/>
      <c r="V16" s="358"/>
      <c r="W16" s="358"/>
      <c r="X16" s="358"/>
      <c r="Y16" s="358"/>
      <c r="Z16" s="358"/>
      <c r="AA16" s="358"/>
      <c r="AB16" s="358"/>
      <c r="AC16" s="358"/>
      <c r="AD16" s="358"/>
      <c r="AE16" s="358"/>
      <c r="AF16" s="358"/>
      <c r="AG16" s="358"/>
      <c r="AH16" s="358"/>
      <c r="AI16" s="359"/>
    </row>
    <row r="17" spans="1:1" ht="15.75" customHeight="1" x14ac:dyDescent="0.2"/>
    <row r="18" spans="1:1" ht="15.75" customHeight="1" x14ac:dyDescent="0.2"/>
    <row r="19" spans="1:1" ht="15.75" customHeight="1" x14ac:dyDescent="0.2"/>
    <row r="20" spans="1:1" ht="15.75" customHeight="1" x14ac:dyDescent="0.2"/>
    <row r="21" spans="1:1" ht="15.75" customHeight="1" x14ac:dyDescent="0.2"/>
    <row r="22" spans="1:1" ht="15.75" customHeight="1" x14ac:dyDescent="0.2">
      <c r="A22" s="360"/>
    </row>
    <row r="23" spans="1:1" ht="15.75" customHeight="1" x14ac:dyDescent="0.2"/>
    <row r="24" spans="1:1" ht="15.75" customHeight="1" x14ac:dyDescent="0.2"/>
    <row r="25" spans="1:1" ht="15.75" customHeight="1" x14ac:dyDescent="0.2"/>
    <row r="26" spans="1:1" ht="15.75" customHeight="1" x14ac:dyDescent="0.2"/>
    <row r="27" spans="1:1" ht="15.75" customHeight="1" x14ac:dyDescent="0.2"/>
    <row r="28" spans="1:1" ht="15.75" customHeight="1" x14ac:dyDescent="0.2"/>
    <row r="29" spans="1:1" ht="15.75" customHeight="1" x14ac:dyDescent="0.2"/>
    <row r="30" spans="1:1" ht="15.75" customHeight="1" x14ac:dyDescent="0.2"/>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sheetData>
  <mergeCells count="1">
    <mergeCell ref="E1:G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E1000"/>
  <sheetViews>
    <sheetView workbookViewId="0"/>
  </sheetViews>
  <sheetFormatPr defaultColWidth="12.5703125" defaultRowHeight="15" customHeight="1" x14ac:dyDescent="0.2"/>
  <cols>
    <col min="1" max="1" width="24.42578125" customWidth="1"/>
    <col min="2" max="2" width="12.5703125" customWidth="1"/>
    <col min="3" max="3" width="20.42578125" customWidth="1"/>
    <col min="4" max="4" width="18.28515625" customWidth="1"/>
    <col min="5" max="5" width="12.5703125" customWidth="1"/>
    <col min="6" max="6" width="11.28515625" customWidth="1"/>
  </cols>
  <sheetData>
    <row r="1" spans="1:31" ht="30" customHeight="1" x14ac:dyDescent="0.2">
      <c r="A1" s="361"/>
      <c r="B1" s="361"/>
      <c r="C1" s="361"/>
      <c r="D1" s="439"/>
      <c r="E1" s="440"/>
      <c r="F1" s="440"/>
      <c r="W1" s="290"/>
      <c r="X1" s="290"/>
      <c r="Y1" s="290"/>
      <c r="Z1" s="290"/>
      <c r="AA1" s="290"/>
      <c r="AB1" s="290"/>
      <c r="AC1" s="290"/>
      <c r="AD1" s="290"/>
      <c r="AE1" s="290"/>
    </row>
    <row r="2" spans="1:31" ht="30" customHeight="1" x14ac:dyDescent="0.2">
      <c r="A2" s="361"/>
      <c r="B2" s="361"/>
      <c r="C2" s="361"/>
      <c r="D2" s="440"/>
      <c r="E2" s="440"/>
      <c r="F2" s="440"/>
      <c r="W2" s="290"/>
      <c r="X2" s="290"/>
      <c r="Y2" s="290"/>
      <c r="Z2" s="290"/>
      <c r="AA2" s="290"/>
      <c r="AB2" s="290"/>
      <c r="AC2" s="290"/>
      <c r="AD2" s="290"/>
      <c r="AE2" s="290"/>
    </row>
    <row r="3" spans="1:31" ht="15.75" customHeight="1" x14ac:dyDescent="0.2">
      <c r="A3" s="474" t="s">
        <v>466</v>
      </c>
      <c r="B3" s="474">
        <v>1</v>
      </c>
      <c r="C3" s="474" t="s">
        <v>467</v>
      </c>
      <c r="D3" s="474" t="str">
        <f>VLOOKUP(B3,W:X,2,0)</f>
        <v>66KV CR panel</v>
      </c>
      <c r="E3" s="362"/>
      <c r="W3" s="290"/>
      <c r="X3" s="290"/>
      <c r="Y3" s="290"/>
      <c r="Z3" s="290"/>
      <c r="AA3" s="290"/>
      <c r="AB3" s="290"/>
      <c r="AC3" s="290"/>
      <c r="AD3" s="290"/>
      <c r="AE3" s="290"/>
    </row>
    <row r="4" spans="1:31" ht="24" customHeight="1" x14ac:dyDescent="0.2">
      <c r="A4" s="463"/>
      <c r="B4" s="463"/>
      <c r="C4" s="463"/>
      <c r="D4" s="463"/>
      <c r="W4" s="290"/>
      <c r="X4" s="290"/>
      <c r="Y4" s="290"/>
      <c r="Z4" s="290"/>
      <c r="AA4" s="290"/>
      <c r="AB4" s="290"/>
      <c r="AC4" s="290"/>
      <c r="AD4" s="290"/>
      <c r="AE4" s="290"/>
    </row>
    <row r="5" spans="1:31" ht="15.75" customHeight="1" x14ac:dyDescent="0.2">
      <c r="W5" s="290"/>
      <c r="X5" s="290"/>
      <c r="Y5" s="290"/>
      <c r="Z5" s="290"/>
      <c r="AA5" s="290"/>
      <c r="AB5" s="290"/>
      <c r="AC5" s="290"/>
      <c r="AD5" s="290"/>
      <c r="AE5" s="290"/>
    </row>
    <row r="6" spans="1:31" ht="15.75" customHeight="1" x14ac:dyDescent="0.2">
      <c r="W6" s="290"/>
      <c r="X6" s="290"/>
      <c r="Y6" s="290"/>
      <c r="Z6" s="290"/>
      <c r="AA6" s="290"/>
      <c r="AB6" s="290"/>
      <c r="AC6" s="290"/>
      <c r="AD6" s="290"/>
      <c r="AE6" s="290"/>
    </row>
    <row r="7" spans="1:31" ht="15.75" customHeight="1" x14ac:dyDescent="0.2">
      <c r="W7" s="290"/>
      <c r="X7" s="290"/>
      <c r="Y7" s="290"/>
      <c r="Z7" s="290"/>
      <c r="AA7" s="290"/>
      <c r="AB7" s="290"/>
      <c r="AC7" s="290"/>
      <c r="AD7" s="290"/>
      <c r="AE7" s="290"/>
    </row>
    <row r="8" spans="1:31" ht="15.75" customHeight="1" x14ac:dyDescent="0.2">
      <c r="W8" s="290"/>
      <c r="X8" s="290"/>
      <c r="Y8" s="290"/>
      <c r="Z8" s="290"/>
      <c r="AA8" s="290" t="str">
        <f t="shared" ref="AA8:AD8" si="0">$D$3&amp; AA9</f>
        <v>66KV CR panelMorning Peak</v>
      </c>
      <c r="AB8" s="290" t="str">
        <f t="shared" si="0"/>
        <v>66KV CR panelNormal</v>
      </c>
      <c r="AC8" s="290" t="str">
        <f t="shared" si="0"/>
        <v>66KV CR panelEvening Peak</v>
      </c>
      <c r="AD8" s="290" t="str">
        <f t="shared" si="0"/>
        <v>66KV CR panelNight</v>
      </c>
      <c r="AE8" s="290"/>
    </row>
    <row r="9" spans="1:31" ht="15.75" customHeight="1" x14ac:dyDescent="0.25">
      <c r="W9" s="290"/>
      <c r="X9" s="290"/>
      <c r="Y9" s="290"/>
      <c r="Z9" s="290"/>
      <c r="AA9" s="363" t="s">
        <v>468</v>
      </c>
      <c r="AB9" s="363" t="s">
        <v>469</v>
      </c>
      <c r="AC9" s="363" t="s">
        <v>470</v>
      </c>
      <c r="AD9" s="363" t="s">
        <v>464</v>
      </c>
      <c r="AE9" s="290"/>
    </row>
    <row r="10" spans="1:31" ht="15.75" customHeight="1" x14ac:dyDescent="0.25">
      <c r="W10" s="290"/>
      <c r="X10" s="290"/>
      <c r="Y10" s="290"/>
      <c r="Z10" s="290"/>
      <c r="AA10" s="363" t="s">
        <v>157</v>
      </c>
      <c r="AB10" s="364" t="s">
        <v>158</v>
      </c>
      <c r="AC10" s="364" t="s">
        <v>159</v>
      </c>
      <c r="AD10" s="364" t="s">
        <v>160</v>
      </c>
      <c r="AE10" s="290"/>
    </row>
    <row r="11" spans="1:31" ht="15.75" customHeight="1" x14ac:dyDescent="0.25">
      <c r="W11" s="365">
        <v>1</v>
      </c>
      <c r="X11" s="363" t="s">
        <v>5</v>
      </c>
      <c r="Y11" s="363"/>
      <c r="Z11" s="366">
        <f ca="1">DATE(YEAR(TODAY()-1),MONTH(TODAY()-1),1)</f>
        <v>46235</v>
      </c>
      <c r="AA11" s="367">
        <f ca="1">VLOOKUP($D$3&amp;$AA$10,'Formulas_TODwise Consumption Re'!$C$3:$AK$328,ROW(B3),0)</f>
        <v>11489.280000001192</v>
      </c>
      <c r="AB11" s="367">
        <f ca="1">VLOOKUP($D$3&amp;$AB$10,'Formulas_TODwise Consumption Re'!$C$3:$AK$328,ROW(C3),0)</f>
        <v>22574.798978716135</v>
      </c>
      <c r="AC11" s="367">
        <f ca="1">VLOOKUP($D$3&amp;$AC$10,'Formulas_TODwise Consumption Re'!$C$3:$AK$328,ROW(D3),0)</f>
        <v>11108.657021284103</v>
      </c>
      <c r="AD11" s="367">
        <f ca="1">VLOOKUP($D$3&amp;$AD$10,'Formulas_TODwise Consumption Re'!$C$3:$AK$328,ROW(E3),0)</f>
        <v>22588.074666678905</v>
      </c>
      <c r="AE11" s="290"/>
    </row>
    <row r="12" spans="1:31" ht="15.75" customHeight="1" x14ac:dyDescent="0.25">
      <c r="W12" s="365">
        <v>2</v>
      </c>
      <c r="X12" s="363" t="s">
        <v>75</v>
      </c>
      <c r="Y12" s="363"/>
      <c r="Z12" s="366">
        <f t="shared" ref="Z12:Z41" ca="1" si="1">Z11+1</f>
        <v>46236</v>
      </c>
      <c r="AA12" s="367">
        <f ca="1">VLOOKUP($D$3&amp;$AA$10,'Formulas_TODwise Consumption Re'!$C$3:$AK$328,ROW(B4),0)</f>
        <v>11131.562666654587</v>
      </c>
      <c r="AB12" s="367">
        <f ca="1">VLOOKUP($D$3&amp;$AB$10,'Formulas_TODwise Consumption Re'!$C$3:$AK$328,ROW(C4),0)</f>
        <v>23160.71327534318</v>
      </c>
      <c r="AC12" s="367">
        <f ca="1">VLOOKUP($D$3&amp;$AC$10,'Formulas_TODwise Consumption Re'!$C$3:$AK$328,ROW(D4),0)</f>
        <v>11512.609391331673</v>
      </c>
      <c r="AD12" s="367">
        <f ca="1">VLOOKUP($D$3&amp;$AD$10,'Formulas_TODwise Consumption Re'!$C$3:$AK$328,ROW(E4),0)</f>
        <v>23201.312680840492</v>
      </c>
      <c r="AE12" s="290"/>
    </row>
    <row r="13" spans="1:31" ht="15.75" customHeight="1" x14ac:dyDescent="0.25">
      <c r="W13" s="365">
        <v>3</v>
      </c>
      <c r="X13" s="363" t="s">
        <v>165</v>
      </c>
      <c r="Y13" s="363"/>
      <c r="Z13" s="366">
        <f t="shared" ca="1" si="1"/>
        <v>46237</v>
      </c>
      <c r="AA13" s="367">
        <f ca="1">VLOOKUP($D$3&amp;$AA$10,'Formulas_TODwise Consumption Re'!$C$3:$AK$328,ROW(B5),0)</f>
        <v>11360.735319137573</v>
      </c>
      <c r="AB13" s="367">
        <f ca="1">VLOOKUP($D$3&amp;$AB$10,'Formulas_TODwise Consumption Re'!$C$3:$AK$328,ROW(C5),0)</f>
        <v>22800.116869568825</v>
      </c>
      <c r="AC13" s="367">
        <f ca="1">VLOOKUP($D$3&amp;$AC$10,'Formulas_TODwise Consumption Re'!$C$3:$AK$328,ROW(D5),0)</f>
        <v>12031.554782599211</v>
      </c>
      <c r="AD13" s="367">
        <f ca="1">VLOOKUP($D$3&amp;$AD$10,'Formulas_TODwise Consumption Re'!$C$3:$AK$328,ROW(E5),0)</f>
        <v>22991.560347855091</v>
      </c>
      <c r="AE13" s="290"/>
    </row>
    <row r="14" spans="1:31" ht="15.75" customHeight="1" x14ac:dyDescent="0.25">
      <c r="W14" s="365">
        <v>4</v>
      </c>
      <c r="X14" s="363" t="s">
        <v>170</v>
      </c>
      <c r="Y14" s="363"/>
      <c r="Z14" s="366">
        <f t="shared" ca="1" si="1"/>
        <v>46238</v>
      </c>
      <c r="AA14" s="367">
        <f ca="1">VLOOKUP($D$3&amp;$AA$10,'Formulas_TODwise Consumption Re'!$C$3:$AK$328,ROW(B6),0)</f>
        <v>11552.767999976873</v>
      </c>
      <c r="AB14" s="367">
        <f ca="1">VLOOKUP($D$3&amp;$AB$10,'Formulas_TODwise Consumption Re'!$C$3:$AK$328,ROW(C6),0)</f>
        <v>22636.543999999762</v>
      </c>
      <c r="AC14" s="367">
        <f ca="1">VLOOKUP($D$3&amp;$AC$10,'Formulas_TODwise Consumption Re'!$C$3:$AK$328,ROW(D6),0)</f>
        <v>11786.240000009537</v>
      </c>
      <c r="AD14" s="367">
        <f ca="1">VLOOKUP($D$3&amp;$AD$10,'Formulas_TODwise Consumption Re'!$C$3:$AK$328,ROW(E6),0)</f>
        <v>23149.909333348274</v>
      </c>
      <c r="AE14" s="290"/>
    </row>
    <row r="15" spans="1:31" ht="15.75" customHeight="1" x14ac:dyDescent="0.25">
      <c r="W15" s="365">
        <v>5</v>
      </c>
      <c r="X15" s="363" t="s">
        <v>8</v>
      </c>
      <c r="Y15" s="363"/>
      <c r="Z15" s="366">
        <f t="shared" ca="1" si="1"/>
        <v>46239</v>
      </c>
      <c r="AA15" s="367">
        <f ca="1">VLOOKUP($D$3&amp;$AA$10,'Formulas_TODwise Consumption Re'!$C$3:$AK$328,ROW(B7),0)</f>
        <v>11324.768903940916</v>
      </c>
      <c r="AB15" s="367">
        <f ca="1">VLOOKUP($D$3&amp;$AB$10,'Formulas_TODwise Consumption Re'!$C$3:$AK$328,ROW(C7),0)</f>
        <v>22329.332429379225</v>
      </c>
      <c r="AC15" s="367">
        <f ca="1">VLOOKUP($D$3&amp;$AC$10,'Formulas_TODwise Consumption Re'!$C$3:$AK$328,ROW(D7),0)</f>
        <v>11670.433588653803</v>
      </c>
      <c r="AD15" s="367">
        <f ca="1">VLOOKUP($D$3&amp;$AD$10,'Formulas_TODwise Consumption Re'!$C$3:$AK$328,ROW(E7),0)</f>
        <v>22465.571049004793</v>
      </c>
      <c r="AE15" s="290"/>
    </row>
    <row r="16" spans="1:31" ht="15.75" customHeight="1" x14ac:dyDescent="0.25">
      <c r="W16" s="365">
        <v>6</v>
      </c>
      <c r="X16" s="363" t="s">
        <v>9</v>
      </c>
      <c r="Y16" s="363"/>
      <c r="Z16" s="366">
        <f t="shared" ca="1" si="1"/>
        <v>46240</v>
      </c>
      <c r="AA16" s="367">
        <f ca="1">VLOOKUP($D$3&amp;$AA$10,'Formulas_TODwise Consumption Re'!$C$3:$AK$328,ROW(B8),0)</f>
        <v>10109.194231033325</v>
      </c>
      <c r="AB16" s="367">
        <f ca="1">VLOOKUP($D$3&amp;$AB$10,'Formulas_TODwise Consumption Re'!$C$3:$AK$328,ROW(C8),0)</f>
        <v>19881.777131319046</v>
      </c>
      <c r="AC16" s="367">
        <f ca="1">VLOOKUP($D$3&amp;$AC$10,'Formulas_TODwise Consumption Re'!$C$3:$AK$328,ROW(D8),0)</f>
        <v>10850.98666664958</v>
      </c>
      <c r="AD16" s="367">
        <f ca="1">VLOOKUP($D$3&amp;$AD$10,'Formulas_TODwise Consumption Re'!$C$3:$AK$328,ROW(E8),0)</f>
        <v>21769.557333320379</v>
      </c>
      <c r="AE16" s="290"/>
    </row>
    <row r="17" spans="1:31" ht="15.75" customHeight="1" x14ac:dyDescent="0.25">
      <c r="W17" s="365">
        <v>7</v>
      </c>
      <c r="X17" s="363" t="s">
        <v>10</v>
      </c>
      <c r="Y17" s="363"/>
      <c r="Z17" s="366">
        <f t="shared" ca="1" si="1"/>
        <v>46241</v>
      </c>
      <c r="AA17" s="367">
        <f ca="1">VLOOKUP($D$3&amp;$AA$10,'Formulas_TODwise Consumption Re'!$C$3:$AK$328,ROW(B9),0)</f>
        <v>10939.110028982162</v>
      </c>
      <c r="AB17" s="367">
        <f ca="1">VLOOKUP($D$3&amp;$AB$10,'Formulas_TODwise Consumption Re'!$C$3:$AK$328,ROW(C9),0)</f>
        <v>22372.708173930645</v>
      </c>
      <c r="AC17" s="367">
        <f ca="1">VLOOKUP($D$3&amp;$AC$10,'Formulas_TODwise Consumption Re'!$C$3:$AK$328,ROW(D9),0)</f>
        <v>11412.524521768093</v>
      </c>
      <c r="AD17" s="367">
        <f ca="1">VLOOKUP($D$3&amp;$AD$10,'Formulas_TODwise Consumption Re'!$C$3:$AK$328,ROW(E9),0)</f>
        <v>22377.694608688354</v>
      </c>
      <c r="AE17" s="290"/>
    </row>
    <row r="18" spans="1:31" ht="15.75" customHeight="1" x14ac:dyDescent="0.25">
      <c r="W18" s="365">
        <v>8</v>
      </c>
      <c r="X18" s="363" t="s">
        <v>11</v>
      </c>
      <c r="Y18" s="363"/>
      <c r="Z18" s="366">
        <f t="shared" ca="1" si="1"/>
        <v>46242</v>
      </c>
      <c r="AA18" s="367">
        <f ca="1">VLOOKUP($D$3&amp;$AA$10,'Formulas_TODwise Consumption Re'!$C$3:$AK$328,ROW(B10),0)</f>
        <v>11119.95733332634</v>
      </c>
      <c r="AB18" s="367">
        <f ca="1">VLOOKUP($D$3&amp;$AB$10,'Formulas_TODwise Consumption Re'!$C$3:$AK$328,ROW(C10),0)</f>
        <v>22319.786666661501</v>
      </c>
      <c r="AC18" s="367">
        <f ca="1">VLOOKUP($D$3&amp;$AC$10,'Formulas_TODwise Consumption Re'!$C$3:$AK$328,ROW(D10),0)</f>
        <v>11681.791999995708</v>
      </c>
      <c r="AD18" s="367">
        <f ca="1">VLOOKUP($D$3&amp;$AD$10,'Formulas_TODwise Consumption Re'!$C$3:$AK$328,ROW(E10),0)</f>
        <v>22169.689043492079</v>
      </c>
      <c r="AE18" s="290"/>
    </row>
    <row r="19" spans="1:31" ht="15.75" customHeight="1" x14ac:dyDescent="0.25">
      <c r="W19" s="365">
        <v>9</v>
      </c>
      <c r="X19" s="363" t="s">
        <v>12</v>
      </c>
      <c r="Y19" s="363"/>
      <c r="Z19" s="366">
        <f t="shared" ca="1" si="1"/>
        <v>46243</v>
      </c>
      <c r="AA19" s="367">
        <f ca="1">VLOOKUP($D$3&amp;$AA$10,'Formulas_TODwise Consumption Re'!$C$3:$AK$328,ROW(B11),0)</f>
        <v>10652.924289852381</v>
      </c>
      <c r="AB19" s="367">
        <f ca="1">VLOOKUP($D$3&amp;$AB$10,'Formulas_TODwise Consumption Re'!$C$3:$AK$328,ROW(C11),0)</f>
        <v>22891.178666651249</v>
      </c>
      <c r="AC19" s="367">
        <f ca="1">VLOOKUP($D$3&amp;$AC$10,'Formulas_TODwise Consumption Re'!$C$3:$AK$328,ROW(D11),0)</f>
        <v>11384.149333328009</v>
      </c>
      <c r="AD19" s="367">
        <f ca="1">VLOOKUP($D$3&amp;$AD$10,'Formulas_TODwise Consumption Re'!$C$3:$AK$328,ROW(E11),0)</f>
        <v>22407.850666671991</v>
      </c>
      <c r="AE19" s="290"/>
    </row>
    <row r="20" spans="1:31" ht="15.75" customHeight="1" x14ac:dyDescent="0.25">
      <c r="W20" s="365">
        <v>10</v>
      </c>
      <c r="X20" s="363" t="s">
        <v>454</v>
      </c>
      <c r="Y20" s="363"/>
      <c r="Z20" s="366">
        <f t="shared" ca="1" si="1"/>
        <v>46244</v>
      </c>
      <c r="AA20" s="367">
        <f ca="1">VLOOKUP($D$3&amp;$AA$10,'Formulas_TODwise Consumption Re'!$C$3:$AK$328,ROW(B12),0)</f>
        <v>10934.954666674137</v>
      </c>
      <c r="AB20" s="367">
        <f ca="1">VLOOKUP($D$3&amp;$AB$10,'Formulas_TODwise Consumption Re'!$C$3:$AK$328,ROW(C12),0)</f>
        <v>22230.535420298576</v>
      </c>
      <c r="AC20" s="367">
        <f ca="1">VLOOKUP($D$3&amp;$AC$10,'Formulas_TODwise Consumption Re'!$C$3:$AK$328,ROW(D12),0)</f>
        <v>11658.284521758556</v>
      </c>
      <c r="AD20" s="367">
        <f ca="1">VLOOKUP($D$3&amp;$AD$10,'Formulas_TODwise Consumption Re'!$C$3:$AK$328,ROW(E12),0)</f>
        <v>23066.060057938099</v>
      </c>
      <c r="AE20" s="290"/>
    </row>
    <row r="21" spans="1:31" ht="15.75" customHeight="1" x14ac:dyDescent="0.25">
      <c r="W21" s="365">
        <v>11</v>
      </c>
      <c r="X21" s="363" t="s">
        <v>455</v>
      </c>
      <c r="Y21" s="363"/>
      <c r="Z21" s="366">
        <f t="shared" ca="1" si="1"/>
        <v>46245</v>
      </c>
      <c r="AA21" s="367">
        <f ca="1">VLOOKUP($D$3&amp;$AA$10,'Formulas_TODwise Consumption Re'!$C$3:$AK$328,ROW(B13),0)</f>
        <v>11493.375999987125</v>
      </c>
      <c r="AB21" s="367">
        <f ca="1">VLOOKUP($D$3&amp;$AB$10,'Formulas_TODwise Consumption Re'!$C$3:$AK$328,ROW(C13),0)</f>
        <v>23054.336000025272</v>
      </c>
      <c r="AC21" s="367">
        <f ca="1">VLOOKUP($D$3&amp;$AC$10,'Formulas_TODwise Consumption Re'!$C$3:$AK$328,ROW(D13),0)</f>
        <v>11659.916985481977</v>
      </c>
      <c r="AD21" s="367">
        <f ca="1">VLOOKUP($D$3&amp;$AD$10,'Formulas_TODwise Consumption Re'!$C$3:$AK$328,ROW(E13),0)</f>
        <v>22951.965681165457</v>
      </c>
      <c r="AE21" s="290"/>
    </row>
    <row r="22" spans="1:31" ht="15.75" customHeight="1" x14ac:dyDescent="0.25">
      <c r="W22" s="365">
        <v>12</v>
      </c>
      <c r="X22" s="363" t="s">
        <v>456</v>
      </c>
      <c r="Y22" s="363"/>
      <c r="Z22" s="366">
        <f t="shared" ca="1" si="1"/>
        <v>46246</v>
      </c>
      <c r="AA22" s="367">
        <f ca="1">VLOOKUP($D$3&amp;$AA$10,'Formulas_TODwise Consumption Re'!$C$3:$AK$328,ROW(B14),0)</f>
        <v>11330.901333361864</v>
      </c>
      <c r="AB22" s="367">
        <f ca="1">VLOOKUP($D$3&amp;$AB$10,'Formulas_TODwise Consumption Re'!$C$3:$AK$328,ROW(C14),0)</f>
        <v>22767.630524784327</v>
      </c>
      <c r="AC22" s="367">
        <f ca="1">VLOOKUP($D$3&amp;$AC$10,'Formulas_TODwise Consumption Re'!$C$3:$AK$328,ROW(D14),0)</f>
        <v>11812.166808545589</v>
      </c>
      <c r="AD22" s="367">
        <f ca="1">VLOOKUP($D$3&amp;$AD$10,'Formulas_TODwise Consumption Re'!$C$3:$AK$328,ROW(E14),0)</f>
        <v>23340.37333330512</v>
      </c>
      <c r="AE22" s="290"/>
    </row>
    <row r="23" spans="1:31" ht="15.75" customHeight="1" x14ac:dyDescent="0.25">
      <c r="W23" s="365">
        <v>13</v>
      </c>
      <c r="X23" s="363" t="s">
        <v>84</v>
      </c>
      <c r="Y23" s="363"/>
      <c r="Z23" s="366">
        <f t="shared" ca="1" si="1"/>
        <v>46247</v>
      </c>
      <c r="AA23" s="367">
        <f ca="1">VLOOKUP($D$3&amp;$AA$10,'Formulas_TODwise Consumption Re'!$C$3:$AK$328,ROW(B15),0)</f>
        <v>11574.61333334446</v>
      </c>
      <c r="AB23" s="367">
        <f ca="1">VLOOKUP($D$3&amp;$AB$10,'Formulas_TODwise Consumption Re'!$C$3:$AK$328,ROW(C15),0)</f>
        <v>23387.833507239819</v>
      </c>
      <c r="AC23" s="367">
        <f ca="1">VLOOKUP($D$3&amp;$AC$10,'Formulas_TODwise Consumption Re'!$C$3:$AK$328,ROW(D15),0)</f>
        <v>11881.96173915267</v>
      </c>
      <c r="AD23" s="367">
        <f ca="1">VLOOKUP($D$3&amp;$AD$10,'Formulas_TODwise Consumption Re'!$C$3:$AK$328,ROW(E15),0)</f>
        <v>23242.015023112297</v>
      </c>
      <c r="AE23" s="290"/>
    </row>
    <row r="24" spans="1:31" ht="15.75" customHeight="1" x14ac:dyDescent="0.25">
      <c r="W24" s="365">
        <v>14</v>
      </c>
      <c r="X24" s="363" t="s">
        <v>85</v>
      </c>
      <c r="Y24" s="363"/>
      <c r="Z24" s="366">
        <f t="shared" ca="1" si="1"/>
        <v>46248</v>
      </c>
      <c r="AA24" s="367">
        <f ca="1">VLOOKUP($D$3&amp;$AA$10,'Formulas_TODwise Consumption Re'!$C$3:$AK$328,ROW(B16),0)</f>
        <v>11378.089324712753</v>
      </c>
      <c r="AB24" s="367">
        <f ca="1">VLOOKUP($D$3&amp;$AB$10,'Formulas_TODwise Consumption Re'!$C$3:$AK$328,ROW(C16),0)</f>
        <v>22341.364869534969</v>
      </c>
      <c r="AC24" s="367">
        <f ca="1">VLOOKUP($D$3&amp;$AC$10,'Formulas_TODwise Consumption Re'!$C$3:$AK$328,ROW(D16),0)</f>
        <v>10804.179478257895</v>
      </c>
      <c r="AD24" s="367">
        <f ca="1">VLOOKUP($D$3&amp;$AD$10,'Formulas_TODwise Consumption Re'!$C$3:$AK$328,ROW(E16),0)</f>
        <v>22795.433561533689</v>
      </c>
      <c r="AE24" s="290"/>
    </row>
    <row r="25" spans="1:31" ht="15.75" customHeight="1" x14ac:dyDescent="0.25">
      <c r="W25" s="365">
        <v>15</v>
      </c>
      <c r="X25" s="363" t="s">
        <v>86</v>
      </c>
      <c r="Y25" s="363"/>
      <c r="Z25" s="366">
        <f t="shared" ca="1" si="1"/>
        <v>46249</v>
      </c>
      <c r="AA25" s="367">
        <f ca="1">VLOOKUP($D$3&amp;$AA$10,'Formulas_TODwise Consumption Re'!$C$3:$AK$328,ROW(B17),0)</f>
        <v>11131.556351542473</v>
      </c>
      <c r="AB25" s="367">
        <f ca="1">VLOOKUP($D$3&amp;$AB$10,'Formulas_TODwise Consumption Re'!$C$3:$AK$328,ROW(C17),0)</f>
        <v>22638.888811588287</v>
      </c>
      <c r="AC25" s="367">
        <f ca="1">VLOOKUP($D$3&amp;$AC$10,'Formulas_TODwise Consumption Re'!$C$3:$AK$328,ROW(D17),0)</f>
        <v>11617.918144911528</v>
      </c>
      <c r="AD25" s="367">
        <f ca="1">VLOOKUP($D$3&amp;$AD$10,'Formulas_TODwise Consumption Re'!$C$3:$AK$328,ROW(E17),0)</f>
        <v>22044.315826117992</v>
      </c>
      <c r="AE25" s="290"/>
    </row>
    <row r="26" spans="1:31" ht="15.75" customHeight="1" x14ac:dyDescent="0.25">
      <c r="A26" s="262"/>
      <c r="B26" s="262"/>
      <c r="C26" s="262"/>
      <c r="D26" s="262"/>
      <c r="E26" s="262"/>
      <c r="F26" s="368" t="s">
        <v>471</v>
      </c>
      <c r="G26" s="368" t="str">
        <f t="shared" ref="G26:J26" si="2">AA8</f>
        <v>66KV CR panelMorning Peak</v>
      </c>
      <c r="H26" s="368" t="str">
        <f t="shared" si="2"/>
        <v>66KV CR panelNormal</v>
      </c>
      <c r="I26" s="368" t="str">
        <f t="shared" si="2"/>
        <v>66KV CR panelEvening Peak</v>
      </c>
      <c r="J26" s="368" t="str">
        <f t="shared" si="2"/>
        <v>66KV CR panelNight</v>
      </c>
      <c r="K26" s="368" t="s">
        <v>472</v>
      </c>
      <c r="L26" s="262"/>
      <c r="M26" s="262"/>
      <c r="N26" s="262"/>
      <c r="O26" s="262"/>
      <c r="P26" s="262"/>
      <c r="Q26" s="262"/>
      <c r="R26" s="262"/>
      <c r="S26" s="262"/>
      <c r="T26" s="262"/>
      <c r="U26" s="262"/>
      <c r="V26" s="262"/>
      <c r="W26" s="369">
        <v>16</v>
      </c>
      <c r="X26" s="370" t="s">
        <v>87</v>
      </c>
      <c r="Y26" s="370"/>
      <c r="Z26" s="371">
        <f t="shared" ca="1" si="1"/>
        <v>46250</v>
      </c>
      <c r="AA26" s="367">
        <f ca="1">VLOOKUP($D$3&amp;$AA$10,'Formulas_TODwise Consumption Re'!$C$3:$AK$328,ROW(B18),0)</f>
        <v>10809.403362303972</v>
      </c>
      <c r="AB26" s="367">
        <f ca="1">VLOOKUP($D$3&amp;$AB$10,'Formulas_TODwise Consumption Re'!$C$3:$AK$328,ROW(C18),0)</f>
        <v>22559.402666687965</v>
      </c>
      <c r="AC26" s="367">
        <f ca="1">VLOOKUP($D$3&amp;$AC$10,'Formulas_TODwise Consumption Re'!$C$3:$AK$328,ROW(D18),0)</f>
        <v>11764.394666641951</v>
      </c>
      <c r="AD26" s="367">
        <f ca="1">VLOOKUP($D$3&amp;$AD$10,'Formulas_TODwise Consumption Re'!$C$3:$AK$328,ROW(E18),0)</f>
        <v>22712.319999992847</v>
      </c>
      <c r="AE26" s="372"/>
    </row>
    <row r="27" spans="1:31" ht="15.75" customHeight="1" x14ac:dyDescent="0.25">
      <c r="F27" s="373" t="s">
        <v>35</v>
      </c>
      <c r="G27" s="374">
        <f t="shared" ref="G27:J27" ca="1" si="3">SUM(G28:G58)</f>
        <v>189435.40314483643</v>
      </c>
      <c r="H27" s="374">
        <f t="shared" ca="1" si="3"/>
        <v>382240.2293830514</v>
      </c>
      <c r="I27" s="374">
        <f t="shared" ca="1" si="3"/>
        <v>196275.39608514309</v>
      </c>
      <c r="J27" s="374">
        <f t="shared" ca="1" si="3"/>
        <v>386170.01672032475</v>
      </c>
      <c r="K27" s="373">
        <v>997</v>
      </c>
      <c r="W27" s="365">
        <v>17</v>
      </c>
      <c r="X27" s="363" t="s">
        <v>88</v>
      </c>
      <c r="Y27" s="363"/>
      <c r="Z27" s="366">
        <f t="shared" ca="1" si="1"/>
        <v>46251</v>
      </c>
      <c r="AA27" s="367">
        <f ca="1">VLOOKUP($D$3&amp;$AA$10,'Formulas_TODwise Consumption Re'!$C$3:$AK$328,ROW(B19),0)</f>
        <v>11102.208000004292</v>
      </c>
      <c r="AB27" s="367">
        <f ca="1">VLOOKUP($D$3&amp;$AB$10,'Formulas_TODwise Consumption Re'!$C$3:$AK$328,ROW(C19),0)</f>
        <v>22293.281391322613</v>
      </c>
      <c r="AC27" s="367">
        <f ca="1">VLOOKUP($D$3&amp;$AC$10,'Formulas_TODwise Consumption Re'!$C$3:$AK$328,ROW(D19),0)</f>
        <v>11637.626434773207</v>
      </c>
      <c r="AD27" s="367">
        <f ca="1">VLOOKUP($D$3&amp;$AD$10,'Formulas_TODwise Consumption Re'!$C$3:$AK$328,ROW(E19),0)</f>
        <v>22896.313507258892</v>
      </c>
      <c r="AE27" s="290"/>
    </row>
    <row r="28" spans="1:31" ht="15.75" customHeight="1" x14ac:dyDescent="0.25">
      <c r="F28" s="375">
        <f ca="1">DATE(YEAR(TODAY()),IF(MONTH(TODAY())&gt;0,MONTH(TODAY()-1),12),1)</f>
        <v>46235</v>
      </c>
      <c r="G28" s="13">
        <f t="shared" ref="G28:J28" ca="1" si="4">AA11</f>
        <v>11489.280000001192</v>
      </c>
      <c r="H28" s="13">
        <f t="shared" ca="1" si="4"/>
        <v>22574.798978716135</v>
      </c>
      <c r="I28" s="13">
        <f t="shared" ca="1" si="4"/>
        <v>11108.657021284103</v>
      </c>
      <c r="J28" s="13">
        <f t="shared" ca="1" si="4"/>
        <v>22588.074666678905</v>
      </c>
      <c r="K28" s="14">
        <f t="shared" ref="K28:K58" ca="1" si="5">SUM(G28:J28)</f>
        <v>67760.810666680336</v>
      </c>
      <c r="W28" s="365">
        <v>18</v>
      </c>
      <c r="X28" s="363" t="s">
        <v>89</v>
      </c>
      <c r="Y28" s="363"/>
      <c r="Z28" s="366">
        <f t="shared" ca="1" si="1"/>
        <v>46252</v>
      </c>
      <c r="AA28" s="367">
        <f ca="1">VLOOKUP($D$3&amp;$AA$10,'Formulas_TODwise Consumption Re'!$C$3:$AK$328,ROW(B20),0)</f>
        <v>0</v>
      </c>
      <c r="AB28" s="367">
        <f ca="1">VLOOKUP($D$3&amp;$AB$10,'Formulas_TODwise Consumption Re'!$C$3:$AK$328,ROW(C20),0)</f>
        <v>0</v>
      </c>
      <c r="AC28" s="367">
        <f ca="1">VLOOKUP($D$3&amp;$AC$10,'Formulas_TODwise Consumption Re'!$C$3:$AK$328,ROW(D20),0)</f>
        <v>0</v>
      </c>
      <c r="AD28" s="367">
        <f ca="1">VLOOKUP($D$3&amp;$AD$10,'Formulas_TODwise Consumption Re'!$C$3:$AK$328,ROW(E20),0)</f>
        <v>0</v>
      </c>
      <c r="AE28" s="290"/>
    </row>
    <row r="29" spans="1:31" ht="15.75" customHeight="1" x14ac:dyDescent="0.25">
      <c r="F29" s="375">
        <f t="shared" ref="F29:F58" ca="1" si="6">F28+1</f>
        <v>46236</v>
      </c>
      <c r="G29" s="13">
        <f t="shared" ref="G29:J29" ca="1" si="7">AA12</f>
        <v>11131.562666654587</v>
      </c>
      <c r="H29" s="13">
        <f t="shared" ca="1" si="7"/>
        <v>23160.71327534318</v>
      </c>
      <c r="I29" s="13">
        <f t="shared" ca="1" si="7"/>
        <v>11512.609391331673</v>
      </c>
      <c r="J29" s="13">
        <f t="shared" ca="1" si="7"/>
        <v>23201.312680840492</v>
      </c>
      <c r="K29" s="14">
        <f t="shared" ca="1" si="5"/>
        <v>69006.198014169931</v>
      </c>
      <c r="W29" s="365">
        <v>19</v>
      </c>
      <c r="X29" s="363" t="s">
        <v>90</v>
      </c>
      <c r="Y29" s="363"/>
      <c r="Z29" s="366">
        <f t="shared" ca="1" si="1"/>
        <v>46253</v>
      </c>
      <c r="AA29" s="367">
        <f ca="1">VLOOKUP($D$3&amp;$AA$10,'Formulas_TODwise Consumption Re'!$C$3:$AK$328,ROW(B21),0)</f>
        <v>0</v>
      </c>
      <c r="AB29" s="367">
        <f ca="1">VLOOKUP($D$3&amp;$AB$10,'Formulas_TODwise Consumption Re'!$C$3:$AK$328,ROW(C21),0)</f>
        <v>0</v>
      </c>
      <c r="AC29" s="367">
        <f ca="1">VLOOKUP($D$3&amp;$AC$10,'Formulas_TODwise Consumption Re'!$C$3:$AK$328,ROW(D21),0)</f>
        <v>0</v>
      </c>
      <c r="AD29" s="367">
        <f ca="1">VLOOKUP($D$3&amp;$AD$10,'Formulas_TODwise Consumption Re'!$C$3:$AK$328,ROW(E21),0)</f>
        <v>0</v>
      </c>
      <c r="AE29" s="290"/>
    </row>
    <row r="30" spans="1:31" ht="15.75" customHeight="1" x14ac:dyDescent="0.25">
      <c r="F30" s="375">
        <f t="shared" ca="1" si="6"/>
        <v>46237</v>
      </c>
      <c r="G30" s="13">
        <f t="shared" ref="G30:J30" ca="1" si="8">AA13</f>
        <v>11360.735319137573</v>
      </c>
      <c r="H30" s="13">
        <f t="shared" ca="1" si="8"/>
        <v>22800.116869568825</v>
      </c>
      <c r="I30" s="13">
        <f t="shared" ca="1" si="8"/>
        <v>12031.554782599211</v>
      </c>
      <c r="J30" s="13">
        <f t="shared" ca="1" si="8"/>
        <v>22991.560347855091</v>
      </c>
      <c r="K30" s="14">
        <f t="shared" ca="1" si="5"/>
        <v>69183.9673191607</v>
      </c>
      <c r="W30" s="365">
        <v>20</v>
      </c>
      <c r="X30" s="363" t="s">
        <v>91</v>
      </c>
      <c r="Y30" s="363"/>
      <c r="Z30" s="366">
        <f t="shared" ca="1" si="1"/>
        <v>46254</v>
      </c>
      <c r="AA30" s="367">
        <f ca="1">VLOOKUP($D$3&amp;$AA$10,'Formulas_TODwise Consumption Re'!$C$3:$AK$328,ROW(B22),0)</f>
        <v>0</v>
      </c>
      <c r="AB30" s="367">
        <f ca="1">VLOOKUP($D$3&amp;$AB$10,'Formulas_TODwise Consumption Re'!$C$3:$AK$328,ROW(C22),0)</f>
        <v>0</v>
      </c>
      <c r="AC30" s="367">
        <f ca="1">VLOOKUP($D$3&amp;$AC$10,'Formulas_TODwise Consumption Re'!$C$3:$AK$328,ROW(D22),0)</f>
        <v>0</v>
      </c>
      <c r="AD30" s="367">
        <f ca="1">VLOOKUP($D$3&amp;$AD$10,'Formulas_TODwise Consumption Re'!$C$3:$AK$328,ROW(E22),0)</f>
        <v>0</v>
      </c>
      <c r="AE30" s="290"/>
    </row>
    <row r="31" spans="1:31" ht="15.75" customHeight="1" x14ac:dyDescent="0.25">
      <c r="F31" s="375">
        <f t="shared" ca="1" si="6"/>
        <v>46238</v>
      </c>
      <c r="G31" s="13">
        <f t="shared" ref="G31:J31" ca="1" si="9">AA14</f>
        <v>11552.767999976873</v>
      </c>
      <c r="H31" s="13">
        <f t="shared" ca="1" si="9"/>
        <v>22636.543999999762</v>
      </c>
      <c r="I31" s="13">
        <f t="shared" ca="1" si="9"/>
        <v>11786.240000009537</v>
      </c>
      <c r="J31" s="13">
        <f t="shared" ca="1" si="9"/>
        <v>23149.909333348274</v>
      </c>
      <c r="K31" s="14">
        <f t="shared" ca="1" si="5"/>
        <v>69125.461333334446</v>
      </c>
      <c r="W31" s="365">
        <v>21</v>
      </c>
      <c r="X31" s="363" t="s">
        <v>92</v>
      </c>
      <c r="Y31" s="363"/>
      <c r="Z31" s="366">
        <f t="shared" ca="1" si="1"/>
        <v>46255</v>
      </c>
      <c r="AA31" s="367">
        <f ca="1">VLOOKUP($D$3&amp;$AA$10,'Formulas_TODwise Consumption Re'!$C$3:$AK$328,ROW(B23),0)</f>
        <v>0</v>
      </c>
      <c r="AB31" s="367">
        <f ca="1">VLOOKUP($D$3&amp;$AB$10,'Formulas_TODwise Consumption Re'!$C$3:$AK$328,ROW(C23),0)</f>
        <v>0</v>
      </c>
      <c r="AC31" s="367">
        <f ca="1">VLOOKUP($D$3&amp;$AC$10,'Formulas_TODwise Consumption Re'!$C$3:$AK$328,ROW(D23),0)</f>
        <v>0</v>
      </c>
      <c r="AD31" s="367">
        <f ca="1">VLOOKUP($D$3&amp;$AD$10,'Formulas_TODwise Consumption Re'!$C$3:$AK$328,ROW(E23),0)</f>
        <v>0</v>
      </c>
      <c r="AE31" s="290"/>
    </row>
    <row r="32" spans="1:31" ht="15.75" customHeight="1" x14ac:dyDescent="0.25">
      <c r="F32" s="375">
        <f t="shared" ca="1" si="6"/>
        <v>46239</v>
      </c>
      <c r="G32" s="13">
        <f t="shared" ref="G32:J32" ca="1" si="10">AA15</f>
        <v>11324.768903940916</v>
      </c>
      <c r="H32" s="13">
        <f t="shared" ca="1" si="10"/>
        <v>22329.332429379225</v>
      </c>
      <c r="I32" s="13">
        <f t="shared" ca="1" si="10"/>
        <v>11670.433588653803</v>
      </c>
      <c r="J32" s="13">
        <f t="shared" ca="1" si="10"/>
        <v>22465.571049004793</v>
      </c>
      <c r="K32" s="14">
        <f t="shared" ca="1" si="5"/>
        <v>67790.105970978737</v>
      </c>
      <c r="W32" s="365">
        <v>22</v>
      </c>
      <c r="X32" s="363" t="s">
        <v>93</v>
      </c>
      <c r="Y32" s="363"/>
      <c r="Z32" s="366">
        <f t="shared" ca="1" si="1"/>
        <v>46256</v>
      </c>
      <c r="AA32" s="367">
        <f ca="1">VLOOKUP($D$3&amp;$AA$10,'Formulas_TODwise Consumption Re'!$C$3:$AK$328,ROW(B24),0)</f>
        <v>0</v>
      </c>
      <c r="AB32" s="367">
        <f ca="1">VLOOKUP($D$3&amp;$AB$10,'Formulas_TODwise Consumption Re'!$C$3:$AK$328,ROW(C24),0)</f>
        <v>0</v>
      </c>
      <c r="AC32" s="367">
        <f ca="1">VLOOKUP($D$3&amp;$AC$10,'Formulas_TODwise Consumption Re'!$C$3:$AK$328,ROW(D24),0)</f>
        <v>0</v>
      </c>
      <c r="AD32" s="367">
        <f ca="1">VLOOKUP($D$3&amp;$AD$10,'Formulas_TODwise Consumption Re'!$C$3:$AK$328,ROW(E24),0)</f>
        <v>0</v>
      </c>
      <c r="AE32" s="290"/>
    </row>
    <row r="33" spans="6:31" ht="15.75" customHeight="1" x14ac:dyDescent="0.25">
      <c r="F33" s="375">
        <f t="shared" ca="1" si="6"/>
        <v>46240</v>
      </c>
      <c r="G33" s="13">
        <f t="shared" ref="G33:J33" ca="1" si="11">AA16</f>
        <v>10109.194231033325</v>
      </c>
      <c r="H33" s="13">
        <f t="shared" ca="1" si="11"/>
        <v>19881.777131319046</v>
      </c>
      <c r="I33" s="13">
        <f t="shared" ca="1" si="11"/>
        <v>10850.98666664958</v>
      </c>
      <c r="J33" s="13">
        <f t="shared" ca="1" si="11"/>
        <v>21769.557333320379</v>
      </c>
      <c r="K33" s="14">
        <f t="shared" ca="1" si="5"/>
        <v>62611.51536232233</v>
      </c>
      <c r="W33" s="365">
        <v>23</v>
      </c>
      <c r="X33" s="363" t="s">
        <v>457</v>
      </c>
      <c r="Y33" s="363"/>
      <c r="Z33" s="366">
        <f t="shared" ca="1" si="1"/>
        <v>46257</v>
      </c>
      <c r="AA33" s="367">
        <f ca="1">VLOOKUP($D$3&amp;$AA$10,'Formulas_TODwise Consumption Re'!$C$3:$AK$328,ROW(B25),0)</f>
        <v>0</v>
      </c>
      <c r="AB33" s="367">
        <f ca="1">VLOOKUP($D$3&amp;$AB$10,'Formulas_TODwise Consumption Re'!$C$3:$AK$328,ROW(C25),0)</f>
        <v>0</v>
      </c>
      <c r="AC33" s="367">
        <f ca="1">VLOOKUP($D$3&amp;$AC$10,'Formulas_TODwise Consumption Re'!$C$3:$AK$328,ROW(D25),0)</f>
        <v>0</v>
      </c>
      <c r="AD33" s="367">
        <f ca="1">VLOOKUP($D$3&amp;$AD$10,'Formulas_TODwise Consumption Re'!$C$3:$AK$328,ROW(E25),0)</f>
        <v>0</v>
      </c>
      <c r="AE33" s="290"/>
    </row>
    <row r="34" spans="6:31" ht="15.75" customHeight="1" x14ac:dyDescent="0.25">
      <c r="F34" s="375">
        <f t="shared" ca="1" si="6"/>
        <v>46241</v>
      </c>
      <c r="G34" s="13">
        <f t="shared" ref="G34:J34" ca="1" si="12">AA17</f>
        <v>10939.110028982162</v>
      </c>
      <c r="H34" s="13">
        <f t="shared" ca="1" si="12"/>
        <v>22372.708173930645</v>
      </c>
      <c r="I34" s="13">
        <f t="shared" ca="1" si="12"/>
        <v>11412.524521768093</v>
      </c>
      <c r="J34" s="13">
        <f t="shared" ca="1" si="12"/>
        <v>22377.694608688354</v>
      </c>
      <c r="K34" s="14">
        <f t="shared" ca="1" si="5"/>
        <v>67102.037333369255</v>
      </c>
      <c r="W34" s="365">
        <v>24</v>
      </c>
      <c r="X34" s="363" t="s">
        <v>94</v>
      </c>
      <c r="Y34" s="363"/>
      <c r="Z34" s="366">
        <f t="shared" ca="1" si="1"/>
        <v>46258</v>
      </c>
      <c r="AA34" s="367">
        <f ca="1">VLOOKUP($D$3&amp;$AA$10,'Formulas_TODwise Consumption Re'!$C$3:$AK$328,ROW(B26),0)</f>
        <v>0</v>
      </c>
      <c r="AB34" s="367">
        <f ca="1">VLOOKUP($D$3&amp;$AB$10,'Formulas_TODwise Consumption Re'!$C$3:$AK$328,ROW(C26),0)</f>
        <v>0</v>
      </c>
      <c r="AC34" s="367">
        <f ca="1">VLOOKUP($D$3&amp;$AC$10,'Formulas_TODwise Consumption Re'!$C$3:$AK$328,ROW(D26),0)</f>
        <v>0</v>
      </c>
      <c r="AD34" s="367">
        <f ca="1">VLOOKUP($D$3&amp;$AD$10,'Formulas_TODwise Consumption Re'!$C$3:$AK$328,ROW(E26),0)</f>
        <v>0</v>
      </c>
      <c r="AE34" s="290"/>
    </row>
    <row r="35" spans="6:31" ht="15.75" customHeight="1" x14ac:dyDescent="0.25">
      <c r="F35" s="375">
        <f t="shared" ca="1" si="6"/>
        <v>46242</v>
      </c>
      <c r="G35" s="13">
        <f t="shared" ref="G35:J35" ca="1" si="13">AA18</f>
        <v>11119.95733332634</v>
      </c>
      <c r="H35" s="13">
        <f t="shared" ca="1" si="13"/>
        <v>22319.786666661501</v>
      </c>
      <c r="I35" s="13">
        <f t="shared" ca="1" si="13"/>
        <v>11681.791999995708</v>
      </c>
      <c r="J35" s="13">
        <f t="shared" ca="1" si="13"/>
        <v>22169.689043492079</v>
      </c>
      <c r="K35" s="14">
        <f t="shared" ca="1" si="5"/>
        <v>67291.225043475628</v>
      </c>
      <c r="W35" s="365">
        <v>25</v>
      </c>
      <c r="X35" s="363" t="s">
        <v>95</v>
      </c>
      <c r="Y35" s="363"/>
      <c r="Z35" s="366">
        <f t="shared" ca="1" si="1"/>
        <v>46259</v>
      </c>
      <c r="AA35" s="367">
        <f ca="1">VLOOKUP($D$3&amp;$AA$10,'Formulas_TODwise Consumption Re'!$C$3:$AK$328,ROW(B27),0)</f>
        <v>0</v>
      </c>
      <c r="AB35" s="367">
        <f ca="1">VLOOKUP($D$3&amp;$AB$10,'Formulas_TODwise Consumption Re'!$C$3:$AK$328,ROW(C27),0)</f>
        <v>0</v>
      </c>
      <c r="AC35" s="367">
        <f ca="1">VLOOKUP($D$3&amp;$AC$10,'Formulas_TODwise Consumption Re'!$C$3:$AK$328,ROW(D27),0)</f>
        <v>0</v>
      </c>
      <c r="AD35" s="367">
        <f ca="1">VLOOKUP($D$3&amp;$AD$10,'Formulas_TODwise Consumption Re'!$C$3:$AK$328,ROW(E27),0)</f>
        <v>0</v>
      </c>
      <c r="AE35" s="290"/>
    </row>
    <row r="36" spans="6:31" ht="15.75" customHeight="1" x14ac:dyDescent="0.25">
      <c r="F36" s="375">
        <f t="shared" ca="1" si="6"/>
        <v>46243</v>
      </c>
      <c r="G36" s="13">
        <f t="shared" ref="G36:J36" ca="1" si="14">AA19</f>
        <v>10652.924289852381</v>
      </c>
      <c r="H36" s="13">
        <f t="shared" ca="1" si="14"/>
        <v>22891.178666651249</v>
      </c>
      <c r="I36" s="13">
        <f t="shared" ca="1" si="14"/>
        <v>11384.149333328009</v>
      </c>
      <c r="J36" s="13">
        <f t="shared" ca="1" si="14"/>
        <v>22407.850666671991</v>
      </c>
      <c r="K36" s="14">
        <f t="shared" ca="1" si="5"/>
        <v>67336.10295650363</v>
      </c>
      <c r="W36" s="365">
        <v>26</v>
      </c>
      <c r="X36" s="363" t="s">
        <v>96</v>
      </c>
      <c r="Y36" s="363"/>
      <c r="Z36" s="366">
        <f t="shared" ca="1" si="1"/>
        <v>46260</v>
      </c>
      <c r="AA36" s="367">
        <f ca="1">VLOOKUP($D$3&amp;$AA$10,'Formulas_TODwise Consumption Re'!$C$3:$AK$328,ROW(B28),0)</f>
        <v>0</v>
      </c>
      <c r="AB36" s="367">
        <f ca="1">VLOOKUP($D$3&amp;$AB$10,'Formulas_TODwise Consumption Re'!$C$3:$AK$328,ROW(C28),0)</f>
        <v>0</v>
      </c>
      <c r="AC36" s="367">
        <f ca="1">VLOOKUP($D$3&amp;$AC$10,'Formulas_TODwise Consumption Re'!$C$3:$AK$328,ROW(D28),0)</f>
        <v>0</v>
      </c>
      <c r="AD36" s="367">
        <f ca="1">VLOOKUP($D$3&amp;$AD$10,'Formulas_TODwise Consumption Re'!$C$3:$AK$328,ROW(E28),0)</f>
        <v>0</v>
      </c>
      <c r="AE36" s="290"/>
    </row>
    <row r="37" spans="6:31" ht="15.75" customHeight="1" x14ac:dyDescent="0.25">
      <c r="F37" s="375">
        <f t="shared" ca="1" si="6"/>
        <v>46244</v>
      </c>
      <c r="G37" s="13">
        <f t="shared" ref="G37:J37" ca="1" si="15">AA20</f>
        <v>10934.954666674137</v>
      </c>
      <c r="H37" s="13">
        <f t="shared" ca="1" si="15"/>
        <v>22230.535420298576</v>
      </c>
      <c r="I37" s="13">
        <f t="shared" ca="1" si="15"/>
        <v>11658.284521758556</v>
      </c>
      <c r="J37" s="13">
        <f t="shared" ca="1" si="15"/>
        <v>23066.060057938099</v>
      </c>
      <c r="K37" s="14">
        <f t="shared" ca="1" si="5"/>
        <v>67889.834666669369</v>
      </c>
      <c r="W37" s="365">
        <v>27</v>
      </c>
      <c r="X37" s="363" t="s">
        <v>458</v>
      </c>
      <c r="Y37" s="363"/>
      <c r="Z37" s="366">
        <f t="shared" ca="1" si="1"/>
        <v>46261</v>
      </c>
      <c r="AA37" s="367">
        <f ca="1">VLOOKUP($D$3&amp;$AA$10,'Formulas_TODwise Consumption Re'!$C$3:$AK$328,ROW(B29),0)</f>
        <v>0</v>
      </c>
      <c r="AB37" s="367">
        <f ca="1">VLOOKUP($D$3&amp;$AB$10,'Formulas_TODwise Consumption Re'!$C$3:$AK$328,ROW(C29),0)</f>
        <v>0</v>
      </c>
      <c r="AC37" s="367">
        <f ca="1">VLOOKUP($D$3&amp;$AC$10,'Formulas_TODwise Consumption Re'!$C$3:$AK$328,ROW(D29),0)</f>
        <v>0</v>
      </c>
      <c r="AD37" s="367">
        <f ca="1">VLOOKUP($D$3&amp;$AD$10,'Formulas_TODwise Consumption Re'!$C$3:$AK$328,ROW(E29),0)</f>
        <v>0</v>
      </c>
      <c r="AE37" s="290"/>
    </row>
    <row r="38" spans="6:31" ht="15.75" customHeight="1" x14ac:dyDescent="0.25">
      <c r="F38" s="375">
        <f t="shared" ca="1" si="6"/>
        <v>46245</v>
      </c>
      <c r="G38" s="13">
        <f t="shared" ref="G38:J38" ca="1" si="16">AA21</f>
        <v>11493.375999987125</v>
      </c>
      <c r="H38" s="13">
        <f t="shared" ca="1" si="16"/>
        <v>23054.336000025272</v>
      </c>
      <c r="I38" s="13">
        <f t="shared" ca="1" si="16"/>
        <v>11659.916985481977</v>
      </c>
      <c r="J38" s="13">
        <f t="shared" ca="1" si="16"/>
        <v>22951.965681165457</v>
      </c>
      <c r="K38" s="14">
        <f t="shared" ca="1" si="5"/>
        <v>69159.594666659832</v>
      </c>
      <c r="W38" s="365">
        <v>28</v>
      </c>
      <c r="X38" s="363" t="s">
        <v>98</v>
      </c>
      <c r="Y38" s="363"/>
      <c r="Z38" s="366">
        <f t="shared" ca="1" si="1"/>
        <v>46262</v>
      </c>
      <c r="AA38" s="367">
        <f ca="1">VLOOKUP($D$3&amp;$AA$10,'Formulas_TODwise Consumption Re'!$C$3:$AK$328,ROW(B30),0)</f>
        <v>0</v>
      </c>
      <c r="AB38" s="367">
        <f ca="1">VLOOKUP($D$3&amp;$AB$10,'Formulas_TODwise Consumption Re'!$C$3:$AK$328,ROW(C30),0)</f>
        <v>0</v>
      </c>
      <c r="AC38" s="367">
        <f ca="1">VLOOKUP($D$3&amp;$AC$10,'Formulas_TODwise Consumption Re'!$C$3:$AK$328,ROW(D30),0)</f>
        <v>0</v>
      </c>
      <c r="AD38" s="367">
        <f ca="1">VLOOKUP($D$3&amp;$AD$10,'Formulas_TODwise Consumption Re'!$C$3:$AK$328,ROW(E30),0)</f>
        <v>0</v>
      </c>
      <c r="AE38" s="290"/>
    </row>
    <row r="39" spans="6:31" ht="15.75" customHeight="1" x14ac:dyDescent="0.25">
      <c r="F39" s="375">
        <f t="shared" ca="1" si="6"/>
        <v>46246</v>
      </c>
      <c r="G39" s="13">
        <f t="shared" ref="G39:J39" ca="1" si="17">AA22</f>
        <v>11330.901333361864</v>
      </c>
      <c r="H39" s="13">
        <f t="shared" ca="1" si="17"/>
        <v>22767.630524784327</v>
      </c>
      <c r="I39" s="13">
        <f t="shared" ca="1" si="17"/>
        <v>11812.166808545589</v>
      </c>
      <c r="J39" s="13">
        <f t="shared" ca="1" si="17"/>
        <v>23340.37333330512</v>
      </c>
      <c r="K39" s="14">
        <f t="shared" ca="1" si="5"/>
        <v>69251.071999996901</v>
      </c>
      <c r="W39" s="365">
        <v>29</v>
      </c>
      <c r="X39" s="363" t="s">
        <v>272</v>
      </c>
      <c r="Y39" s="363"/>
      <c r="Z39" s="366">
        <f t="shared" ca="1" si="1"/>
        <v>46263</v>
      </c>
      <c r="AA39" s="367">
        <f ca="1">VLOOKUP($D$3&amp;$AA$10,'Formulas_TODwise Consumption Re'!$C$3:$AK$328,ROW(B31),0)</f>
        <v>0</v>
      </c>
      <c r="AB39" s="367">
        <f ca="1">VLOOKUP($D$3&amp;$AB$10,'Formulas_TODwise Consumption Re'!$C$3:$AK$328,ROW(C31),0)</f>
        <v>0</v>
      </c>
      <c r="AC39" s="367">
        <f ca="1">VLOOKUP($D$3&amp;$AC$10,'Formulas_TODwise Consumption Re'!$C$3:$AK$328,ROW(D31),0)</f>
        <v>0</v>
      </c>
      <c r="AD39" s="367">
        <f ca="1">VLOOKUP($D$3&amp;$AD$10,'Formulas_TODwise Consumption Re'!$C$3:$AK$328,ROW(E31),0)</f>
        <v>0</v>
      </c>
      <c r="AE39" s="290"/>
    </row>
    <row r="40" spans="6:31" ht="15.75" customHeight="1" x14ac:dyDescent="0.25">
      <c r="F40" s="375">
        <f t="shared" ca="1" si="6"/>
        <v>46247</v>
      </c>
      <c r="G40" s="13">
        <f t="shared" ref="G40:J40" ca="1" si="18">AA23</f>
        <v>11574.61333334446</v>
      </c>
      <c r="H40" s="13">
        <f t="shared" ca="1" si="18"/>
        <v>23387.833507239819</v>
      </c>
      <c r="I40" s="13">
        <f t="shared" ca="1" si="18"/>
        <v>11881.96173915267</v>
      </c>
      <c r="J40" s="13">
        <f t="shared" ca="1" si="18"/>
        <v>23242.015023112297</v>
      </c>
      <c r="K40" s="14">
        <f t="shared" ca="1" si="5"/>
        <v>70086.423602849245</v>
      </c>
      <c r="W40" s="365">
        <v>30</v>
      </c>
      <c r="X40" s="363" t="s">
        <v>100</v>
      </c>
      <c r="Y40" s="363"/>
      <c r="Z40" s="366">
        <f t="shared" ca="1" si="1"/>
        <v>46264</v>
      </c>
      <c r="AA40" s="367">
        <f ca="1">VLOOKUP($D$3&amp;$AA$10,'Formulas_TODwise Consumption Re'!$C$3:$AK$328,ROW(B32),0)</f>
        <v>0</v>
      </c>
      <c r="AB40" s="367">
        <f ca="1">VLOOKUP($D$3&amp;$AB$10,'Formulas_TODwise Consumption Re'!$C$3:$AK$328,ROW(C32),0)</f>
        <v>0</v>
      </c>
      <c r="AC40" s="367">
        <f ca="1">VLOOKUP($D$3&amp;$AC$10,'Formulas_TODwise Consumption Re'!$C$3:$AK$328,ROW(D32),0)</f>
        <v>0</v>
      </c>
      <c r="AD40" s="367">
        <f ca="1">VLOOKUP($D$3&amp;$AD$10,'Formulas_TODwise Consumption Re'!$C$3:$AK$328,ROW(E32),0)</f>
        <v>0</v>
      </c>
      <c r="AE40" s="290"/>
    </row>
    <row r="41" spans="6:31" ht="15.75" customHeight="1" x14ac:dyDescent="0.25">
      <c r="F41" s="375">
        <f t="shared" ca="1" si="6"/>
        <v>46248</v>
      </c>
      <c r="G41" s="13">
        <f t="shared" ref="G41:J41" ca="1" si="19">AA24</f>
        <v>11378.089324712753</v>
      </c>
      <c r="H41" s="13">
        <f t="shared" ca="1" si="19"/>
        <v>22341.364869534969</v>
      </c>
      <c r="I41" s="13">
        <f t="shared" ca="1" si="19"/>
        <v>10804.179478257895</v>
      </c>
      <c r="J41" s="13">
        <f t="shared" ca="1" si="19"/>
        <v>22795.433561533689</v>
      </c>
      <c r="K41" s="14">
        <f t="shared" ca="1" si="5"/>
        <v>67319.067234039307</v>
      </c>
      <c r="W41" s="365">
        <v>31</v>
      </c>
      <c r="X41" s="363" t="s">
        <v>101</v>
      </c>
      <c r="Y41" s="363"/>
      <c r="Z41" s="366">
        <f t="shared" ca="1" si="1"/>
        <v>46265</v>
      </c>
      <c r="AA41" s="367">
        <f ca="1">VLOOKUP($D$3&amp;$AA$10,'Formulas_TODwise Consumption Re'!$C$3:$AK$328,ROW(B33),0)</f>
        <v>0</v>
      </c>
      <c r="AB41" s="367">
        <f ca="1">VLOOKUP($D$3&amp;$AB$10,'Formulas_TODwise Consumption Re'!$C$3:$AK$328,ROW(C33),0)</f>
        <v>0</v>
      </c>
      <c r="AC41" s="367">
        <f ca="1">VLOOKUP($D$3&amp;$AC$10,'Formulas_TODwise Consumption Re'!$C$3:$AK$328,ROW(D33),0)</f>
        <v>0</v>
      </c>
      <c r="AD41" s="367">
        <f ca="1">VLOOKUP($D$3&amp;$AD$10,'Formulas_TODwise Consumption Re'!$C$3:$AK$328,ROW(E33),0)</f>
        <v>0</v>
      </c>
      <c r="AE41" s="290"/>
    </row>
    <row r="42" spans="6:31" ht="15.75" customHeight="1" x14ac:dyDescent="0.25">
      <c r="F42" s="375">
        <f t="shared" ca="1" si="6"/>
        <v>46249</v>
      </c>
      <c r="G42" s="13">
        <f t="shared" ref="G42:J42" ca="1" si="20">AA25</f>
        <v>11131.556351542473</v>
      </c>
      <c r="H42" s="13">
        <f t="shared" ca="1" si="20"/>
        <v>22638.888811588287</v>
      </c>
      <c r="I42" s="13">
        <f t="shared" ca="1" si="20"/>
        <v>11617.918144911528</v>
      </c>
      <c r="J42" s="13">
        <f t="shared" ca="1" si="20"/>
        <v>22044.315826117992</v>
      </c>
      <c r="K42" s="14">
        <f t="shared" ca="1" si="5"/>
        <v>67432.67913416028</v>
      </c>
      <c r="W42" s="365">
        <v>32</v>
      </c>
      <c r="X42" s="363" t="s">
        <v>285</v>
      </c>
      <c r="Y42" s="363"/>
      <c r="Z42" s="366"/>
      <c r="AA42" s="290"/>
      <c r="AB42" s="290"/>
      <c r="AC42" s="290"/>
      <c r="AD42" s="290"/>
      <c r="AE42" s="290"/>
    </row>
    <row r="43" spans="6:31" ht="15.75" customHeight="1" x14ac:dyDescent="0.25">
      <c r="F43" s="375">
        <f t="shared" ca="1" si="6"/>
        <v>46250</v>
      </c>
      <c r="G43" s="13">
        <f t="shared" ref="G43:J43" ca="1" si="21">AA26</f>
        <v>10809.403362303972</v>
      </c>
      <c r="H43" s="13">
        <f t="shared" ca="1" si="21"/>
        <v>22559.402666687965</v>
      </c>
      <c r="I43" s="13">
        <f t="shared" ca="1" si="21"/>
        <v>11764.394666641951</v>
      </c>
      <c r="J43" s="13">
        <f t="shared" ca="1" si="21"/>
        <v>22712.319999992847</v>
      </c>
      <c r="K43" s="14">
        <f t="shared" ca="1" si="5"/>
        <v>67845.520695626736</v>
      </c>
      <c r="W43" s="365">
        <v>33</v>
      </c>
      <c r="X43" s="363" t="s">
        <v>290</v>
      </c>
      <c r="Y43" s="363"/>
      <c r="Z43" s="366"/>
      <c r="AA43" s="290"/>
      <c r="AB43" s="290"/>
      <c r="AC43" s="290"/>
      <c r="AD43" s="290"/>
      <c r="AE43" s="290"/>
    </row>
    <row r="44" spans="6:31" ht="15.75" customHeight="1" x14ac:dyDescent="0.25">
      <c r="F44" s="375">
        <f t="shared" ca="1" si="6"/>
        <v>46251</v>
      </c>
      <c r="G44" s="13">
        <f t="shared" ref="G44:J44" ca="1" si="22">AA27</f>
        <v>11102.208000004292</v>
      </c>
      <c r="H44" s="13">
        <f t="shared" ca="1" si="22"/>
        <v>22293.281391322613</v>
      </c>
      <c r="I44" s="13">
        <f t="shared" ca="1" si="22"/>
        <v>11637.626434773207</v>
      </c>
      <c r="J44" s="13">
        <f t="shared" ca="1" si="22"/>
        <v>22896.313507258892</v>
      </c>
      <c r="K44" s="14">
        <f t="shared" ca="1" si="5"/>
        <v>67929.429333359003</v>
      </c>
      <c r="W44" s="365">
        <v>34</v>
      </c>
      <c r="X44" s="363" t="s">
        <v>295</v>
      </c>
      <c r="Y44" s="363"/>
      <c r="Z44" s="366"/>
      <c r="AA44" s="290"/>
      <c r="AB44" s="290"/>
      <c r="AC44" s="290"/>
      <c r="AD44" s="290"/>
      <c r="AE44" s="290"/>
    </row>
    <row r="45" spans="6:31" ht="15.75" customHeight="1" x14ac:dyDescent="0.25">
      <c r="F45" s="375">
        <f t="shared" ca="1" si="6"/>
        <v>46252</v>
      </c>
      <c r="G45" s="13">
        <f t="shared" ref="G45:J45" ca="1" si="23">AA28</f>
        <v>0</v>
      </c>
      <c r="H45" s="13">
        <f t="shared" ca="1" si="23"/>
        <v>0</v>
      </c>
      <c r="I45" s="13">
        <f t="shared" ca="1" si="23"/>
        <v>0</v>
      </c>
      <c r="J45" s="13">
        <f t="shared" ca="1" si="23"/>
        <v>0</v>
      </c>
      <c r="K45" s="14">
        <f t="shared" ca="1" si="5"/>
        <v>0</v>
      </c>
      <c r="W45" s="365">
        <v>35</v>
      </c>
      <c r="X45" s="363" t="s">
        <v>300</v>
      </c>
      <c r="Y45" s="363"/>
      <c r="Z45" s="366"/>
      <c r="AA45" s="290"/>
      <c r="AB45" s="290"/>
      <c r="AC45" s="290"/>
      <c r="AD45" s="290"/>
      <c r="AE45" s="290"/>
    </row>
    <row r="46" spans="6:31" ht="15.75" customHeight="1" x14ac:dyDescent="0.25">
      <c r="F46" s="375">
        <f t="shared" ca="1" si="6"/>
        <v>46253</v>
      </c>
      <c r="G46" s="13">
        <f t="shared" ref="G46:J46" ca="1" si="24">AA29</f>
        <v>0</v>
      </c>
      <c r="H46" s="13">
        <f t="shared" ca="1" si="24"/>
        <v>0</v>
      </c>
      <c r="I46" s="13">
        <f t="shared" ca="1" si="24"/>
        <v>0</v>
      </c>
      <c r="J46" s="13">
        <f t="shared" ca="1" si="24"/>
        <v>0</v>
      </c>
      <c r="K46" s="14">
        <f t="shared" ca="1" si="5"/>
        <v>0</v>
      </c>
      <c r="W46" s="365">
        <v>36</v>
      </c>
      <c r="X46" s="363" t="s">
        <v>14</v>
      </c>
      <c r="Y46" s="363"/>
      <c r="Z46" s="366"/>
      <c r="AA46" s="290"/>
      <c r="AB46" s="290"/>
      <c r="AC46" s="290"/>
      <c r="AD46" s="290"/>
      <c r="AE46" s="290"/>
    </row>
    <row r="47" spans="6:31" ht="15.75" customHeight="1" x14ac:dyDescent="0.25">
      <c r="F47" s="375">
        <f t="shared" ca="1" si="6"/>
        <v>46254</v>
      </c>
      <c r="G47" s="13">
        <f t="shared" ref="G47:J47" ca="1" si="25">AA30</f>
        <v>0</v>
      </c>
      <c r="H47" s="13">
        <f t="shared" ca="1" si="25"/>
        <v>0</v>
      </c>
      <c r="I47" s="13">
        <f t="shared" ca="1" si="25"/>
        <v>0</v>
      </c>
      <c r="J47" s="13">
        <f t="shared" ca="1" si="25"/>
        <v>0</v>
      </c>
      <c r="K47" s="14">
        <f t="shared" ca="1" si="5"/>
        <v>0</v>
      </c>
      <c r="W47" s="365">
        <v>37</v>
      </c>
      <c r="X47" s="363" t="s">
        <v>16</v>
      </c>
      <c r="Y47" s="363"/>
      <c r="Z47" s="366"/>
      <c r="AA47" s="290"/>
      <c r="AB47" s="290"/>
      <c r="AC47" s="290"/>
      <c r="AD47" s="290"/>
      <c r="AE47" s="290"/>
    </row>
    <row r="48" spans="6:31" ht="15.75" customHeight="1" x14ac:dyDescent="0.25">
      <c r="F48" s="375">
        <f t="shared" ca="1" si="6"/>
        <v>46255</v>
      </c>
      <c r="G48" s="13">
        <f t="shared" ref="G48:J48" ca="1" si="26">AA31</f>
        <v>0</v>
      </c>
      <c r="H48" s="13">
        <f t="shared" ca="1" si="26"/>
        <v>0</v>
      </c>
      <c r="I48" s="13">
        <f t="shared" ca="1" si="26"/>
        <v>0</v>
      </c>
      <c r="J48" s="13">
        <f t="shared" ca="1" si="26"/>
        <v>0</v>
      </c>
      <c r="K48" s="14">
        <f t="shared" ca="1" si="5"/>
        <v>0</v>
      </c>
      <c r="W48" s="365">
        <v>38</v>
      </c>
      <c r="X48" s="363" t="s">
        <v>15</v>
      </c>
      <c r="Y48" s="363"/>
      <c r="Z48" s="366"/>
      <c r="AA48" s="290"/>
      <c r="AB48" s="290"/>
      <c r="AC48" s="290"/>
      <c r="AD48" s="290"/>
      <c r="AE48" s="290"/>
    </row>
    <row r="49" spans="6:31" ht="15.75" customHeight="1" x14ac:dyDescent="0.25">
      <c r="F49" s="375">
        <f t="shared" ca="1" si="6"/>
        <v>46256</v>
      </c>
      <c r="G49" s="13">
        <f t="shared" ref="G49:J49" ca="1" si="27">AA32</f>
        <v>0</v>
      </c>
      <c r="H49" s="13">
        <f t="shared" ca="1" si="27"/>
        <v>0</v>
      </c>
      <c r="I49" s="13">
        <f t="shared" ca="1" si="27"/>
        <v>0</v>
      </c>
      <c r="J49" s="13">
        <f t="shared" ca="1" si="27"/>
        <v>0</v>
      </c>
      <c r="K49" s="14">
        <f t="shared" ca="1" si="5"/>
        <v>0</v>
      </c>
      <c r="W49" s="365">
        <v>39</v>
      </c>
      <c r="X49" s="363" t="s">
        <v>317</v>
      </c>
      <c r="Y49" s="363"/>
      <c r="Z49" s="366"/>
      <c r="AA49" s="290"/>
      <c r="AB49" s="290"/>
      <c r="AC49" s="290"/>
      <c r="AD49" s="290"/>
      <c r="AE49" s="290"/>
    </row>
    <row r="50" spans="6:31" ht="15.75" customHeight="1" x14ac:dyDescent="0.25">
      <c r="F50" s="375">
        <f t="shared" ca="1" si="6"/>
        <v>46257</v>
      </c>
      <c r="G50" s="13">
        <f t="shared" ref="G50:J50" ca="1" si="28">AA33</f>
        <v>0</v>
      </c>
      <c r="H50" s="13">
        <f t="shared" ca="1" si="28"/>
        <v>0</v>
      </c>
      <c r="I50" s="13">
        <f t="shared" ca="1" si="28"/>
        <v>0</v>
      </c>
      <c r="J50" s="13">
        <f t="shared" ca="1" si="28"/>
        <v>0</v>
      </c>
      <c r="K50" s="14">
        <f t="shared" ca="1" si="5"/>
        <v>0</v>
      </c>
      <c r="W50" s="365">
        <v>40</v>
      </c>
      <c r="X50" s="363" t="s">
        <v>107</v>
      </c>
      <c r="Y50" s="363"/>
      <c r="Z50" s="366"/>
      <c r="AA50" s="290"/>
      <c r="AB50" s="290"/>
      <c r="AC50" s="290"/>
      <c r="AD50" s="290"/>
      <c r="AE50" s="290"/>
    </row>
    <row r="51" spans="6:31" ht="15.75" customHeight="1" x14ac:dyDescent="0.25">
      <c r="F51" s="375">
        <f t="shared" ca="1" si="6"/>
        <v>46258</v>
      </c>
      <c r="G51" s="13">
        <f t="shared" ref="G51:J51" ca="1" si="29">AA34</f>
        <v>0</v>
      </c>
      <c r="H51" s="13">
        <f t="shared" ca="1" si="29"/>
        <v>0</v>
      </c>
      <c r="I51" s="13">
        <f t="shared" ca="1" si="29"/>
        <v>0</v>
      </c>
      <c r="J51" s="13">
        <f t="shared" ca="1" si="29"/>
        <v>0</v>
      </c>
      <c r="K51" s="14">
        <f t="shared" ca="1" si="5"/>
        <v>0</v>
      </c>
      <c r="W51" s="365">
        <v>41</v>
      </c>
      <c r="X51" s="363" t="s">
        <v>326</v>
      </c>
      <c r="Y51" s="363"/>
      <c r="Z51" s="366"/>
      <c r="AA51" s="290"/>
      <c r="AB51" s="290"/>
      <c r="AC51" s="290"/>
      <c r="AD51" s="290"/>
      <c r="AE51" s="290"/>
    </row>
    <row r="52" spans="6:31" ht="15.75" customHeight="1" x14ac:dyDescent="0.25">
      <c r="F52" s="375">
        <f t="shared" ca="1" si="6"/>
        <v>46259</v>
      </c>
      <c r="G52" s="13">
        <f t="shared" ref="G52:J52" ca="1" si="30">AA35</f>
        <v>0</v>
      </c>
      <c r="H52" s="13">
        <f t="shared" ca="1" si="30"/>
        <v>0</v>
      </c>
      <c r="I52" s="13">
        <f t="shared" ca="1" si="30"/>
        <v>0</v>
      </c>
      <c r="J52" s="13">
        <f t="shared" ca="1" si="30"/>
        <v>0</v>
      </c>
      <c r="K52" s="14">
        <f t="shared" ca="1" si="5"/>
        <v>0</v>
      </c>
      <c r="W52" s="365">
        <v>42</v>
      </c>
      <c r="X52" s="363" t="s">
        <v>53</v>
      </c>
      <c r="Y52" s="363"/>
      <c r="Z52" s="366"/>
      <c r="AA52" s="290"/>
      <c r="AB52" s="290"/>
      <c r="AC52" s="290"/>
      <c r="AD52" s="290"/>
      <c r="AE52" s="290"/>
    </row>
    <row r="53" spans="6:31" ht="15.75" customHeight="1" x14ac:dyDescent="0.25">
      <c r="F53" s="375">
        <f t="shared" ca="1" si="6"/>
        <v>46260</v>
      </c>
      <c r="G53" s="13">
        <f t="shared" ref="G53:J53" ca="1" si="31">AA36</f>
        <v>0</v>
      </c>
      <c r="H53" s="13">
        <f t="shared" ca="1" si="31"/>
        <v>0</v>
      </c>
      <c r="I53" s="13">
        <f t="shared" ca="1" si="31"/>
        <v>0</v>
      </c>
      <c r="J53" s="13">
        <f t="shared" ca="1" si="31"/>
        <v>0</v>
      </c>
      <c r="K53" s="14">
        <f t="shared" ca="1" si="5"/>
        <v>0</v>
      </c>
      <c r="W53" s="365">
        <v>43</v>
      </c>
      <c r="X53" s="363" t="s">
        <v>335</v>
      </c>
      <c r="Y53" s="363"/>
      <c r="Z53" s="366"/>
      <c r="AA53" s="290"/>
      <c r="AB53" s="290"/>
      <c r="AC53" s="290"/>
      <c r="AD53" s="290"/>
      <c r="AE53" s="290"/>
    </row>
    <row r="54" spans="6:31" ht="15.75" customHeight="1" x14ac:dyDescent="0.25">
      <c r="F54" s="375">
        <f t="shared" ca="1" si="6"/>
        <v>46261</v>
      </c>
      <c r="G54" s="13">
        <f t="shared" ref="G54:J54" ca="1" si="32">AA37</f>
        <v>0</v>
      </c>
      <c r="H54" s="13">
        <f t="shared" ca="1" si="32"/>
        <v>0</v>
      </c>
      <c r="I54" s="13">
        <f t="shared" ca="1" si="32"/>
        <v>0</v>
      </c>
      <c r="J54" s="13">
        <f t="shared" ca="1" si="32"/>
        <v>0</v>
      </c>
      <c r="K54" s="14">
        <f t="shared" ca="1" si="5"/>
        <v>0</v>
      </c>
      <c r="W54" s="365">
        <v>44</v>
      </c>
      <c r="X54" s="363" t="s">
        <v>110</v>
      </c>
      <c r="Y54" s="363"/>
      <c r="Z54" s="366"/>
      <c r="AA54" s="290"/>
      <c r="AB54" s="290"/>
      <c r="AC54" s="290"/>
      <c r="AD54" s="290"/>
      <c r="AE54" s="290"/>
    </row>
    <row r="55" spans="6:31" ht="15.75" customHeight="1" x14ac:dyDescent="0.25">
      <c r="F55" s="375">
        <f t="shared" ca="1" si="6"/>
        <v>46262</v>
      </c>
      <c r="G55" s="13">
        <f t="shared" ref="G55:J55" ca="1" si="33">AA38</f>
        <v>0</v>
      </c>
      <c r="H55" s="13">
        <f t="shared" ca="1" si="33"/>
        <v>0</v>
      </c>
      <c r="I55" s="13">
        <f t="shared" ca="1" si="33"/>
        <v>0</v>
      </c>
      <c r="J55" s="13">
        <f t="shared" ca="1" si="33"/>
        <v>0</v>
      </c>
      <c r="K55" s="14">
        <f t="shared" ca="1" si="5"/>
        <v>0</v>
      </c>
      <c r="W55" s="365">
        <v>45</v>
      </c>
      <c r="X55" s="363" t="s">
        <v>111</v>
      </c>
      <c r="Y55" s="363"/>
      <c r="Z55" s="366"/>
      <c r="AA55" s="290"/>
      <c r="AB55" s="290"/>
      <c r="AC55" s="290"/>
      <c r="AD55" s="290"/>
      <c r="AE55" s="290"/>
    </row>
    <row r="56" spans="6:31" ht="15.75" customHeight="1" x14ac:dyDescent="0.25">
      <c r="F56" s="375">
        <f t="shared" ca="1" si="6"/>
        <v>46263</v>
      </c>
      <c r="G56" s="13">
        <f t="shared" ref="G56:J56" ca="1" si="34">AA39</f>
        <v>0</v>
      </c>
      <c r="H56" s="13">
        <f t="shared" ca="1" si="34"/>
        <v>0</v>
      </c>
      <c r="I56" s="13">
        <f t="shared" ca="1" si="34"/>
        <v>0</v>
      </c>
      <c r="J56" s="13">
        <f t="shared" ca="1" si="34"/>
        <v>0</v>
      </c>
      <c r="K56" s="14">
        <f t="shared" ca="1" si="5"/>
        <v>0</v>
      </c>
      <c r="W56" s="365">
        <v>46</v>
      </c>
      <c r="X56" s="363" t="s">
        <v>112</v>
      </c>
      <c r="Y56" s="363"/>
      <c r="Z56" s="366"/>
      <c r="AA56" s="290"/>
      <c r="AB56" s="290"/>
      <c r="AC56" s="290"/>
      <c r="AD56" s="290"/>
      <c r="AE56" s="290"/>
    </row>
    <row r="57" spans="6:31" ht="15.75" customHeight="1" x14ac:dyDescent="0.25">
      <c r="F57" s="375">
        <f t="shared" ca="1" si="6"/>
        <v>46264</v>
      </c>
      <c r="G57" s="13">
        <f t="shared" ref="G57:J57" ca="1" si="35">AA40</f>
        <v>0</v>
      </c>
      <c r="H57" s="13">
        <f t="shared" ca="1" si="35"/>
        <v>0</v>
      </c>
      <c r="I57" s="13">
        <f t="shared" ca="1" si="35"/>
        <v>0</v>
      </c>
      <c r="J57" s="13">
        <f t="shared" ca="1" si="35"/>
        <v>0</v>
      </c>
      <c r="K57" s="14">
        <f t="shared" ca="1" si="5"/>
        <v>0</v>
      </c>
      <c r="W57" s="365">
        <v>47</v>
      </c>
      <c r="X57" s="363" t="s">
        <v>459</v>
      </c>
      <c r="Y57" s="363"/>
      <c r="Z57" s="366"/>
      <c r="AA57" s="290"/>
      <c r="AB57" s="290"/>
      <c r="AC57" s="290"/>
      <c r="AD57" s="290"/>
      <c r="AE57" s="290"/>
    </row>
    <row r="58" spans="6:31" ht="15.75" customHeight="1" x14ac:dyDescent="0.25">
      <c r="F58" s="376">
        <f t="shared" ca="1" si="6"/>
        <v>46265</v>
      </c>
      <c r="G58" s="377">
        <f t="shared" ref="G58:J58" ca="1" si="36">AA41</f>
        <v>0</v>
      </c>
      <c r="H58" s="377">
        <f t="shared" ca="1" si="36"/>
        <v>0</v>
      </c>
      <c r="I58" s="377">
        <f t="shared" ca="1" si="36"/>
        <v>0</v>
      </c>
      <c r="J58" s="377">
        <f t="shared" ca="1" si="36"/>
        <v>0</v>
      </c>
      <c r="K58" s="378">
        <f t="shared" ca="1" si="5"/>
        <v>0</v>
      </c>
      <c r="W58" s="365">
        <v>48</v>
      </c>
      <c r="X58" s="363" t="s">
        <v>357</v>
      </c>
      <c r="Y58" s="363"/>
      <c r="Z58" s="366"/>
      <c r="AA58" s="290"/>
      <c r="AB58" s="290"/>
      <c r="AC58" s="290"/>
      <c r="AD58" s="290"/>
      <c r="AE58" s="290"/>
    </row>
    <row r="59" spans="6:31" ht="15.75" customHeight="1" x14ac:dyDescent="0.25">
      <c r="W59" s="365">
        <v>49</v>
      </c>
      <c r="X59" s="363" t="s">
        <v>115</v>
      </c>
      <c r="Y59" s="363"/>
      <c r="Z59" s="366"/>
      <c r="AA59" s="290"/>
      <c r="AB59" s="290"/>
      <c r="AC59" s="290"/>
      <c r="AD59" s="290"/>
      <c r="AE59" s="290"/>
    </row>
    <row r="60" spans="6:31" ht="15.75" customHeight="1" x14ac:dyDescent="0.25">
      <c r="W60" s="365">
        <v>50</v>
      </c>
      <c r="X60" s="363" t="s">
        <v>116</v>
      </c>
      <c r="Y60" s="363"/>
      <c r="Z60" s="366"/>
      <c r="AA60" s="290"/>
      <c r="AB60" s="290"/>
      <c r="AC60" s="290"/>
      <c r="AD60" s="290"/>
      <c r="AE60" s="290"/>
    </row>
    <row r="61" spans="6:31" ht="15.75" customHeight="1" x14ac:dyDescent="0.25">
      <c r="W61" s="365">
        <v>51</v>
      </c>
      <c r="X61" s="363" t="s">
        <v>117</v>
      </c>
      <c r="Y61" s="363"/>
      <c r="Z61" s="366"/>
      <c r="AA61" s="290"/>
      <c r="AB61" s="290"/>
      <c r="AC61" s="290"/>
      <c r="AD61" s="290"/>
      <c r="AE61" s="290"/>
    </row>
    <row r="62" spans="6:31" ht="15.75" customHeight="1" x14ac:dyDescent="0.25">
      <c r="W62" s="365">
        <v>52</v>
      </c>
      <c r="X62" s="363" t="s">
        <v>118</v>
      </c>
      <c r="Y62" s="363"/>
      <c r="Z62" s="366"/>
      <c r="AA62" s="290"/>
      <c r="AB62" s="290"/>
      <c r="AC62" s="290"/>
      <c r="AD62" s="290"/>
      <c r="AE62" s="290"/>
    </row>
    <row r="63" spans="6:31" ht="15.75" customHeight="1" x14ac:dyDescent="0.25">
      <c r="W63" s="365">
        <v>53</v>
      </c>
      <c r="X63" s="363" t="s">
        <v>119</v>
      </c>
      <c r="Y63" s="363"/>
      <c r="Z63" s="366"/>
      <c r="AA63" s="290"/>
      <c r="AB63" s="290"/>
      <c r="AC63" s="290"/>
      <c r="AD63" s="290"/>
      <c r="AE63" s="290"/>
    </row>
    <row r="64" spans="6:31" ht="15.75" customHeight="1" x14ac:dyDescent="0.25">
      <c r="W64" s="365">
        <v>54</v>
      </c>
      <c r="X64" s="363" t="s">
        <v>382</v>
      </c>
      <c r="Y64" s="363"/>
      <c r="Z64" s="366"/>
      <c r="AA64" s="290"/>
      <c r="AB64" s="290"/>
      <c r="AC64" s="290"/>
      <c r="AD64" s="290"/>
      <c r="AE64" s="290"/>
    </row>
    <row r="65" spans="23:31" ht="15.75" customHeight="1" x14ac:dyDescent="0.25">
      <c r="W65" s="365">
        <v>55</v>
      </c>
      <c r="X65" s="363" t="s">
        <v>460</v>
      </c>
      <c r="Y65" s="363"/>
      <c r="Z65" s="363"/>
      <c r="AA65" s="290"/>
      <c r="AB65" s="290"/>
      <c r="AC65" s="290"/>
      <c r="AD65" s="290"/>
      <c r="AE65" s="290"/>
    </row>
    <row r="66" spans="23:31" ht="15.75" customHeight="1" x14ac:dyDescent="0.25">
      <c r="W66" s="365">
        <v>56</v>
      </c>
      <c r="X66" s="363" t="s">
        <v>461</v>
      </c>
      <c r="Y66" s="363"/>
      <c r="Z66" s="363"/>
      <c r="AA66" s="290"/>
      <c r="AB66" s="290"/>
      <c r="AC66" s="290"/>
      <c r="AD66" s="290"/>
      <c r="AE66" s="290"/>
    </row>
    <row r="67" spans="23:31" ht="15.75" customHeight="1" x14ac:dyDescent="0.25">
      <c r="W67" s="365">
        <v>57</v>
      </c>
      <c r="X67" s="363" t="s">
        <v>25</v>
      </c>
      <c r="Y67" s="363"/>
      <c r="Z67" s="363"/>
      <c r="AA67" s="290"/>
      <c r="AB67" s="290"/>
      <c r="AC67" s="290"/>
      <c r="AD67" s="290"/>
      <c r="AE67" s="290"/>
    </row>
    <row r="68" spans="23:31" ht="15.75" customHeight="1" x14ac:dyDescent="0.25">
      <c r="W68" s="365">
        <v>58</v>
      </c>
      <c r="X68" s="363" t="s">
        <v>120</v>
      </c>
      <c r="Y68" s="363"/>
      <c r="Z68" s="363"/>
      <c r="AA68" s="290"/>
      <c r="AB68" s="290"/>
      <c r="AC68" s="290"/>
      <c r="AD68" s="290"/>
      <c r="AE68" s="290"/>
    </row>
    <row r="69" spans="23:31" ht="15.75" customHeight="1" x14ac:dyDescent="0.25">
      <c r="W69" s="365">
        <v>59</v>
      </c>
      <c r="X69" s="363" t="s">
        <v>395</v>
      </c>
      <c r="Y69" s="363"/>
      <c r="Z69" s="363"/>
      <c r="AA69" s="290"/>
      <c r="AB69" s="290"/>
      <c r="AC69" s="290"/>
      <c r="AD69" s="290"/>
      <c r="AE69" s="290"/>
    </row>
    <row r="70" spans="23:31" ht="15.75" customHeight="1" x14ac:dyDescent="0.25">
      <c r="W70" s="365">
        <v>60</v>
      </c>
      <c r="X70" s="363" t="s">
        <v>21</v>
      </c>
      <c r="Y70" s="363"/>
      <c r="Z70" s="363"/>
      <c r="AA70" s="290"/>
      <c r="AB70" s="290"/>
      <c r="AC70" s="290"/>
      <c r="AD70" s="290"/>
      <c r="AE70" s="290"/>
    </row>
    <row r="71" spans="23:31" ht="15.75" customHeight="1" x14ac:dyDescent="0.25">
      <c r="W71" s="365">
        <v>61</v>
      </c>
      <c r="X71" s="363" t="s">
        <v>22</v>
      </c>
      <c r="Y71" s="363"/>
      <c r="Z71" s="363"/>
      <c r="AA71" s="290"/>
      <c r="AB71" s="290"/>
      <c r="AC71" s="290"/>
      <c r="AD71" s="290"/>
      <c r="AE71" s="290"/>
    </row>
    <row r="72" spans="23:31" ht="15.75" customHeight="1" x14ac:dyDescent="0.25">
      <c r="W72" s="365">
        <v>62</v>
      </c>
      <c r="X72" s="363" t="s">
        <v>123</v>
      </c>
      <c r="Y72" s="363"/>
      <c r="Z72" s="363"/>
      <c r="AA72" s="290"/>
      <c r="AB72" s="290"/>
      <c r="AC72" s="290"/>
      <c r="AD72" s="290"/>
      <c r="AE72" s="290"/>
    </row>
    <row r="73" spans="23:31" ht="15.75" customHeight="1" x14ac:dyDescent="0.25">
      <c r="W73" s="365">
        <v>63</v>
      </c>
      <c r="X73" s="363" t="s">
        <v>42</v>
      </c>
      <c r="Y73" s="363"/>
      <c r="Z73" s="363"/>
      <c r="AA73" s="290"/>
      <c r="AB73" s="290"/>
      <c r="AC73" s="290"/>
      <c r="AD73" s="290"/>
      <c r="AE73" s="290"/>
    </row>
    <row r="74" spans="23:31" ht="15.75" customHeight="1" x14ac:dyDescent="0.25">
      <c r="W74" s="365">
        <v>64</v>
      </c>
      <c r="X74" s="363" t="s">
        <v>48</v>
      </c>
      <c r="Y74" s="363"/>
      <c r="Z74" s="363"/>
      <c r="AA74" s="290"/>
      <c r="AB74" s="290"/>
      <c r="AC74" s="290"/>
      <c r="AD74" s="290"/>
      <c r="AE74" s="290"/>
    </row>
    <row r="75" spans="23:31" ht="15.75" customHeight="1" x14ac:dyDescent="0.25">
      <c r="W75" s="365">
        <v>65</v>
      </c>
      <c r="X75" s="363" t="s">
        <v>145</v>
      </c>
      <c r="Y75" s="363"/>
      <c r="Z75" s="363"/>
      <c r="AA75" s="290"/>
      <c r="AB75" s="290"/>
      <c r="AC75" s="290"/>
      <c r="AD75" s="290"/>
      <c r="AE75" s="290"/>
    </row>
    <row r="76" spans="23:31" ht="15.75" customHeight="1" x14ac:dyDescent="0.25">
      <c r="W76" s="365">
        <v>66</v>
      </c>
      <c r="X76" s="363" t="s">
        <v>127</v>
      </c>
      <c r="Y76" s="363"/>
      <c r="Z76" s="363"/>
      <c r="AA76" s="290"/>
      <c r="AB76" s="290"/>
      <c r="AC76" s="290"/>
      <c r="AD76" s="290"/>
      <c r="AE76" s="290"/>
    </row>
    <row r="77" spans="23:31" ht="15.75" customHeight="1" x14ac:dyDescent="0.2">
      <c r="W77" s="290"/>
      <c r="X77" s="290"/>
      <c r="Y77" s="290"/>
      <c r="Z77" s="290"/>
      <c r="AA77" s="290"/>
      <c r="AB77" s="290"/>
      <c r="AC77" s="290"/>
      <c r="AD77" s="290"/>
      <c r="AE77" s="290"/>
    </row>
    <row r="78" spans="23:31" ht="15.75" customHeight="1" x14ac:dyDescent="0.2">
      <c r="W78" s="290"/>
      <c r="X78" s="290"/>
      <c r="Y78" s="290"/>
      <c r="Z78" s="290"/>
      <c r="AA78" s="290"/>
      <c r="AB78" s="290"/>
      <c r="AC78" s="290"/>
      <c r="AD78" s="290"/>
      <c r="AE78" s="290"/>
    </row>
    <row r="79" spans="23:31" ht="15.75" customHeight="1" x14ac:dyDescent="0.2">
      <c r="W79" s="290"/>
      <c r="X79" s="290"/>
      <c r="Y79" s="290"/>
      <c r="Z79" s="290"/>
      <c r="AA79" s="290"/>
      <c r="AB79" s="290"/>
      <c r="AC79" s="290"/>
      <c r="AD79" s="290"/>
      <c r="AE79" s="290"/>
    </row>
    <row r="80" spans="23:31" ht="15.75" customHeight="1" x14ac:dyDescent="0.2">
      <c r="W80" s="290"/>
      <c r="X80" s="290"/>
      <c r="Y80" s="290"/>
      <c r="Z80" s="290"/>
      <c r="AA80" s="290"/>
      <c r="AB80" s="290"/>
      <c r="AC80" s="290"/>
      <c r="AD80" s="290"/>
      <c r="AE80" s="290"/>
    </row>
    <row r="81" spans="23:31" ht="15.75" customHeight="1" x14ac:dyDescent="0.2">
      <c r="W81" s="290"/>
      <c r="X81" s="290"/>
      <c r="Y81" s="290"/>
      <c r="Z81" s="290"/>
      <c r="AA81" s="290"/>
      <c r="AB81" s="290"/>
      <c r="AC81" s="290"/>
      <c r="AD81" s="290"/>
      <c r="AE81" s="290"/>
    </row>
    <row r="82" spans="23:31" ht="15.75" customHeight="1" x14ac:dyDescent="0.2">
      <c r="W82" s="290"/>
      <c r="X82" s="290"/>
      <c r="Y82" s="290"/>
      <c r="Z82" s="290"/>
      <c r="AA82" s="290"/>
      <c r="AB82" s="290"/>
      <c r="AC82" s="290"/>
      <c r="AD82" s="290"/>
      <c r="AE82" s="290"/>
    </row>
    <row r="83" spans="23:31" ht="15.75" customHeight="1" x14ac:dyDescent="0.2">
      <c r="W83" s="290"/>
      <c r="X83" s="290"/>
      <c r="Y83" s="290"/>
      <c r="Z83" s="290"/>
      <c r="AA83" s="290"/>
      <c r="AB83" s="290"/>
      <c r="AC83" s="290"/>
      <c r="AD83" s="290"/>
      <c r="AE83" s="290"/>
    </row>
    <row r="84" spans="23:31" ht="15.75" customHeight="1" x14ac:dyDescent="0.2">
      <c r="W84" s="290"/>
      <c r="X84" s="290"/>
      <c r="Y84" s="290"/>
      <c r="Z84" s="290"/>
      <c r="AA84" s="290"/>
      <c r="AB84" s="290"/>
      <c r="AC84" s="290"/>
      <c r="AD84" s="290"/>
      <c r="AE84" s="290"/>
    </row>
    <row r="85" spans="23:31" ht="15.75" customHeight="1" x14ac:dyDescent="0.2">
      <c r="W85" s="290"/>
      <c r="X85" s="290"/>
      <c r="Y85" s="290"/>
      <c r="Z85" s="290"/>
      <c r="AA85" s="290"/>
      <c r="AB85" s="290"/>
      <c r="AC85" s="290"/>
      <c r="AD85" s="290"/>
      <c r="AE85" s="290"/>
    </row>
    <row r="86" spans="23:31" ht="15.75" customHeight="1" x14ac:dyDescent="0.2">
      <c r="W86" s="290"/>
      <c r="X86" s="290"/>
      <c r="Y86" s="290"/>
      <c r="Z86" s="290"/>
      <c r="AA86" s="290"/>
      <c r="AB86" s="290"/>
      <c r="AC86" s="290"/>
      <c r="AD86" s="290"/>
      <c r="AE86" s="290"/>
    </row>
    <row r="87" spans="23:31" ht="15.75" customHeight="1" x14ac:dyDescent="0.2">
      <c r="W87" s="290"/>
      <c r="X87" s="290"/>
      <c r="Y87" s="290"/>
      <c r="Z87" s="290"/>
      <c r="AA87" s="290"/>
      <c r="AB87" s="290"/>
      <c r="AC87" s="290"/>
      <c r="AD87" s="290"/>
      <c r="AE87" s="290"/>
    </row>
    <row r="88" spans="23:31" ht="15.75" customHeight="1" x14ac:dyDescent="0.2">
      <c r="W88" s="290"/>
      <c r="X88" s="290"/>
      <c r="Y88" s="290"/>
      <c r="Z88" s="290"/>
      <c r="AA88" s="290"/>
      <c r="AB88" s="290"/>
      <c r="AC88" s="290"/>
      <c r="AD88" s="290"/>
      <c r="AE88" s="290"/>
    </row>
    <row r="89" spans="23:31" ht="15.75" customHeight="1" x14ac:dyDescent="0.2">
      <c r="W89" s="290"/>
      <c r="X89" s="290"/>
      <c r="Y89" s="290"/>
      <c r="Z89" s="290"/>
      <c r="AA89" s="290"/>
      <c r="AB89" s="290"/>
      <c r="AC89" s="290"/>
      <c r="AD89" s="290"/>
      <c r="AE89" s="290"/>
    </row>
    <row r="90" spans="23:31" ht="15.75" customHeight="1" x14ac:dyDescent="0.2">
      <c r="W90" s="290"/>
      <c r="X90" s="290"/>
      <c r="Y90" s="290"/>
      <c r="Z90" s="290"/>
      <c r="AA90" s="290"/>
      <c r="AB90" s="290"/>
      <c r="AC90" s="290"/>
      <c r="AD90" s="290"/>
      <c r="AE90" s="290"/>
    </row>
    <row r="91" spans="23:31" ht="15.75" customHeight="1" x14ac:dyDescent="0.2">
      <c r="W91" s="290"/>
      <c r="X91" s="290"/>
      <c r="Y91" s="290"/>
      <c r="Z91" s="290"/>
      <c r="AA91" s="290"/>
      <c r="AB91" s="290"/>
      <c r="AC91" s="290"/>
      <c r="AD91" s="290"/>
      <c r="AE91" s="290"/>
    </row>
    <row r="92" spans="23:31" ht="15.75" customHeight="1" x14ac:dyDescent="0.2">
      <c r="W92" s="290"/>
      <c r="X92" s="290"/>
      <c r="Y92" s="290"/>
      <c r="Z92" s="290"/>
      <c r="AA92" s="290"/>
      <c r="AB92" s="290"/>
      <c r="AC92" s="290"/>
      <c r="AD92" s="290"/>
      <c r="AE92" s="290"/>
    </row>
    <row r="93" spans="23:31" ht="15.75" customHeight="1" x14ac:dyDescent="0.2">
      <c r="W93" s="290"/>
      <c r="X93" s="290"/>
      <c r="Y93" s="290"/>
      <c r="Z93" s="290"/>
      <c r="AA93" s="290"/>
      <c r="AB93" s="290"/>
      <c r="AC93" s="290"/>
      <c r="AD93" s="290"/>
      <c r="AE93" s="290"/>
    </row>
    <row r="94" spans="23:31" ht="15.75" customHeight="1" x14ac:dyDescent="0.2">
      <c r="W94" s="290"/>
      <c r="X94" s="290"/>
      <c r="Y94" s="290"/>
      <c r="Z94" s="290"/>
      <c r="AA94" s="290"/>
      <c r="AB94" s="290"/>
      <c r="AC94" s="290"/>
      <c r="AD94" s="290"/>
      <c r="AE94" s="290"/>
    </row>
    <row r="95" spans="23:31" ht="15.75" customHeight="1" x14ac:dyDescent="0.2">
      <c r="W95" s="290"/>
      <c r="X95" s="290"/>
      <c r="Y95" s="290"/>
      <c r="Z95" s="290"/>
      <c r="AA95" s="290"/>
      <c r="AB95" s="290"/>
      <c r="AC95" s="290"/>
      <c r="AD95" s="290"/>
      <c r="AE95" s="290"/>
    </row>
    <row r="96" spans="23:31" ht="15.75" customHeight="1" x14ac:dyDescent="0.2">
      <c r="W96" s="290"/>
      <c r="X96" s="290"/>
      <c r="Y96" s="290"/>
      <c r="Z96" s="290"/>
      <c r="AA96" s="290"/>
      <c r="AB96" s="290"/>
      <c r="AC96" s="290"/>
      <c r="AD96" s="290"/>
      <c r="AE96" s="290"/>
    </row>
    <row r="97" spans="23:31" ht="15.75" customHeight="1" x14ac:dyDescent="0.2">
      <c r="W97" s="290"/>
      <c r="X97" s="290"/>
      <c r="Y97" s="290"/>
      <c r="Z97" s="290"/>
      <c r="AA97" s="290"/>
      <c r="AB97" s="290"/>
      <c r="AC97" s="290"/>
      <c r="AD97" s="290"/>
      <c r="AE97" s="290"/>
    </row>
    <row r="98" spans="23:31" ht="15.75" customHeight="1" x14ac:dyDescent="0.2">
      <c r="W98" s="290"/>
      <c r="X98" s="290"/>
      <c r="Y98" s="290"/>
      <c r="Z98" s="290"/>
      <c r="AA98" s="290"/>
      <c r="AB98" s="290"/>
      <c r="AC98" s="290"/>
      <c r="AD98" s="290"/>
      <c r="AE98" s="290"/>
    </row>
    <row r="99" spans="23:31" ht="15.75" customHeight="1" x14ac:dyDescent="0.2">
      <c r="W99" s="290"/>
      <c r="X99" s="290"/>
      <c r="Y99" s="290"/>
      <c r="Z99" s="290"/>
      <c r="AA99" s="290"/>
      <c r="AB99" s="290"/>
      <c r="AC99" s="290"/>
      <c r="AD99" s="290"/>
      <c r="AE99" s="290"/>
    </row>
    <row r="100" spans="23:31" ht="15.75" customHeight="1" x14ac:dyDescent="0.2">
      <c r="W100" s="290"/>
      <c r="X100" s="290"/>
      <c r="Y100" s="290"/>
      <c r="Z100" s="290"/>
      <c r="AA100" s="290"/>
      <c r="AB100" s="290"/>
      <c r="AC100" s="290"/>
      <c r="AD100" s="290"/>
      <c r="AE100" s="290"/>
    </row>
    <row r="101" spans="23:31" ht="15.75" customHeight="1" x14ac:dyDescent="0.2">
      <c r="W101" s="290"/>
      <c r="X101" s="290"/>
      <c r="Y101" s="290"/>
      <c r="Z101" s="290"/>
      <c r="AA101" s="290"/>
      <c r="AB101" s="290"/>
      <c r="AC101" s="290"/>
      <c r="AD101" s="290"/>
      <c r="AE101" s="290"/>
    </row>
    <row r="102" spans="23:31" ht="15.75" customHeight="1" x14ac:dyDescent="0.2">
      <c r="W102" s="290"/>
      <c r="X102" s="290"/>
      <c r="Y102" s="290"/>
      <c r="Z102" s="290"/>
      <c r="AA102" s="290"/>
      <c r="AB102" s="290"/>
      <c r="AC102" s="290"/>
      <c r="AD102" s="290"/>
      <c r="AE102" s="290"/>
    </row>
    <row r="103" spans="23:31" ht="15.75" customHeight="1" x14ac:dyDescent="0.2">
      <c r="W103" s="290"/>
      <c r="X103" s="290"/>
      <c r="Y103" s="290"/>
      <c r="Z103" s="290"/>
      <c r="AA103" s="290"/>
      <c r="AB103" s="290"/>
      <c r="AC103" s="290"/>
      <c r="AD103" s="290"/>
      <c r="AE103" s="290"/>
    </row>
    <row r="104" spans="23:31" ht="15.75" customHeight="1" x14ac:dyDescent="0.2">
      <c r="W104" s="290"/>
      <c r="X104" s="290"/>
      <c r="Y104" s="290"/>
      <c r="Z104" s="290"/>
      <c r="AA104" s="290"/>
      <c r="AB104" s="290"/>
      <c r="AC104" s="290"/>
      <c r="AD104" s="290"/>
      <c r="AE104" s="290"/>
    </row>
    <row r="105" spans="23:31" ht="15.75" customHeight="1" x14ac:dyDescent="0.2">
      <c r="W105" s="290"/>
      <c r="X105" s="290"/>
      <c r="Y105" s="290"/>
      <c r="Z105" s="290"/>
      <c r="AA105" s="290"/>
      <c r="AB105" s="290"/>
      <c r="AC105" s="290"/>
      <c r="AD105" s="290"/>
      <c r="AE105" s="290"/>
    </row>
    <row r="106" spans="23:31" ht="15.75" customHeight="1" x14ac:dyDescent="0.2">
      <c r="W106" s="290"/>
      <c r="X106" s="290"/>
      <c r="Y106" s="290"/>
      <c r="Z106" s="290"/>
      <c r="AA106" s="290"/>
      <c r="AB106" s="290"/>
      <c r="AC106" s="290"/>
      <c r="AD106" s="290"/>
      <c r="AE106" s="290"/>
    </row>
    <row r="107" spans="23:31" ht="15.75" customHeight="1" x14ac:dyDescent="0.2">
      <c r="W107" s="290"/>
      <c r="X107" s="290"/>
      <c r="Y107" s="290"/>
      <c r="Z107" s="290"/>
      <c r="AA107" s="290"/>
      <c r="AB107" s="290"/>
      <c r="AC107" s="290"/>
      <c r="AD107" s="290"/>
      <c r="AE107" s="290"/>
    </row>
    <row r="108" spans="23:31" ht="15.75" customHeight="1" x14ac:dyDescent="0.2">
      <c r="W108" s="290"/>
      <c r="X108" s="290"/>
      <c r="Y108" s="290"/>
      <c r="Z108" s="290"/>
      <c r="AA108" s="290"/>
      <c r="AB108" s="290"/>
      <c r="AC108" s="290"/>
      <c r="AD108" s="290"/>
      <c r="AE108" s="290"/>
    </row>
    <row r="109" spans="23:31" ht="15.75" customHeight="1" x14ac:dyDescent="0.2">
      <c r="W109" s="290"/>
      <c r="X109" s="290"/>
      <c r="Y109" s="290"/>
      <c r="Z109" s="290"/>
      <c r="AA109" s="290"/>
      <c r="AB109" s="290"/>
      <c r="AC109" s="290"/>
      <c r="AD109" s="290"/>
      <c r="AE109" s="290"/>
    </row>
    <row r="110" spans="23:31" ht="15.75" customHeight="1" x14ac:dyDescent="0.2">
      <c r="W110" s="290"/>
      <c r="X110" s="290"/>
      <c r="Y110" s="290"/>
      <c r="Z110" s="290"/>
      <c r="AA110" s="290"/>
      <c r="AB110" s="290"/>
      <c r="AC110" s="290"/>
      <c r="AD110" s="290"/>
      <c r="AE110" s="290"/>
    </row>
    <row r="111" spans="23:31" ht="15.75" customHeight="1" x14ac:dyDescent="0.2">
      <c r="W111" s="290"/>
      <c r="X111" s="290"/>
      <c r="Y111" s="290"/>
      <c r="Z111" s="290"/>
      <c r="AA111" s="290"/>
      <c r="AB111" s="290"/>
      <c r="AC111" s="290"/>
      <c r="AD111" s="290"/>
      <c r="AE111" s="290"/>
    </row>
    <row r="112" spans="23:31" ht="15.75" customHeight="1" x14ac:dyDescent="0.2">
      <c r="W112" s="290"/>
      <c r="X112" s="290"/>
      <c r="Y112" s="290"/>
      <c r="Z112" s="290"/>
      <c r="AA112" s="290"/>
      <c r="AB112" s="290"/>
      <c r="AC112" s="290"/>
      <c r="AD112" s="290"/>
      <c r="AE112" s="290"/>
    </row>
    <row r="113" spans="23:31" ht="15.75" customHeight="1" x14ac:dyDescent="0.2">
      <c r="W113" s="290"/>
      <c r="X113" s="290"/>
      <c r="Y113" s="290"/>
      <c r="Z113" s="290"/>
      <c r="AA113" s="290"/>
      <c r="AB113" s="290"/>
      <c r="AC113" s="290"/>
      <c r="AD113" s="290"/>
      <c r="AE113" s="290"/>
    </row>
    <row r="114" spans="23:31" ht="15.75" customHeight="1" x14ac:dyDescent="0.2">
      <c r="W114" s="290"/>
      <c r="X114" s="290"/>
      <c r="Y114" s="290"/>
      <c r="Z114" s="290"/>
      <c r="AA114" s="290"/>
      <c r="AB114" s="290"/>
      <c r="AC114" s="290"/>
      <c r="AD114" s="290"/>
      <c r="AE114" s="290"/>
    </row>
    <row r="115" spans="23:31" ht="15.75" customHeight="1" x14ac:dyDescent="0.2">
      <c r="W115" s="290"/>
      <c r="X115" s="290"/>
      <c r="Y115" s="290"/>
      <c r="Z115" s="290"/>
      <c r="AA115" s="290"/>
      <c r="AB115" s="290"/>
      <c r="AC115" s="290"/>
      <c r="AD115" s="290"/>
      <c r="AE115" s="290"/>
    </row>
    <row r="116" spans="23:31" ht="15.75" customHeight="1" x14ac:dyDescent="0.2">
      <c r="W116" s="290"/>
      <c r="X116" s="290"/>
      <c r="Y116" s="290"/>
      <c r="Z116" s="290"/>
      <c r="AA116" s="290"/>
      <c r="AB116" s="290"/>
      <c r="AC116" s="290"/>
      <c r="AD116" s="290"/>
      <c r="AE116" s="290"/>
    </row>
    <row r="117" spans="23:31" ht="15.75" customHeight="1" x14ac:dyDescent="0.2">
      <c r="W117" s="290"/>
      <c r="X117" s="290"/>
      <c r="Y117" s="290"/>
      <c r="Z117" s="290"/>
      <c r="AA117" s="290"/>
      <c r="AB117" s="290"/>
      <c r="AC117" s="290"/>
      <c r="AD117" s="290"/>
      <c r="AE117" s="290"/>
    </row>
    <row r="118" spans="23:31" ht="15.75" customHeight="1" x14ac:dyDescent="0.2">
      <c r="W118" s="290"/>
      <c r="X118" s="290"/>
      <c r="Y118" s="290"/>
      <c r="Z118" s="290"/>
      <c r="AA118" s="290"/>
      <c r="AB118" s="290"/>
      <c r="AC118" s="290"/>
      <c r="AD118" s="290"/>
      <c r="AE118" s="290"/>
    </row>
    <row r="119" spans="23:31" ht="15.75" customHeight="1" x14ac:dyDescent="0.2">
      <c r="W119" s="290"/>
      <c r="X119" s="290"/>
      <c r="Y119" s="290"/>
      <c r="Z119" s="290"/>
      <c r="AA119" s="290"/>
      <c r="AB119" s="290"/>
      <c r="AC119" s="290"/>
      <c r="AD119" s="290"/>
      <c r="AE119" s="290"/>
    </row>
    <row r="120" spans="23:31" ht="15.75" customHeight="1" x14ac:dyDescent="0.2">
      <c r="W120" s="290"/>
      <c r="X120" s="290"/>
      <c r="Y120" s="290"/>
      <c r="Z120" s="290"/>
      <c r="AA120" s="290"/>
      <c r="AB120" s="290"/>
      <c r="AC120" s="290"/>
      <c r="AD120" s="290"/>
      <c r="AE120" s="290"/>
    </row>
    <row r="121" spans="23:31" ht="15.75" customHeight="1" x14ac:dyDescent="0.2">
      <c r="W121" s="290"/>
      <c r="X121" s="290"/>
      <c r="Y121" s="290"/>
      <c r="Z121" s="290"/>
      <c r="AA121" s="290"/>
      <c r="AB121" s="290"/>
      <c r="AC121" s="290"/>
      <c r="AD121" s="290"/>
      <c r="AE121" s="290"/>
    </row>
    <row r="122" spans="23:31" ht="15.75" customHeight="1" x14ac:dyDescent="0.2">
      <c r="W122" s="290"/>
      <c r="X122" s="290"/>
      <c r="Y122" s="290"/>
      <c r="Z122" s="290"/>
      <c r="AA122" s="290"/>
      <c r="AB122" s="290"/>
      <c r="AC122" s="290"/>
      <c r="AD122" s="290"/>
      <c r="AE122" s="290"/>
    </row>
    <row r="123" spans="23:31" ht="15.75" customHeight="1" x14ac:dyDescent="0.2">
      <c r="W123" s="290"/>
      <c r="X123" s="290"/>
      <c r="Y123" s="290"/>
      <c r="Z123" s="290"/>
      <c r="AA123" s="290"/>
      <c r="AB123" s="290"/>
      <c r="AC123" s="290"/>
      <c r="AD123" s="290"/>
      <c r="AE123" s="290"/>
    </row>
    <row r="124" spans="23:31" ht="15.75" customHeight="1" x14ac:dyDescent="0.2">
      <c r="W124" s="290"/>
      <c r="X124" s="290"/>
      <c r="Y124" s="290"/>
      <c r="Z124" s="290"/>
      <c r="AA124" s="290"/>
      <c r="AB124" s="290"/>
      <c r="AC124" s="290"/>
      <c r="AD124" s="290"/>
      <c r="AE124" s="290"/>
    </row>
    <row r="125" spans="23:31" ht="15.75" customHeight="1" x14ac:dyDescent="0.2">
      <c r="W125" s="290"/>
      <c r="X125" s="290"/>
      <c r="Y125" s="290"/>
      <c r="Z125" s="290"/>
      <c r="AA125" s="290"/>
      <c r="AB125" s="290"/>
      <c r="AC125" s="290"/>
      <c r="AD125" s="290"/>
      <c r="AE125" s="290"/>
    </row>
    <row r="126" spans="23:31" ht="15.75" customHeight="1" x14ac:dyDescent="0.2">
      <c r="W126" s="290"/>
      <c r="X126" s="290"/>
      <c r="Y126" s="290"/>
      <c r="Z126" s="290"/>
      <c r="AA126" s="290"/>
      <c r="AB126" s="290"/>
      <c r="AC126" s="290"/>
      <c r="AD126" s="290"/>
      <c r="AE126" s="290"/>
    </row>
    <row r="127" spans="23:31" ht="15.75" customHeight="1" x14ac:dyDescent="0.2">
      <c r="W127" s="290"/>
      <c r="X127" s="290"/>
      <c r="Y127" s="290"/>
      <c r="Z127" s="290"/>
      <c r="AA127" s="290"/>
      <c r="AB127" s="290"/>
      <c r="AC127" s="290"/>
      <c r="AD127" s="290"/>
      <c r="AE127" s="290"/>
    </row>
    <row r="128" spans="23:31" ht="15.75" customHeight="1" x14ac:dyDescent="0.2">
      <c r="W128" s="290"/>
      <c r="X128" s="290"/>
      <c r="Y128" s="290"/>
      <c r="Z128" s="290"/>
      <c r="AA128" s="290"/>
      <c r="AB128" s="290"/>
      <c r="AC128" s="290"/>
      <c r="AD128" s="290"/>
      <c r="AE128" s="290"/>
    </row>
    <row r="129" spans="23:31" ht="15.75" customHeight="1" x14ac:dyDescent="0.2">
      <c r="W129" s="290"/>
      <c r="X129" s="290"/>
      <c r="Y129" s="290"/>
      <c r="Z129" s="290"/>
      <c r="AA129" s="290"/>
      <c r="AB129" s="290"/>
      <c r="AC129" s="290"/>
      <c r="AD129" s="290"/>
      <c r="AE129" s="290"/>
    </row>
    <row r="130" spans="23:31" ht="15.75" customHeight="1" x14ac:dyDescent="0.2">
      <c r="W130" s="290"/>
      <c r="X130" s="290"/>
      <c r="Y130" s="290"/>
      <c r="Z130" s="290"/>
      <c r="AA130" s="290"/>
      <c r="AB130" s="290"/>
      <c r="AC130" s="290"/>
      <c r="AD130" s="290"/>
      <c r="AE130" s="290"/>
    </row>
    <row r="131" spans="23:31" ht="15.75" customHeight="1" x14ac:dyDescent="0.2">
      <c r="W131" s="290"/>
      <c r="X131" s="290"/>
      <c r="Y131" s="290"/>
      <c r="Z131" s="290"/>
      <c r="AA131" s="290"/>
      <c r="AB131" s="290"/>
      <c r="AC131" s="290"/>
      <c r="AD131" s="290"/>
      <c r="AE131" s="290"/>
    </row>
    <row r="132" spans="23:31" ht="15.75" customHeight="1" x14ac:dyDescent="0.2">
      <c r="W132" s="290"/>
      <c r="X132" s="290"/>
      <c r="Y132" s="290"/>
      <c r="Z132" s="290"/>
      <c r="AA132" s="290"/>
      <c r="AB132" s="290"/>
      <c r="AC132" s="290"/>
      <c r="AD132" s="290"/>
      <c r="AE132" s="290"/>
    </row>
    <row r="133" spans="23:31" ht="15.75" customHeight="1" x14ac:dyDescent="0.2">
      <c r="W133" s="290"/>
      <c r="X133" s="290"/>
      <c r="Y133" s="290"/>
      <c r="Z133" s="290"/>
      <c r="AA133" s="290"/>
      <c r="AB133" s="290"/>
      <c r="AC133" s="290"/>
      <c r="AD133" s="290"/>
      <c r="AE133" s="290"/>
    </row>
    <row r="134" spans="23:31" ht="15.75" customHeight="1" x14ac:dyDescent="0.2">
      <c r="W134" s="290"/>
      <c r="X134" s="290"/>
      <c r="Y134" s="290"/>
      <c r="Z134" s="290"/>
      <c r="AA134" s="290"/>
      <c r="AB134" s="290"/>
      <c r="AC134" s="290"/>
      <c r="AD134" s="290"/>
      <c r="AE134" s="290"/>
    </row>
    <row r="135" spans="23:31" ht="15.75" customHeight="1" x14ac:dyDescent="0.2">
      <c r="W135" s="290"/>
      <c r="X135" s="290"/>
      <c r="Y135" s="290"/>
      <c r="Z135" s="290"/>
      <c r="AA135" s="290"/>
      <c r="AB135" s="290"/>
      <c r="AC135" s="290"/>
      <c r="AD135" s="290"/>
      <c r="AE135" s="290"/>
    </row>
    <row r="136" spans="23:31" ht="15.75" customHeight="1" x14ac:dyDescent="0.2">
      <c r="W136" s="290"/>
      <c r="X136" s="290"/>
      <c r="Y136" s="290"/>
      <c r="Z136" s="290"/>
      <c r="AA136" s="290"/>
      <c r="AB136" s="290"/>
      <c r="AC136" s="290"/>
      <c r="AD136" s="290"/>
      <c r="AE136" s="290"/>
    </row>
    <row r="137" spans="23:31" ht="15.75" customHeight="1" x14ac:dyDescent="0.2">
      <c r="W137" s="290"/>
      <c r="X137" s="290"/>
      <c r="Y137" s="290"/>
      <c r="Z137" s="290"/>
      <c r="AA137" s="290"/>
      <c r="AB137" s="290"/>
      <c r="AC137" s="290"/>
      <c r="AD137" s="290"/>
      <c r="AE137" s="290"/>
    </row>
    <row r="138" spans="23:31" ht="15.75" customHeight="1" x14ac:dyDescent="0.2">
      <c r="W138" s="290"/>
      <c r="X138" s="290"/>
      <c r="Y138" s="290"/>
      <c r="Z138" s="290"/>
      <c r="AA138" s="290"/>
      <c r="AB138" s="290"/>
      <c r="AC138" s="290"/>
      <c r="AD138" s="290"/>
      <c r="AE138" s="290"/>
    </row>
    <row r="139" spans="23:31" ht="15.75" customHeight="1" x14ac:dyDescent="0.2">
      <c r="W139" s="290"/>
      <c r="X139" s="290"/>
      <c r="Y139" s="290"/>
      <c r="Z139" s="290"/>
      <c r="AA139" s="290"/>
      <c r="AB139" s="290"/>
      <c r="AC139" s="290"/>
      <c r="AD139" s="290"/>
      <c r="AE139" s="290"/>
    </row>
    <row r="140" spans="23:31" ht="15.75" customHeight="1" x14ac:dyDescent="0.2">
      <c r="W140" s="290"/>
      <c r="X140" s="290"/>
      <c r="Y140" s="290"/>
      <c r="Z140" s="290"/>
      <c r="AA140" s="290"/>
      <c r="AB140" s="290"/>
      <c r="AC140" s="290"/>
      <c r="AD140" s="290"/>
      <c r="AE140" s="290"/>
    </row>
    <row r="141" spans="23:31" ht="15.75" customHeight="1" x14ac:dyDescent="0.2">
      <c r="W141" s="290"/>
      <c r="X141" s="290"/>
      <c r="Y141" s="290"/>
      <c r="Z141" s="290"/>
      <c r="AA141" s="290"/>
      <c r="AB141" s="290"/>
      <c r="AC141" s="290"/>
      <c r="AD141" s="290"/>
      <c r="AE141" s="290"/>
    </row>
    <row r="142" spans="23:31" ht="15.75" customHeight="1" x14ac:dyDescent="0.2">
      <c r="W142" s="290"/>
      <c r="X142" s="290"/>
      <c r="Y142" s="290"/>
      <c r="Z142" s="290"/>
      <c r="AA142" s="290"/>
      <c r="AB142" s="290"/>
      <c r="AC142" s="290"/>
      <c r="AD142" s="290"/>
      <c r="AE142" s="290"/>
    </row>
    <row r="143" spans="23:31" ht="15.75" customHeight="1" x14ac:dyDescent="0.2">
      <c r="W143" s="290"/>
      <c r="X143" s="290"/>
      <c r="Y143" s="290"/>
      <c r="Z143" s="290"/>
      <c r="AA143" s="290"/>
      <c r="AB143" s="290"/>
      <c r="AC143" s="290"/>
      <c r="AD143" s="290"/>
      <c r="AE143" s="290"/>
    </row>
    <row r="144" spans="23:31" ht="15.75" customHeight="1" x14ac:dyDescent="0.2">
      <c r="W144" s="290"/>
      <c r="X144" s="290"/>
      <c r="Y144" s="290"/>
      <c r="Z144" s="290"/>
      <c r="AA144" s="290"/>
      <c r="AB144" s="290"/>
      <c r="AC144" s="290"/>
      <c r="AD144" s="290"/>
      <c r="AE144" s="290"/>
    </row>
    <row r="145" spans="23:31" ht="15.75" customHeight="1" x14ac:dyDescent="0.2">
      <c r="W145" s="290"/>
      <c r="X145" s="290"/>
      <c r="Y145" s="290"/>
      <c r="Z145" s="290"/>
      <c r="AA145" s="290"/>
      <c r="AB145" s="290"/>
      <c r="AC145" s="290"/>
      <c r="AD145" s="290"/>
      <c r="AE145" s="290"/>
    </row>
    <row r="146" spans="23:31" ht="15.75" customHeight="1" x14ac:dyDescent="0.2">
      <c r="W146" s="290"/>
      <c r="X146" s="290"/>
      <c r="Y146" s="290"/>
      <c r="Z146" s="290"/>
      <c r="AA146" s="290"/>
      <c r="AB146" s="290"/>
      <c r="AC146" s="290"/>
      <c r="AD146" s="290"/>
      <c r="AE146" s="290"/>
    </row>
    <row r="147" spans="23:31" ht="15.75" customHeight="1" x14ac:dyDescent="0.2">
      <c r="W147" s="290"/>
      <c r="X147" s="290"/>
      <c r="Y147" s="290"/>
      <c r="Z147" s="290"/>
      <c r="AA147" s="290"/>
      <c r="AB147" s="290"/>
      <c r="AC147" s="290"/>
      <c r="AD147" s="290"/>
      <c r="AE147" s="290"/>
    </row>
    <row r="148" spans="23:31" ht="15.75" customHeight="1" x14ac:dyDescent="0.2">
      <c r="W148" s="290"/>
      <c r="X148" s="290"/>
      <c r="Y148" s="290"/>
      <c r="Z148" s="290"/>
      <c r="AA148" s="290"/>
      <c r="AB148" s="290"/>
      <c r="AC148" s="290"/>
      <c r="AD148" s="290"/>
      <c r="AE148" s="290"/>
    </row>
    <row r="149" spans="23:31" ht="15.75" customHeight="1" x14ac:dyDescent="0.2">
      <c r="W149" s="290"/>
      <c r="X149" s="290"/>
      <c r="Y149" s="290"/>
      <c r="Z149" s="290"/>
      <c r="AA149" s="290"/>
      <c r="AB149" s="290"/>
      <c r="AC149" s="290"/>
      <c r="AD149" s="290"/>
      <c r="AE149" s="290"/>
    </row>
    <row r="150" spans="23:31" ht="15.75" customHeight="1" x14ac:dyDescent="0.2">
      <c r="W150" s="290"/>
      <c r="X150" s="290"/>
      <c r="Y150" s="290"/>
      <c r="Z150" s="290"/>
      <c r="AA150" s="290"/>
      <c r="AB150" s="290"/>
      <c r="AC150" s="290"/>
      <c r="AD150" s="290"/>
      <c r="AE150" s="290"/>
    </row>
    <row r="151" spans="23:31" ht="15.75" customHeight="1" x14ac:dyDescent="0.2">
      <c r="W151" s="290"/>
      <c r="X151" s="290"/>
      <c r="Y151" s="290"/>
      <c r="Z151" s="290"/>
      <c r="AA151" s="290"/>
      <c r="AB151" s="290"/>
      <c r="AC151" s="290"/>
      <c r="AD151" s="290"/>
      <c r="AE151" s="290"/>
    </row>
    <row r="152" spans="23:31" ht="15.75" customHeight="1" x14ac:dyDescent="0.2">
      <c r="W152" s="290"/>
      <c r="X152" s="290"/>
      <c r="Y152" s="290"/>
      <c r="Z152" s="290"/>
      <c r="AA152" s="290"/>
      <c r="AB152" s="290"/>
      <c r="AC152" s="290"/>
      <c r="AD152" s="290"/>
      <c r="AE152" s="290"/>
    </row>
    <row r="153" spans="23:31" ht="15.75" customHeight="1" x14ac:dyDescent="0.2">
      <c r="W153" s="290"/>
      <c r="X153" s="290"/>
      <c r="Y153" s="290"/>
      <c r="Z153" s="290"/>
      <c r="AA153" s="290"/>
      <c r="AB153" s="290"/>
      <c r="AC153" s="290"/>
      <c r="AD153" s="290"/>
      <c r="AE153" s="290"/>
    </row>
    <row r="154" spans="23:31" ht="15.75" customHeight="1" x14ac:dyDescent="0.2">
      <c r="W154" s="290"/>
      <c r="X154" s="290"/>
      <c r="Y154" s="290"/>
      <c r="Z154" s="290"/>
      <c r="AA154" s="290"/>
      <c r="AB154" s="290"/>
      <c r="AC154" s="290"/>
      <c r="AD154" s="290"/>
      <c r="AE154" s="290"/>
    </row>
    <row r="155" spans="23:31" ht="15.75" customHeight="1" x14ac:dyDescent="0.2">
      <c r="W155" s="290"/>
      <c r="X155" s="290"/>
      <c r="Y155" s="290"/>
      <c r="Z155" s="290"/>
      <c r="AA155" s="290"/>
      <c r="AB155" s="290"/>
      <c r="AC155" s="290"/>
      <c r="AD155" s="290"/>
      <c r="AE155" s="290"/>
    </row>
    <row r="156" spans="23:31" ht="15.75" customHeight="1" x14ac:dyDescent="0.2">
      <c r="W156" s="290"/>
      <c r="X156" s="290"/>
      <c r="Y156" s="290"/>
      <c r="Z156" s="290"/>
      <c r="AA156" s="290"/>
      <c r="AB156" s="290"/>
      <c r="AC156" s="290"/>
      <c r="AD156" s="290"/>
      <c r="AE156" s="290"/>
    </row>
    <row r="157" spans="23:31" ht="15.75" customHeight="1" x14ac:dyDescent="0.2">
      <c r="W157" s="290"/>
      <c r="X157" s="290"/>
      <c r="Y157" s="290"/>
      <c r="Z157" s="290"/>
      <c r="AA157" s="290"/>
      <c r="AB157" s="290"/>
      <c r="AC157" s="290"/>
      <c r="AD157" s="290"/>
      <c r="AE157" s="290"/>
    </row>
    <row r="158" spans="23:31" ht="15.75" customHeight="1" x14ac:dyDescent="0.2">
      <c r="W158" s="290"/>
      <c r="X158" s="290"/>
      <c r="Y158" s="290"/>
      <c r="Z158" s="290"/>
      <c r="AA158" s="290"/>
      <c r="AB158" s="290"/>
      <c r="AC158" s="290"/>
      <c r="AD158" s="290"/>
      <c r="AE158" s="290"/>
    </row>
    <row r="159" spans="23:31" ht="15.75" customHeight="1" x14ac:dyDescent="0.2">
      <c r="W159" s="290"/>
      <c r="X159" s="290"/>
      <c r="Y159" s="290"/>
      <c r="Z159" s="290"/>
      <c r="AA159" s="290"/>
      <c r="AB159" s="290"/>
      <c r="AC159" s="290"/>
      <c r="AD159" s="290"/>
      <c r="AE159" s="290"/>
    </row>
    <row r="160" spans="23:31" ht="15.75" customHeight="1" x14ac:dyDescent="0.2">
      <c r="W160" s="290"/>
      <c r="X160" s="290"/>
      <c r="Y160" s="290"/>
      <c r="Z160" s="290"/>
      <c r="AA160" s="290"/>
      <c r="AB160" s="290"/>
      <c r="AC160" s="290"/>
      <c r="AD160" s="290"/>
      <c r="AE160" s="290"/>
    </row>
    <row r="161" spans="23:31" ht="15.75" customHeight="1" x14ac:dyDescent="0.2">
      <c r="W161" s="290"/>
      <c r="X161" s="290"/>
      <c r="Y161" s="290"/>
      <c r="Z161" s="290"/>
      <c r="AA161" s="290"/>
      <c r="AB161" s="290"/>
      <c r="AC161" s="290"/>
      <c r="AD161" s="290"/>
      <c r="AE161" s="290"/>
    </row>
    <row r="162" spans="23:31" ht="15.75" customHeight="1" x14ac:dyDescent="0.2">
      <c r="W162" s="290"/>
      <c r="X162" s="290"/>
      <c r="Y162" s="290"/>
      <c r="Z162" s="290"/>
      <c r="AA162" s="290"/>
      <c r="AB162" s="290"/>
      <c r="AC162" s="290"/>
      <c r="AD162" s="290"/>
      <c r="AE162" s="290"/>
    </row>
    <row r="163" spans="23:31" ht="15.75" customHeight="1" x14ac:dyDescent="0.2">
      <c r="W163" s="290"/>
      <c r="X163" s="290"/>
      <c r="Y163" s="290"/>
      <c r="Z163" s="290"/>
      <c r="AA163" s="290"/>
      <c r="AB163" s="290"/>
      <c r="AC163" s="290"/>
      <c r="AD163" s="290"/>
      <c r="AE163" s="290"/>
    </row>
    <row r="164" spans="23:31" ht="15.75" customHeight="1" x14ac:dyDescent="0.2">
      <c r="W164" s="290"/>
      <c r="X164" s="290"/>
      <c r="Y164" s="290"/>
      <c r="Z164" s="290"/>
      <c r="AA164" s="290"/>
      <c r="AB164" s="290"/>
      <c r="AC164" s="290"/>
      <c r="AD164" s="290"/>
      <c r="AE164" s="290"/>
    </row>
    <row r="165" spans="23:31" ht="15.75" customHeight="1" x14ac:dyDescent="0.2">
      <c r="W165" s="290"/>
      <c r="X165" s="290"/>
      <c r="Y165" s="290"/>
      <c r="Z165" s="290"/>
      <c r="AA165" s="290"/>
      <c r="AB165" s="290"/>
      <c r="AC165" s="290"/>
      <c r="AD165" s="290"/>
      <c r="AE165" s="290"/>
    </row>
    <row r="166" spans="23:31" ht="15.75" customHeight="1" x14ac:dyDescent="0.2">
      <c r="W166" s="290"/>
      <c r="X166" s="290"/>
      <c r="Y166" s="290"/>
      <c r="Z166" s="290"/>
      <c r="AA166" s="290"/>
      <c r="AB166" s="290"/>
      <c r="AC166" s="290"/>
      <c r="AD166" s="290"/>
      <c r="AE166" s="290"/>
    </row>
    <row r="167" spans="23:31" ht="15.75" customHeight="1" x14ac:dyDescent="0.2">
      <c r="W167" s="290"/>
      <c r="X167" s="290"/>
      <c r="Y167" s="290"/>
      <c r="Z167" s="290"/>
      <c r="AA167" s="290"/>
      <c r="AB167" s="290"/>
      <c r="AC167" s="290"/>
      <c r="AD167" s="290"/>
      <c r="AE167" s="290"/>
    </row>
    <row r="168" spans="23:31" ht="15.75" customHeight="1" x14ac:dyDescent="0.2">
      <c r="W168" s="290"/>
      <c r="X168" s="290"/>
      <c r="Y168" s="290"/>
      <c r="Z168" s="290"/>
      <c r="AA168" s="290"/>
      <c r="AB168" s="290"/>
      <c r="AC168" s="290"/>
      <c r="AD168" s="290"/>
      <c r="AE168" s="290"/>
    </row>
    <row r="169" spans="23:31" ht="15.75" customHeight="1" x14ac:dyDescent="0.2">
      <c r="W169" s="290"/>
      <c r="X169" s="290"/>
      <c r="Y169" s="290"/>
      <c r="Z169" s="290"/>
      <c r="AA169" s="290"/>
      <c r="AB169" s="290"/>
      <c r="AC169" s="290"/>
      <c r="AD169" s="290"/>
      <c r="AE169" s="290"/>
    </row>
    <row r="170" spans="23:31" ht="15.75" customHeight="1" x14ac:dyDescent="0.2">
      <c r="W170" s="290"/>
      <c r="X170" s="290"/>
      <c r="Y170" s="290"/>
      <c r="Z170" s="290"/>
      <c r="AA170" s="290"/>
      <c r="AB170" s="290"/>
      <c r="AC170" s="290"/>
      <c r="AD170" s="290"/>
      <c r="AE170" s="290"/>
    </row>
    <row r="171" spans="23:31" ht="15.75" customHeight="1" x14ac:dyDescent="0.2">
      <c r="W171" s="290"/>
      <c r="X171" s="290"/>
      <c r="Y171" s="290"/>
      <c r="Z171" s="290"/>
      <c r="AA171" s="290"/>
      <c r="AB171" s="290"/>
      <c r="AC171" s="290"/>
      <c r="AD171" s="290"/>
      <c r="AE171" s="290"/>
    </row>
    <row r="172" spans="23:31" ht="15.75" customHeight="1" x14ac:dyDescent="0.2">
      <c r="W172" s="290"/>
      <c r="X172" s="290"/>
      <c r="Y172" s="290"/>
      <c r="Z172" s="290"/>
      <c r="AA172" s="290"/>
      <c r="AB172" s="290"/>
      <c r="AC172" s="290"/>
      <c r="AD172" s="290"/>
      <c r="AE172" s="290"/>
    </row>
    <row r="173" spans="23:31" ht="15.75" customHeight="1" x14ac:dyDescent="0.2">
      <c r="W173" s="290"/>
      <c r="X173" s="290"/>
      <c r="Y173" s="290"/>
      <c r="Z173" s="290"/>
      <c r="AA173" s="290"/>
      <c r="AB173" s="290"/>
      <c r="AC173" s="290"/>
      <c r="AD173" s="290"/>
      <c r="AE173" s="290"/>
    </row>
    <row r="174" spans="23:31" ht="15.75" customHeight="1" x14ac:dyDescent="0.2">
      <c r="W174" s="290"/>
      <c r="X174" s="290"/>
      <c r="Y174" s="290"/>
      <c r="Z174" s="290"/>
      <c r="AA174" s="290"/>
      <c r="AB174" s="290"/>
      <c r="AC174" s="290"/>
      <c r="AD174" s="290"/>
      <c r="AE174" s="290"/>
    </row>
    <row r="175" spans="23:31" ht="15.75" customHeight="1" x14ac:dyDescent="0.2">
      <c r="W175" s="290"/>
      <c r="X175" s="290"/>
      <c r="Y175" s="290"/>
      <c r="Z175" s="290"/>
      <c r="AA175" s="290"/>
      <c r="AB175" s="290"/>
      <c r="AC175" s="290"/>
      <c r="AD175" s="290"/>
      <c r="AE175" s="290"/>
    </row>
    <row r="176" spans="23:31" ht="15.75" customHeight="1" x14ac:dyDescent="0.2">
      <c r="W176" s="290"/>
      <c r="X176" s="290"/>
      <c r="Y176" s="290"/>
      <c r="Z176" s="290"/>
      <c r="AA176" s="290"/>
      <c r="AB176" s="290"/>
      <c r="AC176" s="290"/>
      <c r="AD176" s="290"/>
      <c r="AE176" s="290"/>
    </row>
    <row r="177" spans="23:31" ht="15.75" customHeight="1" x14ac:dyDescent="0.2">
      <c r="W177" s="290"/>
      <c r="X177" s="290"/>
      <c r="Y177" s="290"/>
      <c r="Z177" s="290"/>
      <c r="AA177" s="290"/>
      <c r="AB177" s="290"/>
      <c r="AC177" s="290"/>
      <c r="AD177" s="290"/>
      <c r="AE177" s="290"/>
    </row>
    <row r="178" spans="23:31" ht="15.75" customHeight="1" x14ac:dyDescent="0.2">
      <c r="W178" s="290"/>
      <c r="X178" s="290"/>
      <c r="Y178" s="290"/>
      <c r="Z178" s="290"/>
      <c r="AA178" s="290"/>
      <c r="AB178" s="290"/>
      <c r="AC178" s="290"/>
      <c r="AD178" s="290"/>
      <c r="AE178" s="290"/>
    </row>
    <row r="179" spans="23:31" ht="15.75" customHeight="1" x14ac:dyDescent="0.2">
      <c r="W179" s="290"/>
      <c r="X179" s="290"/>
      <c r="Y179" s="290"/>
      <c r="Z179" s="290"/>
      <c r="AA179" s="290"/>
      <c r="AB179" s="290"/>
      <c r="AC179" s="290"/>
      <c r="AD179" s="290"/>
      <c r="AE179" s="290"/>
    </row>
    <row r="180" spans="23:31" ht="15.75" customHeight="1" x14ac:dyDescent="0.2">
      <c r="W180" s="290"/>
      <c r="X180" s="290"/>
      <c r="Y180" s="290"/>
      <c r="Z180" s="290"/>
      <c r="AA180" s="290"/>
      <c r="AB180" s="290"/>
      <c r="AC180" s="290"/>
      <c r="AD180" s="290"/>
      <c r="AE180" s="290"/>
    </row>
    <row r="181" spans="23:31" ht="15.75" customHeight="1" x14ac:dyDescent="0.2">
      <c r="W181" s="290"/>
      <c r="X181" s="290"/>
      <c r="Y181" s="290"/>
      <c r="Z181" s="290"/>
      <c r="AA181" s="290"/>
      <c r="AB181" s="290"/>
      <c r="AC181" s="290"/>
      <c r="AD181" s="290"/>
      <c r="AE181" s="290"/>
    </row>
    <row r="182" spans="23:31" ht="15.75" customHeight="1" x14ac:dyDescent="0.2">
      <c r="W182" s="290"/>
      <c r="X182" s="290"/>
      <c r="Y182" s="290"/>
      <c r="Z182" s="290"/>
      <c r="AA182" s="290"/>
      <c r="AB182" s="290"/>
      <c r="AC182" s="290"/>
      <c r="AD182" s="290"/>
      <c r="AE182" s="290"/>
    </row>
    <row r="183" spans="23:31" ht="15.75" customHeight="1" x14ac:dyDescent="0.2">
      <c r="W183" s="290"/>
      <c r="X183" s="290"/>
      <c r="Y183" s="290"/>
      <c r="Z183" s="290"/>
      <c r="AA183" s="290"/>
      <c r="AB183" s="290"/>
      <c r="AC183" s="290"/>
      <c r="AD183" s="290"/>
      <c r="AE183" s="290"/>
    </row>
    <row r="184" spans="23:31" ht="15.75" customHeight="1" x14ac:dyDescent="0.2">
      <c r="W184" s="290"/>
      <c r="X184" s="290"/>
      <c r="Y184" s="290"/>
      <c r="Z184" s="290"/>
      <c r="AA184" s="290"/>
      <c r="AB184" s="290"/>
      <c r="AC184" s="290"/>
      <c r="AD184" s="290"/>
      <c r="AE184" s="290"/>
    </row>
    <row r="185" spans="23:31" ht="15.75" customHeight="1" x14ac:dyDescent="0.2">
      <c r="W185" s="290"/>
      <c r="X185" s="290"/>
      <c r="Y185" s="290"/>
      <c r="Z185" s="290"/>
      <c r="AA185" s="290"/>
      <c r="AB185" s="290"/>
      <c r="AC185" s="290"/>
      <c r="AD185" s="290"/>
      <c r="AE185" s="290"/>
    </row>
    <row r="186" spans="23:31" ht="15.75" customHeight="1" x14ac:dyDescent="0.2">
      <c r="W186" s="290"/>
      <c r="X186" s="290"/>
      <c r="Y186" s="290"/>
      <c r="Z186" s="290"/>
      <c r="AA186" s="290"/>
      <c r="AB186" s="290"/>
      <c r="AC186" s="290"/>
      <c r="AD186" s="290"/>
      <c r="AE186" s="290"/>
    </row>
    <row r="187" spans="23:31" ht="15.75" customHeight="1" x14ac:dyDescent="0.2">
      <c r="W187" s="290"/>
      <c r="X187" s="290"/>
      <c r="Y187" s="290"/>
      <c r="Z187" s="290"/>
      <c r="AA187" s="290"/>
      <c r="AB187" s="290"/>
      <c r="AC187" s="290"/>
      <c r="AD187" s="290"/>
      <c r="AE187" s="290"/>
    </row>
    <row r="188" spans="23:31" ht="15.75" customHeight="1" x14ac:dyDescent="0.2">
      <c r="W188" s="290"/>
      <c r="X188" s="290"/>
      <c r="Y188" s="290"/>
      <c r="Z188" s="290"/>
      <c r="AA188" s="290"/>
      <c r="AB188" s="290"/>
      <c r="AC188" s="290"/>
      <c r="AD188" s="290"/>
      <c r="AE188" s="290"/>
    </row>
    <row r="189" spans="23:31" ht="15.75" customHeight="1" x14ac:dyDescent="0.2">
      <c r="W189" s="290"/>
      <c r="X189" s="290"/>
      <c r="Y189" s="290"/>
      <c r="Z189" s="290"/>
      <c r="AA189" s="290"/>
      <c r="AB189" s="290"/>
      <c r="AC189" s="290"/>
      <c r="AD189" s="290"/>
      <c r="AE189" s="290"/>
    </row>
    <row r="190" spans="23:31" ht="15.75" customHeight="1" x14ac:dyDescent="0.2">
      <c r="W190" s="290"/>
      <c r="X190" s="290"/>
      <c r="Y190" s="290"/>
      <c r="Z190" s="290"/>
      <c r="AA190" s="290"/>
      <c r="AB190" s="290"/>
      <c r="AC190" s="290"/>
      <c r="AD190" s="290"/>
      <c r="AE190" s="290"/>
    </row>
    <row r="191" spans="23:31" ht="15.75" customHeight="1" x14ac:dyDescent="0.2">
      <c r="W191" s="290"/>
      <c r="X191" s="290"/>
      <c r="Y191" s="290"/>
      <c r="Z191" s="290"/>
      <c r="AA191" s="290"/>
      <c r="AB191" s="290"/>
      <c r="AC191" s="290"/>
      <c r="AD191" s="290"/>
      <c r="AE191" s="290"/>
    </row>
    <row r="192" spans="23:31" ht="15.75" customHeight="1" x14ac:dyDescent="0.2">
      <c r="W192" s="290"/>
      <c r="X192" s="290"/>
      <c r="Y192" s="290"/>
      <c r="Z192" s="290"/>
      <c r="AA192" s="290"/>
      <c r="AB192" s="290"/>
      <c r="AC192" s="290"/>
      <c r="AD192" s="290"/>
      <c r="AE192" s="290"/>
    </row>
    <row r="193" spans="23:31" ht="15.75" customHeight="1" x14ac:dyDescent="0.2">
      <c r="W193" s="290"/>
      <c r="X193" s="290"/>
      <c r="Y193" s="290"/>
      <c r="Z193" s="290"/>
      <c r="AA193" s="290"/>
      <c r="AB193" s="290"/>
      <c r="AC193" s="290"/>
      <c r="AD193" s="290"/>
      <c r="AE193" s="290"/>
    </row>
    <row r="194" spans="23:31" ht="15.75" customHeight="1" x14ac:dyDescent="0.2">
      <c r="W194" s="290"/>
      <c r="X194" s="290"/>
      <c r="Y194" s="290"/>
      <c r="Z194" s="290"/>
      <c r="AA194" s="290"/>
      <c r="AB194" s="290"/>
      <c r="AC194" s="290"/>
      <c r="AD194" s="290"/>
      <c r="AE194" s="290"/>
    </row>
    <row r="195" spans="23:31" ht="15.75" customHeight="1" x14ac:dyDescent="0.2">
      <c r="W195" s="290"/>
      <c r="X195" s="290"/>
      <c r="Y195" s="290"/>
      <c r="Z195" s="290"/>
      <c r="AA195" s="290"/>
      <c r="AB195" s="290"/>
      <c r="AC195" s="290"/>
      <c r="AD195" s="290"/>
      <c r="AE195" s="290"/>
    </row>
    <row r="196" spans="23:31" ht="15.75" customHeight="1" x14ac:dyDescent="0.2">
      <c r="W196" s="290"/>
      <c r="X196" s="290"/>
      <c r="Y196" s="290"/>
      <c r="Z196" s="290"/>
      <c r="AA196" s="290"/>
      <c r="AB196" s="290"/>
      <c r="AC196" s="290"/>
      <c r="AD196" s="290"/>
      <c r="AE196" s="290"/>
    </row>
    <row r="197" spans="23:31" ht="15.75" customHeight="1" x14ac:dyDescent="0.2">
      <c r="W197" s="290"/>
      <c r="X197" s="290"/>
      <c r="Y197" s="290"/>
      <c r="Z197" s="290"/>
      <c r="AA197" s="290"/>
      <c r="AB197" s="290"/>
      <c r="AC197" s="290"/>
      <c r="AD197" s="290"/>
      <c r="AE197" s="290"/>
    </row>
    <row r="198" spans="23:31" ht="15.75" customHeight="1" x14ac:dyDescent="0.2">
      <c r="W198" s="290"/>
      <c r="X198" s="290"/>
      <c r="Y198" s="290"/>
      <c r="Z198" s="290"/>
      <c r="AA198" s="290"/>
      <c r="AB198" s="290"/>
      <c r="AC198" s="290"/>
      <c r="AD198" s="290"/>
      <c r="AE198" s="290"/>
    </row>
    <row r="199" spans="23:31" ht="15.75" customHeight="1" x14ac:dyDescent="0.2">
      <c r="W199" s="290"/>
      <c r="X199" s="290"/>
      <c r="Y199" s="290"/>
      <c r="Z199" s="290"/>
      <c r="AA199" s="290"/>
      <c r="AB199" s="290"/>
      <c r="AC199" s="290"/>
      <c r="AD199" s="290"/>
      <c r="AE199" s="290"/>
    </row>
    <row r="200" spans="23:31" ht="15.75" customHeight="1" x14ac:dyDescent="0.2">
      <c r="W200" s="290"/>
      <c r="X200" s="290"/>
      <c r="Y200" s="290"/>
      <c r="Z200" s="290"/>
      <c r="AA200" s="290"/>
      <c r="AB200" s="290"/>
      <c r="AC200" s="290"/>
      <c r="AD200" s="290"/>
      <c r="AE200" s="290"/>
    </row>
    <row r="201" spans="23:31" ht="15.75" customHeight="1" x14ac:dyDescent="0.2">
      <c r="W201" s="290"/>
      <c r="X201" s="290"/>
      <c r="Y201" s="290"/>
      <c r="Z201" s="290"/>
      <c r="AA201" s="290"/>
      <c r="AB201" s="290"/>
      <c r="AC201" s="290"/>
      <c r="AD201" s="290"/>
      <c r="AE201" s="290"/>
    </row>
    <row r="202" spans="23:31" ht="15.75" customHeight="1" x14ac:dyDescent="0.2">
      <c r="W202" s="290"/>
      <c r="X202" s="290"/>
      <c r="Y202" s="290"/>
      <c r="Z202" s="290"/>
      <c r="AA202" s="290"/>
      <c r="AB202" s="290"/>
      <c r="AC202" s="290"/>
      <c r="AD202" s="290"/>
      <c r="AE202" s="290"/>
    </row>
    <row r="203" spans="23:31" ht="15.75" customHeight="1" x14ac:dyDescent="0.2">
      <c r="W203" s="290"/>
      <c r="X203" s="290"/>
      <c r="Y203" s="290"/>
      <c r="Z203" s="290"/>
      <c r="AA203" s="290"/>
      <c r="AB203" s="290"/>
      <c r="AC203" s="290"/>
      <c r="AD203" s="290"/>
      <c r="AE203" s="290"/>
    </row>
    <row r="204" spans="23:31" ht="15.75" customHeight="1" x14ac:dyDescent="0.2">
      <c r="W204" s="290"/>
      <c r="X204" s="290"/>
      <c r="Y204" s="290"/>
      <c r="Z204" s="290"/>
      <c r="AA204" s="290"/>
      <c r="AB204" s="290"/>
      <c r="AC204" s="290"/>
      <c r="AD204" s="290"/>
      <c r="AE204" s="290"/>
    </row>
    <row r="205" spans="23:31" ht="15.75" customHeight="1" x14ac:dyDescent="0.2">
      <c r="W205" s="290"/>
      <c r="X205" s="290"/>
      <c r="Y205" s="290"/>
      <c r="Z205" s="290"/>
      <c r="AA205" s="290"/>
      <c r="AB205" s="290"/>
      <c r="AC205" s="290"/>
      <c r="AD205" s="290"/>
      <c r="AE205" s="290"/>
    </row>
    <row r="206" spans="23:31" ht="15.75" customHeight="1" x14ac:dyDescent="0.2">
      <c r="W206" s="290"/>
      <c r="X206" s="290"/>
      <c r="Y206" s="290"/>
      <c r="Z206" s="290"/>
      <c r="AA206" s="290"/>
      <c r="AB206" s="290"/>
      <c r="AC206" s="290"/>
      <c r="AD206" s="290"/>
      <c r="AE206" s="290"/>
    </row>
    <row r="207" spans="23:31" ht="15.75" customHeight="1" x14ac:dyDescent="0.2">
      <c r="W207" s="290"/>
      <c r="X207" s="290"/>
      <c r="Y207" s="290"/>
      <c r="Z207" s="290"/>
      <c r="AA207" s="290"/>
      <c r="AB207" s="290"/>
      <c r="AC207" s="290"/>
      <c r="AD207" s="290"/>
      <c r="AE207" s="290"/>
    </row>
    <row r="208" spans="23:31" ht="15.75" customHeight="1" x14ac:dyDescent="0.2">
      <c r="W208" s="290"/>
      <c r="X208" s="290"/>
      <c r="Y208" s="290"/>
      <c r="Z208" s="290"/>
      <c r="AA208" s="290"/>
      <c r="AB208" s="290"/>
      <c r="AC208" s="290"/>
      <c r="AD208" s="290"/>
      <c r="AE208" s="290"/>
    </row>
    <row r="209" spans="23:31" ht="15.75" customHeight="1" x14ac:dyDescent="0.2">
      <c r="W209" s="290"/>
      <c r="X209" s="290"/>
      <c r="Y209" s="290"/>
      <c r="Z209" s="290"/>
      <c r="AA209" s="290"/>
      <c r="AB209" s="290"/>
      <c r="AC209" s="290"/>
      <c r="AD209" s="290"/>
      <c r="AE209" s="290"/>
    </row>
    <row r="210" spans="23:31" ht="15.75" customHeight="1" x14ac:dyDescent="0.2">
      <c r="W210" s="290"/>
      <c r="X210" s="290"/>
      <c r="Y210" s="290"/>
      <c r="Z210" s="290"/>
      <c r="AA210" s="290"/>
      <c r="AB210" s="290"/>
      <c r="AC210" s="290"/>
      <c r="AD210" s="290"/>
      <c r="AE210" s="290"/>
    </row>
    <row r="211" spans="23:31" ht="15.75" customHeight="1" x14ac:dyDescent="0.2">
      <c r="W211" s="290"/>
      <c r="X211" s="290"/>
      <c r="Y211" s="290"/>
      <c r="Z211" s="290"/>
      <c r="AA211" s="290"/>
      <c r="AB211" s="290"/>
      <c r="AC211" s="290"/>
      <c r="AD211" s="290"/>
      <c r="AE211" s="290"/>
    </row>
    <row r="212" spans="23:31" ht="15.75" customHeight="1" x14ac:dyDescent="0.2">
      <c r="W212" s="290"/>
      <c r="X212" s="290"/>
      <c r="Y212" s="290"/>
      <c r="Z212" s="290"/>
      <c r="AA212" s="290"/>
      <c r="AB212" s="290"/>
      <c r="AC212" s="290"/>
      <c r="AD212" s="290"/>
      <c r="AE212" s="290"/>
    </row>
    <row r="213" spans="23:31" ht="15.75" customHeight="1" x14ac:dyDescent="0.2">
      <c r="W213" s="290"/>
      <c r="X213" s="290"/>
      <c r="Y213" s="290"/>
      <c r="Z213" s="290"/>
      <c r="AA213" s="290"/>
      <c r="AB213" s="290"/>
      <c r="AC213" s="290"/>
      <c r="AD213" s="290"/>
      <c r="AE213" s="290"/>
    </row>
    <row r="214" spans="23:31" ht="15.75" customHeight="1" x14ac:dyDescent="0.2">
      <c r="W214" s="290"/>
      <c r="X214" s="290"/>
      <c r="Y214" s="290"/>
      <c r="Z214" s="290"/>
      <c r="AA214" s="290"/>
      <c r="AB214" s="290"/>
      <c r="AC214" s="290"/>
      <c r="AD214" s="290"/>
      <c r="AE214" s="290"/>
    </row>
    <row r="215" spans="23:31" ht="15.75" customHeight="1" x14ac:dyDescent="0.2">
      <c r="W215" s="290"/>
      <c r="X215" s="290"/>
      <c r="Y215" s="290"/>
      <c r="Z215" s="290"/>
      <c r="AA215" s="290"/>
      <c r="AB215" s="290"/>
      <c r="AC215" s="290"/>
      <c r="AD215" s="290"/>
      <c r="AE215" s="290"/>
    </row>
    <row r="216" spans="23:31" ht="15.75" customHeight="1" x14ac:dyDescent="0.2">
      <c r="W216" s="290"/>
      <c r="X216" s="290"/>
      <c r="Y216" s="290"/>
      <c r="Z216" s="290"/>
      <c r="AA216" s="290"/>
      <c r="AB216" s="290"/>
      <c r="AC216" s="290"/>
      <c r="AD216" s="290"/>
      <c r="AE216" s="290"/>
    </row>
    <row r="217" spans="23:31" ht="15.75" customHeight="1" x14ac:dyDescent="0.2">
      <c r="W217" s="290"/>
      <c r="X217" s="290"/>
      <c r="Y217" s="290"/>
      <c r="Z217" s="290"/>
      <c r="AA217" s="290"/>
      <c r="AB217" s="290"/>
      <c r="AC217" s="290"/>
      <c r="AD217" s="290"/>
      <c r="AE217" s="290"/>
    </row>
    <row r="218" spans="23:31" ht="15.75" customHeight="1" x14ac:dyDescent="0.2">
      <c r="W218" s="290"/>
      <c r="X218" s="290"/>
      <c r="Y218" s="290"/>
      <c r="Z218" s="290"/>
      <c r="AA218" s="290"/>
      <c r="AB218" s="290"/>
      <c r="AC218" s="290"/>
      <c r="AD218" s="290"/>
      <c r="AE218" s="290"/>
    </row>
    <row r="219" spans="23:31" ht="15.75" customHeight="1" x14ac:dyDescent="0.2">
      <c r="W219" s="290"/>
      <c r="X219" s="290"/>
      <c r="Y219" s="290"/>
      <c r="Z219" s="290"/>
      <c r="AA219" s="290"/>
      <c r="AB219" s="290"/>
      <c r="AC219" s="290"/>
      <c r="AD219" s="290"/>
      <c r="AE219" s="290"/>
    </row>
    <row r="220" spans="23:31" ht="15.75" customHeight="1" x14ac:dyDescent="0.2">
      <c r="W220" s="290"/>
      <c r="X220" s="290"/>
      <c r="Y220" s="290"/>
      <c r="Z220" s="290"/>
      <c r="AA220" s="290"/>
      <c r="AB220" s="290"/>
      <c r="AC220" s="290"/>
      <c r="AD220" s="290"/>
      <c r="AE220" s="290"/>
    </row>
    <row r="221" spans="23:31" ht="15.75" customHeight="1" x14ac:dyDescent="0.2">
      <c r="W221" s="290"/>
      <c r="X221" s="290"/>
      <c r="Y221" s="290"/>
      <c r="Z221" s="290"/>
      <c r="AA221" s="290"/>
      <c r="AB221" s="290"/>
      <c r="AC221" s="290"/>
      <c r="AD221" s="290"/>
      <c r="AE221" s="290"/>
    </row>
    <row r="222" spans="23:31" ht="15.75" customHeight="1" x14ac:dyDescent="0.2">
      <c r="W222" s="290"/>
      <c r="X222" s="290"/>
      <c r="Y222" s="290"/>
      <c r="Z222" s="290"/>
      <c r="AA222" s="290"/>
      <c r="AB222" s="290"/>
      <c r="AC222" s="290"/>
      <c r="AD222" s="290"/>
      <c r="AE222" s="290"/>
    </row>
    <row r="223" spans="23:31" ht="15.75" customHeight="1" x14ac:dyDescent="0.2">
      <c r="W223" s="290"/>
      <c r="X223" s="290"/>
      <c r="Y223" s="290"/>
      <c r="Z223" s="290"/>
      <c r="AA223" s="290"/>
      <c r="AB223" s="290"/>
      <c r="AC223" s="290"/>
      <c r="AD223" s="290"/>
      <c r="AE223" s="290"/>
    </row>
    <row r="224" spans="23:31" ht="15.75" customHeight="1" x14ac:dyDescent="0.2">
      <c r="W224" s="290"/>
      <c r="X224" s="290"/>
      <c r="Y224" s="290"/>
      <c r="Z224" s="290"/>
      <c r="AA224" s="290"/>
      <c r="AB224" s="290"/>
      <c r="AC224" s="290"/>
      <c r="AD224" s="290"/>
      <c r="AE224" s="290"/>
    </row>
    <row r="225" spans="23:31" ht="15.75" customHeight="1" x14ac:dyDescent="0.2">
      <c r="W225" s="290"/>
      <c r="X225" s="290"/>
      <c r="Y225" s="290"/>
      <c r="Z225" s="290"/>
      <c r="AA225" s="290"/>
      <c r="AB225" s="290"/>
      <c r="AC225" s="290"/>
      <c r="AD225" s="290"/>
      <c r="AE225" s="290"/>
    </row>
    <row r="226" spans="23:31" ht="15.75" customHeight="1" x14ac:dyDescent="0.2">
      <c r="W226" s="290"/>
      <c r="X226" s="290"/>
      <c r="Y226" s="290"/>
      <c r="Z226" s="290"/>
      <c r="AA226" s="290"/>
      <c r="AB226" s="290"/>
      <c r="AC226" s="290"/>
      <c r="AD226" s="290"/>
      <c r="AE226" s="290"/>
    </row>
    <row r="227" spans="23:31" ht="15.75" customHeight="1" x14ac:dyDescent="0.2">
      <c r="W227" s="290"/>
      <c r="X227" s="290"/>
      <c r="Y227" s="290"/>
      <c r="Z227" s="290"/>
      <c r="AA227" s="290"/>
      <c r="AB227" s="290"/>
      <c r="AC227" s="290"/>
      <c r="AD227" s="290"/>
      <c r="AE227" s="290"/>
    </row>
    <row r="228" spans="23:31" ht="15.75" customHeight="1" x14ac:dyDescent="0.2">
      <c r="W228" s="290"/>
      <c r="X228" s="290"/>
      <c r="Y228" s="290"/>
      <c r="Z228" s="290"/>
      <c r="AA228" s="290"/>
      <c r="AB228" s="290"/>
      <c r="AC228" s="290"/>
      <c r="AD228" s="290"/>
      <c r="AE228" s="290"/>
    </row>
    <row r="229" spans="23:31" ht="15.75" customHeight="1" x14ac:dyDescent="0.2">
      <c r="W229" s="290"/>
      <c r="X229" s="290"/>
      <c r="Y229" s="290"/>
      <c r="Z229" s="290"/>
      <c r="AA229" s="290"/>
      <c r="AB229" s="290"/>
      <c r="AC229" s="290"/>
      <c r="AD229" s="290"/>
      <c r="AE229" s="290"/>
    </row>
    <row r="230" spans="23:31" ht="15.75" customHeight="1" x14ac:dyDescent="0.2">
      <c r="W230" s="290"/>
      <c r="X230" s="290"/>
      <c r="Y230" s="290"/>
      <c r="Z230" s="290"/>
      <c r="AA230" s="290"/>
      <c r="AB230" s="290"/>
      <c r="AC230" s="290"/>
      <c r="AD230" s="290"/>
      <c r="AE230" s="290"/>
    </row>
    <row r="231" spans="23:31" ht="15.75" customHeight="1" x14ac:dyDescent="0.2">
      <c r="W231" s="290"/>
      <c r="X231" s="290"/>
      <c r="Y231" s="290"/>
      <c r="Z231" s="290"/>
      <c r="AA231" s="290"/>
      <c r="AB231" s="290"/>
      <c r="AC231" s="290"/>
      <c r="AD231" s="290"/>
      <c r="AE231" s="290"/>
    </row>
    <row r="232" spans="23:31" ht="15.75" customHeight="1" x14ac:dyDescent="0.2">
      <c r="W232" s="290"/>
      <c r="X232" s="290"/>
      <c r="Y232" s="290"/>
      <c r="Z232" s="290"/>
      <c r="AA232" s="290"/>
      <c r="AB232" s="290"/>
      <c r="AC232" s="290"/>
      <c r="AD232" s="290"/>
      <c r="AE232" s="290"/>
    </row>
    <row r="233" spans="23:31" ht="15.75" customHeight="1" x14ac:dyDescent="0.2">
      <c r="W233" s="290"/>
      <c r="X233" s="290"/>
      <c r="Y233" s="290"/>
      <c r="Z233" s="290"/>
      <c r="AA233" s="290"/>
      <c r="AB233" s="290"/>
      <c r="AC233" s="290"/>
      <c r="AD233" s="290"/>
      <c r="AE233" s="290"/>
    </row>
    <row r="234" spans="23:31" ht="15.75" customHeight="1" x14ac:dyDescent="0.2">
      <c r="W234" s="290"/>
      <c r="X234" s="290"/>
      <c r="Y234" s="290"/>
      <c r="Z234" s="290"/>
      <c r="AA234" s="290"/>
      <c r="AB234" s="290"/>
      <c r="AC234" s="290"/>
      <c r="AD234" s="290"/>
      <c r="AE234" s="290"/>
    </row>
    <row r="235" spans="23:31" ht="15.75" customHeight="1" x14ac:dyDescent="0.2">
      <c r="W235" s="290"/>
      <c r="X235" s="290"/>
      <c r="Y235" s="290"/>
      <c r="Z235" s="290"/>
      <c r="AA235" s="290"/>
      <c r="AB235" s="290"/>
      <c r="AC235" s="290"/>
      <c r="AD235" s="290"/>
      <c r="AE235" s="290"/>
    </row>
    <row r="236" spans="23:31" ht="15.75" customHeight="1" x14ac:dyDescent="0.2">
      <c r="W236" s="290"/>
      <c r="X236" s="290"/>
      <c r="Y236" s="290"/>
      <c r="Z236" s="290"/>
      <c r="AA236" s="290"/>
      <c r="AB236" s="290"/>
      <c r="AC236" s="290"/>
      <c r="AD236" s="290"/>
      <c r="AE236" s="290"/>
    </row>
    <row r="237" spans="23:31" ht="15.75" customHeight="1" x14ac:dyDescent="0.2">
      <c r="W237" s="290"/>
      <c r="X237" s="290"/>
      <c r="Y237" s="290"/>
      <c r="Z237" s="290"/>
      <c r="AA237" s="290"/>
      <c r="AB237" s="290"/>
      <c r="AC237" s="290"/>
      <c r="AD237" s="290"/>
      <c r="AE237" s="290"/>
    </row>
    <row r="238" spans="23:31" ht="15.75" customHeight="1" x14ac:dyDescent="0.2">
      <c r="W238" s="290"/>
      <c r="X238" s="290"/>
      <c r="Y238" s="290"/>
      <c r="Z238" s="290"/>
      <c r="AA238" s="290"/>
      <c r="AB238" s="290"/>
      <c r="AC238" s="290"/>
      <c r="AD238" s="290"/>
      <c r="AE238" s="290"/>
    </row>
    <row r="239" spans="23:31" ht="15.75" customHeight="1" x14ac:dyDescent="0.2">
      <c r="W239" s="290"/>
      <c r="X239" s="290"/>
      <c r="Y239" s="290"/>
      <c r="Z239" s="290"/>
      <c r="AA239" s="290"/>
      <c r="AB239" s="290"/>
      <c r="AC239" s="290"/>
      <c r="AD239" s="290"/>
      <c r="AE239" s="290"/>
    </row>
    <row r="240" spans="23:31" ht="15.75" customHeight="1" x14ac:dyDescent="0.2">
      <c r="W240" s="290"/>
      <c r="X240" s="290"/>
      <c r="Y240" s="290"/>
      <c r="Z240" s="290"/>
      <c r="AA240" s="290"/>
      <c r="AB240" s="290"/>
      <c r="AC240" s="290"/>
      <c r="AD240" s="290"/>
      <c r="AE240" s="290"/>
    </row>
    <row r="241" spans="23:31" ht="15.75" customHeight="1" x14ac:dyDescent="0.2">
      <c r="W241" s="290"/>
      <c r="X241" s="290"/>
      <c r="Y241" s="290"/>
      <c r="Z241" s="290"/>
      <c r="AA241" s="290"/>
      <c r="AB241" s="290"/>
      <c r="AC241" s="290"/>
      <c r="AD241" s="290"/>
      <c r="AE241" s="290"/>
    </row>
    <row r="242" spans="23:31" ht="15.75" customHeight="1" x14ac:dyDescent="0.2">
      <c r="W242" s="290"/>
      <c r="X242" s="290"/>
      <c r="Y242" s="290"/>
      <c r="Z242" s="290"/>
      <c r="AA242" s="290"/>
      <c r="AB242" s="290"/>
      <c r="AC242" s="290"/>
      <c r="AD242" s="290"/>
      <c r="AE242" s="290"/>
    </row>
    <row r="243" spans="23:31" ht="15.75" customHeight="1" x14ac:dyDescent="0.2">
      <c r="W243" s="290"/>
      <c r="X243" s="290"/>
      <c r="Y243" s="290"/>
      <c r="Z243" s="290"/>
      <c r="AA243" s="290"/>
      <c r="AB243" s="290"/>
      <c r="AC243" s="290"/>
      <c r="AD243" s="290"/>
      <c r="AE243" s="290"/>
    </row>
    <row r="244" spans="23:31" ht="15.75" customHeight="1" x14ac:dyDescent="0.2">
      <c r="W244" s="290"/>
      <c r="X244" s="290"/>
      <c r="Y244" s="290"/>
      <c r="Z244" s="290"/>
      <c r="AA244" s="290"/>
      <c r="AB244" s="290"/>
      <c r="AC244" s="290"/>
      <c r="AD244" s="290"/>
      <c r="AE244" s="290"/>
    </row>
    <row r="245" spans="23:31" ht="15.75" customHeight="1" x14ac:dyDescent="0.2">
      <c r="W245" s="290"/>
      <c r="X245" s="290"/>
      <c r="Y245" s="290"/>
      <c r="Z245" s="290"/>
      <c r="AA245" s="290"/>
      <c r="AB245" s="290"/>
      <c r="AC245" s="290"/>
      <c r="AD245" s="290"/>
      <c r="AE245" s="290"/>
    </row>
    <row r="246" spans="23:31" ht="15.75" customHeight="1" x14ac:dyDescent="0.2">
      <c r="W246" s="290"/>
      <c r="X246" s="290"/>
      <c r="Y246" s="290"/>
      <c r="Z246" s="290"/>
      <c r="AA246" s="290"/>
      <c r="AB246" s="290"/>
      <c r="AC246" s="290"/>
      <c r="AD246" s="290"/>
      <c r="AE246" s="290"/>
    </row>
    <row r="247" spans="23:31" ht="15.75" customHeight="1" x14ac:dyDescent="0.2">
      <c r="W247" s="290"/>
      <c r="X247" s="290"/>
      <c r="Y247" s="290"/>
      <c r="Z247" s="290"/>
      <c r="AA247" s="290"/>
      <c r="AB247" s="290"/>
      <c r="AC247" s="290"/>
      <c r="AD247" s="290"/>
      <c r="AE247" s="290"/>
    </row>
    <row r="248" spans="23:31" ht="15.75" customHeight="1" x14ac:dyDescent="0.2">
      <c r="W248" s="290"/>
      <c r="X248" s="290"/>
      <c r="Y248" s="290"/>
      <c r="Z248" s="290"/>
      <c r="AA248" s="290"/>
      <c r="AB248" s="290"/>
      <c r="AC248" s="290"/>
      <c r="AD248" s="290"/>
      <c r="AE248" s="290"/>
    </row>
    <row r="249" spans="23:31" ht="15.75" customHeight="1" x14ac:dyDescent="0.2">
      <c r="W249" s="290"/>
      <c r="X249" s="290"/>
      <c r="Y249" s="290"/>
      <c r="Z249" s="290"/>
      <c r="AA249" s="290"/>
      <c r="AB249" s="290"/>
      <c r="AC249" s="290"/>
      <c r="AD249" s="290"/>
      <c r="AE249" s="290"/>
    </row>
    <row r="250" spans="23:31" ht="15.75" customHeight="1" x14ac:dyDescent="0.2">
      <c r="W250" s="290"/>
      <c r="X250" s="290"/>
      <c r="Y250" s="290"/>
      <c r="Z250" s="290"/>
      <c r="AA250" s="290"/>
      <c r="AB250" s="290"/>
      <c r="AC250" s="290"/>
      <c r="AD250" s="290"/>
      <c r="AE250" s="290"/>
    </row>
    <row r="251" spans="23:31" ht="15.75" customHeight="1" x14ac:dyDescent="0.2">
      <c r="W251" s="290"/>
      <c r="X251" s="290"/>
      <c r="Y251" s="290"/>
      <c r="Z251" s="290"/>
      <c r="AA251" s="290"/>
      <c r="AB251" s="290"/>
      <c r="AC251" s="290"/>
      <c r="AD251" s="290"/>
      <c r="AE251" s="290"/>
    </row>
    <row r="252" spans="23:31" ht="15.75" customHeight="1" x14ac:dyDescent="0.2">
      <c r="W252" s="290"/>
      <c r="X252" s="290"/>
      <c r="Y252" s="290"/>
      <c r="Z252" s="290"/>
      <c r="AA252" s="290"/>
      <c r="AB252" s="290"/>
      <c r="AC252" s="290"/>
      <c r="AD252" s="290"/>
      <c r="AE252" s="290"/>
    </row>
    <row r="253" spans="23:31" ht="15.75" customHeight="1" x14ac:dyDescent="0.2">
      <c r="W253" s="290"/>
      <c r="X253" s="290"/>
      <c r="Y253" s="290"/>
      <c r="Z253" s="290"/>
      <c r="AA253" s="290"/>
      <c r="AB253" s="290"/>
      <c r="AC253" s="290"/>
      <c r="AD253" s="290"/>
      <c r="AE253" s="290"/>
    </row>
    <row r="254" spans="23:31" ht="15.75" customHeight="1" x14ac:dyDescent="0.2">
      <c r="W254" s="290"/>
      <c r="X254" s="290"/>
      <c r="Y254" s="290"/>
      <c r="Z254" s="290"/>
      <c r="AA254" s="290"/>
      <c r="AB254" s="290"/>
      <c r="AC254" s="290"/>
      <c r="AD254" s="290"/>
      <c r="AE254" s="290"/>
    </row>
    <row r="255" spans="23:31" ht="15.75" customHeight="1" x14ac:dyDescent="0.2">
      <c r="W255" s="290"/>
      <c r="X255" s="290"/>
      <c r="Y255" s="290"/>
      <c r="Z255" s="290"/>
      <c r="AA255" s="290"/>
      <c r="AB255" s="290"/>
      <c r="AC255" s="290"/>
      <c r="AD255" s="290"/>
      <c r="AE255" s="290"/>
    </row>
    <row r="256" spans="23:31" ht="15.75" customHeight="1" x14ac:dyDescent="0.2">
      <c r="W256" s="290"/>
      <c r="X256" s="290"/>
      <c r="Y256" s="290"/>
      <c r="Z256" s="290"/>
      <c r="AA256" s="290"/>
      <c r="AB256" s="290"/>
      <c r="AC256" s="290"/>
      <c r="AD256" s="290"/>
      <c r="AE256" s="290"/>
    </row>
    <row r="257" spans="23:31" ht="15.75" customHeight="1" x14ac:dyDescent="0.2">
      <c r="W257" s="290"/>
      <c r="X257" s="290"/>
      <c r="Y257" s="290"/>
      <c r="Z257" s="290"/>
      <c r="AA257" s="290"/>
      <c r="AB257" s="290"/>
      <c r="AC257" s="290"/>
      <c r="AD257" s="290"/>
      <c r="AE257" s="290"/>
    </row>
    <row r="258" spans="23:31" ht="15.75" customHeight="1" x14ac:dyDescent="0.2">
      <c r="W258" s="290"/>
      <c r="X258" s="290"/>
      <c r="Y258" s="290"/>
      <c r="Z258" s="290"/>
      <c r="AA258" s="290"/>
      <c r="AB258" s="290"/>
      <c r="AC258" s="290"/>
      <c r="AD258" s="290"/>
      <c r="AE258" s="290"/>
    </row>
    <row r="259" spans="23:31" ht="15.75" customHeight="1" x14ac:dyDescent="0.2">
      <c r="W259" s="290"/>
      <c r="X259" s="290"/>
      <c r="Y259" s="290"/>
      <c r="Z259" s="290"/>
      <c r="AA259" s="290"/>
      <c r="AB259" s="290"/>
      <c r="AC259" s="290"/>
      <c r="AD259" s="290"/>
      <c r="AE259" s="290"/>
    </row>
    <row r="260" spans="23:31" ht="15.75" customHeight="1" x14ac:dyDescent="0.2">
      <c r="W260" s="290"/>
      <c r="X260" s="290"/>
      <c r="Y260" s="290"/>
      <c r="Z260" s="290"/>
      <c r="AA260" s="290"/>
      <c r="AB260" s="290"/>
      <c r="AC260" s="290"/>
      <c r="AD260" s="290"/>
      <c r="AE260" s="290"/>
    </row>
    <row r="261" spans="23:31" ht="15.75" customHeight="1" x14ac:dyDescent="0.2">
      <c r="W261" s="290"/>
      <c r="X261" s="290"/>
      <c r="Y261" s="290"/>
      <c r="Z261" s="290"/>
      <c r="AA261" s="290"/>
      <c r="AB261" s="290"/>
      <c r="AC261" s="290"/>
      <c r="AD261" s="290"/>
      <c r="AE261" s="290"/>
    </row>
    <row r="262" spans="23:31" ht="15.75" customHeight="1" x14ac:dyDescent="0.2">
      <c r="W262" s="290"/>
      <c r="X262" s="290"/>
      <c r="Y262" s="290"/>
      <c r="Z262" s="290"/>
      <c r="AA262" s="290"/>
      <c r="AB262" s="290"/>
      <c r="AC262" s="290"/>
      <c r="AD262" s="290"/>
      <c r="AE262" s="290"/>
    </row>
    <row r="263" spans="23:31" ht="15.75" customHeight="1" x14ac:dyDescent="0.2">
      <c r="W263" s="290"/>
      <c r="X263" s="290"/>
      <c r="Y263" s="290"/>
      <c r="Z263" s="290"/>
      <c r="AA263" s="290"/>
      <c r="AB263" s="290"/>
      <c r="AC263" s="290"/>
      <c r="AD263" s="290"/>
      <c r="AE263" s="290"/>
    </row>
    <row r="264" spans="23:31" ht="15.75" customHeight="1" x14ac:dyDescent="0.2">
      <c r="W264" s="290"/>
      <c r="X264" s="290"/>
      <c r="Y264" s="290"/>
      <c r="Z264" s="290"/>
      <c r="AA264" s="290"/>
      <c r="AB264" s="290"/>
      <c r="AC264" s="290"/>
      <c r="AD264" s="290"/>
      <c r="AE264" s="290"/>
    </row>
    <row r="265" spans="23:31" ht="15.75" customHeight="1" x14ac:dyDescent="0.2">
      <c r="W265" s="290"/>
      <c r="X265" s="290"/>
      <c r="Y265" s="290"/>
      <c r="Z265" s="290"/>
      <c r="AA265" s="290"/>
      <c r="AB265" s="290"/>
      <c r="AC265" s="290"/>
      <c r="AD265" s="290"/>
      <c r="AE265" s="290"/>
    </row>
    <row r="266" spans="23:31" ht="15.75" customHeight="1" x14ac:dyDescent="0.2">
      <c r="W266" s="290"/>
      <c r="X266" s="290"/>
      <c r="Y266" s="290"/>
      <c r="Z266" s="290"/>
      <c r="AA266" s="290"/>
      <c r="AB266" s="290"/>
      <c r="AC266" s="290"/>
      <c r="AD266" s="290"/>
      <c r="AE266" s="290"/>
    </row>
    <row r="267" spans="23:31" ht="15.75" customHeight="1" x14ac:dyDescent="0.2">
      <c r="W267" s="290"/>
      <c r="X267" s="290"/>
      <c r="Y267" s="290"/>
      <c r="Z267" s="290"/>
      <c r="AA267" s="290"/>
      <c r="AB267" s="290"/>
      <c r="AC267" s="290"/>
      <c r="AD267" s="290"/>
      <c r="AE267" s="290"/>
    </row>
    <row r="268" spans="23:31" ht="15.75" customHeight="1" x14ac:dyDescent="0.2">
      <c r="W268" s="290"/>
      <c r="X268" s="290"/>
      <c r="Y268" s="290"/>
      <c r="Z268" s="290"/>
      <c r="AA268" s="290"/>
      <c r="AB268" s="290"/>
      <c r="AC268" s="290"/>
      <c r="AD268" s="290"/>
      <c r="AE268" s="290"/>
    </row>
    <row r="269" spans="23:31" ht="15.75" customHeight="1" x14ac:dyDescent="0.2">
      <c r="W269" s="290"/>
      <c r="X269" s="290"/>
      <c r="Y269" s="290"/>
      <c r="Z269" s="290"/>
      <c r="AA269" s="290"/>
      <c r="AB269" s="290"/>
      <c r="AC269" s="290"/>
      <c r="AD269" s="290"/>
      <c r="AE269" s="290"/>
    </row>
    <row r="270" spans="23:31" ht="15.75" customHeight="1" x14ac:dyDescent="0.2">
      <c r="W270" s="290"/>
      <c r="X270" s="290"/>
      <c r="Y270" s="290"/>
      <c r="Z270" s="290"/>
      <c r="AA270" s="290"/>
      <c r="AB270" s="290"/>
      <c r="AC270" s="290"/>
      <c r="AD270" s="290"/>
      <c r="AE270" s="290"/>
    </row>
    <row r="271" spans="23:31" ht="15.75" customHeight="1" x14ac:dyDescent="0.2">
      <c r="W271" s="290"/>
      <c r="X271" s="290"/>
      <c r="Y271" s="290"/>
      <c r="Z271" s="290"/>
      <c r="AA271" s="290"/>
      <c r="AB271" s="290"/>
      <c r="AC271" s="290"/>
      <c r="AD271" s="290"/>
      <c r="AE271" s="290"/>
    </row>
    <row r="272" spans="23:31" ht="15.75" customHeight="1" x14ac:dyDescent="0.2">
      <c r="W272" s="290"/>
      <c r="X272" s="290"/>
      <c r="Y272" s="290"/>
      <c r="Z272" s="290"/>
      <c r="AA272" s="290"/>
      <c r="AB272" s="290"/>
      <c r="AC272" s="290"/>
      <c r="AD272" s="290"/>
      <c r="AE272" s="290"/>
    </row>
    <row r="273" spans="23:31" ht="15.75" customHeight="1" x14ac:dyDescent="0.2">
      <c r="W273" s="290"/>
      <c r="X273" s="290"/>
      <c r="Y273" s="290"/>
      <c r="Z273" s="290"/>
      <c r="AA273" s="290"/>
      <c r="AB273" s="290"/>
      <c r="AC273" s="290"/>
      <c r="AD273" s="290"/>
      <c r="AE273" s="290"/>
    </row>
    <row r="274" spans="23:31" ht="15.75" customHeight="1" x14ac:dyDescent="0.2">
      <c r="W274" s="290"/>
      <c r="X274" s="290"/>
      <c r="Y274" s="290"/>
      <c r="Z274" s="290"/>
      <c r="AA274" s="290"/>
      <c r="AB274" s="290"/>
      <c r="AC274" s="290"/>
      <c r="AD274" s="290"/>
      <c r="AE274" s="290"/>
    </row>
    <row r="275" spans="23:31" ht="15.75" customHeight="1" x14ac:dyDescent="0.2">
      <c r="W275" s="290"/>
      <c r="X275" s="290"/>
      <c r="Y275" s="290"/>
      <c r="Z275" s="290"/>
      <c r="AA275" s="290"/>
      <c r="AB275" s="290"/>
      <c r="AC275" s="290"/>
      <c r="AD275" s="290"/>
      <c r="AE275" s="290"/>
    </row>
    <row r="276" spans="23:31" ht="15.75" customHeight="1" x14ac:dyDescent="0.2">
      <c r="W276" s="290"/>
      <c r="X276" s="290"/>
      <c r="Y276" s="290"/>
      <c r="Z276" s="290"/>
      <c r="AA276" s="290"/>
      <c r="AB276" s="290"/>
      <c r="AC276" s="290"/>
      <c r="AD276" s="290"/>
      <c r="AE276" s="290"/>
    </row>
    <row r="277" spans="23:31" ht="15.75" customHeight="1" x14ac:dyDescent="0.2"/>
    <row r="278" spans="23:31" ht="15.75" customHeight="1" x14ac:dyDescent="0.2"/>
    <row r="279" spans="23:31" ht="15.75" customHeight="1" x14ac:dyDescent="0.2"/>
    <row r="280" spans="23:31" ht="15.75" customHeight="1" x14ac:dyDescent="0.2"/>
    <row r="281" spans="23:31" ht="15.75" customHeight="1" x14ac:dyDescent="0.2"/>
    <row r="282" spans="23:31" ht="15.75" customHeight="1" x14ac:dyDescent="0.2"/>
    <row r="283" spans="23:31" ht="15.75" customHeight="1" x14ac:dyDescent="0.2"/>
    <row r="284" spans="23:31" ht="15.75" customHeight="1" x14ac:dyDescent="0.2"/>
    <row r="285" spans="23:31" ht="15.75" customHeight="1" x14ac:dyDescent="0.2"/>
    <row r="286" spans="23:31" ht="15.75" customHeight="1" x14ac:dyDescent="0.2"/>
    <row r="287" spans="23:31" ht="15.75" customHeight="1" x14ac:dyDescent="0.2"/>
    <row r="288" spans="23:31"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D1:F2"/>
    <mergeCell ref="A3:A4"/>
    <mergeCell ref="B3:B4"/>
    <mergeCell ref="C3:C4"/>
    <mergeCell ref="D3:D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BT774"/>
  <sheetViews>
    <sheetView workbookViewId="0">
      <selection sqref="A1:BT774"/>
    </sheetView>
  </sheetViews>
  <sheetFormatPr defaultColWidth="12.5703125" defaultRowHeight="15" customHeight="1" x14ac:dyDescent="0.2"/>
  <cols>
    <col min="1" max="2" width="12.7109375" customWidth="1"/>
    <col min="3" max="3" width="16.42578125" customWidth="1"/>
    <col min="4" max="6" width="12.5703125" customWidth="1"/>
  </cols>
  <sheetData>
    <row r="1" spans="1:72" ht="15.75" customHeight="1" x14ac:dyDescent="0.2">
      <c r="A1" s="25" t="s">
        <v>473</v>
      </c>
    </row>
    <row r="2" spans="1:72" ht="15.75" customHeight="1" x14ac:dyDescent="0.25">
      <c r="BT2" s="330"/>
    </row>
    <row r="3" spans="1:72" ht="15.75" customHeight="1" x14ac:dyDescent="0.25">
      <c r="E3" s="265">
        <v>12744</v>
      </c>
      <c r="F3" s="265">
        <v>11857</v>
      </c>
      <c r="G3" s="265">
        <v>11858</v>
      </c>
      <c r="H3" s="265">
        <v>11859</v>
      </c>
      <c r="I3" s="265">
        <v>11860</v>
      </c>
      <c r="J3" s="379">
        <v>11861</v>
      </c>
      <c r="K3" s="265">
        <v>11862</v>
      </c>
      <c r="L3" s="265">
        <v>11863</v>
      </c>
      <c r="M3" s="265">
        <v>11864</v>
      </c>
      <c r="N3" s="265">
        <v>11865</v>
      </c>
      <c r="O3" s="265">
        <v>11866</v>
      </c>
      <c r="P3" s="265">
        <v>11867</v>
      </c>
      <c r="Q3" s="265">
        <v>11868</v>
      </c>
      <c r="R3" s="265">
        <v>11869</v>
      </c>
      <c r="S3" s="265">
        <v>11870</v>
      </c>
      <c r="T3" s="265">
        <v>11871</v>
      </c>
      <c r="U3" s="265">
        <v>11872</v>
      </c>
      <c r="V3" s="265">
        <v>11873</v>
      </c>
      <c r="W3" s="265">
        <v>11874</v>
      </c>
      <c r="X3" s="265">
        <v>11875</v>
      </c>
      <c r="Y3" s="265">
        <v>11876</v>
      </c>
      <c r="Z3" s="265">
        <v>11877</v>
      </c>
      <c r="AA3" s="265">
        <v>11878</v>
      </c>
      <c r="AB3" s="265">
        <v>11879</v>
      </c>
      <c r="AC3" s="265">
        <v>11880</v>
      </c>
      <c r="AD3" s="265">
        <v>11881</v>
      </c>
      <c r="AE3" s="265">
        <v>11882</v>
      </c>
      <c r="AF3" s="265">
        <v>11883</v>
      </c>
      <c r="AG3" s="265">
        <v>11884</v>
      </c>
      <c r="AH3" s="265">
        <v>11885</v>
      </c>
      <c r="AI3" s="265">
        <v>11886</v>
      </c>
      <c r="AJ3" s="379">
        <v>11887</v>
      </c>
      <c r="AK3" s="265">
        <v>11888</v>
      </c>
      <c r="AL3" s="265">
        <v>11889</v>
      </c>
      <c r="AM3" s="265">
        <v>11890</v>
      </c>
      <c r="AN3" s="265">
        <v>11891</v>
      </c>
      <c r="AO3" s="265">
        <v>11892</v>
      </c>
      <c r="AP3" s="265">
        <v>11893</v>
      </c>
      <c r="AQ3" s="379">
        <v>11894</v>
      </c>
      <c r="AR3" s="265">
        <v>11895</v>
      </c>
      <c r="AS3" s="265">
        <v>11896</v>
      </c>
      <c r="AT3" s="265">
        <v>11897</v>
      </c>
      <c r="AU3" s="265">
        <v>11898</v>
      </c>
      <c r="AV3" s="265">
        <v>11899</v>
      </c>
      <c r="AW3" s="265">
        <v>11900</v>
      </c>
      <c r="AX3" s="265">
        <v>11901</v>
      </c>
      <c r="AY3" s="265">
        <v>11902</v>
      </c>
      <c r="AZ3" s="265">
        <v>11903</v>
      </c>
      <c r="BA3" s="265">
        <v>11904</v>
      </c>
      <c r="BB3" s="265">
        <v>11905</v>
      </c>
      <c r="BC3" s="265">
        <v>11906</v>
      </c>
      <c r="BD3" s="265">
        <v>11907</v>
      </c>
      <c r="BE3" s="265">
        <v>11908</v>
      </c>
      <c r="BF3" s="265">
        <v>11909</v>
      </c>
      <c r="BG3" s="265">
        <v>11910</v>
      </c>
      <c r="BH3" s="265">
        <v>11911</v>
      </c>
      <c r="BI3" s="265">
        <v>11912</v>
      </c>
      <c r="BJ3" s="265">
        <v>12181</v>
      </c>
      <c r="BK3" s="265">
        <v>12272</v>
      </c>
      <c r="BL3" s="265">
        <v>12817</v>
      </c>
      <c r="BM3" s="265">
        <v>12818</v>
      </c>
      <c r="BN3" s="265">
        <v>13236</v>
      </c>
      <c r="BO3" s="265">
        <v>12819</v>
      </c>
      <c r="BP3" s="222">
        <v>13578</v>
      </c>
      <c r="BQ3" s="222">
        <v>13579</v>
      </c>
      <c r="BR3" s="222">
        <v>14181</v>
      </c>
      <c r="BS3" s="222">
        <v>23137</v>
      </c>
      <c r="BT3" s="25">
        <v>22958</v>
      </c>
    </row>
    <row r="4" spans="1:72" ht="15.75" customHeight="1" x14ac:dyDescent="0.2">
      <c r="D4" s="25"/>
      <c r="E4" s="25" t="s">
        <v>474</v>
      </c>
    </row>
    <row r="5" spans="1:72" ht="15.75" customHeight="1" x14ac:dyDescent="0.25">
      <c r="D5" s="321"/>
      <c r="E5" s="321" t="s">
        <v>5</v>
      </c>
      <c r="F5" s="321" t="s">
        <v>75</v>
      </c>
      <c r="G5" s="321" t="s">
        <v>165</v>
      </c>
      <c r="H5" s="321" t="s">
        <v>170</v>
      </c>
      <c r="I5" s="321" t="s">
        <v>8</v>
      </c>
      <c r="J5" s="321" t="s">
        <v>9</v>
      </c>
      <c r="K5" s="321" t="s">
        <v>10</v>
      </c>
      <c r="L5" s="321" t="s">
        <v>11</v>
      </c>
      <c r="M5" s="321" t="s">
        <v>12</v>
      </c>
      <c r="N5" s="321" t="s">
        <v>454</v>
      </c>
      <c r="O5" s="321" t="s">
        <v>455</v>
      </c>
      <c r="P5" s="321" t="s">
        <v>456</v>
      </c>
      <c r="Q5" s="321" t="s">
        <v>84</v>
      </c>
      <c r="R5" s="321" t="s">
        <v>85</v>
      </c>
      <c r="S5" s="321" t="s">
        <v>86</v>
      </c>
      <c r="T5" s="321" t="s">
        <v>87</v>
      </c>
      <c r="U5" s="321" t="s">
        <v>88</v>
      </c>
      <c r="V5" s="321" t="s">
        <v>89</v>
      </c>
      <c r="W5" s="321" t="s">
        <v>90</v>
      </c>
      <c r="X5" s="321" t="s">
        <v>91</v>
      </c>
      <c r="Y5" s="321" t="s">
        <v>92</v>
      </c>
      <c r="Z5" s="321" t="s">
        <v>93</v>
      </c>
      <c r="AA5" s="321" t="s">
        <v>457</v>
      </c>
      <c r="AB5" s="321" t="s">
        <v>94</v>
      </c>
      <c r="AC5" s="321" t="s">
        <v>95</v>
      </c>
      <c r="AD5" s="321" t="s">
        <v>96</v>
      </c>
      <c r="AE5" s="321" t="s">
        <v>458</v>
      </c>
      <c r="AF5" s="321" t="s">
        <v>98</v>
      </c>
      <c r="AG5" s="321" t="s">
        <v>272</v>
      </c>
      <c r="AH5" s="321" t="s">
        <v>100</v>
      </c>
      <c r="AI5" s="321" t="s">
        <v>101</v>
      </c>
      <c r="AJ5" s="321" t="s">
        <v>285</v>
      </c>
      <c r="AK5" s="321" t="s">
        <v>290</v>
      </c>
      <c r="AL5" s="321" t="s">
        <v>295</v>
      </c>
      <c r="AM5" s="321" t="s">
        <v>300</v>
      </c>
      <c r="AN5" s="321" t="s">
        <v>14</v>
      </c>
      <c r="AO5" s="321" t="s">
        <v>16</v>
      </c>
      <c r="AP5" s="321" t="s">
        <v>15</v>
      </c>
      <c r="AQ5" s="321" t="s">
        <v>317</v>
      </c>
      <c r="AR5" s="321" t="s">
        <v>107</v>
      </c>
      <c r="AS5" s="321" t="s">
        <v>326</v>
      </c>
      <c r="AT5" s="321" t="s">
        <v>53</v>
      </c>
      <c r="AU5" s="321" t="s">
        <v>335</v>
      </c>
      <c r="AV5" s="321" t="s">
        <v>110</v>
      </c>
      <c r="AW5" s="321" t="s">
        <v>111</v>
      </c>
      <c r="AX5" s="321" t="s">
        <v>112</v>
      </c>
      <c r="AY5" s="321" t="s">
        <v>459</v>
      </c>
      <c r="AZ5" s="321" t="s">
        <v>357</v>
      </c>
      <c r="BA5" s="321" t="s">
        <v>115</v>
      </c>
      <c r="BB5" s="321" t="s">
        <v>116</v>
      </c>
      <c r="BC5" s="321" t="s">
        <v>117</v>
      </c>
      <c r="BD5" s="321" t="s">
        <v>118</v>
      </c>
      <c r="BE5" s="321" t="s">
        <v>119</v>
      </c>
      <c r="BF5" s="321" t="s">
        <v>382</v>
      </c>
      <c r="BG5" s="321" t="s">
        <v>460</v>
      </c>
      <c r="BH5" s="321" t="s">
        <v>461</v>
      </c>
      <c r="BI5" s="321" t="s">
        <v>25</v>
      </c>
      <c r="BJ5" s="321" t="s">
        <v>120</v>
      </c>
      <c r="BK5" s="321" t="s">
        <v>395</v>
      </c>
      <c r="BL5" s="321" t="s">
        <v>21</v>
      </c>
      <c r="BM5" s="321" t="s">
        <v>22</v>
      </c>
      <c r="BN5" s="321" t="s">
        <v>123</v>
      </c>
      <c r="BO5" s="321" t="s">
        <v>42</v>
      </c>
      <c r="BP5" s="322" t="s">
        <v>48</v>
      </c>
      <c r="BQ5" s="322" t="s">
        <v>145</v>
      </c>
      <c r="BR5" s="322" t="s">
        <v>127</v>
      </c>
      <c r="BS5" s="322" t="s">
        <v>128</v>
      </c>
      <c r="BT5" s="322" t="s">
        <v>130</v>
      </c>
    </row>
    <row r="6" spans="1:72" ht="15.75" customHeight="1" x14ac:dyDescent="0.25">
      <c r="A6" s="324" t="s">
        <v>735</v>
      </c>
      <c r="B6" s="324">
        <v>46235</v>
      </c>
      <c r="C6" s="332">
        <v>0.25</v>
      </c>
      <c r="D6" s="332">
        <v>0.29166666666666669</v>
      </c>
      <c r="E6" s="480">
        <v>2824.1920000016689</v>
      </c>
      <c r="F6">
        <v>2823.7467826008797</v>
      </c>
      <c r="G6">
        <v>1808.2949565052986</v>
      </c>
      <c r="H6">
        <v>1043.2788603156805</v>
      </c>
      <c r="I6">
        <v>225.34942372888327</v>
      </c>
      <c r="J6">
        <v>480.09979661181569</v>
      </c>
      <c r="K6">
        <v>357.80989830195904</v>
      </c>
      <c r="L6" s="480">
        <v>329.32302825152874</v>
      </c>
      <c r="M6">
        <v>411.61328813433647</v>
      </c>
      <c r="N6">
        <v>0</v>
      </c>
      <c r="O6">
        <v>0</v>
      </c>
      <c r="P6">
        <v>0</v>
      </c>
      <c r="Q6">
        <v>23.552000000141561</v>
      </c>
      <c r="R6">
        <v>0</v>
      </c>
      <c r="S6" s="480">
        <v>95.63833423377946</v>
      </c>
      <c r="T6">
        <v>87.623785567469895</v>
      </c>
      <c r="U6">
        <v>0</v>
      </c>
      <c r="V6">
        <v>0</v>
      </c>
      <c r="W6">
        <v>0</v>
      </c>
      <c r="X6">
        <v>171.07453416148201</v>
      </c>
      <c r="Y6">
        <v>89.551439361646771</v>
      </c>
      <c r="Z6" s="480">
        <v>0</v>
      </c>
      <c r="AA6">
        <v>0.72670200892025605</v>
      </c>
      <c r="AB6">
        <v>91.320943322964013</v>
      </c>
      <c r="AC6">
        <v>28.773146350868046</v>
      </c>
      <c r="AD6">
        <v>91.205238095484674</v>
      </c>
      <c r="AE6">
        <v>0</v>
      </c>
      <c r="AF6">
        <v>0</v>
      </c>
      <c r="AG6" s="480">
        <v>0.1677611033192079</v>
      </c>
      <c r="AH6">
        <v>1.0983870967720577E-2</v>
      </c>
      <c r="AI6">
        <v>142.74193548317999</v>
      </c>
      <c r="AJ6">
        <v>328.55040000006557</v>
      </c>
      <c r="AK6">
        <v>265.21599999908358</v>
      </c>
      <c r="AL6">
        <v>0</v>
      </c>
      <c r="AM6">
        <v>0</v>
      </c>
      <c r="AN6" s="480">
        <v>0</v>
      </c>
      <c r="AO6">
        <v>0</v>
      </c>
      <c r="AP6">
        <v>0</v>
      </c>
      <c r="AQ6">
        <v>0</v>
      </c>
      <c r="AR6">
        <v>0</v>
      </c>
      <c r="AS6">
        <v>0</v>
      </c>
      <c r="AT6">
        <v>0</v>
      </c>
      <c r="AU6" s="480">
        <v>0</v>
      </c>
      <c r="AV6">
        <v>0</v>
      </c>
      <c r="AW6">
        <v>0</v>
      </c>
      <c r="AX6">
        <v>0</v>
      </c>
      <c r="AY6">
        <v>257.55519999982789</v>
      </c>
      <c r="AZ6">
        <v>170.10703125002328</v>
      </c>
      <c r="BA6">
        <v>77.401600001379848</v>
      </c>
      <c r="BB6" s="480" t="s">
        <v>721</v>
      </c>
      <c r="BI6" s="480" t="s">
        <v>535</v>
      </c>
      <c r="BP6" s="480">
        <v>15.896722560981289</v>
      </c>
      <c r="BQ6">
        <v>0</v>
      </c>
      <c r="BR6">
        <v>0</v>
      </c>
      <c r="BS6">
        <v>0.93059999999968568</v>
      </c>
      <c r="BT6">
        <v>0.83246666666673264</v>
      </c>
    </row>
    <row r="7" spans="1:72" ht="15.75" customHeight="1" x14ac:dyDescent="0.25">
      <c r="A7" s="324" t="s">
        <v>736</v>
      </c>
      <c r="B7" s="324">
        <v>46235</v>
      </c>
      <c r="C7" s="332">
        <v>0.29166666666666669</v>
      </c>
      <c r="D7" s="332">
        <v>0.33333333333333331</v>
      </c>
      <c r="E7" s="481">
        <v>2968.2346666753292</v>
      </c>
      <c r="F7">
        <v>2951.9693913161755</v>
      </c>
      <c r="G7">
        <v>1902.6810434758663</v>
      </c>
      <c r="H7">
        <v>1068.1655652076006</v>
      </c>
      <c r="I7">
        <v>197.64935593307018</v>
      </c>
      <c r="J7">
        <v>541.58251890540123</v>
      </c>
      <c r="K7">
        <v>365.30766101926565</v>
      </c>
      <c r="L7" s="481">
        <v>341.49532203376293</v>
      </c>
      <c r="M7">
        <v>453.92705084756017</v>
      </c>
      <c r="N7">
        <v>0</v>
      </c>
      <c r="O7">
        <v>0</v>
      </c>
      <c r="P7">
        <v>0</v>
      </c>
      <c r="Q7">
        <v>3.5839999997988343</v>
      </c>
      <c r="R7">
        <v>0</v>
      </c>
      <c r="S7" s="481">
        <v>95.6104347826913</v>
      </c>
      <c r="T7">
        <v>80.053988345898688</v>
      </c>
      <c r="U7">
        <v>0</v>
      </c>
      <c r="V7">
        <v>0</v>
      </c>
      <c r="W7">
        <v>0</v>
      </c>
      <c r="X7">
        <v>172.73887240374461</v>
      </c>
      <c r="Y7">
        <v>93.55880908574909</v>
      </c>
      <c r="Z7" s="481">
        <v>0</v>
      </c>
      <c r="AA7">
        <v>4.2113593683461659</v>
      </c>
      <c r="AB7">
        <v>110.42093515023589</v>
      </c>
      <c r="AC7">
        <v>28.509548611007631</v>
      </c>
      <c r="AD7">
        <v>129.32218806538731</v>
      </c>
      <c r="AE7">
        <v>0</v>
      </c>
      <c r="AF7">
        <v>0</v>
      </c>
      <c r="AG7" s="481">
        <v>0.16773913042925415</v>
      </c>
      <c r="AH7">
        <v>1.1109776764897106E-2</v>
      </c>
      <c r="AI7">
        <v>155.60781907476485</v>
      </c>
      <c r="AJ7">
        <v>326.75839999970049</v>
      </c>
      <c r="AK7">
        <v>264.03840000089258</v>
      </c>
      <c r="AL7">
        <v>0</v>
      </c>
      <c r="AM7">
        <v>0</v>
      </c>
      <c r="AN7" s="481">
        <v>0</v>
      </c>
      <c r="AO7">
        <v>0</v>
      </c>
      <c r="AP7">
        <v>0</v>
      </c>
      <c r="AQ7">
        <v>0</v>
      </c>
      <c r="AR7">
        <v>0</v>
      </c>
      <c r="AS7">
        <v>0</v>
      </c>
      <c r="AT7">
        <v>0</v>
      </c>
      <c r="AU7" s="481">
        <v>0</v>
      </c>
      <c r="AV7">
        <v>0</v>
      </c>
      <c r="AW7">
        <v>0</v>
      </c>
      <c r="AX7">
        <v>0</v>
      </c>
      <c r="AY7">
        <v>252.41600000020117</v>
      </c>
      <c r="AZ7">
        <v>159.05390625004657</v>
      </c>
      <c r="BA7">
        <v>69.119999999180436</v>
      </c>
      <c r="BP7" s="481">
        <v>27.887652438948862</v>
      </c>
      <c r="BQ7">
        <v>0</v>
      </c>
      <c r="BR7">
        <v>0</v>
      </c>
      <c r="BS7">
        <v>8.7881166666675199</v>
      </c>
      <c r="BT7">
        <v>6.5134994350300985</v>
      </c>
    </row>
    <row r="8" spans="1:72" ht="15.75" customHeight="1" x14ac:dyDescent="0.25">
      <c r="A8" s="324" t="s">
        <v>737</v>
      </c>
      <c r="B8" s="324">
        <v>46235</v>
      </c>
      <c r="C8" s="332">
        <v>0.33333333333333331</v>
      </c>
      <c r="D8" s="332">
        <v>0.375</v>
      </c>
      <c r="E8" s="481">
        <v>2873.3440000116825</v>
      </c>
      <c r="F8">
        <v>2873.1659130454063</v>
      </c>
      <c r="G8">
        <v>1857.8031304478645</v>
      </c>
      <c r="H8">
        <v>1033.5573333352804</v>
      </c>
      <c r="I8">
        <v>157.22080654650927</v>
      </c>
      <c r="J8">
        <v>509.42331160232425</v>
      </c>
      <c r="K8">
        <v>370.8615593239665</v>
      </c>
      <c r="L8" s="481">
        <v>340.87050847709179</v>
      </c>
      <c r="M8">
        <v>482.98088135570288</v>
      </c>
      <c r="N8">
        <v>0</v>
      </c>
      <c r="O8">
        <v>0</v>
      </c>
      <c r="P8">
        <v>0</v>
      </c>
      <c r="Q8">
        <v>0.6566956527531147</v>
      </c>
      <c r="R8">
        <v>0</v>
      </c>
      <c r="S8" s="481">
        <v>95.443478260654956</v>
      </c>
      <c r="T8">
        <v>55.36278260871768</v>
      </c>
      <c r="U8">
        <v>0</v>
      </c>
      <c r="V8">
        <v>0</v>
      </c>
      <c r="W8">
        <v>0</v>
      </c>
      <c r="X8">
        <v>174.77056155866012</v>
      </c>
      <c r="Y8">
        <v>93.316770186182112</v>
      </c>
      <c r="Z8" s="481">
        <v>0</v>
      </c>
      <c r="AA8">
        <v>15.423049733857624</v>
      </c>
      <c r="AB8">
        <v>109.77209668187425</v>
      </c>
      <c r="AC8">
        <v>28.5542615596205</v>
      </c>
      <c r="AD8">
        <v>107.07557590957731</v>
      </c>
      <c r="AE8">
        <v>0</v>
      </c>
      <c r="AF8">
        <v>0</v>
      </c>
      <c r="AG8" s="481">
        <v>0.16573913044339861</v>
      </c>
      <c r="AH8">
        <v>1.0983695652157621E-2</v>
      </c>
      <c r="AI8">
        <v>152.38586956448853</v>
      </c>
      <c r="AJ8">
        <v>323.71200000029057</v>
      </c>
      <c r="AK8">
        <v>261.17119999974966</v>
      </c>
      <c r="AL8">
        <v>0</v>
      </c>
      <c r="AM8">
        <v>0</v>
      </c>
      <c r="AN8" s="481">
        <v>0</v>
      </c>
      <c r="AO8">
        <v>0</v>
      </c>
      <c r="AP8">
        <v>0</v>
      </c>
      <c r="AQ8">
        <v>0</v>
      </c>
      <c r="AR8">
        <v>0</v>
      </c>
      <c r="AS8">
        <v>0</v>
      </c>
      <c r="AT8">
        <v>0</v>
      </c>
      <c r="AU8" s="481">
        <v>0</v>
      </c>
      <c r="AV8">
        <v>0</v>
      </c>
      <c r="AW8">
        <v>0</v>
      </c>
      <c r="AX8">
        <v>0</v>
      </c>
      <c r="AY8">
        <v>254.80959999980405</v>
      </c>
      <c r="AZ8">
        <v>142.66542245366145</v>
      </c>
      <c r="BA8">
        <v>59.57120000012219</v>
      </c>
      <c r="BP8" s="481">
        <v>11.201488095335662</v>
      </c>
      <c r="BQ8">
        <v>0</v>
      </c>
      <c r="BR8">
        <v>0</v>
      </c>
      <c r="BS8">
        <v>32.599866666665548</v>
      </c>
      <c r="BT8">
        <v>23.89136723163756</v>
      </c>
    </row>
    <row r="9" spans="1:72" ht="15.75" customHeight="1" x14ac:dyDescent="0.25">
      <c r="A9" s="324" t="s">
        <v>738</v>
      </c>
      <c r="B9" s="324">
        <v>46235</v>
      </c>
      <c r="C9" s="332">
        <v>0.375</v>
      </c>
      <c r="D9" s="332">
        <v>0.41666666666666669</v>
      </c>
      <c r="E9" s="481">
        <v>2823.5093333125114</v>
      </c>
      <c r="F9">
        <v>2824.1920000016689</v>
      </c>
      <c r="G9">
        <v>1826.5052950978279</v>
      </c>
      <c r="H9">
        <v>1002.1546666622162</v>
      </c>
      <c r="I9">
        <v>178.23465108126402</v>
      </c>
      <c r="J9">
        <v>487.4239999987185</v>
      </c>
      <c r="K9">
        <v>376.96366569399834</v>
      </c>
      <c r="L9" s="481">
        <v>320.18223728984594</v>
      </c>
      <c r="M9">
        <v>460.80000000074506</v>
      </c>
      <c r="N9">
        <v>0</v>
      </c>
      <c r="O9">
        <v>0</v>
      </c>
      <c r="P9">
        <v>0</v>
      </c>
      <c r="Q9">
        <v>42.273391304537654</v>
      </c>
      <c r="R9">
        <v>0</v>
      </c>
      <c r="S9" s="481">
        <v>95.443478261120617</v>
      </c>
      <c r="T9">
        <v>39.245913043618202</v>
      </c>
      <c r="U9">
        <v>0</v>
      </c>
      <c r="V9">
        <v>0</v>
      </c>
      <c r="W9">
        <v>0</v>
      </c>
      <c r="X9">
        <v>178.61478964006528</v>
      </c>
      <c r="Y9">
        <v>93.305260093417019</v>
      </c>
      <c r="Z9" s="481">
        <v>0</v>
      </c>
      <c r="AA9">
        <v>22.672873263887595</v>
      </c>
      <c r="AB9">
        <v>106.26277173915878</v>
      </c>
      <c r="AC9">
        <v>28.819875776767731</v>
      </c>
      <c r="AD9">
        <v>93.633540373295546</v>
      </c>
      <c r="AE9">
        <v>0</v>
      </c>
      <c r="AF9">
        <v>0</v>
      </c>
      <c r="AG9" s="481">
        <v>0.16777138850011397</v>
      </c>
      <c r="AH9">
        <v>1.1108695652183087E-2</v>
      </c>
      <c r="AI9">
        <v>137.65760869532824</v>
      </c>
      <c r="AJ9">
        <v>324.55558095220476</v>
      </c>
      <c r="AK9">
        <v>261.68319999985397</v>
      </c>
      <c r="AL9">
        <v>0</v>
      </c>
      <c r="AM9">
        <v>0</v>
      </c>
      <c r="AN9" s="481">
        <v>0</v>
      </c>
      <c r="AO9">
        <v>0</v>
      </c>
      <c r="AP9">
        <v>0</v>
      </c>
      <c r="AQ9">
        <v>0</v>
      </c>
      <c r="AR9">
        <v>0</v>
      </c>
      <c r="AS9">
        <v>0</v>
      </c>
      <c r="AT9">
        <v>0</v>
      </c>
      <c r="AU9" s="481">
        <v>0</v>
      </c>
      <c r="AV9">
        <v>0</v>
      </c>
      <c r="AW9">
        <v>0</v>
      </c>
      <c r="AX9">
        <v>0</v>
      </c>
      <c r="AY9">
        <v>256.28160000033677</v>
      </c>
      <c r="AZ9">
        <v>134.7087962962687</v>
      </c>
      <c r="BA9">
        <v>53.043200001120567</v>
      </c>
      <c r="BP9" s="481">
        <v>11.452380952308886</v>
      </c>
      <c r="BQ9">
        <v>0</v>
      </c>
      <c r="BR9">
        <v>0</v>
      </c>
      <c r="BS9">
        <v>49.876404166667271</v>
      </c>
      <c r="BT9">
        <v>38.495483333332231</v>
      </c>
    </row>
    <row r="10" spans="1:72" ht="15.75" customHeight="1" x14ac:dyDescent="0.25">
      <c r="A10" s="324" t="s">
        <v>859</v>
      </c>
      <c r="B10" s="324">
        <v>46235</v>
      </c>
      <c r="C10" s="332">
        <v>0.41666666666666669</v>
      </c>
      <c r="D10" s="332">
        <v>0.45833333333333331</v>
      </c>
      <c r="E10" s="481">
        <v>2840.5760000050068</v>
      </c>
      <c r="F10">
        <v>2839.8933333456516</v>
      </c>
      <c r="G10">
        <v>1854.9082700908184</v>
      </c>
      <c r="H10">
        <v>995.32800000905991</v>
      </c>
      <c r="I10">
        <v>139.04840293526649</v>
      </c>
      <c r="J10">
        <v>510.82068211957812</v>
      </c>
      <c r="K10">
        <v>377.46470373123884</v>
      </c>
      <c r="L10" s="481">
        <v>340.10684745758772</v>
      </c>
      <c r="M10">
        <v>483.57098304852843</v>
      </c>
      <c r="N10">
        <v>0</v>
      </c>
      <c r="O10">
        <v>0</v>
      </c>
      <c r="P10">
        <v>0</v>
      </c>
      <c r="Q10">
        <v>30.285913042724133</v>
      </c>
      <c r="R10">
        <v>0</v>
      </c>
      <c r="S10" s="481">
        <v>95.092869564890862</v>
      </c>
      <c r="T10">
        <v>20.235130434855819</v>
      </c>
      <c r="U10">
        <v>0</v>
      </c>
      <c r="V10">
        <v>0</v>
      </c>
      <c r="W10">
        <v>0</v>
      </c>
      <c r="X10">
        <v>183.21483889734372</v>
      </c>
      <c r="Y10">
        <v>92.685937500093132</v>
      </c>
      <c r="Z10" s="481">
        <v>0</v>
      </c>
      <c r="AA10">
        <v>29.031233016285114</v>
      </c>
      <c r="AB10">
        <v>114.1813276396133</v>
      </c>
      <c r="AC10">
        <v>28.303814052604139</v>
      </c>
      <c r="AD10">
        <v>110.42074922285974</v>
      </c>
      <c r="AE10">
        <v>0</v>
      </c>
      <c r="AF10">
        <v>0</v>
      </c>
      <c r="AG10" s="481">
        <v>0.16574193547421601</v>
      </c>
      <c r="AH10">
        <v>1.1001358695693852E-2</v>
      </c>
      <c r="AI10">
        <v>151.22282608691603</v>
      </c>
      <c r="AJ10">
        <v>333.49767032964155</v>
      </c>
      <c r="AK10">
        <v>269.36320000048727</v>
      </c>
      <c r="AL10">
        <v>0</v>
      </c>
      <c r="AM10">
        <v>0</v>
      </c>
      <c r="AN10" s="481">
        <v>0</v>
      </c>
      <c r="AO10">
        <v>0</v>
      </c>
      <c r="AP10">
        <v>0</v>
      </c>
      <c r="AQ10">
        <v>0</v>
      </c>
      <c r="AR10">
        <v>0</v>
      </c>
      <c r="AS10">
        <v>0</v>
      </c>
      <c r="AT10">
        <v>0</v>
      </c>
      <c r="AU10" s="481">
        <v>0</v>
      </c>
      <c r="AV10">
        <v>0</v>
      </c>
      <c r="AW10">
        <v>0</v>
      </c>
      <c r="AX10">
        <v>0</v>
      </c>
      <c r="AY10">
        <v>255.4175999998115</v>
      </c>
      <c r="AZ10">
        <v>122.95468750002328</v>
      </c>
      <c r="BA10">
        <v>45.55519999936223</v>
      </c>
      <c r="BP10" s="481">
        <v>8.2103937729261816</v>
      </c>
      <c r="BQ10">
        <v>0</v>
      </c>
      <c r="BR10">
        <v>0</v>
      </c>
      <c r="BS10">
        <v>74.157693172269319</v>
      </c>
      <c r="BT10">
        <v>55.888283333333675</v>
      </c>
    </row>
    <row r="11" spans="1:72" ht="15.75" customHeight="1" x14ac:dyDescent="0.25">
      <c r="A11" s="324" t="s">
        <v>860</v>
      </c>
      <c r="B11" s="324">
        <v>46235</v>
      </c>
      <c r="C11" s="332">
        <v>0.45833333333333331</v>
      </c>
      <c r="D11" s="332">
        <v>0.5</v>
      </c>
      <c r="E11" s="481">
        <v>2823.5093333423138</v>
      </c>
      <c r="F11">
        <v>2807.8079999685287</v>
      </c>
      <c r="G11">
        <v>1849.9673043787479</v>
      </c>
      <c r="H11">
        <v>992.93866665661335</v>
      </c>
      <c r="I11">
        <v>160.20258011668921</v>
      </c>
      <c r="J11">
        <v>512.13796195015311</v>
      </c>
      <c r="K11">
        <v>369.3490893766284</v>
      </c>
      <c r="L11" s="481">
        <v>328.72135592997074</v>
      </c>
      <c r="M11">
        <v>464.37532203644514</v>
      </c>
      <c r="N11">
        <v>0</v>
      </c>
      <c r="O11">
        <v>0</v>
      </c>
      <c r="P11">
        <v>0</v>
      </c>
      <c r="Q11">
        <v>42.496000000275671</v>
      </c>
      <c r="R11">
        <v>0</v>
      </c>
      <c r="S11" s="481">
        <v>95.365688889287412</v>
      </c>
      <c r="T11">
        <v>21.125565216876566</v>
      </c>
      <c r="U11">
        <v>0</v>
      </c>
      <c r="V11">
        <v>0</v>
      </c>
      <c r="W11">
        <v>0</v>
      </c>
      <c r="X11">
        <v>190.39696234464645</v>
      </c>
      <c r="Y11">
        <v>93.00724961142987</v>
      </c>
      <c r="Z11" s="481">
        <v>0</v>
      </c>
      <c r="AA11">
        <v>32.525038819876499</v>
      </c>
      <c r="AB11">
        <v>107.85869565233588</v>
      </c>
      <c r="AC11">
        <v>28.770720108877867</v>
      </c>
      <c r="AD11">
        <v>114.87738742306828</v>
      </c>
      <c r="AE11">
        <v>0</v>
      </c>
      <c r="AF11">
        <v>0</v>
      </c>
      <c r="AG11" s="481">
        <v>0.16574193548512994</v>
      </c>
      <c r="AH11">
        <v>1.1110054347909681E-2</v>
      </c>
      <c r="AI11">
        <v>146.77173913083971</v>
      </c>
      <c r="AJ11">
        <v>321.85074871801771</v>
      </c>
      <c r="AK11">
        <v>258.61120000015944</v>
      </c>
      <c r="AL11">
        <v>0</v>
      </c>
      <c r="AM11">
        <v>0</v>
      </c>
      <c r="AN11" s="481">
        <v>0</v>
      </c>
      <c r="AO11">
        <v>0</v>
      </c>
      <c r="AP11">
        <v>0</v>
      </c>
      <c r="AQ11">
        <v>0</v>
      </c>
      <c r="AR11">
        <v>0</v>
      </c>
      <c r="AS11">
        <v>0</v>
      </c>
      <c r="AT11">
        <v>0</v>
      </c>
      <c r="AU11" s="481">
        <v>0</v>
      </c>
      <c r="AV11">
        <v>0</v>
      </c>
      <c r="AW11">
        <v>0</v>
      </c>
      <c r="AX11">
        <v>0</v>
      </c>
      <c r="AY11">
        <v>258.96959999995306</v>
      </c>
      <c r="AZ11">
        <v>129.14531249995343</v>
      </c>
      <c r="BA11">
        <v>46.080000000074506</v>
      </c>
      <c r="BP11" s="481">
        <v>9.9716746795456856</v>
      </c>
      <c r="BQ11">
        <v>0</v>
      </c>
      <c r="BR11">
        <v>0</v>
      </c>
      <c r="BS11">
        <v>72.082519327731461</v>
      </c>
      <c r="BT11">
        <v>54.916563865546777</v>
      </c>
    </row>
    <row r="12" spans="1:72" ht="15.75" customHeight="1" x14ac:dyDescent="0.25">
      <c r="A12" s="324" t="s">
        <v>861</v>
      </c>
      <c r="B12" s="324">
        <v>46235</v>
      </c>
      <c r="C12" s="332">
        <v>0.5</v>
      </c>
      <c r="D12" s="332">
        <v>0.54166666666666663</v>
      </c>
      <c r="E12" s="481">
        <v>2807.8079999983311</v>
      </c>
      <c r="F12">
        <v>2807.1253333389759</v>
      </c>
      <c r="G12">
        <v>1847.9786666631699</v>
      </c>
      <c r="H12">
        <v>969.57959420979023</v>
      </c>
      <c r="I12">
        <v>151.92126241698861</v>
      </c>
      <c r="J12">
        <v>483.08501694723964</v>
      </c>
      <c r="K12">
        <v>362.8622700124979</v>
      </c>
      <c r="L12" s="481">
        <v>328.44366101920605</v>
      </c>
      <c r="M12">
        <v>519.67132203653455</v>
      </c>
      <c r="N12">
        <v>0</v>
      </c>
      <c r="O12">
        <v>0</v>
      </c>
      <c r="P12">
        <v>0</v>
      </c>
      <c r="Q12">
        <v>32.210328638553619</v>
      </c>
      <c r="R12">
        <v>0</v>
      </c>
      <c r="S12" s="481">
        <v>94.956473273225129</v>
      </c>
      <c r="T12">
        <v>22.906434782780707</v>
      </c>
      <c r="U12">
        <v>0</v>
      </c>
      <c r="V12">
        <v>0</v>
      </c>
      <c r="W12">
        <v>0</v>
      </c>
      <c r="X12">
        <v>157.9223602488637</v>
      </c>
      <c r="Y12">
        <v>92.472049689851701</v>
      </c>
      <c r="Z12" s="481">
        <v>0</v>
      </c>
      <c r="AA12">
        <v>29.689821913838387</v>
      </c>
      <c r="AB12">
        <v>117.40064028836787</v>
      </c>
      <c r="AC12">
        <v>28.830842391122133</v>
      </c>
      <c r="AD12">
        <v>106.38198757730424</v>
      </c>
      <c r="AE12">
        <v>0</v>
      </c>
      <c r="AF12">
        <v>0</v>
      </c>
      <c r="AG12" s="481">
        <v>0.16574193548512994</v>
      </c>
      <c r="AH12">
        <v>1.1589673912794751E-2</v>
      </c>
      <c r="AI12">
        <v>142.28962131775916</v>
      </c>
      <c r="AJ12">
        <v>319.32160000014119</v>
      </c>
      <c r="AK12">
        <v>256.92159999907017</v>
      </c>
      <c r="AL12">
        <v>0</v>
      </c>
      <c r="AM12">
        <v>0</v>
      </c>
      <c r="AN12" s="481">
        <v>0</v>
      </c>
      <c r="AO12">
        <v>0</v>
      </c>
      <c r="AP12">
        <v>0</v>
      </c>
      <c r="AQ12">
        <v>0</v>
      </c>
      <c r="AR12">
        <v>0</v>
      </c>
      <c r="AS12">
        <v>0</v>
      </c>
      <c r="AT12">
        <v>0</v>
      </c>
      <c r="AU12" s="481">
        <v>0</v>
      </c>
      <c r="AV12">
        <v>0</v>
      </c>
      <c r="AW12">
        <v>0</v>
      </c>
      <c r="AX12">
        <v>0</v>
      </c>
      <c r="AY12">
        <v>261.49760000035167</v>
      </c>
      <c r="AZ12">
        <v>102.57500000006985</v>
      </c>
      <c r="BA12">
        <v>46.579199999570847</v>
      </c>
      <c r="BP12" s="481">
        <v>10.449999999953434</v>
      </c>
      <c r="BQ12">
        <v>0</v>
      </c>
      <c r="BR12">
        <v>0</v>
      </c>
      <c r="BS12">
        <v>62.89929999999913</v>
      </c>
      <c r="BT12">
        <v>47.175360927842121</v>
      </c>
    </row>
    <row r="13" spans="1:72" ht="15.75" customHeight="1" x14ac:dyDescent="0.25">
      <c r="A13" s="324" t="s">
        <v>862</v>
      </c>
      <c r="B13" s="324">
        <v>46235</v>
      </c>
      <c r="C13" s="332">
        <v>0.54166666666666663</v>
      </c>
      <c r="D13" s="332">
        <v>0.58333333333333337</v>
      </c>
      <c r="E13" s="481">
        <v>2872.661333322525</v>
      </c>
      <c r="F13">
        <v>2856.5444637835026</v>
      </c>
      <c r="G13">
        <v>1841.1520000100136</v>
      </c>
      <c r="H13">
        <v>1043.2630724608898</v>
      </c>
      <c r="I13">
        <v>188.769103448838</v>
      </c>
      <c r="J13">
        <v>446.88054237514734</v>
      </c>
      <c r="K13">
        <v>363.57206779718399</v>
      </c>
      <c r="L13" s="481">
        <v>328.37423729151487</v>
      </c>
      <c r="M13">
        <v>514.70752542093396</v>
      </c>
      <c r="N13">
        <v>0</v>
      </c>
      <c r="O13">
        <v>0</v>
      </c>
      <c r="P13">
        <v>0</v>
      </c>
      <c r="Q13">
        <v>50.733671361580491</v>
      </c>
      <c r="R13">
        <v>0</v>
      </c>
      <c r="S13" s="481">
        <v>94.92862044647336</v>
      </c>
      <c r="T13">
        <v>7.6800000006332994</v>
      </c>
      <c r="U13">
        <v>0</v>
      </c>
      <c r="V13">
        <v>0</v>
      </c>
      <c r="W13">
        <v>38.911999999545515</v>
      </c>
      <c r="X13">
        <v>148.50155279505998</v>
      </c>
      <c r="Y13">
        <v>92.947204968892038</v>
      </c>
      <c r="Z13" s="481">
        <v>0</v>
      </c>
      <c r="AA13">
        <v>35.386588541674428</v>
      </c>
      <c r="AB13">
        <v>98.843148531392217</v>
      </c>
      <c r="AC13">
        <v>28.301145186182112</v>
      </c>
      <c r="AD13">
        <v>103.40372670814395</v>
      </c>
      <c r="AE13">
        <v>0</v>
      </c>
      <c r="AF13">
        <v>0</v>
      </c>
      <c r="AG13" s="481">
        <v>0.16574193548149196</v>
      </c>
      <c r="AH13">
        <v>1.098641304361081E-2</v>
      </c>
      <c r="AI13">
        <v>142.80645161308348</v>
      </c>
      <c r="AJ13">
        <v>313.66618536575697</v>
      </c>
      <c r="AK13">
        <v>251.31520000007004</v>
      </c>
      <c r="AL13">
        <v>0</v>
      </c>
      <c r="AM13">
        <v>0</v>
      </c>
      <c r="AN13" s="481">
        <v>0</v>
      </c>
      <c r="AO13">
        <v>0</v>
      </c>
      <c r="AP13">
        <v>0</v>
      </c>
      <c r="AQ13">
        <v>0</v>
      </c>
      <c r="AR13">
        <v>0</v>
      </c>
      <c r="AS13">
        <v>0</v>
      </c>
      <c r="AT13">
        <v>0</v>
      </c>
      <c r="AU13" s="481">
        <v>0</v>
      </c>
      <c r="AV13">
        <v>0</v>
      </c>
      <c r="AW13">
        <v>0</v>
      </c>
      <c r="AX13">
        <v>0</v>
      </c>
      <c r="AY13">
        <v>257.25119999982417</v>
      </c>
      <c r="AZ13">
        <v>150.31064814818092</v>
      </c>
      <c r="BA13">
        <v>47.948799999430776</v>
      </c>
      <c r="BP13" s="481">
        <v>11.764062499976717</v>
      </c>
      <c r="BQ13">
        <v>0</v>
      </c>
      <c r="BR13">
        <v>0</v>
      </c>
      <c r="BS13">
        <v>78.895166666667137</v>
      </c>
      <c r="BT13">
        <v>55.92477520661123</v>
      </c>
    </row>
    <row r="14" spans="1:72" ht="15.75" customHeight="1" x14ac:dyDescent="0.25">
      <c r="A14" s="324" t="s">
        <v>863</v>
      </c>
      <c r="B14" s="324">
        <v>46235</v>
      </c>
      <c r="C14" s="332">
        <v>0.58333333333333337</v>
      </c>
      <c r="D14" s="332">
        <v>0.625</v>
      </c>
      <c r="E14" s="481">
        <v>2709.5039999783039</v>
      </c>
      <c r="F14">
        <v>2709.2368695437908</v>
      </c>
      <c r="G14">
        <v>1783.1253333091736</v>
      </c>
      <c r="H14">
        <v>944.89971014857292</v>
      </c>
      <c r="I14">
        <v>173.62320744618773</v>
      </c>
      <c r="J14">
        <v>440.69925423711538</v>
      </c>
      <c r="K14">
        <v>384.61057079583406</v>
      </c>
      <c r="L14" s="481">
        <v>319.99735484272242</v>
      </c>
      <c r="M14">
        <v>457.6285371594131</v>
      </c>
      <c r="N14">
        <v>0</v>
      </c>
      <c r="O14">
        <v>0</v>
      </c>
      <c r="P14">
        <v>0</v>
      </c>
      <c r="Q14">
        <v>34.292869566008449</v>
      </c>
      <c r="R14">
        <v>0</v>
      </c>
      <c r="S14" s="481">
        <v>95.187478260602802</v>
      </c>
      <c r="T14">
        <v>13.107199999503791</v>
      </c>
      <c r="U14">
        <v>0</v>
      </c>
      <c r="V14">
        <v>0</v>
      </c>
      <c r="W14">
        <v>32.99060869589448</v>
      </c>
      <c r="X14">
        <v>150.56974961189553</v>
      </c>
      <c r="Y14">
        <v>92.569908581674099</v>
      </c>
      <c r="Z14" s="481">
        <v>0</v>
      </c>
      <c r="AA14">
        <v>31.44499491865281</v>
      </c>
      <c r="AB14">
        <v>87.314845863729715</v>
      </c>
      <c r="AC14">
        <v>28.722292313817888</v>
      </c>
      <c r="AD14">
        <v>105.09937888197601</v>
      </c>
      <c r="AE14">
        <v>0</v>
      </c>
      <c r="AF14">
        <v>0</v>
      </c>
      <c r="AG14" s="481">
        <v>0.16173913043530774</v>
      </c>
      <c r="AH14">
        <v>1.0983695652157621E-2</v>
      </c>
      <c r="AI14">
        <v>133.9582748953253</v>
      </c>
      <c r="AJ14">
        <v>333.80526829278097</v>
      </c>
      <c r="AK14">
        <v>271.25760000012815</v>
      </c>
      <c r="AL14">
        <v>0</v>
      </c>
      <c r="AM14">
        <v>0</v>
      </c>
      <c r="AN14" s="481">
        <v>0</v>
      </c>
      <c r="AO14">
        <v>0</v>
      </c>
      <c r="AP14">
        <v>0</v>
      </c>
      <c r="AQ14">
        <v>0</v>
      </c>
      <c r="AR14">
        <v>0</v>
      </c>
      <c r="AS14">
        <v>0</v>
      </c>
      <c r="AT14">
        <v>0</v>
      </c>
      <c r="AU14" s="481">
        <v>0</v>
      </c>
      <c r="AV14">
        <v>0</v>
      </c>
      <c r="AW14">
        <v>0</v>
      </c>
      <c r="AX14">
        <v>0</v>
      </c>
      <c r="AY14">
        <v>254.88319999957457</v>
      </c>
      <c r="AZ14">
        <v>151.3674768517958</v>
      </c>
      <c r="BA14">
        <v>46.400000000372529</v>
      </c>
      <c r="BP14" s="481">
        <v>10.444969512172975</v>
      </c>
      <c r="BQ14">
        <v>0</v>
      </c>
      <c r="BR14">
        <v>0</v>
      </c>
      <c r="BS14">
        <v>70.978100000000268</v>
      </c>
      <c r="BT14">
        <v>51.521400000001449</v>
      </c>
    </row>
    <row r="15" spans="1:72" ht="15.75" customHeight="1" x14ac:dyDescent="0.25">
      <c r="A15" s="324" t="s">
        <v>864</v>
      </c>
      <c r="B15" s="324">
        <v>46235</v>
      </c>
      <c r="C15" s="332">
        <v>0.625</v>
      </c>
      <c r="D15" s="332">
        <v>0.66666666666666663</v>
      </c>
      <c r="E15" s="481">
        <v>2839.8933333456516</v>
      </c>
      <c r="F15">
        <v>2839.9526956677437</v>
      </c>
      <c r="G15">
        <v>1882.0229565501213</v>
      </c>
      <c r="H15">
        <v>977.83095651865005</v>
      </c>
      <c r="I15">
        <v>174.64272359013557</v>
      </c>
      <c r="J15">
        <v>463.40596609935164</v>
      </c>
      <c r="K15">
        <v>393.88198793679476</v>
      </c>
      <c r="L15" s="481">
        <v>331.47491633892059</v>
      </c>
      <c r="M15">
        <v>508.18240848556161</v>
      </c>
      <c r="N15">
        <v>0</v>
      </c>
      <c r="O15">
        <v>0</v>
      </c>
      <c r="P15">
        <v>0</v>
      </c>
      <c r="Q15">
        <v>30.486260868608952</v>
      </c>
      <c r="R15">
        <v>0</v>
      </c>
      <c r="S15" s="481">
        <v>94.931478261016309</v>
      </c>
      <c r="T15">
        <v>38.092799999751151</v>
      </c>
      <c r="U15">
        <v>0</v>
      </c>
      <c r="V15">
        <v>0</v>
      </c>
      <c r="W15">
        <v>7.9693913040682673</v>
      </c>
      <c r="X15">
        <v>148.85379384970292</v>
      </c>
      <c r="Y15">
        <v>92.720774647779763</v>
      </c>
      <c r="Z15" s="481">
        <v>0</v>
      </c>
      <c r="AA15">
        <v>18.244898973673116</v>
      </c>
      <c r="AB15">
        <v>88.877700720448047</v>
      </c>
      <c r="AC15">
        <v>28.439332561567426</v>
      </c>
      <c r="AD15">
        <v>111.80124223604798</v>
      </c>
      <c r="AE15">
        <v>0</v>
      </c>
      <c r="AF15">
        <v>0</v>
      </c>
      <c r="AG15" s="481">
        <v>0.16573913043612265</v>
      </c>
      <c r="AH15">
        <v>1.0983695652157621E-2</v>
      </c>
      <c r="AI15">
        <v>150.68478260934353</v>
      </c>
      <c r="AJ15">
        <v>330.63414634135552</v>
      </c>
      <c r="AK15">
        <v>266.94400000013411</v>
      </c>
      <c r="AL15">
        <v>0</v>
      </c>
      <c r="AM15">
        <v>0</v>
      </c>
      <c r="AN15" s="481">
        <v>0</v>
      </c>
      <c r="AO15">
        <v>0</v>
      </c>
      <c r="AP15">
        <v>0</v>
      </c>
      <c r="AQ15">
        <v>0</v>
      </c>
      <c r="AR15">
        <v>0</v>
      </c>
      <c r="AS15">
        <v>0</v>
      </c>
      <c r="AT15">
        <v>0</v>
      </c>
      <c r="AU15" s="481">
        <v>0</v>
      </c>
      <c r="AV15">
        <v>0</v>
      </c>
      <c r="AW15">
        <v>0</v>
      </c>
      <c r="AX15">
        <v>0</v>
      </c>
      <c r="AY15">
        <v>259.76960000069812</v>
      </c>
      <c r="AZ15">
        <v>164.6640625</v>
      </c>
      <c r="BA15">
        <v>59.372800000011921</v>
      </c>
      <c r="BP15" s="481">
        <v>7.5956554878503084</v>
      </c>
      <c r="BQ15">
        <v>0</v>
      </c>
      <c r="BR15">
        <v>0</v>
      </c>
      <c r="BS15">
        <v>38.721951820728464</v>
      </c>
      <c r="BT15">
        <v>26.63574117646931</v>
      </c>
    </row>
    <row r="16" spans="1:72" ht="15.75" customHeight="1" x14ac:dyDescent="0.25">
      <c r="A16" s="324" t="s">
        <v>865</v>
      </c>
      <c r="B16" s="324">
        <v>46235</v>
      </c>
      <c r="C16" s="332">
        <v>0.66666666666666663</v>
      </c>
      <c r="D16" s="332">
        <v>0.70833333333333337</v>
      </c>
      <c r="E16" s="481">
        <v>2910.9203478395939</v>
      </c>
      <c r="F16">
        <v>2907.8038260936737</v>
      </c>
      <c r="G16">
        <v>1895.1717101335526</v>
      </c>
      <c r="H16">
        <v>1027.0719999969006</v>
      </c>
      <c r="I16">
        <v>214.33379309996963</v>
      </c>
      <c r="J16">
        <v>460.17518644034863</v>
      </c>
      <c r="K16">
        <v>378.5975172445178</v>
      </c>
      <c r="L16" s="481">
        <v>331.35945762693882</v>
      </c>
      <c r="M16">
        <v>468.14455172419548</v>
      </c>
      <c r="N16">
        <v>0</v>
      </c>
      <c r="O16">
        <v>0</v>
      </c>
      <c r="P16">
        <v>0</v>
      </c>
      <c r="Q16">
        <v>36.96545924525708</v>
      </c>
      <c r="R16">
        <v>0</v>
      </c>
      <c r="S16" s="481">
        <v>95.661155178677291</v>
      </c>
      <c r="T16">
        <v>40.458248540759087</v>
      </c>
      <c r="U16">
        <v>0</v>
      </c>
      <c r="V16">
        <v>0</v>
      </c>
      <c r="W16">
        <v>35.840000000782311</v>
      </c>
      <c r="X16">
        <v>148.95841809129342</v>
      </c>
      <c r="Y16">
        <v>92.95666666701436</v>
      </c>
      <c r="Z16" s="481">
        <v>0</v>
      </c>
      <c r="AA16">
        <v>16.879181628464721</v>
      </c>
      <c r="AB16">
        <v>77.759844134561718</v>
      </c>
      <c r="AC16">
        <v>28.47915210807696</v>
      </c>
      <c r="AD16">
        <v>120.25642565451562</v>
      </c>
      <c r="AE16">
        <v>0</v>
      </c>
      <c r="AF16">
        <v>0</v>
      </c>
      <c r="AG16" s="481">
        <v>0.1637391304357152</v>
      </c>
      <c r="AH16">
        <v>1.0983695652157621E-2</v>
      </c>
      <c r="AI16">
        <v>147.13043478131294</v>
      </c>
      <c r="AJ16">
        <v>325.88159999996424</v>
      </c>
      <c r="AK16">
        <v>263.59040000010282</v>
      </c>
      <c r="AL16">
        <v>0</v>
      </c>
      <c r="AM16">
        <v>0</v>
      </c>
      <c r="AN16" s="481">
        <v>0</v>
      </c>
      <c r="AO16">
        <v>0</v>
      </c>
      <c r="AP16">
        <v>0</v>
      </c>
      <c r="AQ16">
        <v>0</v>
      </c>
      <c r="AR16">
        <v>0</v>
      </c>
      <c r="AS16">
        <v>0</v>
      </c>
      <c r="AT16">
        <v>0</v>
      </c>
      <c r="AU16" s="481">
        <v>0</v>
      </c>
      <c r="AV16">
        <v>0</v>
      </c>
      <c r="AW16">
        <v>0</v>
      </c>
      <c r="AX16">
        <v>0</v>
      </c>
      <c r="AY16">
        <v>255.77279999991879</v>
      </c>
      <c r="AZ16">
        <v>167.11640625004657</v>
      </c>
      <c r="BA16">
        <v>62.463999999687076</v>
      </c>
      <c r="BP16" s="481">
        <v>12.237500000046566</v>
      </c>
      <c r="BQ16">
        <v>0</v>
      </c>
      <c r="BR16">
        <v>0</v>
      </c>
      <c r="BS16">
        <v>35.582222689075024</v>
      </c>
      <c r="BT16">
        <v>23.609604278077313</v>
      </c>
    </row>
    <row r="17" spans="1:72" ht="15.75" customHeight="1" x14ac:dyDescent="0.25">
      <c r="A17" s="324" t="s">
        <v>866</v>
      </c>
      <c r="B17" s="324">
        <v>46235</v>
      </c>
      <c r="C17" s="332">
        <v>0.70833333333333337</v>
      </c>
      <c r="D17" s="332">
        <v>0.75</v>
      </c>
      <c r="E17" s="481">
        <v>2769.926630884409</v>
      </c>
      <c r="F17">
        <v>2761.6834782660007</v>
      </c>
      <c r="G17">
        <v>1760.5973333418369</v>
      </c>
      <c r="H17">
        <v>1007.6160000115633</v>
      </c>
      <c r="I17">
        <v>181.18463486433029</v>
      </c>
      <c r="J17">
        <v>470.25978032127023</v>
      </c>
      <c r="K17">
        <v>366.69697670638561</v>
      </c>
      <c r="L17" s="481">
        <v>335.86297179758549</v>
      </c>
      <c r="M17">
        <v>409.33628580346704</v>
      </c>
      <c r="N17">
        <v>0</v>
      </c>
      <c r="O17">
        <v>0</v>
      </c>
      <c r="P17">
        <v>0</v>
      </c>
      <c r="Q17">
        <v>6.7994103198871017</v>
      </c>
      <c r="R17">
        <v>0</v>
      </c>
      <c r="S17" s="481">
        <v>95.352164514362812</v>
      </c>
      <c r="T17">
        <v>65.76381909288466</v>
      </c>
      <c r="U17">
        <v>0</v>
      </c>
      <c r="V17">
        <v>0</v>
      </c>
      <c r="W17">
        <v>0</v>
      </c>
      <c r="X17">
        <v>147.78704792680219</v>
      </c>
      <c r="Y17">
        <v>92.824078674893826</v>
      </c>
      <c r="Z17" s="481">
        <v>0</v>
      </c>
      <c r="AA17">
        <v>4.7506708559812978</v>
      </c>
      <c r="AB17">
        <v>80.499472635332495</v>
      </c>
      <c r="AC17">
        <v>28.372641509398818</v>
      </c>
      <c r="AD17">
        <v>114.75910229608417</v>
      </c>
      <c r="AE17">
        <v>0</v>
      </c>
      <c r="AF17">
        <v>0</v>
      </c>
      <c r="AG17" s="481">
        <v>0.16575035062851384</v>
      </c>
      <c r="AH17">
        <v>1.119687938307834E-2</v>
      </c>
      <c r="AI17">
        <v>152.00000000093132</v>
      </c>
      <c r="AJ17">
        <v>326.99254634138197</v>
      </c>
      <c r="AK17">
        <v>264.23466666694731</v>
      </c>
      <c r="AL17">
        <v>0</v>
      </c>
      <c r="AM17">
        <v>0</v>
      </c>
      <c r="AN17" s="481">
        <v>0</v>
      </c>
      <c r="AO17">
        <v>0</v>
      </c>
      <c r="AP17">
        <v>0</v>
      </c>
      <c r="AQ17">
        <v>0</v>
      </c>
      <c r="AR17">
        <v>0</v>
      </c>
      <c r="AS17">
        <v>0</v>
      </c>
      <c r="AT17">
        <v>0</v>
      </c>
      <c r="AU17" s="481">
        <v>0</v>
      </c>
      <c r="AV17">
        <v>0</v>
      </c>
      <c r="AW17">
        <v>0</v>
      </c>
      <c r="AX17">
        <v>0</v>
      </c>
      <c r="AY17">
        <v>256.41280000004917</v>
      </c>
      <c r="AZ17">
        <v>175.08359374990687</v>
      </c>
      <c r="BA17">
        <v>69.932800000533462</v>
      </c>
      <c r="BP17" s="481">
        <v>14.065624999930151</v>
      </c>
      <c r="BQ17">
        <v>0</v>
      </c>
      <c r="BR17">
        <v>0</v>
      </c>
      <c r="BS17">
        <v>9.6295672981059397</v>
      </c>
      <c r="BT17">
        <v>7.0106212121208955</v>
      </c>
    </row>
    <row r="18" spans="1:72" ht="15.75" customHeight="1" x14ac:dyDescent="0.25">
      <c r="A18" s="324" t="s">
        <v>1365</v>
      </c>
      <c r="B18" s="324">
        <v>46235</v>
      </c>
      <c r="C18" s="332">
        <v>0.75</v>
      </c>
      <c r="D18" s="332">
        <v>0.79166666666666663</v>
      </c>
      <c r="E18" s="481">
        <v>2777.8382386863232</v>
      </c>
      <c r="F18">
        <v>2772.9919999837875</v>
      </c>
      <c r="G18">
        <v>1802.2399999797344</v>
      </c>
      <c r="H18">
        <v>1006.5919999927282</v>
      </c>
      <c r="I18">
        <v>184.8340208940208</v>
      </c>
      <c r="J18">
        <v>472.93099934235215</v>
      </c>
      <c r="K18">
        <v>370.43938799202442</v>
      </c>
      <c r="L18" s="481">
        <v>337.40835022926331</v>
      </c>
      <c r="M18">
        <v>419.96247281506658</v>
      </c>
      <c r="N18">
        <v>0</v>
      </c>
      <c r="O18">
        <v>0</v>
      </c>
      <c r="P18">
        <v>0</v>
      </c>
      <c r="Q18">
        <v>0</v>
      </c>
      <c r="R18">
        <v>0</v>
      </c>
      <c r="S18" s="481">
        <v>95.239202046301216</v>
      </c>
      <c r="T18">
        <v>75.326454105786979</v>
      </c>
      <c r="U18">
        <v>0</v>
      </c>
      <c r="V18">
        <v>0</v>
      </c>
      <c r="W18">
        <v>0</v>
      </c>
      <c r="X18">
        <v>145.41324013192207</v>
      </c>
      <c r="Y18">
        <v>92.939440993592143</v>
      </c>
      <c r="Z18" s="481">
        <v>0</v>
      </c>
      <c r="AA18">
        <v>0.60733695654198527</v>
      </c>
      <c r="AB18">
        <v>84.028387034311891</v>
      </c>
      <c r="AC18">
        <v>28.536998820956796</v>
      </c>
      <c r="AD18">
        <v>113.52387422323227</v>
      </c>
      <c r="AE18">
        <v>0</v>
      </c>
      <c r="AF18">
        <v>0</v>
      </c>
      <c r="AG18" s="481">
        <v>0.16574193548876792</v>
      </c>
      <c r="AH18">
        <v>1.1100806451395329E-2</v>
      </c>
      <c r="AI18">
        <v>151.4130434775725</v>
      </c>
      <c r="AJ18">
        <v>329.1258536586538</v>
      </c>
      <c r="AK18">
        <v>265.99712820444256</v>
      </c>
      <c r="AL18">
        <v>0</v>
      </c>
      <c r="AM18">
        <v>0</v>
      </c>
      <c r="AN18" s="481">
        <v>0</v>
      </c>
      <c r="AO18">
        <v>0</v>
      </c>
      <c r="AP18">
        <v>0</v>
      </c>
      <c r="AQ18">
        <v>0</v>
      </c>
      <c r="AR18">
        <v>0</v>
      </c>
      <c r="AS18">
        <v>0</v>
      </c>
      <c r="AT18">
        <v>0</v>
      </c>
      <c r="AU18" s="481">
        <v>0</v>
      </c>
      <c r="AV18">
        <v>0</v>
      </c>
      <c r="AW18">
        <v>0</v>
      </c>
      <c r="AX18">
        <v>0</v>
      </c>
      <c r="AY18">
        <v>259.5519999996759</v>
      </c>
      <c r="AZ18">
        <v>174.68906250002328</v>
      </c>
      <c r="BA18">
        <v>71.872000001370907</v>
      </c>
      <c r="BP18" s="481">
        <v>15.806250000023283</v>
      </c>
      <c r="BQ18">
        <v>0</v>
      </c>
      <c r="BR18">
        <v>0</v>
      </c>
      <c r="BS18">
        <v>0.55599152542345109</v>
      </c>
      <c r="BT18">
        <v>0.89873333333162009</v>
      </c>
    </row>
    <row r="19" spans="1:72" ht="15.75" customHeight="1" x14ac:dyDescent="0.25">
      <c r="A19" s="324" t="s">
        <v>1366</v>
      </c>
      <c r="B19" s="324">
        <v>46235</v>
      </c>
      <c r="C19" s="332">
        <v>0.79166666666666663</v>
      </c>
      <c r="D19" s="332">
        <v>0.83333333333333337</v>
      </c>
      <c r="E19" s="481">
        <v>2766.4027825891972</v>
      </c>
      <c r="F19">
        <v>2758.4779130518436</v>
      </c>
      <c r="G19">
        <v>1744.5398260951042</v>
      </c>
      <c r="H19">
        <v>1027.0719999969006</v>
      </c>
      <c r="I19">
        <v>195.2260338999331</v>
      </c>
      <c r="J19">
        <v>455.35160929709673</v>
      </c>
      <c r="K19">
        <v>366.68816893547773</v>
      </c>
      <c r="L19" s="481">
        <v>336.29548474401236</v>
      </c>
      <c r="M19">
        <v>389.53909327462316</v>
      </c>
      <c r="N19">
        <v>0</v>
      </c>
      <c r="O19">
        <v>0</v>
      </c>
      <c r="P19">
        <v>0</v>
      </c>
      <c r="Q19">
        <v>2.8203931357711554</v>
      </c>
      <c r="R19">
        <v>0</v>
      </c>
      <c r="S19" s="481">
        <v>95.754949940834194</v>
      </c>
      <c r="T19">
        <v>77.977347255684435</v>
      </c>
      <c r="U19">
        <v>0</v>
      </c>
      <c r="V19">
        <v>0</v>
      </c>
      <c r="W19">
        <v>0</v>
      </c>
      <c r="X19">
        <v>143.4140625</v>
      </c>
      <c r="Y19">
        <v>93.229813664685935</v>
      </c>
      <c r="Z19" s="481">
        <v>0</v>
      </c>
      <c r="AA19">
        <v>0</v>
      </c>
      <c r="AB19">
        <v>78.08341420814395</v>
      </c>
      <c r="AC19">
        <v>28.3828125</v>
      </c>
      <c r="AD19">
        <v>102.15625</v>
      </c>
      <c r="AE19">
        <v>0</v>
      </c>
      <c r="AF19">
        <v>0</v>
      </c>
      <c r="AG19" s="481">
        <v>0.16574193548512994</v>
      </c>
      <c r="AH19">
        <v>1.1029569892571089E-2</v>
      </c>
      <c r="AI19">
        <v>152.78658251557499</v>
      </c>
      <c r="AJ19">
        <v>328.20800000010058</v>
      </c>
      <c r="AK19">
        <v>265.2882051281631</v>
      </c>
      <c r="AL19">
        <v>0</v>
      </c>
      <c r="AM19">
        <v>0</v>
      </c>
      <c r="AN19" s="481">
        <v>0</v>
      </c>
      <c r="AO19">
        <v>0</v>
      </c>
      <c r="AP19">
        <v>0</v>
      </c>
      <c r="AQ19">
        <v>0</v>
      </c>
      <c r="AR19">
        <v>0</v>
      </c>
      <c r="AS19">
        <v>0</v>
      </c>
      <c r="AT19">
        <v>0</v>
      </c>
      <c r="AU19" s="481">
        <v>0</v>
      </c>
      <c r="AV19">
        <v>0</v>
      </c>
      <c r="AW19">
        <v>0</v>
      </c>
      <c r="AX19">
        <v>0</v>
      </c>
      <c r="AY19">
        <v>256.98560000024736</v>
      </c>
      <c r="AZ19">
        <v>174.00156250002328</v>
      </c>
      <c r="BA19">
        <v>72.684799998998642</v>
      </c>
      <c r="BP19" s="481">
        <v>19.103125000023283</v>
      </c>
      <c r="BQ19">
        <v>0</v>
      </c>
      <c r="BR19">
        <v>0</v>
      </c>
      <c r="BS19">
        <v>0</v>
      </c>
      <c r="BT19">
        <v>1.0000000111176632E-4</v>
      </c>
    </row>
    <row r="20" spans="1:72" ht="15.75" customHeight="1" x14ac:dyDescent="0.25">
      <c r="A20" s="324" t="s">
        <v>1367</v>
      </c>
      <c r="B20" s="324">
        <v>46235</v>
      </c>
      <c r="C20" s="332">
        <v>0.83333333333333337</v>
      </c>
      <c r="D20" s="332">
        <v>0.875</v>
      </c>
      <c r="E20" s="481">
        <v>2783.2319999933243</v>
      </c>
      <c r="F20">
        <v>2774.5354202985764</v>
      </c>
      <c r="G20">
        <v>1778.02017390728</v>
      </c>
      <c r="H20">
        <v>1013.7600000053644</v>
      </c>
      <c r="I20">
        <v>228.01572881266475</v>
      </c>
      <c r="J20">
        <v>427.4752381592989</v>
      </c>
      <c r="K20">
        <v>352.95820394903421</v>
      </c>
      <c r="L20" s="481">
        <v>331.94261695444584</v>
      </c>
      <c r="M20">
        <v>432.43187107518315</v>
      </c>
      <c r="N20">
        <v>0</v>
      </c>
      <c r="O20">
        <v>0</v>
      </c>
      <c r="P20">
        <v>0</v>
      </c>
      <c r="Q20">
        <v>31.016128603368998</v>
      </c>
      <c r="R20">
        <v>0</v>
      </c>
      <c r="S20" s="481">
        <v>95.460354406852275</v>
      </c>
      <c r="T20">
        <v>77.036217962391675</v>
      </c>
      <c r="U20">
        <v>0</v>
      </c>
      <c r="V20">
        <v>0</v>
      </c>
      <c r="W20">
        <v>0</v>
      </c>
      <c r="X20">
        <v>142.56114130467176</v>
      </c>
      <c r="Y20">
        <v>93.283018867950886</v>
      </c>
      <c r="Z20" s="481">
        <v>0.439453125</v>
      </c>
      <c r="AA20">
        <v>0</v>
      </c>
      <c r="AB20">
        <v>71.525285637471825</v>
      </c>
      <c r="AC20">
        <v>28.509316770359874</v>
      </c>
      <c r="AD20">
        <v>83</v>
      </c>
      <c r="AE20">
        <v>0</v>
      </c>
      <c r="AF20">
        <v>0</v>
      </c>
      <c r="AG20" s="481">
        <v>0.16483870967203984</v>
      </c>
      <c r="AH20">
        <v>1.1233870967771509E-2</v>
      </c>
      <c r="AI20">
        <v>148.75268817134202</v>
      </c>
      <c r="AJ20">
        <v>324.15359999984503</v>
      </c>
      <c r="AK20">
        <v>261.68320000078529</v>
      </c>
      <c r="AL20">
        <v>0</v>
      </c>
      <c r="AM20">
        <v>0</v>
      </c>
      <c r="AN20" s="481">
        <v>0</v>
      </c>
      <c r="AO20">
        <v>0</v>
      </c>
      <c r="AP20">
        <v>0</v>
      </c>
      <c r="AQ20">
        <v>0</v>
      </c>
      <c r="AR20">
        <v>0</v>
      </c>
      <c r="AS20">
        <v>0</v>
      </c>
      <c r="AT20">
        <v>0</v>
      </c>
      <c r="AU20" s="481">
        <v>0</v>
      </c>
      <c r="AV20">
        <v>0</v>
      </c>
      <c r="AW20">
        <v>0</v>
      </c>
      <c r="AX20">
        <v>0</v>
      </c>
      <c r="AY20">
        <v>254.90559999970719</v>
      </c>
      <c r="AZ20">
        <v>172.85546875</v>
      </c>
      <c r="BA20">
        <v>73.401599999517202</v>
      </c>
      <c r="BP20" s="481">
        <v>31.942187499953434</v>
      </c>
      <c r="BQ20">
        <v>0</v>
      </c>
      <c r="BR20">
        <v>0</v>
      </c>
      <c r="BS20">
        <v>0</v>
      </c>
      <c r="BT20">
        <v>2.0000000004074536E-3</v>
      </c>
    </row>
    <row r="21" spans="1:72" ht="15.75" customHeight="1" x14ac:dyDescent="0.25">
      <c r="A21" s="324" t="s">
        <v>1368</v>
      </c>
      <c r="B21" s="324">
        <v>46235</v>
      </c>
      <c r="C21" s="332">
        <v>0.875</v>
      </c>
      <c r="D21" s="332">
        <v>0.91666666666666663</v>
      </c>
      <c r="E21" s="481">
        <v>2781.1840000152588</v>
      </c>
      <c r="F21">
        <v>2781.7776231765747</v>
      </c>
      <c r="G21">
        <v>1812.2128695845604</v>
      </c>
      <c r="H21">
        <v>994.30399999022484</v>
      </c>
      <c r="I21">
        <v>201.26537463441491</v>
      </c>
      <c r="J21">
        <v>430.91308474913239</v>
      </c>
      <c r="K21">
        <v>360.72569490969181</v>
      </c>
      <c r="L21" s="481">
        <v>335.14305084943771</v>
      </c>
      <c r="M21">
        <v>471.14413559436798</v>
      </c>
      <c r="N21">
        <v>0</v>
      </c>
      <c r="O21">
        <v>0</v>
      </c>
      <c r="P21">
        <v>0</v>
      </c>
      <c r="Q21">
        <v>9.8170434786006808</v>
      </c>
      <c r="R21">
        <v>0</v>
      </c>
      <c r="S21" s="481">
        <v>95.571478260681033</v>
      </c>
      <c r="T21">
        <v>76.87222415395081</v>
      </c>
      <c r="U21">
        <v>0</v>
      </c>
      <c r="V21">
        <v>0</v>
      </c>
      <c r="W21">
        <v>0</v>
      </c>
      <c r="X21">
        <v>142.06366459606215</v>
      </c>
      <c r="Y21">
        <v>91.852074299938977</v>
      </c>
      <c r="Z21" s="481">
        <v>0</v>
      </c>
      <c r="AA21">
        <v>0</v>
      </c>
      <c r="AB21">
        <v>73.060118088964373</v>
      </c>
      <c r="AC21">
        <v>27.76584046240896</v>
      </c>
      <c r="AD21">
        <v>86.5</v>
      </c>
      <c r="AE21">
        <v>0</v>
      </c>
      <c r="AF21">
        <v>0</v>
      </c>
      <c r="AG21" s="481">
        <v>0.16666619915849878</v>
      </c>
      <c r="AH21">
        <v>1.1040775479159493E-2</v>
      </c>
      <c r="AI21">
        <v>147.80645161308348</v>
      </c>
      <c r="AJ21">
        <v>322.6816000000108</v>
      </c>
      <c r="AK21">
        <v>260.40070243831724</v>
      </c>
      <c r="AL21">
        <v>0</v>
      </c>
      <c r="AM21">
        <v>0</v>
      </c>
      <c r="AN21" s="481">
        <v>0</v>
      </c>
      <c r="AO21">
        <v>0</v>
      </c>
      <c r="AP21">
        <v>0</v>
      </c>
      <c r="AQ21">
        <v>0</v>
      </c>
      <c r="AR21">
        <v>0</v>
      </c>
      <c r="AS21">
        <v>0</v>
      </c>
      <c r="AT21">
        <v>0</v>
      </c>
      <c r="AU21" s="481">
        <v>0</v>
      </c>
      <c r="AV21">
        <v>0</v>
      </c>
      <c r="AW21">
        <v>0</v>
      </c>
      <c r="AX21">
        <v>0</v>
      </c>
      <c r="AY21">
        <v>257.97759999986738</v>
      </c>
      <c r="AZ21">
        <v>170.70703125</v>
      </c>
      <c r="BA21">
        <v>72.992000000551343</v>
      </c>
      <c r="BP21" s="481">
        <v>29.385937500046566</v>
      </c>
      <c r="BQ21">
        <v>0</v>
      </c>
      <c r="BR21">
        <v>0</v>
      </c>
      <c r="BS21">
        <v>3.4999999998035491E-3</v>
      </c>
      <c r="BT21">
        <v>0</v>
      </c>
    </row>
    <row r="22" spans="1:72" ht="15.75" customHeight="1" x14ac:dyDescent="0.25">
      <c r="A22" s="324" t="s">
        <v>1115</v>
      </c>
      <c r="B22" s="324">
        <v>46235</v>
      </c>
      <c r="C22" s="332">
        <v>0.91666666666666663</v>
      </c>
      <c r="D22" s="332">
        <v>0.95833333333333337</v>
      </c>
      <c r="E22" s="481">
        <v>2849.4803478419781</v>
      </c>
      <c r="F22">
        <v>2840.6650434732437</v>
      </c>
      <c r="G22">
        <v>1841.4191304147243</v>
      </c>
      <c r="H22">
        <v>1018.8800000101328</v>
      </c>
      <c r="I22">
        <v>234.17820689827204</v>
      </c>
      <c r="J22">
        <v>447.81776270642877</v>
      </c>
      <c r="K22">
        <v>361.56356750428677</v>
      </c>
      <c r="L22" s="481">
        <v>336.57086553424597</v>
      </c>
      <c r="M22">
        <v>451.99855070561171</v>
      </c>
      <c r="N22">
        <v>0</v>
      </c>
      <c r="O22">
        <v>0</v>
      </c>
      <c r="P22">
        <v>0</v>
      </c>
      <c r="Q22">
        <v>37.420521738938987</v>
      </c>
      <c r="R22">
        <v>0</v>
      </c>
      <c r="S22" s="481">
        <v>95.443478261120617</v>
      </c>
      <c r="T22">
        <v>76.861341062933207</v>
      </c>
      <c r="U22">
        <v>0</v>
      </c>
      <c r="V22">
        <v>0</v>
      </c>
      <c r="W22">
        <v>0</v>
      </c>
      <c r="X22">
        <v>141.16425659926608</v>
      </c>
      <c r="Y22">
        <v>92.718944099266082</v>
      </c>
      <c r="Z22" s="481">
        <v>0.33780570652197639</v>
      </c>
      <c r="AA22">
        <v>0</v>
      </c>
      <c r="AB22">
        <v>97.897515528369695</v>
      </c>
      <c r="AC22">
        <v>27.737265127710998</v>
      </c>
      <c r="AD22">
        <v>77.90625</v>
      </c>
      <c r="AE22">
        <v>0</v>
      </c>
      <c r="AF22">
        <v>1.051630434631079E-3</v>
      </c>
      <c r="AG22" s="481">
        <v>0.16658695652586175</v>
      </c>
      <c r="AH22">
        <v>1.1177989130374044E-2</v>
      </c>
      <c r="AI22">
        <v>150.82275596167892</v>
      </c>
      <c r="AJ22">
        <v>330.2848000000231</v>
      </c>
      <c r="AK22">
        <v>266.70329756103456</v>
      </c>
      <c r="AL22">
        <v>0</v>
      </c>
      <c r="AM22">
        <v>0</v>
      </c>
      <c r="AN22" s="481">
        <v>0</v>
      </c>
      <c r="AO22">
        <v>0</v>
      </c>
      <c r="AP22">
        <v>0</v>
      </c>
      <c r="AQ22">
        <v>0</v>
      </c>
      <c r="AR22">
        <v>0</v>
      </c>
      <c r="AS22">
        <v>0</v>
      </c>
      <c r="AT22">
        <v>0</v>
      </c>
      <c r="AU22" s="481">
        <v>0</v>
      </c>
      <c r="AV22">
        <v>0</v>
      </c>
      <c r="AW22">
        <v>0</v>
      </c>
      <c r="AX22">
        <v>0</v>
      </c>
      <c r="AY22">
        <v>268.97280000010505</v>
      </c>
      <c r="AZ22">
        <v>168.70703125</v>
      </c>
      <c r="BA22">
        <v>75.263999998569489</v>
      </c>
      <c r="BP22" s="481">
        <v>17.34404761902988</v>
      </c>
      <c r="BQ22">
        <v>0</v>
      </c>
      <c r="BR22">
        <v>0</v>
      </c>
      <c r="BS22">
        <v>0</v>
      </c>
      <c r="BT22">
        <v>0</v>
      </c>
    </row>
    <row r="23" spans="1:72" ht="15.75" customHeight="1" x14ac:dyDescent="0.25">
      <c r="A23" s="324" t="s">
        <v>1116</v>
      </c>
      <c r="B23" s="324">
        <v>46235</v>
      </c>
      <c r="C23" s="332">
        <v>0.95833333333333337</v>
      </c>
      <c r="D23" s="332">
        <v>0</v>
      </c>
      <c r="E23" s="481">
        <v>2848.055652141571</v>
      </c>
      <c r="F23">
        <v>2856.2773333191872</v>
      </c>
      <c r="G23">
        <v>1840.7067826092243</v>
      </c>
      <c r="H23">
        <v>1026.0479999929667</v>
      </c>
      <c r="I23">
        <v>222.38096084073186</v>
      </c>
      <c r="J23">
        <v>450.94183050841093</v>
      </c>
      <c r="K23">
        <v>367.65131034702063</v>
      </c>
      <c r="L23" s="481">
        <v>333.78465989232063</v>
      </c>
      <c r="M23">
        <v>463.04090692102909</v>
      </c>
      <c r="N23">
        <v>0</v>
      </c>
      <c r="O23">
        <v>0</v>
      </c>
      <c r="P23">
        <v>0</v>
      </c>
      <c r="Q23">
        <v>31.429379710927606</v>
      </c>
      <c r="R23">
        <v>0</v>
      </c>
      <c r="S23" s="481">
        <v>95.41565217403695</v>
      </c>
      <c r="T23">
        <v>76.852436714805663</v>
      </c>
      <c r="U23">
        <v>0</v>
      </c>
      <c r="V23">
        <v>0</v>
      </c>
      <c r="W23">
        <v>0</v>
      </c>
      <c r="X23">
        <v>137.77690972201526</v>
      </c>
      <c r="Y23">
        <v>93.580858566332608</v>
      </c>
      <c r="Z23" s="481">
        <v>9.383491847802361E-2</v>
      </c>
      <c r="AA23">
        <v>0</v>
      </c>
      <c r="AB23">
        <v>106.51290760841221</v>
      </c>
      <c r="AC23">
        <v>27.948515139520168</v>
      </c>
      <c r="AD23">
        <v>76.999547101557255</v>
      </c>
      <c r="AE23">
        <v>0</v>
      </c>
      <c r="AF23">
        <v>2.4483695651724702E-3</v>
      </c>
      <c r="AG23" s="481">
        <v>0.16889130435083644</v>
      </c>
      <c r="AH23">
        <v>1.0983695652157621E-2</v>
      </c>
      <c r="AI23">
        <v>146.61413043364882</v>
      </c>
      <c r="AJ23">
        <v>334.53759999992326</v>
      </c>
      <c r="AK23">
        <v>270.40000000037253</v>
      </c>
      <c r="AL23">
        <v>0</v>
      </c>
      <c r="AM23">
        <v>0</v>
      </c>
      <c r="AN23" s="481">
        <v>0</v>
      </c>
      <c r="AO23">
        <v>0</v>
      </c>
      <c r="AP23">
        <v>0</v>
      </c>
      <c r="AQ23">
        <v>0</v>
      </c>
      <c r="AR23">
        <v>0</v>
      </c>
      <c r="AS23">
        <v>0</v>
      </c>
      <c r="AT23">
        <v>0</v>
      </c>
      <c r="AU23" s="481">
        <v>0</v>
      </c>
      <c r="AV23">
        <v>0</v>
      </c>
      <c r="AW23">
        <v>0</v>
      </c>
      <c r="AX23">
        <v>0</v>
      </c>
      <c r="AY23">
        <v>270.04799999995157</v>
      </c>
      <c r="AZ23">
        <v>167.62890625</v>
      </c>
      <c r="BA23">
        <v>74.73280000127852</v>
      </c>
      <c r="BP23" s="481">
        <v>23.094768170383759</v>
      </c>
      <c r="BQ23">
        <v>0</v>
      </c>
      <c r="BR23">
        <v>0</v>
      </c>
      <c r="BS23">
        <v>0</v>
      </c>
      <c r="BT23">
        <v>0</v>
      </c>
    </row>
    <row r="24" spans="1:72" ht="15.75" customHeight="1" x14ac:dyDescent="0.25">
      <c r="A24" s="324" t="s">
        <v>1117</v>
      </c>
      <c r="B24" s="324">
        <v>46235</v>
      </c>
      <c r="C24" s="332">
        <v>0</v>
      </c>
      <c r="D24" s="332">
        <v>4.1666666666666664E-2</v>
      </c>
      <c r="E24" s="481">
        <v>2762.7520000040531</v>
      </c>
      <c r="F24">
        <v>2757.9733333587646</v>
      </c>
      <c r="G24">
        <v>1775.3785507380962</v>
      </c>
      <c r="H24">
        <v>995.1499130576849</v>
      </c>
      <c r="I24">
        <v>316.57220338657498</v>
      </c>
      <c r="J24">
        <v>305.32555932551622</v>
      </c>
      <c r="K24">
        <v>376.12579310685396</v>
      </c>
      <c r="L24" s="481">
        <v>335.03891525417566</v>
      </c>
      <c r="M24">
        <v>432.21178725734353</v>
      </c>
      <c r="N24">
        <v>0</v>
      </c>
      <c r="O24">
        <v>0</v>
      </c>
      <c r="P24">
        <v>0</v>
      </c>
      <c r="Q24">
        <v>29.999489854089916</v>
      </c>
      <c r="R24">
        <v>0</v>
      </c>
      <c r="S24" s="481">
        <v>95.473159420304</v>
      </c>
      <c r="T24">
        <v>76.390400000847876</v>
      </c>
      <c r="U24">
        <v>0</v>
      </c>
      <c r="V24">
        <v>0</v>
      </c>
      <c r="W24">
        <v>94.052173912525177</v>
      </c>
      <c r="X24">
        <v>2.777777798473835E-2</v>
      </c>
      <c r="Y24">
        <v>93.138541666325182</v>
      </c>
      <c r="Z24" s="481">
        <v>0</v>
      </c>
      <c r="AA24">
        <v>0</v>
      </c>
      <c r="AB24">
        <v>92.559073189273477</v>
      </c>
      <c r="AC24">
        <v>28.1151870675385</v>
      </c>
      <c r="AD24">
        <v>85.042299784719944</v>
      </c>
      <c r="AE24">
        <v>0</v>
      </c>
      <c r="AF24">
        <v>0</v>
      </c>
      <c r="AG24" s="481">
        <v>0.16773913042561617</v>
      </c>
      <c r="AH24">
        <v>1.1014945652050301E-2</v>
      </c>
      <c r="AI24">
        <v>148.88586956541985</v>
      </c>
      <c r="AJ24">
        <v>334.87040000013076</v>
      </c>
      <c r="AK24">
        <v>271.29599999915808</v>
      </c>
      <c r="AL24">
        <v>0</v>
      </c>
      <c r="AM24">
        <v>0</v>
      </c>
      <c r="AN24" s="481">
        <v>0</v>
      </c>
      <c r="AO24">
        <v>0</v>
      </c>
      <c r="AP24">
        <v>0</v>
      </c>
      <c r="AQ24">
        <v>0</v>
      </c>
      <c r="AR24">
        <v>0</v>
      </c>
      <c r="AS24">
        <v>0</v>
      </c>
      <c r="AT24">
        <v>0</v>
      </c>
      <c r="AU24" s="481">
        <v>0</v>
      </c>
      <c r="AV24">
        <v>0</v>
      </c>
      <c r="AW24">
        <v>0</v>
      </c>
      <c r="AX24">
        <v>0</v>
      </c>
      <c r="AY24">
        <v>271.05920000048354</v>
      </c>
      <c r="AZ24">
        <v>166.80937499995343</v>
      </c>
      <c r="BA24">
        <v>73.728000000119209</v>
      </c>
      <c r="BP24" s="481">
        <v>36.722081646439619</v>
      </c>
      <c r="BQ24">
        <v>0</v>
      </c>
      <c r="BR24">
        <v>0</v>
      </c>
      <c r="BS24">
        <v>0</v>
      </c>
      <c r="BT24">
        <v>0</v>
      </c>
    </row>
    <row r="25" spans="1:72" ht="15.75" customHeight="1" x14ac:dyDescent="0.25">
      <c r="A25" s="324" t="s">
        <v>1118</v>
      </c>
      <c r="B25" s="324">
        <v>46235</v>
      </c>
      <c r="C25" s="332">
        <v>4.1666666666666664E-2</v>
      </c>
      <c r="D25" s="332">
        <v>8.3333333333333329E-2</v>
      </c>
      <c r="E25" s="481">
        <v>2819.4133333563805</v>
      </c>
      <c r="F25">
        <v>2808.0157681107521</v>
      </c>
      <c r="G25">
        <v>1808.3839999735355</v>
      </c>
      <c r="H25">
        <v>1018.7167536169291</v>
      </c>
      <c r="I25">
        <v>326.18559439480305</v>
      </c>
      <c r="J25">
        <v>331.46359322220087</v>
      </c>
      <c r="K25">
        <v>377.25572413951159</v>
      </c>
      <c r="L25" s="481">
        <v>337.60759321600199</v>
      </c>
      <c r="M25">
        <v>441.72882291302085</v>
      </c>
      <c r="N25">
        <v>0</v>
      </c>
      <c r="O25">
        <v>0</v>
      </c>
      <c r="P25">
        <v>0</v>
      </c>
      <c r="Q25">
        <v>18.208154589869082</v>
      </c>
      <c r="R25">
        <v>0</v>
      </c>
      <c r="S25" s="481">
        <v>95.185623188037425</v>
      </c>
      <c r="T25">
        <v>76.077511110343039</v>
      </c>
      <c r="U25">
        <v>0</v>
      </c>
      <c r="V25">
        <v>0</v>
      </c>
      <c r="W25">
        <v>110.8813913045451</v>
      </c>
      <c r="X25">
        <v>0</v>
      </c>
      <c r="Y25">
        <v>93.176562500186265</v>
      </c>
      <c r="Z25" s="481">
        <v>0</v>
      </c>
      <c r="AA25">
        <v>0</v>
      </c>
      <c r="AB25">
        <v>87.361249015666544</v>
      </c>
      <c r="AC25">
        <v>27.656794687267393</v>
      </c>
      <c r="AD25">
        <v>115.0519031137228</v>
      </c>
      <c r="AE25">
        <v>0</v>
      </c>
      <c r="AF25">
        <v>0</v>
      </c>
      <c r="AG25" s="481">
        <v>0.16619565217479249</v>
      </c>
      <c r="AH25">
        <v>1.1100543478278269E-2</v>
      </c>
      <c r="AI25">
        <v>151.548913044855</v>
      </c>
      <c r="AJ25">
        <v>331.08799999998882</v>
      </c>
      <c r="AK25">
        <v>266.82880000118166</v>
      </c>
      <c r="AL25">
        <v>0</v>
      </c>
      <c r="AM25">
        <v>0</v>
      </c>
      <c r="AN25" s="481">
        <v>0</v>
      </c>
      <c r="AO25">
        <v>0</v>
      </c>
      <c r="AP25">
        <v>0</v>
      </c>
      <c r="AQ25">
        <v>0</v>
      </c>
      <c r="AR25">
        <v>0</v>
      </c>
      <c r="AS25">
        <v>0</v>
      </c>
      <c r="AT25">
        <v>0</v>
      </c>
      <c r="AU25" s="481">
        <v>0</v>
      </c>
      <c r="AV25">
        <v>0</v>
      </c>
      <c r="AW25">
        <v>0</v>
      </c>
      <c r="AX25">
        <v>0</v>
      </c>
      <c r="AY25">
        <v>270.97919999947771</v>
      </c>
      <c r="AZ25">
        <v>169.25625000009313</v>
      </c>
      <c r="BA25">
        <v>74.220799999311566</v>
      </c>
      <c r="BP25" s="481">
        <v>19.333919637254439</v>
      </c>
      <c r="BQ25">
        <v>0</v>
      </c>
      <c r="BR25">
        <v>0</v>
      </c>
      <c r="BS25">
        <v>0</v>
      </c>
      <c r="BT25">
        <v>0</v>
      </c>
    </row>
    <row r="26" spans="1:72" ht="15.75" customHeight="1" x14ac:dyDescent="0.25">
      <c r="A26" s="324" t="s">
        <v>1119</v>
      </c>
      <c r="B26" s="324">
        <v>46235</v>
      </c>
      <c r="C26" s="332">
        <v>8.3333333333333329E-2</v>
      </c>
      <c r="D26" s="332">
        <v>0.125</v>
      </c>
      <c r="E26" s="481">
        <v>2906.0823188126087</v>
      </c>
      <c r="F26">
        <v>2889.520231872797</v>
      </c>
      <c r="G26">
        <v>1873.2373333573341</v>
      </c>
      <c r="H26">
        <v>1034.982028990984</v>
      </c>
      <c r="I26">
        <v>339.20613441988826</v>
      </c>
      <c r="J26">
        <v>348.05586440488696</v>
      </c>
      <c r="K26">
        <v>324.85038457065821</v>
      </c>
      <c r="L26" s="481">
        <v>345.3136271238327</v>
      </c>
      <c r="M26">
        <v>508.35525423660874</v>
      </c>
      <c r="N26">
        <v>0</v>
      </c>
      <c r="O26">
        <v>0</v>
      </c>
      <c r="P26">
        <v>0</v>
      </c>
      <c r="Q26">
        <v>23.608888888731599</v>
      </c>
      <c r="R26">
        <v>0</v>
      </c>
      <c r="S26" s="481">
        <v>96.074821256101131</v>
      </c>
      <c r="T26">
        <v>77.033244444057345</v>
      </c>
      <c r="U26">
        <v>0</v>
      </c>
      <c r="V26">
        <v>0</v>
      </c>
      <c r="W26">
        <v>121.97101449314505</v>
      </c>
      <c r="X26">
        <v>0</v>
      </c>
      <c r="Y26">
        <v>93.75</v>
      </c>
      <c r="Z26" s="481">
        <v>0.41015625</v>
      </c>
      <c r="AA26">
        <v>0</v>
      </c>
      <c r="AB26">
        <v>92.259316770359874</v>
      </c>
      <c r="AC26">
        <v>28.13819875754416</v>
      </c>
      <c r="AD26">
        <v>125.72670807410032</v>
      </c>
      <c r="AE26">
        <v>0</v>
      </c>
      <c r="AF26">
        <v>0</v>
      </c>
      <c r="AG26" s="481">
        <v>0.16728260870149825</v>
      </c>
      <c r="AH26">
        <v>1.1085597826195226E-2</v>
      </c>
      <c r="AI26">
        <v>159.73913043458015</v>
      </c>
      <c r="AJ26">
        <v>304.06079999986105</v>
      </c>
      <c r="AK26">
        <v>243.39199999906123</v>
      </c>
      <c r="AL26">
        <v>0</v>
      </c>
      <c r="AM26">
        <v>0</v>
      </c>
      <c r="AN26" s="481">
        <v>0</v>
      </c>
      <c r="AO26">
        <v>0</v>
      </c>
      <c r="AP26">
        <v>0</v>
      </c>
      <c r="AQ26">
        <v>0</v>
      </c>
      <c r="AR26">
        <v>0</v>
      </c>
      <c r="AS26">
        <v>0</v>
      </c>
      <c r="AT26">
        <v>0</v>
      </c>
      <c r="AU26" s="481">
        <v>0</v>
      </c>
      <c r="AV26">
        <v>0</v>
      </c>
      <c r="AW26">
        <v>0</v>
      </c>
      <c r="AX26">
        <v>0</v>
      </c>
      <c r="AY26">
        <v>271.58719999995083</v>
      </c>
      <c r="AZ26">
        <v>172.6875</v>
      </c>
      <c r="BA26">
        <v>75.014399999752641</v>
      </c>
      <c r="BP26" s="481">
        <v>27.00362042686902</v>
      </c>
      <c r="BQ26">
        <v>0</v>
      </c>
      <c r="BR26">
        <v>0</v>
      </c>
      <c r="BS26">
        <v>3.5000000007130438E-3</v>
      </c>
      <c r="BT26">
        <v>0</v>
      </c>
    </row>
    <row r="27" spans="1:72" ht="15.75" customHeight="1" x14ac:dyDescent="0.25">
      <c r="A27" s="324" t="s">
        <v>1120</v>
      </c>
      <c r="B27" s="324">
        <v>46235</v>
      </c>
      <c r="C27" s="332">
        <v>0.125</v>
      </c>
      <c r="D27" s="332">
        <v>0.16666666666666666</v>
      </c>
      <c r="E27" s="481">
        <v>2807.1550145149231</v>
      </c>
      <c r="F27">
        <v>2807.1253333389759</v>
      </c>
      <c r="G27">
        <v>1828.1813333332539</v>
      </c>
      <c r="H27">
        <v>1002.4366376698017</v>
      </c>
      <c r="I27">
        <v>322.99389830604196</v>
      </c>
      <c r="J27">
        <v>280.43715253844857</v>
      </c>
      <c r="K27">
        <v>401.54684745520353</v>
      </c>
      <c r="L27" s="481">
        <v>344.13342372328043</v>
      </c>
      <c r="M27">
        <v>477.60054237395525</v>
      </c>
      <c r="N27">
        <v>0</v>
      </c>
      <c r="O27">
        <v>0</v>
      </c>
      <c r="P27">
        <v>0</v>
      </c>
      <c r="Q27">
        <v>16.601184115745127</v>
      </c>
      <c r="R27">
        <v>0</v>
      </c>
      <c r="S27" s="481">
        <v>95.74107580492273</v>
      </c>
      <c r="T27">
        <v>76.48385164141655</v>
      </c>
      <c r="U27">
        <v>0</v>
      </c>
      <c r="V27">
        <v>0</v>
      </c>
      <c r="W27">
        <v>110.24351785052568</v>
      </c>
      <c r="X27">
        <v>0</v>
      </c>
      <c r="Y27">
        <v>93.417701863218099</v>
      </c>
      <c r="Z27" s="481">
        <v>0</v>
      </c>
      <c r="AA27">
        <v>0</v>
      </c>
      <c r="AB27">
        <v>75.288819875568151</v>
      </c>
      <c r="AC27">
        <v>27.933569487649947</v>
      </c>
      <c r="AD27">
        <v>76.867041925899684</v>
      </c>
      <c r="AE27">
        <v>0</v>
      </c>
      <c r="AF27">
        <v>0</v>
      </c>
      <c r="AG27" s="481">
        <v>0.16773913042925415</v>
      </c>
      <c r="AH27">
        <v>1.0983695652384995E-2</v>
      </c>
      <c r="AI27">
        <v>154.22826086822897</v>
      </c>
      <c r="AJ27">
        <v>321.69599999999627</v>
      </c>
      <c r="AK27">
        <v>258.76480000093579</v>
      </c>
      <c r="AL27">
        <v>0</v>
      </c>
      <c r="AM27">
        <v>0</v>
      </c>
      <c r="AN27" s="481">
        <v>0</v>
      </c>
      <c r="AO27">
        <v>0</v>
      </c>
      <c r="AP27">
        <v>0</v>
      </c>
      <c r="AQ27">
        <v>0</v>
      </c>
      <c r="AR27">
        <v>0</v>
      </c>
      <c r="AS27">
        <v>0</v>
      </c>
      <c r="AT27">
        <v>0</v>
      </c>
      <c r="AU27" s="481">
        <v>0</v>
      </c>
      <c r="AV27">
        <v>0</v>
      </c>
      <c r="AW27">
        <v>0</v>
      </c>
      <c r="AX27">
        <v>0</v>
      </c>
      <c r="AY27">
        <v>273.15200000023469</v>
      </c>
      <c r="AZ27">
        <v>169.2421875</v>
      </c>
      <c r="BA27">
        <v>73.728000000119209</v>
      </c>
      <c r="BP27" s="481">
        <v>23.550000000046566</v>
      </c>
      <c r="BQ27">
        <v>0</v>
      </c>
      <c r="BR27">
        <v>0</v>
      </c>
      <c r="BS27">
        <v>0</v>
      </c>
      <c r="BT27">
        <v>0</v>
      </c>
    </row>
    <row r="28" spans="1:72" ht="15.75" customHeight="1" x14ac:dyDescent="0.25">
      <c r="A28" s="324" t="s">
        <v>1121</v>
      </c>
      <c r="B28" s="324">
        <v>46235</v>
      </c>
      <c r="C28" s="332">
        <v>0.16666666666666666</v>
      </c>
      <c r="D28" s="332">
        <v>0.20833333333333334</v>
      </c>
      <c r="E28" s="481">
        <v>2774.3573333323002</v>
      </c>
      <c r="F28">
        <v>2775.0399999916553</v>
      </c>
      <c r="G28">
        <v>1771.5200000107288</v>
      </c>
      <c r="H28">
        <v>1015.0309219956398</v>
      </c>
      <c r="I28">
        <v>334.96410520374775</v>
      </c>
      <c r="J28">
        <v>290.57301695272326</v>
      </c>
      <c r="K28">
        <v>362.94725423306227</v>
      </c>
      <c r="L28" s="481">
        <v>342.60610169172287</v>
      </c>
      <c r="M28">
        <v>432.55729972571135</v>
      </c>
      <c r="N28">
        <v>0</v>
      </c>
      <c r="O28">
        <v>0</v>
      </c>
      <c r="P28">
        <v>0</v>
      </c>
      <c r="Q28">
        <v>27.430815883912146</v>
      </c>
      <c r="R28">
        <v>0</v>
      </c>
      <c r="S28" s="481">
        <v>95.758363808505237</v>
      </c>
      <c r="T28">
        <v>76.604643044993281</v>
      </c>
      <c r="U28">
        <v>0</v>
      </c>
      <c r="V28">
        <v>0</v>
      </c>
      <c r="W28">
        <v>110.60285896062851</v>
      </c>
      <c r="X28">
        <v>0</v>
      </c>
      <c r="Y28">
        <v>93.522923136595637</v>
      </c>
      <c r="Z28" s="481">
        <v>0</v>
      </c>
      <c r="AA28">
        <v>0</v>
      </c>
      <c r="AB28">
        <v>78.888237577863038</v>
      </c>
      <c r="AC28">
        <v>28.0234375</v>
      </c>
      <c r="AD28">
        <v>81.287499999627471</v>
      </c>
      <c r="AE28">
        <v>0</v>
      </c>
      <c r="AF28">
        <v>0</v>
      </c>
      <c r="AG28" s="481">
        <v>0.16573913043612265</v>
      </c>
      <c r="AH28">
        <v>1.0983724871266531E-2</v>
      </c>
      <c r="AI28">
        <v>157.22545582056046</v>
      </c>
      <c r="AJ28">
        <v>329.56480000028387</v>
      </c>
      <c r="AK28">
        <v>265.70239999890327</v>
      </c>
      <c r="AL28">
        <v>0</v>
      </c>
      <c r="AM28">
        <v>0</v>
      </c>
      <c r="AN28" s="481">
        <v>0</v>
      </c>
      <c r="AO28">
        <v>0</v>
      </c>
      <c r="AP28">
        <v>0</v>
      </c>
      <c r="AQ28">
        <v>0</v>
      </c>
      <c r="AR28">
        <v>0</v>
      </c>
      <c r="AS28">
        <v>0</v>
      </c>
      <c r="AT28">
        <v>0</v>
      </c>
      <c r="AU28" s="481">
        <v>0</v>
      </c>
      <c r="AV28">
        <v>0</v>
      </c>
      <c r="AW28">
        <v>0</v>
      </c>
      <c r="AX28">
        <v>0</v>
      </c>
      <c r="AY28">
        <v>272.61759999999776</v>
      </c>
      <c r="AZ28">
        <v>168.0546875</v>
      </c>
      <c r="BA28">
        <v>73.70240000076592</v>
      </c>
      <c r="BP28" s="481">
        <v>15.8046875</v>
      </c>
      <c r="BQ28">
        <v>0</v>
      </c>
      <c r="BR28">
        <v>0</v>
      </c>
      <c r="BS28">
        <v>3.4999999998035491E-3</v>
      </c>
      <c r="BT28">
        <v>0</v>
      </c>
    </row>
    <row r="29" spans="1:72" ht="15.75" customHeight="1" x14ac:dyDescent="0.25">
      <c r="A29" s="324" t="s">
        <v>1122</v>
      </c>
      <c r="B29" s="324">
        <v>46235</v>
      </c>
      <c r="C29" s="332">
        <v>0.20833333333333334</v>
      </c>
      <c r="D29" s="332">
        <v>0.25</v>
      </c>
      <c r="E29" s="481">
        <v>2820.7786666750908</v>
      </c>
      <c r="F29">
        <v>2804.0681739151478</v>
      </c>
      <c r="G29">
        <v>1821.3546666502953</v>
      </c>
      <c r="H29">
        <v>1012.4890780001879</v>
      </c>
      <c r="I29">
        <v>326.78287784382701</v>
      </c>
      <c r="J29">
        <v>334.93477965891361</v>
      </c>
      <c r="K29">
        <v>383.57856237143278</v>
      </c>
      <c r="L29" s="481">
        <v>339.8985762745142</v>
      </c>
      <c r="M29">
        <v>430.03253078088164</v>
      </c>
      <c r="N29">
        <v>0</v>
      </c>
      <c r="O29">
        <v>0</v>
      </c>
      <c r="P29">
        <v>0</v>
      </c>
      <c r="Q29">
        <v>12.243478261865675</v>
      </c>
      <c r="R29">
        <v>0</v>
      </c>
      <c r="S29" s="481">
        <v>95.457391304429621</v>
      </c>
      <c r="T29">
        <v>76.3547826083377</v>
      </c>
      <c r="U29">
        <v>0</v>
      </c>
      <c r="V29">
        <v>0</v>
      </c>
      <c r="W29">
        <v>117.51513043511659</v>
      </c>
      <c r="X29">
        <v>0</v>
      </c>
      <c r="Y29">
        <v>93.615089286118746</v>
      </c>
      <c r="Z29" s="481">
        <v>0</v>
      </c>
      <c r="AA29">
        <v>0</v>
      </c>
      <c r="AB29">
        <v>98.304861111100763</v>
      </c>
      <c r="AC29">
        <v>27.958760245703161</v>
      </c>
      <c r="AD29">
        <v>107.73238636367023</v>
      </c>
      <c r="AE29">
        <v>0</v>
      </c>
      <c r="AF29">
        <v>0</v>
      </c>
      <c r="AG29" s="481">
        <v>0.16774053295739577</v>
      </c>
      <c r="AH29">
        <v>1.0983870967720577E-2</v>
      </c>
      <c r="AI29">
        <v>152.88709677476436</v>
      </c>
      <c r="AJ29">
        <v>332.03916190448217</v>
      </c>
      <c r="AK29">
        <v>269.00480000022799</v>
      </c>
      <c r="AL29">
        <v>0</v>
      </c>
      <c r="AM29">
        <v>0</v>
      </c>
      <c r="AN29" s="481">
        <v>0</v>
      </c>
      <c r="AO29">
        <v>0</v>
      </c>
      <c r="AP29">
        <v>0</v>
      </c>
      <c r="AQ29">
        <v>0</v>
      </c>
      <c r="AR29">
        <v>0</v>
      </c>
      <c r="AS29">
        <v>0</v>
      </c>
      <c r="AT29">
        <v>0</v>
      </c>
      <c r="AU29" s="481">
        <v>0</v>
      </c>
      <c r="AV29">
        <v>0</v>
      </c>
      <c r="AW29">
        <v>0</v>
      </c>
      <c r="AX29">
        <v>0</v>
      </c>
      <c r="AY29">
        <v>266.62080000014976</v>
      </c>
      <c r="AZ29">
        <v>165.28046874993015</v>
      </c>
      <c r="BA29">
        <v>73.190400000661612</v>
      </c>
      <c r="BP29" s="481">
        <v>13.246874999953434</v>
      </c>
      <c r="BQ29">
        <v>0</v>
      </c>
      <c r="BR29">
        <v>0</v>
      </c>
      <c r="BS29">
        <v>0</v>
      </c>
      <c r="BT29">
        <v>0</v>
      </c>
    </row>
    <row r="30" spans="1:72" ht="15.75" customHeight="1" x14ac:dyDescent="0.25">
      <c r="A30" s="324" t="s">
        <v>739</v>
      </c>
      <c r="B30" s="324">
        <v>46236</v>
      </c>
      <c r="C30" s="332">
        <v>0.25</v>
      </c>
      <c r="D30" s="332">
        <v>0.29166666666666669</v>
      </c>
      <c r="E30" s="481">
        <v>2791.4239999949932</v>
      </c>
      <c r="F30">
        <v>2791.0678260922432</v>
      </c>
      <c r="G30">
        <v>1824.5305507183075</v>
      </c>
      <c r="H30">
        <v>986.11200001835823</v>
      </c>
      <c r="I30">
        <v>318.134237293154</v>
      </c>
      <c r="J30">
        <v>310.39349152520299</v>
      </c>
      <c r="K30">
        <v>378.20801389962435</v>
      </c>
      <c r="L30" s="481">
        <v>335.80257627367973</v>
      </c>
      <c r="M30">
        <v>475.51783050969243</v>
      </c>
      <c r="N30">
        <v>0</v>
      </c>
      <c r="O30">
        <v>0</v>
      </c>
      <c r="P30">
        <v>0</v>
      </c>
      <c r="Q30">
        <v>32.812521738000214</v>
      </c>
      <c r="R30">
        <v>0</v>
      </c>
      <c r="S30" s="481">
        <v>96.022260869387537</v>
      </c>
      <c r="T30">
        <v>71.513043478131294</v>
      </c>
      <c r="U30">
        <v>0</v>
      </c>
      <c r="V30">
        <v>0</v>
      </c>
      <c r="W30">
        <v>102.82295652106404</v>
      </c>
      <c r="X30">
        <v>0</v>
      </c>
      <c r="Y30">
        <v>93.782795030623674</v>
      </c>
      <c r="Z30" s="481">
        <v>0.11529503105612093</v>
      </c>
      <c r="AA30">
        <v>1.3067129629780538</v>
      </c>
      <c r="AB30">
        <v>100.4935763888061</v>
      </c>
      <c r="AC30">
        <v>27.658766928128898</v>
      </c>
      <c r="AD30">
        <v>83.299407115206122</v>
      </c>
      <c r="AE30">
        <v>0</v>
      </c>
      <c r="AF30">
        <v>0</v>
      </c>
      <c r="AG30" s="481">
        <v>0.1677812061716395</v>
      </c>
      <c r="AH30">
        <v>1.0983870967720577E-2</v>
      </c>
      <c r="AI30">
        <v>149.94086021464318</v>
      </c>
      <c r="AJ30">
        <v>328.46323809539899</v>
      </c>
      <c r="AK30">
        <v>264.37463414669037</v>
      </c>
      <c r="AL30">
        <v>0</v>
      </c>
      <c r="AM30">
        <v>0</v>
      </c>
      <c r="AN30" s="481">
        <v>0</v>
      </c>
      <c r="AO30">
        <v>0</v>
      </c>
      <c r="AP30">
        <v>0</v>
      </c>
      <c r="AQ30">
        <v>0</v>
      </c>
      <c r="AR30">
        <v>0</v>
      </c>
      <c r="AS30">
        <v>0</v>
      </c>
      <c r="AT30">
        <v>0</v>
      </c>
      <c r="AU30" s="481">
        <v>0</v>
      </c>
      <c r="AV30">
        <v>0</v>
      </c>
      <c r="AW30">
        <v>0</v>
      </c>
      <c r="AX30">
        <v>0</v>
      </c>
      <c r="AY30">
        <v>274.23359999991953</v>
      </c>
      <c r="AZ30">
        <v>160.13828125002328</v>
      </c>
      <c r="BA30">
        <v>72.703999999910593</v>
      </c>
      <c r="BP30" s="481">
        <v>3.25</v>
      </c>
      <c r="BQ30">
        <v>0</v>
      </c>
      <c r="BR30">
        <v>0</v>
      </c>
      <c r="BS30">
        <v>2.0140210084027785</v>
      </c>
      <c r="BT30">
        <v>1.7453999999997905</v>
      </c>
    </row>
    <row r="31" spans="1:72" ht="15.75" customHeight="1" x14ac:dyDescent="0.25">
      <c r="A31" s="324" t="s">
        <v>740</v>
      </c>
      <c r="B31" s="324">
        <v>46236</v>
      </c>
      <c r="C31" s="332">
        <v>0.29166666666666669</v>
      </c>
      <c r="D31" s="332">
        <v>0.33333333333333331</v>
      </c>
      <c r="E31" s="481">
        <v>2840.2495072185993</v>
      </c>
      <c r="F31">
        <v>2840.5760000348091</v>
      </c>
      <c r="G31">
        <v>1857.0907826125622</v>
      </c>
      <c r="H31">
        <v>987.81866665184498</v>
      </c>
      <c r="I31">
        <v>310.18522033840418</v>
      </c>
      <c r="J31">
        <v>328.51308474689722</v>
      </c>
      <c r="K31">
        <v>385.30169492214918</v>
      </c>
      <c r="L31" s="481">
        <v>339.75972881168127</v>
      </c>
      <c r="M31">
        <v>493.04732203483582</v>
      </c>
      <c r="N31">
        <v>0</v>
      </c>
      <c r="O31">
        <v>0</v>
      </c>
      <c r="P31">
        <v>0</v>
      </c>
      <c r="Q31">
        <v>29.184000000357628</v>
      </c>
      <c r="R31">
        <v>0</v>
      </c>
      <c r="S31" s="481">
        <v>95.738434782717377</v>
      </c>
      <c r="T31">
        <v>61.540173913352191</v>
      </c>
      <c r="U31">
        <v>0</v>
      </c>
      <c r="V31">
        <v>0</v>
      </c>
      <c r="W31">
        <v>115.50052173994482</v>
      </c>
      <c r="X31">
        <v>0</v>
      </c>
      <c r="Y31">
        <v>93.608606067951769</v>
      </c>
      <c r="Z31" s="481">
        <v>0.28851356269387907</v>
      </c>
      <c r="AA31">
        <v>6.0350591889000498</v>
      </c>
      <c r="AB31">
        <v>96.961135284975171</v>
      </c>
      <c r="AC31">
        <v>27.962575674057007</v>
      </c>
      <c r="AD31">
        <v>106.82749706227332</v>
      </c>
      <c r="AE31">
        <v>0</v>
      </c>
      <c r="AF31">
        <v>0</v>
      </c>
      <c r="AG31" s="481">
        <v>0.16570266479902784</v>
      </c>
      <c r="AH31">
        <v>1.1083333333317569E-2</v>
      </c>
      <c r="AI31">
        <v>155.17741935607046</v>
      </c>
      <c r="AJ31">
        <v>327.24479999998584</v>
      </c>
      <c r="AK31">
        <v>264.15016585402191</v>
      </c>
      <c r="AL31">
        <v>0</v>
      </c>
      <c r="AM31">
        <v>0</v>
      </c>
      <c r="AN31" s="481">
        <v>0</v>
      </c>
      <c r="AO31">
        <v>0</v>
      </c>
      <c r="AP31">
        <v>0</v>
      </c>
      <c r="AQ31">
        <v>0</v>
      </c>
      <c r="AR31">
        <v>0</v>
      </c>
      <c r="AS31">
        <v>0</v>
      </c>
      <c r="AT31">
        <v>0</v>
      </c>
      <c r="AU31" s="481">
        <v>0</v>
      </c>
      <c r="AV31">
        <v>0</v>
      </c>
      <c r="AW31">
        <v>0</v>
      </c>
      <c r="AX31">
        <v>0</v>
      </c>
      <c r="AY31">
        <v>271.22560000000522</v>
      </c>
      <c r="AZ31">
        <v>156.5625</v>
      </c>
      <c r="BA31">
        <v>68.831999998539686</v>
      </c>
      <c r="BP31" s="481">
        <v>2.7046875000232831</v>
      </c>
      <c r="BQ31">
        <v>0</v>
      </c>
      <c r="BR31">
        <v>0</v>
      </c>
      <c r="BS31">
        <v>12.603929404820519</v>
      </c>
      <c r="BT31">
        <v>9.4198941176473454</v>
      </c>
    </row>
    <row r="32" spans="1:72" ht="15.75" customHeight="1" x14ac:dyDescent="0.25">
      <c r="A32" s="324" t="s">
        <v>741</v>
      </c>
      <c r="B32" s="324">
        <v>46236</v>
      </c>
      <c r="C32" s="332">
        <v>0.33333333333333331</v>
      </c>
      <c r="D32" s="332">
        <v>0.375</v>
      </c>
      <c r="E32" s="481">
        <v>2725.4427826404572</v>
      </c>
      <c r="F32">
        <v>2721.5741276443005</v>
      </c>
      <c r="G32">
        <v>1736.7039999961853</v>
      </c>
      <c r="H32">
        <v>1007.6159999966621</v>
      </c>
      <c r="I32">
        <v>286.58115253970027</v>
      </c>
      <c r="J32">
        <v>302.82630508765578</v>
      </c>
      <c r="K32">
        <v>376.27661016583443</v>
      </c>
      <c r="L32" s="481">
        <v>323.16745762526989</v>
      </c>
      <c r="M32">
        <v>443.02752542123199</v>
      </c>
      <c r="N32">
        <v>0</v>
      </c>
      <c r="O32">
        <v>0</v>
      </c>
      <c r="P32">
        <v>0</v>
      </c>
      <c r="Q32">
        <v>12.243478260934353</v>
      </c>
      <c r="R32">
        <v>0</v>
      </c>
      <c r="S32" s="481">
        <v>95.54736231919378</v>
      </c>
      <c r="T32">
        <v>58.156521739438176</v>
      </c>
      <c r="U32">
        <v>0</v>
      </c>
      <c r="V32">
        <v>0</v>
      </c>
      <c r="W32">
        <v>110.16830144822598</v>
      </c>
      <c r="X32">
        <v>0</v>
      </c>
      <c r="Y32">
        <v>91.412452516611665</v>
      </c>
      <c r="Z32" s="481">
        <v>0</v>
      </c>
      <c r="AA32">
        <v>7.2396731605986133</v>
      </c>
      <c r="AB32">
        <v>82.709177215117961</v>
      </c>
      <c r="AC32">
        <v>28.568334652110934</v>
      </c>
      <c r="AD32">
        <v>100.98445945885032</v>
      </c>
      <c r="AE32">
        <v>0</v>
      </c>
      <c r="AF32">
        <v>0</v>
      </c>
      <c r="AG32" s="481">
        <v>0.1652903225767659</v>
      </c>
      <c r="AH32">
        <v>1.1009408602149051E-2</v>
      </c>
      <c r="AI32">
        <v>139.17741935327649</v>
      </c>
      <c r="AJ32">
        <v>325.11040000012144</v>
      </c>
      <c r="AK32">
        <v>261.53646829258651</v>
      </c>
      <c r="AL32">
        <v>0</v>
      </c>
      <c r="AM32">
        <v>0</v>
      </c>
      <c r="AN32" s="481">
        <v>0</v>
      </c>
      <c r="AO32">
        <v>0</v>
      </c>
      <c r="AP32">
        <v>0</v>
      </c>
      <c r="AQ32">
        <v>0</v>
      </c>
      <c r="AR32">
        <v>0</v>
      </c>
      <c r="AS32">
        <v>0</v>
      </c>
      <c r="AT32">
        <v>0</v>
      </c>
      <c r="AU32" s="481">
        <v>0</v>
      </c>
      <c r="AV32">
        <v>0</v>
      </c>
      <c r="AW32">
        <v>0</v>
      </c>
      <c r="AX32">
        <v>0</v>
      </c>
      <c r="AY32">
        <v>255.2831999999471</v>
      </c>
      <c r="AZ32">
        <v>155.39140624995343</v>
      </c>
      <c r="BA32">
        <v>67.820800000801682</v>
      </c>
      <c r="BP32" s="481">
        <v>2.6640625</v>
      </c>
      <c r="BQ32">
        <v>0</v>
      </c>
      <c r="BR32">
        <v>0</v>
      </c>
      <c r="BS32">
        <v>15.310299586776637</v>
      </c>
      <c r="BT32">
        <v>11.51870588235397</v>
      </c>
    </row>
    <row r="33" spans="1:72" ht="15.75" customHeight="1" x14ac:dyDescent="0.25">
      <c r="A33" s="324" t="s">
        <v>742</v>
      </c>
      <c r="B33" s="324">
        <v>46236</v>
      </c>
      <c r="C33" s="332">
        <v>0.375</v>
      </c>
      <c r="D33" s="332">
        <v>0.41666666666666669</v>
      </c>
      <c r="E33" s="481">
        <v>2774.4463768005371</v>
      </c>
      <c r="F33">
        <v>2776.6232056617737</v>
      </c>
      <c r="G33">
        <v>1797.2535652220249</v>
      </c>
      <c r="H33">
        <v>994.98666667938232</v>
      </c>
      <c r="I33">
        <v>285.64393220469356</v>
      </c>
      <c r="J33">
        <v>293.66237287968397</v>
      </c>
      <c r="K33">
        <v>378.21808065474033</v>
      </c>
      <c r="L33" s="481">
        <v>341.77301695197821</v>
      </c>
      <c r="M33">
        <v>491.66004442051053</v>
      </c>
      <c r="N33">
        <v>0</v>
      </c>
      <c r="O33">
        <v>0</v>
      </c>
      <c r="P33">
        <v>0</v>
      </c>
      <c r="Q33">
        <v>35.116521739400923</v>
      </c>
      <c r="R33">
        <v>0</v>
      </c>
      <c r="S33" s="481">
        <v>95.630222221836448</v>
      </c>
      <c r="T33">
        <v>29.996521738357842</v>
      </c>
      <c r="U33">
        <v>0</v>
      </c>
      <c r="V33">
        <v>0</v>
      </c>
      <c r="W33">
        <v>120.19830724690109</v>
      </c>
      <c r="X33">
        <v>0</v>
      </c>
      <c r="Y33">
        <v>93.632668123580515</v>
      </c>
      <c r="Z33" s="481">
        <v>0</v>
      </c>
      <c r="AA33">
        <v>20.133353538112715</v>
      </c>
      <c r="AB33">
        <v>100.27499999990687</v>
      </c>
      <c r="AC33">
        <v>28.434151785913855</v>
      </c>
      <c r="AD33">
        <v>84.284202454611659</v>
      </c>
      <c r="AE33">
        <v>0</v>
      </c>
      <c r="AF33">
        <v>0</v>
      </c>
      <c r="AG33" s="481">
        <v>0.16619354839713196</v>
      </c>
      <c r="AH33">
        <v>1.0983870967720577E-2</v>
      </c>
      <c r="AI33">
        <v>155.05376344081014</v>
      </c>
      <c r="AJ33">
        <v>335.76109268283471</v>
      </c>
      <c r="AK33">
        <v>272.01873170770705</v>
      </c>
      <c r="AL33">
        <v>0</v>
      </c>
      <c r="AM33">
        <v>0</v>
      </c>
      <c r="AN33" s="481">
        <v>0</v>
      </c>
      <c r="AO33">
        <v>0</v>
      </c>
      <c r="AP33">
        <v>0</v>
      </c>
      <c r="AQ33">
        <v>0</v>
      </c>
      <c r="AR33">
        <v>0</v>
      </c>
      <c r="AS33">
        <v>0</v>
      </c>
      <c r="AT33">
        <v>0</v>
      </c>
      <c r="AU33" s="481">
        <v>0</v>
      </c>
      <c r="AV33">
        <v>0</v>
      </c>
      <c r="AW33">
        <v>0</v>
      </c>
      <c r="AX33">
        <v>0</v>
      </c>
      <c r="AY33">
        <v>253.12000000011176</v>
      </c>
      <c r="AZ33">
        <v>137.35234375006985</v>
      </c>
      <c r="BA33">
        <v>56.575999999418855</v>
      </c>
      <c r="BP33" s="481">
        <v>2.8812499999767169</v>
      </c>
      <c r="BQ33">
        <v>0</v>
      </c>
      <c r="BR33">
        <v>0</v>
      </c>
      <c r="BS33">
        <v>43.694999999999709</v>
      </c>
      <c r="BT33">
        <v>33.093733333331329</v>
      </c>
    </row>
    <row r="34" spans="1:72" ht="15.75" customHeight="1" x14ac:dyDescent="0.25">
      <c r="A34" s="324" t="s">
        <v>867</v>
      </c>
      <c r="B34" s="324">
        <v>46236</v>
      </c>
      <c r="C34" s="332">
        <v>0.41666666666666669</v>
      </c>
      <c r="D34" s="332">
        <v>0.45833333333333331</v>
      </c>
      <c r="E34" s="481">
        <v>2774.7431884109974</v>
      </c>
      <c r="F34">
        <v>2760.1230070888996</v>
      </c>
      <c r="G34">
        <v>1807.9387826323509</v>
      </c>
      <c r="H34">
        <v>969.66863767802715</v>
      </c>
      <c r="I34">
        <v>291.69796472042799</v>
      </c>
      <c r="J34">
        <v>296.83702802285552</v>
      </c>
      <c r="K34">
        <v>392.17848896235228</v>
      </c>
      <c r="L34" s="481">
        <v>342.62859652936459</v>
      </c>
      <c r="M34">
        <v>483.03597390279174</v>
      </c>
      <c r="N34">
        <v>0</v>
      </c>
      <c r="O34">
        <v>0</v>
      </c>
      <c r="P34">
        <v>0</v>
      </c>
      <c r="Q34">
        <v>38.655999999493361</v>
      </c>
      <c r="R34">
        <v>0</v>
      </c>
      <c r="S34" s="481">
        <v>96.176850242074579</v>
      </c>
      <c r="T34">
        <v>8.1252173921093345</v>
      </c>
      <c r="U34">
        <v>0</v>
      </c>
      <c r="V34">
        <v>0</v>
      </c>
      <c r="W34">
        <v>145.99791304394603</v>
      </c>
      <c r="X34">
        <v>0</v>
      </c>
      <c r="Y34">
        <v>93.619122549891472</v>
      </c>
      <c r="Z34" s="481">
        <v>0</v>
      </c>
      <c r="AA34">
        <v>32.159011703042779</v>
      </c>
      <c r="AB34">
        <v>109.34782608691603</v>
      </c>
      <c r="AC34">
        <v>28.808541377540678</v>
      </c>
      <c r="AD34">
        <v>88.467829347588122</v>
      </c>
      <c r="AE34">
        <v>0</v>
      </c>
      <c r="AF34">
        <v>0</v>
      </c>
      <c r="AG34" s="481">
        <v>0.16774193547826144</v>
      </c>
      <c r="AH34">
        <v>1.1059139784947547E-2</v>
      </c>
      <c r="AI34">
        <v>155.18279569968581</v>
      </c>
      <c r="AJ34">
        <v>331.21490731695667</v>
      </c>
      <c r="AK34">
        <v>266.8031999990344</v>
      </c>
      <c r="AL34">
        <v>0</v>
      </c>
      <c r="AM34">
        <v>0</v>
      </c>
      <c r="AN34" s="481">
        <v>0</v>
      </c>
      <c r="AO34">
        <v>0</v>
      </c>
      <c r="AP34">
        <v>0</v>
      </c>
      <c r="AQ34">
        <v>0</v>
      </c>
      <c r="AR34">
        <v>0</v>
      </c>
      <c r="AS34">
        <v>0</v>
      </c>
      <c r="AT34">
        <v>0</v>
      </c>
      <c r="AU34" s="481">
        <v>0</v>
      </c>
      <c r="AV34">
        <v>0</v>
      </c>
      <c r="AW34">
        <v>0</v>
      </c>
      <c r="AX34">
        <v>0</v>
      </c>
      <c r="AY34">
        <v>253.94560000021011</v>
      </c>
      <c r="AZ34">
        <v>121.46406249993015</v>
      </c>
      <c r="BA34">
        <v>46.835200000554323</v>
      </c>
      <c r="BP34" s="481">
        <v>2.6984374999301508</v>
      </c>
      <c r="BQ34">
        <v>0</v>
      </c>
      <c r="BR34">
        <v>0</v>
      </c>
      <c r="BS34">
        <v>70.431250000000546</v>
      </c>
      <c r="BT34">
        <v>53.866066666665574</v>
      </c>
    </row>
    <row r="35" spans="1:72" ht="15.75" customHeight="1" x14ac:dyDescent="0.25">
      <c r="A35" s="324" t="s">
        <v>868</v>
      </c>
      <c r="B35" s="324">
        <v>46236</v>
      </c>
      <c r="C35" s="332">
        <v>0.45833333333333331</v>
      </c>
      <c r="D35" s="332">
        <v>0.5</v>
      </c>
      <c r="E35" s="481">
        <v>2851.1128115952015</v>
      </c>
      <c r="F35">
        <v>2850.9220943748951</v>
      </c>
      <c r="G35">
        <v>1883.4476521611214</v>
      </c>
      <c r="H35">
        <v>992.65669564902782</v>
      </c>
      <c r="I35">
        <v>272.50867934897542</v>
      </c>
      <c r="J35">
        <v>310.48175163567066</v>
      </c>
      <c r="K35">
        <v>397.10227783769369</v>
      </c>
      <c r="L35" s="481">
        <v>336.68258991092443</v>
      </c>
      <c r="M35">
        <v>522.56554100289941</v>
      </c>
      <c r="N35">
        <v>0</v>
      </c>
      <c r="O35">
        <v>0</v>
      </c>
      <c r="P35">
        <v>0</v>
      </c>
      <c r="Q35">
        <v>36.351999999955297</v>
      </c>
      <c r="R35">
        <v>0</v>
      </c>
      <c r="S35" s="481">
        <v>95.738434782251716</v>
      </c>
      <c r="T35">
        <v>10.239999999292195</v>
      </c>
      <c r="U35">
        <v>0</v>
      </c>
      <c r="V35">
        <v>0</v>
      </c>
      <c r="W35">
        <v>132.61913043446839</v>
      </c>
      <c r="X35">
        <v>0</v>
      </c>
      <c r="Y35">
        <v>93.600179886911064</v>
      </c>
      <c r="Z35" s="481">
        <v>0</v>
      </c>
      <c r="AA35">
        <v>34.651740916946437</v>
      </c>
      <c r="AB35">
        <v>109.71307134907693</v>
      </c>
      <c r="AC35">
        <v>28.784928436856717</v>
      </c>
      <c r="AD35">
        <v>105.90658888779581</v>
      </c>
      <c r="AE35">
        <v>0</v>
      </c>
      <c r="AF35">
        <v>0</v>
      </c>
      <c r="AG35" s="481">
        <v>0.16572370266294456</v>
      </c>
      <c r="AH35">
        <v>1.1157345722494938E-2</v>
      </c>
      <c r="AI35">
        <v>152.52366760093719</v>
      </c>
      <c r="AJ35">
        <v>330.96320000011474</v>
      </c>
      <c r="AK35">
        <v>266.80320000089705</v>
      </c>
      <c r="AL35">
        <v>0</v>
      </c>
      <c r="AM35">
        <v>0</v>
      </c>
      <c r="AN35" s="481">
        <v>0</v>
      </c>
      <c r="AO35">
        <v>0</v>
      </c>
      <c r="AP35">
        <v>0</v>
      </c>
      <c r="AQ35">
        <v>0</v>
      </c>
      <c r="AR35">
        <v>0</v>
      </c>
      <c r="AS35">
        <v>0</v>
      </c>
      <c r="AT35">
        <v>0</v>
      </c>
      <c r="AU35" s="481">
        <v>0</v>
      </c>
      <c r="AV35">
        <v>0</v>
      </c>
      <c r="AW35">
        <v>0</v>
      </c>
      <c r="AX35">
        <v>0</v>
      </c>
      <c r="AY35">
        <v>258.67519999947399</v>
      </c>
      <c r="AZ35">
        <v>127.23828125</v>
      </c>
      <c r="BA35">
        <v>45.312000000849366</v>
      </c>
      <c r="BP35" s="481">
        <v>2.5015625000232831</v>
      </c>
      <c r="BQ35">
        <v>0.3515625</v>
      </c>
      <c r="BR35">
        <v>0</v>
      </c>
      <c r="BS35">
        <v>77.334061983470747</v>
      </c>
      <c r="BT35">
        <v>57.742450000001554</v>
      </c>
    </row>
    <row r="36" spans="1:72" ht="15.75" customHeight="1" x14ac:dyDescent="0.25">
      <c r="A36" s="324" t="s">
        <v>869</v>
      </c>
      <c r="B36" s="324">
        <v>46236</v>
      </c>
      <c r="C36" s="332">
        <v>0.5</v>
      </c>
      <c r="D36" s="332">
        <v>0.54166666666666663</v>
      </c>
      <c r="E36" s="481">
        <v>2774.3573333024979</v>
      </c>
      <c r="F36">
        <v>2774.5947826206684</v>
      </c>
      <c r="G36">
        <v>1867.7759999930859</v>
      </c>
      <c r="H36">
        <v>914.09066666662693</v>
      </c>
      <c r="I36">
        <v>298.31376270949841</v>
      </c>
      <c r="J36">
        <v>306.12393220514059</v>
      </c>
      <c r="K36">
        <v>390.64500791579485</v>
      </c>
      <c r="L36" s="481">
        <v>336.70508474111557</v>
      </c>
      <c r="M36">
        <v>532.75769491493702</v>
      </c>
      <c r="N36">
        <v>0</v>
      </c>
      <c r="O36">
        <v>0</v>
      </c>
      <c r="P36">
        <v>0</v>
      </c>
      <c r="Q36">
        <v>52.736000000499189</v>
      </c>
      <c r="R36">
        <v>0</v>
      </c>
      <c r="S36" s="481">
        <v>95.643826087005436</v>
      </c>
      <c r="T36">
        <v>4.6080000000074506</v>
      </c>
      <c r="U36">
        <v>0</v>
      </c>
      <c r="V36">
        <v>0</v>
      </c>
      <c r="W36">
        <v>171.58678260818124</v>
      </c>
      <c r="X36">
        <v>0</v>
      </c>
      <c r="Y36">
        <v>93.255852842703462</v>
      </c>
      <c r="Z36" s="481">
        <v>0</v>
      </c>
      <c r="AA36">
        <v>44.027243560471106</v>
      </c>
      <c r="AB36">
        <v>102.1099100173451</v>
      </c>
      <c r="AC36">
        <v>28.526871800422668</v>
      </c>
      <c r="AD36">
        <v>118.06082375440747</v>
      </c>
      <c r="AE36">
        <v>0</v>
      </c>
      <c r="AF36">
        <v>0</v>
      </c>
      <c r="AG36" s="481">
        <v>0.16373913043935318</v>
      </c>
      <c r="AH36">
        <v>1.1233695651981179E-2</v>
      </c>
      <c r="AI36">
        <v>152.57065217476338</v>
      </c>
      <c r="AJ36">
        <v>327.63839999982156</v>
      </c>
      <c r="AK36">
        <v>264.21759999915957</v>
      </c>
      <c r="AL36">
        <v>0</v>
      </c>
      <c r="AM36">
        <v>0</v>
      </c>
      <c r="AN36" s="481">
        <v>0</v>
      </c>
      <c r="AO36">
        <v>0</v>
      </c>
      <c r="AP36">
        <v>0</v>
      </c>
      <c r="AQ36">
        <v>0</v>
      </c>
      <c r="AR36">
        <v>0</v>
      </c>
      <c r="AS36">
        <v>0</v>
      </c>
      <c r="AT36">
        <v>0</v>
      </c>
      <c r="AU36" s="481">
        <v>0</v>
      </c>
      <c r="AV36">
        <v>0</v>
      </c>
      <c r="AW36">
        <v>0</v>
      </c>
      <c r="AX36">
        <v>0</v>
      </c>
      <c r="AY36">
        <v>256</v>
      </c>
      <c r="AZ36">
        <v>116.18515625002328</v>
      </c>
      <c r="BA36">
        <v>38.911999998614192</v>
      </c>
      <c r="BP36" s="481">
        <v>3.2375000000465661</v>
      </c>
      <c r="BQ36">
        <v>0</v>
      </c>
      <c r="BR36">
        <v>0</v>
      </c>
      <c r="BS36">
        <v>110.05278801652912</v>
      </c>
      <c r="BT36">
        <v>77.457050000000891</v>
      </c>
    </row>
    <row r="37" spans="1:72" ht="15.75" customHeight="1" x14ac:dyDescent="0.25">
      <c r="A37" s="324" t="s">
        <v>870</v>
      </c>
      <c r="B37" s="324">
        <v>46236</v>
      </c>
      <c r="C37" s="332">
        <v>0.54166666666666663</v>
      </c>
      <c r="D37" s="332">
        <v>0.58333333333333337</v>
      </c>
      <c r="E37" s="481">
        <v>2856.960000038147</v>
      </c>
      <c r="F37">
        <v>2840.1307825744152</v>
      </c>
      <c r="G37">
        <v>1884.1599999964237</v>
      </c>
      <c r="H37">
        <v>982.69866667687893</v>
      </c>
      <c r="I37">
        <v>303.97179660946131</v>
      </c>
      <c r="J37">
        <v>313.28295499831438</v>
      </c>
      <c r="K37">
        <v>384.95689038932323</v>
      </c>
      <c r="L37" s="481">
        <v>333.74739450961351</v>
      </c>
      <c r="M37">
        <v>550.84257626906037</v>
      </c>
      <c r="N37">
        <v>0</v>
      </c>
      <c r="O37">
        <v>0</v>
      </c>
      <c r="P37">
        <v>0</v>
      </c>
      <c r="Q37">
        <v>46.502956521697342</v>
      </c>
      <c r="R37">
        <v>0</v>
      </c>
      <c r="S37" s="481">
        <v>95.189333333168179</v>
      </c>
      <c r="T37">
        <v>4.6080000000074506</v>
      </c>
      <c r="U37">
        <v>0</v>
      </c>
      <c r="V37">
        <v>0</v>
      </c>
      <c r="W37">
        <v>173.37457777839154</v>
      </c>
      <c r="X37">
        <v>0</v>
      </c>
      <c r="Y37">
        <v>92.807608695700765</v>
      </c>
      <c r="Z37" s="481">
        <v>0</v>
      </c>
      <c r="AA37">
        <v>42.770186335430481</v>
      </c>
      <c r="AB37">
        <v>103.65527950320393</v>
      </c>
      <c r="AC37">
        <v>28.770186335314065</v>
      </c>
      <c r="AD37">
        <v>123.79779158066958</v>
      </c>
      <c r="AE37">
        <v>0</v>
      </c>
      <c r="AF37">
        <v>0</v>
      </c>
      <c r="AG37" s="481">
        <v>0.16663043477819883</v>
      </c>
      <c r="AH37">
        <v>1.0983695652384995E-2</v>
      </c>
      <c r="AI37">
        <v>145.94565217383206</v>
      </c>
      <c r="AJ37">
        <v>327.20000000018626</v>
      </c>
      <c r="AK37">
        <v>264.25764102675021</v>
      </c>
      <c r="AL37">
        <v>0</v>
      </c>
      <c r="AM37">
        <v>0</v>
      </c>
      <c r="AN37" s="481">
        <v>0</v>
      </c>
      <c r="AO37">
        <v>0</v>
      </c>
      <c r="AP37">
        <v>0</v>
      </c>
      <c r="AQ37">
        <v>0</v>
      </c>
      <c r="AR37">
        <v>0</v>
      </c>
      <c r="AS37">
        <v>0</v>
      </c>
      <c r="AT37">
        <v>0</v>
      </c>
      <c r="AU37" s="481">
        <v>0</v>
      </c>
      <c r="AV37">
        <v>0</v>
      </c>
      <c r="AW37">
        <v>0</v>
      </c>
      <c r="AX37">
        <v>0</v>
      </c>
      <c r="AY37">
        <v>256.25600000005215</v>
      </c>
      <c r="AZ37">
        <v>130.76875000004657</v>
      </c>
      <c r="BA37">
        <v>39.654400000348687</v>
      </c>
      <c r="BP37" s="481">
        <v>3.4718749999301508</v>
      </c>
      <c r="BQ37">
        <v>0</v>
      </c>
      <c r="BR37">
        <v>0</v>
      </c>
      <c r="BS37">
        <v>97.897875000000568</v>
      </c>
      <c r="BT37">
        <v>68.26745630251753</v>
      </c>
    </row>
    <row r="38" spans="1:72" ht="15.75" customHeight="1" x14ac:dyDescent="0.25">
      <c r="A38" s="324" t="s">
        <v>871</v>
      </c>
      <c r="B38" s="324">
        <v>46236</v>
      </c>
      <c r="C38" s="332">
        <v>0.58333333333333337</v>
      </c>
      <c r="D38" s="332">
        <v>0.625</v>
      </c>
      <c r="E38" s="481">
        <v>2873.106550693512</v>
      </c>
      <c r="F38">
        <v>2873.3440000116825</v>
      </c>
      <c r="G38">
        <v>1884.1599999964237</v>
      </c>
      <c r="H38">
        <v>1010.6583188325167</v>
      </c>
      <c r="I38">
        <v>288.03905085101724</v>
      </c>
      <c r="J38">
        <v>309.65616364404559</v>
      </c>
      <c r="K38">
        <v>394.7433220371604</v>
      </c>
      <c r="L38" s="481">
        <v>324.36082758754492</v>
      </c>
      <c r="M38">
        <v>553.41125423833728</v>
      </c>
      <c r="N38">
        <v>0</v>
      </c>
      <c r="O38">
        <v>0</v>
      </c>
      <c r="P38">
        <v>0</v>
      </c>
      <c r="Q38">
        <v>39.513043478131294</v>
      </c>
      <c r="R38">
        <v>0</v>
      </c>
      <c r="S38" s="481">
        <v>95.280231884215027</v>
      </c>
      <c r="T38">
        <v>8.1920000007376075</v>
      </c>
      <c r="U38">
        <v>0</v>
      </c>
      <c r="V38">
        <v>0</v>
      </c>
      <c r="W38">
        <v>156.46472657006234</v>
      </c>
      <c r="X38">
        <v>0</v>
      </c>
      <c r="Y38">
        <v>92.843320610933006</v>
      </c>
      <c r="Z38" s="481">
        <v>0</v>
      </c>
      <c r="AA38">
        <v>37.124935300205834</v>
      </c>
      <c r="AB38">
        <v>97.608913043513894</v>
      </c>
      <c r="AC38">
        <v>29.033757763914764</v>
      </c>
      <c r="AD38">
        <v>119.79507740773261</v>
      </c>
      <c r="AE38">
        <v>0</v>
      </c>
      <c r="AF38">
        <v>0</v>
      </c>
      <c r="AG38" s="481">
        <v>0.16684782609445392</v>
      </c>
      <c r="AH38">
        <v>1.1358695652006645E-2</v>
      </c>
      <c r="AI38">
        <v>139.51630434859544</v>
      </c>
      <c r="AJ38">
        <v>328.89279999979772</v>
      </c>
      <c r="AK38">
        <v>266.01682051178068</v>
      </c>
      <c r="AL38">
        <v>0</v>
      </c>
      <c r="AM38">
        <v>0</v>
      </c>
      <c r="AN38" s="481">
        <v>0</v>
      </c>
      <c r="AO38">
        <v>0</v>
      </c>
      <c r="AP38">
        <v>0</v>
      </c>
      <c r="AQ38">
        <v>0</v>
      </c>
      <c r="AR38">
        <v>0</v>
      </c>
      <c r="AS38">
        <v>0</v>
      </c>
      <c r="AT38">
        <v>0</v>
      </c>
      <c r="AU38" s="481">
        <v>0</v>
      </c>
      <c r="AV38">
        <v>0</v>
      </c>
      <c r="AW38">
        <v>0</v>
      </c>
      <c r="AX38">
        <v>0</v>
      </c>
      <c r="AY38">
        <v>250.2976000001654</v>
      </c>
      <c r="AZ38">
        <v>144.77187499997672</v>
      </c>
      <c r="BA38">
        <v>41.740799998864532</v>
      </c>
      <c r="BP38" s="481">
        <v>3.7781250000698492</v>
      </c>
      <c r="BQ38">
        <v>0</v>
      </c>
      <c r="BR38">
        <v>0</v>
      </c>
      <c r="BS38">
        <v>86.53309999999874</v>
      </c>
      <c r="BT38">
        <v>58.161361344540637</v>
      </c>
    </row>
    <row r="39" spans="1:72" ht="15.75" customHeight="1" x14ac:dyDescent="0.25">
      <c r="A39" s="324" t="s">
        <v>872</v>
      </c>
      <c r="B39" s="324">
        <v>46236</v>
      </c>
      <c r="C39" s="332">
        <v>0.625</v>
      </c>
      <c r="D39" s="332">
        <v>0.66666666666666663</v>
      </c>
      <c r="E39" s="481">
        <v>2956.2434782683849</v>
      </c>
      <c r="F39">
        <v>2940.1266086995602</v>
      </c>
      <c r="G39">
        <v>1942.8693333566189</v>
      </c>
      <c r="H39">
        <v>1019.2510144859552</v>
      </c>
      <c r="I39">
        <v>388.21749152615666</v>
      </c>
      <c r="J39">
        <v>310.77532203495502</v>
      </c>
      <c r="K39">
        <v>377.80393220484257</v>
      </c>
      <c r="L39" s="481">
        <v>331.45760841667652</v>
      </c>
      <c r="M39">
        <v>535.00714240223169</v>
      </c>
      <c r="N39">
        <v>0</v>
      </c>
      <c r="O39">
        <v>0</v>
      </c>
      <c r="P39">
        <v>0</v>
      </c>
      <c r="Q39">
        <v>64.222608695738018</v>
      </c>
      <c r="R39">
        <v>0</v>
      </c>
      <c r="S39" s="481">
        <v>95.325990337878466</v>
      </c>
      <c r="T39">
        <v>23.585391303524375</v>
      </c>
      <c r="U39">
        <v>0</v>
      </c>
      <c r="V39">
        <v>0</v>
      </c>
      <c r="W39">
        <v>196.56496231909841</v>
      </c>
      <c r="X39">
        <v>0</v>
      </c>
      <c r="Y39">
        <v>93.203107960522175</v>
      </c>
      <c r="Z39" s="481">
        <v>0</v>
      </c>
      <c r="AA39">
        <v>25.666927083337214</v>
      </c>
      <c r="AB39">
        <v>102.31499999994412</v>
      </c>
      <c r="AC39">
        <v>28.82183229830116</v>
      </c>
      <c r="AD39">
        <v>103.9688977478072</v>
      </c>
      <c r="AE39">
        <v>0</v>
      </c>
      <c r="AF39">
        <v>0</v>
      </c>
      <c r="AG39" s="481">
        <v>0.16573913043612265</v>
      </c>
      <c r="AH39">
        <v>1.0983695652157621E-2</v>
      </c>
      <c r="AI39">
        <v>146.79347825981677</v>
      </c>
      <c r="AJ39">
        <v>327.17760000028647</v>
      </c>
      <c r="AK39">
        <v>264.3495384613052</v>
      </c>
      <c r="AL39">
        <v>0</v>
      </c>
      <c r="AM39">
        <v>0</v>
      </c>
      <c r="AN39" s="481">
        <v>0</v>
      </c>
      <c r="AO39">
        <v>0</v>
      </c>
      <c r="AP39">
        <v>0</v>
      </c>
      <c r="AQ39">
        <v>0</v>
      </c>
      <c r="AR39">
        <v>0</v>
      </c>
      <c r="AS39">
        <v>0</v>
      </c>
      <c r="AT39">
        <v>0</v>
      </c>
      <c r="AU39" s="481">
        <v>0</v>
      </c>
      <c r="AV39">
        <v>0</v>
      </c>
      <c r="AW39">
        <v>0</v>
      </c>
      <c r="AX39">
        <v>0</v>
      </c>
      <c r="AY39">
        <v>256.94719999982044</v>
      </c>
      <c r="AZ39">
        <v>162.15234375</v>
      </c>
      <c r="BA39">
        <v>52.454400001093745</v>
      </c>
      <c r="BP39" s="481">
        <v>3.3703124999301508</v>
      </c>
      <c r="BQ39">
        <v>0</v>
      </c>
      <c r="BR39">
        <v>0</v>
      </c>
      <c r="BS39">
        <v>58.070466666667926</v>
      </c>
      <c r="BT39">
        <v>38.586134453780687</v>
      </c>
    </row>
    <row r="40" spans="1:72" ht="15.75" customHeight="1" x14ac:dyDescent="0.25">
      <c r="A40" s="324" t="s">
        <v>873</v>
      </c>
      <c r="B40" s="324">
        <v>46236</v>
      </c>
      <c r="C40" s="332">
        <v>0.66666666666666663</v>
      </c>
      <c r="D40" s="332">
        <v>0.70833333333333337</v>
      </c>
      <c r="E40" s="481">
        <v>2987.9726376831532</v>
      </c>
      <c r="F40">
        <v>3003.9707826077938</v>
      </c>
      <c r="G40">
        <v>1923.0423188209534</v>
      </c>
      <c r="H40">
        <v>1092.608000010252</v>
      </c>
      <c r="I40">
        <v>381.0668474547565</v>
      </c>
      <c r="J40">
        <v>329.55803155899048</v>
      </c>
      <c r="K40">
        <v>361.6976271122694</v>
      </c>
      <c r="L40" s="481">
        <v>333.02562711387873</v>
      </c>
      <c r="M40">
        <v>511.90268810465932</v>
      </c>
      <c r="N40">
        <v>0</v>
      </c>
      <c r="O40">
        <v>0</v>
      </c>
      <c r="P40">
        <v>0</v>
      </c>
      <c r="Q40">
        <v>44.321391304023564</v>
      </c>
      <c r="R40">
        <v>0</v>
      </c>
      <c r="S40" s="481">
        <v>95.23261835752055</v>
      </c>
      <c r="T40">
        <v>66.902075363323092</v>
      </c>
      <c r="U40">
        <v>0</v>
      </c>
      <c r="V40">
        <v>0</v>
      </c>
      <c r="W40">
        <v>149.65834202803671</v>
      </c>
      <c r="X40">
        <v>0</v>
      </c>
      <c r="Y40">
        <v>92.803571428637952</v>
      </c>
      <c r="Z40" s="481">
        <v>0</v>
      </c>
      <c r="AA40">
        <v>4.578091032570228</v>
      </c>
      <c r="AB40">
        <v>112.59567901212722</v>
      </c>
      <c r="AC40">
        <v>29.108792701736093</v>
      </c>
      <c r="AD40">
        <v>92.650038819760084</v>
      </c>
      <c r="AE40">
        <v>0</v>
      </c>
      <c r="AF40">
        <v>0</v>
      </c>
      <c r="AG40" s="481">
        <v>0.16577138848879258</v>
      </c>
      <c r="AH40">
        <v>1.1137710378761767E-2</v>
      </c>
      <c r="AI40">
        <v>147.54347826074809</v>
      </c>
      <c r="AJ40">
        <v>328.45611707307398</v>
      </c>
      <c r="AK40">
        <v>266.28995122015476</v>
      </c>
      <c r="AL40">
        <v>0</v>
      </c>
      <c r="AM40">
        <v>0</v>
      </c>
      <c r="AN40" s="481">
        <v>0</v>
      </c>
      <c r="AO40">
        <v>0</v>
      </c>
      <c r="AP40">
        <v>0</v>
      </c>
      <c r="AQ40">
        <v>0</v>
      </c>
      <c r="AR40">
        <v>0</v>
      </c>
      <c r="AS40">
        <v>0</v>
      </c>
      <c r="AT40">
        <v>0</v>
      </c>
      <c r="AU40" s="481">
        <v>0</v>
      </c>
      <c r="AV40">
        <v>0</v>
      </c>
      <c r="AW40">
        <v>0</v>
      </c>
      <c r="AX40">
        <v>0</v>
      </c>
      <c r="AY40">
        <v>260.17279999982566</v>
      </c>
      <c r="AZ40">
        <v>178.99453124997672</v>
      </c>
      <c r="BA40">
        <v>69.350399998947978</v>
      </c>
      <c r="BP40" s="481">
        <v>3.480297256144695</v>
      </c>
      <c r="BQ40">
        <v>0</v>
      </c>
      <c r="BR40">
        <v>0</v>
      </c>
      <c r="BS40">
        <v>9.6612749999985681</v>
      </c>
      <c r="BT40">
        <v>6.8162478991616808</v>
      </c>
    </row>
    <row r="41" spans="1:72" ht="15.75" customHeight="1" x14ac:dyDescent="0.25">
      <c r="A41" s="324" t="s">
        <v>874</v>
      </c>
      <c r="B41" s="324">
        <v>46236</v>
      </c>
      <c r="C41" s="332">
        <v>0.70833333333333337</v>
      </c>
      <c r="D41" s="332">
        <v>0.75</v>
      </c>
      <c r="E41" s="481">
        <v>3086.2172753512859</v>
      </c>
      <c r="F41">
        <v>3069.6735022962093</v>
      </c>
      <c r="G41">
        <v>1971.7787826061249</v>
      </c>
      <c r="H41">
        <v>1125.0495072454214</v>
      </c>
      <c r="I41">
        <v>373.84677966311574</v>
      </c>
      <c r="J41">
        <v>330.83518877997994</v>
      </c>
      <c r="K41">
        <v>395.78467796742916</v>
      </c>
      <c r="L41" s="481">
        <v>335.24718644469976</v>
      </c>
      <c r="M41">
        <v>526.53230157867074</v>
      </c>
      <c r="N41">
        <v>0</v>
      </c>
      <c r="O41">
        <v>0</v>
      </c>
      <c r="P41">
        <v>0</v>
      </c>
      <c r="Q41">
        <v>41.984000000171363</v>
      </c>
      <c r="R41">
        <v>0</v>
      </c>
      <c r="S41" s="481">
        <v>95.193043478298932</v>
      </c>
      <c r="T41">
        <v>67.431142028421164</v>
      </c>
      <c r="U41">
        <v>0</v>
      </c>
      <c r="V41">
        <v>0</v>
      </c>
      <c r="W41">
        <v>152.11445797141641</v>
      </c>
      <c r="X41">
        <v>0</v>
      </c>
      <c r="Y41">
        <v>93</v>
      </c>
      <c r="Z41" s="481">
        <v>0</v>
      </c>
      <c r="AA41">
        <v>3.449643342406489</v>
      </c>
      <c r="AB41">
        <v>117.18557098787278</v>
      </c>
      <c r="AC41">
        <v>30.0234375</v>
      </c>
      <c r="AD41">
        <v>85.946234472095966</v>
      </c>
      <c r="AE41">
        <v>0</v>
      </c>
      <c r="AF41">
        <v>0</v>
      </c>
      <c r="AG41" s="481">
        <v>0.1677419354855374</v>
      </c>
      <c r="AH41">
        <v>1.1081989247259116E-2</v>
      </c>
      <c r="AI41">
        <v>149.91321879439056</v>
      </c>
      <c r="AJ41">
        <v>328.79508292675018</v>
      </c>
      <c r="AK41">
        <v>266.1525853658095</v>
      </c>
      <c r="AL41">
        <v>0</v>
      </c>
      <c r="AM41">
        <v>0</v>
      </c>
      <c r="AN41" s="481">
        <v>0</v>
      </c>
      <c r="AO41">
        <v>0</v>
      </c>
      <c r="AP41">
        <v>0</v>
      </c>
      <c r="AQ41">
        <v>0</v>
      </c>
      <c r="AR41">
        <v>0</v>
      </c>
      <c r="AS41">
        <v>0</v>
      </c>
      <c r="AT41">
        <v>0</v>
      </c>
      <c r="AU41" s="481">
        <v>0</v>
      </c>
      <c r="AV41">
        <v>0</v>
      </c>
      <c r="AW41">
        <v>0</v>
      </c>
      <c r="AX41">
        <v>0</v>
      </c>
      <c r="AY41">
        <v>261.48160000052303</v>
      </c>
      <c r="AZ41">
        <v>177.61250000004657</v>
      </c>
      <c r="BA41">
        <v>70.124800000339746</v>
      </c>
      <c r="BP41" s="481">
        <v>3.6040777439484373</v>
      </c>
      <c r="BQ41">
        <v>0</v>
      </c>
      <c r="BR41">
        <v>0</v>
      </c>
      <c r="BS41">
        <v>6.8599958333325048</v>
      </c>
      <c r="BT41">
        <v>5.1335833333323535</v>
      </c>
    </row>
    <row r="42" spans="1:72" ht="15.75" customHeight="1" x14ac:dyDescent="0.25">
      <c r="A42" s="324" t="s">
        <v>1369</v>
      </c>
      <c r="B42" s="324">
        <v>46236</v>
      </c>
      <c r="C42" s="332">
        <v>0.75</v>
      </c>
      <c r="D42" s="332">
        <v>0.79166666666666663</v>
      </c>
      <c r="E42" s="481">
        <v>3003.852057993412</v>
      </c>
      <c r="F42">
        <v>3004.5164107382298</v>
      </c>
      <c r="G42">
        <v>1939.2482318878174</v>
      </c>
      <c r="H42">
        <v>1076.2091594189405</v>
      </c>
      <c r="I42">
        <v>366.07132203504443</v>
      </c>
      <c r="J42">
        <v>314.42006779834628</v>
      </c>
      <c r="K42">
        <v>374.26332203298807</v>
      </c>
      <c r="L42" s="481">
        <v>340.76132927834988</v>
      </c>
      <c r="M42">
        <v>545.43949503079057</v>
      </c>
      <c r="N42">
        <v>0</v>
      </c>
      <c r="O42">
        <v>0</v>
      </c>
      <c r="P42">
        <v>0</v>
      </c>
      <c r="Q42">
        <v>45.727288888767362</v>
      </c>
      <c r="R42">
        <v>0</v>
      </c>
      <c r="S42" s="481">
        <v>95.187478261068463</v>
      </c>
      <c r="T42">
        <v>75.330782609060407</v>
      </c>
      <c r="U42">
        <v>0</v>
      </c>
      <c r="V42">
        <v>0</v>
      </c>
      <c r="W42">
        <v>127.45980289857835</v>
      </c>
      <c r="X42">
        <v>0</v>
      </c>
      <c r="Y42">
        <v>92.451086956541985</v>
      </c>
      <c r="Z42" s="481">
        <v>0.39111328125</v>
      </c>
      <c r="AA42">
        <v>0.357421875</v>
      </c>
      <c r="AB42">
        <v>99.346079192589968</v>
      </c>
      <c r="AC42">
        <v>29.7734375</v>
      </c>
      <c r="AD42">
        <v>84.535015528090298</v>
      </c>
      <c r="AE42">
        <v>0</v>
      </c>
      <c r="AF42">
        <v>0</v>
      </c>
      <c r="AG42" s="481">
        <v>0.16774193548189942</v>
      </c>
      <c r="AH42">
        <v>1.0983870967720577E-2</v>
      </c>
      <c r="AI42">
        <v>153.66666666604578</v>
      </c>
      <c r="AJ42">
        <v>318.01279999990948</v>
      </c>
      <c r="AK42">
        <v>256.0246634138748</v>
      </c>
      <c r="AL42">
        <v>0</v>
      </c>
      <c r="AM42">
        <v>0</v>
      </c>
      <c r="AN42" s="481">
        <v>0</v>
      </c>
      <c r="AO42">
        <v>0</v>
      </c>
      <c r="AP42">
        <v>0</v>
      </c>
      <c r="AQ42">
        <v>0</v>
      </c>
      <c r="AR42">
        <v>0</v>
      </c>
      <c r="AS42">
        <v>0</v>
      </c>
      <c r="AT42">
        <v>0</v>
      </c>
      <c r="AU42" s="481">
        <v>0</v>
      </c>
      <c r="AV42">
        <v>0</v>
      </c>
      <c r="AW42">
        <v>0</v>
      </c>
      <c r="AX42">
        <v>0</v>
      </c>
      <c r="AY42">
        <v>259.42079999996349</v>
      </c>
      <c r="AZ42">
        <v>183.03671875002328</v>
      </c>
      <c r="BA42">
        <v>72.684800000861287</v>
      </c>
      <c r="BP42" s="481">
        <v>3.7921874999301508</v>
      </c>
      <c r="BQ42">
        <v>0</v>
      </c>
      <c r="BR42">
        <v>0</v>
      </c>
      <c r="BS42">
        <v>2.2437500001615263E-2</v>
      </c>
      <c r="BT42">
        <v>0.52791666666598758</v>
      </c>
    </row>
    <row r="43" spans="1:72" ht="15.75" customHeight="1" x14ac:dyDescent="0.25">
      <c r="A43" s="324" t="s">
        <v>1370</v>
      </c>
      <c r="B43" s="324">
        <v>46236</v>
      </c>
      <c r="C43" s="332">
        <v>0.79166666666666663</v>
      </c>
      <c r="D43" s="332">
        <v>0.83333333333333337</v>
      </c>
      <c r="E43" s="481">
        <v>2791.4239999949932</v>
      </c>
      <c r="F43">
        <v>2790.8878445923328</v>
      </c>
      <c r="G43">
        <v>1774.933333337307</v>
      </c>
      <c r="H43">
        <v>1026.9977970868349</v>
      </c>
      <c r="I43">
        <v>369.50779660791159</v>
      </c>
      <c r="J43">
        <v>305.91566101834178</v>
      </c>
      <c r="K43">
        <v>353.92216949909925</v>
      </c>
      <c r="L43" s="481">
        <v>324.59568767249584</v>
      </c>
      <c r="M43">
        <v>423.55416949093342</v>
      </c>
      <c r="N43">
        <v>0</v>
      </c>
      <c r="O43">
        <v>0</v>
      </c>
      <c r="P43">
        <v>0</v>
      </c>
      <c r="Q43">
        <v>36.568177778273821</v>
      </c>
      <c r="R43">
        <v>0</v>
      </c>
      <c r="S43" s="481">
        <v>95.187478261068463</v>
      </c>
      <c r="T43">
        <v>76.866782608442008</v>
      </c>
      <c r="U43">
        <v>0</v>
      </c>
      <c r="V43">
        <v>0</v>
      </c>
      <c r="W43">
        <v>130.80486956518143</v>
      </c>
      <c r="X43">
        <v>0</v>
      </c>
      <c r="Y43">
        <v>91.763800683896989</v>
      </c>
      <c r="Z43" s="481">
        <v>0</v>
      </c>
      <c r="AA43">
        <v>0</v>
      </c>
      <c r="AB43">
        <v>92.381291497033089</v>
      </c>
      <c r="AC43">
        <v>29.454580745194107</v>
      </c>
      <c r="AD43">
        <v>84.862499999813735</v>
      </c>
      <c r="AE43">
        <v>0</v>
      </c>
      <c r="AF43">
        <v>0</v>
      </c>
      <c r="AG43" s="481">
        <v>0.16774474054545863</v>
      </c>
      <c r="AH43">
        <v>1.0983870967720577E-2</v>
      </c>
      <c r="AI43">
        <v>139.72989714797586</v>
      </c>
      <c r="AJ43">
        <v>321.35040000011213</v>
      </c>
      <c r="AK43">
        <v>258.98240000102669</v>
      </c>
      <c r="AL43">
        <v>0</v>
      </c>
      <c r="AM43">
        <v>0</v>
      </c>
      <c r="AN43" s="481">
        <v>0</v>
      </c>
      <c r="AO43">
        <v>0</v>
      </c>
      <c r="AP43">
        <v>0</v>
      </c>
      <c r="AQ43">
        <v>0</v>
      </c>
      <c r="AR43">
        <v>0</v>
      </c>
      <c r="AS43">
        <v>0</v>
      </c>
      <c r="AT43">
        <v>0</v>
      </c>
      <c r="AU43" s="481">
        <v>0</v>
      </c>
      <c r="AV43">
        <v>0</v>
      </c>
      <c r="AW43">
        <v>0</v>
      </c>
      <c r="AX43">
        <v>0</v>
      </c>
      <c r="AY43">
        <v>257.88159999996424</v>
      </c>
      <c r="AZ43">
        <v>179.54453124990687</v>
      </c>
      <c r="BA43">
        <v>73.433599999174476</v>
      </c>
      <c r="BP43" s="481">
        <v>5.4156250000232831</v>
      </c>
      <c r="BQ43">
        <v>0</v>
      </c>
      <c r="BR43">
        <v>0</v>
      </c>
      <c r="BS43">
        <v>0</v>
      </c>
      <c r="BT43">
        <v>0</v>
      </c>
    </row>
    <row r="44" spans="1:72" ht="15.75" customHeight="1" x14ac:dyDescent="0.25">
      <c r="A44" s="324" t="s">
        <v>1371</v>
      </c>
      <c r="B44" s="324">
        <v>46236</v>
      </c>
      <c r="C44" s="332">
        <v>0.83333333333333337</v>
      </c>
      <c r="D44" s="332">
        <v>0.875</v>
      </c>
      <c r="E44" s="481">
        <v>2886.9973333477974</v>
      </c>
      <c r="F44">
        <v>2873.2568510770798</v>
      </c>
      <c r="G44">
        <v>1851.391999989748</v>
      </c>
      <c r="H44">
        <v>1043.2333913147449</v>
      </c>
      <c r="I44">
        <v>374.99227118492126</v>
      </c>
      <c r="J44">
        <v>302.62880654260516</v>
      </c>
      <c r="K44">
        <v>380.37261016666889</v>
      </c>
      <c r="L44" s="481">
        <v>336.1496949121356</v>
      </c>
      <c r="M44">
        <v>450.83769491687417</v>
      </c>
      <c r="N44">
        <v>0</v>
      </c>
      <c r="O44">
        <v>0</v>
      </c>
      <c r="P44">
        <v>0</v>
      </c>
      <c r="Q44">
        <v>37.156359420157969</v>
      </c>
      <c r="R44">
        <v>0</v>
      </c>
      <c r="S44" s="481">
        <v>95.444714976008981</v>
      </c>
      <c r="T44">
        <v>76.921692753210664</v>
      </c>
      <c r="U44">
        <v>0</v>
      </c>
      <c r="V44">
        <v>0</v>
      </c>
      <c r="W44">
        <v>136.0250434782356</v>
      </c>
      <c r="X44">
        <v>0</v>
      </c>
      <c r="Y44">
        <v>93.44737944053486</v>
      </c>
      <c r="Z44" s="481">
        <v>0</v>
      </c>
      <c r="AA44">
        <v>0</v>
      </c>
      <c r="AB44">
        <v>94.322124652098864</v>
      </c>
      <c r="AC44">
        <v>28.748447204940021</v>
      </c>
      <c r="AD44">
        <v>78.5</v>
      </c>
      <c r="AE44">
        <v>0</v>
      </c>
      <c r="AF44">
        <v>0</v>
      </c>
      <c r="AG44" s="481">
        <v>0.1677391304365301</v>
      </c>
      <c r="AH44">
        <v>1.0983754090830189E-2</v>
      </c>
      <c r="AI44">
        <v>147.27173913177103</v>
      </c>
      <c r="AJ44">
        <v>323.12000000011176</v>
      </c>
      <c r="AK44">
        <v>261.24799999967217</v>
      </c>
      <c r="AL44">
        <v>0</v>
      </c>
      <c r="AM44">
        <v>0</v>
      </c>
      <c r="AN44" s="481">
        <v>0</v>
      </c>
      <c r="AO44">
        <v>0</v>
      </c>
      <c r="AP44">
        <v>0</v>
      </c>
      <c r="AQ44">
        <v>0</v>
      </c>
      <c r="AR44">
        <v>0</v>
      </c>
      <c r="AS44">
        <v>0</v>
      </c>
      <c r="AT44">
        <v>0</v>
      </c>
      <c r="AU44" s="481">
        <v>0</v>
      </c>
      <c r="AV44">
        <v>0</v>
      </c>
      <c r="AW44">
        <v>0</v>
      </c>
      <c r="AX44">
        <v>0</v>
      </c>
      <c r="AY44">
        <v>260.62080000014976</v>
      </c>
      <c r="AZ44">
        <v>178.80625000002328</v>
      </c>
      <c r="BA44">
        <v>73.190400000661612</v>
      </c>
      <c r="BP44" s="481">
        <v>5.3531250000232831</v>
      </c>
      <c r="BQ44">
        <v>0</v>
      </c>
      <c r="BR44">
        <v>0</v>
      </c>
      <c r="BS44">
        <v>3.9999999989959178E-3</v>
      </c>
      <c r="BT44">
        <v>0</v>
      </c>
    </row>
    <row r="45" spans="1:72" ht="15.75" customHeight="1" x14ac:dyDescent="0.25">
      <c r="A45" s="324" t="s">
        <v>1372</v>
      </c>
      <c r="B45" s="324">
        <v>46236</v>
      </c>
      <c r="C45" s="332">
        <v>0.875</v>
      </c>
      <c r="D45" s="332">
        <v>0.91666666666666663</v>
      </c>
      <c r="E45" s="481">
        <v>2830.33599999547</v>
      </c>
      <c r="F45">
        <v>2823.5093333125114</v>
      </c>
      <c r="G45">
        <v>1847.1179130673409</v>
      </c>
      <c r="H45">
        <v>1010.6434782594442</v>
      </c>
      <c r="I45">
        <v>359.61491525173187</v>
      </c>
      <c r="J45">
        <v>303.16265108063817</v>
      </c>
      <c r="K45">
        <v>368.08461017161608</v>
      </c>
      <c r="L45" s="481">
        <v>318.58549153059721</v>
      </c>
      <c r="M45">
        <v>486.29167504236102</v>
      </c>
      <c r="N45">
        <v>0</v>
      </c>
      <c r="O45">
        <v>0</v>
      </c>
      <c r="P45">
        <v>0</v>
      </c>
      <c r="Q45">
        <v>37.019826087169349</v>
      </c>
      <c r="R45">
        <v>0</v>
      </c>
      <c r="S45" s="481">
        <v>95.998763284645975</v>
      </c>
      <c r="T45">
        <v>77.257089855149388</v>
      </c>
      <c r="U45">
        <v>0</v>
      </c>
      <c r="V45">
        <v>0</v>
      </c>
      <c r="W45">
        <v>122.08973912987858</v>
      </c>
      <c r="X45">
        <v>0</v>
      </c>
      <c r="Y45">
        <v>93.145962732844055</v>
      </c>
      <c r="Z45" s="481">
        <v>0.39599609375</v>
      </c>
      <c r="AA45">
        <v>0</v>
      </c>
      <c r="AB45">
        <v>93.933229813352227</v>
      </c>
      <c r="AC45">
        <v>28.265722049865872</v>
      </c>
      <c r="AD45">
        <v>78.717391304671764</v>
      </c>
      <c r="AE45">
        <v>0</v>
      </c>
      <c r="AF45">
        <v>0</v>
      </c>
      <c r="AG45" s="481">
        <v>0.16773913042197819</v>
      </c>
      <c r="AH45">
        <v>1.0983695651930248E-2</v>
      </c>
      <c r="AI45">
        <v>132.08695652056485</v>
      </c>
      <c r="AJ45">
        <v>320.72808421053924</v>
      </c>
      <c r="AK45">
        <v>258.17225365899503</v>
      </c>
      <c r="AL45">
        <v>0</v>
      </c>
      <c r="AM45">
        <v>0</v>
      </c>
      <c r="AN45" s="481">
        <v>0</v>
      </c>
      <c r="AO45">
        <v>0</v>
      </c>
      <c r="AP45">
        <v>0</v>
      </c>
      <c r="AQ45">
        <v>0</v>
      </c>
      <c r="AR45">
        <v>0</v>
      </c>
      <c r="AS45">
        <v>0</v>
      </c>
      <c r="AT45">
        <v>0</v>
      </c>
      <c r="AU45" s="481">
        <v>0</v>
      </c>
      <c r="AV45">
        <v>0</v>
      </c>
      <c r="AW45">
        <v>0</v>
      </c>
      <c r="AX45">
        <v>0</v>
      </c>
      <c r="AY45">
        <v>263.08159999968484</v>
      </c>
      <c r="AZ45">
        <v>178.55156250006985</v>
      </c>
      <c r="BA45">
        <v>70.956800000742078</v>
      </c>
      <c r="BP45" s="481">
        <v>5.4721798780374229</v>
      </c>
      <c r="BQ45">
        <v>0</v>
      </c>
      <c r="BR45">
        <v>0</v>
      </c>
      <c r="BS45">
        <v>7.0000000014260877E-3</v>
      </c>
      <c r="BT45">
        <v>0</v>
      </c>
    </row>
    <row r="46" spans="1:72" ht="15.75" customHeight="1" x14ac:dyDescent="0.25">
      <c r="A46" s="324" t="s">
        <v>1123</v>
      </c>
      <c r="B46" s="324">
        <v>46236</v>
      </c>
      <c r="C46" s="332">
        <v>0.91666666666666663</v>
      </c>
      <c r="D46" s="332">
        <v>0.95833333333333337</v>
      </c>
      <c r="E46" s="481">
        <v>2878.9537391066551</v>
      </c>
      <c r="F46">
        <v>2873.3440000116825</v>
      </c>
      <c r="G46">
        <v>1857.0314202606678</v>
      </c>
      <c r="H46">
        <v>1026.730666667223</v>
      </c>
      <c r="I46">
        <v>375.5823728851974</v>
      </c>
      <c r="J46">
        <v>300.15349152684212</v>
      </c>
      <c r="K46">
        <v>367.79733956605196</v>
      </c>
      <c r="L46" s="481">
        <v>330.9429152533412</v>
      </c>
      <c r="M46">
        <v>485.64052834734321</v>
      </c>
      <c r="N46">
        <v>0</v>
      </c>
      <c r="O46">
        <v>0</v>
      </c>
      <c r="P46">
        <v>0</v>
      </c>
      <c r="Q46">
        <v>30.408347825519741</v>
      </c>
      <c r="R46">
        <v>0</v>
      </c>
      <c r="S46" s="481">
        <v>95.482434782665223</v>
      </c>
      <c r="T46">
        <v>77.002821256406605</v>
      </c>
      <c r="U46">
        <v>0</v>
      </c>
      <c r="V46">
        <v>0</v>
      </c>
      <c r="W46">
        <v>144.69565217476338</v>
      </c>
      <c r="X46">
        <v>0</v>
      </c>
      <c r="Y46">
        <v>93.188863209448755</v>
      </c>
      <c r="Z46" s="481">
        <v>0</v>
      </c>
      <c r="AA46">
        <v>0</v>
      </c>
      <c r="AB46">
        <v>89.350556864403188</v>
      </c>
      <c r="AC46">
        <v>28.123922413680702</v>
      </c>
      <c r="AD46">
        <v>81.560386473312974</v>
      </c>
      <c r="AE46">
        <v>0</v>
      </c>
      <c r="AF46">
        <v>0</v>
      </c>
      <c r="AG46" s="481">
        <v>0.1677391304365301</v>
      </c>
      <c r="AH46">
        <v>1.1233695652208553E-2</v>
      </c>
      <c r="AI46">
        <v>142.95652173925191</v>
      </c>
      <c r="AJ46">
        <v>311.69751578918658</v>
      </c>
      <c r="AK46">
        <v>250.42294634133577</v>
      </c>
      <c r="AL46">
        <v>0</v>
      </c>
      <c r="AM46">
        <v>0</v>
      </c>
      <c r="AN46" s="481">
        <v>0</v>
      </c>
      <c r="AO46">
        <v>0</v>
      </c>
      <c r="AP46">
        <v>0</v>
      </c>
      <c r="AQ46">
        <v>0</v>
      </c>
      <c r="AR46">
        <v>0</v>
      </c>
      <c r="AS46">
        <v>0</v>
      </c>
      <c r="AT46">
        <v>0</v>
      </c>
      <c r="AU46" s="481">
        <v>0</v>
      </c>
      <c r="AV46">
        <v>0</v>
      </c>
      <c r="AW46">
        <v>0</v>
      </c>
      <c r="AX46">
        <v>0</v>
      </c>
      <c r="AY46">
        <v>263.09439999982715</v>
      </c>
      <c r="AZ46">
        <v>178.58984375</v>
      </c>
      <c r="BA46">
        <v>70.841599998995662</v>
      </c>
      <c r="BP46" s="481">
        <v>5.2333489680895582</v>
      </c>
      <c r="BQ46">
        <v>0</v>
      </c>
      <c r="BR46">
        <v>0</v>
      </c>
      <c r="BS46">
        <v>0</v>
      </c>
      <c r="BT46">
        <v>0</v>
      </c>
    </row>
    <row r="47" spans="1:72" ht="15.75" customHeight="1" x14ac:dyDescent="0.25">
      <c r="A47" s="324" t="s">
        <v>1124</v>
      </c>
      <c r="B47" s="324">
        <v>46236</v>
      </c>
      <c r="C47" s="332">
        <v>0.95833333333333337</v>
      </c>
      <c r="D47" s="332">
        <v>0</v>
      </c>
      <c r="E47" s="481">
        <v>2944.8459130525589</v>
      </c>
      <c r="F47">
        <v>2938.1973333358765</v>
      </c>
      <c r="G47">
        <v>1889.621333360672</v>
      </c>
      <c r="H47">
        <v>1075.9420289844275</v>
      </c>
      <c r="I47">
        <v>359.12894915044308</v>
      </c>
      <c r="J47">
        <v>298.34847457706928</v>
      </c>
      <c r="K47">
        <v>395.51655873656273</v>
      </c>
      <c r="L47" s="481">
        <v>331.22061016410589</v>
      </c>
      <c r="M47">
        <v>475.442473128438</v>
      </c>
      <c r="N47">
        <v>0</v>
      </c>
      <c r="O47">
        <v>0</v>
      </c>
      <c r="P47">
        <v>0</v>
      </c>
      <c r="Q47">
        <v>41.472000000067055</v>
      </c>
      <c r="R47">
        <v>0</v>
      </c>
      <c r="S47" s="481">
        <v>95.615999999921769</v>
      </c>
      <c r="T47">
        <v>76.730743961408734</v>
      </c>
      <c r="U47">
        <v>0</v>
      </c>
      <c r="V47">
        <v>0</v>
      </c>
      <c r="W47">
        <v>119.20695652160794</v>
      </c>
      <c r="X47">
        <v>0</v>
      </c>
      <c r="Y47">
        <v>93.676099747885019</v>
      </c>
      <c r="Z47" s="481">
        <v>0</v>
      </c>
      <c r="AA47">
        <v>0</v>
      </c>
      <c r="AB47">
        <v>90.445283931214362</v>
      </c>
      <c r="AC47">
        <v>28.263945233542472</v>
      </c>
      <c r="AD47">
        <v>80.363840718753636</v>
      </c>
      <c r="AE47">
        <v>0</v>
      </c>
      <c r="AF47">
        <v>3.4999999998035491E-3</v>
      </c>
      <c r="AG47" s="481">
        <v>0.16973913043693756</v>
      </c>
      <c r="AH47">
        <v>1.0983695652384995E-2</v>
      </c>
      <c r="AI47">
        <v>143.39130434766412</v>
      </c>
      <c r="AJ47">
        <v>328.95146666676737</v>
      </c>
      <c r="AK47">
        <v>266.36799999978393</v>
      </c>
      <c r="AL47">
        <v>0</v>
      </c>
      <c r="AM47">
        <v>0</v>
      </c>
      <c r="AN47" s="481">
        <v>0</v>
      </c>
      <c r="AO47">
        <v>0</v>
      </c>
      <c r="AP47">
        <v>0</v>
      </c>
      <c r="AQ47">
        <v>0</v>
      </c>
      <c r="AR47">
        <v>0</v>
      </c>
      <c r="AS47">
        <v>0</v>
      </c>
      <c r="AT47">
        <v>0</v>
      </c>
      <c r="AU47" s="481">
        <v>0</v>
      </c>
      <c r="AV47">
        <v>0</v>
      </c>
      <c r="AW47">
        <v>0</v>
      </c>
      <c r="AX47">
        <v>0</v>
      </c>
      <c r="AY47">
        <v>280.48640000028536</v>
      </c>
      <c r="AZ47">
        <v>176.56328124995343</v>
      </c>
      <c r="BA47">
        <v>78.131199998781085</v>
      </c>
      <c r="BP47" s="481">
        <v>5.2304086538497359</v>
      </c>
      <c r="BQ47">
        <v>0</v>
      </c>
      <c r="BR47">
        <v>0</v>
      </c>
      <c r="BS47">
        <v>0</v>
      </c>
      <c r="BT47">
        <v>0</v>
      </c>
    </row>
    <row r="48" spans="1:72" ht="15.75" customHeight="1" x14ac:dyDescent="0.25">
      <c r="A48" s="324" t="s">
        <v>1125</v>
      </c>
      <c r="B48" s="324">
        <v>46236</v>
      </c>
      <c r="C48" s="332">
        <v>0</v>
      </c>
      <c r="D48" s="332">
        <v>4.1666666666666664E-2</v>
      </c>
      <c r="E48" s="481">
        <v>2872.1864347755909</v>
      </c>
      <c r="F48">
        <v>2872.661333322525</v>
      </c>
      <c r="G48">
        <v>1856.8533332943916</v>
      </c>
      <c r="H48">
        <v>1035.1247511655092</v>
      </c>
      <c r="I48">
        <v>359.09423729032278</v>
      </c>
      <c r="J48">
        <v>311.57369491457939</v>
      </c>
      <c r="K48">
        <v>377.17911864817142</v>
      </c>
      <c r="L48" s="481">
        <v>342.67552542686462</v>
      </c>
      <c r="M48">
        <v>459.79350427165627</v>
      </c>
      <c r="N48">
        <v>0</v>
      </c>
      <c r="O48">
        <v>0</v>
      </c>
      <c r="P48">
        <v>0</v>
      </c>
      <c r="Q48">
        <v>35.32799999974668</v>
      </c>
      <c r="R48">
        <v>0</v>
      </c>
      <c r="S48" s="481">
        <v>95.649391304235905</v>
      </c>
      <c r="T48">
        <v>76.688695652410388</v>
      </c>
      <c r="U48">
        <v>0</v>
      </c>
      <c r="V48">
        <v>0</v>
      </c>
      <c r="W48">
        <v>118.36104347836226</v>
      </c>
      <c r="X48">
        <v>0</v>
      </c>
      <c r="Y48">
        <v>93.448075885884464</v>
      </c>
      <c r="Z48" s="481">
        <v>0.39990234375</v>
      </c>
      <c r="AA48">
        <v>0</v>
      </c>
      <c r="AB48">
        <v>101.19764673570171</v>
      </c>
      <c r="AC48">
        <v>28.308494293130934</v>
      </c>
      <c r="AD48">
        <v>81.102699684910476</v>
      </c>
      <c r="AE48">
        <v>0</v>
      </c>
      <c r="AF48">
        <v>0</v>
      </c>
      <c r="AG48" s="481">
        <v>0.16921739131066715</v>
      </c>
      <c r="AH48">
        <v>1.107065217388481E-2</v>
      </c>
      <c r="AI48">
        <v>154.02173913083971</v>
      </c>
      <c r="AJ48">
        <v>327.65561904758215</v>
      </c>
      <c r="AK48">
        <v>264.38310697674751</v>
      </c>
      <c r="AL48">
        <v>0</v>
      </c>
      <c r="AM48">
        <v>0</v>
      </c>
      <c r="AN48" s="481">
        <v>0</v>
      </c>
      <c r="AO48">
        <v>0</v>
      </c>
      <c r="AP48">
        <v>0</v>
      </c>
      <c r="AQ48">
        <v>0</v>
      </c>
      <c r="AR48">
        <v>0</v>
      </c>
      <c r="AS48">
        <v>0</v>
      </c>
      <c r="AT48">
        <v>0</v>
      </c>
      <c r="AU48" s="481">
        <v>0</v>
      </c>
      <c r="AV48">
        <v>0</v>
      </c>
      <c r="AW48">
        <v>0</v>
      </c>
      <c r="AX48">
        <v>0</v>
      </c>
      <c r="AY48">
        <v>283.73439999995753</v>
      </c>
      <c r="AZ48">
        <v>173.8359375</v>
      </c>
      <c r="BA48">
        <v>74.220800001174212</v>
      </c>
      <c r="BP48" s="481">
        <v>5.1656250000232831</v>
      </c>
      <c r="BQ48">
        <v>0</v>
      </c>
      <c r="BR48">
        <v>0</v>
      </c>
      <c r="BS48">
        <v>0</v>
      </c>
      <c r="BT48">
        <v>0</v>
      </c>
    </row>
    <row r="49" spans="1:72" ht="15.75" customHeight="1" x14ac:dyDescent="0.25">
      <c r="A49" s="324" t="s">
        <v>1126</v>
      </c>
      <c r="B49" s="324">
        <v>46236</v>
      </c>
      <c r="C49" s="332">
        <v>4.1666666666666664E-2</v>
      </c>
      <c r="D49" s="332">
        <v>8.3333333333333329E-2</v>
      </c>
      <c r="E49" s="481">
        <v>2965.3259130716324</v>
      </c>
      <c r="F49">
        <v>2955.2639999985695</v>
      </c>
      <c r="G49">
        <v>1939.4560000300407</v>
      </c>
      <c r="H49">
        <v>1019.6425531804562</v>
      </c>
      <c r="I49">
        <v>371.13925423845649</v>
      </c>
      <c r="J49">
        <v>315.84325423464179</v>
      </c>
      <c r="K49">
        <v>389.88366100937128</v>
      </c>
      <c r="L49" s="481">
        <v>344.96650847047567</v>
      </c>
      <c r="M49">
        <v>524.98802259936929</v>
      </c>
      <c r="N49">
        <v>0</v>
      </c>
      <c r="O49">
        <v>0</v>
      </c>
      <c r="P49">
        <v>0</v>
      </c>
      <c r="Q49">
        <v>39.505454545840621</v>
      </c>
      <c r="R49">
        <v>0</v>
      </c>
      <c r="S49" s="481">
        <v>95.504261999391019</v>
      </c>
      <c r="T49">
        <v>76.717449274845421</v>
      </c>
      <c r="U49">
        <v>0</v>
      </c>
      <c r="V49">
        <v>0</v>
      </c>
      <c r="W49">
        <v>131.37192189507186</v>
      </c>
      <c r="X49">
        <v>0</v>
      </c>
      <c r="Y49">
        <v>93.300315193831921</v>
      </c>
      <c r="Z49" s="481">
        <v>0</v>
      </c>
      <c r="AA49">
        <v>0</v>
      </c>
      <c r="AB49">
        <v>103.72378731379285</v>
      </c>
      <c r="AC49">
        <v>28.078288680873811</v>
      </c>
      <c r="AD49">
        <v>80.625247036106884</v>
      </c>
      <c r="AE49">
        <v>0</v>
      </c>
      <c r="AF49">
        <v>0</v>
      </c>
      <c r="AG49" s="481">
        <v>0.16826086956280051</v>
      </c>
      <c r="AH49">
        <v>1.1021739130455899E-2</v>
      </c>
      <c r="AI49">
        <v>154.03260869532824</v>
      </c>
      <c r="AJ49">
        <v>333.84838095237501</v>
      </c>
      <c r="AK49">
        <v>270.09931253548712</v>
      </c>
      <c r="AL49">
        <v>0</v>
      </c>
      <c r="AM49">
        <v>0</v>
      </c>
      <c r="AN49" s="481">
        <v>0</v>
      </c>
      <c r="AO49">
        <v>0</v>
      </c>
      <c r="AP49">
        <v>0</v>
      </c>
      <c r="AQ49">
        <v>0</v>
      </c>
      <c r="AR49">
        <v>0</v>
      </c>
      <c r="AS49">
        <v>0</v>
      </c>
      <c r="AT49">
        <v>0</v>
      </c>
      <c r="AU49" s="481">
        <v>0</v>
      </c>
      <c r="AV49">
        <v>0</v>
      </c>
      <c r="AW49">
        <v>0</v>
      </c>
      <c r="AX49">
        <v>0</v>
      </c>
      <c r="AY49">
        <v>269.67999999970198</v>
      </c>
      <c r="AZ49">
        <v>173.79296875</v>
      </c>
      <c r="BA49">
        <v>73.708799999207258</v>
      </c>
      <c r="BP49" s="481">
        <v>5.2906250000232831</v>
      </c>
      <c r="BQ49">
        <v>0</v>
      </c>
      <c r="BR49">
        <v>0</v>
      </c>
      <c r="BS49">
        <v>0</v>
      </c>
      <c r="BT49">
        <v>2.0000000004074536E-3</v>
      </c>
    </row>
    <row r="50" spans="1:72" ht="15.75" customHeight="1" x14ac:dyDescent="0.25">
      <c r="A50" s="324" t="s">
        <v>1127</v>
      </c>
      <c r="B50" s="324">
        <v>46236</v>
      </c>
      <c r="C50" s="332">
        <v>8.3333333333333329E-2</v>
      </c>
      <c r="D50" s="332">
        <v>0.125</v>
      </c>
      <c r="E50" s="481">
        <v>2912.255999982357</v>
      </c>
      <c r="F50">
        <v>2905.4293333292007</v>
      </c>
      <c r="G50">
        <v>1873.563826084137</v>
      </c>
      <c r="H50">
        <v>1057.7920000106096</v>
      </c>
      <c r="I50">
        <v>355.06766101717949</v>
      </c>
      <c r="J50">
        <v>320.56406779959798</v>
      </c>
      <c r="K50">
        <v>362.1141694933176</v>
      </c>
      <c r="L50" s="481">
        <v>317.19701694697142</v>
      </c>
      <c r="M50">
        <v>502.90549152716994</v>
      </c>
      <c r="N50">
        <v>0</v>
      </c>
      <c r="O50">
        <v>0</v>
      </c>
      <c r="P50">
        <v>0</v>
      </c>
      <c r="Q50">
        <v>28.078545454889536</v>
      </c>
      <c r="R50">
        <v>0</v>
      </c>
      <c r="S50" s="481">
        <v>95.473593073431402</v>
      </c>
      <c r="T50">
        <v>77.027246376499534</v>
      </c>
      <c r="U50">
        <v>0</v>
      </c>
      <c r="V50">
        <v>0</v>
      </c>
      <c r="W50">
        <v>132.23634863644838</v>
      </c>
      <c r="X50">
        <v>0</v>
      </c>
      <c r="Y50">
        <v>93.27731552021578</v>
      </c>
      <c r="Z50" s="481">
        <v>0</v>
      </c>
      <c r="AA50">
        <v>0</v>
      </c>
      <c r="AB50">
        <v>93.973718944005668</v>
      </c>
      <c r="AC50">
        <v>28.268633540254086</v>
      </c>
      <c r="AD50">
        <v>97.286684782244265</v>
      </c>
      <c r="AE50">
        <v>0</v>
      </c>
      <c r="AF50">
        <v>0</v>
      </c>
      <c r="AG50" s="481">
        <v>0.16975596072734334</v>
      </c>
      <c r="AH50">
        <v>1.0984864422653118E-2</v>
      </c>
      <c r="AI50">
        <v>130.96622253488749</v>
      </c>
      <c r="AJ50">
        <v>311.72266666661017</v>
      </c>
      <c r="AK50">
        <v>249.5047804871574</v>
      </c>
      <c r="AL50">
        <v>0</v>
      </c>
      <c r="AM50">
        <v>0</v>
      </c>
      <c r="AN50" s="481">
        <v>0</v>
      </c>
      <c r="AO50">
        <v>0</v>
      </c>
      <c r="AP50">
        <v>0</v>
      </c>
      <c r="AQ50">
        <v>0</v>
      </c>
      <c r="AR50">
        <v>0</v>
      </c>
      <c r="AS50">
        <v>0</v>
      </c>
      <c r="AT50">
        <v>0</v>
      </c>
      <c r="AU50" s="481">
        <v>0</v>
      </c>
      <c r="AV50">
        <v>0</v>
      </c>
      <c r="AW50">
        <v>0</v>
      </c>
      <c r="AX50">
        <v>0</v>
      </c>
      <c r="AY50">
        <v>273.72800000058487</v>
      </c>
      <c r="AZ50">
        <v>175.09453124995343</v>
      </c>
      <c r="BA50">
        <v>73.728000000119209</v>
      </c>
      <c r="BP50" s="481">
        <v>5.0401041666045785</v>
      </c>
      <c r="BQ50">
        <v>0</v>
      </c>
      <c r="BR50">
        <v>0</v>
      </c>
      <c r="BS50">
        <v>7.4999999997089617E-3</v>
      </c>
      <c r="BT50">
        <v>2.0000000004074536E-3</v>
      </c>
    </row>
    <row r="51" spans="1:72" ht="15.75" customHeight="1" x14ac:dyDescent="0.25">
      <c r="A51" s="324" t="s">
        <v>1128</v>
      </c>
      <c r="B51" s="324">
        <v>46236</v>
      </c>
      <c r="C51" s="332">
        <v>0.125</v>
      </c>
      <c r="D51" s="332">
        <v>0.16666666666666666</v>
      </c>
      <c r="E51" s="481">
        <v>2860.3733333349228</v>
      </c>
      <c r="F51">
        <v>2860.3733333349228</v>
      </c>
      <c r="G51">
        <v>1844.2685217559338</v>
      </c>
      <c r="H51">
        <v>1029.7433043420315</v>
      </c>
      <c r="I51">
        <v>330.31810169294477</v>
      </c>
      <c r="J51">
        <v>343.99457627162337</v>
      </c>
      <c r="K51">
        <v>382.455322034657</v>
      </c>
      <c r="L51" s="481">
        <v>340.80108474940062</v>
      </c>
      <c r="M51">
        <v>454.65599999949336</v>
      </c>
      <c r="N51">
        <v>0</v>
      </c>
      <c r="O51">
        <v>0</v>
      </c>
      <c r="P51">
        <v>0</v>
      </c>
      <c r="Q51">
        <v>13.311999999918044</v>
      </c>
      <c r="R51">
        <v>0</v>
      </c>
      <c r="S51" s="481">
        <v>95.864579709712416</v>
      </c>
      <c r="T51">
        <v>76.855652173981071</v>
      </c>
      <c r="U51">
        <v>0</v>
      </c>
      <c r="V51">
        <v>0</v>
      </c>
      <c r="W51">
        <v>123.26338164228946</v>
      </c>
      <c r="X51">
        <v>0</v>
      </c>
      <c r="Y51">
        <v>93.501100628636777</v>
      </c>
      <c r="Z51" s="481">
        <v>0</v>
      </c>
      <c r="AA51">
        <v>0</v>
      </c>
      <c r="AB51">
        <v>92.240343555808067</v>
      </c>
      <c r="AC51">
        <v>28.414596273098141</v>
      </c>
      <c r="AD51">
        <v>122.36323051992804</v>
      </c>
      <c r="AE51">
        <v>0</v>
      </c>
      <c r="AF51">
        <v>0</v>
      </c>
      <c r="AG51" s="481">
        <v>0.16774193548189942</v>
      </c>
      <c r="AH51">
        <v>1.1108870967746043E-2</v>
      </c>
      <c r="AI51">
        <v>150.4354838700965</v>
      </c>
      <c r="AJ51">
        <v>320.3370666669216</v>
      </c>
      <c r="AK51">
        <v>257.66400000080466</v>
      </c>
      <c r="AL51">
        <v>0</v>
      </c>
      <c r="AM51">
        <v>0</v>
      </c>
      <c r="AN51" s="481">
        <v>0</v>
      </c>
      <c r="AO51">
        <v>0</v>
      </c>
      <c r="AP51">
        <v>0</v>
      </c>
      <c r="AQ51">
        <v>0</v>
      </c>
      <c r="AR51">
        <v>0</v>
      </c>
      <c r="AS51">
        <v>0</v>
      </c>
      <c r="AT51">
        <v>0</v>
      </c>
      <c r="AU51" s="481">
        <v>0</v>
      </c>
      <c r="AV51">
        <v>0</v>
      </c>
      <c r="AW51">
        <v>0</v>
      </c>
      <c r="AX51">
        <v>0</v>
      </c>
      <c r="AY51">
        <v>281.87519999966025</v>
      </c>
      <c r="AZ51">
        <v>175.35000000009313</v>
      </c>
      <c r="BA51">
        <v>74.220800001174212</v>
      </c>
      <c r="BP51" s="481">
        <v>5.0395833333022892</v>
      </c>
      <c r="BQ51">
        <v>0</v>
      </c>
      <c r="BR51">
        <v>0</v>
      </c>
      <c r="BS51">
        <v>0</v>
      </c>
      <c r="BT51">
        <v>0</v>
      </c>
    </row>
    <row r="52" spans="1:72" ht="15.75" customHeight="1" x14ac:dyDescent="0.25">
      <c r="A52" s="324" t="s">
        <v>1129</v>
      </c>
      <c r="B52" s="324">
        <v>46236</v>
      </c>
      <c r="C52" s="332">
        <v>0.16666666666666666</v>
      </c>
      <c r="D52" s="332">
        <v>0.20833333333333334</v>
      </c>
      <c r="E52" s="481">
        <v>2920.4480000138283</v>
      </c>
      <c r="F52">
        <v>2905.87455072999</v>
      </c>
      <c r="G52">
        <v>1919.6289854645729</v>
      </c>
      <c r="H52">
        <v>1010.4060289859772</v>
      </c>
      <c r="I52">
        <v>328.61722034215927</v>
      </c>
      <c r="J52">
        <v>366.07132203504443</v>
      </c>
      <c r="K52">
        <v>382.455322034657</v>
      </c>
      <c r="L52" s="481">
        <v>333.85871186852455</v>
      </c>
      <c r="M52">
        <v>495.09532203525305</v>
      </c>
      <c r="N52">
        <v>0</v>
      </c>
      <c r="O52">
        <v>0</v>
      </c>
      <c r="P52">
        <v>0</v>
      </c>
      <c r="Q52">
        <v>18.94400000013411</v>
      </c>
      <c r="R52">
        <v>0</v>
      </c>
      <c r="S52" s="481">
        <v>95.265391304623336</v>
      </c>
      <c r="T52">
        <v>76.132173913531005</v>
      </c>
      <c r="U52">
        <v>0</v>
      </c>
      <c r="V52">
        <v>0</v>
      </c>
      <c r="W52">
        <v>116.20173913054168</v>
      </c>
      <c r="X52">
        <v>0</v>
      </c>
      <c r="Y52">
        <v>93.417236024979502</v>
      </c>
      <c r="Z52" s="481">
        <v>0</v>
      </c>
      <c r="AA52">
        <v>0</v>
      </c>
      <c r="AB52">
        <v>103.7421875</v>
      </c>
      <c r="AC52">
        <v>28.020186335779727</v>
      </c>
      <c r="AD52">
        <v>132.47120270971209</v>
      </c>
      <c r="AE52">
        <v>0</v>
      </c>
      <c r="AF52">
        <v>0</v>
      </c>
      <c r="AG52" s="481">
        <v>0.16974193548594485</v>
      </c>
      <c r="AH52">
        <v>1.1108870967746043E-2</v>
      </c>
      <c r="AI52">
        <v>147.45161290373653</v>
      </c>
      <c r="AJ52">
        <v>328.69120000000112</v>
      </c>
      <c r="AK52">
        <v>265.35679999925196</v>
      </c>
      <c r="AL52">
        <v>0</v>
      </c>
      <c r="AM52">
        <v>0</v>
      </c>
      <c r="AN52" s="481">
        <v>0</v>
      </c>
      <c r="AO52">
        <v>0</v>
      </c>
      <c r="AP52">
        <v>0</v>
      </c>
      <c r="AQ52">
        <v>0</v>
      </c>
      <c r="AR52">
        <v>0</v>
      </c>
      <c r="AS52">
        <v>0</v>
      </c>
      <c r="AT52">
        <v>0</v>
      </c>
      <c r="AU52" s="481">
        <v>0</v>
      </c>
      <c r="AV52">
        <v>0</v>
      </c>
      <c r="AW52">
        <v>0</v>
      </c>
      <c r="AX52">
        <v>0</v>
      </c>
      <c r="AY52">
        <v>268.38720000023022</v>
      </c>
      <c r="AZ52">
        <v>173.09375</v>
      </c>
      <c r="BA52">
        <v>73.728000000119209</v>
      </c>
      <c r="BP52" s="481">
        <v>5.2281250000232831</v>
      </c>
      <c r="BQ52">
        <v>0</v>
      </c>
      <c r="BR52">
        <v>0</v>
      </c>
      <c r="BS52">
        <v>7.4999999997089617E-3</v>
      </c>
      <c r="BT52">
        <v>2.0000000004074536E-3</v>
      </c>
    </row>
    <row r="53" spans="1:72" ht="15.75" customHeight="1" x14ac:dyDescent="0.25">
      <c r="A53" s="324" t="s">
        <v>1130</v>
      </c>
      <c r="B53" s="324">
        <v>46236</v>
      </c>
      <c r="C53" s="332">
        <v>0.20833333333333334</v>
      </c>
      <c r="D53" s="332">
        <v>0.25</v>
      </c>
      <c r="E53" s="481">
        <v>2846.9233475029469</v>
      </c>
      <c r="F53">
        <v>2845.5921159386635</v>
      </c>
      <c r="G53">
        <v>1832.9600000083447</v>
      </c>
      <c r="H53">
        <v>1029.461333334446</v>
      </c>
      <c r="I53">
        <v>323.16745762526989</v>
      </c>
      <c r="J53">
        <v>314.48949152231216</v>
      </c>
      <c r="K53">
        <v>360.86454237252474</v>
      </c>
      <c r="L53" s="481">
        <v>338.78779660910368</v>
      </c>
      <c r="M53">
        <v>497.03918643668294</v>
      </c>
      <c r="N53">
        <v>0</v>
      </c>
      <c r="O53">
        <v>0</v>
      </c>
      <c r="P53">
        <v>0</v>
      </c>
      <c r="Q53">
        <v>14.859377777203918</v>
      </c>
      <c r="R53">
        <v>0</v>
      </c>
      <c r="S53" s="481">
        <v>95.738434782717377</v>
      </c>
      <c r="T53">
        <v>76.46608695667237</v>
      </c>
      <c r="U53">
        <v>0</v>
      </c>
      <c r="V53">
        <v>0</v>
      </c>
      <c r="W53">
        <v>115.50052173808217</v>
      </c>
      <c r="X53">
        <v>0</v>
      </c>
      <c r="Y53">
        <v>91.371652863919735</v>
      </c>
      <c r="Z53" s="481">
        <v>0.4130859375</v>
      </c>
      <c r="AA53">
        <v>0</v>
      </c>
      <c r="AB53">
        <v>94.25</v>
      </c>
      <c r="AC53">
        <v>28.131308229640126</v>
      </c>
      <c r="AD53">
        <v>91.448543289676309</v>
      </c>
      <c r="AE53">
        <v>0</v>
      </c>
      <c r="AF53">
        <v>0</v>
      </c>
      <c r="AG53" s="481">
        <v>0.16974193547866889</v>
      </c>
      <c r="AH53">
        <v>1.1108870967746043E-2</v>
      </c>
      <c r="AI53">
        <v>150.17204301059246</v>
      </c>
      <c r="AJ53">
        <v>312.26005853665993</v>
      </c>
      <c r="AK53">
        <v>250.52160000056028</v>
      </c>
      <c r="AL53">
        <v>0</v>
      </c>
      <c r="AM53">
        <v>0</v>
      </c>
      <c r="AN53" s="481">
        <v>0</v>
      </c>
      <c r="AO53">
        <v>0</v>
      </c>
      <c r="AP53">
        <v>0</v>
      </c>
      <c r="AQ53">
        <v>0</v>
      </c>
      <c r="AR53">
        <v>0</v>
      </c>
      <c r="AS53">
        <v>0</v>
      </c>
      <c r="AT53">
        <v>0</v>
      </c>
      <c r="AU53" s="481">
        <v>0</v>
      </c>
      <c r="AV53">
        <v>0</v>
      </c>
      <c r="AW53">
        <v>0</v>
      </c>
      <c r="AX53">
        <v>0</v>
      </c>
      <c r="AY53">
        <v>258.69119999976829</v>
      </c>
      <c r="AZ53">
        <v>170.85703124990687</v>
      </c>
      <c r="BA53">
        <v>73.708799999207258</v>
      </c>
      <c r="BP53" s="481">
        <v>5.1031250000232831</v>
      </c>
      <c r="BQ53">
        <v>0</v>
      </c>
      <c r="BR53">
        <v>0</v>
      </c>
      <c r="BS53">
        <v>0</v>
      </c>
      <c r="BT53">
        <v>0</v>
      </c>
    </row>
    <row r="54" spans="1:72" ht="15.75" customHeight="1" x14ac:dyDescent="0.25">
      <c r="A54" s="324" t="s">
        <v>743</v>
      </c>
      <c r="B54" s="324">
        <v>46237</v>
      </c>
      <c r="C54" s="332">
        <v>0.25</v>
      </c>
      <c r="D54" s="332">
        <v>0.29166666666666669</v>
      </c>
      <c r="E54" s="481">
        <v>2757.7106235027313</v>
      </c>
      <c r="F54">
        <v>2757.9733333289623</v>
      </c>
      <c r="G54">
        <v>1758.8461449444294</v>
      </c>
      <c r="H54">
        <v>1010.4060289859772</v>
      </c>
      <c r="I54">
        <v>336.67037288099527</v>
      </c>
      <c r="J54">
        <v>311.35704500600696</v>
      </c>
      <c r="K54">
        <v>387.45383051037788</v>
      </c>
      <c r="L54" s="481">
        <v>327.47172881662846</v>
      </c>
      <c r="M54">
        <v>384.43389830738306</v>
      </c>
      <c r="N54">
        <v>0</v>
      </c>
      <c r="O54">
        <v>0</v>
      </c>
      <c r="P54">
        <v>0</v>
      </c>
      <c r="Q54">
        <v>29.684622222557664</v>
      </c>
      <c r="R54">
        <v>0</v>
      </c>
      <c r="S54" s="481">
        <v>95.682782608550042</v>
      </c>
      <c r="T54">
        <v>72.447999999858439</v>
      </c>
      <c r="U54">
        <v>0</v>
      </c>
      <c r="V54">
        <v>0</v>
      </c>
      <c r="W54">
        <v>124.13773913122714</v>
      </c>
      <c r="X54">
        <v>0</v>
      </c>
      <c r="Y54">
        <v>93.26892361138016</v>
      </c>
      <c r="Z54" s="481">
        <v>0</v>
      </c>
      <c r="AA54">
        <v>0.8718553459038958</v>
      </c>
      <c r="AB54">
        <v>97.689829192589968</v>
      </c>
      <c r="AC54">
        <v>27.777076863218099</v>
      </c>
      <c r="AD54">
        <v>85.473816959187388</v>
      </c>
      <c r="AE54">
        <v>0</v>
      </c>
      <c r="AF54">
        <v>0</v>
      </c>
      <c r="AG54" s="481">
        <v>0.16774193548189942</v>
      </c>
      <c r="AH54">
        <v>1.0983870967720577E-2</v>
      </c>
      <c r="AI54">
        <v>141.17741935420781</v>
      </c>
      <c r="AJ54">
        <v>330.28714146325365</v>
      </c>
      <c r="AK54">
        <v>267.05920000001788</v>
      </c>
      <c r="AL54">
        <v>0</v>
      </c>
      <c r="AM54">
        <v>0</v>
      </c>
      <c r="AN54" s="481">
        <v>6.9245901657268405E-2</v>
      </c>
      <c r="AO54">
        <v>0</v>
      </c>
      <c r="AP54">
        <v>0</v>
      </c>
      <c r="AQ54">
        <v>0</v>
      </c>
      <c r="AR54">
        <v>0</v>
      </c>
      <c r="AS54">
        <v>0</v>
      </c>
      <c r="AT54">
        <v>0</v>
      </c>
      <c r="AU54" s="481">
        <v>0</v>
      </c>
      <c r="AV54">
        <v>0</v>
      </c>
      <c r="AW54">
        <v>0</v>
      </c>
      <c r="AX54">
        <v>0</v>
      </c>
      <c r="AY54">
        <v>250.45120000001043</v>
      </c>
      <c r="AZ54">
        <v>167.89453125</v>
      </c>
      <c r="BA54">
        <v>71.660800000652671</v>
      </c>
      <c r="BP54" s="481">
        <v>16.634375000023283</v>
      </c>
      <c r="BQ54">
        <v>0</v>
      </c>
      <c r="BR54">
        <v>0</v>
      </c>
      <c r="BS54">
        <v>0.90479166666591482</v>
      </c>
      <c r="BT54">
        <v>0.98589999999967404</v>
      </c>
    </row>
    <row r="55" spans="1:72" ht="15.75" customHeight="1" x14ac:dyDescent="0.25">
      <c r="A55" s="324" t="s">
        <v>744</v>
      </c>
      <c r="B55" s="324">
        <v>46237</v>
      </c>
      <c r="C55" s="332">
        <v>0.29166666666666669</v>
      </c>
      <c r="D55" s="332">
        <v>0.33333333333333331</v>
      </c>
      <c r="E55" s="481">
        <v>2873.6111304461956</v>
      </c>
      <c r="F55">
        <v>2873.3440000116825</v>
      </c>
      <c r="G55">
        <v>1873.623188406229</v>
      </c>
      <c r="H55">
        <v>1010.6286376714706</v>
      </c>
      <c r="I55">
        <v>311.05301694944501</v>
      </c>
      <c r="J55">
        <v>343.07531034201384</v>
      </c>
      <c r="K55">
        <v>388.77288135141134</v>
      </c>
      <c r="L55" s="481">
        <v>340.13078666478395</v>
      </c>
      <c r="M55">
        <v>494.57464406639338</v>
      </c>
      <c r="N55">
        <v>0</v>
      </c>
      <c r="O55">
        <v>0</v>
      </c>
      <c r="P55">
        <v>0.12800000002607703</v>
      </c>
      <c r="Q55">
        <v>24.575999999418855</v>
      </c>
      <c r="R55">
        <v>0</v>
      </c>
      <c r="S55" s="481">
        <v>95.593739130534232</v>
      </c>
      <c r="T55">
        <v>60.208973913453519</v>
      </c>
      <c r="U55">
        <v>0</v>
      </c>
      <c r="V55">
        <v>0</v>
      </c>
      <c r="W55">
        <v>118.6509294686839</v>
      </c>
      <c r="X55">
        <v>0</v>
      </c>
      <c r="Y55">
        <v>93.736163403838873</v>
      </c>
      <c r="Z55" s="481">
        <v>0</v>
      </c>
      <c r="AA55">
        <v>6.5399326288024895</v>
      </c>
      <c r="AB55">
        <v>99.020186335314065</v>
      </c>
      <c r="AC55">
        <v>27.800752395298332</v>
      </c>
      <c r="AD55">
        <v>111.11061582714319</v>
      </c>
      <c r="AE55">
        <v>0</v>
      </c>
      <c r="AF55">
        <v>0</v>
      </c>
      <c r="AG55" s="481">
        <v>0.16774193549281335</v>
      </c>
      <c r="AH55">
        <v>1.1014784946155487E-2</v>
      </c>
      <c r="AI55">
        <v>152.37096774205565</v>
      </c>
      <c r="AJ55">
        <v>328.80640000011772</v>
      </c>
      <c r="AK55">
        <v>265.08799999952316</v>
      </c>
      <c r="AL55">
        <v>0</v>
      </c>
      <c r="AM55">
        <v>0</v>
      </c>
      <c r="AN55" s="481">
        <v>0.73075409838929772</v>
      </c>
      <c r="AO55">
        <v>0.83199999993667006</v>
      </c>
      <c r="AP55">
        <v>0.48000000003958121</v>
      </c>
      <c r="AQ55">
        <v>0</v>
      </c>
      <c r="AR55">
        <v>0</v>
      </c>
      <c r="AS55">
        <v>0</v>
      </c>
      <c r="AT55">
        <v>0</v>
      </c>
      <c r="AU55" s="481">
        <v>0</v>
      </c>
      <c r="AV55">
        <v>0</v>
      </c>
      <c r="AW55">
        <v>0</v>
      </c>
      <c r="AX55">
        <v>0</v>
      </c>
      <c r="AY55">
        <v>252.82239999994636</v>
      </c>
      <c r="AZ55">
        <v>156.60468750004657</v>
      </c>
      <c r="BA55">
        <v>58.707200000062585</v>
      </c>
      <c r="BP55" s="481">
        <v>12.809375000069849</v>
      </c>
      <c r="BQ55">
        <v>0</v>
      </c>
      <c r="BR55">
        <v>0</v>
      </c>
      <c r="BS55">
        <v>13.120418417367546</v>
      </c>
      <c r="BT55">
        <v>9.5836833333341929</v>
      </c>
    </row>
    <row r="56" spans="1:72" ht="15.75" customHeight="1" x14ac:dyDescent="0.25">
      <c r="A56" s="324" t="s">
        <v>745</v>
      </c>
      <c r="B56" s="324">
        <v>46237</v>
      </c>
      <c r="C56" s="332">
        <v>0.33333333333333331</v>
      </c>
      <c r="D56" s="332">
        <v>0.375</v>
      </c>
      <c r="E56" s="481">
        <v>2889.520231872797</v>
      </c>
      <c r="F56">
        <v>2889.0453333258629</v>
      </c>
      <c r="G56">
        <v>1889.7103767991066</v>
      </c>
      <c r="H56">
        <v>1019.562666669488</v>
      </c>
      <c r="I56">
        <v>284.8455593213439</v>
      </c>
      <c r="J56">
        <v>311.45998363569379</v>
      </c>
      <c r="K56">
        <v>395.43755932152271</v>
      </c>
      <c r="L56" s="481">
        <v>338.13186207413673</v>
      </c>
      <c r="M56">
        <v>551.29383051022887</v>
      </c>
      <c r="N56">
        <v>0</v>
      </c>
      <c r="O56">
        <v>0</v>
      </c>
      <c r="P56">
        <v>0</v>
      </c>
      <c r="Q56">
        <v>15.22643478307873</v>
      </c>
      <c r="R56">
        <v>0</v>
      </c>
      <c r="S56" s="481">
        <v>95.863961352966726</v>
      </c>
      <c r="T56">
        <v>43.827199999243021</v>
      </c>
      <c r="U56">
        <v>0</v>
      </c>
      <c r="V56">
        <v>0</v>
      </c>
      <c r="W56">
        <v>112.54897777829319</v>
      </c>
      <c r="X56">
        <v>0</v>
      </c>
      <c r="Y56">
        <v>93.745430876035243</v>
      </c>
      <c r="Z56" s="481">
        <v>0</v>
      </c>
      <c r="AA56">
        <v>14.346545358654112</v>
      </c>
      <c r="AB56">
        <v>103.2776181618683</v>
      </c>
      <c r="AC56">
        <v>28.339879074599594</v>
      </c>
      <c r="AD56">
        <v>94.429674027487636</v>
      </c>
      <c r="AE56">
        <v>0</v>
      </c>
      <c r="AF56">
        <v>0</v>
      </c>
      <c r="AG56" s="481">
        <v>0.1677419354855374</v>
      </c>
      <c r="AH56">
        <v>1.1077956989311133E-2</v>
      </c>
      <c r="AI56">
        <v>150.98387096822262</v>
      </c>
      <c r="AJ56">
        <v>328.42879999987781</v>
      </c>
      <c r="AK56">
        <v>264.93439999967813</v>
      </c>
      <c r="AL56">
        <v>0</v>
      </c>
      <c r="AM56">
        <v>0</v>
      </c>
      <c r="AN56" s="481">
        <v>0</v>
      </c>
      <c r="AO56">
        <v>0</v>
      </c>
      <c r="AP56">
        <v>0</v>
      </c>
      <c r="AQ56">
        <v>0</v>
      </c>
      <c r="AR56">
        <v>0</v>
      </c>
      <c r="AS56">
        <v>0</v>
      </c>
      <c r="AT56">
        <v>0</v>
      </c>
      <c r="AU56" s="481">
        <v>0</v>
      </c>
      <c r="AV56">
        <v>0</v>
      </c>
      <c r="AW56">
        <v>0</v>
      </c>
      <c r="AX56">
        <v>0</v>
      </c>
      <c r="AY56">
        <v>256.18239999981597</v>
      </c>
      <c r="AZ56">
        <v>143.44062500004657</v>
      </c>
      <c r="BA56">
        <v>55.795199999585748</v>
      </c>
      <c r="BP56" s="481">
        <v>16.868749999906868</v>
      </c>
      <c r="BQ56">
        <v>0</v>
      </c>
      <c r="BR56">
        <v>0</v>
      </c>
      <c r="BS56">
        <v>30.319663865544499</v>
      </c>
      <c r="BT56">
        <v>22.668083333330287</v>
      </c>
    </row>
    <row r="57" spans="1:72" ht="15.75" customHeight="1" x14ac:dyDescent="0.25">
      <c r="A57" s="324" t="s">
        <v>746</v>
      </c>
      <c r="B57" s="324">
        <v>46237</v>
      </c>
      <c r="C57" s="332">
        <v>0.375</v>
      </c>
      <c r="D57" s="332">
        <v>0.41666666666666669</v>
      </c>
      <c r="E57" s="481">
        <v>2839.8933333158493</v>
      </c>
      <c r="F57">
        <v>2824.0139130651951</v>
      </c>
      <c r="G57">
        <v>1865.6389565169811</v>
      </c>
      <c r="H57">
        <v>991.23200000822544</v>
      </c>
      <c r="I57">
        <v>308.65789830312133</v>
      </c>
      <c r="J57">
        <v>283.83891525492072</v>
      </c>
      <c r="K57">
        <v>390.57789830863476</v>
      </c>
      <c r="L57" s="481">
        <v>342.47443600744009</v>
      </c>
      <c r="M57">
        <v>537.89505084604025</v>
      </c>
      <c r="N57">
        <v>0</v>
      </c>
      <c r="O57">
        <v>0</v>
      </c>
      <c r="P57">
        <v>0</v>
      </c>
      <c r="Q57">
        <v>47.237565217539668</v>
      </c>
      <c r="R57">
        <v>0</v>
      </c>
      <c r="S57" s="481">
        <v>96.447690820787102</v>
      </c>
      <c r="T57">
        <v>15.872000000439584</v>
      </c>
      <c r="U57">
        <v>0</v>
      </c>
      <c r="V57">
        <v>0</v>
      </c>
      <c r="W57">
        <v>149.34965797048062</v>
      </c>
      <c r="X57">
        <v>0</v>
      </c>
      <c r="Y57">
        <v>93.985593220219016</v>
      </c>
      <c r="Z57" s="481">
        <v>0</v>
      </c>
      <c r="AA57">
        <v>28.147528467874508</v>
      </c>
      <c r="AB57">
        <v>99.469276248011738</v>
      </c>
      <c r="AC57">
        <v>28.821296296548098</v>
      </c>
      <c r="AD57">
        <v>81.40691511426121</v>
      </c>
      <c r="AE57">
        <v>0</v>
      </c>
      <c r="AF57">
        <v>0</v>
      </c>
      <c r="AG57" s="481">
        <v>0.1677419354855374</v>
      </c>
      <c r="AH57">
        <v>1.1108870967518669E-2</v>
      </c>
      <c r="AI57">
        <v>154.10215053707361</v>
      </c>
      <c r="AJ57">
        <v>325.30560000007972</v>
      </c>
      <c r="AK57">
        <v>261.99578947480768</v>
      </c>
      <c r="AL57">
        <v>0</v>
      </c>
      <c r="AM57">
        <v>0</v>
      </c>
      <c r="AN57" s="481">
        <v>0</v>
      </c>
      <c r="AO57">
        <v>0</v>
      </c>
      <c r="AP57">
        <v>0</v>
      </c>
      <c r="AQ57">
        <v>0</v>
      </c>
      <c r="AR57">
        <v>0</v>
      </c>
      <c r="AS57">
        <v>0</v>
      </c>
      <c r="AT57">
        <v>0</v>
      </c>
      <c r="AU57" s="481">
        <v>0</v>
      </c>
      <c r="AV57">
        <v>0</v>
      </c>
      <c r="AW57">
        <v>0</v>
      </c>
      <c r="AX57">
        <v>0</v>
      </c>
      <c r="AY57">
        <v>253.87840000027791</v>
      </c>
      <c r="AZ57">
        <v>120.22499999997672</v>
      </c>
      <c r="BA57">
        <v>55.635199999436736</v>
      </c>
      <c r="BP57" s="481">
        <v>11.709374999976717</v>
      </c>
      <c r="BQ57">
        <v>0</v>
      </c>
      <c r="BR57">
        <v>0</v>
      </c>
      <c r="BS57">
        <v>60.929926050423092</v>
      </c>
      <c r="BT57">
        <v>44.713400000000547</v>
      </c>
    </row>
    <row r="58" spans="1:72" ht="15.75" customHeight="1" x14ac:dyDescent="0.25">
      <c r="A58" s="324" t="s">
        <v>875</v>
      </c>
      <c r="B58" s="324">
        <v>46237</v>
      </c>
      <c r="C58" s="332">
        <v>0.41666666666666669</v>
      </c>
      <c r="D58" s="332">
        <v>0.45833333333333331</v>
      </c>
      <c r="E58" s="481">
        <v>2783.1884255409241</v>
      </c>
      <c r="F58">
        <v>2782.727420270443</v>
      </c>
      <c r="G58">
        <v>1807.9387826323509</v>
      </c>
      <c r="H58">
        <v>983.03999999165535</v>
      </c>
      <c r="I58">
        <v>268.75242080911994</v>
      </c>
      <c r="J58">
        <v>287.13654237240553</v>
      </c>
      <c r="K58">
        <v>389.56886031478643</v>
      </c>
      <c r="L58" s="481">
        <v>339.34318643808365</v>
      </c>
      <c r="M58">
        <v>493.91511864215136</v>
      </c>
      <c r="N58">
        <v>0</v>
      </c>
      <c r="O58">
        <v>0</v>
      </c>
      <c r="P58">
        <v>0</v>
      </c>
      <c r="Q58">
        <v>35.795478261075914</v>
      </c>
      <c r="R58">
        <v>0</v>
      </c>
      <c r="S58" s="481">
        <v>95.751420289743692</v>
      </c>
      <c r="T58">
        <v>5.1200000001117587</v>
      </c>
      <c r="U58">
        <v>0</v>
      </c>
      <c r="V58">
        <v>0</v>
      </c>
      <c r="W58">
        <v>141.77354202885181</v>
      </c>
      <c r="X58">
        <v>0</v>
      </c>
      <c r="Y58">
        <v>93.449999999720603</v>
      </c>
      <c r="Z58" s="481">
        <v>0</v>
      </c>
      <c r="AA58">
        <v>37.820497979177162</v>
      </c>
      <c r="AB58">
        <v>106.62551038060337</v>
      </c>
      <c r="AC58">
        <v>28.425057870335877</v>
      </c>
      <c r="AD58">
        <v>89.704358294606209</v>
      </c>
      <c r="AE58">
        <v>0</v>
      </c>
      <c r="AF58">
        <v>0</v>
      </c>
      <c r="AG58" s="481">
        <v>0.1677461430481344</v>
      </c>
      <c r="AH58">
        <v>1.1734017064327418E-2</v>
      </c>
      <c r="AI58">
        <v>151.23655914049596</v>
      </c>
      <c r="AJ58">
        <v>327.23839999991469</v>
      </c>
      <c r="AK58">
        <v>263.82821052614599</v>
      </c>
      <c r="AL58">
        <v>0</v>
      </c>
      <c r="AM58">
        <v>0</v>
      </c>
      <c r="AN58" s="481">
        <v>0</v>
      </c>
      <c r="AO58">
        <v>0</v>
      </c>
      <c r="AP58">
        <v>0</v>
      </c>
      <c r="AQ58">
        <v>0</v>
      </c>
      <c r="AR58">
        <v>0</v>
      </c>
      <c r="AS58">
        <v>0</v>
      </c>
      <c r="AT58">
        <v>0</v>
      </c>
      <c r="AU58" s="481">
        <v>0</v>
      </c>
      <c r="AV58">
        <v>0</v>
      </c>
      <c r="AW58">
        <v>0</v>
      </c>
      <c r="AX58">
        <v>0</v>
      </c>
      <c r="AY58">
        <v>257.83360000001267</v>
      </c>
      <c r="AZ58">
        <v>113.91562500002328</v>
      </c>
      <c r="BA58">
        <v>43.513600001111627</v>
      </c>
      <c r="BP58" s="481">
        <v>8.2462652439717203</v>
      </c>
      <c r="BQ58">
        <v>0</v>
      </c>
      <c r="BR58">
        <v>0</v>
      </c>
      <c r="BS58">
        <v>83.079933333332519</v>
      </c>
      <c r="BT58">
        <v>60.791185434172803</v>
      </c>
    </row>
    <row r="59" spans="1:72" ht="15.75" customHeight="1" x14ac:dyDescent="0.25">
      <c r="A59" s="324" t="s">
        <v>876</v>
      </c>
      <c r="B59" s="324">
        <v>46237</v>
      </c>
      <c r="C59" s="332">
        <v>0.45833333333333331</v>
      </c>
      <c r="D59" s="332">
        <v>0.5</v>
      </c>
      <c r="E59" s="481">
        <v>2823.701313585043</v>
      </c>
      <c r="F59">
        <v>2824.1623188257217</v>
      </c>
      <c r="G59">
        <v>1824.5305507183075</v>
      </c>
      <c r="H59">
        <v>1019.562666669488</v>
      </c>
      <c r="I59">
        <v>338.67049444839358</v>
      </c>
      <c r="J59">
        <v>274.64027118682861</v>
      </c>
      <c r="K59">
        <v>380.15117241442204</v>
      </c>
      <c r="L59" s="481">
        <v>338.64894914627075</v>
      </c>
      <c r="M59">
        <v>489.54142373427749</v>
      </c>
      <c r="N59">
        <v>0</v>
      </c>
      <c r="O59">
        <v>0</v>
      </c>
      <c r="P59">
        <v>6.4000000013038516E-2</v>
      </c>
      <c r="Q59">
        <v>46.12452173884958</v>
      </c>
      <c r="R59">
        <v>0</v>
      </c>
      <c r="S59" s="481">
        <v>95.697623188607395</v>
      </c>
      <c r="T59">
        <v>19.199999999254942</v>
      </c>
      <c r="U59">
        <v>0</v>
      </c>
      <c r="V59">
        <v>0</v>
      </c>
      <c r="W59">
        <v>172.43863188382238</v>
      </c>
      <c r="X59">
        <v>0</v>
      </c>
      <c r="Y59">
        <v>93.296273292042315</v>
      </c>
      <c r="Z59" s="481">
        <v>0</v>
      </c>
      <c r="AA59">
        <v>28.676352483744267</v>
      </c>
      <c r="AB59">
        <v>85.67573185544461</v>
      </c>
      <c r="AC59">
        <v>28.752765916287899</v>
      </c>
      <c r="AD59">
        <v>87.194652517326176</v>
      </c>
      <c r="AE59">
        <v>0</v>
      </c>
      <c r="AF59">
        <v>0</v>
      </c>
      <c r="AG59" s="481">
        <v>0.16573913043248467</v>
      </c>
      <c r="AH59">
        <v>1.1233724871317463E-2</v>
      </c>
      <c r="AI59">
        <v>153.16666666604578</v>
      </c>
      <c r="AJ59">
        <v>321.9680000001099</v>
      </c>
      <c r="AK59">
        <v>259.19999999925494</v>
      </c>
      <c r="AL59">
        <v>0</v>
      </c>
      <c r="AM59">
        <v>0</v>
      </c>
      <c r="AN59" s="481">
        <v>0</v>
      </c>
      <c r="AO59">
        <v>0</v>
      </c>
      <c r="AP59">
        <v>0</v>
      </c>
      <c r="AQ59">
        <v>0</v>
      </c>
      <c r="AR59">
        <v>0</v>
      </c>
      <c r="AS59">
        <v>0</v>
      </c>
      <c r="AT59">
        <v>0</v>
      </c>
      <c r="AU59" s="481">
        <v>0</v>
      </c>
      <c r="AV59">
        <v>0</v>
      </c>
      <c r="AW59">
        <v>0</v>
      </c>
      <c r="AX59">
        <v>0</v>
      </c>
      <c r="AY59">
        <v>250.73920000018552</v>
      </c>
      <c r="AZ59">
        <v>131.7734375</v>
      </c>
      <c r="BA59">
        <v>51.35359999909997</v>
      </c>
      <c r="BP59" s="481">
        <v>9.7347560975467786</v>
      </c>
      <c r="BQ59">
        <v>0</v>
      </c>
      <c r="BR59">
        <v>0</v>
      </c>
      <c r="BS59">
        <v>61.237737254901731</v>
      </c>
      <c r="BT59">
        <v>45.466218487395963</v>
      </c>
    </row>
    <row r="60" spans="1:72" ht="15.75" customHeight="1" x14ac:dyDescent="0.25">
      <c r="A60" s="324" t="s">
        <v>877</v>
      </c>
      <c r="B60" s="324">
        <v>46237</v>
      </c>
      <c r="C60" s="332">
        <v>0.5</v>
      </c>
      <c r="D60" s="332">
        <v>0.54166666666666663</v>
      </c>
      <c r="E60" s="481">
        <v>2840.4275942444801</v>
      </c>
      <c r="F60">
        <v>2839.9230145215988</v>
      </c>
      <c r="G60">
        <v>1807.7310144901276</v>
      </c>
      <c r="H60">
        <v>1043.3966376781464</v>
      </c>
      <c r="I60">
        <v>342.57198831066489</v>
      </c>
      <c r="J60">
        <v>292.58630508556962</v>
      </c>
      <c r="K60">
        <v>350.70234482735395</v>
      </c>
      <c r="L60" s="481">
        <v>296.1616271212697</v>
      </c>
      <c r="M60">
        <v>522.06644067540765</v>
      </c>
      <c r="N60">
        <v>0</v>
      </c>
      <c r="O60">
        <v>0</v>
      </c>
      <c r="P60">
        <v>0</v>
      </c>
      <c r="Q60">
        <v>43.998608695343137</v>
      </c>
      <c r="R60">
        <v>0</v>
      </c>
      <c r="S60" s="481">
        <v>95.571478261146694</v>
      </c>
      <c r="T60">
        <v>37.921391304582357</v>
      </c>
      <c r="U60">
        <v>0</v>
      </c>
      <c r="V60">
        <v>0</v>
      </c>
      <c r="W60">
        <v>148.13495652191341</v>
      </c>
      <c r="X60">
        <v>0</v>
      </c>
      <c r="Y60">
        <v>93.453726707957685</v>
      </c>
      <c r="Z60" s="481">
        <v>0</v>
      </c>
      <c r="AA60">
        <v>17.637971698131878</v>
      </c>
      <c r="AB60">
        <v>90.459255801513791</v>
      </c>
      <c r="AC60">
        <v>28.607751261908561</v>
      </c>
      <c r="AD60">
        <v>89.598805257119238</v>
      </c>
      <c r="AE60">
        <v>0</v>
      </c>
      <c r="AF60">
        <v>0</v>
      </c>
      <c r="AG60" s="481">
        <v>0.16374053296021884</v>
      </c>
      <c r="AH60">
        <v>1.1483870967595067E-2</v>
      </c>
      <c r="AI60">
        <v>112.76344086043537</v>
      </c>
      <c r="AJ60">
        <v>317.27359999995679</v>
      </c>
      <c r="AK60">
        <v>256.05120000056922</v>
      </c>
      <c r="AL60">
        <v>0</v>
      </c>
      <c r="AM60">
        <v>0</v>
      </c>
      <c r="AN60" s="481">
        <v>0</v>
      </c>
      <c r="AO60">
        <v>0</v>
      </c>
      <c r="AP60">
        <v>0</v>
      </c>
      <c r="AQ60">
        <v>0</v>
      </c>
      <c r="AR60">
        <v>0</v>
      </c>
      <c r="AS60">
        <v>0</v>
      </c>
      <c r="AT60">
        <v>0</v>
      </c>
      <c r="AU60" s="481">
        <v>0</v>
      </c>
      <c r="AV60">
        <v>0</v>
      </c>
      <c r="AW60">
        <v>0</v>
      </c>
      <c r="AX60">
        <v>0</v>
      </c>
      <c r="AY60">
        <v>252.23039999976754</v>
      </c>
      <c r="AZ60">
        <v>147.91562499990687</v>
      </c>
      <c r="BA60">
        <v>61.062400000169873</v>
      </c>
      <c r="BP60" s="481">
        <v>10.411906290100887</v>
      </c>
      <c r="BQ60">
        <v>0</v>
      </c>
      <c r="BR60">
        <v>0</v>
      </c>
      <c r="BS60">
        <v>37.367712745099197</v>
      </c>
      <c r="BT60">
        <v>28.090190568789694</v>
      </c>
    </row>
    <row r="61" spans="1:72" ht="15.75" customHeight="1" x14ac:dyDescent="0.25">
      <c r="A61" s="324" t="s">
        <v>878</v>
      </c>
      <c r="B61" s="324">
        <v>46237</v>
      </c>
      <c r="C61" s="332">
        <v>0.54166666666666663</v>
      </c>
      <c r="D61" s="332">
        <v>0.58333333333333337</v>
      </c>
      <c r="E61" s="481">
        <v>2839.8933333158493</v>
      </c>
      <c r="F61">
        <v>2823.9545507133007</v>
      </c>
      <c r="G61">
        <v>1824.7383188307285</v>
      </c>
      <c r="H61">
        <v>1026.790028989315</v>
      </c>
      <c r="I61">
        <v>340.73106253519654</v>
      </c>
      <c r="J61">
        <v>284.91498304903507</v>
      </c>
      <c r="K61">
        <v>359.34440210461617</v>
      </c>
      <c r="L61" s="481">
        <v>314.21179661154747</v>
      </c>
      <c r="M61">
        <v>520.12257627025247</v>
      </c>
      <c r="N61">
        <v>0</v>
      </c>
      <c r="O61">
        <v>0</v>
      </c>
      <c r="P61">
        <v>0</v>
      </c>
      <c r="Q61">
        <v>41.52765217423439</v>
      </c>
      <c r="R61">
        <v>0</v>
      </c>
      <c r="S61" s="481">
        <v>95.599304347764701</v>
      </c>
      <c r="T61">
        <v>43.052521740086377</v>
      </c>
      <c r="U61">
        <v>0</v>
      </c>
      <c r="V61">
        <v>0</v>
      </c>
      <c r="W61">
        <v>144.58434782642871</v>
      </c>
      <c r="X61">
        <v>0</v>
      </c>
      <c r="Y61">
        <v>91.196875000372529</v>
      </c>
      <c r="Z61" s="481">
        <v>0</v>
      </c>
      <c r="AA61">
        <v>15.09759728773497</v>
      </c>
      <c r="AB61">
        <v>89.973217024467885</v>
      </c>
      <c r="AC61">
        <v>28.51448282180354</v>
      </c>
      <c r="AD61">
        <v>83.064091172069311</v>
      </c>
      <c r="AE61">
        <v>0</v>
      </c>
      <c r="AF61">
        <v>0</v>
      </c>
      <c r="AG61" s="481">
        <v>0.16374193548472249</v>
      </c>
      <c r="AH61">
        <v>1.1198924731161242E-2</v>
      </c>
      <c r="AI61">
        <v>130.89247311837971</v>
      </c>
      <c r="AJ61">
        <v>303.5679999999702</v>
      </c>
      <c r="AK61">
        <v>242.83972682897002</v>
      </c>
      <c r="AL61">
        <v>0</v>
      </c>
      <c r="AM61">
        <v>0</v>
      </c>
      <c r="AN61" s="481">
        <v>0</v>
      </c>
      <c r="AO61">
        <v>0</v>
      </c>
      <c r="AP61">
        <v>0</v>
      </c>
      <c r="AQ61">
        <v>0</v>
      </c>
      <c r="AR61">
        <v>0</v>
      </c>
      <c r="AS61">
        <v>0</v>
      </c>
      <c r="AT61">
        <v>0</v>
      </c>
      <c r="AU61" s="481">
        <v>0</v>
      </c>
      <c r="AV61">
        <v>0</v>
      </c>
      <c r="AW61">
        <v>0</v>
      </c>
      <c r="AX61">
        <v>0</v>
      </c>
      <c r="AY61">
        <v>255.48799999989569</v>
      </c>
      <c r="AZ61">
        <v>148.76484375004657</v>
      </c>
      <c r="BA61">
        <v>62.82880000025034</v>
      </c>
      <c r="BP61" s="481">
        <v>10.105509868357331</v>
      </c>
      <c r="BQ61">
        <v>0</v>
      </c>
      <c r="BR61">
        <v>0</v>
      </c>
      <c r="BS61">
        <v>31.669278851539275</v>
      </c>
      <c r="BT61">
        <v>22.775506910202239</v>
      </c>
    </row>
    <row r="62" spans="1:72" ht="15.75" customHeight="1" x14ac:dyDescent="0.25">
      <c r="A62" s="324" t="s">
        <v>879</v>
      </c>
      <c r="B62" s="324">
        <v>46237</v>
      </c>
      <c r="C62" s="332">
        <v>0.58333333333333337</v>
      </c>
      <c r="D62" s="332">
        <v>0.625</v>
      </c>
      <c r="E62" s="481">
        <v>2824.1920000016689</v>
      </c>
      <c r="F62">
        <v>2823.7467826008797</v>
      </c>
      <c r="G62">
        <v>1844.5653333365917</v>
      </c>
      <c r="H62">
        <v>994.14075362682343</v>
      </c>
      <c r="I62">
        <v>337.85057627037168</v>
      </c>
      <c r="J62">
        <v>293.2182390242815</v>
      </c>
      <c r="K62">
        <v>363.84976270794868</v>
      </c>
      <c r="L62" s="481">
        <v>309.76867796480656</v>
      </c>
      <c r="M62">
        <v>531.57749152556062</v>
      </c>
      <c r="N62">
        <v>0</v>
      </c>
      <c r="O62">
        <v>0</v>
      </c>
      <c r="P62">
        <v>0</v>
      </c>
      <c r="Q62">
        <v>44.521739129908383</v>
      </c>
      <c r="R62">
        <v>0.51200000010430813</v>
      </c>
      <c r="S62" s="481">
        <v>95.396173913031816</v>
      </c>
      <c r="T62">
        <v>31.577043477445841</v>
      </c>
      <c r="U62">
        <v>0</v>
      </c>
      <c r="V62">
        <v>0</v>
      </c>
      <c r="W62">
        <v>160.22260869573802</v>
      </c>
      <c r="X62">
        <v>0</v>
      </c>
      <c r="Y62">
        <v>93.206541148945689</v>
      </c>
      <c r="Z62" s="481">
        <v>0</v>
      </c>
      <c r="AA62">
        <v>20.33726222824771</v>
      </c>
      <c r="AB62">
        <v>99.821875000372529</v>
      </c>
      <c r="AC62">
        <v>28.7734375</v>
      </c>
      <c r="AD62">
        <v>84.527844311669469</v>
      </c>
      <c r="AE62">
        <v>0</v>
      </c>
      <c r="AF62">
        <v>0</v>
      </c>
      <c r="AG62" s="481">
        <v>0.16374193548472249</v>
      </c>
      <c r="AH62">
        <v>1.1393817204407242E-2</v>
      </c>
      <c r="AI62">
        <v>127.2741935485974</v>
      </c>
      <c r="AJ62">
        <v>330.15679999999702</v>
      </c>
      <c r="AK62">
        <v>266.93307317048311</v>
      </c>
      <c r="AL62">
        <v>0</v>
      </c>
      <c r="AM62">
        <v>0</v>
      </c>
      <c r="AN62" s="481">
        <v>0</v>
      </c>
      <c r="AO62">
        <v>0</v>
      </c>
      <c r="AP62">
        <v>0</v>
      </c>
      <c r="AQ62">
        <v>0</v>
      </c>
      <c r="AR62">
        <v>0</v>
      </c>
      <c r="AS62">
        <v>0</v>
      </c>
      <c r="AT62">
        <v>0</v>
      </c>
      <c r="AU62" s="481">
        <v>0</v>
      </c>
      <c r="AV62">
        <v>0</v>
      </c>
      <c r="AW62">
        <v>0</v>
      </c>
      <c r="AX62">
        <v>0</v>
      </c>
      <c r="AY62">
        <v>269.12000000011176</v>
      </c>
      <c r="AZ62">
        <v>144.99453124997672</v>
      </c>
      <c r="BA62">
        <v>58.867200000211596</v>
      </c>
      <c r="BP62" s="481">
        <v>10.048132622032426</v>
      </c>
      <c r="BQ62">
        <v>0</v>
      </c>
      <c r="BR62">
        <v>0</v>
      </c>
      <c r="BS62">
        <v>42.979271148458793</v>
      </c>
      <c r="BT62">
        <v>31.564689075628849</v>
      </c>
    </row>
    <row r="63" spans="1:72" ht="15.75" customHeight="1" x14ac:dyDescent="0.25">
      <c r="A63" s="324" t="s">
        <v>880</v>
      </c>
      <c r="B63" s="324">
        <v>46237</v>
      </c>
      <c r="C63" s="332">
        <v>0.625</v>
      </c>
      <c r="D63" s="332">
        <v>0.66666666666666663</v>
      </c>
      <c r="E63" s="481">
        <v>2839.6262029111385</v>
      </c>
      <c r="F63">
        <v>2839.8933333456516</v>
      </c>
      <c r="G63">
        <v>1901.9093333184719</v>
      </c>
      <c r="H63">
        <v>961.01657970249653</v>
      </c>
      <c r="I63">
        <v>330.213966101408</v>
      </c>
      <c r="J63">
        <v>308.97276039049029</v>
      </c>
      <c r="K63">
        <v>377.59566102176905</v>
      </c>
      <c r="L63" s="481">
        <v>337.39932203292847</v>
      </c>
      <c r="M63">
        <v>548.72515254095197</v>
      </c>
      <c r="N63">
        <v>0</v>
      </c>
      <c r="O63">
        <v>0</v>
      </c>
      <c r="P63">
        <v>0</v>
      </c>
      <c r="Q63">
        <v>52.468869565986097</v>
      </c>
      <c r="R63">
        <v>0</v>
      </c>
      <c r="S63" s="481">
        <v>95.446260869503021</v>
      </c>
      <c r="T63">
        <v>30.553043478168547</v>
      </c>
      <c r="U63">
        <v>0</v>
      </c>
      <c r="V63">
        <v>0</v>
      </c>
      <c r="W63">
        <v>142.31373913027346</v>
      </c>
      <c r="X63">
        <v>0</v>
      </c>
      <c r="Y63">
        <v>93.251552795059979</v>
      </c>
      <c r="Z63" s="481">
        <v>0</v>
      </c>
      <c r="AA63">
        <v>21.319875776360277</v>
      </c>
      <c r="AB63">
        <v>101.47857142845169</v>
      </c>
      <c r="AC63">
        <v>28.677309782709926</v>
      </c>
      <c r="AD63">
        <v>99.424999999813735</v>
      </c>
      <c r="AE63">
        <v>0</v>
      </c>
      <c r="AF63">
        <v>0</v>
      </c>
      <c r="AG63" s="481">
        <v>0.16577559607321746</v>
      </c>
      <c r="AH63">
        <v>1.0985857877585659E-2</v>
      </c>
      <c r="AI63">
        <v>151.49602618068457</v>
      </c>
      <c r="AJ63">
        <v>331.81440000003204</v>
      </c>
      <c r="AK63">
        <v>268.26240000035614</v>
      </c>
      <c r="AL63">
        <v>0</v>
      </c>
      <c r="AM63">
        <v>0</v>
      </c>
      <c r="AN63" s="481">
        <v>0</v>
      </c>
      <c r="AO63">
        <v>0</v>
      </c>
      <c r="AP63">
        <v>0</v>
      </c>
      <c r="AQ63">
        <v>0</v>
      </c>
      <c r="AR63">
        <v>0</v>
      </c>
      <c r="AS63">
        <v>0</v>
      </c>
      <c r="AT63">
        <v>0</v>
      </c>
      <c r="AU63" s="481">
        <v>0</v>
      </c>
      <c r="AV63">
        <v>0</v>
      </c>
      <c r="AW63">
        <v>0</v>
      </c>
      <c r="AX63">
        <v>0</v>
      </c>
      <c r="AY63">
        <v>272.38400000007823</v>
      </c>
      <c r="AZ63">
        <v>146.80937500006985</v>
      </c>
      <c r="BA63">
        <v>56.832000000402331</v>
      </c>
      <c r="BP63" s="481">
        <v>11.331554878037423</v>
      </c>
      <c r="BQ63">
        <v>0</v>
      </c>
      <c r="BR63">
        <v>0</v>
      </c>
      <c r="BS63">
        <v>44.477619607843735</v>
      </c>
      <c r="BT63">
        <v>32.26350649350934</v>
      </c>
    </row>
    <row r="64" spans="1:72" ht="15.75" customHeight="1" x14ac:dyDescent="0.25">
      <c r="A64" s="324" t="s">
        <v>881</v>
      </c>
      <c r="B64" s="324">
        <v>46237</v>
      </c>
      <c r="C64" s="332">
        <v>0.66666666666666663</v>
      </c>
      <c r="D64" s="332">
        <v>0.70833333333333337</v>
      </c>
      <c r="E64" s="481">
        <v>2889.312463760376</v>
      </c>
      <c r="F64">
        <v>2889.0453333258629</v>
      </c>
      <c r="G64">
        <v>1931.946666687727</v>
      </c>
      <c r="H64">
        <v>969.72800000011921</v>
      </c>
      <c r="I64">
        <v>364.57871186360717</v>
      </c>
      <c r="J64">
        <v>327.87869549915195</v>
      </c>
      <c r="K64">
        <v>366.34901694953442</v>
      </c>
      <c r="L64" s="481">
        <v>331.29003389924765</v>
      </c>
      <c r="M64">
        <v>532.72298305109143</v>
      </c>
      <c r="N64">
        <v>0</v>
      </c>
      <c r="O64">
        <v>0</v>
      </c>
      <c r="P64">
        <v>0</v>
      </c>
      <c r="Q64">
        <v>31.49913043435663</v>
      </c>
      <c r="R64">
        <v>0</v>
      </c>
      <c r="S64" s="481">
        <v>95.41008695634082</v>
      </c>
      <c r="T64">
        <v>49.483956044539809</v>
      </c>
      <c r="U64">
        <v>0</v>
      </c>
      <c r="V64">
        <v>0</v>
      </c>
      <c r="W64">
        <v>175.76069565210491</v>
      </c>
      <c r="X64">
        <v>0</v>
      </c>
      <c r="Y64">
        <v>93.245031055994332</v>
      </c>
      <c r="Z64" s="481">
        <v>0</v>
      </c>
      <c r="AA64">
        <v>12.079968944133725</v>
      </c>
      <c r="AB64">
        <v>95.940993788652122</v>
      </c>
      <c r="AC64">
        <v>28.060559005942196</v>
      </c>
      <c r="AD64">
        <v>114.05357142817229</v>
      </c>
      <c r="AE64">
        <v>0</v>
      </c>
      <c r="AF64">
        <v>0</v>
      </c>
      <c r="AG64" s="481">
        <v>0.16573913043612265</v>
      </c>
      <c r="AH64">
        <v>1.1233695652208553E-2</v>
      </c>
      <c r="AI64">
        <v>146.83695652149618</v>
      </c>
      <c r="AJ64">
        <v>329.26719999988563</v>
      </c>
      <c r="AK64">
        <v>265.85599999967963</v>
      </c>
      <c r="AL64">
        <v>0</v>
      </c>
      <c r="AM64">
        <v>0</v>
      </c>
      <c r="AN64" s="481">
        <v>0</v>
      </c>
      <c r="AO64">
        <v>0</v>
      </c>
      <c r="AP64">
        <v>0</v>
      </c>
      <c r="AQ64">
        <v>0</v>
      </c>
      <c r="AR64">
        <v>0</v>
      </c>
      <c r="AS64">
        <v>0</v>
      </c>
      <c r="AT64">
        <v>0</v>
      </c>
      <c r="AU64" s="481">
        <v>0</v>
      </c>
      <c r="AV64">
        <v>0</v>
      </c>
      <c r="AW64">
        <v>0</v>
      </c>
      <c r="AX64">
        <v>0</v>
      </c>
      <c r="AY64">
        <v>272.77439999999478</v>
      </c>
      <c r="AZ64">
        <v>158.7265625</v>
      </c>
      <c r="BA64">
        <v>61.068799998611212</v>
      </c>
      <c r="BP64" s="481">
        <v>12.473323170794174</v>
      </c>
      <c r="BQ64">
        <v>0</v>
      </c>
      <c r="BR64">
        <v>0</v>
      </c>
      <c r="BS64">
        <v>25.071997058823399</v>
      </c>
      <c r="BT64">
        <v>18.258403030300542</v>
      </c>
    </row>
    <row r="65" spans="1:72" ht="15.75" customHeight="1" x14ac:dyDescent="0.25">
      <c r="A65" s="324" t="s">
        <v>882</v>
      </c>
      <c r="B65" s="324">
        <v>46237</v>
      </c>
      <c r="C65" s="332">
        <v>0.70833333333333337</v>
      </c>
      <c r="D65" s="332">
        <v>0.75</v>
      </c>
      <c r="E65" s="481">
        <v>2959.7755362093449</v>
      </c>
      <c r="F65">
        <v>2955.2639999985695</v>
      </c>
      <c r="G65">
        <v>1962.6666666567326</v>
      </c>
      <c r="H65">
        <v>1010.3466666638851</v>
      </c>
      <c r="I65">
        <v>404.32379661127925</v>
      </c>
      <c r="J65">
        <v>334.44881356135011</v>
      </c>
      <c r="K65">
        <v>374.26332203298807</v>
      </c>
      <c r="L65" s="481">
        <v>325.250169493258</v>
      </c>
      <c r="M65">
        <v>524.04920631274581</v>
      </c>
      <c r="N65">
        <v>0</v>
      </c>
      <c r="O65">
        <v>0</v>
      </c>
      <c r="P65">
        <v>0</v>
      </c>
      <c r="Q65">
        <v>46.080000000074506</v>
      </c>
      <c r="R65">
        <v>0</v>
      </c>
      <c r="S65" s="481">
        <v>95.2208695653826</v>
      </c>
      <c r="T65">
        <v>71.993609173223376</v>
      </c>
      <c r="U65">
        <v>0</v>
      </c>
      <c r="V65">
        <v>0</v>
      </c>
      <c r="W65">
        <v>165.95478260889649</v>
      </c>
      <c r="X65">
        <v>0</v>
      </c>
      <c r="Y65">
        <v>92.777987421024591</v>
      </c>
      <c r="Z65" s="481">
        <v>0</v>
      </c>
      <c r="AA65">
        <v>7.90625</v>
      </c>
      <c r="AB65">
        <v>103.5008051530458</v>
      </c>
      <c r="AC65">
        <v>28.270186335779727</v>
      </c>
      <c r="AD65">
        <v>110.29503105673939</v>
      </c>
      <c r="AE65">
        <v>0</v>
      </c>
      <c r="AF65">
        <v>0</v>
      </c>
      <c r="AG65" s="481">
        <v>0.16704347825725563</v>
      </c>
      <c r="AH65">
        <v>1.0983695652157621E-2</v>
      </c>
      <c r="AI65">
        <v>141.15088826511055</v>
      </c>
      <c r="AJ65">
        <v>327.77094736858271</v>
      </c>
      <c r="AK65">
        <v>265.31964878086001</v>
      </c>
      <c r="AL65">
        <v>0</v>
      </c>
      <c r="AM65">
        <v>0</v>
      </c>
      <c r="AN65" s="481">
        <v>0</v>
      </c>
      <c r="AO65">
        <v>0</v>
      </c>
      <c r="AP65">
        <v>0</v>
      </c>
      <c r="AQ65">
        <v>0</v>
      </c>
      <c r="AR65">
        <v>0</v>
      </c>
      <c r="AS65">
        <v>0</v>
      </c>
      <c r="AT65">
        <v>0</v>
      </c>
      <c r="AU65" s="481">
        <v>0</v>
      </c>
      <c r="AV65">
        <v>0</v>
      </c>
      <c r="AW65">
        <v>0</v>
      </c>
      <c r="AX65">
        <v>0</v>
      </c>
      <c r="AY65">
        <v>275.71199999982491</v>
      </c>
      <c r="AZ65">
        <v>164.45546874997672</v>
      </c>
      <c r="BA65">
        <v>69.120000001043081</v>
      </c>
      <c r="BP65" s="481">
        <v>15.942542213830166</v>
      </c>
      <c r="BQ65">
        <v>0</v>
      </c>
      <c r="BR65">
        <v>0</v>
      </c>
      <c r="BS65">
        <v>15.984616666666625</v>
      </c>
      <c r="BT65">
        <v>11.594333333334362</v>
      </c>
    </row>
    <row r="66" spans="1:72" ht="15.75" customHeight="1" x14ac:dyDescent="0.25">
      <c r="A66" s="324" t="s">
        <v>1373</v>
      </c>
      <c r="B66" s="324">
        <v>46237</v>
      </c>
      <c r="C66" s="332">
        <v>0.75</v>
      </c>
      <c r="D66" s="332">
        <v>0.79166666666666663</v>
      </c>
      <c r="E66" s="481">
        <v>3015.6057971119881</v>
      </c>
      <c r="F66">
        <v>3010.4115942120552</v>
      </c>
      <c r="G66">
        <v>1955.8400000035763</v>
      </c>
      <c r="H66">
        <v>1084.4160000085831</v>
      </c>
      <c r="I66">
        <v>380.02549152448773</v>
      </c>
      <c r="J66">
        <v>343.24049093946815</v>
      </c>
      <c r="K66">
        <v>377.59566101431847</v>
      </c>
      <c r="L66" s="481">
        <v>338.86200818419456</v>
      </c>
      <c r="M66">
        <v>507.89981063827872</v>
      </c>
      <c r="N66">
        <v>0</v>
      </c>
      <c r="O66">
        <v>0</v>
      </c>
      <c r="P66">
        <v>0</v>
      </c>
      <c r="Q66">
        <v>39.023304346948862</v>
      </c>
      <c r="R66">
        <v>0</v>
      </c>
      <c r="S66" s="481">
        <v>95.301565217319876</v>
      </c>
      <c r="T66">
        <v>86.47234782576561</v>
      </c>
      <c r="U66">
        <v>0</v>
      </c>
      <c r="V66">
        <v>0</v>
      </c>
      <c r="W66">
        <v>126.85356521699578</v>
      </c>
      <c r="X66">
        <v>0</v>
      </c>
      <c r="Y66">
        <v>93.149341771379113</v>
      </c>
      <c r="Z66" s="481">
        <v>0</v>
      </c>
      <c r="AA66">
        <v>2.0308618012350053</v>
      </c>
      <c r="AB66">
        <v>103.80043708300218</v>
      </c>
      <c r="AC66">
        <v>28.551242236047983</v>
      </c>
      <c r="AD66">
        <v>111.83812591060996</v>
      </c>
      <c r="AE66">
        <v>0</v>
      </c>
      <c r="AF66">
        <v>0</v>
      </c>
      <c r="AG66" s="481">
        <v>0.16643478260812117</v>
      </c>
      <c r="AH66">
        <v>1.1108695652183087E-2</v>
      </c>
      <c r="AI66">
        <v>151.63172043021768</v>
      </c>
      <c r="AJ66">
        <v>329.17625263147056</v>
      </c>
      <c r="AK66">
        <v>266.39235121943057</v>
      </c>
      <c r="AL66">
        <v>0</v>
      </c>
      <c r="AM66">
        <v>0</v>
      </c>
      <c r="AN66" s="481">
        <v>0</v>
      </c>
      <c r="AO66">
        <v>0</v>
      </c>
      <c r="AP66">
        <v>0</v>
      </c>
      <c r="AQ66">
        <v>0</v>
      </c>
      <c r="AR66">
        <v>0</v>
      </c>
      <c r="AS66">
        <v>0</v>
      </c>
      <c r="AT66">
        <v>0</v>
      </c>
      <c r="AU66" s="481">
        <v>0</v>
      </c>
      <c r="AV66">
        <v>0</v>
      </c>
      <c r="AW66">
        <v>0</v>
      </c>
      <c r="AX66">
        <v>0</v>
      </c>
      <c r="AY66">
        <v>280.45440000016242</v>
      </c>
      <c r="AZ66">
        <v>172.82265624997672</v>
      </c>
      <c r="BA66">
        <v>71.679999999701977</v>
      </c>
      <c r="BP66" s="481">
        <v>13.86538461537566</v>
      </c>
      <c r="BQ66">
        <v>0</v>
      </c>
      <c r="BR66">
        <v>0</v>
      </c>
      <c r="BS66">
        <v>3.5560333333341987</v>
      </c>
      <c r="BT66">
        <v>2.4009000000005472</v>
      </c>
    </row>
    <row r="67" spans="1:72" ht="15.75" customHeight="1" x14ac:dyDescent="0.25">
      <c r="A67" s="324" t="s">
        <v>1374</v>
      </c>
      <c r="B67" s="324">
        <v>46237</v>
      </c>
      <c r="C67" s="332">
        <v>0.79166666666666663</v>
      </c>
      <c r="D67" s="332">
        <v>0.83333333333333337</v>
      </c>
      <c r="E67" s="481">
        <v>3020.7999999821186</v>
      </c>
      <c r="F67">
        <v>3014.1217391490936</v>
      </c>
      <c r="G67">
        <v>1979.7333333492279</v>
      </c>
      <c r="H67">
        <v>1051.3957101404667</v>
      </c>
      <c r="I67">
        <v>404.84447457641363</v>
      </c>
      <c r="J67">
        <v>343.18662770465016</v>
      </c>
      <c r="K67">
        <v>377.01872589439154</v>
      </c>
      <c r="L67" s="481">
        <v>341.55995791405439</v>
      </c>
      <c r="M67">
        <v>510.61152542382479</v>
      </c>
      <c r="N67">
        <v>0</v>
      </c>
      <c r="O67">
        <v>0</v>
      </c>
      <c r="P67">
        <v>0</v>
      </c>
      <c r="Q67">
        <v>34.738828986883163</v>
      </c>
      <c r="R67">
        <v>0</v>
      </c>
      <c r="S67" s="481">
        <v>95.440695651806891</v>
      </c>
      <c r="T67">
        <v>91.102608695626259</v>
      </c>
      <c r="U67">
        <v>0</v>
      </c>
      <c r="V67">
        <v>0</v>
      </c>
      <c r="W67">
        <v>155.26956521812826</v>
      </c>
      <c r="X67">
        <v>0</v>
      </c>
      <c r="Y67">
        <v>93.439440993592143</v>
      </c>
      <c r="Z67" s="481">
        <v>0.43017578125</v>
      </c>
      <c r="AA67">
        <v>0</v>
      </c>
      <c r="AB67">
        <v>101.88231754675508</v>
      </c>
      <c r="AC67">
        <v>28.067766318563372</v>
      </c>
      <c r="AD67">
        <v>110.82264660391957</v>
      </c>
      <c r="AE67">
        <v>0</v>
      </c>
      <c r="AF67">
        <v>0</v>
      </c>
      <c r="AG67" s="481">
        <v>0.1677391304365301</v>
      </c>
      <c r="AH67">
        <v>1.0858695652132155E-2</v>
      </c>
      <c r="AI67">
        <v>154.05434782616794</v>
      </c>
      <c r="AJ67">
        <v>331.67360000009649</v>
      </c>
      <c r="AK67">
        <v>268.92799999937415</v>
      </c>
      <c r="AL67">
        <v>0</v>
      </c>
      <c r="AM67">
        <v>0</v>
      </c>
      <c r="AN67" s="481">
        <v>0</v>
      </c>
      <c r="AO67">
        <v>0</v>
      </c>
      <c r="AP67">
        <v>0</v>
      </c>
      <c r="AQ67">
        <v>0</v>
      </c>
      <c r="AR67">
        <v>0</v>
      </c>
      <c r="AS67">
        <v>0</v>
      </c>
      <c r="AT67">
        <v>0</v>
      </c>
      <c r="AU67" s="481">
        <v>0</v>
      </c>
      <c r="AV67">
        <v>0</v>
      </c>
      <c r="AW67">
        <v>0</v>
      </c>
      <c r="AX67">
        <v>0</v>
      </c>
      <c r="AY67">
        <v>276.18551898747683</v>
      </c>
      <c r="AZ67">
        <v>176.625</v>
      </c>
      <c r="BA67">
        <v>75.776000000536442</v>
      </c>
      <c r="BP67" s="481">
        <v>17.642187500023283</v>
      </c>
      <c r="BQ67">
        <v>0</v>
      </c>
      <c r="BR67">
        <v>0</v>
      </c>
      <c r="BS67">
        <v>0</v>
      </c>
      <c r="BT67">
        <v>2.0000000004074536E-3</v>
      </c>
    </row>
    <row r="68" spans="1:72" ht="15.75" customHeight="1" x14ac:dyDescent="0.25">
      <c r="A68" s="324" t="s">
        <v>1375</v>
      </c>
      <c r="B68" s="324">
        <v>46237</v>
      </c>
      <c r="C68" s="332">
        <v>0.83333333333333337</v>
      </c>
      <c r="D68" s="332">
        <v>0.875</v>
      </c>
      <c r="E68" s="481">
        <v>2974.3786666989326</v>
      </c>
      <c r="F68">
        <v>2969.5999999642372</v>
      </c>
      <c r="G68">
        <v>1929.2159999907017</v>
      </c>
      <c r="H68">
        <v>1062.8229565322399</v>
      </c>
      <c r="I68">
        <v>395.85410169512033</v>
      </c>
      <c r="J68">
        <v>342.29369491711259</v>
      </c>
      <c r="K68">
        <v>380.39415546506643</v>
      </c>
      <c r="L68" s="481">
        <v>333.5115932226181</v>
      </c>
      <c r="M68">
        <v>472.86815819144249</v>
      </c>
      <c r="N68">
        <v>0</v>
      </c>
      <c r="O68">
        <v>0</v>
      </c>
      <c r="P68">
        <v>0</v>
      </c>
      <c r="Q68">
        <v>42.461866665631533</v>
      </c>
      <c r="R68">
        <v>0</v>
      </c>
      <c r="S68" s="481">
        <v>95.52139130467549</v>
      </c>
      <c r="T68">
        <v>91.536695652641356</v>
      </c>
      <c r="U68">
        <v>0</v>
      </c>
      <c r="V68">
        <v>0</v>
      </c>
      <c r="W68">
        <v>140.7443478256464</v>
      </c>
      <c r="X68">
        <v>0</v>
      </c>
      <c r="Y68">
        <v>93.176309398375452</v>
      </c>
      <c r="Z68" s="481">
        <v>0</v>
      </c>
      <c r="AA68">
        <v>0</v>
      </c>
      <c r="AB68">
        <v>104.81106185121462</v>
      </c>
      <c r="AC68">
        <v>28.50975034525618</v>
      </c>
      <c r="AD68">
        <v>107.90992879774421</v>
      </c>
      <c r="AE68">
        <v>0</v>
      </c>
      <c r="AF68">
        <v>0</v>
      </c>
      <c r="AG68" s="481">
        <v>0.16776250584371155</v>
      </c>
      <c r="AH68">
        <v>1.1110273492249689E-2</v>
      </c>
      <c r="AI68">
        <v>146.54347826074809</v>
      </c>
      <c r="AJ68">
        <v>327.83177142846398</v>
      </c>
      <c r="AK68">
        <v>265.23535609804094</v>
      </c>
      <c r="AL68">
        <v>0</v>
      </c>
      <c r="AM68">
        <v>0</v>
      </c>
      <c r="AN68" s="481">
        <v>0</v>
      </c>
      <c r="AO68">
        <v>0</v>
      </c>
      <c r="AP68">
        <v>0</v>
      </c>
      <c r="AQ68">
        <v>0</v>
      </c>
      <c r="AR68">
        <v>0</v>
      </c>
      <c r="AS68">
        <v>0</v>
      </c>
      <c r="AT68">
        <v>0</v>
      </c>
      <c r="AU68" s="481">
        <v>0</v>
      </c>
      <c r="AV68">
        <v>0</v>
      </c>
      <c r="AW68">
        <v>0</v>
      </c>
      <c r="AX68">
        <v>0</v>
      </c>
      <c r="AY68">
        <v>285.22248101234436</v>
      </c>
      <c r="AZ68">
        <v>172.296875</v>
      </c>
      <c r="BA68">
        <v>73.727999998256564</v>
      </c>
      <c r="BP68" s="481">
        <v>28.519397865864448</v>
      </c>
      <c r="BQ68">
        <v>0</v>
      </c>
      <c r="BR68">
        <v>0</v>
      </c>
      <c r="BS68">
        <v>0</v>
      </c>
      <c r="BT68">
        <v>0</v>
      </c>
    </row>
    <row r="69" spans="1:72" ht="15.75" customHeight="1" x14ac:dyDescent="0.25">
      <c r="A69" s="324" t="s">
        <v>1376</v>
      </c>
      <c r="B69" s="324">
        <v>46237</v>
      </c>
      <c r="C69" s="332">
        <v>0.875</v>
      </c>
      <c r="D69" s="332">
        <v>0.91666666666666663</v>
      </c>
      <c r="E69" s="481">
        <v>3020.7703188061714</v>
      </c>
      <c r="F69">
        <v>3025.5786666870117</v>
      </c>
      <c r="G69">
        <v>1993.3866666555405</v>
      </c>
      <c r="H69">
        <v>1050.0006956458092</v>
      </c>
      <c r="I69">
        <v>381.55281355977058</v>
      </c>
      <c r="J69">
        <v>336.67037287726998</v>
      </c>
      <c r="K69">
        <v>378.91471186280251</v>
      </c>
      <c r="L69" s="481">
        <v>340.31272472441196</v>
      </c>
      <c r="M69">
        <v>547.24411299452186</v>
      </c>
      <c r="N69">
        <v>0</v>
      </c>
      <c r="O69">
        <v>0</v>
      </c>
      <c r="P69">
        <v>0</v>
      </c>
      <c r="Q69">
        <v>30.397217391990125</v>
      </c>
      <c r="R69">
        <v>0</v>
      </c>
      <c r="S69" s="481">
        <v>95.588173912838101</v>
      </c>
      <c r="T69">
        <v>91.202782608568668</v>
      </c>
      <c r="U69">
        <v>0</v>
      </c>
      <c r="V69">
        <v>0</v>
      </c>
      <c r="W69">
        <v>140.64417391270399</v>
      </c>
      <c r="X69">
        <v>0</v>
      </c>
      <c r="Y69">
        <v>92.831454576924443</v>
      </c>
      <c r="Z69" s="481">
        <v>0</v>
      </c>
      <c r="AA69">
        <v>0</v>
      </c>
      <c r="AB69">
        <v>100.73519203066826</v>
      </c>
      <c r="AC69">
        <v>28.312234888784587</v>
      </c>
      <c r="AD69">
        <v>106.89203160628676</v>
      </c>
      <c r="AE69">
        <v>0</v>
      </c>
      <c r="AF69">
        <v>0</v>
      </c>
      <c r="AG69" s="481">
        <v>0.16774193548917538</v>
      </c>
      <c r="AH69">
        <v>1.0983870967720577E-2</v>
      </c>
      <c r="AI69">
        <v>153.93174380622804</v>
      </c>
      <c r="AJ69">
        <v>323.0118496241048</v>
      </c>
      <c r="AK69">
        <v>259.91024390235543</v>
      </c>
      <c r="AL69">
        <v>0</v>
      </c>
      <c r="AM69">
        <v>0</v>
      </c>
      <c r="AN69" s="481">
        <v>0</v>
      </c>
      <c r="AO69">
        <v>0</v>
      </c>
      <c r="AP69">
        <v>0</v>
      </c>
      <c r="AQ69">
        <v>0</v>
      </c>
      <c r="AR69">
        <v>0</v>
      </c>
      <c r="AS69">
        <v>0</v>
      </c>
      <c r="AT69">
        <v>0</v>
      </c>
      <c r="AU69" s="481">
        <v>0</v>
      </c>
      <c r="AV69">
        <v>0</v>
      </c>
      <c r="AW69">
        <v>0</v>
      </c>
      <c r="AX69">
        <v>0</v>
      </c>
      <c r="AY69">
        <v>284.14720000000671</v>
      </c>
      <c r="AZ69">
        <v>169.9375</v>
      </c>
      <c r="BA69">
        <v>72.844800001010299</v>
      </c>
      <c r="BP69" s="481">
        <v>33.244664634112269</v>
      </c>
      <c r="BQ69">
        <v>0</v>
      </c>
      <c r="BR69">
        <v>0</v>
      </c>
      <c r="BS69">
        <v>0</v>
      </c>
      <c r="BT69">
        <v>2.0000000004074536E-3</v>
      </c>
    </row>
    <row r="70" spans="1:72" ht="15.75" customHeight="1" x14ac:dyDescent="0.25">
      <c r="A70" s="324" t="s">
        <v>1131</v>
      </c>
      <c r="B70" s="324">
        <v>46237</v>
      </c>
      <c r="C70" s="332">
        <v>0.91666666666666663</v>
      </c>
      <c r="D70" s="332">
        <v>0.95833333333333337</v>
      </c>
      <c r="E70" s="481">
        <v>2856.3070145249367</v>
      </c>
      <c r="F70">
        <v>2839.8933333158493</v>
      </c>
      <c r="G70">
        <v>1841.0035942196846</v>
      </c>
      <c r="H70">
        <v>1010.6286376714706</v>
      </c>
      <c r="I70">
        <v>342.95322034135461</v>
      </c>
      <c r="J70">
        <v>344.64213208854198</v>
      </c>
      <c r="K70">
        <v>366.07132203131914</v>
      </c>
      <c r="L70" s="481">
        <v>333.25903448462486</v>
      </c>
      <c r="M70">
        <v>453.30223729088902</v>
      </c>
      <c r="N70">
        <v>0</v>
      </c>
      <c r="O70">
        <v>0</v>
      </c>
      <c r="P70">
        <v>0</v>
      </c>
      <c r="Q70">
        <v>21.826782608404756</v>
      </c>
      <c r="R70">
        <v>0</v>
      </c>
      <c r="S70" s="481">
        <v>95.688347826246172</v>
      </c>
      <c r="T70">
        <v>91.603478261269629</v>
      </c>
      <c r="U70">
        <v>0</v>
      </c>
      <c r="V70">
        <v>0</v>
      </c>
      <c r="W70">
        <v>113.59721739124507</v>
      </c>
      <c r="X70">
        <v>0</v>
      </c>
      <c r="Y70">
        <v>92.108005520887673</v>
      </c>
      <c r="Z70" s="481">
        <v>0</v>
      </c>
      <c r="AA70">
        <v>0</v>
      </c>
      <c r="AB70">
        <v>88.121551350690424</v>
      </c>
      <c r="AC70">
        <v>28.054519000463188</v>
      </c>
      <c r="AD70">
        <v>128.22192147746682</v>
      </c>
      <c r="AE70">
        <v>0</v>
      </c>
      <c r="AF70">
        <v>0</v>
      </c>
      <c r="AG70" s="481">
        <v>0.1677419354855374</v>
      </c>
      <c r="AH70">
        <v>1.0983870967720577E-2</v>
      </c>
      <c r="AI70">
        <v>147.31825619377196</v>
      </c>
      <c r="AJ70">
        <v>332.87477894732729</v>
      </c>
      <c r="AK70">
        <v>268.99200000055134</v>
      </c>
      <c r="AL70">
        <v>0</v>
      </c>
      <c r="AM70">
        <v>0</v>
      </c>
      <c r="AN70" s="481">
        <v>0</v>
      </c>
      <c r="AO70">
        <v>0</v>
      </c>
      <c r="AP70">
        <v>0</v>
      </c>
      <c r="AQ70">
        <v>0</v>
      </c>
      <c r="AR70">
        <v>0</v>
      </c>
      <c r="AS70">
        <v>0</v>
      </c>
      <c r="AT70">
        <v>0</v>
      </c>
      <c r="AU70" s="481">
        <v>0</v>
      </c>
      <c r="AV70">
        <v>0</v>
      </c>
      <c r="AW70">
        <v>0</v>
      </c>
      <c r="AX70">
        <v>0</v>
      </c>
      <c r="AY70">
        <v>272.12800000002608</v>
      </c>
      <c r="AZ70">
        <v>167.140625</v>
      </c>
      <c r="BA70">
        <v>74.752000000327826</v>
      </c>
      <c r="BP70" s="481">
        <v>24.306250000023283</v>
      </c>
      <c r="BQ70">
        <v>0</v>
      </c>
      <c r="BR70">
        <v>0</v>
      </c>
      <c r="BS70">
        <v>7.9999999998108251E-3</v>
      </c>
      <c r="BT70">
        <v>1.9999999967694748E-3</v>
      </c>
    </row>
    <row r="71" spans="1:72" ht="15.75" customHeight="1" x14ac:dyDescent="0.25">
      <c r="A71" s="324" t="s">
        <v>1132</v>
      </c>
      <c r="B71" s="324">
        <v>46237</v>
      </c>
      <c r="C71" s="332">
        <v>0.95833333333333337</v>
      </c>
      <c r="D71" s="332">
        <v>0</v>
      </c>
      <c r="E71" s="481">
        <v>2906.1119999885559</v>
      </c>
      <c r="F71">
        <v>2906.1120000183582</v>
      </c>
      <c r="G71">
        <v>1904.1057391166687</v>
      </c>
      <c r="H71">
        <v>1035.2343188524246</v>
      </c>
      <c r="I71">
        <v>350.75318045914173</v>
      </c>
      <c r="J71">
        <v>329.40532295405865</v>
      </c>
      <c r="K71">
        <v>384.58648702502251</v>
      </c>
      <c r="L71" s="481">
        <v>345.63043887913227</v>
      </c>
      <c r="M71">
        <v>491.15002530068159</v>
      </c>
      <c r="N71">
        <v>0</v>
      </c>
      <c r="O71">
        <v>0</v>
      </c>
      <c r="P71">
        <v>0</v>
      </c>
      <c r="Q71">
        <v>22.994488889351487</v>
      </c>
      <c r="R71">
        <v>0</v>
      </c>
      <c r="S71" s="481">
        <v>95.69947826070711</v>
      </c>
      <c r="T71">
        <v>90.957913042977452</v>
      </c>
      <c r="U71">
        <v>0</v>
      </c>
      <c r="V71">
        <v>0</v>
      </c>
      <c r="W71">
        <v>117.60417391359806</v>
      </c>
      <c r="X71">
        <v>0</v>
      </c>
      <c r="Y71">
        <v>93.658085317816585</v>
      </c>
      <c r="Z71" s="481">
        <v>0.4248046875</v>
      </c>
      <c r="AA71">
        <v>0</v>
      </c>
      <c r="AB71">
        <v>94.091569767333567</v>
      </c>
      <c r="AC71">
        <v>28.206350564491004</v>
      </c>
      <c r="AD71">
        <v>106.61658784002066</v>
      </c>
      <c r="AE71">
        <v>0</v>
      </c>
      <c r="AF71">
        <v>6.7500000000109139E-3</v>
      </c>
      <c r="AG71" s="481">
        <v>0.16971014492082759</v>
      </c>
      <c r="AH71">
        <v>1.0856767180939642E-2</v>
      </c>
      <c r="AI71">
        <v>154.35869565233588</v>
      </c>
      <c r="AJ71">
        <v>324.99199999985285</v>
      </c>
      <c r="AK71">
        <v>262.32319999951869</v>
      </c>
      <c r="AL71">
        <v>0</v>
      </c>
      <c r="AM71">
        <v>0</v>
      </c>
      <c r="AN71" s="481">
        <v>0</v>
      </c>
      <c r="AO71">
        <v>0</v>
      </c>
      <c r="AP71">
        <v>0</v>
      </c>
      <c r="AQ71">
        <v>0</v>
      </c>
      <c r="AR71">
        <v>0</v>
      </c>
      <c r="AS71">
        <v>0</v>
      </c>
      <c r="AT71">
        <v>0</v>
      </c>
      <c r="AU71" s="481">
        <v>0</v>
      </c>
      <c r="AV71">
        <v>0</v>
      </c>
      <c r="AW71">
        <v>0</v>
      </c>
      <c r="AX71">
        <v>0</v>
      </c>
      <c r="AY71">
        <v>268.03200000012293</v>
      </c>
      <c r="AZ71">
        <v>167.40625</v>
      </c>
      <c r="BA71">
        <v>74.240000000223517</v>
      </c>
      <c r="BP71" s="481">
        <v>19.921875</v>
      </c>
      <c r="BQ71">
        <v>0</v>
      </c>
      <c r="BR71">
        <v>0</v>
      </c>
      <c r="BS71">
        <v>0</v>
      </c>
      <c r="BT71">
        <v>0</v>
      </c>
    </row>
    <row r="72" spans="1:72" ht="15.75" customHeight="1" x14ac:dyDescent="0.25">
      <c r="A72" s="324" t="s">
        <v>1133</v>
      </c>
      <c r="B72" s="324">
        <v>46237</v>
      </c>
      <c r="C72" s="332">
        <v>0</v>
      </c>
      <c r="D72" s="332">
        <v>4.1666666666666664E-2</v>
      </c>
      <c r="E72" s="481">
        <v>2856.2773333191872</v>
      </c>
      <c r="F72">
        <v>2856.7819130420685</v>
      </c>
      <c r="G72">
        <v>1851.3920000195503</v>
      </c>
      <c r="H72">
        <v>1018.5683478266001</v>
      </c>
      <c r="I72">
        <v>362.63308722153306</v>
      </c>
      <c r="J72">
        <v>312.984409365803</v>
      </c>
      <c r="K72">
        <v>369.95608223974705</v>
      </c>
      <c r="L72" s="481">
        <v>318.38478496670723</v>
      </c>
      <c r="M72">
        <v>480.8863136805594</v>
      </c>
      <c r="N72">
        <v>0</v>
      </c>
      <c r="O72">
        <v>0</v>
      </c>
      <c r="P72">
        <v>0</v>
      </c>
      <c r="Q72">
        <v>32.30151111073792</v>
      </c>
      <c r="R72">
        <v>0</v>
      </c>
      <c r="S72" s="481">
        <v>95.79099516896531</v>
      </c>
      <c r="T72">
        <v>91.336347825825214</v>
      </c>
      <c r="U72">
        <v>0</v>
      </c>
      <c r="V72">
        <v>0</v>
      </c>
      <c r="W72">
        <v>124.07986086979508</v>
      </c>
      <c r="X72">
        <v>0</v>
      </c>
      <c r="Y72">
        <v>93.370555124245584</v>
      </c>
      <c r="Z72" s="481">
        <v>0</v>
      </c>
      <c r="AA72">
        <v>0</v>
      </c>
      <c r="AB72">
        <v>93.5625</v>
      </c>
      <c r="AC72">
        <v>28.524456521961838</v>
      </c>
      <c r="AD72">
        <v>88.847826085984707</v>
      </c>
      <c r="AE72">
        <v>0</v>
      </c>
      <c r="AF72">
        <v>0</v>
      </c>
      <c r="AG72" s="481">
        <v>0.16573913044339861</v>
      </c>
      <c r="AH72">
        <v>1.0858695652359529E-2</v>
      </c>
      <c r="AI72">
        <v>135.42391304392368</v>
      </c>
      <c r="AJ72">
        <v>317.60320000024512</v>
      </c>
      <c r="AK72">
        <v>256.06400000024587</v>
      </c>
      <c r="AL72">
        <v>0</v>
      </c>
      <c r="AM72">
        <v>0</v>
      </c>
      <c r="AN72" s="481">
        <v>0</v>
      </c>
      <c r="AO72">
        <v>0</v>
      </c>
      <c r="AP72">
        <v>0</v>
      </c>
      <c r="AQ72">
        <v>0</v>
      </c>
      <c r="AR72">
        <v>0</v>
      </c>
      <c r="AS72">
        <v>0</v>
      </c>
      <c r="AT72">
        <v>0</v>
      </c>
      <c r="AU72" s="481">
        <v>0</v>
      </c>
      <c r="AV72">
        <v>0</v>
      </c>
      <c r="AW72">
        <v>0</v>
      </c>
      <c r="AX72">
        <v>0</v>
      </c>
      <c r="AY72">
        <v>268.60160000016913</v>
      </c>
      <c r="AZ72">
        <v>164</v>
      </c>
      <c r="BA72">
        <v>73.702399998903275</v>
      </c>
      <c r="BP72" s="481">
        <v>15.251562500023283</v>
      </c>
      <c r="BQ72">
        <v>0</v>
      </c>
      <c r="BR72">
        <v>0</v>
      </c>
      <c r="BS72">
        <v>3.9999999989959178E-3</v>
      </c>
      <c r="BT72">
        <v>2.0000000004074536E-3</v>
      </c>
    </row>
    <row r="73" spans="1:72" ht="15.75" customHeight="1" x14ac:dyDescent="0.25">
      <c r="A73" s="324" t="s">
        <v>1134</v>
      </c>
      <c r="B73" s="324">
        <v>46237</v>
      </c>
      <c r="C73" s="332">
        <v>4.1666666666666664E-2</v>
      </c>
      <c r="D73" s="332">
        <v>8.3333333333333329E-2</v>
      </c>
      <c r="E73" s="481">
        <v>2889.7280000150204</v>
      </c>
      <c r="F73">
        <v>2874.2047536075115</v>
      </c>
      <c r="G73">
        <v>1897.8133333325386</v>
      </c>
      <c r="H73">
        <v>994.17043478786945</v>
      </c>
      <c r="I73">
        <v>349.32524137943983</v>
      </c>
      <c r="J73">
        <v>322.68149152398109</v>
      </c>
      <c r="K73">
        <v>386.57765516638756</v>
      </c>
      <c r="L73" s="481">
        <v>331.63715253770351</v>
      </c>
      <c r="M73">
        <v>509.22305084764957</v>
      </c>
      <c r="N73">
        <v>0</v>
      </c>
      <c r="O73">
        <v>0</v>
      </c>
      <c r="P73">
        <v>0</v>
      </c>
      <c r="Q73">
        <v>24.576000000350177</v>
      </c>
      <c r="R73">
        <v>0</v>
      </c>
      <c r="S73" s="481">
        <v>95.631335265934467</v>
      </c>
      <c r="T73">
        <v>90.890070393681526</v>
      </c>
      <c r="U73">
        <v>0</v>
      </c>
      <c r="V73">
        <v>0</v>
      </c>
      <c r="W73">
        <v>117.60848130006343</v>
      </c>
      <c r="X73">
        <v>0</v>
      </c>
      <c r="Y73">
        <v>93.420807453338057</v>
      </c>
      <c r="Z73" s="481">
        <v>0</v>
      </c>
      <c r="AA73">
        <v>0</v>
      </c>
      <c r="AB73">
        <v>99.483695652335882</v>
      </c>
      <c r="AC73">
        <v>28.099767080508173</v>
      </c>
      <c r="AD73">
        <v>94.208074534311891</v>
      </c>
      <c r="AE73">
        <v>0</v>
      </c>
      <c r="AF73">
        <v>0</v>
      </c>
      <c r="AG73" s="481">
        <v>0.16973913042602362</v>
      </c>
      <c r="AH73">
        <v>1.0858695652132155E-2</v>
      </c>
      <c r="AI73">
        <v>142.79347826074809</v>
      </c>
      <c r="AJ73">
        <v>329.58852682937868</v>
      </c>
      <c r="AK73">
        <v>266.17599999997765</v>
      </c>
      <c r="AL73">
        <v>0</v>
      </c>
      <c r="AM73">
        <v>0</v>
      </c>
      <c r="AN73" s="481">
        <v>0</v>
      </c>
      <c r="AO73">
        <v>0</v>
      </c>
      <c r="AP73">
        <v>0</v>
      </c>
      <c r="AQ73">
        <v>0</v>
      </c>
      <c r="AR73">
        <v>0</v>
      </c>
      <c r="AS73">
        <v>0</v>
      </c>
      <c r="AT73">
        <v>0</v>
      </c>
      <c r="AU73" s="481">
        <v>0</v>
      </c>
      <c r="AV73">
        <v>0</v>
      </c>
      <c r="AW73">
        <v>0</v>
      </c>
      <c r="AX73">
        <v>0</v>
      </c>
      <c r="AY73">
        <v>270.46399999968708</v>
      </c>
      <c r="AZ73">
        <v>162.7890625</v>
      </c>
      <c r="BA73">
        <v>75.136000001803041</v>
      </c>
      <c r="BP73" s="481">
        <v>15.309374999953434</v>
      </c>
      <c r="BQ73">
        <v>0</v>
      </c>
      <c r="BR73">
        <v>0</v>
      </c>
      <c r="BS73">
        <v>0</v>
      </c>
      <c r="BT73">
        <v>0</v>
      </c>
    </row>
    <row r="74" spans="1:72" ht="15.75" customHeight="1" x14ac:dyDescent="0.25">
      <c r="A74" s="324" t="s">
        <v>1135</v>
      </c>
      <c r="B74" s="324">
        <v>46237</v>
      </c>
      <c r="C74" s="332">
        <v>8.3333333333333329E-2</v>
      </c>
      <c r="D74" s="332">
        <v>0.125</v>
      </c>
      <c r="E74" s="481">
        <v>2945.8253913223743</v>
      </c>
      <c r="F74">
        <v>2961.4079999923706</v>
      </c>
      <c r="G74">
        <v>1946.9653333127499</v>
      </c>
      <c r="H74">
        <v>1022.5753043442965</v>
      </c>
      <c r="I74">
        <v>374.53323670104146</v>
      </c>
      <c r="J74">
        <v>321.46118994802237</v>
      </c>
      <c r="K74">
        <v>383.49428404867649</v>
      </c>
      <c r="L74" s="481">
        <v>348.32996843755245</v>
      </c>
      <c r="M74">
        <v>514.63810169324279</v>
      </c>
      <c r="N74">
        <v>0</v>
      </c>
      <c r="O74">
        <v>0</v>
      </c>
      <c r="P74">
        <v>0</v>
      </c>
      <c r="Q74">
        <v>38.911999999545515</v>
      </c>
      <c r="R74">
        <v>0</v>
      </c>
      <c r="S74" s="481">
        <v>95.373109179083258</v>
      </c>
      <c r="T74">
        <v>90.469233954325318</v>
      </c>
      <c r="U74">
        <v>0</v>
      </c>
      <c r="V74">
        <v>0</v>
      </c>
      <c r="W74">
        <v>114.22511869948357</v>
      </c>
      <c r="X74">
        <v>0</v>
      </c>
      <c r="Y74">
        <v>93.464285714086145</v>
      </c>
      <c r="Z74" s="481">
        <v>0</v>
      </c>
      <c r="AA74">
        <v>0</v>
      </c>
      <c r="AB74">
        <v>99.492236024700105</v>
      </c>
      <c r="AC74">
        <v>28.270186335779727</v>
      </c>
      <c r="AD74">
        <v>91.027950310148299</v>
      </c>
      <c r="AE74">
        <v>0</v>
      </c>
      <c r="AF74">
        <v>0</v>
      </c>
      <c r="AG74" s="481">
        <v>0.16773913043289213</v>
      </c>
      <c r="AH74">
        <v>1.086141304335797E-2</v>
      </c>
      <c r="AI74">
        <v>160.21739130467176</v>
      </c>
      <c r="AJ74">
        <v>327.05368855502456</v>
      </c>
      <c r="AK74">
        <v>263.29600000008941</v>
      </c>
      <c r="AL74">
        <v>0</v>
      </c>
      <c r="AM74">
        <v>0</v>
      </c>
      <c r="AN74" s="481">
        <v>0</v>
      </c>
      <c r="AO74">
        <v>0</v>
      </c>
      <c r="AP74">
        <v>0</v>
      </c>
      <c r="AQ74">
        <v>0</v>
      </c>
      <c r="AR74">
        <v>0</v>
      </c>
      <c r="AS74">
        <v>0</v>
      </c>
      <c r="AT74">
        <v>0</v>
      </c>
      <c r="AU74" s="481">
        <v>0</v>
      </c>
      <c r="AV74">
        <v>0</v>
      </c>
      <c r="AW74">
        <v>0</v>
      </c>
      <c r="AX74">
        <v>0</v>
      </c>
      <c r="AY74">
        <v>271.36000000033528</v>
      </c>
      <c r="AZ74">
        <v>160.734375</v>
      </c>
      <c r="BA74">
        <v>74.240000000223517</v>
      </c>
      <c r="BP74" s="481">
        <v>16.995312500046566</v>
      </c>
      <c r="BQ74">
        <v>0</v>
      </c>
      <c r="BR74">
        <v>0</v>
      </c>
      <c r="BS74">
        <v>4.0000000008149073E-3</v>
      </c>
      <c r="BT74">
        <v>0</v>
      </c>
    </row>
    <row r="75" spans="1:72" ht="15.75" customHeight="1" x14ac:dyDescent="0.25">
      <c r="A75" s="324" t="s">
        <v>1136</v>
      </c>
      <c r="B75" s="324">
        <v>46237</v>
      </c>
      <c r="C75" s="332">
        <v>0.125</v>
      </c>
      <c r="D75" s="332">
        <v>0.16666666666666666</v>
      </c>
      <c r="E75" s="481">
        <v>2824.0732753276825</v>
      </c>
      <c r="F75">
        <v>2823.6874203085899</v>
      </c>
      <c r="G75">
        <v>1824.0853333473206</v>
      </c>
      <c r="H75">
        <v>1018.6573913097382</v>
      </c>
      <c r="I75">
        <v>324.85876329615712</v>
      </c>
      <c r="J75">
        <v>342.88918293267488</v>
      </c>
      <c r="K75">
        <v>353.71389830112457</v>
      </c>
      <c r="L75" s="481">
        <v>317.29875861853361</v>
      </c>
      <c r="M75">
        <v>474.61532203480601</v>
      </c>
      <c r="N75">
        <v>0</v>
      </c>
      <c r="O75">
        <v>0</v>
      </c>
      <c r="P75">
        <v>0</v>
      </c>
      <c r="Q75">
        <v>6.144000000320375</v>
      </c>
      <c r="R75">
        <v>0</v>
      </c>
      <c r="S75" s="481">
        <v>95.846647342666984</v>
      </c>
      <c r="T75">
        <v>90.935652174055576</v>
      </c>
      <c r="U75">
        <v>0</v>
      </c>
      <c r="V75">
        <v>0</v>
      </c>
      <c r="W75">
        <v>110.68302222155035</v>
      </c>
      <c r="X75">
        <v>0</v>
      </c>
      <c r="Y75">
        <v>93.542615597136319</v>
      </c>
      <c r="Z75" s="481">
        <v>0.43798828125</v>
      </c>
      <c r="AA75">
        <v>0</v>
      </c>
      <c r="AB75">
        <v>86.36180124245584</v>
      </c>
      <c r="AC75">
        <v>28.167701863218099</v>
      </c>
      <c r="AD75">
        <v>126.82880434859544</v>
      </c>
      <c r="AE75">
        <v>0</v>
      </c>
      <c r="AF75">
        <v>0</v>
      </c>
      <c r="AG75" s="481">
        <v>0.1677391304365301</v>
      </c>
      <c r="AH75">
        <v>1.085597826090634E-2</v>
      </c>
      <c r="AI75">
        <v>133.08695652056485</v>
      </c>
      <c r="AJ75">
        <v>307.26498461561278</v>
      </c>
      <c r="AK75">
        <v>245.70880000013858</v>
      </c>
      <c r="AL75">
        <v>0</v>
      </c>
      <c r="AM75">
        <v>0</v>
      </c>
      <c r="AN75" s="481">
        <v>0</v>
      </c>
      <c r="AO75">
        <v>0</v>
      </c>
      <c r="AP75">
        <v>0</v>
      </c>
      <c r="AQ75">
        <v>0</v>
      </c>
      <c r="AR75">
        <v>0</v>
      </c>
      <c r="AS75">
        <v>0</v>
      </c>
      <c r="AT75">
        <v>0</v>
      </c>
      <c r="AU75" s="481">
        <v>0</v>
      </c>
      <c r="AV75">
        <v>0</v>
      </c>
      <c r="AW75">
        <v>0</v>
      </c>
      <c r="AX75">
        <v>0</v>
      </c>
      <c r="AY75">
        <v>273.2671999996528</v>
      </c>
      <c r="AZ75">
        <v>157.98046875</v>
      </c>
      <c r="BA75">
        <v>74.239999998360872</v>
      </c>
      <c r="BP75" s="481">
        <v>14.643749999930151</v>
      </c>
      <c r="BQ75">
        <v>0</v>
      </c>
      <c r="BR75">
        <v>0</v>
      </c>
      <c r="BS75">
        <v>0</v>
      </c>
      <c r="BT75">
        <v>0</v>
      </c>
    </row>
    <row r="76" spans="1:72" ht="15.75" customHeight="1" x14ac:dyDescent="0.25">
      <c r="A76" s="324" t="s">
        <v>1137</v>
      </c>
      <c r="B76" s="324">
        <v>46237</v>
      </c>
      <c r="C76" s="332">
        <v>0.16666666666666666</v>
      </c>
      <c r="D76" s="332">
        <v>0.20833333333333334</v>
      </c>
      <c r="E76" s="481">
        <v>2870.6133333444595</v>
      </c>
      <c r="F76">
        <v>2856.7819130420685</v>
      </c>
      <c r="G76">
        <v>1867.7759999930859</v>
      </c>
      <c r="H76">
        <v>1009.3968695551157</v>
      </c>
      <c r="I76">
        <v>311.27030244469643</v>
      </c>
      <c r="J76">
        <v>331.76945384591818</v>
      </c>
      <c r="K76">
        <v>379.08272660523653</v>
      </c>
      <c r="L76" s="481">
        <v>340.01362892985344</v>
      </c>
      <c r="M76">
        <v>496.49251775071025</v>
      </c>
      <c r="N76">
        <v>0</v>
      </c>
      <c r="O76">
        <v>0</v>
      </c>
      <c r="P76">
        <v>0</v>
      </c>
      <c r="Q76">
        <v>11.486608695238829</v>
      </c>
      <c r="R76">
        <v>0</v>
      </c>
      <c r="S76" s="481">
        <v>95.470685990527272</v>
      </c>
      <c r="T76">
        <v>90.57947826012969</v>
      </c>
      <c r="U76">
        <v>0</v>
      </c>
      <c r="V76">
        <v>0</v>
      </c>
      <c r="W76">
        <v>91.727644444443285</v>
      </c>
      <c r="X76">
        <v>0</v>
      </c>
      <c r="Y76">
        <v>93.537131519056857</v>
      </c>
      <c r="Z76" s="481">
        <v>0</v>
      </c>
      <c r="AA76">
        <v>0</v>
      </c>
      <c r="AB76">
        <v>98.881169519387186</v>
      </c>
      <c r="AC76">
        <v>28.287344720680267</v>
      </c>
      <c r="AD76">
        <v>104.17500000074506</v>
      </c>
      <c r="AE76">
        <v>0</v>
      </c>
      <c r="AF76">
        <v>0</v>
      </c>
      <c r="AG76" s="481">
        <v>0.16960869565082248</v>
      </c>
      <c r="AH76">
        <v>1.0858695652359529E-2</v>
      </c>
      <c r="AI76">
        <v>146.79347826167941</v>
      </c>
      <c r="AJ76">
        <v>324.54079999984242</v>
      </c>
      <c r="AK76">
        <v>260.68676923122257</v>
      </c>
      <c r="AL76">
        <v>0</v>
      </c>
      <c r="AM76">
        <v>0</v>
      </c>
      <c r="AN76" s="481">
        <v>0</v>
      </c>
      <c r="AO76">
        <v>0</v>
      </c>
      <c r="AP76">
        <v>0</v>
      </c>
      <c r="AQ76">
        <v>0</v>
      </c>
      <c r="AR76">
        <v>0</v>
      </c>
      <c r="AS76">
        <v>0</v>
      </c>
      <c r="AT76">
        <v>0</v>
      </c>
      <c r="AU76" s="481">
        <v>0</v>
      </c>
      <c r="AV76">
        <v>0</v>
      </c>
      <c r="AW76">
        <v>0</v>
      </c>
      <c r="AX76">
        <v>0</v>
      </c>
      <c r="AY76">
        <v>287.2320000003092</v>
      </c>
      <c r="AZ76">
        <v>161.06171875004657</v>
      </c>
      <c r="BA76">
        <v>74.649600001052022</v>
      </c>
      <c r="BP76" s="481">
        <v>27.287500000093132</v>
      </c>
      <c r="BQ76">
        <v>0</v>
      </c>
      <c r="BR76">
        <v>0</v>
      </c>
      <c r="BS76">
        <v>0</v>
      </c>
      <c r="BT76">
        <v>0</v>
      </c>
    </row>
    <row r="77" spans="1:72" ht="15.75" customHeight="1" x14ac:dyDescent="0.25">
      <c r="A77" s="324" t="s">
        <v>1138</v>
      </c>
      <c r="B77" s="324">
        <v>46237</v>
      </c>
      <c r="C77" s="332">
        <v>0.20833333333333334</v>
      </c>
      <c r="D77" s="332">
        <v>0.25</v>
      </c>
      <c r="E77" s="481">
        <v>2842.6240000128746</v>
      </c>
      <c r="F77">
        <v>2839.8933333456516</v>
      </c>
      <c r="G77">
        <v>1830.7339130342007</v>
      </c>
      <c r="H77">
        <v>1036.2880000025034</v>
      </c>
      <c r="I77">
        <v>332.08896815776825</v>
      </c>
      <c r="J77">
        <v>303.45766480267048</v>
      </c>
      <c r="K77">
        <v>365.0910496711731</v>
      </c>
      <c r="L77" s="481">
        <v>334.51330503076315</v>
      </c>
      <c r="M77">
        <v>500.36511840671301</v>
      </c>
      <c r="N77">
        <v>0</v>
      </c>
      <c r="O77">
        <v>0</v>
      </c>
      <c r="P77">
        <v>0</v>
      </c>
      <c r="Q77">
        <v>35.831866220571101</v>
      </c>
      <c r="R77">
        <v>0</v>
      </c>
      <c r="S77" s="481">
        <v>95.948572444263846</v>
      </c>
      <c r="T77">
        <v>90.708765589632094</v>
      </c>
      <c r="U77">
        <v>0</v>
      </c>
      <c r="V77">
        <v>0</v>
      </c>
      <c r="W77">
        <v>90.89337657764554</v>
      </c>
      <c r="X77">
        <v>0</v>
      </c>
      <c r="Y77">
        <v>92.719942324794829</v>
      </c>
      <c r="Z77" s="481">
        <v>0</v>
      </c>
      <c r="AA77">
        <v>0</v>
      </c>
      <c r="AB77">
        <v>90.316035449504852</v>
      </c>
      <c r="AC77">
        <v>28.245216049253941</v>
      </c>
      <c r="AD77">
        <v>83.620419253595173</v>
      </c>
      <c r="AE77">
        <v>0</v>
      </c>
      <c r="AF77">
        <v>0</v>
      </c>
      <c r="AG77" s="481">
        <v>0.1678695652190072</v>
      </c>
      <c r="AH77">
        <v>1.1108695651955713E-2</v>
      </c>
      <c r="AI77">
        <v>150.92391304392368</v>
      </c>
      <c r="AJ77">
        <v>311.91040000016801</v>
      </c>
      <c r="AK77">
        <v>251.5889230761677</v>
      </c>
      <c r="AL77">
        <v>0</v>
      </c>
      <c r="AM77">
        <v>0</v>
      </c>
      <c r="AN77" s="481">
        <v>0</v>
      </c>
      <c r="AO77">
        <v>0</v>
      </c>
      <c r="AP77">
        <v>0</v>
      </c>
      <c r="AQ77">
        <v>0</v>
      </c>
      <c r="AR77">
        <v>0</v>
      </c>
      <c r="AS77">
        <v>0</v>
      </c>
      <c r="AT77">
        <v>0</v>
      </c>
      <c r="AU77" s="481">
        <v>0</v>
      </c>
      <c r="AV77">
        <v>0</v>
      </c>
      <c r="AW77">
        <v>0</v>
      </c>
      <c r="AX77">
        <v>0</v>
      </c>
      <c r="AY77">
        <v>284.62399999983609</v>
      </c>
      <c r="AZ77">
        <v>157.37343749997672</v>
      </c>
      <c r="BA77">
        <v>73.708799999207258</v>
      </c>
      <c r="BP77" s="481">
        <v>25.749999999883585</v>
      </c>
      <c r="BQ77">
        <v>0</v>
      </c>
      <c r="BR77">
        <v>0</v>
      </c>
      <c r="BS77">
        <v>0</v>
      </c>
      <c r="BT77">
        <v>0</v>
      </c>
    </row>
    <row r="78" spans="1:72" ht="15.75" customHeight="1" x14ac:dyDescent="0.25">
      <c r="A78" s="324" t="s">
        <v>747</v>
      </c>
      <c r="B78" s="324">
        <v>46238</v>
      </c>
      <c r="C78" s="332">
        <v>0.25</v>
      </c>
      <c r="D78" s="332">
        <v>0.29166666666666669</v>
      </c>
      <c r="E78" s="481">
        <v>2889.460869550705</v>
      </c>
      <c r="F78">
        <v>2889.727999985218</v>
      </c>
      <c r="G78">
        <v>1824.2634203135967</v>
      </c>
      <c r="H78">
        <v>1075.8826666623354</v>
      </c>
      <c r="I78">
        <v>313.10294029861689</v>
      </c>
      <c r="J78">
        <v>378.82957911491394</v>
      </c>
      <c r="K78">
        <v>382.17294716835022</v>
      </c>
      <c r="L78" s="481">
        <v>309.54883615672588</v>
      </c>
      <c r="M78">
        <v>441.09165554121137</v>
      </c>
      <c r="N78">
        <v>0</v>
      </c>
      <c r="O78">
        <v>0</v>
      </c>
      <c r="P78">
        <v>0</v>
      </c>
      <c r="Q78">
        <v>11.049525083974004</v>
      </c>
      <c r="R78">
        <v>0</v>
      </c>
      <c r="S78" s="481">
        <v>95.634654608555138</v>
      </c>
      <c r="T78">
        <v>87.556277888827026</v>
      </c>
      <c r="U78">
        <v>0</v>
      </c>
      <c r="V78">
        <v>0</v>
      </c>
      <c r="W78">
        <v>101.24093066900969</v>
      </c>
      <c r="X78">
        <v>0</v>
      </c>
      <c r="Y78">
        <v>92.71700023021549</v>
      </c>
      <c r="Z78" s="481">
        <v>0</v>
      </c>
      <c r="AA78">
        <v>0.69583333336049691</v>
      </c>
      <c r="AB78">
        <v>101.80989757785574</v>
      </c>
      <c r="AC78">
        <v>27.800925925839692</v>
      </c>
      <c r="AD78">
        <v>148.5670807454735</v>
      </c>
      <c r="AE78">
        <v>0</v>
      </c>
      <c r="AF78">
        <v>0</v>
      </c>
      <c r="AG78" s="481">
        <v>0.16773913043289213</v>
      </c>
      <c r="AH78">
        <v>1.0953804347764162E-2</v>
      </c>
      <c r="AI78">
        <v>122.67391304299235</v>
      </c>
      <c r="AJ78">
        <v>328.46524878032506</v>
      </c>
      <c r="AK78">
        <v>264.77796622924507</v>
      </c>
      <c r="AL78">
        <v>0</v>
      </c>
      <c r="AM78">
        <v>0</v>
      </c>
      <c r="AN78" s="481">
        <v>0</v>
      </c>
      <c r="AO78">
        <v>0</v>
      </c>
      <c r="AP78">
        <v>0</v>
      </c>
      <c r="AQ78">
        <v>0</v>
      </c>
      <c r="AR78">
        <v>0</v>
      </c>
      <c r="AS78">
        <v>0</v>
      </c>
      <c r="AT78">
        <v>0</v>
      </c>
      <c r="AU78" s="481">
        <v>0</v>
      </c>
      <c r="AV78">
        <v>0</v>
      </c>
      <c r="AW78">
        <v>0</v>
      </c>
      <c r="AX78">
        <v>0</v>
      </c>
      <c r="AY78">
        <v>269.31199999991804</v>
      </c>
      <c r="AZ78">
        <v>158.18828124995343</v>
      </c>
      <c r="BA78">
        <v>72.703999999910593</v>
      </c>
      <c r="BP78" s="481">
        <v>16.052232143003494</v>
      </c>
      <c r="BQ78">
        <v>0</v>
      </c>
      <c r="BR78">
        <v>0</v>
      </c>
      <c r="BS78">
        <v>0.36277499999960128</v>
      </c>
      <c r="BT78">
        <v>0.75530000000071595</v>
      </c>
    </row>
    <row r="79" spans="1:72" ht="15.75" customHeight="1" x14ac:dyDescent="0.25">
      <c r="A79" s="324" t="s">
        <v>748</v>
      </c>
      <c r="B79" s="324">
        <v>46238</v>
      </c>
      <c r="C79" s="332">
        <v>0.29166666666666669</v>
      </c>
      <c r="D79" s="332">
        <v>0.33333333333333331</v>
      </c>
      <c r="E79" s="481">
        <v>2823.7764637768269</v>
      </c>
      <c r="F79">
        <v>2823.5093333423138</v>
      </c>
      <c r="G79">
        <v>1807.9981449246407</v>
      </c>
      <c r="H79">
        <v>1035.2639999985695</v>
      </c>
      <c r="I79">
        <v>298.27712750062346</v>
      </c>
      <c r="J79">
        <v>299.16255647689104</v>
      </c>
      <c r="K79">
        <v>383.48053079843521</v>
      </c>
      <c r="L79" s="481">
        <v>325.05346893519163</v>
      </c>
      <c r="M79">
        <v>499.14630152285099</v>
      </c>
      <c r="N79">
        <v>0</v>
      </c>
      <c r="O79">
        <v>0</v>
      </c>
      <c r="P79">
        <v>0</v>
      </c>
      <c r="Q79">
        <v>14.47253333311528</v>
      </c>
      <c r="R79">
        <v>0</v>
      </c>
      <c r="S79" s="481">
        <v>96.217043478507549</v>
      </c>
      <c r="T79">
        <v>75.275130434893072</v>
      </c>
      <c r="U79">
        <v>0</v>
      </c>
      <c r="V79">
        <v>0</v>
      </c>
      <c r="W79">
        <v>102.61147826164961</v>
      </c>
      <c r="X79">
        <v>0</v>
      </c>
      <c r="Y79">
        <v>93.746412036940455</v>
      </c>
      <c r="Z79" s="481">
        <v>0</v>
      </c>
      <c r="AA79">
        <v>5.991084368492011</v>
      </c>
      <c r="AB79">
        <v>91.059667639434338</v>
      </c>
      <c r="AC79">
        <v>28.113233024720103</v>
      </c>
      <c r="AD79">
        <v>85.262500000186265</v>
      </c>
      <c r="AE79">
        <v>0</v>
      </c>
      <c r="AF79">
        <v>0</v>
      </c>
      <c r="AG79" s="481">
        <v>0.16775035063983523</v>
      </c>
      <c r="AH79">
        <v>1.0889405095895199E-2</v>
      </c>
      <c r="AI79">
        <v>139.75409069657326</v>
      </c>
      <c r="AJ79">
        <v>315.48675121949054</v>
      </c>
      <c r="AK79">
        <v>253.55114146322012</v>
      </c>
      <c r="AL79">
        <v>0</v>
      </c>
      <c r="AM79">
        <v>0</v>
      </c>
      <c r="AN79" s="481">
        <v>0</v>
      </c>
      <c r="AO79">
        <v>0</v>
      </c>
      <c r="AP79">
        <v>0</v>
      </c>
      <c r="AQ79">
        <v>0</v>
      </c>
      <c r="AR79">
        <v>0</v>
      </c>
      <c r="AS79">
        <v>0</v>
      </c>
      <c r="AT79">
        <v>0</v>
      </c>
      <c r="AU79" s="481">
        <v>0</v>
      </c>
      <c r="AV79">
        <v>0</v>
      </c>
      <c r="AW79">
        <v>0</v>
      </c>
      <c r="AX79">
        <v>0</v>
      </c>
      <c r="AY79">
        <v>264.63040000014007</v>
      </c>
      <c r="AZ79">
        <v>146.87578125006985</v>
      </c>
      <c r="BA79">
        <v>66.451199999079108</v>
      </c>
      <c r="BP79" s="481">
        <v>12.311469780164771</v>
      </c>
      <c r="BQ79">
        <v>0</v>
      </c>
      <c r="BR79">
        <v>0</v>
      </c>
      <c r="BS79">
        <v>12.381475000000137</v>
      </c>
      <c r="BT79">
        <v>9.0562294117626152</v>
      </c>
    </row>
    <row r="80" spans="1:72" ht="15.75" customHeight="1" x14ac:dyDescent="0.25">
      <c r="A80" s="324" t="s">
        <v>749</v>
      </c>
      <c r="B80" s="324">
        <v>46238</v>
      </c>
      <c r="C80" s="332">
        <v>0.33333333333333331</v>
      </c>
      <c r="D80" s="332">
        <v>0.375</v>
      </c>
      <c r="E80" s="481">
        <v>2982.5706666707993</v>
      </c>
      <c r="F80">
        <v>2978.8011594116688</v>
      </c>
      <c r="G80">
        <v>1934.3805217444897</v>
      </c>
      <c r="H80">
        <v>1057.1093333363533</v>
      </c>
      <c r="I80">
        <v>333.16447457671165</v>
      </c>
      <c r="J80">
        <v>299.77166101709008</v>
      </c>
      <c r="K80">
        <v>381.69166100770235</v>
      </c>
      <c r="L80" s="481">
        <v>320.25166101008654</v>
      </c>
      <c r="M80">
        <v>533.17423728480935</v>
      </c>
      <c r="N80">
        <v>0</v>
      </c>
      <c r="O80">
        <v>0</v>
      </c>
      <c r="P80">
        <v>0</v>
      </c>
      <c r="Q80">
        <v>39.799466666765511</v>
      </c>
      <c r="R80">
        <v>0</v>
      </c>
      <c r="S80" s="481">
        <v>95.922086956445128</v>
      </c>
      <c r="T80">
        <v>58.245565216988325</v>
      </c>
      <c r="U80">
        <v>0</v>
      </c>
      <c r="V80">
        <v>0</v>
      </c>
      <c r="W80">
        <v>132.19394782558084</v>
      </c>
      <c r="X80">
        <v>0</v>
      </c>
      <c r="Y80">
        <v>93.779687500093132</v>
      </c>
      <c r="Z80" s="481">
        <v>0</v>
      </c>
      <c r="AA80">
        <v>13.995729813701473</v>
      </c>
      <c r="AB80">
        <v>95.607996894512326</v>
      </c>
      <c r="AC80">
        <v>28.270671583712101</v>
      </c>
      <c r="AD80">
        <v>88.052406832575798</v>
      </c>
      <c r="AE80">
        <v>0</v>
      </c>
      <c r="AF80">
        <v>0</v>
      </c>
      <c r="AG80" s="481">
        <v>0.16574193547421601</v>
      </c>
      <c r="AH80">
        <v>1.0938172043097438E-2</v>
      </c>
      <c r="AI80">
        <v>133.44623655918986</v>
      </c>
      <c r="AJ80">
        <v>312.09599999990314</v>
      </c>
      <c r="AK80">
        <v>250.67519999947399</v>
      </c>
      <c r="AL80">
        <v>0</v>
      </c>
      <c r="AM80">
        <v>0</v>
      </c>
      <c r="AN80" s="481">
        <v>0</v>
      </c>
      <c r="AO80">
        <v>0</v>
      </c>
      <c r="AP80">
        <v>0</v>
      </c>
      <c r="AQ80">
        <v>0</v>
      </c>
      <c r="AR80">
        <v>0</v>
      </c>
      <c r="AS80">
        <v>0</v>
      </c>
      <c r="AT80">
        <v>0</v>
      </c>
      <c r="AU80" s="481">
        <v>0</v>
      </c>
      <c r="AV80">
        <v>0</v>
      </c>
      <c r="AW80">
        <v>0</v>
      </c>
      <c r="AX80">
        <v>0</v>
      </c>
      <c r="AY80">
        <v>262.39999999990687</v>
      </c>
      <c r="AZ80">
        <v>138.9765625</v>
      </c>
      <c r="BA80">
        <v>61.439999999478459</v>
      </c>
      <c r="BP80" s="481">
        <v>15.258012820384465</v>
      </c>
      <c r="BQ80">
        <v>0</v>
      </c>
      <c r="BR80">
        <v>0</v>
      </c>
      <c r="BS80">
        <v>29.602250000001732</v>
      </c>
      <c r="BT80">
        <v>21.423214389891655</v>
      </c>
    </row>
    <row r="81" spans="1:72" ht="15.75" customHeight="1" x14ac:dyDescent="0.25">
      <c r="A81" s="324" t="s">
        <v>750</v>
      </c>
      <c r="B81" s="324">
        <v>46238</v>
      </c>
      <c r="C81" s="332">
        <v>0.375</v>
      </c>
      <c r="D81" s="332">
        <v>0.41666666666666669</v>
      </c>
      <c r="E81" s="481">
        <v>2856.9599999785423</v>
      </c>
      <c r="F81">
        <v>2844.3455072343349</v>
      </c>
      <c r="G81">
        <v>1824.0853333175182</v>
      </c>
      <c r="H81">
        <v>1046.527999997139</v>
      </c>
      <c r="I81">
        <v>295.60623728483915</v>
      </c>
      <c r="J81">
        <v>313.72672055661678</v>
      </c>
      <c r="K81">
        <v>344.13342373073101</v>
      </c>
      <c r="L81" s="481">
        <v>299.35511864721775</v>
      </c>
      <c r="M81">
        <v>559.89399415627122</v>
      </c>
      <c r="N81">
        <v>0</v>
      </c>
      <c r="O81">
        <v>0</v>
      </c>
      <c r="P81">
        <v>0</v>
      </c>
      <c r="Q81">
        <v>28.129151464439929</v>
      </c>
      <c r="R81">
        <v>0</v>
      </c>
      <c r="S81" s="481">
        <v>95.854709419421852</v>
      </c>
      <c r="T81">
        <v>59.43045059312135</v>
      </c>
      <c r="U81">
        <v>0</v>
      </c>
      <c r="V81">
        <v>0</v>
      </c>
      <c r="W81">
        <v>104.02726956550032</v>
      </c>
      <c r="X81">
        <v>0</v>
      </c>
      <c r="Y81">
        <v>93.487127976026386</v>
      </c>
      <c r="Z81" s="481">
        <v>0</v>
      </c>
      <c r="AA81">
        <v>13.379187590850051</v>
      </c>
      <c r="AB81">
        <v>87.923546511214226</v>
      </c>
      <c r="AC81">
        <v>28.027792399283499</v>
      </c>
      <c r="AD81">
        <v>110.80401208624244</v>
      </c>
      <c r="AE81">
        <v>0</v>
      </c>
      <c r="AF81">
        <v>0</v>
      </c>
      <c r="AG81" s="481">
        <v>0.1657685834543372</v>
      </c>
      <c r="AH81">
        <v>1.1154569892369182E-2</v>
      </c>
      <c r="AI81">
        <v>116.9838709672913</v>
      </c>
      <c r="AJ81">
        <v>279.55200000037439</v>
      </c>
      <c r="AK81">
        <v>222.15679999999702</v>
      </c>
      <c r="AL81">
        <v>0</v>
      </c>
      <c r="AM81">
        <v>0</v>
      </c>
      <c r="AN81" s="481">
        <v>0</v>
      </c>
      <c r="AO81">
        <v>0</v>
      </c>
      <c r="AP81">
        <v>0</v>
      </c>
      <c r="AQ81">
        <v>0</v>
      </c>
      <c r="AR81">
        <v>0</v>
      </c>
      <c r="AS81">
        <v>0</v>
      </c>
      <c r="AT81">
        <v>0</v>
      </c>
      <c r="AU81" s="481">
        <v>0</v>
      </c>
      <c r="AV81">
        <v>0</v>
      </c>
      <c r="AW81">
        <v>0</v>
      </c>
      <c r="AX81">
        <v>0</v>
      </c>
      <c r="AY81">
        <v>261.26720000011846</v>
      </c>
      <c r="AZ81">
        <v>140.77968749997672</v>
      </c>
      <c r="BA81">
        <v>63.06560000218451</v>
      </c>
      <c r="BP81" s="481">
        <v>11.268910256447271</v>
      </c>
      <c r="BQ81">
        <v>0</v>
      </c>
      <c r="BR81">
        <v>0</v>
      </c>
      <c r="BS81">
        <v>28.578324999998586</v>
      </c>
      <c r="BT81">
        <v>21.646106198346388</v>
      </c>
    </row>
    <row r="82" spans="1:72" ht="15.75" customHeight="1" x14ac:dyDescent="0.25">
      <c r="A82" s="324" t="s">
        <v>883</v>
      </c>
      <c r="B82" s="324">
        <v>46238</v>
      </c>
      <c r="C82" s="332">
        <v>0.41666666666666669</v>
      </c>
      <c r="D82" s="332">
        <v>0.45833333333333331</v>
      </c>
      <c r="E82" s="481">
        <v>2742.0939130485058</v>
      </c>
      <c r="F82">
        <v>2742.272000014782</v>
      </c>
      <c r="G82">
        <v>1759.2320000231266</v>
      </c>
      <c r="H82">
        <v>1007.2746666669846</v>
      </c>
      <c r="I82">
        <v>309.73396610096097</v>
      </c>
      <c r="J82">
        <v>297.68805910274386</v>
      </c>
      <c r="K82">
        <v>337.39932204037905</v>
      </c>
      <c r="L82" s="481">
        <v>295.60623729228973</v>
      </c>
      <c r="M82">
        <v>519.8532600812614</v>
      </c>
      <c r="N82">
        <v>0</v>
      </c>
      <c r="O82">
        <v>0</v>
      </c>
      <c r="P82">
        <v>0</v>
      </c>
      <c r="Q82">
        <v>41.502848535776138</v>
      </c>
      <c r="R82">
        <v>0</v>
      </c>
      <c r="S82" s="481">
        <v>95.900421015452594</v>
      </c>
      <c r="T82">
        <v>36.102071146480739</v>
      </c>
      <c r="U82">
        <v>0</v>
      </c>
      <c r="V82">
        <v>0</v>
      </c>
      <c r="W82">
        <v>131.90678260847926</v>
      </c>
      <c r="X82">
        <v>0</v>
      </c>
      <c r="Y82">
        <v>93.839648033026606</v>
      </c>
      <c r="Z82" s="481">
        <v>0</v>
      </c>
      <c r="AA82">
        <v>24.260369862546213</v>
      </c>
      <c r="AB82">
        <v>90.389264047611505</v>
      </c>
      <c r="AC82">
        <v>28.358853563666344</v>
      </c>
      <c r="AD82">
        <v>100.64629847183824</v>
      </c>
      <c r="AE82">
        <v>0</v>
      </c>
      <c r="AF82">
        <v>0</v>
      </c>
      <c r="AG82" s="481">
        <v>0.16484782609040849</v>
      </c>
      <c r="AH82">
        <v>1.1172043010901689E-2</v>
      </c>
      <c r="AI82">
        <v>108.02688172087073</v>
      </c>
      <c r="AJ82">
        <v>291.43999999971129</v>
      </c>
      <c r="AK82">
        <v>232.06400000024587</v>
      </c>
      <c r="AL82">
        <v>0</v>
      </c>
      <c r="AM82">
        <v>0</v>
      </c>
      <c r="AN82" s="481">
        <v>0</v>
      </c>
      <c r="AO82">
        <v>0</v>
      </c>
      <c r="AP82">
        <v>0</v>
      </c>
      <c r="AQ82">
        <v>0</v>
      </c>
      <c r="AR82">
        <v>0</v>
      </c>
      <c r="AS82">
        <v>0</v>
      </c>
      <c r="AT82">
        <v>0</v>
      </c>
      <c r="AU82" s="481">
        <v>0</v>
      </c>
      <c r="AV82">
        <v>0</v>
      </c>
      <c r="AW82">
        <v>0</v>
      </c>
      <c r="AX82">
        <v>0</v>
      </c>
      <c r="AY82">
        <v>260.7168000000529</v>
      </c>
      <c r="AZ82">
        <v>128.30312499997672</v>
      </c>
      <c r="BA82">
        <v>54.182399999350309</v>
      </c>
      <c r="BP82" s="481">
        <v>9.3171875000698492</v>
      </c>
      <c r="BQ82">
        <v>0</v>
      </c>
      <c r="BR82">
        <v>0</v>
      </c>
      <c r="BS82">
        <v>53.159889285714598</v>
      </c>
      <c r="BT82">
        <v>39.968023949582857</v>
      </c>
    </row>
    <row r="83" spans="1:72" ht="15.75" customHeight="1" x14ac:dyDescent="0.25">
      <c r="A83" s="324" t="s">
        <v>884</v>
      </c>
      <c r="B83" s="324">
        <v>46238</v>
      </c>
      <c r="C83" s="332">
        <v>0.45833333333333331</v>
      </c>
      <c r="D83" s="332">
        <v>0.5</v>
      </c>
      <c r="E83" s="481">
        <v>2807.3034203052521</v>
      </c>
      <c r="F83">
        <v>2807.4013049602509</v>
      </c>
      <c r="G83">
        <v>1791.7031883895397</v>
      </c>
      <c r="H83">
        <v>1024.3413333296776</v>
      </c>
      <c r="I83">
        <v>302.13206779956818</v>
      </c>
      <c r="J83">
        <v>318.8631864413619</v>
      </c>
      <c r="K83">
        <v>359.40305317938328</v>
      </c>
      <c r="L83" s="481">
        <v>298.45261015743017</v>
      </c>
      <c r="M83">
        <v>506.47722267732024</v>
      </c>
      <c r="N83">
        <v>0</v>
      </c>
      <c r="O83">
        <v>0</v>
      </c>
      <c r="P83">
        <v>0</v>
      </c>
      <c r="Q83">
        <v>31.743999999947846</v>
      </c>
      <c r="R83">
        <v>0</v>
      </c>
      <c r="S83" s="481">
        <v>95.782956521492451</v>
      </c>
      <c r="T83">
        <v>38.722782609052956</v>
      </c>
      <c r="U83">
        <v>0</v>
      </c>
      <c r="V83">
        <v>0</v>
      </c>
      <c r="W83">
        <v>135.61865893751383</v>
      </c>
      <c r="X83">
        <v>0</v>
      </c>
      <c r="Y83">
        <v>93.507763975299895</v>
      </c>
      <c r="Z83" s="481">
        <v>0</v>
      </c>
      <c r="AA83">
        <v>25.016915401385631</v>
      </c>
      <c r="AB83">
        <v>94.116930820513517</v>
      </c>
      <c r="AC83">
        <v>28.513339920900762</v>
      </c>
      <c r="AD83">
        <v>119.23858007788658</v>
      </c>
      <c r="AE83">
        <v>0</v>
      </c>
      <c r="AF83">
        <v>0</v>
      </c>
      <c r="AG83" s="481">
        <v>0.16460939691387466</v>
      </c>
      <c r="AH83">
        <v>1.1295698924641329E-2</v>
      </c>
      <c r="AI83">
        <v>113.51612903177738</v>
      </c>
      <c r="AJ83">
        <v>310.15360000007786</v>
      </c>
      <c r="AK83">
        <v>248.95999999996275</v>
      </c>
      <c r="AL83">
        <v>0</v>
      </c>
      <c r="AM83">
        <v>0</v>
      </c>
      <c r="AN83" s="481">
        <v>0</v>
      </c>
      <c r="AO83">
        <v>0</v>
      </c>
      <c r="AP83">
        <v>0</v>
      </c>
      <c r="AQ83">
        <v>0</v>
      </c>
      <c r="AR83">
        <v>0</v>
      </c>
      <c r="AS83">
        <v>0</v>
      </c>
      <c r="AT83">
        <v>0</v>
      </c>
      <c r="AU83" s="481">
        <v>0</v>
      </c>
      <c r="AV83">
        <v>0</v>
      </c>
      <c r="AW83">
        <v>0</v>
      </c>
      <c r="AX83">
        <v>0</v>
      </c>
      <c r="AY83">
        <v>261.30239999992773</v>
      </c>
      <c r="AZ83">
        <v>132.97187500004657</v>
      </c>
      <c r="BA83">
        <v>54.259200001135468</v>
      </c>
      <c r="BP83" s="481">
        <v>14.459946646355093</v>
      </c>
      <c r="BQ83">
        <v>0</v>
      </c>
      <c r="BR83">
        <v>0</v>
      </c>
      <c r="BS83">
        <v>53.466302380951674</v>
      </c>
      <c r="BT83">
        <v>39.540168067222112</v>
      </c>
    </row>
    <row r="84" spans="1:72" ht="15.75" customHeight="1" x14ac:dyDescent="0.25">
      <c r="A84" s="324" t="s">
        <v>885</v>
      </c>
      <c r="B84" s="324">
        <v>46238</v>
      </c>
      <c r="C84" s="332">
        <v>0.5</v>
      </c>
      <c r="D84" s="332">
        <v>0.54166666666666663</v>
      </c>
      <c r="E84" s="481">
        <v>2758.6559999883175</v>
      </c>
      <c r="F84">
        <v>2758.3800283670425</v>
      </c>
      <c r="G84">
        <v>1776.5954782664776</v>
      </c>
      <c r="H84">
        <v>996.93078261613846</v>
      </c>
      <c r="I84">
        <v>261.38033898174763</v>
      </c>
      <c r="J84">
        <v>309.94223728775978</v>
      </c>
      <c r="K84">
        <v>366.49145529419184</v>
      </c>
      <c r="L84" s="481">
        <v>312.75389831513166</v>
      </c>
      <c r="M84">
        <v>533.62908241152763</v>
      </c>
      <c r="N84">
        <v>0</v>
      </c>
      <c r="O84">
        <v>0</v>
      </c>
      <c r="P84">
        <v>0</v>
      </c>
      <c r="Q84">
        <v>37.48730434756726</v>
      </c>
      <c r="R84">
        <v>0</v>
      </c>
      <c r="S84" s="481">
        <v>95.549217391293496</v>
      </c>
      <c r="T84">
        <v>7.61024927534163</v>
      </c>
      <c r="U84">
        <v>0</v>
      </c>
      <c r="V84">
        <v>0</v>
      </c>
      <c r="W84">
        <v>141.61821062769741</v>
      </c>
      <c r="X84">
        <v>0</v>
      </c>
      <c r="Y84">
        <v>93.526397515553981</v>
      </c>
      <c r="Z84" s="481">
        <v>0</v>
      </c>
      <c r="AA84">
        <v>36.665218160836957</v>
      </c>
      <c r="AB84">
        <v>103.19324080087245</v>
      </c>
      <c r="AC84">
        <v>27.926178551279008</v>
      </c>
      <c r="AD84">
        <v>115.20135717093945</v>
      </c>
      <c r="AE84">
        <v>0</v>
      </c>
      <c r="AF84">
        <v>0</v>
      </c>
      <c r="AG84" s="481">
        <v>0.16374193547744653</v>
      </c>
      <c r="AH84">
        <v>1.1108870967746043E-2</v>
      </c>
      <c r="AI84">
        <v>130.40322580654174</v>
      </c>
      <c r="AJ84">
        <v>312.249599999981</v>
      </c>
      <c r="AK84">
        <v>250.93120000045747</v>
      </c>
      <c r="AL84">
        <v>0</v>
      </c>
      <c r="AM84">
        <v>0</v>
      </c>
      <c r="AN84" s="481">
        <v>0</v>
      </c>
      <c r="AO84">
        <v>0</v>
      </c>
      <c r="AP84">
        <v>0</v>
      </c>
      <c r="AQ84">
        <v>0</v>
      </c>
      <c r="AR84">
        <v>0</v>
      </c>
      <c r="AS84">
        <v>0</v>
      </c>
      <c r="AT84">
        <v>0</v>
      </c>
      <c r="AU84" s="481">
        <v>0</v>
      </c>
      <c r="AV84">
        <v>0</v>
      </c>
      <c r="AW84">
        <v>0</v>
      </c>
      <c r="AX84">
        <v>0</v>
      </c>
      <c r="AY84">
        <v>263.16799999959767</v>
      </c>
      <c r="AZ84">
        <v>111.19453124993015</v>
      </c>
      <c r="BA84">
        <v>41.983999999240041</v>
      </c>
      <c r="BP84" s="481">
        <v>17.122865853714757</v>
      </c>
      <c r="BQ84">
        <v>0</v>
      </c>
      <c r="BR84">
        <v>0</v>
      </c>
      <c r="BS84">
        <v>92.343124999999418</v>
      </c>
      <c r="BT84">
        <v>67.521024098896305</v>
      </c>
    </row>
    <row r="85" spans="1:72" ht="15.75" customHeight="1" x14ac:dyDescent="0.25">
      <c r="A85" s="324" t="s">
        <v>886</v>
      </c>
      <c r="B85" s="324">
        <v>46238</v>
      </c>
      <c r="C85" s="332">
        <v>0.54166666666666663</v>
      </c>
      <c r="D85" s="332">
        <v>0.58333333333333337</v>
      </c>
      <c r="E85" s="481">
        <v>2810.538666665554</v>
      </c>
      <c r="F85">
        <v>2811.0432463884354</v>
      </c>
      <c r="G85">
        <v>1843.1999999880791</v>
      </c>
      <c r="H85">
        <v>979.38921739161015</v>
      </c>
      <c r="I85">
        <v>275.57749152556062</v>
      </c>
      <c r="J85">
        <v>308.34549152478576</v>
      </c>
      <c r="K85">
        <v>378.34495849907398</v>
      </c>
      <c r="L85" s="481">
        <v>316.91932202875614</v>
      </c>
      <c r="M85">
        <v>545.24319345131516</v>
      </c>
      <c r="N85">
        <v>0</v>
      </c>
      <c r="O85">
        <v>0</v>
      </c>
      <c r="P85">
        <v>0</v>
      </c>
      <c r="Q85">
        <v>34.749217391014099</v>
      </c>
      <c r="R85">
        <v>0</v>
      </c>
      <c r="S85" s="481">
        <v>95.560347826220095</v>
      </c>
      <c r="T85">
        <v>9.352533333003521</v>
      </c>
      <c r="U85">
        <v>0</v>
      </c>
      <c r="V85">
        <v>0</v>
      </c>
      <c r="W85">
        <v>140.66643478255719</v>
      </c>
      <c r="X85">
        <v>0</v>
      </c>
      <c r="Y85">
        <v>92.972063037101179</v>
      </c>
      <c r="Z85" s="481">
        <v>0</v>
      </c>
      <c r="AA85">
        <v>34.576018611667678</v>
      </c>
      <c r="AB85">
        <v>98.100015057250857</v>
      </c>
      <c r="AC85">
        <v>28.077974063809961</v>
      </c>
      <c r="AD85">
        <v>114.46258729603142</v>
      </c>
      <c r="AE85">
        <v>0</v>
      </c>
      <c r="AF85">
        <v>0</v>
      </c>
      <c r="AG85" s="481">
        <v>0.16575736325467005</v>
      </c>
      <c r="AH85">
        <v>1.2234718326226357E-2</v>
      </c>
      <c r="AI85">
        <v>132.35869565233588</v>
      </c>
      <c r="AJ85">
        <v>324.01066666678526</v>
      </c>
      <c r="AK85">
        <v>261.37600000016391</v>
      </c>
      <c r="AL85">
        <v>0</v>
      </c>
      <c r="AM85">
        <v>0</v>
      </c>
      <c r="AN85" s="481">
        <v>0</v>
      </c>
      <c r="AO85">
        <v>0</v>
      </c>
      <c r="AP85">
        <v>0</v>
      </c>
      <c r="AQ85">
        <v>0</v>
      </c>
      <c r="AR85">
        <v>0</v>
      </c>
      <c r="AS85">
        <v>0</v>
      </c>
      <c r="AT85">
        <v>0</v>
      </c>
      <c r="AU85" s="481">
        <v>0</v>
      </c>
      <c r="AV85">
        <v>0</v>
      </c>
      <c r="AW85">
        <v>0</v>
      </c>
      <c r="AX85">
        <v>0</v>
      </c>
      <c r="AY85">
        <v>262.73600000003353</v>
      </c>
      <c r="AZ85">
        <v>127.03515625</v>
      </c>
      <c r="BA85">
        <v>50.240000000223517</v>
      </c>
      <c r="BP85" s="481">
        <v>12.542187499930151</v>
      </c>
      <c r="BQ85">
        <v>0</v>
      </c>
      <c r="BR85">
        <v>0</v>
      </c>
      <c r="BS85">
        <v>77.147282062147497</v>
      </c>
      <c r="BT85">
        <v>55.846667217632785</v>
      </c>
    </row>
    <row r="86" spans="1:72" ht="15.75" customHeight="1" x14ac:dyDescent="0.25">
      <c r="A86" s="324" t="s">
        <v>887</v>
      </c>
      <c r="B86" s="324">
        <v>46238</v>
      </c>
      <c r="C86" s="332">
        <v>0.58333333333333337</v>
      </c>
      <c r="D86" s="332">
        <v>0.625</v>
      </c>
      <c r="E86" s="481">
        <v>2790.2664347887039</v>
      </c>
      <c r="F86">
        <v>2790.2367536127567</v>
      </c>
      <c r="G86">
        <v>1856.1706666648388</v>
      </c>
      <c r="H86">
        <v>960.85333332419395</v>
      </c>
      <c r="I86">
        <v>322.05667796358466</v>
      </c>
      <c r="J86">
        <v>313.4805333353579</v>
      </c>
      <c r="K86">
        <v>354.83904150128365</v>
      </c>
      <c r="L86" s="481">
        <v>334.87808361649513</v>
      </c>
      <c r="M86">
        <v>514.71829807013273</v>
      </c>
      <c r="N86">
        <v>0</v>
      </c>
      <c r="O86">
        <v>0</v>
      </c>
      <c r="P86">
        <v>0</v>
      </c>
      <c r="Q86">
        <v>58.892367149703205</v>
      </c>
      <c r="R86">
        <v>0</v>
      </c>
      <c r="S86" s="481">
        <v>95.2208695653826</v>
      </c>
      <c r="T86">
        <v>24.442434783093631</v>
      </c>
      <c r="U86">
        <v>0</v>
      </c>
      <c r="V86">
        <v>0</v>
      </c>
      <c r="W86">
        <v>140.81113043427467</v>
      </c>
      <c r="X86">
        <v>0</v>
      </c>
      <c r="Y86">
        <v>89.658371745608747</v>
      </c>
      <c r="Z86" s="481">
        <v>0</v>
      </c>
      <c r="AA86">
        <v>21.921411725052167</v>
      </c>
      <c r="AB86">
        <v>96.673877762164921</v>
      </c>
      <c r="AC86">
        <v>28.022064917255193</v>
      </c>
      <c r="AD86">
        <v>114.95201115123928</v>
      </c>
      <c r="AE86">
        <v>0</v>
      </c>
      <c r="AF86">
        <v>0</v>
      </c>
      <c r="AG86" s="481">
        <v>0.16573913043612265</v>
      </c>
      <c r="AH86">
        <v>1.1483695652259485E-2</v>
      </c>
      <c r="AI86">
        <v>151.46739130374044</v>
      </c>
      <c r="AJ86">
        <v>316.80853333324194</v>
      </c>
      <c r="AK86">
        <v>255.12959999963641</v>
      </c>
      <c r="AL86">
        <v>0</v>
      </c>
      <c r="AM86">
        <v>0</v>
      </c>
      <c r="AN86" s="481">
        <v>0</v>
      </c>
      <c r="AO86">
        <v>0</v>
      </c>
      <c r="AP86">
        <v>0</v>
      </c>
      <c r="AQ86">
        <v>0</v>
      </c>
      <c r="AR86">
        <v>0</v>
      </c>
      <c r="AS86">
        <v>0</v>
      </c>
      <c r="AT86">
        <v>0</v>
      </c>
      <c r="AU86" s="481">
        <v>0</v>
      </c>
      <c r="AV86">
        <v>0</v>
      </c>
      <c r="AW86">
        <v>0</v>
      </c>
      <c r="AX86">
        <v>0</v>
      </c>
      <c r="AY86">
        <v>263.0144000002183</v>
      </c>
      <c r="AZ86">
        <v>124.96562500006985</v>
      </c>
      <c r="BA86">
        <v>55.142400000244379</v>
      </c>
      <c r="BP86" s="481">
        <v>11.167187499930151</v>
      </c>
      <c r="BQ86">
        <v>0</v>
      </c>
      <c r="BR86">
        <v>0</v>
      </c>
      <c r="BS86">
        <v>48.606926271186239</v>
      </c>
      <c r="BT86">
        <v>35.753233053219446</v>
      </c>
    </row>
    <row r="87" spans="1:72" ht="15.75" customHeight="1" x14ac:dyDescent="0.25">
      <c r="A87" s="324" t="s">
        <v>888</v>
      </c>
      <c r="B87" s="324">
        <v>46238</v>
      </c>
      <c r="C87" s="332">
        <v>0.625</v>
      </c>
      <c r="D87" s="332">
        <v>0.66666666666666663</v>
      </c>
      <c r="E87" s="481">
        <v>2823.9842318892479</v>
      </c>
      <c r="F87">
        <v>2807.1253333389759</v>
      </c>
      <c r="G87">
        <v>1824.1743768155575</v>
      </c>
      <c r="H87">
        <v>1002.4663188606501</v>
      </c>
      <c r="I87">
        <v>307.5124067813158</v>
      </c>
      <c r="J87">
        <v>303.66763760894537</v>
      </c>
      <c r="K87">
        <v>342.46725422888994</v>
      </c>
      <c r="L87" s="481">
        <v>317.84381468594074</v>
      </c>
      <c r="M87">
        <v>563.13057627156377</v>
      </c>
      <c r="N87">
        <v>0</v>
      </c>
      <c r="O87">
        <v>0</v>
      </c>
      <c r="P87">
        <v>0</v>
      </c>
      <c r="Q87">
        <v>42.283285024575889</v>
      </c>
      <c r="R87">
        <v>0</v>
      </c>
      <c r="S87" s="481">
        <v>95.437913043424487</v>
      </c>
      <c r="T87">
        <v>18.220521738752723</v>
      </c>
      <c r="U87">
        <v>0</v>
      </c>
      <c r="V87">
        <v>0</v>
      </c>
      <c r="W87">
        <v>140.29913043510169</v>
      </c>
      <c r="X87">
        <v>0</v>
      </c>
      <c r="Y87">
        <v>93.174596664030105</v>
      </c>
      <c r="Z87" s="481">
        <v>0</v>
      </c>
      <c r="AA87">
        <v>28.129830510995816</v>
      </c>
      <c r="AB87">
        <v>84.70941382041201</v>
      </c>
      <c r="AC87">
        <v>28.053125000093132</v>
      </c>
      <c r="AD87">
        <v>117.74899691343307</v>
      </c>
      <c r="AE87">
        <v>0</v>
      </c>
      <c r="AF87">
        <v>0</v>
      </c>
      <c r="AG87" s="481">
        <v>0.16577232352210558</v>
      </c>
      <c r="AH87">
        <v>1.1510080645166454E-2</v>
      </c>
      <c r="AI87">
        <v>130.95652173925191</v>
      </c>
      <c r="AJ87">
        <v>314.13120000017807</v>
      </c>
      <c r="AK87">
        <v>253.0304000005126</v>
      </c>
      <c r="AL87">
        <v>0</v>
      </c>
      <c r="AM87">
        <v>0</v>
      </c>
      <c r="AN87" s="481">
        <v>0</v>
      </c>
      <c r="AO87">
        <v>0</v>
      </c>
      <c r="AP87">
        <v>0</v>
      </c>
      <c r="AQ87">
        <v>0</v>
      </c>
      <c r="AR87">
        <v>0</v>
      </c>
      <c r="AS87">
        <v>0</v>
      </c>
      <c r="AT87">
        <v>0</v>
      </c>
      <c r="AU87" s="481">
        <v>0</v>
      </c>
      <c r="AV87">
        <v>0</v>
      </c>
      <c r="AW87">
        <v>0</v>
      </c>
      <c r="AX87">
        <v>0</v>
      </c>
      <c r="AY87">
        <v>278.98879999993369</v>
      </c>
      <c r="AZ87">
        <v>127.34843749995343</v>
      </c>
      <c r="BA87">
        <v>46.15679999999702</v>
      </c>
      <c r="BP87" s="481">
        <v>10.917759146424942</v>
      </c>
      <c r="BQ87">
        <v>0</v>
      </c>
      <c r="BR87">
        <v>0</v>
      </c>
      <c r="BS87">
        <v>58.813449999999648</v>
      </c>
      <c r="BT87">
        <v>39.129141051464103</v>
      </c>
    </row>
    <row r="88" spans="1:72" ht="15.75" customHeight="1" x14ac:dyDescent="0.25">
      <c r="A88" s="324" t="s">
        <v>889</v>
      </c>
      <c r="B88" s="324">
        <v>46238</v>
      </c>
      <c r="C88" s="332">
        <v>0.66666666666666663</v>
      </c>
      <c r="D88" s="332">
        <v>0.70833333333333337</v>
      </c>
      <c r="E88" s="481">
        <v>2923.9503768086433</v>
      </c>
      <c r="F88">
        <v>2919.7653333544731</v>
      </c>
      <c r="G88">
        <v>1915.4736231863499</v>
      </c>
      <c r="H88">
        <v>1023.1436669677496</v>
      </c>
      <c r="I88">
        <v>361.53424196317792</v>
      </c>
      <c r="J88">
        <v>318.71840532869101</v>
      </c>
      <c r="K88">
        <v>382.48404909670353</v>
      </c>
      <c r="L88" s="481">
        <v>316.57220339775085</v>
      </c>
      <c r="M88">
        <v>515.99186440557241</v>
      </c>
      <c r="N88">
        <v>0</v>
      </c>
      <c r="O88">
        <v>0</v>
      </c>
      <c r="P88">
        <v>0</v>
      </c>
      <c r="Q88">
        <v>58.701913043856621</v>
      </c>
      <c r="R88">
        <v>0</v>
      </c>
      <c r="S88" s="481">
        <v>95.582608695607632</v>
      </c>
      <c r="T88">
        <v>43.250643477775156</v>
      </c>
      <c r="U88">
        <v>0</v>
      </c>
      <c r="V88">
        <v>0</v>
      </c>
      <c r="W88">
        <v>141.51531594246626</v>
      </c>
      <c r="X88">
        <v>0</v>
      </c>
      <c r="Y88">
        <v>93.291843553073704</v>
      </c>
      <c r="Z88" s="481">
        <v>0</v>
      </c>
      <c r="AA88">
        <v>13.680032565549482</v>
      </c>
      <c r="AB88">
        <v>88.161211179569364</v>
      </c>
      <c r="AC88">
        <v>28.247479838784784</v>
      </c>
      <c r="AD88">
        <v>114.93684006202966</v>
      </c>
      <c r="AE88">
        <v>0</v>
      </c>
      <c r="AF88">
        <v>0</v>
      </c>
      <c r="AG88" s="481">
        <v>0.16570593734650174</v>
      </c>
      <c r="AH88">
        <v>1.1582310659150608E-2</v>
      </c>
      <c r="AI88">
        <v>132.48369565233588</v>
      </c>
      <c r="AJ88">
        <v>325.23067317041568</v>
      </c>
      <c r="AK88">
        <v>263.24884210526943</v>
      </c>
      <c r="AL88">
        <v>0</v>
      </c>
      <c r="AM88">
        <v>0</v>
      </c>
      <c r="AN88" s="481">
        <v>0</v>
      </c>
      <c r="AO88">
        <v>0</v>
      </c>
      <c r="AP88">
        <v>0</v>
      </c>
      <c r="AQ88">
        <v>0</v>
      </c>
      <c r="AR88">
        <v>0</v>
      </c>
      <c r="AS88">
        <v>0</v>
      </c>
      <c r="AT88">
        <v>0</v>
      </c>
      <c r="AU88" s="481">
        <v>0</v>
      </c>
      <c r="AV88">
        <v>0</v>
      </c>
      <c r="AW88">
        <v>0</v>
      </c>
      <c r="AX88">
        <v>0</v>
      </c>
      <c r="AY88">
        <v>280.14080000016838</v>
      </c>
      <c r="AZ88">
        <v>160.9921875</v>
      </c>
      <c r="BA88">
        <v>62.521600000560284</v>
      </c>
      <c r="BP88" s="481">
        <v>11.521303353598341</v>
      </c>
      <c r="BQ88">
        <v>0</v>
      </c>
      <c r="BR88">
        <v>0</v>
      </c>
      <c r="BS88">
        <v>28.004225210084769</v>
      </c>
      <c r="BT88">
        <v>19.480492561982828</v>
      </c>
    </row>
    <row r="89" spans="1:72" ht="15.75" customHeight="1" x14ac:dyDescent="0.25">
      <c r="A89" s="324" t="s">
        <v>890</v>
      </c>
      <c r="B89" s="324">
        <v>46238</v>
      </c>
      <c r="C89" s="332">
        <v>0.70833333333333337</v>
      </c>
      <c r="D89" s="332">
        <v>0.75</v>
      </c>
      <c r="E89" s="481">
        <v>2979.750956505537</v>
      </c>
      <c r="F89">
        <v>2983.9359999597073</v>
      </c>
      <c r="G89">
        <v>1956.5226666629314</v>
      </c>
      <c r="H89">
        <v>1043.7335503995419</v>
      </c>
      <c r="I89">
        <v>358.97992752864957</v>
      </c>
      <c r="J89">
        <v>327.87091525271535</v>
      </c>
      <c r="K89">
        <v>394.02035768330097</v>
      </c>
      <c r="L89" s="481">
        <v>327.67999999970198</v>
      </c>
      <c r="M89">
        <v>547.64908474683762</v>
      </c>
      <c r="N89">
        <v>0</v>
      </c>
      <c r="O89">
        <v>0</v>
      </c>
      <c r="P89">
        <v>0</v>
      </c>
      <c r="Q89">
        <v>30.675478260032833</v>
      </c>
      <c r="R89">
        <v>0</v>
      </c>
      <c r="S89" s="481">
        <v>95.666086956858635</v>
      </c>
      <c r="T89">
        <v>69.484088889323175</v>
      </c>
      <c r="U89">
        <v>0</v>
      </c>
      <c r="V89">
        <v>0</v>
      </c>
      <c r="W89">
        <v>138.15911883953959</v>
      </c>
      <c r="X89">
        <v>0</v>
      </c>
      <c r="Y89">
        <v>93.272690217476338</v>
      </c>
      <c r="Z89" s="481">
        <v>0.42919921875</v>
      </c>
      <c r="AA89">
        <v>0.49984681373462081</v>
      </c>
      <c r="AB89">
        <v>93.430937500204891</v>
      </c>
      <c r="AC89">
        <v>27.729082661215216</v>
      </c>
      <c r="AD89">
        <v>105.06628493778408</v>
      </c>
      <c r="AE89">
        <v>0</v>
      </c>
      <c r="AF89">
        <v>0</v>
      </c>
      <c r="AG89" s="481">
        <v>0.16577793361648219</v>
      </c>
      <c r="AH89">
        <v>1.1358695652234019E-2</v>
      </c>
      <c r="AI89">
        <v>139.76086956541985</v>
      </c>
      <c r="AJ89">
        <v>327.74212682945654</v>
      </c>
      <c r="AK89">
        <v>264.90475789364427</v>
      </c>
      <c r="AL89">
        <v>0</v>
      </c>
      <c r="AM89">
        <v>0</v>
      </c>
      <c r="AN89" s="481">
        <v>0</v>
      </c>
      <c r="AO89">
        <v>0</v>
      </c>
      <c r="AP89">
        <v>0</v>
      </c>
      <c r="AQ89">
        <v>0</v>
      </c>
      <c r="AR89">
        <v>0</v>
      </c>
      <c r="AS89">
        <v>0</v>
      </c>
      <c r="AT89">
        <v>0</v>
      </c>
      <c r="AU89" s="481">
        <v>0</v>
      </c>
      <c r="AV89">
        <v>0</v>
      </c>
      <c r="AW89">
        <v>0</v>
      </c>
      <c r="AX89">
        <v>0</v>
      </c>
      <c r="AY89">
        <v>262.78463209886104</v>
      </c>
      <c r="AZ89">
        <v>174.67578125</v>
      </c>
      <c r="BA89">
        <v>76.285392589867115</v>
      </c>
      <c r="BP89" s="481">
        <v>13.876562500023283</v>
      </c>
      <c r="BQ89">
        <v>0</v>
      </c>
      <c r="BR89">
        <v>0</v>
      </c>
      <c r="BS89">
        <v>9.3974789915591828E-2</v>
      </c>
      <c r="BT89">
        <v>0.38256666666711681</v>
      </c>
    </row>
    <row r="90" spans="1:72" ht="15.75" customHeight="1" x14ac:dyDescent="0.25">
      <c r="A90" s="324" t="s">
        <v>1377</v>
      </c>
      <c r="B90" s="324">
        <v>46238</v>
      </c>
      <c r="C90" s="332">
        <v>0.75</v>
      </c>
      <c r="D90" s="332">
        <v>0.79166666666666663</v>
      </c>
      <c r="E90" s="481">
        <v>3003.7333333492279</v>
      </c>
      <c r="F90">
        <v>3004.4160000383854</v>
      </c>
      <c r="G90">
        <v>1958.5706666707993</v>
      </c>
      <c r="H90">
        <v>1059.7657971084118</v>
      </c>
      <c r="I90">
        <v>330.28338983282447</v>
      </c>
      <c r="J90">
        <v>343.59538983181119</v>
      </c>
      <c r="K90">
        <v>396.82603389769793</v>
      </c>
      <c r="L90" s="481">
        <v>342.3284067735076</v>
      </c>
      <c r="M90">
        <v>546.29532203450799</v>
      </c>
      <c r="N90">
        <v>0</v>
      </c>
      <c r="O90">
        <v>0</v>
      </c>
      <c r="P90">
        <v>0</v>
      </c>
      <c r="Q90">
        <v>21.726608696393669</v>
      </c>
      <c r="R90">
        <v>0</v>
      </c>
      <c r="S90" s="481">
        <v>95.711845410056412</v>
      </c>
      <c r="T90">
        <v>71.073267633095384</v>
      </c>
      <c r="U90">
        <v>0</v>
      </c>
      <c r="V90">
        <v>0</v>
      </c>
      <c r="W90">
        <v>117.08104347903281</v>
      </c>
      <c r="X90">
        <v>0</v>
      </c>
      <c r="Y90">
        <v>93.509316770359874</v>
      </c>
      <c r="Z90" s="481">
        <v>0</v>
      </c>
      <c r="AA90">
        <v>0.28227124182740226</v>
      </c>
      <c r="AB90">
        <v>95.5390625</v>
      </c>
      <c r="AC90">
        <v>27.526379126124084</v>
      </c>
      <c r="AD90">
        <v>103.85056889057159</v>
      </c>
      <c r="AE90">
        <v>0</v>
      </c>
      <c r="AF90">
        <v>0</v>
      </c>
      <c r="AG90" s="481">
        <v>0.16770032725253259</v>
      </c>
      <c r="AH90">
        <v>1.1358724871342929E-2</v>
      </c>
      <c r="AI90">
        <v>155.17712716199458</v>
      </c>
      <c r="AJ90">
        <v>331.36639999994077</v>
      </c>
      <c r="AK90">
        <v>268.19840000011027</v>
      </c>
      <c r="AL90">
        <v>0</v>
      </c>
      <c r="AM90">
        <v>0</v>
      </c>
      <c r="AN90" s="481">
        <v>0</v>
      </c>
      <c r="AO90">
        <v>0</v>
      </c>
      <c r="AP90">
        <v>0</v>
      </c>
      <c r="AQ90">
        <v>0</v>
      </c>
      <c r="AR90">
        <v>0</v>
      </c>
      <c r="AS90">
        <v>0</v>
      </c>
      <c r="AT90">
        <v>0</v>
      </c>
      <c r="AU90" s="481">
        <v>0</v>
      </c>
      <c r="AV90">
        <v>0</v>
      </c>
      <c r="AW90">
        <v>0</v>
      </c>
      <c r="AX90">
        <v>0</v>
      </c>
      <c r="AY90">
        <v>263.12256790138781</v>
      </c>
      <c r="AZ90">
        <v>175.16093749995343</v>
      </c>
      <c r="BA90">
        <v>72.687407407909632</v>
      </c>
      <c r="BP90" s="481">
        <v>15.349999999976717</v>
      </c>
      <c r="BQ90">
        <v>0</v>
      </c>
      <c r="BR90">
        <v>0</v>
      </c>
      <c r="BS90">
        <v>7.9999999998108251E-3</v>
      </c>
      <c r="BT90">
        <v>0.30583333333197515</v>
      </c>
    </row>
    <row r="91" spans="1:72" ht="15.75" customHeight="1" x14ac:dyDescent="0.25">
      <c r="A91" s="324" t="s">
        <v>1378</v>
      </c>
      <c r="B91" s="324">
        <v>46238</v>
      </c>
      <c r="C91" s="332">
        <v>0.79166666666666663</v>
      </c>
      <c r="D91" s="332">
        <v>0.83333333333333337</v>
      </c>
      <c r="E91" s="481">
        <v>2889.520231872797</v>
      </c>
      <c r="F91">
        <v>2872.6613332927227</v>
      </c>
      <c r="G91">
        <v>1884.1599999964237</v>
      </c>
      <c r="H91">
        <v>1019.2213333398104</v>
      </c>
      <c r="I91">
        <v>333.02562711387873</v>
      </c>
      <c r="J91">
        <v>303.97179660946131</v>
      </c>
      <c r="K91">
        <v>391.27213560044765</v>
      </c>
      <c r="L91" s="481">
        <v>322.05667796730995</v>
      </c>
      <c r="M91">
        <v>516.23484745621681</v>
      </c>
      <c r="N91">
        <v>0</v>
      </c>
      <c r="O91">
        <v>0</v>
      </c>
      <c r="P91">
        <v>0</v>
      </c>
      <c r="Q91">
        <v>35.995826086960733</v>
      </c>
      <c r="R91">
        <v>0</v>
      </c>
      <c r="S91" s="481">
        <v>95.714937198441476</v>
      </c>
      <c r="T91">
        <v>72.425739130936563</v>
      </c>
      <c r="U91">
        <v>0</v>
      </c>
      <c r="V91">
        <v>0</v>
      </c>
      <c r="W91">
        <v>107.92069565225393</v>
      </c>
      <c r="X91">
        <v>0</v>
      </c>
      <c r="Y91">
        <v>93.268000506330281</v>
      </c>
      <c r="Z91" s="481">
        <v>0.4267578125</v>
      </c>
      <c r="AA91">
        <v>0</v>
      </c>
      <c r="AB91">
        <v>92.95591286290437</v>
      </c>
      <c r="AC91">
        <v>27.886658784002066</v>
      </c>
      <c r="AD91">
        <v>81.971568085253239</v>
      </c>
      <c r="AE91">
        <v>0</v>
      </c>
      <c r="AF91">
        <v>0</v>
      </c>
      <c r="AG91" s="481">
        <v>0.16974053297235514</v>
      </c>
      <c r="AH91">
        <v>1.1358870967796975E-2</v>
      </c>
      <c r="AI91">
        <v>134.20430107600987</v>
      </c>
      <c r="AJ91">
        <v>326.34239999996498</v>
      </c>
      <c r="AK91">
        <v>263.92685714364052</v>
      </c>
      <c r="AL91">
        <v>0</v>
      </c>
      <c r="AM91">
        <v>0</v>
      </c>
      <c r="AN91" s="481">
        <v>0</v>
      </c>
      <c r="AO91">
        <v>0</v>
      </c>
      <c r="AP91">
        <v>0</v>
      </c>
      <c r="AQ91">
        <v>0</v>
      </c>
      <c r="AR91">
        <v>0</v>
      </c>
      <c r="AS91">
        <v>0</v>
      </c>
      <c r="AT91">
        <v>0</v>
      </c>
      <c r="AU91" s="481">
        <v>0</v>
      </c>
      <c r="AV91">
        <v>0</v>
      </c>
      <c r="AW91">
        <v>0</v>
      </c>
      <c r="AX91">
        <v>0</v>
      </c>
      <c r="AY91">
        <v>263.77599999960512</v>
      </c>
      <c r="AZ91">
        <v>172.95859375002328</v>
      </c>
      <c r="BA91">
        <v>72.703999999910593</v>
      </c>
      <c r="BP91" s="481">
        <v>18.349999999976717</v>
      </c>
      <c r="BQ91">
        <v>0</v>
      </c>
      <c r="BR91">
        <v>0</v>
      </c>
      <c r="BS91">
        <v>0</v>
      </c>
      <c r="BT91">
        <v>0</v>
      </c>
    </row>
    <row r="92" spans="1:72" ht="15.75" customHeight="1" x14ac:dyDescent="0.25">
      <c r="A92" s="324" t="s">
        <v>1379</v>
      </c>
      <c r="B92" s="324">
        <v>46238</v>
      </c>
      <c r="C92" s="332">
        <v>0.83333333333333337</v>
      </c>
      <c r="D92" s="332">
        <v>0.875</v>
      </c>
      <c r="E92" s="481">
        <v>2954.7891014516354</v>
      </c>
      <c r="F92">
        <v>2954.5813333392143</v>
      </c>
      <c r="G92">
        <v>1925.1200000047684</v>
      </c>
      <c r="H92">
        <v>1050.7130434811115</v>
      </c>
      <c r="I92">
        <v>332.36610169708729</v>
      </c>
      <c r="J92">
        <v>340.34983050823212</v>
      </c>
      <c r="K92">
        <v>391.89694914966822</v>
      </c>
      <c r="L92" s="481">
        <v>339.06549152731895</v>
      </c>
      <c r="M92">
        <v>517.62332203611732</v>
      </c>
      <c r="N92">
        <v>0</v>
      </c>
      <c r="O92">
        <v>0</v>
      </c>
      <c r="P92">
        <v>0</v>
      </c>
      <c r="Q92">
        <v>20.624695652164519</v>
      </c>
      <c r="R92">
        <v>0</v>
      </c>
      <c r="S92" s="481">
        <v>96</v>
      </c>
      <c r="T92">
        <v>72.258782608434558</v>
      </c>
      <c r="U92">
        <v>0</v>
      </c>
      <c r="V92">
        <v>0</v>
      </c>
      <c r="W92">
        <v>114.68800000008196</v>
      </c>
      <c r="X92">
        <v>0</v>
      </c>
      <c r="Y92">
        <v>93.853117506019771</v>
      </c>
      <c r="Z92" s="481">
        <v>0</v>
      </c>
      <c r="AA92">
        <v>0</v>
      </c>
      <c r="AB92">
        <v>93.19703744770959</v>
      </c>
      <c r="AC92">
        <v>27.18852458987385</v>
      </c>
      <c r="AD92">
        <v>118.3538141110912</v>
      </c>
      <c r="AE92">
        <v>0</v>
      </c>
      <c r="AF92">
        <v>0</v>
      </c>
      <c r="AG92" s="481">
        <v>0.16778120616800152</v>
      </c>
      <c r="AH92">
        <v>1.1358870967796975E-2</v>
      </c>
      <c r="AI92">
        <v>151.36021505389363</v>
      </c>
      <c r="AJ92">
        <v>331.23199999984354</v>
      </c>
      <c r="AK92">
        <v>268.28799999970943</v>
      </c>
      <c r="AL92">
        <v>0</v>
      </c>
      <c r="AM92">
        <v>0</v>
      </c>
      <c r="AN92" s="481">
        <v>0</v>
      </c>
      <c r="AO92">
        <v>0</v>
      </c>
      <c r="AP92">
        <v>0</v>
      </c>
      <c r="AQ92">
        <v>0</v>
      </c>
      <c r="AR92">
        <v>0</v>
      </c>
      <c r="AS92">
        <v>0</v>
      </c>
      <c r="AT92">
        <v>0</v>
      </c>
      <c r="AU92" s="481">
        <v>0</v>
      </c>
      <c r="AV92">
        <v>0</v>
      </c>
      <c r="AW92">
        <v>0</v>
      </c>
      <c r="AX92">
        <v>0</v>
      </c>
      <c r="AY92">
        <v>280.24320000037551</v>
      </c>
      <c r="AZ92">
        <v>171.49572784814518</v>
      </c>
      <c r="BA92">
        <v>71.718400001525879</v>
      </c>
      <c r="BP92" s="481">
        <v>20.599107142887078</v>
      </c>
      <c r="BQ92">
        <v>0</v>
      </c>
      <c r="BR92">
        <v>0</v>
      </c>
      <c r="BS92">
        <v>6.9999999996070983E-3</v>
      </c>
      <c r="BT92">
        <v>2.0000000004074536E-3</v>
      </c>
    </row>
    <row r="93" spans="1:72" ht="15.75" customHeight="1" x14ac:dyDescent="0.25">
      <c r="A93" s="324" t="s">
        <v>1380</v>
      </c>
      <c r="B93" s="324">
        <v>46238</v>
      </c>
      <c r="C93" s="332">
        <v>0.875</v>
      </c>
      <c r="D93" s="332">
        <v>0.91666666666666663</v>
      </c>
      <c r="E93" s="481">
        <v>2938.1973333358765</v>
      </c>
      <c r="F93">
        <v>2938.880000025034</v>
      </c>
      <c r="G93">
        <v>1890.2149565219879</v>
      </c>
      <c r="H93">
        <v>1067.9429565221071</v>
      </c>
      <c r="I93">
        <v>322.82033898308873</v>
      </c>
      <c r="J93">
        <v>336.42738983035088</v>
      </c>
      <c r="K93">
        <v>355.44949152320623</v>
      </c>
      <c r="L93" s="481">
        <v>335.66372881084681</v>
      </c>
      <c r="M93">
        <v>530.74440677836537</v>
      </c>
      <c r="N93">
        <v>0</v>
      </c>
      <c r="O93">
        <v>0</v>
      </c>
      <c r="P93">
        <v>0</v>
      </c>
      <c r="Q93">
        <v>19.311304347589612</v>
      </c>
      <c r="R93">
        <v>0</v>
      </c>
      <c r="S93" s="481">
        <v>96.171285023912787</v>
      </c>
      <c r="T93">
        <v>72.681739130057395</v>
      </c>
      <c r="U93">
        <v>0</v>
      </c>
      <c r="V93">
        <v>0</v>
      </c>
      <c r="W93">
        <v>107.29739130381495</v>
      </c>
      <c r="X93">
        <v>0</v>
      </c>
      <c r="Y93">
        <v>93.806930692866445</v>
      </c>
      <c r="Z93" s="481">
        <v>0</v>
      </c>
      <c r="AA93">
        <v>0</v>
      </c>
      <c r="AB93">
        <v>83.303055276162922</v>
      </c>
      <c r="AC93">
        <v>27.558333333116025</v>
      </c>
      <c r="AD93">
        <v>123.65217391308397</v>
      </c>
      <c r="AE93">
        <v>0</v>
      </c>
      <c r="AF93">
        <v>0</v>
      </c>
      <c r="AG93" s="481">
        <v>0.16773913042561617</v>
      </c>
      <c r="AH93">
        <v>1.1236033193199546E-2</v>
      </c>
      <c r="AI93">
        <v>148.73655913863331</v>
      </c>
      <c r="AJ93">
        <v>296.89599999994971</v>
      </c>
      <c r="AK93">
        <v>236.86657875403762</v>
      </c>
      <c r="AL93">
        <v>0</v>
      </c>
      <c r="AM93">
        <v>0</v>
      </c>
      <c r="AN93" s="481">
        <v>0</v>
      </c>
      <c r="AO93">
        <v>0</v>
      </c>
      <c r="AP93">
        <v>0</v>
      </c>
      <c r="AQ93">
        <v>0</v>
      </c>
      <c r="AR93">
        <v>0</v>
      </c>
      <c r="AS93">
        <v>0</v>
      </c>
      <c r="AT93">
        <v>0</v>
      </c>
      <c r="AU93" s="481">
        <v>0</v>
      </c>
      <c r="AV93">
        <v>0</v>
      </c>
      <c r="AW93">
        <v>0</v>
      </c>
      <c r="AX93">
        <v>0</v>
      </c>
      <c r="AY93">
        <v>280.06399999978021</v>
      </c>
      <c r="AZ93">
        <v>169.32458465185482</v>
      </c>
      <c r="BA93">
        <v>76.262399999424815</v>
      </c>
      <c r="BP93" s="481">
        <v>18.998969780281186</v>
      </c>
      <c r="BQ93">
        <v>0</v>
      </c>
      <c r="BR93">
        <v>0</v>
      </c>
      <c r="BS93">
        <v>0</v>
      </c>
      <c r="BT93">
        <v>0</v>
      </c>
    </row>
    <row r="94" spans="1:72" ht="15.75" customHeight="1" x14ac:dyDescent="0.25">
      <c r="A94" s="324" t="s">
        <v>1139</v>
      </c>
      <c r="B94" s="324">
        <v>46238</v>
      </c>
      <c r="C94" s="332">
        <v>0.91666666666666663</v>
      </c>
      <c r="D94" s="332">
        <v>0.95833333333333337</v>
      </c>
      <c r="E94" s="481">
        <v>2819.7398261129856</v>
      </c>
      <c r="F94">
        <v>2807.1253333091736</v>
      </c>
      <c r="G94">
        <v>1804.3770434856415</v>
      </c>
      <c r="H94">
        <v>1018.538666665554</v>
      </c>
      <c r="I94">
        <v>339.96799999848008</v>
      </c>
      <c r="J94">
        <v>303.0345762707293</v>
      </c>
      <c r="K94">
        <v>368.5322735235095</v>
      </c>
      <c r="L94" s="481">
        <v>323.51457627117634</v>
      </c>
      <c r="M94">
        <v>466.8398644067347</v>
      </c>
      <c r="N94">
        <v>0</v>
      </c>
      <c r="O94">
        <v>0</v>
      </c>
      <c r="P94">
        <v>0</v>
      </c>
      <c r="Q94">
        <v>43.731478260830045</v>
      </c>
      <c r="R94">
        <v>0</v>
      </c>
      <c r="S94" s="481">
        <v>96.015779399778694</v>
      </c>
      <c r="T94">
        <v>72.303304347209632</v>
      </c>
      <c r="U94">
        <v>0</v>
      </c>
      <c r="V94">
        <v>0</v>
      </c>
      <c r="W94">
        <v>106.59988405834883</v>
      </c>
      <c r="X94">
        <v>0</v>
      </c>
      <c r="Y94">
        <v>93.986547567881644</v>
      </c>
      <c r="Z94" s="481">
        <v>0.43798828125</v>
      </c>
      <c r="AA94">
        <v>0</v>
      </c>
      <c r="AB94">
        <v>94.218994413036853</v>
      </c>
      <c r="AC94">
        <v>27.394791666883975</v>
      </c>
      <c r="AD94">
        <v>79.731249999254942</v>
      </c>
      <c r="AE94">
        <v>0</v>
      </c>
      <c r="AF94">
        <v>0</v>
      </c>
      <c r="AG94" s="481">
        <v>0.16573913043612265</v>
      </c>
      <c r="AH94">
        <v>1.1414504441290774E-2</v>
      </c>
      <c r="AI94">
        <v>136.05913978535682</v>
      </c>
      <c r="AJ94">
        <v>331.39200000022538</v>
      </c>
      <c r="AK94">
        <v>267.78256410267204</v>
      </c>
      <c r="AL94">
        <v>0</v>
      </c>
      <c r="AM94">
        <v>0</v>
      </c>
      <c r="AN94" s="481">
        <v>0</v>
      </c>
      <c r="AO94">
        <v>0</v>
      </c>
      <c r="AP94">
        <v>0</v>
      </c>
      <c r="AQ94">
        <v>0</v>
      </c>
      <c r="AR94">
        <v>0</v>
      </c>
      <c r="AS94">
        <v>0</v>
      </c>
      <c r="AT94">
        <v>0</v>
      </c>
      <c r="AU94" s="481">
        <v>0</v>
      </c>
      <c r="AV94">
        <v>0</v>
      </c>
      <c r="AW94">
        <v>0</v>
      </c>
      <c r="AX94">
        <v>0</v>
      </c>
      <c r="AY94">
        <v>268.21120000025257</v>
      </c>
      <c r="AZ94">
        <v>167.08281250006985</v>
      </c>
      <c r="BA94">
        <v>73.216000000014901</v>
      </c>
      <c r="BP94" s="481">
        <v>15.514423076878302</v>
      </c>
      <c r="BQ94">
        <v>0</v>
      </c>
      <c r="BR94">
        <v>0</v>
      </c>
      <c r="BS94">
        <v>4.0000000008149073E-3</v>
      </c>
      <c r="BT94">
        <v>0</v>
      </c>
    </row>
    <row r="95" spans="1:72" ht="15.75" customHeight="1" x14ac:dyDescent="0.25">
      <c r="A95" s="324" t="s">
        <v>1140</v>
      </c>
      <c r="B95" s="324">
        <v>46238</v>
      </c>
      <c r="C95" s="332">
        <v>0.95833333333333337</v>
      </c>
      <c r="D95" s="332">
        <v>0</v>
      </c>
      <c r="E95" s="481">
        <v>2902.8173912763596</v>
      </c>
      <c r="F95">
        <v>2904.7466666698456</v>
      </c>
      <c r="G95">
        <v>1869.8240000009537</v>
      </c>
      <c r="H95">
        <v>1039.7013333290815</v>
      </c>
      <c r="I95">
        <v>334.91808762028813</v>
      </c>
      <c r="J95">
        <v>315.24575493484735</v>
      </c>
      <c r="K95">
        <v>389.29935413599014</v>
      </c>
      <c r="L95" s="481">
        <v>337.93764045834541</v>
      </c>
      <c r="M95">
        <v>496.81066666916013</v>
      </c>
      <c r="N95">
        <v>0</v>
      </c>
      <c r="O95">
        <v>0</v>
      </c>
      <c r="P95">
        <v>0</v>
      </c>
      <c r="Q95">
        <v>32.567652173340321</v>
      </c>
      <c r="R95">
        <v>0</v>
      </c>
      <c r="S95" s="481">
        <v>96.069553933572024</v>
      </c>
      <c r="T95">
        <v>72.815304348245263</v>
      </c>
      <c r="U95">
        <v>0</v>
      </c>
      <c r="V95">
        <v>0</v>
      </c>
      <c r="W95">
        <v>112.74240000080317</v>
      </c>
      <c r="X95">
        <v>0</v>
      </c>
      <c r="Y95">
        <v>93.807453416287899</v>
      </c>
      <c r="Z95" s="481">
        <v>0</v>
      </c>
      <c r="AA95">
        <v>0</v>
      </c>
      <c r="AB95">
        <v>103.06956521747634</v>
      </c>
      <c r="AC95">
        <v>27.772030279505998</v>
      </c>
      <c r="AD95">
        <v>83.992352485656738</v>
      </c>
      <c r="AE95">
        <v>0</v>
      </c>
      <c r="AF95">
        <v>0</v>
      </c>
      <c r="AG95" s="481">
        <v>0.16970827489421936</v>
      </c>
      <c r="AH95">
        <v>1.1259408601972609E-2</v>
      </c>
      <c r="AI95">
        <v>152.55376344081014</v>
      </c>
      <c r="AJ95">
        <v>335.10736842104234</v>
      </c>
      <c r="AK95">
        <v>270.59200000017881</v>
      </c>
      <c r="AL95">
        <v>0</v>
      </c>
      <c r="AM95">
        <v>0</v>
      </c>
      <c r="AN95" s="481">
        <v>0</v>
      </c>
      <c r="AO95">
        <v>0</v>
      </c>
      <c r="AP95">
        <v>0</v>
      </c>
      <c r="AQ95">
        <v>0</v>
      </c>
      <c r="AR95">
        <v>0</v>
      </c>
      <c r="AS95">
        <v>0</v>
      </c>
      <c r="AT95">
        <v>0</v>
      </c>
      <c r="AU95" s="481">
        <v>0</v>
      </c>
      <c r="AV95">
        <v>0</v>
      </c>
      <c r="AW95">
        <v>0</v>
      </c>
      <c r="AX95">
        <v>0</v>
      </c>
      <c r="AY95">
        <v>278.79359999997541</v>
      </c>
      <c r="AZ95">
        <v>164.87812499993015</v>
      </c>
      <c r="BA95">
        <v>73.190399998798966</v>
      </c>
      <c r="BP95" s="481">
        <v>20.043749999953434</v>
      </c>
      <c r="BQ95">
        <v>0</v>
      </c>
      <c r="BR95">
        <v>0</v>
      </c>
      <c r="BS95">
        <v>0</v>
      </c>
      <c r="BT95">
        <v>0</v>
      </c>
    </row>
    <row r="96" spans="1:72" ht="15.75" customHeight="1" x14ac:dyDescent="0.25">
      <c r="A96" s="324" t="s">
        <v>1141</v>
      </c>
      <c r="B96" s="324">
        <v>46238</v>
      </c>
      <c r="C96" s="332">
        <v>0</v>
      </c>
      <c r="D96" s="332">
        <v>4.1666666666666664E-2</v>
      </c>
      <c r="E96" s="481">
        <v>2898.1574492752552</v>
      </c>
      <c r="F96">
        <v>2891.954086959362</v>
      </c>
      <c r="G96">
        <v>1882.1119999885559</v>
      </c>
      <c r="H96">
        <v>1047.8933333307505</v>
      </c>
      <c r="I96">
        <v>342.52404446899891</v>
      </c>
      <c r="J96">
        <v>309.8454993031919</v>
      </c>
      <c r="K96">
        <v>389.81203336268663</v>
      </c>
      <c r="L96" s="481">
        <v>343.38683412224054</v>
      </c>
      <c r="M96">
        <v>468.69984180480242</v>
      </c>
      <c r="N96">
        <v>0</v>
      </c>
      <c r="O96">
        <v>0</v>
      </c>
      <c r="P96">
        <v>0</v>
      </c>
      <c r="Q96">
        <v>42.484869565814734</v>
      </c>
      <c r="R96">
        <v>0</v>
      </c>
      <c r="S96" s="481">
        <v>95.788698412943631</v>
      </c>
      <c r="T96">
        <v>71.702260869555175</v>
      </c>
      <c r="U96">
        <v>0</v>
      </c>
      <c r="V96">
        <v>0</v>
      </c>
      <c r="W96">
        <v>112.55212482251227</v>
      </c>
      <c r="X96">
        <v>0</v>
      </c>
      <c r="Y96">
        <v>93.735845182556659</v>
      </c>
      <c r="Z96" s="481">
        <v>0</v>
      </c>
      <c r="AA96">
        <v>0</v>
      </c>
      <c r="AB96">
        <v>97.880434782709926</v>
      </c>
      <c r="AC96">
        <v>27.145491486415267</v>
      </c>
      <c r="AD96">
        <v>82.871030283160508</v>
      </c>
      <c r="AE96">
        <v>0</v>
      </c>
      <c r="AF96">
        <v>0</v>
      </c>
      <c r="AG96" s="481">
        <v>0.16574193548876792</v>
      </c>
      <c r="AH96">
        <v>1.1225806451648168E-2</v>
      </c>
      <c r="AI96">
        <v>155.09911173488945</v>
      </c>
      <c r="AJ96">
        <v>334.17903157882392</v>
      </c>
      <c r="AK96">
        <v>269.94887804891914</v>
      </c>
      <c r="AL96">
        <v>0</v>
      </c>
      <c r="AM96">
        <v>0</v>
      </c>
      <c r="AN96" s="481">
        <v>0</v>
      </c>
      <c r="AO96">
        <v>0</v>
      </c>
      <c r="AP96">
        <v>0</v>
      </c>
      <c r="AQ96">
        <v>0</v>
      </c>
      <c r="AR96">
        <v>0</v>
      </c>
      <c r="AS96">
        <v>0</v>
      </c>
      <c r="AT96">
        <v>0</v>
      </c>
      <c r="AU96" s="481">
        <v>0</v>
      </c>
      <c r="AV96">
        <v>0</v>
      </c>
      <c r="AW96">
        <v>0</v>
      </c>
      <c r="AX96">
        <v>0</v>
      </c>
      <c r="AY96">
        <v>264.10559999989346</v>
      </c>
      <c r="AZ96">
        <v>163.28593750006985</v>
      </c>
      <c r="BA96">
        <v>73.216000000014901</v>
      </c>
      <c r="BP96" s="481">
        <v>15.150000000023283</v>
      </c>
      <c r="BQ96">
        <v>0</v>
      </c>
      <c r="BR96">
        <v>0</v>
      </c>
      <c r="BS96">
        <v>6.9999999996070983E-3</v>
      </c>
      <c r="BT96">
        <v>2.0000000004074536E-3</v>
      </c>
    </row>
    <row r="97" spans="1:72" ht="15.75" customHeight="1" x14ac:dyDescent="0.25">
      <c r="A97" s="324" t="s">
        <v>1142</v>
      </c>
      <c r="B97" s="324">
        <v>46238</v>
      </c>
      <c r="C97" s="332">
        <v>4.1666666666666664E-2</v>
      </c>
      <c r="D97" s="332">
        <v>8.3333333333333329E-2</v>
      </c>
      <c r="E97" s="481">
        <v>2922.436637699604</v>
      </c>
      <c r="F97">
        <v>2922.3179130554199</v>
      </c>
      <c r="G97">
        <v>1906.9551304280758</v>
      </c>
      <c r="H97">
        <v>1018.5831884145737</v>
      </c>
      <c r="I97">
        <v>310.14512214809656</v>
      </c>
      <c r="J97">
        <v>367.57709877192974</v>
      </c>
      <c r="K97">
        <v>388.77288135141134</v>
      </c>
      <c r="L97" s="481">
        <v>344.09631793946028</v>
      </c>
      <c r="M97">
        <v>501.72528813779354</v>
      </c>
      <c r="N97">
        <v>0</v>
      </c>
      <c r="O97">
        <v>0</v>
      </c>
      <c r="P97">
        <v>0</v>
      </c>
      <c r="Q97">
        <v>11.264000000432134</v>
      </c>
      <c r="R97">
        <v>0</v>
      </c>
      <c r="S97" s="481">
        <v>95.659726707730442</v>
      </c>
      <c r="T97">
        <v>71.769043478183448</v>
      </c>
      <c r="U97">
        <v>0</v>
      </c>
      <c r="V97">
        <v>0</v>
      </c>
      <c r="W97">
        <v>108.75703073199838</v>
      </c>
      <c r="X97">
        <v>0</v>
      </c>
      <c r="Y97">
        <v>93.268813202623278</v>
      </c>
      <c r="Z97" s="481">
        <v>0</v>
      </c>
      <c r="AA97">
        <v>0</v>
      </c>
      <c r="AB97">
        <v>101.06677018618211</v>
      </c>
      <c r="AC97">
        <v>27.228732116054744</v>
      </c>
      <c r="AD97">
        <v>136.90536723192781</v>
      </c>
      <c r="AE97">
        <v>0</v>
      </c>
      <c r="AF97">
        <v>0</v>
      </c>
      <c r="AG97" s="481">
        <v>0.16772370265971404</v>
      </c>
      <c r="AH97">
        <v>1.1223921809232706E-2</v>
      </c>
      <c r="AI97">
        <v>158.48369565233588</v>
      </c>
      <c r="AJ97">
        <v>332.51840000017546</v>
      </c>
      <c r="AK97">
        <v>268.64952195156366</v>
      </c>
      <c r="AL97">
        <v>0</v>
      </c>
      <c r="AM97">
        <v>0</v>
      </c>
      <c r="AN97" s="481">
        <v>0</v>
      </c>
      <c r="AO97">
        <v>0</v>
      </c>
      <c r="AP97">
        <v>0</v>
      </c>
      <c r="AQ97">
        <v>0</v>
      </c>
      <c r="AR97">
        <v>0</v>
      </c>
      <c r="AS97">
        <v>0</v>
      </c>
      <c r="AT97">
        <v>0</v>
      </c>
      <c r="AU97" s="481">
        <v>0</v>
      </c>
      <c r="AV97">
        <v>0</v>
      </c>
      <c r="AW97">
        <v>0</v>
      </c>
      <c r="AX97">
        <v>0</v>
      </c>
      <c r="AY97">
        <v>263.93599999975413</v>
      </c>
      <c r="AZ97">
        <v>163.06328124995343</v>
      </c>
      <c r="BA97">
        <v>73.725787654519081</v>
      </c>
      <c r="BP97" s="481">
        <v>25.292530487873591</v>
      </c>
      <c r="BQ97">
        <v>0</v>
      </c>
      <c r="BR97">
        <v>0</v>
      </c>
      <c r="BS97">
        <v>0</v>
      </c>
      <c r="BT97">
        <v>0</v>
      </c>
    </row>
    <row r="98" spans="1:72" ht="15.75" customHeight="1" x14ac:dyDescent="0.25">
      <c r="A98" s="324" t="s">
        <v>1143</v>
      </c>
      <c r="B98" s="324">
        <v>46238</v>
      </c>
      <c r="C98" s="332">
        <v>8.3333333333333329E-2</v>
      </c>
      <c r="D98" s="332">
        <v>0.125</v>
      </c>
      <c r="E98" s="481">
        <v>2909.5846956372261</v>
      </c>
      <c r="F98">
        <v>2906.1119999885559</v>
      </c>
      <c r="G98">
        <v>1906.4208695888519</v>
      </c>
      <c r="H98">
        <v>1018.8354782611132</v>
      </c>
      <c r="I98">
        <v>344.89708474650979</v>
      </c>
      <c r="J98">
        <v>303.8892063125968</v>
      </c>
      <c r="K98">
        <v>389.01945529133081</v>
      </c>
      <c r="L98" s="481">
        <v>336.67276680469513</v>
      </c>
      <c r="M98">
        <v>525.81532203406096</v>
      </c>
      <c r="N98">
        <v>0</v>
      </c>
      <c r="O98">
        <v>0</v>
      </c>
      <c r="P98">
        <v>0</v>
      </c>
      <c r="Q98">
        <v>39.401739130727947</v>
      </c>
      <c r="R98">
        <v>0</v>
      </c>
      <c r="S98" s="481">
        <v>95.721739130560309</v>
      </c>
      <c r="T98">
        <v>72.548173912800848</v>
      </c>
      <c r="U98">
        <v>0</v>
      </c>
      <c r="V98">
        <v>0</v>
      </c>
      <c r="W98">
        <v>107.85638647340238</v>
      </c>
      <c r="X98">
        <v>0</v>
      </c>
      <c r="Y98">
        <v>93.744409937877208</v>
      </c>
      <c r="Z98" s="481">
        <v>0</v>
      </c>
      <c r="AA98">
        <v>0</v>
      </c>
      <c r="AB98">
        <v>101.50822981400415</v>
      </c>
      <c r="AC98">
        <v>27.664596273098141</v>
      </c>
      <c r="AD98">
        <v>73.804347826167941</v>
      </c>
      <c r="AE98">
        <v>0</v>
      </c>
      <c r="AF98">
        <v>0</v>
      </c>
      <c r="AG98" s="481">
        <v>0.16573913043248467</v>
      </c>
      <c r="AH98">
        <v>1.1292119565268877E-2</v>
      </c>
      <c r="AI98">
        <v>151.49456521775573</v>
      </c>
      <c r="AJ98">
        <v>330.55679999990389</v>
      </c>
      <c r="AK98">
        <v>266.38079999946058</v>
      </c>
      <c r="AL98">
        <v>0</v>
      </c>
      <c r="AM98">
        <v>0</v>
      </c>
      <c r="AN98" s="481">
        <v>0</v>
      </c>
      <c r="AO98">
        <v>0</v>
      </c>
      <c r="AP98">
        <v>0</v>
      </c>
      <c r="AQ98">
        <v>0</v>
      </c>
      <c r="AR98">
        <v>0</v>
      </c>
      <c r="AS98">
        <v>0</v>
      </c>
      <c r="AT98">
        <v>0</v>
      </c>
      <c r="AU98" s="481">
        <v>0</v>
      </c>
      <c r="AV98">
        <v>0</v>
      </c>
      <c r="AW98">
        <v>0</v>
      </c>
      <c r="AX98">
        <v>0</v>
      </c>
      <c r="AY98">
        <v>267.87199999997392</v>
      </c>
      <c r="AZ98">
        <v>163.63758680550382</v>
      </c>
      <c r="BA98">
        <v>74.216612346470356</v>
      </c>
      <c r="BP98" s="481">
        <v>24.010594512103125</v>
      </c>
      <c r="BQ98">
        <v>0</v>
      </c>
      <c r="BR98">
        <v>0</v>
      </c>
      <c r="BS98">
        <v>6.9999999996070983E-3</v>
      </c>
      <c r="BT98">
        <v>0</v>
      </c>
    </row>
    <row r="99" spans="1:72" ht="15.75" customHeight="1" x14ac:dyDescent="0.25">
      <c r="A99" s="324" t="s">
        <v>1144</v>
      </c>
      <c r="B99" s="324">
        <v>46238</v>
      </c>
      <c r="C99" s="332">
        <v>0.125</v>
      </c>
      <c r="D99" s="332">
        <v>0.16666666666666666</v>
      </c>
      <c r="E99" s="481">
        <v>2901.7488695681095</v>
      </c>
      <c r="F99">
        <v>2891.9502978622913</v>
      </c>
      <c r="G99">
        <v>1888.255999982357</v>
      </c>
      <c r="H99">
        <v>1036.2879999876022</v>
      </c>
      <c r="I99">
        <v>332.43552542477846</v>
      </c>
      <c r="J99">
        <v>317.8906557559967</v>
      </c>
      <c r="K99">
        <v>384.56915488094091</v>
      </c>
      <c r="L99" s="481">
        <v>345.87619871646166</v>
      </c>
      <c r="M99">
        <v>495.26888135448098</v>
      </c>
      <c r="N99">
        <v>0</v>
      </c>
      <c r="O99">
        <v>0</v>
      </c>
      <c r="P99">
        <v>0</v>
      </c>
      <c r="Q99">
        <v>35.83950531296432</v>
      </c>
      <c r="R99">
        <v>0</v>
      </c>
      <c r="S99" s="481">
        <v>95.643826087005436</v>
      </c>
      <c r="T99">
        <v>72.14747826103121</v>
      </c>
      <c r="U99">
        <v>0</v>
      </c>
      <c r="V99">
        <v>0</v>
      </c>
      <c r="W99">
        <v>107.90956521779299</v>
      </c>
      <c r="X99">
        <v>0</v>
      </c>
      <c r="Y99">
        <v>93.673291925340891</v>
      </c>
      <c r="Z99" s="481">
        <v>0</v>
      </c>
      <c r="AA99">
        <v>0</v>
      </c>
      <c r="AB99">
        <v>107.50419254647568</v>
      </c>
      <c r="AC99">
        <v>27.163043478503823</v>
      </c>
      <c r="AD99">
        <v>81.422067268751562</v>
      </c>
      <c r="AE99">
        <v>0</v>
      </c>
      <c r="AF99">
        <v>0</v>
      </c>
      <c r="AG99" s="481">
        <v>0.16773913044380606</v>
      </c>
      <c r="AH99">
        <v>1.1233695652208553E-2</v>
      </c>
      <c r="AI99">
        <v>157.59782608598471</v>
      </c>
      <c r="AJ99">
        <v>333.82220487808809</v>
      </c>
      <c r="AK99">
        <v>269.85865365900099</v>
      </c>
      <c r="AL99">
        <v>0</v>
      </c>
      <c r="AM99">
        <v>0</v>
      </c>
      <c r="AN99" s="481">
        <v>0</v>
      </c>
      <c r="AO99">
        <v>0</v>
      </c>
      <c r="AP99">
        <v>0</v>
      </c>
      <c r="AQ99">
        <v>0</v>
      </c>
      <c r="AR99">
        <v>0</v>
      </c>
      <c r="AS99">
        <v>0</v>
      </c>
      <c r="AT99">
        <v>0</v>
      </c>
      <c r="AU99" s="481">
        <v>0</v>
      </c>
      <c r="AV99">
        <v>0</v>
      </c>
      <c r="AW99">
        <v>0</v>
      </c>
      <c r="AX99">
        <v>0</v>
      </c>
      <c r="AY99">
        <v>267.4464000002481</v>
      </c>
      <c r="AZ99">
        <v>162.03506944444962</v>
      </c>
      <c r="BA99">
        <v>72.678400000557303</v>
      </c>
      <c r="BP99" s="481">
        <v>30.806250000023283</v>
      </c>
      <c r="BQ99">
        <v>0</v>
      </c>
      <c r="BR99">
        <v>0</v>
      </c>
      <c r="BS99">
        <v>0</v>
      </c>
      <c r="BT99">
        <v>0</v>
      </c>
    </row>
    <row r="100" spans="1:72" ht="15.75" customHeight="1" x14ac:dyDescent="0.25">
      <c r="A100" s="324" t="s">
        <v>1145</v>
      </c>
      <c r="B100" s="324">
        <v>46238</v>
      </c>
      <c r="C100" s="332">
        <v>0.16666666666666666</v>
      </c>
      <c r="D100" s="332">
        <v>0.20833333333333334</v>
      </c>
      <c r="E100" s="481">
        <v>2922.0804637670517</v>
      </c>
      <c r="F100">
        <v>2919.3832673728466</v>
      </c>
      <c r="G100">
        <v>1924.4373333454132</v>
      </c>
      <c r="H100">
        <v>1001.1306666731834</v>
      </c>
      <c r="I100">
        <v>325.87498304992914</v>
      </c>
      <c r="J100">
        <v>315.60086967051029</v>
      </c>
      <c r="K100">
        <v>385.64881356060505</v>
      </c>
      <c r="L100" s="481">
        <v>341.50475449115038</v>
      </c>
      <c r="M100">
        <v>564.20664406940341</v>
      </c>
      <c r="N100">
        <v>0</v>
      </c>
      <c r="O100">
        <v>0</v>
      </c>
      <c r="P100">
        <v>0</v>
      </c>
      <c r="Q100">
        <v>37.36536425165832</v>
      </c>
      <c r="R100">
        <v>0</v>
      </c>
      <c r="S100" s="481">
        <v>95.487999999895692</v>
      </c>
      <c r="T100">
        <v>71.902608696371317</v>
      </c>
      <c r="U100">
        <v>0</v>
      </c>
      <c r="V100">
        <v>0</v>
      </c>
      <c r="W100">
        <v>100.14052173960954</v>
      </c>
      <c r="X100">
        <v>0</v>
      </c>
      <c r="Y100">
        <v>90.93349819816649</v>
      </c>
      <c r="Z100" s="481">
        <v>0.4521484375</v>
      </c>
      <c r="AA100">
        <v>0</v>
      </c>
      <c r="AB100">
        <v>102.73777173878625</v>
      </c>
      <c r="AC100">
        <v>27.549543866422027</v>
      </c>
      <c r="AD100">
        <v>85.827382372692227</v>
      </c>
      <c r="AE100">
        <v>0</v>
      </c>
      <c r="AF100">
        <v>0</v>
      </c>
      <c r="AG100" s="481">
        <v>0.16776577839118545</v>
      </c>
      <c r="AH100">
        <v>1.1233695652208553E-2</v>
      </c>
      <c r="AI100">
        <v>155.5869565224275</v>
      </c>
      <c r="AJ100">
        <v>335.71261617471464</v>
      </c>
      <c r="AK100">
        <v>271.46614634152502</v>
      </c>
      <c r="AL100">
        <v>0</v>
      </c>
      <c r="AM100">
        <v>0</v>
      </c>
      <c r="AN100" s="481">
        <v>0</v>
      </c>
      <c r="AO100">
        <v>0</v>
      </c>
      <c r="AP100">
        <v>0</v>
      </c>
      <c r="AQ100">
        <v>0</v>
      </c>
      <c r="AR100">
        <v>0</v>
      </c>
      <c r="AS100">
        <v>0</v>
      </c>
      <c r="AT100">
        <v>0</v>
      </c>
      <c r="AU100" s="481">
        <v>0</v>
      </c>
      <c r="AV100">
        <v>0</v>
      </c>
      <c r="AW100">
        <v>0</v>
      </c>
      <c r="AX100">
        <v>0</v>
      </c>
      <c r="AY100">
        <v>268.28799999970943</v>
      </c>
      <c r="AZ100">
        <v>158.00234375009313</v>
      </c>
      <c r="BA100">
        <v>71.679999999701977</v>
      </c>
      <c r="BP100" s="481">
        <v>22.534375000046566</v>
      </c>
      <c r="BQ100">
        <v>0</v>
      </c>
      <c r="BR100">
        <v>0</v>
      </c>
      <c r="BS100">
        <v>4.0000000008149073E-3</v>
      </c>
      <c r="BT100">
        <v>2.0000000004074536E-3</v>
      </c>
    </row>
    <row r="101" spans="1:72" ht="15.75" customHeight="1" x14ac:dyDescent="0.25">
      <c r="A101" s="324" t="s">
        <v>1146</v>
      </c>
      <c r="B101" s="324">
        <v>46238</v>
      </c>
      <c r="C101" s="332">
        <v>0.20833333333333334</v>
      </c>
      <c r="D101" s="332">
        <v>0.25</v>
      </c>
      <c r="E101" s="481">
        <v>2873.3440000116825</v>
      </c>
      <c r="F101">
        <v>2872.8987826108932</v>
      </c>
      <c r="G101">
        <v>1876.65066665411</v>
      </c>
      <c r="H101">
        <v>1010.6880000084639</v>
      </c>
      <c r="I101">
        <v>297.16827118769288</v>
      </c>
      <c r="J101">
        <v>336.32859452068806</v>
      </c>
      <c r="K101">
        <v>374.61044067144394</v>
      </c>
      <c r="L101" s="481">
        <v>337.7298264503479</v>
      </c>
      <c r="M101">
        <v>527.51620338857174</v>
      </c>
      <c r="N101">
        <v>0</v>
      </c>
      <c r="O101">
        <v>0</v>
      </c>
      <c r="P101">
        <v>0</v>
      </c>
      <c r="Q101">
        <v>18.465391304343939</v>
      </c>
      <c r="R101">
        <v>0</v>
      </c>
      <c r="S101" s="481">
        <v>95.443478261120617</v>
      </c>
      <c r="T101">
        <v>71.524173912592232</v>
      </c>
      <c r="U101">
        <v>0</v>
      </c>
      <c r="V101">
        <v>0</v>
      </c>
      <c r="W101">
        <v>91.391999999992549</v>
      </c>
      <c r="X101">
        <v>0</v>
      </c>
      <c r="Y101">
        <v>92.442166233435273</v>
      </c>
      <c r="Z101" s="481">
        <v>0</v>
      </c>
      <c r="AA101">
        <v>0</v>
      </c>
      <c r="AB101">
        <v>97.455507624428719</v>
      </c>
      <c r="AC101">
        <v>26.900360577274114</v>
      </c>
      <c r="AD101">
        <v>112.50394901074469</v>
      </c>
      <c r="AE101">
        <v>0</v>
      </c>
      <c r="AF101">
        <v>0</v>
      </c>
      <c r="AG101" s="481">
        <v>0.1657419354924059</v>
      </c>
      <c r="AH101">
        <v>1.1520599579171176E-2</v>
      </c>
      <c r="AI101">
        <v>152.06580177508295</v>
      </c>
      <c r="AJ101">
        <v>314.77557894727215</v>
      </c>
      <c r="AK101">
        <v>252.671999999322</v>
      </c>
      <c r="AL101">
        <v>0</v>
      </c>
      <c r="AM101">
        <v>0</v>
      </c>
      <c r="AN101" s="481">
        <v>0</v>
      </c>
      <c r="AO101">
        <v>0</v>
      </c>
      <c r="AP101">
        <v>0</v>
      </c>
      <c r="AQ101">
        <v>0</v>
      </c>
      <c r="AR101">
        <v>0</v>
      </c>
      <c r="AS101">
        <v>0</v>
      </c>
      <c r="AT101">
        <v>0</v>
      </c>
      <c r="AU101" s="481">
        <v>0</v>
      </c>
      <c r="AV101">
        <v>0</v>
      </c>
      <c r="AW101">
        <v>0</v>
      </c>
      <c r="AX101">
        <v>0</v>
      </c>
      <c r="AY101">
        <v>267.62560000037774</v>
      </c>
      <c r="AZ101">
        <v>162.25468749995343</v>
      </c>
      <c r="BA101">
        <v>73.164799999445677</v>
      </c>
      <c r="BP101" s="481">
        <v>31.896874999976717</v>
      </c>
      <c r="BQ101">
        <v>0</v>
      </c>
      <c r="BR101">
        <v>0</v>
      </c>
      <c r="BS101">
        <v>0</v>
      </c>
      <c r="BT101">
        <v>0</v>
      </c>
    </row>
    <row r="102" spans="1:72" ht="15.75" customHeight="1" x14ac:dyDescent="0.25">
      <c r="A102" s="324" t="s">
        <v>751</v>
      </c>
      <c r="B102" s="324">
        <v>46239</v>
      </c>
      <c r="C102" s="332">
        <v>0.25</v>
      </c>
      <c r="D102" s="332">
        <v>0.29166666666666669</v>
      </c>
      <c r="E102" s="481">
        <v>2856.7522318661213</v>
      </c>
      <c r="F102">
        <v>2847.3729854822159</v>
      </c>
      <c r="G102">
        <v>1802.2400000095367</v>
      </c>
      <c r="H102">
        <v>1075.8826666474342</v>
      </c>
      <c r="I102">
        <v>299.77166101709008</v>
      </c>
      <c r="J102">
        <v>350.9902599491179</v>
      </c>
      <c r="K102">
        <v>365.30766101926565</v>
      </c>
      <c r="L102" s="481">
        <v>324.35603974759579</v>
      </c>
      <c r="M102">
        <v>442.33328813314438</v>
      </c>
      <c r="N102">
        <v>0</v>
      </c>
      <c r="O102">
        <v>0</v>
      </c>
      <c r="P102">
        <v>0</v>
      </c>
      <c r="Q102">
        <v>17.919999999925494</v>
      </c>
      <c r="R102">
        <v>0</v>
      </c>
      <c r="S102" s="481">
        <v>95.694531400687993</v>
      </c>
      <c r="T102">
        <v>68.585739130154252</v>
      </c>
      <c r="U102">
        <v>0</v>
      </c>
      <c r="V102">
        <v>0</v>
      </c>
      <c r="W102">
        <v>90.206237680278718</v>
      </c>
      <c r="X102">
        <v>0</v>
      </c>
      <c r="Y102">
        <v>92.35265654604882</v>
      </c>
      <c r="Z102" s="481">
        <v>0</v>
      </c>
      <c r="AA102">
        <v>0.58386075950693339</v>
      </c>
      <c r="AB102">
        <v>108.98661899939179</v>
      </c>
      <c r="AC102">
        <v>27.311727229505777</v>
      </c>
      <c r="AD102">
        <v>114.94225352164358</v>
      </c>
      <c r="AE102">
        <v>0</v>
      </c>
      <c r="AF102">
        <v>0</v>
      </c>
      <c r="AG102" s="481">
        <v>0.16574193548149196</v>
      </c>
      <c r="AH102">
        <v>1.1252688172135095E-2</v>
      </c>
      <c r="AI102">
        <v>139.6559139797464</v>
      </c>
      <c r="AJ102">
        <v>332.58239999972284</v>
      </c>
      <c r="AK102">
        <v>269.10720000043511</v>
      </c>
      <c r="AL102">
        <v>0</v>
      </c>
      <c r="AM102">
        <v>0</v>
      </c>
      <c r="AN102" s="481">
        <v>0</v>
      </c>
      <c r="AO102">
        <v>0</v>
      </c>
      <c r="AP102">
        <v>0</v>
      </c>
      <c r="AQ102">
        <v>0</v>
      </c>
      <c r="AR102">
        <v>0</v>
      </c>
      <c r="AS102">
        <v>0</v>
      </c>
      <c r="AT102">
        <v>0</v>
      </c>
      <c r="AU102" s="481">
        <v>0</v>
      </c>
      <c r="AV102">
        <v>0</v>
      </c>
      <c r="AW102">
        <v>0</v>
      </c>
      <c r="AX102">
        <v>0</v>
      </c>
      <c r="AY102">
        <v>263.93919999990612</v>
      </c>
      <c r="AZ102">
        <v>155.50546875002328</v>
      </c>
      <c r="BA102">
        <v>70.656000001356006</v>
      </c>
      <c r="BP102" s="481">
        <v>15.753125000046566</v>
      </c>
      <c r="BQ102">
        <v>0</v>
      </c>
      <c r="BR102">
        <v>0</v>
      </c>
      <c r="BS102">
        <v>0.68404201680641563</v>
      </c>
      <c r="BT102">
        <v>0.68425000000206637</v>
      </c>
    </row>
    <row r="103" spans="1:72" ht="15.75" customHeight="1" x14ac:dyDescent="0.25">
      <c r="A103" s="324" t="s">
        <v>752</v>
      </c>
      <c r="B103" s="324">
        <v>46239</v>
      </c>
      <c r="C103" s="332">
        <v>0.29166666666666669</v>
      </c>
      <c r="D103" s="332">
        <v>0.33333333333333331</v>
      </c>
      <c r="E103" s="481">
        <v>2862.2135652303696</v>
      </c>
      <c r="F103">
        <v>2871.9786666929722</v>
      </c>
      <c r="G103">
        <v>1832.9599999785423</v>
      </c>
      <c r="H103">
        <v>1054.3786666840315</v>
      </c>
      <c r="I103">
        <v>266.27471186220646</v>
      </c>
      <c r="J103">
        <v>331.54378959536552</v>
      </c>
      <c r="K103">
        <v>375.23525424301624</v>
      </c>
      <c r="L103" s="481">
        <v>329.07611671090126</v>
      </c>
      <c r="M103">
        <v>509.46603390201926</v>
      </c>
      <c r="N103">
        <v>0</v>
      </c>
      <c r="O103">
        <v>0</v>
      </c>
      <c r="P103">
        <v>0</v>
      </c>
      <c r="Q103">
        <v>5.5206956518813968</v>
      </c>
      <c r="R103">
        <v>0</v>
      </c>
      <c r="S103" s="481">
        <v>95.886222222354263</v>
      </c>
      <c r="T103">
        <v>59.492173913866282</v>
      </c>
      <c r="U103">
        <v>0</v>
      </c>
      <c r="V103">
        <v>0</v>
      </c>
      <c r="W103">
        <v>90.941588405519724</v>
      </c>
      <c r="X103">
        <v>0</v>
      </c>
      <c r="Y103">
        <v>91.828634010627866</v>
      </c>
      <c r="Z103" s="481">
        <v>0</v>
      </c>
      <c r="AA103">
        <v>5.0577408029930666</v>
      </c>
      <c r="AB103">
        <v>107.52997159073129</v>
      </c>
      <c r="AC103">
        <v>27.069162193220109</v>
      </c>
      <c r="AD103">
        <v>101.40625</v>
      </c>
      <c r="AE103">
        <v>0</v>
      </c>
      <c r="AF103">
        <v>0</v>
      </c>
      <c r="AG103" s="481">
        <v>0.16614165497594513</v>
      </c>
      <c r="AH103">
        <v>1.1324538335429679E-2</v>
      </c>
      <c r="AI103">
        <v>141.94132772274315</v>
      </c>
      <c r="AJ103">
        <v>319.71840000036173</v>
      </c>
      <c r="AK103">
        <v>257.07519999984652</v>
      </c>
      <c r="AL103">
        <v>0</v>
      </c>
      <c r="AM103">
        <v>0</v>
      </c>
      <c r="AN103" s="481">
        <v>0</v>
      </c>
      <c r="AO103">
        <v>0</v>
      </c>
      <c r="AP103">
        <v>0</v>
      </c>
      <c r="AQ103">
        <v>0</v>
      </c>
      <c r="AR103">
        <v>0</v>
      </c>
      <c r="AS103">
        <v>0</v>
      </c>
      <c r="AT103">
        <v>0</v>
      </c>
      <c r="AU103" s="481">
        <v>0</v>
      </c>
      <c r="AV103">
        <v>0</v>
      </c>
      <c r="AW103">
        <v>0</v>
      </c>
      <c r="AX103">
        <v>0</v>
      </c>
      <c r="AY103">
        <v>265.47200000006706</v>
      </c>
      <c r="AZ103">
        <v>158.85234374995343</v>
      </c>
      <c r="BA103">
        <v>68.057599999010563</v>
      </c>
      <c r="BP103" s="481">
        <v>11.581249999930151</v>
      </c>
      <c r="BQ103">
        <v>0</v>
      </c>
      <c r="BR103">
        <v>0</v>
      </c>
      <c r="BS103">
        <v>10.336848739496418</v>
      </c>
      <c r="BT103">
        <v>7.607228991593729</v>
      </c>
    </row>
    <row r="104" spans="1:72" ht="15.75" customHeight="1" x14ac:dyDescent="0.25">
      <c r="A104" s="324" t="s">
        <v>753</v>
      </c>
      <c r="B104" s="324">
        <v>46239</v>
      </c>
      <c r="C104" s="332">
        <v>0.33333333333333331</v>
      </c>
      <c r="D104" s="332">
        <v>0.375</v>
      </c>
      <c r="E104" s="481">
        <v>2823.9248695671558</v>
      </c>
      <c r="F104">
        <v>2807.6337020993233</v>
      </c>
      <c r="G104">
        <v>1841.1520000398159</v>
      </c>
      <c r="H104">
        <v>977.91999998688698</v>
      </c>
      <c r="I104">
        <v>269.18183051049709</v>
      </c>
      <c r="J104">
        <v>348.02115254104137</v>
      </c>
      <c r="K104">
        <v>396.24612419307232</v>
      </c>
      <c r="L104" s="481">
        <v>330.79704269021749</v>
      </c>
      <c r="M104">
        <v>497.8028474599123</v>
      </c>
      <c r="N104">
        <v>0</v>
      </c>
      <c r="O104">
        <v>0</v>
      </c>
      <c r="P104">
        <v>0</v>
      </c>
      <c r="Q104">
        <v>15.471304347738624</v>
      </c>
      <c r="R104">
        <v>0</v>
      </c>
      <c r="S104" s="481">
        <v>95.684637681115419</v>
      </c>
      <c r="T104">
        <v>37.676521738991141</v>
      </c>
      <c r="U104">
        <v>0</v>
      </c>
      <c r="V104">
        <v>0</v>
      </c>
      <c r="W104">
        <v>109.72827826160938</v>
      </c>
      <c r="X104">
        <v>0</v>
      </c>
      <c r="Y104">
        <v>93.716071376111358</v>
      </c>
      <c r="Z104" s="481">
        <v>0</v>
      </c>
      <c r="AA104">
        <v>15.133994403237011</v>
      </c>
      <c r="AB104">
        <v>114.34531249990687</v>
      </c>
      <c r="AC104">
        <v>27.440685354173183</v>
      </c>
      <c r="AD104">
        <v>118.22083333320916</v>
      </c>
      <c r="AE104">
        <v>0</v>
      </c>
      <c r="AF104">
        <v>0</v>
      </c>
      <c r="AG104" s="481">
        <v>0.16534782608505338</v>
      </c>
      <c r="AH104">
        <v>1.1214673913173101E-2</v>
      </c>
      <c r="AI104">
        <v>144.6086956532672</v>
      </c>
      <c r="AJ104">
        <v>328.58037073165178</v>
      </c>
      <c r="AK104">
        <v>265.26720000058413</v>
      </c>
      <c r="AL104">
        <v>0</v>
      </c>
      <c r="AM104">
        <v>0</v>
      </c>
      <c r="AN104" s="481">
        <v>0</v>
      </c>
      <c r="AO104">
        <v>0</v>
      </c>
      <c r="AP104">
        <v>0</v>
      </c>
      <c r="AQ104">
        <v>0</v>
      </c>
      <c r="AR104">
        <v>0</v>
      </c>
      <c r="AS104">
        <v>0</v>
      </c>
      <c r="AT104">
        <v>0</v>
      </c>
      <c r="AU104" s="481">
        <v>0</v>
      </c>
      <c r="AV104">
        <v>0</v>
      </c>
      <c r="AW104">
        <v>0</v>
      </c>
      <c r="AX104">
        <v>0</v>
      </c>
      <c r="AY104">
        <v>268.98240000009537</v>
      </c>
      <c r="AZ104">
        <v>145.51015624997672</v>
      </c>
      <c r="BA104">
        <v>61.9391999989748</v>
      </c>
      <c r="BP104" s="481">
        <v>14.268750000046566</v>
      </c>
      <c r="BQ104">
        <v>0</v>
      </c>
      <c r="BR104">
        <v>0</v>
      </c>
      <c r="BS104">
        <v>31.690409243698014</v>
      </c>
      <c r="BT104">
        <v>23.603987675072858</v>
      </c>
    </row>
    <row r="105" spans="1:72" ht="15.75" customHeight="1" x14ac:dyDescent="0.25">
      <c r="A105" s="324" t="s">
        <v>754</v>
      </c>
      <c r="B105" s="324">
        <v>46239</v>
      </c>
      <c r="C105" s="332">
        <v>0.375</v>
      </c>
      <c r="D105" s="332">
        <v>0.41666666666666669</v>
      </c>
      <c r="E105" s="481">
        <v>2781.8782372772694</v>
      </c>
      <c r="F105">
        <v>2781.3965782523155</v>
      </c>
      <c r="G105">
        <v>1790.4338823258877</v>
      </c>
      <c r="H105">
        <v>1009.3648539483547</v>
      </c>
      <c r="I105">
        <v>259.34101694822311</v>
      </c>
      <c r="J105">
        <v>307.72067796811461</v>
      </c>
      <c r="K105">
        <v>344.85218089073896</v>
      </c>
      <c r="L105" s="481">
        <v>336.27954661846161</v>
      </c>
      <c r="M105">
        <v>541.40094915032387</v>
      </c>
      <c r="N105">
        <v>0</v>
      </c>
      <c r="O105">
        <v>0</v>
      </c>
      <c r="P105">
        <v>0</v>
      </c>
      <c r="Q105">
        <v>33.035130435600877</v>
      </c>
      <c r="R105">
        <v>0</v>
      </c>
      <c r="S105" s="481">
        <v>95.654956521466374</v>
      </c>
      <c r="T105">
        <v>11.263999999500811</v>
      </c>
      <c r="U105">
        <v>0</v>
      </c>
      <c r="V105">
        <v>0</v>
      </c>
      <c r="W105">
        <v>118.37885217368603</v>
      </c>
      <c r="X105">
        <v>0</v>
      </c>
      <c r="Y105">
        <v>93.294306710362434</v>
      </c>
      <c r="Z105" s="481">
        <v>0</v>
      </c>
      <c r="AA105">
        <v>28.593154034286272</v>
      </c>
      <c r="AB105">
        <v>117.88891692552716</v>
      </c>
      <c r="AC105">
        <v>27.99094313941896</v>
      </c>
      <c r="AD105">
        <v>91.717637163586915</v>
      </c>
      <c r="AE105">
        <v>0</v>
      </c>
      <c r="AF105">
        <v>0</v>
      </c>
      <c r="AG105" s="481">
        <v>0.16573913044703659</v>
      </c>
      <c r="AH105">
        <v>1.1483695652259485E-2</v>
      </c>
      <c r="AI105">
        <v>150.24029920436442</v>
      </c>
      <c r="AJ105">
        <v>307.57831644779071</v>
      </c>
      <c r="AK105">
        <v>246.75839999876916</v>
      </c>
      <c r="AL105">
        <v>0</v>
      </c>
      <c r="AM105">
        <v>0</v>
      </c>
      <c r="AN105" s="481">
        <v>0</v>
      </c>
      <c r="AO105">
        <v>0</v>
      </c>
      <c r="AP105">
        <v>0</v>
      </c>
      <c r="AQ105">
        <v>0</v>
      </c>
      <c r="AR105">
        <v>0</v>
      </c>
      <c r="AS105">
        <v>0</v>
      </c>
      <c r="AT105">
        <v>0</v>
      </c>
      <c r="AU105" s="481">
        <v>0</v>
      </c>
      <c r="AV105">
        <v>0</v>
      </c>
      <c r="AW105">
        <v>0</v>
      </c>
      <c r="AX105">
        <v>0</v>
      </c>
      <c r="AY105">
        <v>267.52000000001863</v>
      </c>
      <c r="AZ105">
        <v>119.75312500004657</v>
      </c>
      <c r="BA105">
        <v>49.164800001308322</v>
      </c>
      <c r="BP105" s="481">
        <v>10.706249999930151</v>
      </c>
      <c r="BQ105">
        <v>0</v>
      </c>
      <c r="BR105">
        <v>0</v>
      </c>
      <c r="BS105">
        <v>74.518288235292857</v>
      </c>
      <c r="BT105">
        <v>55.719249999994645</v>
      </c>
    </row>
    <row r="106" spans="1:72" ht="15.75" customHeight="1" x14ac:dyDescent="0.25">
      <c r="A106" s="324" t="s">
        <v>891</v>
      </c>
      <c r="B106" s="324">
        <v>46239</v>
      </c>
      <c r="C106" s="332">
        <v>0.41666666666666669</v>
      </c>
      <c r="D106" s="332">
        <v>0.45833333333333331</v>
      </c>
      <c r="E106" s="481">
        <v>2726.5294148921967</v>
      </c>
      <c r="F106">
        <v>2726.532386302948</v>
      </c>
      <c r="G106">
        <v>1767.9215959012508</v>
      </c>
      <c r="H106">
        <v>974.52384170889854</v>
      </c>
      <c r="I106">
        <v>269.12108474597335</v>
      </c>
      <c r="J106">
        <v>303.93708474561572</v>
      </c>
      <c r="K106">
        <v>353.0172670930624</v>
      </c>
      <c r="L106" s="481">
        <v>329.90155932307243</v>
      </c>
      <c r="M106">
        <v>507.48865458741784</v>
      </c>
      <c r="N106">
        <v>0</v>
      </c>
      <c r="O106">
        <v>0</v>
      </c>
      <c r="P106">
        <v>0</v>
      </c>
      <c r="Q106">
        <v>43.309758453629911</v>
      </c>
      <c r="R106">
        <v>0</v>
      </c>
      <c r="S106" s="481">
        <v>95.298782608937472</v>
      </c>
      <c r="T106">
        <v>2.5600000005215406</v>
      </c>
      <c r="U106">
        <v>0</v>
      </c>
      <c r="V106">
        <v>0</v>
      </c>
      <c r="W106">
        <v>132.3519999999553</v>
      </c>
      <c r="X106">
        <v>0</v>
      </c>
      <c r="Y106">
        <v>93.198194875381887</v>
      </c>
      <c r="Z106" s="481">
        <v>0</v>
      </c>
      <c r="AA106">
        <v>37.185986024793237</v>
      </c>
      <c r="AB106">
        <v>110.82608695654199</v>
      </c>
      <c r="AC106">
        <v>27.685559006407857</v>
      </c>
      <c r="AD106">
        <v>100.41777950339019</v>
      </c>
      <c r="AE106">
        <v>0</v>
      </c>
      <c r="AF106">
        <v>0</v>
      </c>
      <c r="AG106" s="481">
        <v>0.16578214118999313</v>
      </c>
      <c r="AH106">
        <v>1.1233812529098941E-2</v>
      </c>
      <c r="AI106">
        <v>147.34946236666292</v>
      </c>
      <c r="AJ106">
        <v>329.33251282037236</v>
      </c>
      <c r="AK106">
        <v>264.83200000040233</v>
      </c>
      <c r="AL106">
        <v>0</v>
      </c>
      <c r="AM106">
        <v>0</v>
      </c>
      <c r="AN106" s="481">
        <v>0</v>
      </c>
      <c r="AO106">
        <v>0</v>
      </c>
      <c r="AP106">
        <v>0</v>
      </c>
      <c r="AQ106">
        <v>0</v>
      </c>
      <c r="AR106">
        <v>0</v>
      </c>
      <c r="AS106">
        <v>0</v>
      </c>
      <c r="AT106">
        <v>0</v>
      </c>
      <c r="AU106" s="481">
        <v>0</v>
      </c>
      <c r="AV106">
        <v>0</v>
      </c>
      <c r="AW106">
        <v>0</v>
      </c>
      <c r="AX106">
        <v>0</v>
      </c>
      <c r="AY106">
        <v>265.14239999977872</v>
      </c>
      <c r="AZ106">
        <v>110.13773148145992</v>
      </c>
      <c r="BA106">
        <v>40.940799999982119</v>
      </c>
      <c r="BP106" s="481">
        <v>9.4502976190997288</v>
      </c>
      <c r="BQ106">
        <v>0</v>
      </c>
      <c r="BR106">
        <v>0</v>
      </c>
      <c r="BS106">
        <v>92.160626640739792</v>
      </c>
      <c r="BT106">
        <v>68.376150000000052</v>
      </c>
    </row>
    <row r="107" spans="1:72" ht="15.75" customHeight="1" x14ac:dyDescent="0.25">
      <c r="A107" s="324" t="s">
        <v>892</v>
      </c>
      <c r="B107" s="324">
        <v>46239</v>
      </c>
      <c r="C107" s="332">
        <v>0.45833333333333331</v>
      </c>
      <c r="D107" s="332">
        <v>0.5</v>
      </c>
      <c r="E107" s="481">
        <v>2676.2907826006413</v>
      </c>
      <c r="F107">
        <v>2676.7360000014305</v>
      </c>
      <c r="G107">
        <v>1713.1965217590332</v>
      </c>
      <c r="H107">
        <v>977.86063767969608</v>
      </c>
      <c r="I107">
        <v>256.72057042643428</v>
      </c>
      <c r="J107">
        <v>318.75905084609985</v>
      </c>
      <c r="K107">
        <v>357.43847214430571</v>
      </c>
      <c r="L107" s="481">
        <v>328.44366101175547</v>
      </c>
      <c r="M107">
        <v>448.02483693510294</v>
      </c>
      <c r="N107">
        <v>0</v>
      </c>
      <c r="O107">
        <v>0</v>
      </c>
      <c r="P107">
        <v>0</v>
      </c>
      <c r="Q107">
        <v>26.567111111246049</v>
      </c>
      <c r="R107">
        <v>0</v>
      </c>
      <c r="S107" s="481">
        <v>95.159652173984796</v>
      </c>
      <c r="T107">
        <v>2.5599999995902181</v>
      </c>
      <c r="U107">
        <v>0</v>
      </c>
      <c r="V107">
        <v>0</v>
      </c>
      <c r="W107">
        <v>145.21878260932863</v>
      </c>
      <c r="X107">
        <v>0</v>
      </c>
      <c r="Y107">
        <v>93.08385093184188</v>
      </c>
      <c r="Z107" s="481">
        <v>0</v>
      </c>
      <c r="AA107">
        <v>36.127523291972466</v>
      </c>
      <c r="AB107">
        <v>106.13812111783773</v>
      </c>
      <c r="AC107">
        <v>28.154874213971198</v>
      </c>
      <c r="AD107">
        <v>120.38749999925494</v>
      </c>
      <c r="AE107">
        <v>0</v>
      </c>
      <c r="AF107">
        <v>0</v>
      </c>
      <c r="AG107" s="481">
        <v>0.16373959794145776</v>
      </c>
      <c r="AH107">
        <v>1.1486296166594911E-2</v>
      </c>
      <c r="AI107">
        <v>140.91023842804134</v>
      </c>
      <c r="AJ107">
        <v>314.32320000021718</v>
      </c>
      <c r="AK107">
        <v>252.46720000077039</v>
      </c>
      <c r="AL107">
        <v>0</v>
      </c>
      <c r="AM107">
        <v>0</v>
      </c>
      <c r="AN107" s="481">
        <v>0</v>
      </c>
      <c r="AO107">
        <v>0</v>
      </c>
      <c r="AP107">
        <v>0</v>
      </c>
      <c r="AQ107">
        <v>0</v>
      </c>
      <c r="AR107">
        <v>0</v>
      </c>
      <c r="AS107">
        <v>0</v>
      </c>
      <c r="AT107">
        <v>0</v>
      </c>
      <c r="AU107" s="481">
        <v>0</v>
      </c>
      <c r="AV107">
        <v>0</v>
      </c>
      <c r="AW107">
        <v>0</v>
      </c>
      <c r="AX107">
        <v>0</v>
      </c>
      <c r="AY107">
        <v>266.67840000009164</v>
      </c>
      <c r="AZ107">
        <v>112.34820601856336</v>
      </c>
      <c r="BA107">
        <v>42.988800000399351</v>
      </c>
      <c r="BP107" s="481">
        <v>8.9845708019565791</v>
      </c>
      <c r="BQ107">
        <v>0</v>
      </c>
      <c r="BR107">
        <v>0</v>
      </c>
      <c r="BS107">
        <v>89.377335123966986</v>
      </c>
      <c r="BT107">
        <v>66.231333333333168</v>
      </c>
    </row>
    <row r="108" spans="1:72" ht="15.75" customHeight="1" x14ac:dyDescent="0.25">
      <c r="A108" s="324" t="s">
        <v>893</v>
      </c>
      <c r="B108" s="324">
        <v>46239</v>
      </c>
      <c r="C108" s="332">
        <v>0.5</v>
      </c>
      <c r="D108" s="332">
        <v>0.54166666666666663</v>
      </c>
      <c r="E108" s="481">
        <v>2774.8322318792343</v>
      </c>
      <c r="F108">
        <v>2764.6515942215919</v>
      </c>
      <c r="G108">
        <v>1755.2250434756279</v>
      </c>
      <c r="H108">
        <v>1027.7546666711569</v>
      </c>
      <c r="I108">
        <v>305.05024108290672</v>
      </c>
      <c r="J108">
        <v>319.34320193901658</v>
      </c>
      <c r="K108">
        <v>315.35374066233635</v>
      </c>
      <c r="L108" s="481">
        <v>324.64208275824785</v>
      </c>
      <c r="M108">
        <v>495.17133212089539</v>
      </c>
      <c r="N108">
        <v>0</v>
      </c>
      <c r="O108">
        <v>0</v>
      </c>
      <c r="P108">
        <v>0</v>
      </c>
      <c r="Q108">
        <v>35.254399999976158</v>
      </c>
      <c r="R108">
        <v>42.278956521768123</v>
      </c>
      <c r="S108" s="481">
        <v>95.860869565512985</v>
      </c>
      <c r="T108">
        <v>9.5048205126076937</v>
      </c>
      <c r="U108">
        <v>0</v>
      </c>
      <c r="V108">
        <v>0</v>
      </c>
      <c r="W108">
        <v>128.99799882154912</v>
      </c>
      <c r="X108">
        <v>0</v>
      </c>
      <c r="Y108">
        <v>93.649068322964013</v>
      </c>
      <c r="Z108" s="481">
        <v>0</v>
      </c>
      <c r="AA108">
        <v>36.598795370722655</v>
      </c>
      <c r="AB108">
        <v>111.02026397548616</v>
      </c>
      <c r="AC108">
        <v>27.820125786121935</v>
      </c>
      <c r="AD108">
        <v>114.35000000055879</v>
      </c>
      <c r="AE108">
        <v>0</v>
      </c>
      <c r="AF108">
        <v>3.2500000002073648E-3</v>
      </c>
      <c r="AG108" s="481">
        <v>0.16574427302111872</v>
      </c>
      <c r="AH108">
        <v>1.1608695652057577E-2</v>
      </c>
      <c r="AI108">
        <v>141.625</v>
      </c>
      <c r="AJ108">
        <v>297.88799999980256</v>
      </c>
      <c r="AK108">
        <v>238.24437894672155</v>
      </c>
      <c r="AL108">
        <v>0</v>
      </c>
      <c r="AM108">
        <v>0</v>
      </c>
      <c r="AN108" s="481">
        <v>0</v>
      </c>
      <c r="AO108">
        <v>0</v>
      </c>
      <c r="AP108">
        <v>0</v>
      </c>
      <c r="AQ108">
        <v>0</v>
      </c>
      <c r="AR108">
        <v>0</v>
      </c>
      <c r="AS108">
        <v>0</v>
      </c>
      <c r="AT108">
        <v>0</v>
      </c>
      <c r="AU108" s="481">
        <v>0</v>
      </c>
      <c r="AV108">
        <v>0</v>
      </c>
      <c r="AW108">
        <v>0</v>
      </c>
      <c r="AX108">
        <v>0</v>
      </c>
      <c r="AY108">
        <v>267.50719999987632</v>
      </c>
      <c r="AZ108">
        <v>119.93281249993015</v>
      </c>
      <c r="BA108">
        <v>45.55519999936223</v>
      </c>
      <c r="BP108" s="481">
        <v>11.499506579013541</v>
      </c>
      <c r="BQ108">
        <v>0</v>
      </c>
      <c r="BR108">
        <v>0</v>
      </c>
      <c r="BS108">
        <v>79.068710504199771</v>
      </c>
      <c r="BT108">
        <v>58.084976470589027</v>
      </c>
    </row>
    <row r="109" spans="1:72" ht="15.75" customHeight="1" x14ac:dyDescent="0.25">
      <c r="A109" s="324" t="s">
        <v>894</v>
      </c>
      <c r="B109" s="324">
        <v>46239</v>
      </c>
      <c r="C109" s="332">
        <v>0.54166666666666663</v>
      </c>
      <c r="D109" s="332">
        <v>0.58333333333333337</v>
      </c>
      <c r="E109" s="481">
        <v>2807.1253333389759</v>
      </c>
      <c r="F109">
        <v>2800.9516521692276</v>
      </c>
      <c r="G109">
        <v>1808.2949565052986</v>
      </c>
      <c r="H109">
        <v>1017.8559999912977</v>
      </c>
      <c r="I109">
        <v>400.7544766291976</v>
      </c>
      <c r="J109">
        <v>308.45557772368193</v>
      </c>
      <c r="K109">
        <v>351.97384212911129</v>
      </c>
      <c r="L109" s="481">
        <v>332.38408673554659</v>
      </c>
      <c r="M109">
        <v>394.21605771407485</v>
      </c>
      <c r="N109">
        <v>0</v>
      </c>
      <c r="O109">
        <v>0</v>
      </c>
      <c r="P109">
        <v>0</v>
      </c>
      <c r="Q109">
        <v>37.961600000038743</v>
      </c>
      <c r="R109">
        <v>100.02853812463582</v>
      </c>
      <c r="S109" s="481">
        <v>96.652985506691039</v>
      </c>
      <c r="T109">
        <v>12.086837074719369</v>
      </c>
      <c r="U109">
        <v>0</v>
      </c>
      <c r="V109">
        <v>0</v>
      </c>
      <c r="W109">
        <v>149.19423306267709</v>
      </c>
      <c r="X109">
        <v>0</v>
      </c>
      <c r="Y109">
        <v>94.42826086981222</v>
      </c>
      <c r="Z109" s="481">
        <v>0</v>
      </c>
      <c r="AA109">
        <v>32.426088169624563</v>
      </c>
      <c r="AB109">
        <v>97.00066299084574</v>
      </c>
      <c r="AC109">
        <v>27.825561797711998</v>
      </c>
      <c r="AD109">
        <v>114.21067415736616</v>
      </c>
      <c r="AE109">
        <v>0</v>
      </c>
      <c r="AF109">
        <v>0</v>
      </c>
      <c r="AG109" s="481">
        <v>0.16374193547744653</v>
      </c>
      <c r="AH109">
        <v>1.1956083450058941E-2</v>
      </c>
      <c r="AI109">
        <v>148.55078307632357</v>
      </c>
      <c r="AJ109">
        <v>304.8640000000596</v>
      </c>
      <c r="AK109">
        <v>244.11082105245441</v>
      </c>
      <c r="AL109">
        <v>0</v>
      </c>
      <c r="AM109">
        <v>0</v>
      </c>
      <c r="AN109" s="481">
        <v>0</v>
      </c>
      <c r="AO109">
        <v>0</v>
      </c>
      <c r="AP109">
        <v>0</v>
      </c>
      <c r="AQ109">
        <v>0</v>
      </c>
      <c r="AR109">
        <v>0</v>
      </c>
      <c r="AS109">
        <v>0</v>
      </c>
      <c r="AT109">
        <v>0</v>
      </c>
      <c r="AU109" s="481">
        <v>0</v>
      </c>
      <c r="AV109">
        <v>0</v>
      </c>
      <c r="AW109">
        <v>0</v>
      </c>
      <c r="AX109">
        <v>0</v>
      </c>
      <c r="AY109">
        <v>278.45120000001043</v>
      </c>
      <c r="AZ109">
        <v>130.53359375009313</v>
      </c>
      <c r="BA109">
        <v>49.145600000396371</v>
      </c>
      <c r="BP109" s="481">
        <v>11.892301829298958</v>
      </c>
      <c r="BQ109">
        <v>0</v>
      </c>
      <c r="BR109">
        <v>0</v>
      </c>
      <c r="BS109">
        <v>69.422989495798902</v>
      </c>
      <c r="BT109">
        <v>50.956823529413668</v>
      </c>
    </row>
    <row r="110" spans="1:72" ht="15.75" customHeight="1" x14ac:dyDescent="0.25">
      <c r="A110" s="324" t="s">
        <v>895</v>
      </c>
      <c r="B110" s="324">
        <v>46239</v>
      </c>
      <c r="C110" s="332">
        <v>0.58333333333333337</v>
      </c>
      <c r="D110" s="332">
        <v>0.625</v>
      </c>
      <c r="E110" s="481">
        <v>2611.1999999880791</v>
      </c>
      <c r="F110">
        <v>2610.7547825872898</v>
      </c>
      <c r="G110">
        <v>1646.5920000076294</v>
      </c>
      <c r="H110">
        <v>972.80000001192093</v>
      </c>
      <c r="I110">
        <v>355.86603389307857</v>
      </c>
      <c r="J110">
        <v>298.17491525411606</v>
      </c>
      <c r="K110">
        <v>308.03308475017548</v>
      </c>
      <c r="L110" s="481">
        <v>314.55891525000334</v>
      </c>
      <c r="M110">
        <v>377.52623728662729</v>
      </c>
      <c r="N110">
        <v>0</v>
      </c>
      <c r="O110">
        <v>0</v>
      </c>
      <c r="P110">
        <v>0</v>
      </c>
      <c r="Q110">
        <v>26.078608695417643</v>
      </c>
      <c r="R110">
        <v>99.874070570804179</v>
      </c>
      <c r="S110" s="481">
        <v>96.615884058177471</v>
      </c>
      <c r="T110">
        <v>8.6163424123078585</v>
      </c>
      <c r="U110">
        <v>0</v>
      </c>
      <c r="V110">
        <v>0</v>
      </c>
      <c r="W110">
        <v>136.55002898536623</v>
      </c>
      <c r="X110">
        <v>0</v>
      </c>
      <c r="Y110">
        <v>94.232926829252392</v>
      </c>
      <c r="Z110" s="481">
        <v>0</v>
      </c>
      <c r="AA110">
        <v>31.62234933039872</v>
      </c>
      <c r="AB110">
        <v>91.398980441503227</v>
      </c>
      <c r="AC110">
        <v>28.11350070219487</v>
      </c>
      <c r="AD110">
        <v>107.92682584282011</v>
      </c>
      <c r="AE110">
        <v>0</v>
      </c>
      <c r="AF110">
        <v>0</v>
      </c>
      <c r="AG110" s="481">
        <v>0.16574193548512994</v>
      </c>
      <c r="AH110">
        <v>1.1225806451648168E-2</v>
      </c>
      <c r="AI110">
        <v>129.16117344517261</v>
      </c>
      <c r="AJ110">
        <v>274.11840000003576</v>
      </c>
      <c r="AK110">
        <v>217.29279999993742</v>
      </c>
      <c r="AL110">
        <v>0</v>
      </c>
      <c r="AM110">
        <v>0</v>
      </c>
      <c r="AN110" s="481">
        <v>0</v>
      </c>
      <c r="AO110">
        <v>0</v>
      </c>
      <c r="AP110">
        <v>0</v>
      </c>
      <c r="AQ110">
        <v>0</v>
      </c>
      <c r="AR110">
        <v>0</v>
      </c>
      <c r="AS110">
        <v>0</v>
      </c>
      <c r="AT110">
        <v>0</v>
      </c>
      <c r="AU110" s="481">
        <v>0</v>
      </c>
      <c r="AV110">
        <v>0</v>
      </c>
      <c r="AW110">
        <v>0</v>
      </c>
      <c r="AX110">
        <v>0</v>
      </c>
      <c r="AY110">
        <v>283.19359999988228</v>
      </c>
      <c r="AZ110">
        <v>130.29765624995343</v>
      </c>
      <c r="BA110">
        <v>48.646399999037385</v>
      </c>
      <c r="BP110" s="481">
        <v>12.001448170631193</v>
      </c>
      <c r="BQ110">
        <v>0</v>
      </c>
      <c r="BR110">
        <v>0</v>
      </c>
      <c r="BS110">
        <v>74.849683333333815</v>
      </c>
      <c r="BT110">
        <v>53.022099999998318</v>
      </c>
    </row>
    <row r="111" spans="1:72" ht="15.75" customHeight="1" x14ac:dyDescent="0.25">
      <c r="A111" s="324" t="s">
        <v>896</v>
      </c>
      <c r="B111" s="324">
        <v>46239</v>
      </c>
      <c r="C111" s="332">
        <v>0.625</v>
      </c>
      <c r="D111" s="332">
        <v>0.66666666666666663</v>
      </c>
      <c r="E111" s="481">
        <v>2922.3179130554199</v>
      </c>
      <c r="F111">
        <v>2922.436637699604</v>
      </c>
      <c r="G111">
        <v>1903.957333356142</v>
      </c>
      <c r="H111">
        <v>1048.234666660428</v>
      </c>
      <c r="I111">
        <v>429.38576271384954</v>
      </c>
      <c r="J111">
        <v>316.15566101670265</v>
      </c>
      <c r="K111">
        <v>410.36366101354361</v>
      </c>
      <c r="L111" s="481">
        <v>322.05667796730995</v>
      </c>
      <c r="M111">
        <v>420.32596610113978</v>
      </c>
      <c r="N111">
        <v>0</v>
      </c>
      <c r="O111">
        <v>0</v>
      </c>
      <c r="P111">
        <v>0</v>
      </c>
      <c r="Q111">
        <v>33.300092603079975</v>
      </c>
      <c r="R111">
        <v>99.709970694500953</v>
      </c>
      <c r="S111" s="481">
        <v>96.481844286900014</v>
      </c>
      <c r="T111">
        <v>24.901818182319403</v>
      </c>
      <c r="U111">
        <v>0</v>
      </c>
      <c r="V111">
        <v>0</v>
      </c>
      <c r="W111">
        <v>169.4463741146028</v>
      </c>
      <c r="X111">
        <v>0</v>
      </c>
      <c r="Y111">
        <v>94.360823170747608</v>
      </c>
      <c r="Z111" s="481">
        <v>0</v>
      </c>
      <c r="AA111">
        <v>23.381445312465075</v>
      </c>
      <c r="AB111">
        <v>97.592592592351139</v>
      </c>
      <c r="AC111">
        <v>27.802552406676114</v>
      </c>
      <c r="AD111">
        <v>112.61249999981374</v>
      </c>
      <c r="AE111">
        <v>0</v>
      </c>
      <c r="AF111">
        <v>0</v>
      </c>
      <c r="AG111" s="481">
        <v>0.16374193548836047</v>
      </c>
      <c r="AH111">
        <v>1.1394197054869437E-2</v>
      </c>
      <c r="AI111">
        <v>139.40217391401529</v>
      </c>
      <c r="AJ111">
        <v>312.12159999995492</v>
      </c>
      <c r="AK111">
        <v>250.73127619083971</v>
      </c>
      <c r="AL111">
        <v>0</v>
      </c>
      <c r="AM111">
        <v>0</v>
      </c>
      <c r="AN111" s="481">
        <v>0</v>
      </c>
      <c r="AO111">
        <v>0</v>
      </c>
      <c r="AP111">
        <v>0</v>
      </c>
      <c r="AQ111">
        <v>0</v>
      </c>
      <c r="AR111">
        <v>0</v>
      </c>
      <c r="AS111">
        <v>0</v>
      </c>
      <c r="AT111">
        <v>0</v>
      </c>
      <c r="AU111" s="481">
        <v>0</v>
      </c>
      <c r="AV111">
        <v>0</v>
      </c>
      <c r="AW111">
        <v>0</v>
      </c>
      <c r="AX111">
        <v>0</v>
      </c>
      <c r="AY111">
        <v>281.72160000028089</v>
      </c>
      <c r="AZ111">
        <v>150.30625000002328</v>
      </c>
      <c r="BA111">
        <v>54.758400000631809</v>
      </c>
      <c r="BP111" s="481">
        <v>11.167759146424942</v>
      </c>
      <c r="BQ111">
        <v>0</v>
      </c>
      <c r="BR111">
        <v>0</v>
      </c>
      <c r="BS111">
        <v>52.97706666666636</v>
      </c>
      <c r="BT111">
        <v>36.137233333334734</v>
      </c>
    </row>
    <row r="112" spans="1:72" ht="15.75" customHeight="1" x14ac:dyDescent="0.25">
      <c r="A112" s="324" t="s">
        <v>897</v>
      </c>
      <c r="B112" s="324">
        <v>46239</v>
      </c>
      <c r="C112" s="332">
        <v>0.66666666666666663</v>
      </c>
      <c r="D112" s="332">
        <v>0.70833333333333337</v>
      </c>
      <c r="E112" s="481">
        <v>2921.9914202988148</v>
      </c>
      <c r="F112">
        <v>2905.4293333292007</v>
      </c>
      <c r="G112">
        <v>1847.9786666333675</v>
      </c>
      <c r="H112">
        <v>1075.9865507334471</v>
      </c>
      <c r="I112">
        <v>434.34955932199955</v>
      </c>
      <c r="J112">
        <v>316.21550906077027</v>
      </c>
      <c r="K112">
        <v>381.76108475029469</v>
      </c>
      <c r="L112" s="481">
        <v>318.490931622684</v>
      </c>
      <c r="M112">
        <v>386.93315254151821</v>
      </c>
      <c r="N112">
        <v>0</v>
      </c>
      <c r="O112">
        <v>0</v>
      </c>
      <c r="P112">
        <v>0</v>
      </c>
      <c r="Q112">
        <v>16.397298701107502</v>
      </c>
      <c r="R112">
        <v>99.769681479781866</v>
      </c>
      <c r="S112" s="481">
        <v>96.313981799874455</v>
      </c>
      <c r="T112">
        <v>60.704581818543375</v>
      </c>
      <c r="U112">
        <v>0</v>
      </c>
      <c r="V112">
        <v>0</v>
      </c>
      <c r="W112">
        <v>148.43884327635169</v>
      </c>
      <c r="X112">
        <v>0</v>
      </c>
      <c r="Y112">
        <v>94.03125</v>
      </c>
      <c r="Z112" s="481">
        <v>0</v>
      </c>
      <c r="AA112">
        <v>4.8657317546894774</v>
      </c>
      <c r="AB112">
        <v>91.731366459745914</v>
      </c>
      <c r="AC112">
        <v>27.914596273563802</v>
      </c>
      <c r="AD112">
        <v>99.65372670814395</v>
      </c>
      <c r="AE112">
        <v>0</v>
      </c>
      <c r="AF112">
        <v>0</v>
      </c>
      <c r="AG112" s="481">
        <v>0.166989247303718</v>
      </c>
      <c r="AH112">
        <v>1.1483695652032111E-2</v>
      </c>
      <c r="AI112">
        <v>133.70652173832059</v>
      </c>
      <c r="AJ112">
        <v>320.89280000003055</v>
      </c>
      <c r="AK112">
        <v>259.22860073298216</v>
      </c>
      <c r="AL112">
        <v>0</v>
      </c>
      <c r="AM112">
        <v>0</v>
      </c>
      <c r="AN112" s="481">
        <v>0</v>
      </c>
      <c r="AO112">
        <v>0</v>
      </c>
      <c r="AP112">
        <v>0</v>
      </c>
      <c r="AQ112">
        <v>0</v>
      </c>
      <c r="AR112">
        <v>0</v>
      </c>
      <c r="AS112">
        <v>0</v>
      </c>
      <c r="AT112">
        <v>0</v>
      </c>
      <c r="AU112" s="481">
        <v>0</v>
      </c>
      <c r="AV112">
        <v>0</v>
      </c>
      <c r="AW112">
        <v>0</v>
      </c>
      <c r="AX112">
        <v>0</v>
      </c>
      <c r="AY112">
        <v>271.10399999981746</v>
      </c>
      <c r="AZ112">
        <v>170.04140624997672</v>
      </c>
      <c r="BA112">
        <v>70.636800000444055</v>
      </c>
      <c r="BP112" s="481">
        <v>12.705792682943866</v>
      </c>
      <c r="BQ112">
        <v>0</v>
      </c>
      <c r="BR112">
        <v>0</v>
      </c>
      <c r="BS112">
        <v>9.9639999999999418</v>
      </c>
      <c r="BT112">
        <v>7.7338263305318833</v>
      </c>
    </row>
    <row r="113" spans="1:72" ht="15.75" customHeight="1" x14ac:dyDescent="0.25">
      <c r="A113" s="324" t="s">
        <v>898</v>
      </c>
      <c r="B113" s="324">
        <v>46239</v>
      </c>
      <c r="C113" s="332">
        <v>0.70833333333333337</v>
      </c>
      <c r="D113" s="332">
        <v>0.75</v>
      </c>
      <c r="E113" s="481">
        <v>2889.0453333258629</v>
      </c>
      <c r="F113">
        <v>2905.5183767974377</v>
      </c>
      <c r="G113">
        <v>1866.3513043820858</v>
      </c>
      <c r="H113">
        <v>1051.5441159307957</v>
      </c>
      <c r="I113">
        <v>425.42427118867636</v>
      </c>
      <c r="J113">
        <v>324.83163218200207</v>
      </c>
      <c r="K113">
        <v>370.95715920627117</v>
      </c>
      <c r="L113" s="481">
        <v>331.06474877148867</v>
      </c>
      <c r="M113">
        <v>409.09127201884985</v>
      </c>
      <c r="N113">
        <v>0</v>
      </c>
      <c r="O113">
        <v>0</v>
      </c>
      <c r="P113">
        <v>0</v>
      </c>
      <c r="Q113">
        <v>27.648000000044703</v>
      </c>
      <c r="R113">
        <v>100.05147826066241</v>
      </c>
      <c r="S113" s="481">
        <v>96.723478260915726</v>
      </c>
      <c r="T113">
        <v>65.001244444400072</v>
      </c>
      <c r="U113">
        <v>0</v>
      </c>
      <c r="V113">
        <v>0</v>
      </c>
      <c r="W113">
        <v>119.65217391308397</v>
      </c>
      <c r="X113">
        <v>0</v>
      </c>
      <c r="Y113">
        <v>94.523101265542209</v>
      </c>
      <c r="Z113" s="481">
        <v>0</v>
      </c>
      <c r="AA113">
        <v>1.7267080745077692</v>
      </c>
      <c r="AB113">
        <v>105.02480637980625</v>
      </c>
      <c r="AC113">
        <v>27.933229813352227</v>
      </c>
      <c r="AD113">
        <v>90.105590062215924</v>
      </c>
      <c r="AE113">
        <v>0</v>
      </c>
      <c r="AF113">
        <v>0</v>
      </c>
      <c r="AG113" s="481">
        <v>0.1664946236560354</v>
      </c>
      <c r="AH113">
        <v>1.1174526648119354E-2</v>
      </c>
      <c r="AI113">
        <v>145.58496961276978</v>
      </c>
      <c r="AJ113">
        <v>320.66239999979734</v>
      </c>
      <c r="AK113">
        <v>258.17928205057979</v>
      </c>
      <c r="AL113">
        <v>0</v>
      </c>
      <c r="AM113">
        <v>0</v>
      </c>
      <c r="AN113" s="481">
        <v>0</v>
      </c>
      <c r="AO113">
        <v>0</v>
      </c>
      <c r="AP113">
        <v>0</v>
      </c>
      <c r="AQ113">
        <v>0</v>
      </c>
      <c r="AR113">
        <v>0</v>
      </c>
      <c r="AS113">
        <v>0</v>
      </c>
      <c r="AT113">
        <v>0</v>
      </c>
      <c r="AU113" s="481">
        <v>0</v>
      </c>
      <c r="AV113">
        <v>0</v>
      </c>
      <c r="AW113">
        <v>0</v>
      </c>
      <c r="AX113">
        <v>0</v>
      </c>
      <c r="AY113">
        <v>278.91200000001118</v>
      </c>
      <c r="AZ113">
        <v>165.86328125</v>
      </c>
      <c r="BA113">
        <v>73.708799999207258</v>
      </c>
      <c r="BP113" s="481">
        <v>13.335823170724325</v>
      </c>
      <c r="BQ113">
        <v>0</v>
      </c>
      <c r="BR113">
        <v>0</v>
      </c>
      <c r="BS113">
        <v>2.5180000000000291</v>
      </c>
      <c r="BT113">
        <v>2.0363570028021059</v>
      </c>
    </row>
    <row r="114" spans="1:72" ht="15.75" customHeight="1" x14ac:dyDescent="0.25">
      <c r="A114" s="324" t="s">
        <v>1381</v>
      </c>
      <c r="B114" s="324">
        <v>46239</v>
      </c>
      <c r="C114" s="332">
        <v>0.75</v>
      </c>
      <c r="D114" s="332">
        <v>0.79166666666666663</v>
      </c>
      <c r="E114" s="481">
        <v>2977.5015035569668</v>
      </c>
      <c r="F114">
        <v>2971.5589565336704</v>
      </c>
      <c r="G114">
        <v>1934.7366956174374</v>
      </c>
      <c r="H114">
        <v>1059.4986666738987</v>
      </c>
      <c r="I114">
        <v>440.18549152463675</v>
      </c>
      <c r="J114">
        <v>320.40207909420133</v>
      </c>
      <c r="K114">
        <v>400.06277299672365</v>
      </c>
      <c r="L114" s="481">
        <v>339.59360773861408</v>
      </c>
      <c r="M114">
        <v>431.63008391484618</v>
      </c>
      <c r="N114">
        <v>0</v>
      </c>
      <c r="O114">
        <v>0</v>
      </c>
      <c r="P114">
        <v>0</v>
      </c>
      <c r="Q114">
        <v>39.97013333439827</v>
      </c>
      <c r="R114">
        <v>100.53565217414871</v>
      </c>
      <c r="S114" s="481">
        <v>96.996173913124949</v>
      </c>
      <c r="T114">
        <v>69.752703380770981</v>
      </c>
      <c r="U114">
        <v>0</v>
      </c>
      <c r="V114">
        <v>0</v>
      </c>
      <c r="W114">
        <v>113.97565217409283</v>
      </c>
      <c r="X114">
        <v>0</v>
      </c>
      <c r="Y114">
        <v>94.923773734364659</v>
      </c>
      <c r="Z114" s="481">
        <v>0.466796875</v>
      </c>
      <c r="AA114">
        <v>0.41537267080275342</v>
      </c>
      <c r="AB114">
        <v>100.03109424095601</v>
      </c>
      <c r="AC114">
        <v>27.44565217429772</v>
      </c>
      <c r="AD114">
        <v>91.664596273563802</v>
      </c>
      <c r="AE114">
        <v>0</v>
      </c>
      <c r="AF114">
        <v>0</v>
      </c>
      <c r="AG114" s="481">
        <v>0.16574193548512994</v>
      </c>
      <c r="AH114">
        <v>1.116935483855741E-2</v>
      </c>
      <c r="AI114">
        <v>151.54301075264812</v>
      </c>
      <c r="AJ114">
        <v>314.21760000032373</v>
      </c>
      <c r="AK114">
        <v>252.67364102602005</v>
      </c>
      <c r="AL114">
        <v>0</v>
      </c>
      <c r="AM114">
        <v>0</v>
      </c>
      <c r="AN114" s="481">
        <v>0</v>
      </c>
      <c r="AO114">
        <v>0</v>
      </c>
      <c r="AP114">
        <v>0</v>
      </c>
      <c r="AQ114">
        <v>0</v>
      </c>
      <c r="AR114">
        <v>0</v>
      </c>
      <c r="AS114">
        <v>0</v>
      </c>
      <c r="AT114">
        <v>0</v>
      </c>
      <c r="AU114" s="481">
        <v>0</v>
      </c>
      <c r="AV114">
        <v>0</v>
      </c>
      <c r="AW114">
        <v>0</v>
      </c>
      <c r="AX114">
        <v>0</v>
      </c>
      <c r="AY114">
        <v>264.63040000014007</v>
      </c>
      <c r="AZ114">
        <v>168.78125</v>
      </c>
      <c r="BA114">
        <v>73.740800000727177</v>
      </c>
      <c r="BP114" s="481">
        <v>17.618749999906868</v>
      </c>
      <c r="BQ114">
        <v>0</v>
      </c>
      <c r="BR114">
        <v>0</v>
      </c>
      <c r="BS114">
        <v>8.0000000016298145E-3</v>
      </c>
      <c r="BT114">
        <v>0.573949999998149</v>
      </c>
    </row>
    <row r="115" spans="1:72" ht="15.75" customHeight="1" x14ac:dyDescent="0.25">
      <c r="A115" s="324" t="s">
        <v>1382</v>
      </c>
      <c r="B115" s="324">
        <v>46239</v>
      </c>
      <c r="C115" s="332">
        <v>0.79166666666666663</v>
      </c>
      <c r="D115" s="332">
        <v>0.83333333333333337</v>
      </c>
      <c r="E115" s="481">
        <v>2943.2664964497089</v>
      </c>
      <c r="F115">
        <v>2932.7360000014305</v>
      </c>
      <c r="G115">
        <v>1888.4340869486332</v>
      </c>
      <c r="H115">
        <v>1073.49333332479</v>
      </c>
      <c r="I115">
        <v>438.54969491437078</v>
      </c>
      <c r="J115">
        <v>355.10835768654943</v>
      </c>
      <c r="K115">
        <v>383.77437287569046</v>
      </c>
      <c r="L115" s="481">
        <v>336.63566102087498</v>
      </c>
      <c r="M115">
        <v>368.11932203173637</v>
      </c>
      <c r="N115">
        <v>0</v>
      </c>
      <c r="O115">
        <v>0</v>
      </c>
      <c r="P115">
        <v>0</v>
      </c>
      <c r="Q115">
        <v>25.053866665810347</v>
      </c>
      <c r="R115">
        <v>100.29387439601123</v>
      </c>
      <c r="S115" s="481">
        <v>96.923826087266207</v>
      </c>
      <c r="T115">
        <v>71.635478261858225</v>
      </c>
      <c r="U115">
        <v>0</v>
      </c>
      <c r="V115">
        <v>0</v>
      </c>
      <c r="W115">
        <v>119.60765217337757</v>
      </c>
      <c r="X115">
        <v>0</v>
      </c>
      <c r="Y115">
        <v>94.704833074472845</v>
      </c>
      <c r="Z115" s="481">
        <v>0</v>
      </c>
      <c r="AA115">
        <v>0</v>
      </c>
      <c r="AB115">
        <v>94.076795419678092</v>
      </c>
      <c r="AC115">
        <v>27.153969332110137</v>
      </c>
      <c r="AD115">
        <v>129.88858695607632</v>
      </c>
      <c r="AE115">
        <v>0</v>
      </c>
      <c r="AF115">
        <v>0</v>
      </c>
      <c r="AG115" s="481">
        <v>0.16574193548876792</v>
      </c>
      <c r="AH115">
        <v>1.1233870967771509E-2</v>
      </c>
      <c r="AI115">
        <v>152.82258064486086</v>
      </c>
      <c r="AJ115">
        <v>328.56960000004619</v>
      </c>
      <c r="AK115">
        <v>265.34400000050664</v>
      </c>
      <c r="AL115">
        <v>0</v>
      </c>
      <c r="AM115">
        <v>0</v>
      </c>
      <c r="AN115" s="481">
        <v>0</v>
      </c>
      <c r="AO115">
        <v>0</v>
      </c>
      <c r="AP115">
        <v>0</v>
      </c>
      <c r="AQ115">
        <v>0</v>
      </c>
      <c r="AR115">
        <v>0</v>
      </c>
      <c r="AS115">
        <v>0</v>
      </c>
      <c r="AT115">
        <v>0</v>
      </c>
      <c r="AU115" s="481">
        <v>0</v>
      </c>
      <c r="AV115">
        <v>0</v>
      </c>
      <c r="AW115">
        <v>0</v>
      </c>
      <c r="AX115">
        <v>0</v>
      </c>
      <c r="AY115">
        <v>271.66399999987334</v>
      </c>
      <c r="AZ115">
        <v>173.75156250002328</v>
      </c>
      <c r="BA115">
        <v>73.695999998599291</v>
      </c>
      <c r="BP115" s="481">
        <v>21.106250000069849</v>
      </c>
      <c r="BQ115">
        <v>0</v>
      </c>
      <c r="BR115">
        <v>0</v>
      </c>
      <c r="BS115">
        <v>0</v>
      </c>
      <c r="BT115">
        <v>6.533333333209157E-3</v>
      </c>
    </row>
    <row r="116" spans="1:72" ht="15.75" customHeight="1" x14ac:dyDescent="0.25">
      <c r="A116" s="324" t="s">
        <v>1383</v>
      </c>
      <c r="B116" s="324">
        <v>46239</v>
      </c>
      <c r="C116" s="332">
        <v>0.83333333333333337</v>
      </c>
      <c r="D116" s="332">
        <v>0.875</v>
      </c>
      <c r="E116" s="481">
        <v>2839.9823768138885</v>
      </c>
      <c r="F116">
        <v>2840.4869565069675</v>
      </c>
      <c r="G116">
        <v>1797.9659130573273</v>
      </c>
      <c r="H116">
        <v>1051.3066666722298</v>
      </c>
      <c r="I116">
        <v>410.74549152329564</v>
      </c>
      <c r="J116">
        <v>316.87862536683679</v>
      </c>
      <c r="K116">
        <v>393.97966102510691</v>
      </c>
      <c r="L116" s="481">
        <v>325.91414515674114</v>
      </c>
      <c r="M116">
        <v>349.68732203543186</v>
      </c>
      <c r="N116">
        <v>0</v>
      </c>
      <c r="O116">
        <v>0</v>
      </c>
      <c r="P116">
        <v>0</v>
      </c>
      <c r="Q116">
        <v>0</v>
      </c>
      <c r="R116">
        <v>100.48803864698857</v>
      </c>
      <c r="S116" s="481">
        <v>96.901565217413008</v>
      </c>
      <c r="T116">
        <v>72.013418356887996</v>
      </c>
      <c r="U116">
        <v>0</v>
      </c>
      <c r="V116">
        <v>0</v>
      </c>
      <c r="W116">
        <v>118.07165217399597</v>
      </c>
      <c r="X116">
        <v>0</v>
      </c>
      <c r="Y116">
        <v>94.677018633577973</v>
      </c>
      <c r="Z116" s="481">
        <v>0</v>
      </c>
      <c r="AA116">
        <v>0</v>
      </c>
      <c r="AB116">
        <v>86.798980977851897</v>
      </c>
      <c r="AC116">
        <v>27.153484083712101</v>
      </c>
      <c r="AD116">
        <v>100.4375</v>
      </c>
      <c r="AE116">
        <v>0</v>
      </c>
      <c r="AF116">
        <v>0</v>
      </c>
      <c r="AG116" s="481">
        <v>0.1677419354855374</v>
      </c>
      <c r="AH116">
        <v>1.1149193548362746E-2</v>
      </c>
      <c r="AI116">
        <v>140.43010752648115</v>
      </c>
      <c r="AJ116">
        <v>326.36479999963194</v>
      </c>
      <c r="AK116">
        <v>263.62224390171468</v>
      </c>
      <c r="AL116">
        <v>0</v>
      </c>
      <c r="AM116">
        <v>0</v>
      </c>
      <c r="AN116" s="481">
        <v>0</v>
      </c>
      <c r="AO116">
        <v>0</v>
      </c>
      <c r="AP116">
        <v>0</v>
      </c>
      <c r="AQ116">
        <v>0</v>
      </c>
      <c r="AR116">
        <v>0</v>
      </c>
      <c r="AS116">
        <v>0</v>
      </c>
      <c r="AT116">
        <v>0</v>
      </c>
      <c r="AU116" s="481">
        <v>0</v>
      </c>
      <c r="AV116">
        <v>0</v>
      </c>
      <c r="AW116">
        <v>0</v>
      </c>
      <c r="AX116">
        <v>0</v>
      </c>
      <c r="AY116">
        <v>277.98400000017136</v>
      </c>
      <c r="AZ116">
        <v>167.87109375</v>
      </c>
      <c r="BA116">
        <v>73.196800000965595</v>
      </c>
      <c r="BP116" s="481">
        <v>20.514062499976717</v>
      </c>
      <c r="BQ116">
        <v>0</v>
      </c>
      <c r="BR116">
        <v>0</v>
      </c>
      <c r="BS116">
        <v>3.9999999989959178E-3</v>
      </c>
      <c r="BT116">
        <v>0</v>
      </c>
    </row>
    <row r="117" spans="1:72" ht="15.75" customHeight="1" x14ac:dyDescent="0.25">
      <c r="A117" s="324" t="s">
        <v>1384</v>
      </c>
      <c r="B117" s="324">
        <v>46239</v>
      </c>
      <c r="C117" s="332">
        <v>0.875</v>
      </c>
      <c r="D117" s="332">
        <v>0.91666666666666663</v>
      </c>
      <c r="E117" s="481">
        <v>2909.6832118332386</v>
      </c>
      <c r="F117">
        <v>2905.7972124814987</v>
      </c>
      <c r="G117">
        <v>1867.7759999930859</v>
      </c>
      <c r="H117">
        <v>1059.7964255362749</v>
      </c>
      <c r="I117">
        <v>406.33708474785089</v>
      </c>
      <c r="J117">
        <v>324.20881355926394</v>
      </c>
      <c r="K117">
        <v>381.48338982462883</v>
      </c>
      <c r="L117" s="481">
        <v>338.95690569281578</v>
      </c>
      <c r="M117">
        <v>404.9138983041048</v>
      </c>
      <c r="N117">
        <v>0</v>
      </c>
      <c r="O117">
        <v>0</v>
      </c>
      <c r="P117">
        <v>0</v>
      </c>
      <c r="Q117">
        <v>0</v>
      </c>
      <c r="R117">
        <v>100.41507246391848</v>
      </c>
      <c r="S117" s="481">
        <v>97.101913043297827</v>
      </c>
      <c r="T117">
        <v>72.437364251352847</v>
      </c>
      <c r="U117">
        <v>0</v>
      </c>
      <c r="V117">
        <v>0</v>
      </c>
      <c r="W117">
        <v>115.38402318861336</v>
      </c>
      <c r="X117">
        <v>0</v>
      </c>
      <c r="Y117">
        <v>94.767080745194107</v>
      </c>
      <c r="Z117" s="481">
        <v>0</v>
      </c>
      <c r="AA117">
        <v>0</v>
      </c>
      <c r="AB117">
        <v>88.217391304671764</v>
      </c>
      <c r="AC117">
        <v>27.291925466153771</v>
      </c>
      <c r="AD117">
        <v>106.60312499944121</v>
      </c>
      <c r="AE117">
        <v>0</v>
      </c>
      <c r="AF117">
        <v>0</v>
      </c>
      <c r="AG117" s="481">
        <v>0.16574193547785399</v>
      </c>
      <c r="AH117">
        <v>1.1443548387205738E-2</v>
      </c>
      <c r="AI117">
        <v>153.88172043021768</v>
      </c>
      <c r="AJ117">
        <v>323.93600000021979</v>
      </c>
      <c r="AK117">
        <v>261.49775609746575</v>
      </c>
      <c r="AL117">
        <v>0</v>
      </c>
      <c r="AM117">
        <v>0</v>
      </c>
      <c r="AN117" s="481">
        <v>0</v>
      </c>
      <c r="AO117">
        <v>0</v>
      </c>
      <c r="AP117">
        <v>0</v>
      </c>
      <c r="AQ117">
        <v>0</v>
      </c>
      <c r="AR117">
        <v>0</v>
      </c>
      <c r="AS117">
        <v>0</v>
      </c>
      <c r="AT117">
        <v>0</v>
      </c>
      <c r="AU117" s="481">
        <v>0</v>
      </c>
      <c r="AV117">
        <v>0</v>
      </c>
      <c r="AW117">
        <v>0</v>
      </c>
      <c r="AX117">
        <v>0</v>
      </c>
      <c r="AY117">
        <v>274.2687999997288</v>
      </c>
      <c r="AZ117">
        <v>167.42890624993015</v>
      </c>
      <c r="BA117">
        <v>74.732799999415874</v>
      </c>
      <c r="BP117" s="481">
        <v>24.01352896343451</v>
      </c>
      <c r="BQ117">
        <v>0</v>
      </c>
      <c r="BR117">
        <v>0</v>
      </c>
      <c r="BS117">
        <v>6.9999999996070983E-3</v>
      </c>
      <c r="BT117">
        <v>0</v>
      </c>
    </row>
    <row r="118" spans="1:72" ht="15.75" customHeight="1" x14ac:dyDescent="0.25">
      <c r="A118" s="324" t="s">
        <v>1147</v>
      </c>
      <c r="B118" s="324">
        <v>46239</v>
      </c>
      <c r="C118" s="332">
        <v>0.91666666666666663</v>
      </c>
      <c r="D118" s="332">
        <v>0.95833333333333337</v>
      </c>
      <c r="E118" s="481">
        <v>2853.9230490326881</v>
      </c>
      <c r="F118">
        <v>2840.9798310101032</v>
      </c>
      <c r="G118">
        <v>1808.3840000331402</v>
      </c>
      <c r="H118">
        <v>1051.7360962033272</v>
      </c>
      <c r="I118">
        <v>399.67240677773952</v>
      </c>
      <c r="J118">
        <v>335.28189830482006</v>
      </c>
      <c r="K118">
        <v>357.11566101759672</v>
      </c>
      <c r="L118" s="481">
        <v>337.0522033944726</v>
      </c>
      <c r="M118">
        <v>388.18277965858579</v>
      </c>
      <c r="N118">
        <v>0</v>
      </c>
      <c r="O118">
        <v>0</v>
      </c>
      <c r="P118">
        <v>0</v>
      </c>
      <c r="Q118">
        <v>23.040000000037253</v>
      </c>
      <c r="R118">
        <v>72.084405797533691</v>
      </c>
      <c r="S118" s="481">
        <v>96.834782608784735</v>
      </c>
      <c r="T118">
        <v>71.635478260926902</v>
      </c>
      <c r="U118">
        <v>0</v>
      </c>
      <c r="V118">
        <v>0</v>
      </c>
      <c r="W118">
        <v>114.35866959765553</v>
      </c>
      <c r="X118">
        <v>0</v>
      </c>
      <c r="Y118">
        <v>90.93167701875791</v>
      </c>
      <c r="Z118" s="481">
        <v>0.47119140625</v>
      </c>
      <c r="AA118">
        <v>0</v>
      </c>
      <c r="AB118">
        <v>78.666440217290074</v>
      </c>
      <c r="AC118">
        <v>27.130434782244265</v>
      </c>
      <c r="AD118">
        <v>129.99004270229489</v>
      </c>
      <c r="AE118">
        <v>0</v>
      </c>
      <c r="AF118">
        <v>5.9999999998581188E-3</v>
      </c>
      <c r="AG118" s="481">
        <v>0.16574193548149196</v>
      </c>
      <c r="AH118">
        <v>1.1383064516166996E-2</v>
      </c>
      <c r="AI118">
        <v>150.66666666697711</v>
      </c>
      <c r="AJ118">
        <v>325.63840000005439</v>
      </c>
      <c r="AK118">
        <v>262.27200000081211</v>
      </c>
      <c r="AL118">
        <v>0</v>
      </c>
      <c r="AM118">
        <v>0</v>
      </c>
      <c r="AN118" s="481">
        <v>0</v>
      </c>
      <c r="AO118">
        <v>0</v>
      </c>
      <c r="AP118">
        <v>0</v>
      </c>
      <c r="AQ118">
        <v>0</v>
      </c>
      <c r="AR118">
        <v>0</v>
      </c>
      <c r="AS118">
        <v>0</v>
      </c>
      <c r="AT118">
        <v>0</v>
      </c>
      <c r="AU118" s="481">
        <v>0</v>
      </c>
      <c r="AV118">
        <v>0</v>
      </c>
      <c r="AW118">
        <v>0</v>
      </c>
      <c r="AX118">
        <v>0</v>
      </c>
      <c r="AY118">
        <v>258.00640000030398</v>
      </c>
      <c r="AZ118">
        <v>166.07187500002328</v>
      </c>
      <c r="BA118">
        <v>69.120000001043081</v>
      </c>
      <c r="BP118" s="481">
        <v>24.459908536518924</v>
      </c>
      <c r="BQ118">
        <v>0</v>
      </c>
      <c r="BR118">
        <v>0</v>
      </c>
      <c r="BS118">
        <v>4.0000000008149073E-3</v>
      </c>
      <c r="BT118">
        <v>0</v>
      </c>
    </row>
    <row r="119" spans="1:72" ht="15.75" customHeight="1" x14ac:dyDescent="0.25">
      <c r="A119" s="324" t="s">
        <v>1148</v>
      </c>
      <c r="B119" s="324">
        <v>46239</v>
      </c>
      <c r="C119" s="332">
        <v>0.95833333333333337</v>
      </c>
      <c r="D119" s="332">
        <v>0</v>
      </c>
      <c r="E119" s="481">
        <v>2872.8987826108932</v>
      </c>
      <c r="F119">
        <v>2872.9954042434692</v>
      </c>
      <c r="G119">
        <v>1845.2479999661446</v>
      </c>
      <c r="H119">
        <v>1051.6034782528877</v>
      </c>
      <c r="I119">
        <v>334.90006779879332</v>
      </c>
      <c r="J119">
        <v>327.81884745880961</v>
      </c>
      <c r="K119">
        <v>345.5531389862299</v>
      </c>
      <c r="L119" s="481">
        <v>341.07877966016531</v>
      </c>
      <c r="M119">
        <v>492.54978531599045</v>
      </c>
      <c r="N119">
        <v>0</v>
      </c>
      <c r="O119">
        <v>0</v>
      </c>
      <c r="P119">
        <v>0</v>
      </c>
      <c r="Q119">
        <v>3.2723478255793452</v>
      </c>
      <c r="R119">
        <v>25.655652173329145</v>
      </c>
      <c r="S119" s="481">
        <v>96.967111110687256</v>
      </c>
      <c r="T119">
        <v>71.835826086811721</v>
      </c>
      <c r="U119">
        <v>0</v>
      </c>
      <c r="V119">
        <v>0</v>
      </c>
      <c r="W119">
        <v>114.91493040230125</v>
      </c>
      <c r="X119">
        <v>0</v>
      </c>
      <c r="Y119">
        <v>94.768205183092505</v>
      </c>
      <c r="Z119" s="481">
        <v>0</v>
      </c>
      <c r="AA119">
        <v>0</v>
      </c>
      <c r="AB119">
        <v>98.284374999813735</v>
      </c>
      <c r="AC119">
        <v>27.275718167889863</v>
      </c>
      <c r="AD119">
        <v>98.842316169291735</v>
      </c>
      <c r="AE119">
        <v>0</v>
      </c>
      <c r="AF119">
        <v>0</v>
      </c>
      <c r="AG119" s="481">
        <v>0.1677419354855374</v>
      </c>
      <c r="AH119">
        <v>1.1209677419174113E-2</v>
      </c>
      <c r="AI119">
        <v>152.94623655825853</v>
      </c>
      <c r="AJ119">
        <v>328.0237714285031</v>
      </c>
      <c r="AK119">
        <v>264.0511999996379</v>
      </c>
      <c r="AL119">
        <v>0</v>
      </c>
      <c r="AM119">
        <v>0</v>
      </c>
      <c r="AN119" s="481">
        <v>0</v>
      </c>
      <c r="AO119">
        <v>0</v>
      </c>
      <c r="AP119">
        <v>0</v>
      </c>
      <c r="AQ119">
        <v>0</v>
      </c>
      <c r="AR119">
        <v>0</v>
      </c>
      <c r="AS119">
        <v>0</v>
      </c>
      <c r="AT119">
        <v>0</v>
      </c>
      <c r="AU119" s="481">
        <v>0</v>
      </c>
      <c r="AV119">
        <v>0</v>
      </c>
      <c r="AW119">
        <v>0</v>
      </c>
      <c r="AX119">
        <v>0</v>
      </c>
      <c r="AY119">
        <v>272.39039999991655</v>
      </c>
      <c r="AZ119">
        <v>163.09843750006985</v>
      </c>
      <c r="BA119">
        <v>65.567999999970198</v>
      </c>
      <c r="BP119" s="481">
        <v>23.065625000046566</v>
      </c>
      <c r="BQ119">
        <v>0</v>
      </c>
      <c r="BR119">
        <v>0</v>
      </c>
      <c r="BS119">
        <v>0</v>
      </c>
      <c r="BT119">
        <v>2.0000000004074536E-3</v>
      </c>
    </row>
    <row r="120" spans="1:72" ht="15.75" customHeight="1" x14ac:dyDescent="0.25">
      <c r="A120" s="324" t="s">
        <v>1149</v>
      </c>
      <c r="B120" s="324">
        <v>46239</v>
      </c>
      <c r="C120" s="332">
        <v>0</v>
      </c>
      <c r="D120" s="332">
        <v>4.1666666666666664E-2</v>
      </c>
      <c r="E120" s="481">
        <v>2844.4939130246639</v>
      </c>
      <c r="F120">
        <v>2854.7263348698616</v>
      </c>
      <c r="G120">
        <v>1807.9387826323509</v>
      </c>
      <c r="H120">
        <v>1061.8880000114441</v>
      </c>
      <c r="I120">
        <v>336.60094914957881</v>
      </c>
      <c r="J120">
        <v>353.81803389638662</v>
      </c>
      <c r="K120">
        <v>327.99587796628475</v>
      </c>
      <c r="L120" s="481">
        <v>328.02711863815784</v>
      </c>
      <c r="M120">
        <v>442.13658756762743</v>
      </c>
      <c r="N120">
        <v>0</v>
      </c>
      <c r="O120">
        <v>0</v>
      </c>
      <c r="P120">
        <v>0</v>
      </c>
      <c r="Q120">
        <v>18.743652174249291</v>
      </c>
      <c r="R120">
        <v>25.867130435071886</v>
      </c>
      <c r="S120" s="481">
        <v>96.524367149919271</v>
      </c>
      <c r="T120">
        <v>69.468753622844815</v>
      </c>
      <c r="U120">
        <v>0</v>
      </c>
      <c r="V120">
        <v>0</v>
      </c>
      <c r="W120">
        <v>106.28081159479916</v>
      </c>
      <c r="X120">
        <v>0</v>
      </c>
      <c r="Y120">
        <v>94.554310344625264</v>
      </c>
      <c r="Z120" s="481">
        <v>0</v>
      </c>
      <c r="AA120">
        <v>0</v>
      </c>
      <c r="AB120">
        <v>91.143582215066999</v>
      </c>
      <c r="AC120">
        <v>27.190071202814579</v>
      </c>
      <c r="AD120">
        <v>133.56451612897217</v>
      </c>
      <c r="AE120">
        <v>0</v>
      </c>
      <c r="AF120">
        <v>0</v>
      </c>
      <c r="AG120" s="481">
        <v>0.16595698924720637</v>
      </c>
      <c r="AH120">
        <v>1.1108870967746043E-2</v>
      </c>
      <c r="AI120">
        <v>141.60215053800493</v>
      </c>
      <c r="AJ120">
        <v>314.90742857148871</v>
      </c>
      <c r="AK120">
        <v>253.4015999995172</v>
      </c>
      <c r="AL120">
        <v>0</v>
      </c>
      <c r="AM120">
        <v>0</v>
      </c>
      <c r="AN120" s="481">
        <v>0</v>
      </c>
      <c r="AO120">
        <v>0</v>
      </c>
      <c r="AP120">
        <v>0</v>
      </c>
      <c r="AQ120">
        <v>0</v>
      </c>
      <c r="AR120">
        <v>0</v>
      </c>
      <c r="AS120">
        <v>0</v>
      </c>
      <c r="AT120">
        <v>0</v>
      </c>
      <c r="AU120" s="481">
        <v>0</v>
      </c>
      <c r="AV120">
        <v>0</v>
      </c>
      <c r="AW120">
        <v>0</v>
      </c>
      <c r="AX120">
        <v>0</v>
      </c>
      <c r="AY120">
        <v>265.43359999964014</v>
      </c>
      <c r="AZ120">
        <v>161.95781249995343</v>
      </c>
      <c r="BA120">
        <v>75.724799999967217</v>
      </c>
      <c r="BP120" s="481">
        <v>14.92023026314564</v>
      </c>
      <c r="BQ120">
        <v>0</v>
      </c>
      <c r="BR120">
        <v>0</v>
      </c>
      <c r="BS120">
        <v>0</v>
      </c>
      <c r="BT120">
        <v>0</v>
      </c>
    </row>
    <row r="121" spans="1:72" ht="15.75" customHeight="1" x14ac:dyDescent="0.25">
      <c r="A121" s="324" t="s">
        <v>1150</v>
      </c>
      <c r="B121" s="324">
        <v>46239</v>
      </c>
      <c r="C121" s="332">
        <v>4.1666666666666664E-2</v>
      </c>
      <c r="D121" s="332">
        <v>8.3333333333333329E-2</v>
      </c>
      <c r="E121" s="481">
        <v>2840.0417391359806</v>
      </c>
      <c r="F121">
        <v>2830.1579130291939</v>
      </c>
      <c r="G121">
        <v>1796.5412173867226</v>
      </c>
      <c r="H121">
        <v>1051.3066666722298</v>
      </c>
      <c r="I121">
        <v>332.53966102004051</v>
      </c>
      <c r="J121">
        <v>337.36461016908288</v>
      </c>
      <c r="K121">
        <v>329.70166686177254</v>
      </c>
      <c r="L121" s="481">
        <v>325.59728813916445</v>
      </c>
      <c r="M121">
        <v>475.9135457649827</v>
      </c>
      <c r="N121">
        <v>0</v>
      </c>
      <c r="O121">
        <v>0</v>
      </c>
      <c r="P121">
        <v>0</v>
      </c>
      <c r="Q121">
        <v>5.6320000002160668</v>
      </c>
      <c r="R121">
        <v>25.878260869532824</v>
      </c>
      <c r="S121" s="481">
        <v>96.812521739397198</v>
      </c>
      <c r="T121">
        <v>69.394550724886358</v>
      </c>
      <c r="U121">
        <v>0</v>
      </c>
      <c r="V121">
        <v>0</v>
      </c>
      <c r="W121">
        <v>113.45252173859626</v>
      </c>
      <c r="X121">
        <v>0</v>
      </c>
      <c r="Y121">
        <v>94.556366459932178</v>
      </c>
      <c r="Z121" s="481">
        <v>0</v>
      </c>
      <c r="AA121">
        <v>0</v>
      </c>
      <c r="AB121">
        <v>91.422683313023299</v>
      </c>
      <c r="AC121">
        <v>27.519612438976765</v>
      </c>
      <c r="AD121">
        <v>113.86875000037253</v>
      </c>
      <c r="AE121">
        <v>0</v>
      </c>
      <c r="AF121">
        <v>0</v>
      </c>
      <c r="AG121" s="481">
        <v>0.16761290322392597</v>
      </c>
      <c r="AH121">
        <v>1.1233870967771509E-2</v>
      </c>
      <c r="AI121">
        <v>139.25081813987345</v>
      </c>
      <c r="AJ121">
        <v>315.42399999988265</v>
      </c>
      <c r="AK121">
        <v>253.55520000029355</v>
      </c>
      <c r="AL121">
        <v>0</v>
      </c>
      <c r="AM121">
        <v>0</v>
      </c>
      <c r="AN121" s="481">
        <v>0</v>
      </c>
      <c r="AO121">
        <v>0</v>
      </c>
      <c r="AP121">
        <v>0</v>
      </c>
      <c r="AQ121">
        <v>0</v>
      </c>
      <c r="AR121">
        <v>0</v>
      </c>
      <c r="AS121">
        <v>0</v>
      </c>
      <c r="AT121">
        <v>0</v>
      </c>
      <c r="AU121" s="481">
        <v>0</v>
      </c>
      <c r="AV121">
        <v>0</v>
      </c>
      <c r="AW121">
        <v>0</v>
      </c>
      <c r="AX121">
        <v>0</v>
      </c>
      <c r="AY121">
        <v>257.68320000031963</v>
      </c>
      <c r="AZ121">
        <v>162.4140625</v>
      </c>
      <c r="BA121">
        <v>73.19679999910295</v>
      </c>
      <c r="BP121" s="481">
        <v>16.686740890727378</v>
      </c>
      <c r="BQ121">
        <v>0</v>
      </c>
      <c r="BR121">
        <v>0</v>
      </c>
      <c r="BS121">
        <v>0</v>
      </c>
      <c r="BT121">
        <v>0</v>
      </c>
    </row>
    <row r="122" spans="1:72" ht="15.75" customHeight="1" x14ac:dyDescent="0.25">
      <c r="A122" s="324" t="s">
        <v>1151</v>
      </c>
      <c r="B122" s="324">
        <v>46239</v>
      </c>
      <c r="C122" s="332">
        <v>8.3333333333333329E-2</v>
      </c>
      <c r="D122" s="332">
        <v>0.125</v>
      </c>
      <c r="E122" s="481">
        <v>2791.2755942046642</v>
      </c>
      <c r="F122">
        <v>2790.9787826240063</v>
      </c>
      <c r="G122">
        <v>1787.2213333249092</v>
      </c>
      <c r="H122">
        <v>1012.0533333271742</v>
      </c>
      <c r="I122">
        <v>321.57071186602116</v>
      </c>
      <c r="J122">
        <v>341.6217088252306</v>
      </c>
      <c r="K122">
        <v>324.40870601683855</v>
      </c>
      <c r="L122" s="481">
        <v>312.05966101586819</v>
      </c>
      <c r="M122">
        <v>484.85340689495206</v>
      </c>
      <c r="N122">
        <v>0</v>
      </c>
      <c r="O122">
        <v>0</v>
      </c>
      <c r="P122">
        <v>0</v>
      </c>
      <c r="Q122">
        <v>5.1200000001117587</v>
      </c>
      <c r="R122">
        <v>26.062284057959914</v>
      </c>
      <c r="S122" s="481">
        <v>96.722488888539374</v>
      </c>
      <c r="T122">
        <v>69.609739130362868</v>
      </c>
      <c r="U122">
        <v>0</v>
      </c>
      <c r="V122">
        <v>0</v>
      </c>
      <c r="W122">
        <v>99.242666666395962</v>
      </c>
      <c r="X122">
        <v>0</v>
      </c>
      <c r="Y122">
        <v>94.763108678162098</v>
      </c>
      <c r="Z122" s="481">
        <v>0</v>
      </c>
      <c r="AA122">
        <v>0</v>
      </c>
      <c r="AB122">
        <v>84.68397618457675</v>
      </c>
      <c r="AC122">
        <v>27.657755874097347</v>
      </c>
      <c r="AD122">
        <v>126.16458333283663</v>
      </c>
      <c r="AE122">
        <v>0</v>
      </c>
      <c r="AF122">
        <v>0</v>
      </c>
      <c r="AG122" s="481">
        <v>0.16565497896226589</v>
      </c>
      <c r="AH122">
        <v>1.1233695652208553E-2</v>
      </c>
      <c r="AI122">
        <v>124.90217391401529</v>
      </c>
      <c r="AJ122">
        <v>313.15200000000186</v>
      </c>
      <c r="AK122">
        <v>252.22400000039488</v>
      </c>
      <c r="AL122">
        <v>0</v>
      </c>
      <c r="AM122">
        <v>0</v>
      </c>
      <c r="AN122" s="481">
        <v>0</v>
      </c>
      <c r="AO122">
        <v>0</v>
      </c>
      <c r="AP122">
        <v>0</v>
      </c>
      <c r="AQ122">
        <v>0</v>
      </c>
      <c r="AR122">
        <v>0</v>
      </c>
      <c r="AS122">
        <v>0</v>
      </c>
      <c r="AT122">
        <v>0</v>
      </c>
      <c r="AU122" s="481">
        <v>0</v>
      </c>
      <c r="AV122">
        <v>0</v>
      </c>
      <c r="AW122">
        <v>0</v>
      </c>
      <c r="AX122">
        <v>0</v>
      </c>
      <c r="AY122">
        <v>254.17279999982566</v>
      </c>
      <c r="AZ122">
        <v>160.25937500002328</v>
      </c>
      <c r="BA122">
        <v>73.216000000014901</v>
      </c>
      <c r="BP122" s="481">
        <v>15.468028846080415</v>
      </c>
      <c r="BQ122">
        <v>0</v>
      </c>
      <c r="BR122">
        <v>0</v>
      </c>
      <c r="BS122">
        <v>3.9999999989959178E-3</v>
      </c>
      <c r="BT122">
        <v>2.0000000004074536E-3</v>
      </c>
    </row>
    <row r="123" spans="1:72" ht="15.75" customHeight="1" x14ac:dyDescent="0.25">
      <c r="A123" s="324" t="s">
        <v>1152</v>
      </c>
      <c r="B123" s="324">
        <v>46239</v>
      </c>
      <c r="C123" s="332">
        <v>0.125</v>
      </c>
      <c r="D123" s="332">
        <v>0.16666666666666666</v>
      </c>
      <c r="E123" s="481">
        <v>2758.6263188421726</v>
      </c>
      <c r="F123">
        <v>2758.4482318758965</v>
      </c>
      <c r="G123">
        <v>1758.8461449444294</v>
      </c>
      <c r="H123">
        <v>1032.1920000016689</v>
      </c>
      <c r="I123">
        <v>309.69925423711538</v>
      </c>
      <c r="J123">
        <v>326.99822337925434</v>
      </c>
      <c r="K123">
        <v>305.38660432398319</v>
      </c>
      <c r="L123" s="481">
        <v>321.77898304909468</v>
      </c>
      <c r="M123">
        <v>478.45517241209745</v>
      </c>
      <c r="N123">
        <v>0</v>
      </c>
      <c r="O123">
        <v>0</v>
      </c>
      <c r="P123">
        <v>0</v>
      </c>
      <c r="Q123">
        <v>3.5839999997988343</v>
      </c>
      <c r="R123">
        <v>25.992533333133906</v>
      </c>
      <c r="S123" s="481">
        <v>96.90811980701983</v>
      </c>
      <c r="T123">
        <v>68.602434783242643</v>
      </c>
      <c r="U123">
        <v>0</v>
      </c>
      <c r="V123">
        <v>0</v>
      </c>
      <c r="W123">
        <v>90.720463767647743</v>
      </c>
      <c r="X123">
        <v>0</v>
      </c>
      <c r="Y123">
        <v>94.722916166298091</v>
      </c>
      <c r="Z123" s="481">
        <v>0.4658203125</v>
      </c>
      <c r="AA123">
        <v>0</v>
      </c>
      <c r="AB123">
        <v>76.243508287705481</v>
      </c>
      <c r="AC123">
        <v>27.507658754475415</v>
      </c>
      <c r="AD123">
        <v>120.38592132553458</v>
      </c>
      <c r="AE123">
        <v>0</v>
      </c>
      <c r="AF123">
        <v>0</v>
      </c>
      <c r="AG123" s="481">
        <v>0.16573913043612265</v>
      </c>
      <c r="AH123">
        <v>1.1233695652208553E-2</v>
      </c>
      <c r="AI123">
        <v>139.92391304206103</v>
      </c>
      <c r="AJ123">
        <v>291.62068292684853</v>
      </c>
      <c r="AK123">
        <v>232.24320000037551</v>
      </c>
      <c r="AL123">
        <v>0</v>
      </c>
      <c r="AM123">
        <v>0</v>
      </c>
      <c r="AN123" s="481">
        <v>0</v>
      </c>
      <c r="AO123">
        <v>0</v>
      </c>
      <c r="AP123">
        <v>0</v>
      </c>
      <c r="AQ123">
        <v>0</v>
      </c>
      <c r="AR123">
        <v>0</v>
      </c>
      <c r="AS123">
        <v>0</v>
      </c>
      <c r="AT123">
        <v>0</v>
      </c>
      <c r="AU123" s="481">
        <v>0</v>
      </c>
      <c r="AV123">
        <v>0</v>
      </c>
      <c r="AW123">
        <v>0</v>
      </c>
      <c r="AX123">
        <v>0</v>
      </c>
      <c r="AY123">
        <v>253.1488000000827</v>
      </c>
      <c r="AZ123">
        <v>158.03437499993015</v>
      </c>
      <c r="BA123">
        <v>72.684800000861287</v>
      </c>
      <c r="BP123" s="481">
        <v>14.640625</v>
      </c>
      <c r="BQ123">
        <v>0</v>
      </c>
      <c r="BR123">
        <v>0</v>
      </c>
      <c r="BS123">
        <v>0</v>
      </c>
      <c r="BT123">
        <v>0</v>
      </c>
    </row>
    <row r="124" spans="1:72" ht="15.75" customHeight="1" x14ac:dyDescent="0.25">
      <c r="A124" s="324" t="s">
        <v>1153</v>
      </c>
      <c r="B124" s="324">
        <v>46239</v>
      </c>
      <c r="C124" s="332">
        <v>0.16666666666666666</v>
      </c>
      <c r="D124" s="332">
        <v>0.20833333333333334</v>
      </c>
      <c r="E124" s="481">
        <v>2833.3993064165115</v>
      </c>
      <c r="F124">
        <v>2834.9490493237972</v>
      </c>
      <c r="G124">
        <v>1766.9454713463783</v>
      </c>
      <c r="H124">
        <v>1056.3240985125303</v>
      </c>
      <c r="I124">
        <v>317.92596609890461</v>
      </c>
      <c r="J124">
        <v>326.77749152481556</v>
      </c>
      <c r="K124">
        <v>303.80661600828171</v>
      </c>
      <c r="L124" s="481">
        <v>316.15566102415323</v>
      </c>
      <c r="M124">
        <v>471.77014611661434</v>
      </c>
      <c r="N124">
        <v>0</v>
      </c>
      <c r="O124">
        <v>0</v>
      </c>
      <c r="P124">
        <v>0</v>
      </c>
      <c r="Q124">
        <v>13.311999999918044</v>
      </c>
      <c r="R124">
        <v>25.891617391724139</v>
      </c>
      <c r="S124" s="481">
        <v>96.851478260476142</v>
      </c>
      <c r="T124">
        <v>69.021186472848058</v>
      </c>
      <c r="U124">
        <v>0</v>
      </c>
      <c r="V124">
        <v>0</v>
      </c>
      <c r="W124">
        <v>88.943304348737001</v>
      </c>
      <c r="X124">
        <v>0</v>
      </c>
      <c r="Y124">
        <v>94.633540372829884</v>
      </c>
      <c r="Z124" s="481">
        <v>0</v>
      </c>
      <c r="AA124">
        <v>0</v>
      </c>
      <c r="AB124">
        <v>79.159374999813735</v>
      </c>
      <c r="AC124">
        <v>27.405084182973951</v>
      </c>
      <c r="AD124">
        <v>118.58074534125626</v>
      </c>
      <c r="AE124">
        <v>0</v>
      </c>
      <c r="AF124">
        <v>0</v>
      </c>
      <c r="AG124" s="481">
        <v>0.1637391304357152</v>
      </c>
      <c r="AH124">
        <v>1.1209239130266724E-2</v>
      </c>
      <c r="AI124">
        <v>132.39130434859544</v>
      </c>
      <c r="AJ124">
        <v>291.99297560984269</v>
      </c>
      <c r="AK124">
        <v>233.32714146282524</v>
      </c>
      <c r="AL124">
        <v>0</v>
      </c>
      <c r="AM124">
        <v>0</v>
      </c>
      <c r="AN124" s="481">
        <v>0</v>
      </c>
      <c r="AO124">
        <v>0</v>
      </c>
      <c r="AP124">
        <v>0</v>
      </c>
      <c r="AQ124">
        <v>0</v>
      </c>
      <c r="AR124">
        <v>0</v>
      </c>
      <c r="AS124">
        <v>0</v>
      </c>
      <c r="AT124">
        <v>0</v>
      </c>
      <c r="AU124" s="481">
        <v>0</v>
      </c>
      <c r="AV124">
        <v>0</v>
      </c>
      <c r="AW124">
        <v>0</v>
      </c>
      <c r="AX124">
        <v>0</v>
      </c>
      <c r="AY124">
        <v>251.1359999999404</v>
      </c>
      <c r="AZ124">
        <v>156.1015625</v>
      </c>
      <c r="BA124">
        <v>72.640000000596046</v>
      </c>
      <c r="BP124" s="481">
        <v>25.446875000023283</v>
      </c>
      <c r="BQ124">
        <v>0</v>
      </c>
      <c r="BR124">
        <v>0</v>
      </c>
      <c r="BS124">
        <v>0</v>
      </c>
      <c r="BT124">
        <v>0</v>
      </c>
    </row>
    <row r="125" spans="1:72" ht="15.75" customHeight="1" x14ac:dyDescent="0.25">
      <c r="A125" s="324" t="s">
        <v>1154</v>
      </c>
      <c r="B125" s="324">
        <v>46239</v>
      </c>
      <c r="C125" s="332">
        <v>0.20833333333333334</v>
      </c>
      <c r="D125" s="332">
        <v>0.25</v>
      </c>
      <c r="E125" s="481">
        <v>2670.9123457372189</v>
      </c>
      <c r="F125">
        <v>2669.3922840356827</v>
      </c>
      <c r="G125">
        <v>1705.4830503761768</v>
      </c>
      <c r="H125">
        <v>992.74442322552204</v>
      </c>
      <c r="I125">
        <v>317.96067796647549</v>
      </c>
      <c r="J125">
        <v>331.6371525414288</v>
      </c>
      <c r="K125">
        <v>285.33152543008327</v>
      </c>
      <c r="L125" s="481">
        <v>318.03010168671608</v>
      </c>
      <c r="M125">
        <v>435.52976271137595</v>
      </c>
      <c r="N125">
        <v>0</v>
      </c>
      <c r="O125">
        <v>0</v>
      </c>
      <c r="P125">
        <v>0</v>
      </c>
      <c r="Q125">
        <v>0</v>
      </c>
      <c r="R125">
        <v>25.80034782551229</v>
      </c>
      <c r="S125" s="481">
        <v>97.090782608836889</v>
      </c>
      <c r="T125">
        <v>68.572656265459955</v>
      </c>
      <c r="U125">
        <v>0</v>
      </c>
      <c r="V125">
        <v>0</v>
      </c>
      <c r="W125">
        <v>104.72626086976379</v>
      </c>
      <c r="X125">
        <v>0</v>
      </c>
      <c r="Y125">
        <v>92.631987577769905</v>
      </c>
      <c r="Z125" s="481">
        <v>0</v>
      </c>
      <c r="AA125">
        <v>0</v>
      </c>
      <c r="AB125">
        <v>72.577333860564977</v>
      </c>
      <c r="AC125">
        <v>27.305755046661943</v>
      </c>
      <c r="AD125">
        <v>129.80937500018626</v>
      </c>
      <c r="AE125">
        <v>0</v>
      </c>
      <c r="AF125">
        <v>0</v>
      </c>
      <c r="AG125" s="481">
        <v>0.16574848059826763</v>
      </c>
      <c r="AH125">
        <v>1.1133152173897543E-2</v>
      </c>
      <c r="AI125">
        <v>133.23913043364882</v>
      </c>
      <c r="AJ125">
        <v>273.93793120700866</v>
      </c>
      <c r="AK125">
        <v>216.73365853633732</v>
      </c>
      <c r="AL125">
        <v>0</v>
      </c>
      <c r="AM125">
        <v>0</v>
      </c>
      <c r="AN125" s="481">
        <v>0</v>
      </c>
      <c r="AO125">
        <v>0</v>
      </c>
      <c r="AP125">
        <v>0</v>
      </c>
      <c r="AQ125">
        <v>0</v>
      </c>
      <c r="AR125">
        <v>0</v>
      </c>
      <c r="AS125">
        <v>0</v>
      </c>
      <c r="AT125">
        <v>0</v>
      </c>
      <c r="AU125" s="481">
        <v>0</v>
      </c>
      <c r="AV125">
        <v>0</v>
      </c>
      <c r="AW125">
        <v>0</v>
      </c>
      <c r="AX125">
        <v>0</v>
      </c>
      <c r="AY125">
        <v>249.27359999995679</v>
      </c>
      <c r="AZ125">
        <v>156.48046875</v>
      </c>
      <c r="BA125">
        <v>72.678399998694658</v>
      </c>
      <c r="BP125" s="481">
        <v>25.479649390210398</v>
      </c>
      <c r="BQ125">
        <v>0</v>
      </c>
      <c r="BR125">
        <v>0</v>
      </c>
      <c r="BS125">
        <v>0</v>
      </c>
      <c r="BT125">
        <v>2.0000000004074536E-3</v>
      </c>
    </row>
    <row r="126" spans="1:72" ht="15.75" customHeight="1" x14ac:dyDescent="0.25">
      <c r="A126" s="324" t="s">
        <v>755</v>
      </c>
      <c r="B126" s="324">
        <v>46240</v>
      </c>
      <c r="C126" s="332">
        <v>0.25</v>
      </c>
      <c r="D126" s="332">
        <v>0.29166666666666669</v>
      </c>
      <c r="E126" s="481">
        <v>2643.344695687294</v>
      </c>
      <c r="F126">
        <v>2626.9013333320618</v>
      </c>
      <c r="G126">
        <v>1627.9819130599499</v>
      </c>
      <c r="H126">
        <v>1035.219478264451</v>
      </c>
      <c r="I126">
        <v>299.56338983401656</v>
      </c>
      <c r="J126">
        <v>330.52637288346887</v>
      </c>
      <c r="K126">
        <v>303.45111864060163</v>
      </c>
      <c r="L126" s="481">
        <v>295.32854237407446</v>
      </c>
      <c r="M126">
        <v>386.55132203176618</v>
      </c>
      <c r="N126">
        <v>0</v>
      </c>
      <c r="O126">
        <v>0</v>
      </c>
      <c r="P126">
        <v>0</v>
      </c>
      <c r="Q126">
        <v>0</v>
      </c>
      <c r="R126">
        <v>26.061913043726236</v>
      </c>
      <c r="S126" s="481">
        <v>96.779130435083061</v>
      </c>
      <c r="T126">
        <v>64.785287695936859</v>
      </c>
      <c r="U126">
        <v>0</v>
      </c>
      <c r="V126">
        <v>0</v>
      </c>
      <c r="W126">
        <v>90.439482125453651</v>
      </c>
      <c r="X126">
        <v>0</v>
      </c>
      <c r="Y126">
        <v>94.880434782244265</v>
      </c>
      <c r="Z126" s="481">
        <v>0</v>
      </c>
      <c r="AA126">
        <v>1.1078124999767169</v>
      </c>
      <c r="AB126">
        <v>74.019541139248759</v>
      </c>
      <c r="AC126">
        <v>27.662326388992369</v>
      </c>
      <c r="AD126">
        <v>126.69062499981374</v>
      </c>
      <c r="AE126">
        <v>0</v>
      </c>
      <c r="AF126">
        <v>0</v>
      </c>
      <c r="AG126" s="481">
        <v>0.16374193548836047</v>
      </c>
      <c r="AH126">
        <v>1.1234572230250706E-2</v>
      </c>
      <c r="AI126">
        <v>113.48620850872248</v>
      </c>
      <c r="AJ126">
        <v>289.87881025648676</v>
      </c>
      <c r="AK126">
        <v>230.43840000033379</v>
      </c>
      <c r="AL126">
        <v>0</v>
      </c>
      <c r="AM126">
        <v>0</v>
      </c>
      <c r="AN126" s="481">
        <v>0</v>
      </c>
      <c r="AO126">
        <v>0</v>
      </c>
      <c r="AP126">
        <v>0</v>
      </c>
      <c r="AQ126">
        <v>0</v>
      </c>
      <c r="AR126">
        <v>0</v>
      </c>
      <c r="AS126">
        <v>0</v>
      </c>
      <c r="AT126">
        <v>0</v>
      </c>
      <c r="AU126" s="481">
        <v>0</v>
      </c>
      <c r="AV126">
        <v>0</v>
      </c>
      <c r="AW126">
        <v>0</v>
      </c>
      <c r="AX126">
        <v>0</v>
      </c>
      <c r="AY126">
        <v>250.52799999993294</v>
      </c>
      <c r="AZ126">
        <v>155.08281250006985</v>
      </c>
      <c r="BA126">
        <v>71.731200000271201</v>
      </c>
      <c r="BP126" s="481">
        <v>13.989329268340953</v>
      </c>
      <c r="BQ126">
        <v>0</v>
      </c>
      <c r="BR126">
        <v>0</v>
      </c>
      <c r="BS126">
        <v>1.7055416666680685</v>
      </c>
      <c r="BT126">
        <v>1.4109500000013213</v>
      </c>
    </row>
    <row r="127" spans="1:72" ht="15.75" customHeight="1" x14ac:dyDescent="0.25">
      <c r="A127" s="324" t="s">
        <v>756</v>
      </c>
      <c r="B127" s="324">
        <v>46240</v>
      </c>
      <c r="C127" s="332">
        <v>0.29166666666666669</v>
      </c>
      <c r="D127" s="332">
        <v>0.33333333333333331</v>
      </c>
      <c r="E127" s="481">
        <v>2605.2340869307518</v>
      </c>
      <c r="F127">
        <v>2622.122666656971</v>
      </c>
      <c r="G127">
        <v>1609.9060869514942</v>
      </c>
      <c r="H127">
        <v>1015.8079999983311</v>
      </c>
      <c r="I127">
        <v>275.19566101580858</v>
      </c>
      <c r="J127">
        <v>283.6067048497498</v>
      </c>
      <c r="K127">
        <v>316.22508475184441</v>
      </c>
      <c r="L127" s="481">
        <v>332.53966102004051</v>
      </c>
      <c r="M127">
        <v>394.46562711894512</v>
      </c>
      <c r="N127">
        <v>0</v>
      </c>
      <c r="O127">
        <v>6.4000000013038516E-2</v>
      </c>
      <c r="P127">
        <v>0.19200000003911555</v>
      </c>
      <c r="Q127">
        <v>0</v>
      </c>
      <c r="R127">
        <v>26.1804338269867</v>
      </c>
      <c r="S127" s="481">
        <v>97.513739130459726</v>
      </c>
      <c r="T127">
        <v>49.285565217956901</v>
      </c>
      <c r="U127">
        <v>0</v>
      </c>
      <c r="V127">
        <v>0</v>
      </c>
      <c r="W127">
        <v>90.897561351768672</v>
      </c>
      <c r="X127">
        <v>0</v>
      </c>
      <c r="Y127">
        <v>95.260083463042974</v>
      </c>
      <c r="Z127" s="481">
        <v>0</v>
      </c>
      <c r="AA127">
        <v>8.2666015625</v>
      </c>
      <c r="AB127">
        <v>71.06315993797034</v>
      </c>
      <c r="AC127">
        <v>27.476017943117768</v>
      </c>
      <c r="AD127">
        <v>80.754658385179937</v>
      </c>
      <c r="AE127">
        <v>0</v>
      </c>
      <c r="AF127">
        <v>0</v>
      </c>
      <c r="AG127" s="481">
        <v>0.1650537634450302</v>
      </c>
      <c r="AH127">
        <v>1.1262096774089514E-2</v>
      </c>
      <c r="AI127">
        <v>147.79569892492145</v>
      </c>
      <c r="AJ127">
        <v>303.43359999987297</v>
      </c>
      <c r="AK127">
        <v>242.40639999974519</v>
      </c>
      <c r="AL127">
        <v>0</v>
      </c>
      <c r="AM127">
        <v>0</v>
      </c>
      <c r="AN127" s="481">
        <v>0</v>
      </c>
      <c r="AO127">
        <v>0</v>
      </c>
      <c r="AP127">
        <v>0</v>
      </c>
      <c r="AQ127">
        <v>0</v>
      </c>
      <c r="AR127">
        <v>0</v>
      </c>
      <c r="AS127">
        <v>0</v>
      </c>
      <c r="AT127">
        <v>0</v>
      </c>
      <c r="AU127" s="481">
        <v>0</v>
      </c>
      <c r="AV127">
        <v>0</v>
      </c>
      <c r="AW127">
        <v>0</v>
      </c>
      <c r="AX127">
        <v>0</v>
      </c>
      <c r="AY127">
        <v>226.26880000019446</v>
      </c>
      <c r="AZ127">
        <v>144.79140624997672</v>
      </c>
      <c r="BA127">
        <v>66.534399999305606</v>
      </c>
      <c r="BP127" s="481">
        <v>13.084146341425367</v>
      </c>
      <c r="BQ127">
        <v>0</v>
      </c>
      <c r="BR127">
        <v>0</v>
      </c>
      <c r="BS127">
        <v>16.691058333333785</v>
      </c>
      <c r="BT127">
        <v>12.378713865542522</v>
      </c>
    </row>
    <row r="128" spans="1:72" ht="15.75" customHeight="1" x14ac:dyDescent="0.25">
      <c r="A128" s="324" t="s">
        <v>757</v>
      </c>
      <c r="B128" s="324">
        <v>46240</v>
      </c>
      <c r="C128" s="332">
        <v>0.33333333333333331</v>
      </c>
      <c r="D128" s="332">
        <v>0.375</v>
      </c>
      <c r="E128" s="481">
        <v>2430.7979130744934</v>
      </c>
      <c r="F128">
        <v>2414.1467826068401</v>
      </c>
      <c r="G128">
        <v>1542.1439999938011</v>
      </c>
      <c r="H128">
        <v>895.99999998509884</v>
      </c>
      <c r="I128">
        <v>259.12406779453158</v>
      </c>
      <c r="J128">
        <v>271.05417650565505</v>
      </c>
      <c r="K128">
        <v>320.32108474522829</v>
      </c>
      <c r="L128" s="481">
        <v>324.06996610015631</v>
      </c>
      <c r="M128">
        <v>361.31579660996795</v>
      </c>
      <c r="N128">
        <v>0</v>
      </c>
      <c r="O128">
        <v>0</v>
      </c>
      <c r="P128">
        <v>0</v>
      </c>
      <c r="Q128">
        <v>0</v>
      </c>
      <c r="R128">
        <v>25.94339226000011</v>
      </c>
      <c r="S128" s="481">
        <v>97.591652173548937</v>
      </c>
      <c r="T128">
        <v>32.434086956083775</v>
      </c>
      <c r="U128">
        <v>0</v>
      </c>
      <c r="V128">
        <v>0</v>
      </c>
      <c r="W128">
        <v>92.68313043564558</v>
      </c>
      <c r="X128">
        <v>0</v>
      </c>
      <c r="Y128">
        <v>95.426562499720603</v>
      </c>
      <c r="Z128" s="481">
        <v>0</v>
      </c>
      <c r="AA128">
        <v>16.567599826434162</v>
      </c>
      <c r="AB128">
        <v>62.65559006202966</v>
      </c>
      <c r="AC128">
        <v>27.509489302989095</v>
      </c>
      <c r="AD128">
        <v>94.793650793842971</v>
      </c>
      <c r="AE128">
        <v>0</v>
      </c>
      <c r="AF128">
        <v>0</v>
      </c>
      <c r="AG128" s="481">
        <v>0.16443010751754628</v>
      </c>
      <c r="AH128">
        <v>1.1524193548439143E-2</v>
      </c>
      <c r="AI128">
        <v>140.45161290280521</v>
      </c>
      <c r="AJ128">
        <v>307.39004878047854</v>
      </c>
      <c r="AK128">
        <v>245.85835789516568</v>
      </c>
      <c r="AL128">
        <v>0</v>
      </c>
      <c r="AM128">
        <v>0</v>
      </c>
      <c r="AN128" s="481">
        <v>0</v>
      </c>
      <c r="AO128">
        <v>0</v>
      </c>
      <c r="AP128">
        <v>0</v>
      </c>
      <c r="AQ128">
        <v>0</v>
      </c>
      <c r="AR128">
        <v>0</v>
      </c>
      <c r="AS128">
        <v>0</v>
      </c>
      <c r="AT128">
        <v>0</v>
      </c>
      <c r="AU128" s="481">
        <v>0</v>
      </c>
      <c r="AV128">
        <v>0</v>
      </c>
      <c r="AW128">
        <v>0</v>
      </c>
      <c r="AX128">
        <v>0</v>
      </c>
      <c r="AY128">
        <v>129.02400000020862</v>
      </c>
      <c r="AZ128">
        <v>129.48828125</v>
      </c>
      <c r="BA128">
        <v>61.875199999660254</v>
      </c>
      <c r="BP128" s="481">
        <v>14.081250000046566</v>
      </c>
      <c r="BQ128">
        <v>0</v>
      </c>
      <c r="BR128">
        <v>0</v>
      </c>
      <c r="BS128">
        <v>34.893258333331687</v>
      </c>
      <c r="BT128">
        <v>25.842302521010424</v>
      </c>
    </row>
    <row r="129" spans="1:72" ht="15.75" customHeight="1" x14ac:dyDescent="0.25">
      <c r="A129" s="324" t="s">
        <v>758</v>
      </c>
      <c r="B129" s="324">
        <v>46240</v>
      </c>
      <c r="C129" s="332">
        <v>0.375</v>
      </c>
      <c r="D129" s="332">
        <v>0.41666666666666669</v>
      </c>
      <c r="E129" s="481">
        <v>2429.817535340786</v>
      </c>
      <c r="F129">
        <v>2430.3303229212761</v>
      </c>
      <c r="G129">
        <v>1574.9354057013988</v>
      </c>
      <c r="H129">
        <v>870.41034343838692</v>
      </c>
      <c r="I129">
        <v>253.90095314010978</v>
      </c>
      <c r="J129">
        <v>264.43286324292421</v>
      </c>
      <c r="K129">
        <v>334.61881268769503</v>
      </c>
      <c r="L129" s="481">
        <v>337.80229885131121</v>
      </c>
      <c r="M129">
        <v>386.66753131896257</v>
      </c>
      <c r="N129">
        <v>0</v>
      </c>
      <c r="O129">
        <v>0</v>
      </c>
      <c r="P129">
        <v>0</v>
      </c>
      <c r="Q129">
        <v>0</v>
      </c>
      <c r="R129">
        <v>25.928347826004028</v>
      </c>
      <c r="S129" s="481">
        <v>97.218782608862966</v>
      </c>
      <c r="T129">
        <v>13.979826087132096</v>
      </c>
      <c r="U129">
        <v>0</v>
      </c>
      <c r="V129">
        <v>0</v>
      </c>
      <c r="W129">
        <v>112.87373912986368</v>
      </c>
      <c r="X129">
        <v>0</v>
      </c>
      <c r="Y129">
        <v>94.700000000186265</v>
      </c>
      <c r="Z129" s="481">
        <v>0</v>
      </c>
      <c r="AA129">
        <v>27.06050940300338</v>
      </c>
      <c r="AB129">
        <v>67.418750000186265</v>
      </c>
      <c r="AC129">
        <v>27.125603864900768</v>
      </c>
      <c r="AD129">
        <v>94.610373456031084</v>
      </c>
      <c r="AE129">
        <v>0.25</v>
      </c>
      <c r="AF129">
        <v>0</v>
      </c>
      <c r="AG129" s="481">
        <v>0.16174193548795301</v>
      </c>
      <c r="AH129">
        <v>1.2040322580560314E-2</v>
      </c>
      <c r="AI129">
        <v>152.65778401121497</v>
      </c>
      <c r="AJ129">
        <v>314.86915121949278</v>
      </c>
      <c r="AK129">
        <v>253.58484210446477</v>
      </c>
      <c r="AL129">
        <v>0</v>
      </c>
      <c r="AM129">
        <v>0</v>
      </c>
      <c r="AN129" s="481">
        <v>0</v>
      </c>
      <c r="AO129">
        <v>0</v>
      </c>
      <c r="AP129">
        <v>0</v>
      </c>
      <c r="AQ129">
        <v>0</v>
      </c>
      <c r="AR129">
        <v>0</v>
      </c>
      <c r="AS129">
        <v>0</v>
      </c>
      <c r="AT129">
        <v>0</v>
      </c>
      <c r="AU129" s="481">
        <v>0</v>
      </c>
      <c r="AV129">
        <v>0</v>
      </c>
      <c r="AW129">
        <v>0</v>
      </c>
      <c r="AX129">
        <v>0</v>
      </c>
      <c r="AY129">
        <v>121.28959999931976</v>
      </c>
      <c r="AZ129">
        <v>118.50390625</v>
      </c>
      <c r="BA129">
        <v>55.961600001901388</v>
      </c>
      <c r="BP129" s="481">
        <v>10.275000000023283</v>
      </c>
      <c r="BQ129">
        <v>0</v>
      </c>
      <c r="BR129">
        <v>0</v>
      </c>
      <c r="BS129">
        <v>57.162350000000515</v>
      </c>
      <c r="BT129">
        <v>41.728700280113117</v>
      </c>
    </row>
    <row r="130" spans="1:72" ht="15.75" customHeight="1" x14ac:dyDescent="0.25">
      <c r="A130" s="324" t="s">
        <v>899</v>
      </c>
      <c r="B130" s="324">
        <v>46240</v>
      </c>
      <c r="C130" s="332">
        <v>0.41666666666666669</v>
      </c>
      <c r="D130" s="332">
        <v>0.45833333333333331</v>
      </c>
      <c r="E130" s="481">
        <v>2392.510116815567</v>
      </c>
      <c r="F130">
        <v>2375.4055611491203</v>
      </c>
      <c r="G130">
        <v>1559.1872609853745</v>
      </c>
      <c r="H130">
        <v>834.54965656995773</v>
      </c>
      <c r="I130">
        <v>281.73782652243972</v>
      </c>
      <c r="J130">
        <v>246.42164523154497</v>
      </c>
      <c r="K130">
        <v>331.77237842977047</v>
      </c>
      <c r="L130" s="481">
        <v>329.15146386623383</v>
      </c>
      <c r="M130">
        <v>360.15823139622808</v>
      </c>
      <c r="N130">
        <v>0</v>
      </c>
      <c r="O130">
        <v>0</v>
      </c>
      <c r="P130">
        <v>0</v>
      </c>
      <c r="Q130">
        <v>0</v>
      </c>
      <c r="R130">
        <v>46.650125604122877</v>
      </c>
      <c r="S130" s="481">
        <v>97.430260869674385</v>
      </c>
      <c r="T130">
        <v>5.7544347830116749</v>
      </c>
      <c r="U130">
        <v>0</v>
      </c>
      <c r="V130">
        <v>0</v>
      </c>
      <c r="W130">
        <v>127.44347826112062</v>
      </c>
      <c r="X130">
        <v>0</v>
      </c>
      <c r="Y130">
        <v>89.760869565419853</v>
      </c>
      <c r="Z130" s="481">
        <v>0</v>
      </c>
      <c r="AA130">
        <v>34.192934782593511</v>
      </c>
      <c r="AB130">
        <v>66.060753105673939</v>
      </c>
      <c r="AC130">
        <v>27.827639751601964</v>
      </c>
      <c r="AD130">
        <v>89.030758358538151</v>
      </c>
      <c r="AE130">
        <v>0</v>
      </c>
      <c r="AF130">
        <v>0</v>
      </c>
      <c r="AG130" s="481">
        <v>0.16374193548472249</v>
      </c>
      <c r="AH130">
        <v>1.3536290322690547E-2</v>
      </c>
      <c r="AI130">
        <v>145.93478260934353</v>
      </c>
      <c r="AJ130">
        <v>301.67360000009649</v>
      </c>
      <c r="AK130">
        <v>241.41714285779744</v>
      </c>
      <c r="AL130">
        <v>0</v>
      </c>
      <c r="AM130">
        <v>0</v>
      </c>
      <c r="AN130" s="481">
        <v>0</v>
      </c>
      <c r="AO130">
        <v>0</v>
      </c>
      <c r="AP130">
        <v>0</v>
      </c>
      <c r="AQ130">
        <v>0</v>
      </c>
      <c r="AR130">
        <v>0</v>
      </c>
      <c r="AS130">
        <v>0</v>
      </c>
      <c r="AT130">
        <v>0</v>
      </c>
      <c r="AU130" s="481">
        <v>0</v>
      </c>
      <c r="AV130">
        <v>0</v>
      </c>
      <c r="AW130">
        <v>0</v>
      </c>
      <c r="AX130">
        <v>0</v>
      </c>
      <c r="AY130">
        <v>104.99200000055134</v>
      </c>
      <c r="AZ130">
        <v>103.85468750004657</v>
      </c>
      <c r="BA130">
        <v>29.382400000467896</v>
      </c>
      <c r="BP130" s="481">
        <v>8.2906250000232831</v>
      </c>
      <c r="BQ130">
        <v>0</v>
      </c>
      <c r="BR130">
        <v>0</v>
      </c>
      <c r="BS130">
        <v>73.473074999999881</v>
      </c>
      <c r="BT130">
        <v>54.841533333332336</v>
      </c>
    </row>
    <row r="131" spans="1:72" ht="15.75" customHeight="1" x14ac:dyDescent="0.25">
      <c r="A131" s="324" t="s">
        <v>900</v>
      </c>
      <c r="B131" s="324">
        <v>46240</v>
      </c>
      <c r="C131" s="332">
        <v>0.45833333333333331</v>
      </c>
      <c r="D131" s="332">
        <v>0.5</v>
      </c>
      <c r="E131" s="481">
        <v>2413.9390144944191</v>
      </c>
      <c r="F131">
        <v>2414.5919999778271</v>
      </c>
      <c r="G131">
        <v>1533.2693333029747</v>
      </c>
      <c r="H131">
        <v>884.73600000143051</v>
      </c>
      <c r="I131">
        <v>349.30549152567983</v>
      </c>
      <c r="J131">
        <v>267.07308474555612</v>
      </c>
      <c r="K131">
        <v>312.83050379157066</v>
      </c>
      <c r="L131" s="481">
        <v>324.41708473861217</v>
      </c>
      <c r="M131">
        <v>268.01030508428812</v>
      </c>
      <c r="N131">
        <v>0</v>
      </c>
      <c r="O131">
        <v>0</v>
      </c>
      <c r="P131">
        <v>0</v>
      </c>
      <c r="Q131">
        <v>0</v>
      </c>
      <c r="R131">
        <v>100.50637652492151</v>
      </c>
      <c r="S131" s="481">
        <v>97.182412276044488</v>
      </c>
      <c r="T131">
        <v>13.701565217226744</v>
      </c>
      <c r="U131">
        <v>0</v>
      </c>
      <c r="V131">
        <v>0</v>
      </c>
      <c r="W131">
        <v>136.44381391722709</v>
      </c>
      <c r="X131">
        <v>0</v>
      </c>
      <c r="Y131">
        <v>94.939130434766412</v>
      </c>
      <c r="Z131" s="481">
        <v>0</v>
      </c>
      <c r="AA131">
        <v>28.19759316771524</v>
      </c>
      <c r="AB131">
        <v>63.807996894232929</v>
      </c>
      <c r="AC131">
        <v>28.15663697803393</v>
      </c>
      <c r="AD131">
        <v>100.62732919305563</v>
      </c>
      <c r="AE131">
        <v>0.25</v>
      </c>
      <c r="AF131">
        <v>0</v>
      </c>
      <c r="AG131" s="481">
        <v>0.16374193548472249</v>
      </c>
      <c r="AH131">
        <v>1.2181451612832461E-2</v>
      </c>
      <c r="AI131">
        <v>140.67087423987687</v>
      </c>
      <c r="AJ131">
        <v>298.63039999990724</v>
      </c>
      <c r="AK131">
        <v>238.15314285643399</v>
      </c>
      <c r="AL131">
        <v>0</v>
      </c>
      <c r="AM131">
        <v>0</v>
      </c>
      <c r="AN131" s="481">
        <v>0</v>
      </c>
      <c r="AO131">
        <v>0</v>
      </c>
      <c r="AP131">
        <v>0</v>
      </c>
      <c r="AQ131">
        <v>0</v>
      </c>
      <c r="AR131">
        <v>0</v>
      </c>
      <c r="AS131">
        <v>0</v>
      </c>
      <c r="AT131">
        <v>0</v>
      </c>
      <c r="AU131" s="481">
        <v>0</v>
      </c>
      <c r="AV131">
        <v>0</v>
      </c>
      <c r="AW131">
        <v>0</v>
      </c>
      <c r="AX131">
        <v>0</v>
      </c>
      <c r="AY131">
        <v>169.42079999949783</v>
      </c>
      <c r="AZ131">
        <v>112.84296874993015</v>
      </c>
      <c r="BA131">
        <v>29.689600000157952</v>
      </c>
      <c r="BP131" s="481">
        <v>9.9281249999767169</v>
      </c>
      <c r="BQ131">
        <v>0</v>
      </c>
      <c r="BR131">
        <v>0</v>
      </c>
      <c r="BS131">
        <v>59.446616666666159</v>
      </c>
      <c r="BT131">
        <v>44.34635462184815</v>
      </c>
    </row>
    <row r="132" spans="1:72" ht="15.75" customHeight="1" x14ac:dyDescent="0.25">
      <c r="A132" s="324" t="s">
        <v>901</v>
      </c>
      <c r="B132" s="324">
        <v>46240</v>
      </c>
      <c r="C132" s="332">
        <v>0.5</v>
      </c>
      <c r="D132" s="332">
        <v>0.54166666666666663</v>
      </c>
      <c r="E132" s="481">
        <v>2332.6719999909401</v>
      </c>
      <c r="F132">
        <v>2332.256463766098</v>
      </c>
      <c r="G132">
        <v>1542.2330434918404</v>
      </c>
      <c r="H132">
        <v>802.81599999964237</v>
      </c>
      <c r="I132">
        <v>325.66671186313033</v>
      </c>
      <c r="J132">
        <v>260.8295774012804</v>
      </c>
      <c r="K132">
        <v>329.20732203871012</v>
      </c>
      <c r="L132" s="481">
        <v>333.30332203954458</v>
      </c>
      <c r="M132">
        <v>288.59444067627192</v>
      </c>
      <c r="N132">
        <v>0</v>
      </c>
      <c r="O132">
        <v>0</v>
      </c>
      <c r="P132">
        <v>0</v>
      </c>
      <c r="Q132">
        <v>0</v>
      </c>
      <c r="R132">
        <v>96.571169080212712</v>
      </c>
      <c r="S132" s="481">
        <v>96.887308281380683</v>
      </c>
      <c r="T132">
        <v>3.5839999997988343</v>
      </c>
      <c r="U132">
        <v>0</v>
      </c>
      <c r="V132">
        <v>0</v>
      </c>
      <c r="W132">
        <v>146.45265912637115</v>
      </c>
      <c r="X132">
        <v>0</v>
      </c>
      <c r="Y132">
        <v>94.995652173645794</v>
      </c>
      <c r="Z132" s="481">
        <v>0</v>
      </c>
      <c r="AA132">
        <v>39.339653160306625</v>
      </c>
      <c r="AB132">
        <v>67.90163043467328</v>
      </c>
      <c r="AC132">
        <v>27.726660770364106</v>
      </c>
      <c r="AD132">
        <v>102.39440993778408</v>
      </c>
      <c r="AE132">
        <v>0.25</v>
      </c>
      <c r="AF132">
        <v>0</v>
      </c>
      <c r="AG132" s="481">
        <v>0.16374193548472249</v>
      </c>
      <c r="AH132">
        <v>1.2145161290391115E-2</v>
      </c>
      <c r="AI132">
        <v>149.95698924828321</v>
      </c>
      <c r="AJ132">
        <v>303.82080000010319</v>
      </c>
      <c r="AK132">
        <v>243.25063736364245</v>
      </c>
      <c r="AL132">
        <v>0</v>
      </c>
      <c r="AM132">
        <v>0</v>
      </c>
      <c r="AN132" s="481">
        <v>0</v>
      </c>
      <c r="AO132">
        <v>0</v>
      </c>
      <c r="AP132">
        <v>0</v>
      </c>
      <c r="AQ132">
        <v>0</v>
      </c>
      <c r="AR132">
        <v>0</v>
      </c>
      <c r="AS132">
        <v>0</v>
      </c>
      <c r="AT132">
        <v>0</v>
      </c>
      <c r="AU132" s="481">
        <v>0</v>
      </c>
      <c r="AV132">
        <v>0</v>
      </c>
      <c r="AW132">
        <v>0</v>
      </c>
      <c r="AX132">
        <v>0</v>
      </c>
      <c r="AY132">
        <v>143.41440000059083</v>
      </c>
      <c r="AZ132">
        <v>93.849218750023283</v>
      </c>
      <c r="BA132">
        <v>20.991999998688698</v>
      </c>
      <c r="BP132" s="481">
        <v>10.153124999953434</v>
      </c>
      <c r="BQ132">
        <v>0</v>
      </c>
      <c r="BR132">
        <v>0</v>
      </c>
      <c r="BS132">
        <v>84.050500000001193</v>
      </c>
      <c r="BT132">
        <v>61.78514785749212</v>
      </c>
    </row>
    <row r="133" spans="1:72" ht="15.75" customHeight="1" x14ac:dyDescent="0.25">
      <c r="A133" s="324" t="s">
        <v>902</v>
      </c>
      <c r="B133" s="324">
        <v>46240</v>
      </c>
      <c r="C133" s="332">
        <v>0.54166666666666663</v>
      </c>
      <c r="D133" s="332">
        <v>0.58333333333333337</v>
      </c>
      <c r="E133" s="481">
        <v>2463.0613333582878</v>
      </c>
      <c r="F133">
        <v>2446.9147826135159</v>
      </c>
      <c r="G133">
        <v>1669.0309565067291</v>
      </c>
      <c r="H133">
        <v>811.0080000013113</v>
      </c>
      <c r="I133">
        <v>359.00326826423407</v>
      </c>
      <c r="J133">
        <v>268.87347344681621</v>
      </c>
      <c r="K133">
        <v>343.33265692740679</v>
      </c>
      <c r="L133" s="481">
        <v>331.56772881001234</v>
      </c>
      <c r="M133">
        <v>359.46649210900068</v>
      </c>
      <c r="N133">
        <v>0</v>
      </c>
      <c r="O133">
        <v>0</v>
      </c>
      <c r="P133">
        <v>0</v>
      </c>
      <c r="Q133">
        <v>0</v>
      </c>
      <c r="R133">
        <v>100.19534328347072</v>
      </c>
      <c r="S133" s="481">
        <v>96.902105529326946</v>
      </c>
      <c r="T133">
        <v>4.0681739132851362</v>
      </c>
      <c r="U133">
        <v>0</v>
      </c>
      <c r="V133">
        <v>0</v>
      </c>
      <c r="W133">
        <v>164.43570087011904</v>
      </c>
      <c r="X133">
        <v>0</v>
      </c>
      <c r="Y133">
        <v>94.350931677035987</v>
      </c>
      <c r="Z133" s="481">
        <v>0</v>
      </c>
      <c r="AA133">
        <v>35.726899255998433</v>
      </c>
      <c r="AB133">
        <v>68.579619565512985</v>
      </c>
      <c r="AC133">
        <v>28.0859375</v>
      </c>
      <c r="AD133">
        <v>104.77157849632204</v>
      </c>
      <c r="AE133">
        <v>0</v>
      </c>
      <c r="AF133">
        <v>0</v>
      </c>
      <c r="AG133" s="481">
        <v>0.16374193547744653</v>
      </c>
      <c r="AH133">
        <v>1.2197580645079142E-2</v>
      </c>
      <c r="AI133">
        <v>148.22043010685593</v>
      </c>
      <c r="AJ133">
        <v>294.00959999999031</v>
      </c>
      <c r="AK133">
        <v>233.65907692257315</v>
      </c>
      <c r="AL133">
        <v>0</v>
      </c>
      <c r="AM133">
        <v>0</v>
      </c>
      <c r="AN133" s="481">
        <v>0</v>
      </c>
      <c r="AO133">
        <v>0</v>
      </c>
      <c r="AP133">
        <v>0</v>
      </c>
      <c r="AQ133">
        <v>0</v>
      </c>
      <c r="AR133">
        <v>0</v>
      </c>
      <c r="AS133">
        <v>0</v>
      </c>
      <c r="AT133">
        <v>0</v>
      </c>
      <c r="AU133" s="481">
        <v>0</v>
      </c>
      <c r="AV133">
        <v>0</v>
      </c>
      <c r="AW133">
        <v>0</v>
      </c>
      <c r="AX133">
        <v>0</v>
      </c>
      <c r="AY133">
        <v>123.10079999966547</v>
      </c>
      <c r="AZ133">
        <v>115.1796875</v>
      </c>
      <c r="BA133">
        <v>46.579199999570847</v>
      </c>
      <c r="BP133" s="481">
        <v>10.795312499976717</v>
      </c>
      <c r="BQ133">
        <v>0</v>
      </c>
      <c r="BR133">
        <v>0</v>
      </c>
      <c r="BS133">
        <v>76.352927731091768</v>
      </c>
      <c r="BT133">
        <v>55.165297520659806</v>
      </c>
    </row>
    <row r="134" spans="1:72" ht="15.75" customHeight="1" x14ac:dyDescent="0.25">
      <c r="A134" s="324" t="s">
        <v>903</v>
      </c>
      <c r="B134" s="324">
        <v>46240</v>
      </c>
      <c r="C134" s="332">
        <v>0.58333333333333337</v>
      </c>
      <c r="D134" s="332">
        <v>0.625</v>
      </c>
      <c r="E134" s="481">
        <v>2365.4399999678135</v>
      </c>
      <c r="F134">
        <v>2364.9947825968266</v>
      </c>
      <c r="G134">
        <v>1622.0160000026226</v>
      </c>
      <c r="H134">
        <v>752.09531915187836</v>
      </c>
      <c r="I134">
        <v>356.89422326162457</v>
      </c>
      <c r="J134">
        <v>273.20152425393462</v>
      </c>
      <c r="K134">
        <v>336.67276680469513</v>
      </c>
      <c r="L134" s="481">
        <v>306.08922033756971</v>
      </c>
      <c r="M134">
        <v>347.3364909440279</v>
      </c>
      <c r="N134">
        <v>0</v>
      </c>
      <c r="O134">
        <v>0</v>
      </c>
      <c r="P134">
        <v>0</v>
      </c>
      <c r="Q134">
        <v>19.968000000342727</v>
      </c>
      <c r="R134">
        <v>88.03555555595085</v>
      </c>
      <c r="S134" s="481">
        <v>96.729043478146195</v>
      </c>
      <c r="T134">
        <v>4.1238260865211487</v>
      </c>
      <c r="U134">
        <v>0</v>
      </c>
      <c r="V134">
        <v>0</v>
      </c>
      <c r="W134">
        <v>155.38086956460029</v>
      </c>
      <c r="X134">
        <v>0</v>
      </c>
      <c r="Y134">
        <v>84.428571428637952</v>
      </c>
      <c r="Z134" s="481">
        <v>0</v>
      </c>
      <c r="AA134">
        <v>39.879682055732701</v>
      </c>
      <c r="AB134">
        <v>75.563237577676773</v>
      </c>
      <c r="AC134">
        <v>28.213994564954191</v>
      </c>
      <c r="AD134">
        <v>118.43960162810981</v>
      </c>
      <c r="AE134">
        <v>0</v>
      </c>
      <c r="AF134">
        <v>0</v>
      </c>
      <c r="AG134" s="481">
        <v>0.16170733988838037</v>
      </c>
      <c r="AH134">
        <v>1.1481591865504015E-2</v>
      </c>
      <c r="AI134">
        <v>122.97779336106032</v>
      </c>
      <c r="AJ134">
        <v>294.47039999999106</v>
      </c>
      <c r="AK134">
        <v>235.6480000000447</v>
      </c>
      <c r="AL134">
        <v>0</v>
      </c>
      <c r="AM134">
        <v>0</v>
      </c>
      <c r="AN134" s="481">
        <v>0</v>
      </c>
      <c r="AO134">
        <v>0</v>
      </c>
      <c r="AP134">
        <v>0</v>
      </c>
      <c r="AQ134">
        <v>0</v>
      </c>
      <c r="AR134">
        <v>0</v>
      </c>
      <c r="AS134">
        <v>0</v>
      </c>
      <c r="AT134">
        <v>0</v>
      </c>
      <c r="AU134" s="481">
        <v>0</v>
      </c>
      <c r="AV134">
        <v>0</v>
      </c>
      <c r="AW134">
        <v>0</v>
      </c>
      <c r="AX134">
        <v>0</v>
      </c>
      <c r="AY134">
        <v>158.34240000043064</v>
      </c>
      <c r="AZ134">
        <v>98.878125000046566</v>
      </c>
      <c r="BA134">
        <v>36.838716048747301</v>
      </c>
      <c r="BP134" s="481">
        <v>12.485937500023283</v>
      </c>
      <c r="BQ134">
        <v>0</v>
      </c>
      <c r="BR134">
        <v>0</v>
      </c>
      <c r="BS134">
        <v>84.423955602242131</v>
      </c>
      <c r="BT134">
        <v>59.801066666666884</v>
      </c>
    </row>
    <row r="135" spans="1:72" ht="15.75" customHeight="1" x14ac:dyDescent="0.25">
      <c r="A135" s="324" t="s">
        <v>904</v>
      </c>
      <c r="B135" s="324">
        <v>46240</v>
      </c>
      <c r="C135" s="332">
        <v>0.625</v>
      </c>
      <c r="D135" s="332">
        <v>0.66666666666666663</v>
      </c>
      <c r="E135" s="481">
        <v>2545.4859130680561</v>
      </c>
      <c r="F135">
        <v>2545.6046377122402</v>
      </c>
      <c r="G135">
        <v>1671.1680000126362</v>
      </c>
      <c r="H135">
        <v>894.15534751117229</v>
      </c>
      <c r="I135">
        <v>416.54356984049082</v>
      </c>
      <c r="J135">
        <v>296.45488252490759</v>
      </c>
      <c r="K135">
        <v>341.63895732909441</v>
      </c>
      <c r="L135" s="481">
        <v>331.15118643641472</v>
      </c>
      <c r="M135">
        <v>275.05681355670094</v>
      </c>
      <c r="N135">
        <v>0</v>
      </c>
      <c r="O135">
        <v>0</v>
      </c>
      <c r="P135">
        <v>0</v>
      </c>
      <c r="Q135">
        <v>16.895999999716878</v>
      </c>
      <c r="R135">
        <v>100.54369082069024</v>
      </c>
      <c r="S135" s="481">
        <v>96.97947826096788</v>
      </c>
      <c r="T135">
        <v>40.459130434319377</v>
      </c>
      <c r="U135">
        <v>0</v>
      </c>
      <c r="V135">
        <v>0</v>
      </c>
      <c r="W135">
        <v>140.97660289891064</v>
      </c>
      <c r="X135">
        <v>0</v>
      </c>
      <c r="Y135">
        <v>95.009856710676104</v>
      </c>
      <c r="Z135" s="481">
        <v>0</v>
      </c>
      <c r="AA135">
        <v>13.400600177876186</v>
      </c>
      <c r="AB135">
        <v>63.21622670814395</v>
      </c>
      <c r="AC135">
        <v>27.72276138747111</v>
      </c>
      <c r="AD135">
        <v>115.70726938080043</v>
      </c>
      <c r="AE135">
        <v>0</v>
      </c>
      <c r="AF135">
        <v>0</v>
      </c>
      <c r="AG135" s="481">
        <v>0.16373913042843924</v>
      </c>
      <c r="AH135">
        <v>1.161956521718821E-2</v>
      </c>
      <c r="AI135">
        <v>147.21739130467176</v>
      </c>
      <c r="AJ135">
        <v>296.88685714267194</v>
      </c>
      <c r="AK135">
        <v>236.79999999981374</v>
      </c>
      <c r="AL135">
        <v>0</v>
      </c>
      <c r="AM135">
        <v>0</v>
      </c>
      <c r="AN135" s="481">
        <v>0</v>
      </c>
      <c r="AO135">
        <v>0</v>
      </c>
      <c r="AP135">
        <v>0</v>
      </c>
      <c r="AQ135">
        <v>0</v>
      </c>
      <c r="AR135">
        <v>0</v>
      </c>
      <c r="AS135">
        <v>0</v>
      </c>
      <c r="AT135">
        <v>0</v>
      </c>
      <c r="AU135" s="481">
        <v>0</v>
      </c>
      <c r="AV135">
        <v>0</v>
      </c>
      <c r="AW135">
        <v>0</v>
      </c>
      <c r="AX135">
        <v>0</v>
      </c>
      <c r="AY135">
        <v>238.74879999971017</v>
      </c>
      <c r="AZ135">
        <v>130.1953125</v>
      </c>
      <c r="BA135">
        <v>52.722883950918913</v>
      </c>
      <c r="BP135" s="481">
        <v>14.069471153896302</v>
      </c>
      <c r="BQ135">
        <v>0</v>
      </c>
      <c r="BR135">
        <v>0</v>
      </c>
      <c r="BS135">
        <v>28.868341666666311</v>
      </c>
      <c r="BT135">
        <v>21.665059383754851</v>
      </c>
    </row>
    <row r="136" spans="1:72" ht="15.75" customHeight="1" x14ac:dyDescent="0.25">
      <c r="A136" s="324" t="s">
        <v>905</v>
      </c>
      <c r="B136" s="324">
        <v>46240</v>
      </c>
      <c r="C136" s="332">
        <v>0.66666666666666663</v>
      </c>
      <c r="D136" s="332">
        <v>0.70833333333333337</v>
      </c>
      <c r="E136" s="481">
        <v>2643.4634202718735</v>
      </c>
      <c r="F136">
        <v>2626.9013333320618</v>
      </c>
      <c r="G136">
        <v>1729.1946666538715</v>
      </c>
      <c r="H136">
        <v>920.28550355136395</v>
      </c>
      <c r="I136">
        <v>399.99558620527387</v>
      </c>
      <c r="J136">
        <v>281.33966101706028</v>
      </c>
      <c r="K136">
        <v>377.46758621186018</v>
      </c>
      <c r="L136" s="481">
        <v>333.02562712132931</v>
      </c>
      <c r="M136">
        <v>332.53966101631522</v>
      </c>
      <c r="N136">
        <v>0</v>
      </c>
      <c r="O136">
        <v>0</v>
      </c>
      <c r="P136">
        <v>0</v>
      </c>
      <c r="Q136">
        <v>0</v>
      </c>
      <c r="R136">
        <v>97.16940610576421</v>
      </c>
      <c r="S136" s="481">
        <v>97.383469818625599</v>
      </c>
      <c r="T136">
        <v>46.842316374182701</v>
      </c>
      <c r="U136">
        <v>0</v>
      </c>
      <c r="V136">
        <v>0</v>
      </c>
      <c r="W136">
        <v>146.39015913940966</v>
      </c>
      <c r="X136">
        <v>0</v>
      </c>
      <c r="Y136">
        <v>87.164056332781911</v>
      </c>
      <c r="Z136" s="481">
        <v>0</v>
      </c>
      <c r="AA136">
        <v>10.897730567492545</v>
      </c>
      <c r="AB136">
        <v>71.03147321427241</v>
      </c>
      <c r="AC136">
        <v>27.805431547574699</v>
      </c>
      <c r="AD136">
        <v>99.548495369963348</v>
      </c>
      <c r="AE136">
        <v>0</v>
      </c>
      <c r="AF136">
        <v>0</v>
      </c>
      <c r="AG136" s="481">
        <v>0.16377933614421636</v>
      </c>
      <c r="AH136">
        <v>1.1475543478354666E-2</v>
      </c>
      <c r="AI136">
        <v>150.7618045816198</v>
      </c>
      <c r="AJ136">
        <v>300.29057875485159</v>
      </c>
      <c r="AK136">
        <v>240.70399999991059</v>
      </c>
      <c r="AL136">
        <v>0</v>
      </c>
      <c r="AM136">
        <v>0</v>
      </c>
      <c r="AN136" s="481">
        <v>0</v>
      </c>
      <c r="AO136">
        <v>0</v>
      </c>
      <c r="AP136">
        <v>0</v>
      </c>
      <c r="AQ136">
        <v>0</v>
      </c>
      <c r="AR136">
        <v>0</v>
      </c>
      <c r="AS136">
        <v>0</v>
      </c>
      <c r="AT136">
        <v>0</v>
      </c>
      <c r="AU136" s="481">
        <v>0</v>
      </c>
      <c r="AV136">
        <v>0</v>
      </c>
      <c r="AW136">
        <v>0</v>
      </c>
      <c r="AX136">
        <v>0</v>
      </c>
      <c r="AY136">
        <v>255.08479999983683</v>
      </c>
      <c r="AZ136">
        <v>139.17499999993015</v>
      </c>
      <c r="BA136">
        <v>56.793600000441074</v>
      </c>
      <c r="BP136" s="481">
        <v>14.094629455939867</v>
      </c>
      <c r="BQ136">
        <v>0</v>
      </c>
      <c r="BR136">
        <v>0</v>
      </c>
      <c r="BS136">
        <v>22.437999999998283</v>
      </c>
      <c r="BT136">
        <v>16.440758247099438</v>
      </c>
    </row>
    <row r="137" spans="1:72" ht="15.75" customHeight="1" x14ac:dyDescent="0.25">
      <c r="A137" s="324" t="s">
        <v>906</v>
      </c>
      <c r="B137" s="324">
        <v>46240</v>
      </c>
      <c r="C137" s="332">
        <v>0.70833333333333337</v>
      </c>
      <c r="D137" s="332">
        <v>0.75</v>
      </c>
      <c r="E137" s="481">
        <v>2725.2053333520889</v>
      </c>
      <c r="F137">
        <v>2725.2943767905235</v>
      </c>
      <c r="G137">
        <v>1775.5566377043724</v>
      </c>
      <c r="H137">
        <v>956.02382978796959</v>
      </c>
      <c r="I137">
        <v>394.21067446097732</v>
      </c>
      <c r="J137">
        <v>314.97545762732625</v>
      </c>
      <c r="K137">
        <v>373.41467680037022</v>
      </c>
      <c r="L137" s="481">
        <v>341.21762712299824</v>
      </c>
      <c r="M137">
        <v>357.393355935812</v>
      </c>
      <c r="N137">
        <v>0</v>
      </c>
      <c r="O137">
        <v>0</v>
      </c>
      <c r="P137">
        <v>0</v>
      </c>
      <c r="Q137">
        <v>0</v>
      </c>
      <c r="R137">
        <v>100.37911563366652</v>
      </c>
      <c r="S137" s="481">
        <v>96.809225833509117</v>
      </c>
      <c r="T137">
        <v>60.599770583212376</v>
      </c>
      <c r="U137">
        <v>0</v>
      </c>
      <c r="V137">
        <v>0</v>
      </c>
      <c r="W137">
        <v>117.71428143978119</v>
      </c>
      <c r="X137">
        <v>0</v>
      </c>
      <c r="Y137">
        <v>94.742722721770406</v>
      </c>
      <c r="Z137" s="481">
        <v>0.46630859375</v>
      </c>
      <c r="AA137">
        <v>4.2710373864974827</v>
      </c>
      <c r="AB137">
        <v>69.005086162593216</v>
      </c>
      <c r="AC137">
        <v>27.719305700622499</v>
      </c>
      <c r="AD137">
        <v>119.42876336164773</v>
      </c>
      <c r="AE137">
        <v>0</v>
      </c>
      <c r="AF137">
        <v>0</v>
      </c>
      <c r="AG137" s="481">
        <v>0.16574193548512994</v>
      </c>
      <c r="AH137">
        <v>1.1358695652234019E-2</v>
      </c>
      <c r="AI137">
        <v>155.74363020062447</v>
      </c>
      <c r="AJ137">
        <v>309.12976410239935</v>
      </c>
      <c r="AK137">
        <v>247.71840000059456</v>
      </c>
      <c r="AL137">
        <v>0</v>
      </c>
      <c r="AM137">
        <v>0</v>
      </c>
      <c r="AN137" s="481">
        <v>0</v>
      </c>
      <c r="AO137">
        <v>0</v>
      </c>
      <c r="AP137">
        <v>0</v>
      </c>
      <c r="AQ137">
        <v>0</v>
      </c>
      <c r="AR137">
        <v>0</v>
      </c>
      <c r="AS137">
        <v>0</v>
      </c>
      <c r="AT137">
        <v>0</v>
      </c>
      <c r="AU137" s="481">
        <v>0</v>
      </c>
      <c r="AV137">
        <v>0</v>
      </c>
      <c r="AW137">
        <v>0</v>
      </c>
      <c r="AX137">
        <v>0</v>
      </c>
      <c r="AY137">
        <v>259.55519999982789</v>
      </c>
      <c r="AZ137">
        <v>158.00625000009313</v>
      </c>
      <c r="BA137">
        <v>71.091199999675155</v>
      </c>
      <c r="BP137" s="481">
        <v>12.267149390187114</v>
      </c>
      <c r="BQ137">
        <v>0</v>
      </c>
      <c r="BR137">
        <v>0</v>
      </c>
      <c r="BS137">
        <v>8.6869343220350856</v>
      </c>
      <c r="BT137">
        <v>6.4678804083596333</v>
      </c>
    </row>
    <row r="138" spans="1:72" ht="15.75" customHeight="1" x14ac:dyDescent="0.25">
      <c r="A138" s="324" t="s">
        <v>1385</v>
      </c>
      <c r="B138" s="324">
        <v>46240</v>
      </c>
      <c r="C138" s="332">
        <v>0.75</v>
      </c>
      <c r="D138" s="332">
        <v>0.79166666666666663</v>
      </c>
      <c r="E138" s="481">
        <v>2730.1536801457405</v>
      </c>
      <c r="F138">
        <v>2726.9692422449589</v>
      </c>
      <c r="G138">
        <v>1761.8854956328869</v>
      </c>
      <c r="H138">
        <v>989.85877457261086</v>
      </c>
      <c r="I138">
        <v>412.79349152371287</v>
      </c>
      <c r="J138">
        <v>298.10549152269959</v>
      </c>
      <c r="K138">
        <v>365.30766101181507</v>
      </c>
      <c r="L138" s="481">
        <v>335.52488135546446</v>
      </c>
      <c r="M138">
        <v>343.16149152070284</v>
      </c>
      <c r="N138">
        <v>0</v>
      </c>
      <c r="O138">
        <v>0</v>
      </c>
      <c r="P138">
        <v>0</v>
      </c>
      <c r="Q138">
        <v>0</v>
      </c>
      <c r="R138">
        <v>100.41445410624146</v>
      </c>
      <c r="S138" s="481">
        <v>97.090782608836889</v>
      </c>
      <c r="T138">
        <v>68.763826086185873</v>
      </c>
      <c r="U138">
        <v>0</v>
      </c>
      <c r="V138">
        <v>0</v>
      </c>
      <c r="W138">
        <v>124.90573913045228</v>
      </c>
      <c r="X138">
        <v>0</v>
      </c>
      <c r="Y138">
        <v>94.520708955358714</v>
      </c>
      <c r="Z138" s="481">
        <v>0</v>
      </c>
      <c r="AA138">
        <v>0.56009615387301892</v>
      </c>
      <c r="AB138">
        <v>70.264294660184532</v>
      </c>
      <c r="AC138">
        <v>27.891323157586157</v>
      </c>
      <c r="AD138">
        <v>97.998701700940728</v>
      </c>
      <c r="AE138">
        <v>0</v>
      </c>
      <c r="AF138">
        <v>0</v>
      </c>
      <c r="AG138" s="481">
        <v>0.16373959793054382</v>
      </c>
      <c r="AH138">
        <v>1.1358695652234019E-2</v>
      </c>
      <c r="AI138">
        <v>150.98913043551147</v>
      </c>
      <c r="AJ138">
        <v>306.31328780506738</v>
      </c>
      <c r="AK138">
        <v>245.88800000026822</v>
      </c>
      <c r="AL138">
        <v>0</v>
      </c>
      <c r="AM138">
        <v>0</v>
      </c>
      <c r="AN138" s="481">
        <v>0</v>
      </c>
      <c r="AO138">
        <v>0</v>
      </c>
      <c r="AP138">
        <v>0</v>
      </c>
      <c r="AQ138">
        <v>0</v>
      </c>
      <c r="AR138">
        <v>0</v>
      </c>
      <c r="AS138">
        <v>0</v>
      </c>
      <c r="AT138">
        <v>0</v>
      </c>
      <c r="AU138" s="481">
        <v>0</v>
      </c>
      <c r="AV138">
        <v>0</v>
      </c>
      <c r="AW138">
        <v>0</v>
      </c>
      <c r="AX138">
        <v>0</v>
      </c>
      <c r="AY138">
        <v>269.19359999988228</v>
      </c>
      <c r="AZ138">
        <v>164.71718749997672</v>
      </c>
      <c r="BA138">
        <v>80.915200000628829</v>
      </c>
      <c r="BP138" s="481">
        <v>14.2890625</v>
      </c>
      <c r="BQ138">
        <v>0</v>
      </c>
      <c r="BR138">
        <v>0</v>
      </c>
      <c r="BS138">
        <v>0.69344067796555464</v>
      </c>
      <c r="BT138">
        <v>0.86823529412140488</v>
      </c>
    </row>
    <row r="139" spans="1:72" ht="15.75" customHeight="1" x14ac:dyDescent="0.25">
      <c r="A139" s="324" t="s">
        <v>1386</v>
      </c>
      <c r="B139" s="324">
        <v>46240</v>
      </c>
      <c r="C139" s="332">
        <v>0.79166666666666663</v>
      </c>
      <c r="D139" s="332">
        <v>0.83333333333333337</v>
      </c>
      <c r="E139" s="481">
        <v>2699.0943198502064</v>
      </c>
      <c r="F139">
        <v>2702.5458881855011</v>
      </c>
      <c r="G139">
        <v>1734.1098666787148</v>
      </c>
      <c r="H139">
        <v>984.75455875694752</v>
      </c>
      <c r="I139">
        <v>423.65830508619547</v>
      </c>
      <c r="J139">
        <v>300.78513365238905</v>
      </c>
      <c r="K139">
        <v>361.09132655709982</v>
      </c>
      <c r="L139" s="481">
        <v>344.23755931854248</v>
      </c>
      <c r="M139">
        <v>295.3875525444746</v>
      </c>
      <c r="N139">
        <v>0</v>
      </c>
      <c r="O139">
        <v>0</v>
      </c>
      <c r="P139">
        <v>0</v>
      </c>
      <c r="Q139">
        <v>0</v>
      </c>
      <c r="R139">
        <v>100.50658937171102</v>
      </c>
      <c r="S139" s="481">
        <v>96.918260869570076</v>
      </c>
      <c r="T139">
        <v>71.390608696267009</v>
      </c>
      <c r="U139">
        <v>0</v>
      </c>
      <c r="V139">
        <v>0</v>
      </c>
      <c r="W139">
        <v>127.59930434823036</v>
      </c>
      <c r="X139">
        <v>0</v>
      </c>
      <c r="Y139">
        <v>94.966532257851213</v>
      </c>
      <c r="Z139" s="481">
        <v>0</v>
      </c>
      <c r="AA139">
        <v>0</v>
      </c>
      <c r="AB139">
        <v>75.850931677035987</v>
      </c>
      <c r="AC139">
        <v>27.823712897021323</v>
      </c>
      <c r="AD139">
        <v>95.259578476659954</v>
      </c>
      <c r="AE139">
        <v>0</v>
      </c>
      <c r="AF139">
        <v>0</v>
      </c>
      <c r="AG139" s="481">
        <v>0.1677391304365301</v>
      </c>
      <c r="AH139">
        <v>1.1358695652234019E-2</v>
      </c>
      <c r="AI139">
        <v>156.71739130467176</v>
      </c>
      <c r="AJ139">
        <v>314.56031219498254</v>
      </c>
      <c r="AK139">
        <v>251.95519999973476</v>
      </c>
      <c r="AL139">
        <v>0</v>
      </c>
      <c r="AM139">
        <v>0</v>
      </c>
      <c r="AN139" s="481">
        <v>0</v>
      </c>
      <c r="AO139">
        <v>0</v>
      </c>
      <c r="AP139">
        <v>0</v>
      </c>
      <c r="AQ139">
        <v>0</v>
      </c>
      <c r="AR139">
        <v>0</v>
      </c>
      <c r="AS139">
        <v>0</v>
      </c>
      <c r="AT139">
        <v>0</v>
      </c>
      <c r="AU139" s="481">
        <v>0</v>
      </c>
      <c r="AV139">
        <v>0</v>
      </c>
      <c r="AW139">
        <v>0</v>
      </c>
      <c r="AX139">
        <v>0</v>
      </c>
      <c r="AY139">
        <v>270.99200000055134</v>
      </c>
      <c r="AZ139">
        <v>166.25468749995343</v>
      </c>
      <c r="BA139">
        <v>75.227733332663774</v>
      </c>
      <c r="BP139" s="481">
        <v>27.384300595265813</v>
      </c>
      <c r="BQ139">
        <v>0</v>
      </c>
      <c r="BR139">
        <v>0</v>
      </c>
      <c r="BS139">
        <v>0</v>
      </c>
      <c r="BT139">
        <v>0</v>
      </c>
    </row>
    <row r="140" spans="1:72" ht="15.75" customHeight="1" x14ac:dyDescent="0.25">
      <c r="A140" s="324" t="s">
        <v>1387</v>
      </c>
      <c r="B140" s="324">
        <v>46240</v>
      </c>
      <c r="C140" s="332">
        <v>0.83333333333333337</v>
      </c>
      <c r="D140" s="332">
        <v>0.875</v>
      </c>
      <c r="E140" s="481">
        <v>2728.6186666488647</v>
      </c>
      <c r="F140">
        <v>2728.2921739518642</v>
      </c>
      <c r="G140">
        <v>1748.3093333244324</v>
      </c>
      <c r="H140">
        <v>987.4773333221674</v>
      </c>
      <c r="I140">
        <v>406.64949152618647</v>
      </c>
      <c r="J140">
        <v>333.24861503392458</v>
      </c>
      <c r="K140">
        <v>345.36453784257174</v>
      </c>
      <c r="L140" s="481">
        <v>333.5463050827384</v>
      </c>
      <c r="M140">
        <v>307.93936271220446</v>
      </c>
      <c r="N140">
        <v>0</v>
      </c>
      <c r="O140">
        <v>0</v>
      </c>
      <c r="P140">
        <v>0</v>
      </c>
      <c r="Q140">
        <v>8.1919999998062849</v>
      </c>
      <c r="R140">
        <v>100.39652173966169</v>
      </c>
      <c r="S140" s="481">
        <v>97.068521739449352</v>
      </c>
      <c r="T140">
        <v>70.589217390865088</v>
      </c>
      <c r="U140">
        <v>0</v>
      </c>
      <c r="V140">
        <v>0</v>
      </c>
      <c r="W140">
        <v>109.1784347826615</v>
      </c>
      <c r="X140">
        <v>0</v>
      </c>
      <c r="Y140">
        <v>94.667551592923701</v>
      </c>
      <c r="Z140" s="481">
        <v>0.48974609375</v>
      </c>
      <c r="AA140">
        <v>0</v>
      </c>
      <c r="AB140">
        <v>75.225000000093132</v>
      </c>
      <c r="AC140">
        <v>27.482291947584599</v>
      </c>
      <c r="AD140">
        <v>127.60983146075159</v>
      </c>
      <c r="AE140">
        <v>0</v>
      </c>
      <c r="AF140">
        <v>0</v>
      </c>
      <c r="AG140" s="481">
        <v>0.16573913043248467</v>
      </c>
      <c r="AH140">
        <v>1.1580163043163338E-2</v>
      </c>
      <c r="AI140">
        <v>150.32065217383206</v>
      </c>
      <c r="AJ140">
        <v>317.84398048766889</v>
      </c>
      <c r="AK140">
        <v>256.0511999996379</v>
      </c>
      <c r="AL140">
        <v>0</v>
      </c>
      <c r="AM140">
        <v>0</v>
      </c>
      <c r="AN140" s="481">
        <v>0</v>
      </c>
      <c r="AO140">
        <v>0</v>
      </c>
      <c r="AP140">
        <v>0</v>
      </c>
      <c r="AQ140">
        <v>0</v>
      </c>
      <c r="AR140">
        <v>0</v>
      </c>
      <c r="AS140">
        <v>0</v>
      </c>
      <c r="AT140">
        <v>0</v>
      </c>
      <c r="AU140" s="481">
        <v>0</v>
      </c>
      <c r="AV140">
        <v>0</v>
      </c>
      <c r="AW140">
        <v>0</v>
      </c>
      <c r="AX140">
        <v>0</v>
      </c>
      <c r="AY140">
        <v>272.499199999962</v>
      </c>
      <c r="AZ140">
        <v>162.03593749995343</v>
      </c>
      <c r="BA140">
        <v>74.66666666790843</v>
      </c>
      <c r="BP140" s="481">
        <v>20.440819596988149</v>
      </c>
      <c r="BQ140">
        <v>0</v>
      </c>
      <c r="BR140">
        <v>0</v>
      </c>
      <c r="BS140">
        <v>4.0000000008149073E-3</v>
      </c>
      <c r="BT140">
        <v>0</v>
      </c>
    </row>
    <row r="141" spans="1:72" ht="15.75" customHeight="1" x14ac:dyDescent="0.25">
      <c r="A141" s="324" t="s">
        <v>1388</v>
      </c>
      <c r="B141" s="324">
        <v>46240</v>
      </c>
      <c r="C141" s="332">
        <v>0.875</v>
      </c>
      <c r="D141" s="332">
        <v>0.91666666666666663</v>
      </c>
      <c r="E141" s="481">
        <v>2693.1200000047684</v>
      </c>
      <c r="F141">
        <v>2693.3871304094791</v>
      </c>
      <c r="G141">
        <v>1740.1173333227634</v>
      </c>
      <c r="H141">
        <v>977.90515942871571</v>
      </c>
      <c r="I141">
        <v>414.84149152413011</v>
      </c>
      <c r="J141">
        <v>317.55730216577649</v>
      </c>
      <c r="K141">
        <v>336.63566102087498</v>
      </c>
      <c r="L141" s="481">
        <v>340.97464407235384</v>
      </c>
      <c r="M141">
        <v>318.27308474853635</v>
      </c>
      <c r="N141">
        <v>0</v>
      </c>
      <c r="O141">
        <v>0</v>
      </c>
      <c r="P141">
        <v>0</v>
      </c>
      <c r="Q141">
        <v>0</v>
      </c>
      <c r="R141">
        <v>100.31860869564116</v>
      </c>
      <c r="S141" s="481">
        <v>97.001739129889756</v>
      </c>
      <c r="T141">
        <v>69.865739130415022</v>
      </c>
      <c r="U141">
        <v>0</v>
      </c>
      <c r="V141">
        <v>0</v>
      </c>
      <c r="W141">
        <v>125.2285217391327</v>
      </c>
      <c r="X141">
        <v>0</v>
      </c>
      <c r="Y141">
        <v>92.212791149038821</v>
      </c>
      <c r="Z141" s="481">
        <v>0</v>
      </c>
      <c r="AA141">
        <v>0</v>
      </c>
      <c r="AB141">
        <v>79.240838509052992</v>
      </c>
      <c r="AC141">
        <v>27.468216840643436</v>
      </c>
      <c r="AD141">
        <v>110.7920807460323</v>
      </c>
      <c r="AE141">
        <v>0</v>
      </c>
      <c r="AF141">
        <v>0</v>
      </c>
      <c r="AG141" s="481">
        <v>0.16573913044339861</v>
      </c>
      <c r="AH141">
        <v>1.1262228260875418E-2</v>
      </c>
      <c r="AI141">
        <v>152.79891304299235</v>
      </c>
      <c r="AJ141">
        <v>310.36721951235086</v>
      </c>
      <c r="AK141">
        <v>248.88320000004023</v>
      </c>
      <c r="AL141">
        <v>0</v>
      </c>
      <c r="AM141">
        <v>0</v>
      </c>
      <c r="AN141" s="481">
        <v>0</v>
      </c>
      <c r="AO141">
        <v>0</v>
      </c>
      <c r="AP141">
        <v>0</v>
      </c>
      <c r="AQ141">
        <v>0</v>
      </c>
      <c r="AR141">
        <v>0</v>
      </c>
      <c r="AS141">
        <v>0</v>
      </c>
      <c r="AT141">
        <v>0</v>
      </c>
      <c r="AU141" s="481">
        <v>0</v>
      </c>
      <c r="AV141">
        <v>0</v>
      </c>
      <c r="AW141">
        <v>0</v>
      </c>
      <c r="AX141">
        <v>0</v>
      </c>
      <c r="AY141">
        <v>265.94239999959245</v>
      </c>
      <c r="AZ141">
        <v>164.83281250006985</v>
      </c>
      <c r="BA141">
        <v>77.356799999251962</v>
      </c>
      <c r="BP141" s="481">
        <v>18.121754807769321</v>
      </c>
      <c r="BQ141">
        <v>0</v>
      </c>
      <c r="BR141">
        <v>0</v>
      </c>
      <c r="BS141">
        <v>0</v>
      </c>
      <c r="BT141">
        <v>1.9999999967694748E-3</v>
      </c>
    </row>
    <row r="142" spans="1:72" ht="15.75" customHeight="1" x14ac:dyDescent="0.25">
      <c r="A142" s="324" t="s">
        <v>1155</v>
      </c>
      <c r="B142" s="324">
        <v>46240</v>
      </c>
      <c r="C142" s="332">
        <v>0.91666666666666663</v>
      </c>
      <c r="D142" s="332">
        <v>0.95833333333333337</v>
      </c>
      <c r="E142" s="481">
        <v>2709.5040000081062</v>
      </c>
      <c r="F142">
        <v>2692.8231884241104</v>
      </c>
      <c r="G142">
        <v>1725.7813333272934</v>
      </c>
      <c r="H142">
        <v>985.88939130306244</v>
      </c>
      <c r="I142">
        <v>394.6965545527637</v>
      </c>
      <c r="J142">
        <v>307.48472803458571</v>
      </c>
      <c r="K142">
        <v>370.64333815127611</v>
      </c>
      <c r="L142" s="481">
        <v>335.19489894807339</v>
      </c>
      <c r="M142">
        <v>314.01092303171754</v>
      </c>
      <c r="N142">
        <v>0</v>
      </c>
      <c r="O142">
        <v>0</v>
      </c>
      <c r="P142">
        <v>0</v>
      </c>
      <c r="Q142">
        <v>0</v>
      </c>
      <c r="R142">
        <v>100.59686956461519</v>
      </c>
      <c r="S142" s="481">
        <v>97.014106280636042</v>
      </c>
      <c r="T142">
        <v>69.48730434756726</v>
      </c>
      <c r="U142">
        <v>0</v>
      </c>
      <c r="V142">
        <v>0</v>
      </c>
      <c r="W142">
        <v>107.11831497587264</v>
      </c>
      <c r="X142">
        <v>0</v>
      </c>
      <c r="Y142">
        <v>94.833217592909932</v>
      </c>
      <c r="Z142" s="481">
        <v>0</v>
      </c>
      <c r="AA142">
        <v>0</v>
      </c>
      <c r="AB142">
        <v>71.652173913083971</v>
      </c>
      <c r="AC142">
        <v>27.559006210882217</v>
      </c>
      <c r="AD142">
        <v>104.87267080694437</v>
      </c>
      <c r="AE142">
        <v>0</v>
      </c>
      <c r="AF142">
        <v>3.5000000002582965E-3</v>
      </c>
      <c r="AG142" s="481">
        <v>0.16773913043289213</v>
      </c>
      <c r="AH142">
        <v>1.1688858695833915E-2</v>
      </c>
      <c r="AI142">
        <v>148.80978260934353</v>
      </c>
      <c r="AJ142">
        <v>331.21919999993406</v>
      </c>
      <c r="AK142">
        <v>267.39199999999255</v>
      </c>
      <c r="AL142">
        <v>0</v>
      </c>
      <c r="AM142">
        <v>0</v>
      </c>
      <c r="AN142" s="481">
        <v>0</v>
      </c>
      <c r="AO142">
        <v>0</v>
      </c>
      <c r="AP142">
        <v>0</v>
      </c>
      <c r="AQ142">
        <v>0</v>
      </c>
      <c r="AR142">
        <v>0</v>
      </c>
      <c r="AS142">
        <v>0</v>
      </c>
      <c r="AT142">
        <v>0</v>
      </c>
      <c r="AU142" s="481">
        <v>0</v>
      </c>
      <c r="AV142">
        <v>0</v>
      </c>
      <c r="AW142">
        <v>0</v>
      </c>
      <c r="AX142">
        <v>0</v>
      </c>
      <c r="AY142">
        <v>277.17440000036731</v>
      </c>
      <c r="AZ142">
        <v>161.91640624997672</v>
      </c>
      <c r="BA142">
        <v>76.703999999910593</v>
      </c>
      <c r="BP142" s="481">
        <v>30.860937500023283</v>
      </c>
      <c r="BQ142">
        <v>0</v>
      </c>
      <c r="BR142">
        <v>0</v>
      </c>
      <c r="BS142">
        <v>0</v>
      </c>
      <c r="BT142">
        <v>2.0000000004074536E-3</v>
      </c>
    </row>
    <row r="143" spans="1:72" ht="15.75" customHeight="1" x14ac:dyDescent="0.25">
      <c r="A143" s="324" t="s">
        <v>1156</v>
      </c>
      <c r="B143" s="324">
        <v>46240</v>
      </c>
      <c r="C143" s="332">
        <v>0.95833333333333337</v>
      </c>
      <c r="D143" s="332">
        <v>0</v>
      </c>
      <c r="E143" s="481">
        <v>2725.2053333222866</v>
      </c>
      <c r="F143">
        <v>2725.2943767905235</v>
      </c>
      <c r="G143">
        <v>1759.1726377010345</v>
      </c>
      <c r="H143">
        <v>969.62411594390869</v>
      </c>
      <c r="I143">
        <v>401.90602172166109</v>
      </c>
      <c r="J143">
        <v>315.55852619931102</v>
      </c>
      <c r="K143">
        <v>369.20533981919289</v>
      </c>
      <c r="L143" s="481">
        <v>334.77879596501589</v>
      </c>
      <c r="M143">
        <v>335.65633120387793</v>
      </c>
      <c r="N143">
        <v>0</v>
      </c>
      <c r="O143">
        <v>0</v>
      </c>
      <c r="P143">
        <v>0</v>
      </c>
      <c r="Q143">
        <v>0</v>
      </c>
      <c r="R143">
        <v>100.37982608750463</v>
      </c>
      <c r="S143" s="481">
        <v>97.039458937011659</v>
      </c>
      <c r="T143">
        <v>69.632000000216067</v>
      </c>
      <c r="U143">
        <v>0</v>
      </c>
      <c r="V143">
        <v>0</v>
      </c>
      <c r="W143">
        <v>113.13072850182652</v>
      </c>
      <c r="X143">
        <v>0</v>
      </c>
      <c r="Y143">
        <v>94.976611559279263</v>
      </c>
      <c r="Z143" s="481">
        <v>0</v>
      </c>
      <c r="AA143">
        <v>0</v>
      </c>
      <c r="AB143">
        <v>81.357979226857424</v>
      </c>
      <c r="AC143">
        <v>27.989695586729795</v>
      </c>
      <c r="AD143">
        <v>104.59213250502944</v>
      </c>
      <c r="AE143">
        <v>0</v>
      </c>
      <c r="AF143">
        <v>0</v>
      </c>
      <c r="AG143" s="481">
        <v>0.16773913042925415</v>
      </c>
      <c r="AH143">
        <v>1.1278532608685055E-2</v>
      </c>
      <c r="AI143">
        <v>148.33695652149618</v>
      </c>
      <c r="AJ143">
        <v>326.71360000013374</v>
      </c>
      <c r="AK143">
        <v>264.11395121924579</v>
      </c>
      <c r="AL143">
        <v>0</v>
      </c>
      <c r="AM143">
        <v>0</v>
      </c>
      <c r="AN143" s="481">
        <v>0</v>
      </c>
      <c r="AO143">
        <v>0</v>
      </c>
      <c r="AP143">
        <v>0</v>
      </c>
      <c r="AQ143">
        <v>0</v>
      </c>
      <c r="AR143">
        <v>0</v>
      </c>
      <c r="AS143">
        <v>0</v>
      </c>
      <c r="AT143">
        <v>0</v>
      </c>
      <c r="AU143" s="481">
        <v>0</v>
      </c>
      <c r="AV143">
        <v>0</v>
      </c>
      <c r="AW143">
        <v>0</v>
      </c>
      <c r="AX143">
        <v>0</v>
      </c>
      <c r="AY143">
        <v>264.88639999972656</v>
      </c>
      <c r="AZ143">
        <v>160.54140624997672</v>
      </c>
      <c r="BA143">
        <v>76.774399999529123</v>
      </c>
      <c r="BP143" s="481">
        <v>22.494207317009568</v>
      </c>
      <c r="BQ143">
        <v>0</v>
      </c>
      <c r="BR143">
        <v>0</v>
      </c>
      <c r="BS143">
        <v>0</v>
      </c>
      <c r="BT143">
        <v>0</v>
      </c>
    </row>
    <row r="144" spans="1:72" ht="15.75" customHeight="1" x14ac:dyDescent="0.25">
      <c r="A144" s="324" t="s">
        <v>1157</v>
      </c>
      <c r="B144" s="324">
        <v>46240</v>
      </c>
      <c r="C144" s="332">
        <v>0</v>
      </c>
      <c r="D144" s="332">
        <v>4.1666666666666664E-2</v>
      </c>
      <c r="E144" s="481">
        <v>2660.203594237566</v>
      </c>
      <c r="F144">
        <v>2643.8789565265179</v>
      </c>
      <c r="G144">
        <v>1707.4522701203823</v>
      </c>
      <c r="H144">
        <v>969.38666667044163</v>
      </c>
      <c r="I144">
        <v>390.75624546781182</v>
      </c>
      <c r="J144">
        <v>309.28271186724305</v>
      </c>
      <c r="K144">
        <v>370.60780362039804</v>
      </c>
      <c r="L144" s="481">
        <v>330.66522033512592</v>
      </c>
      <c r="M144">
        <v>298.91224313154817</v>
      </c>
      <c r="N144">
        <v>0</v>
      </c>
      <c r="O144">
        <v>0</v>
      </c>
      <c r="P144">
        <v>0</v>
      </c>
      <c r="Q144">
        <v>0</v>
      </c>
      <c r="R144">
        <v>100.30747826071456</v>
      </c>
      <c r="S144" s="481">
        <v>96.723478260915726</v>
      </c>
      <c r="T144">
        <v>68.674782608635724</v>
      </c>
      <c r="U144">
        <v>0</v>
      </c>
      <c r="V144">
        <v>0</v>
      </c>
      <c r="W144">
        <v>103.51304347906262</v>
      </c>
      <c r="X144">
        <v>0</v>
      </c>
      <c r="Y144">
        <v>94.609367276541889</v>
      </c>
      <c r="Z144" s="481">
        <v>0.22433810763868678</v>
      </c>
      <c r="AA144">
        <v>0</v>
      </c>
      <c r="AB144">
        <v>74.549008350819349</v>
      </c>
      <c r="AC144">
        <v>28.113322658929974</v>
      </c>
      <c r="AD144">
        <v>103.48861283715814</v>
      </c>
      <c r="AE144">
        <v>0</v>
      </c>
      <c r="AF144">
        <v>0</v>
      </c>
      <c r="AG144" s="481">
        <v>0.1677391304365301</v>
      </c>
      <c r="AH144">
        <v>1.1358695652006645E-2</v>
      </c>
      <c r="AI144">
        <v>144.00543478224427</v>
      </c>
      <c r="AJ144">
        <v>326.88639999972656</v>
      </c>
      <c r="AK144">
        <v>263.47251031920314</v>
      </c>
      <c r="AL144">
        <v>0</v>
      </c>
      <c r="AM144">
        <v>0</v>
      </c>
      <c r="AN144" s="481">
        <v>0</v>
      </c>
      <c r="AO144">
        <v>0</v>
      </c>
      <c r="AP144">
        <v>0</v>
      </c>
      <c r="AQ144">
        <v>0</v>
      </c>
      <c r="AR144">
        <v>0</v>
      </c>
      <c r="AS144">
        <v>0</v>
      </c>
      <c r="AT144">
        <v>0</v>
      </c>
      <c r="AU144" s="481">
        <v>0</v>
      </c>
      <c r="AV144">
        <v>0</v>
      </c>
      <c r="AW144">
        <v>0</v>
      </c>
      <c r="AX144">
        <v>0</v>
      </c>
      <c r="AY144">
        <v>264.61120000015944</v>
      </c>
      <c r="AZ144">
        <v>157.16718750004657</v>
      </c>
      <c r="BA144">
        <v>76.352000001817942</v>
      </c>
      <c r="BP144" s="481">
        <v>17.774542682920583</v>
      </c>
      <c r="BQ144">
        <v>0</v>
      </c>
      <c r="BR144">
        <v>0</v>
      </c>
      <c r="BS144">
        <v>0</v>
      </c>
      <c r="BT144">
        <v>2.0000000004074536E-3</v>
      </c>
    </row>
    <row r="145" spans="1:72" ht="15.75" customHeight="1" x14ac:dyDescent="0.25">
      <c r="A145" s="324" t="s">
        <v>1158</v>
      </c>
      <c r="B145" s="324">
        <v>46240</v>
      </c>
      <c r="C145" s="332">
        <v>4.1666666666666664E-2</v>
      </c>
      <c r="D145" s="332">
        <v>8.3333333333333329E-2</v>
      </c>
      <c r="E145" s="481">
        <v>2725.4427825808525</v>
      </c>
      <c r="F145">
        <v>2725.7989565134048</v>
      </c>
      <c r="G145">
        <v>1777.6204255223274</v>
      </c>
      <c r="H145">
        <v>961.53599999845028</v>
      </c>
      <c r="I145">
        <v>398.37131034582853</v>
      </c>
      <c r="J145">
        <v>316.81518643721938</v>
      </c>
      <c r="K145">
        <v>385.16524137556553</v>
      </c>
      <c r="L145" s="481">
        <v>334.27525424212217</v>
      </c>
      <c r="M145">
        <v>337.21738398447633</v>
      </c>
      <c r="N145">
        <v>0</v>
      </c>
      <c r="O145">
        <v>0</v>
      </c>
      <c r="P145">
        <v>0</v>
      </c>
      <c r="Q145">
        <v>0</v>
      </c>
      <c r="R145">
        <v>100.4243478262797</v>
      </c>
      <c r="S145" s="481">
        <v>96.97391304327175</v>
      </c>
      <c r="T145">
        <v>69.413348793052137</v>
      </c>
      <c r="U145">
        <v>0</v>
      </c>
      <c r="V145">
        <v>0</v>
      </c>
      <c r="W145">
        <v>109.7764204479754</v>
      </c>
      <c r="X145">
        <v>0</v>
      </c>
      <c r="Y145">
        <v>94.794986263848841</v>
      </c>
      <c r="Z145" s="481">
        <v>0.27370876736131322</v>
      </c>
      <c r="AA145">
        <v>0</v>
      </c>
      <c r="AB145">
        <v>82.575000000186265</v>
      </c>
      <c r="AC145">
        <v>27.722395833116025</v>
      </c>
      <c r="AD145">
        <v>103.59633478801697</v>
      </c>
      <c r="AE145">
        <v>0</v>
      </c>
      <c r="AF145">
        <v>0</v>
      </c>
      <c r="AG145" s="481">
        <v>0.16773913043289213</v>
      </c>
      <c r="AH145">
        <v>1.1483695652259485E-2</v>
      </c>
      <c r="AI145">
        <v>145.47282608691603</v>
      </c>
      <c r="AJ145">
        <v>327.39465365861543</v>
      </c>
      <c r="AK145">
        <v>264.08729455899447</v>
      </c>
      <c r="AL145">
        <v>0</v>
      </c>
      <c r="AM145">
        <v>0</v>
      </c>
      <c r="AN145" s="481">
        <v>0</v>
      </c>
      <c r="AO145">
        <v>0</v>
      </c>
      <c r="AP145">
        <v>0</v>
      </c>
      <c r="AQ145">
        <v>0</v>
      </c>
      <c r="AR145">
        <v>0</v>
      </c>
      <c r="AS145">
        <v>0</v>
      </c>
      <c r="AT145">
        <v>0</v>
      </c>
      <c r="AU145" s="481">
        <v>0</v>
      </c>
      <c r="AV145">
        <v>0</v>
      </c>
      <c r="AW145">
        <v>0</v>
      </c>
      <c r="AX145">
        <v>0</v>
      </c>
      <c r="AY145">
        <v>263.62559999991208</v>
      </c>
      <c r="AZ145">
        <v>158.44218749995343</v>
      </c>
      <c r="BA145">
        <v>76.268799997866154</v>
      </c>
      <c r="BP145" s="481">
        <v>16.589062500046566</v>
      </c>
      <c r="BQ145">
        <v>0</v>
      </c>
      <c r="BR145">
        <v>0</v>
      </c>
      <c r="BS145">
        <v>0</v>
      </c>
      <c r="BT145">
        <v>0</v>
      </c>
    </row>
    <row r="146" spans="1:72" ht="15.75" customHeight="1" x14ac:dyDescent="0.25">
      <c r="A146" s="324" t="s">
        <v>1159</v>
      </c>
      <c r="B146" s="324">
        <v>46240</v>
      </c>
      <c r="C146" s="332">
        <v>8.3333333333333329E-2</v>
      </c>
      <c r="D146" s="332">
        <v>0.125</v>
      </c>
      <c r="E146" s="481">
        <v>2788.8417391479015</v>
      </c>
      <c r="F146">
        <v>2788.7823767960072</v>
      </c>
      <c r="G146">
        <v>1838.4213333427906</v>
      </c>
      <c r="H146">
        <v>968.36266666650772</v>
      </c>
      <c r="I146">
        <v>396.10905435308814</v>
      </c>
      <c r="J146">
        <v>325.42372881621122</v>
      </c>
      <c r="K146">
        <v>380.48512449115515</v>
      </c>
      <c r="L146" s="481">
        <v>343.99457627534866</v>
      </c>
      <c r="M146">
        <v>374.29803390055895</v>
      </c>
      <c r="N146">
        <v>0</v>
      </c>
      <c r="O146">
        <v>0</v>
      </c>
      <c r="P146">
        <v>0</v>
      </c>
      <c r="Q146">
        <v>0</v>
      </c>
      <c r="R146">
        <v>100.25553623167798</v>
      </c>
      <c r="S146" s="481">
        <v>97.051826086826622</v>
      </c>
      <c r="T146">
        <v>69.116042511537671</v>
      </c>
      <c r="U146">
        <v>0</v>
      </c>
      <c r="V146">
        <v>0</v>
      </c>
      <c r="W146">
        <v>108.11297085601836</v>
      </c>
      <c r="X146">
        <v>0</v>
      </c>
      <c r="Y146">
        <v>94.589629120659083</v>
      </c>
      <c r="Z146" s="481">
        <v>0</v>
      </c>
      <c r="AA146">
        <v>0</v>
      </c>
      <c r="AB146">
        <v>91.720895522274077</v>
      </c>
      <c r="AC146">
        <v>27.900000000372529</v>
      </c>
      <c r="AD146">
        <v>103.15539053920656</v>
      </c>
      <c r="AE146">
        <v>0</v>
      </c>
      <c r="AF146">
        <v>0</v>
      </c>
      <c r="AG146" s="481">
        <v>0.16773913044016808</v>
      </c>
      <c r="AH146">
        <v>1.1483695652259485E-2</v>
      </c>
      <c r="AI146">
        <v>157.90760869625956</v>
      </c>
      <c r="AJ146">
        <v>328.58614634140395</v>
      </c>
      <c r="AK146">
        <v>265.22224390227348</v>
      </c>
      <c r="AL146">
        <v>0</v>
      </c>
      <c r="AM146">
        <v>0</v>
      </c>
      <c r="AN146" s="481">
        <v>0</v>
      </c>
      <c r="AO146">
        <v>0</v>
      </c>
      <c r="AP146">
        <v>0</v>
      </c>
      <c r="AQ146">
        <v>0</v>
      </c>
      <c r="AR146">
        <v>0</v>
      </c>
      <c r="AS146">
        <v>0</v>
      </c>
      <c r="AT146">
        <v>0</v>
      </c>
      <c r="AU146" s="481">
        <v>0</v>
      </c>
      <c r="AV146">
        <v>0</v>
      </c>
      <c r="AW146">
        <v>0</v>
      </c>
      <c r="AX146">
        <v>0</v>
      </c>
      <c r="AY146">
        <v>260.97280000010505</v>
      </c>
      <c r="AZ146">
        <v>154.66249999997672</v>
      </c>
      <c r="BA146">
        <v>75.737600000575185</v>
      </c>
      <c r="BP146" s="481">
        <v>15.923437500023283</v>
      </c>
      <c r="BQ146">
        <v>0</v>
      </c>
      <c r="BR146">
        <v>0</v>
      </c>
      <c r="BS146">
        <v>3.9999999989959178E-3</v>
      </c>
      <c r="BT146">
        <v>0</v>
      </c>
    </row>
    <row r="147" spans="1:72" ht="15.75" customHeight="1" x14ac:dyDescent="0.25">
      <c r="A147" s="324" t="s">
        <v>1160</v>
      </c>
      <c r="B147" s="324">
        <v>46240</v>
      </c>
      <c r="C147" s="332">
        <v>0.125</v>
      </c>
      <c r="D147" s="332">
        <v>0.16666666666666666</v>
      </c>
      <c r="E147" s="481">
        <v>2709.0587825775146</v>
      </c>
      <c r="F147">
        <v>2692.4373333752155</v>
      </c>
      <c r="G147">
        <v>1758.6680579781532</v>
      </c>
      <c r="H147">
        <v>953.32915940880775</v>
      </c>
      <c r="I147">
        <v>384.20248587802052</v>
      </c>
      <c r="J147">
        <v>307.96366101503372</v>
      </c>
      <c r="K147">
        <v>381.20569492131472</v>
      </c>
      <c r="L147" s="481">
        <v>336.49681355804205</v>
      </c>
      <c r="M147">
        <v>347.4418234936893</v>
      </c>
      <c r="N147">
        <v>0</v>
      </c>
      <c r="O147">
        <v>0</v>
      </c>
      <c r="P147">
        <v>0</v>
      </c>
      <c r="Q147">
        <v>0</v>
      </c>
      <c r="R147">
        <v>100.48742028977722</v>
      </c>
      <c r="S147" s="481">
        <v>96.90156521787867</v>
      </c>
      <c r="T147">
        <v>69.431652173399925</v>
      </c>
      <c r="U147">
        <v>0</v>
      </c>
      <c r="V147">
        <v>0</v>
      </c>
      <c r="W147">
        <v>95.031652173027396</v>
      </c>
      <c r="X147">
        <v>0</v>
      </c>
      <c r="Y147">
        <v>94.78929765895009</v>
      </c>
      <c r="Z147" s="481">
        <v>0</v>
      </c>
      <c r="AA147">
        <v>0</v>
      </c>
      <c r="AB147">
        <v>75.379415036644787</v>
      </c>
      <c r="AC147">
        <v>27.769654087722301</v>
      </c>
      <c r="AD147">
        <v>103.33523119427264</v>
      </c>
      <c r="AE147">
        <v>0</v>
      </c>
      <c r="AF147">
        <v>0</v>
      </c>
      <c r="AG147" s="481">
        <v>0.16845652173287817</v>
      </c>
      <c r="AH147">
        <v>1.1358695652234019E-2</v>
      </c>
      <c r="AI147">
        <v>147.07065217290074</v>
      </c>
      <c r="AJ147">
        <v>328.41600000020117</v>
      </c>
      <c r="AK147">
        <v>264.69775609765202</v>
      </c>
      <c r="AL147">
        <v>0</v>
      </c>
      <c r="AM147">
        <v>0</v>
      </c>
      <c r="AN147" s="481">
        <v>0</v>
      </c>
      <c r="AO147">
        <v>0</v>
      </c>
      <c r="AP147">
        <v>0</v>
      </c>
      <c r="AQ147">
        <v>0</v>
      </c>
      <c r="AR147">
        <v>0</v>
      </c>
      <c r="AS147">
        <v>0</v>
      </c>
      <c r="AT147">
        <v>0</v>
      </c>
      <c r="AU147" s="481">
        <v>0</v>
      </c>
      <c r="AV147">
        <v>0</v>
      </c>
      <c r="AW147">
        <v>0</v>
      </c>
      <c r="AX147">
        <v>0</v>
      </c>
      <c r="AY147">
        <v>257.7184000001289</v>
      </c>
      <c r="AZ147">
        <v>155.87968750006985</v>
      </c>
      <c r="BA147">
        <v>77.177600001916289</v>
      </c>
      <c r="BP147" s="481">
        <v>14.099999999976717</v>
      </c>
      <c r="BQ147">
        <v>0</v>
      </c>
      <c r="BR147">
        <v>0</v>
      </c>
      <c r="BS147">
        <v>0</v>
      </c>
      <c r="BT147">
        <v>0</v>
      </c>
    </row>
    <row r="148" spans="1:72" ht="15.75" customHeight="1" x14ac:dyDescent="0.25">
      <c r="A148" s="324" t="s">
        <v>1161</v>
      </c>
      <c r="B148" s="324">
        <v>46240</v>
      </c>
      <c r="C148" s="332">
        <v>0.16666666666666666</v>
      </c>
      <c r="D148" s="332">
        <v>0.20833333333333334</v>
      </c>
      <c r="E148" s="481">
        <v>2692.6747826337814</v>
      </c>
      <c r="F148">
        <v>2692.9715941846371</v>
      </c>
      <c r="G148">
        <v>1766.6226086914539</v>
      </c>
      <c r="H148">
        <v>944.82550725340843</v>
      </c>
      <c r="I148">
        <v>377.64266666397452</v>
      </c>
      <c r="J148">
        <v>307.17585261911154</v>
      </c>
      <c r="K148">
        <v>383.2997877150774</v>
      </c>
      <c r="L148" s="481">
        <v>341.93269152194262</v>
      </c>
      <c r="M148">
        <v>355.10201379656792</v>
      </c>
      <c r="N148">
        <v>0</v>
      </c>
      <c r="O148">
        <v>0</v>
      </c>
      <c r="P148">
        <v>0</v>
      </c>
      <c r="Q148">
        <v>0</v>
      </c>
      <c r="R148">
        <v>100.48556521721184</v>
      </c>
      <c r="S148" s="481">
        <v>97.177440993487835</v>
      </c>
      <c r="T148">
        <v>67.405913043767214</v>
      </c>
      <c r="U148">
        <v>0</v>
      </c>
      <c r="V148">
        <v>0</v>
      </c>
      <c r="W148">
        <v>90.956428986042738</v>
      </c>
      <c r="X148">
        <v>0</v>
      </c>
      <c r="Y148">
        <v>94.622670807410032</v>
      </c>
      <c r="Z148" s="481">
        <v>0</v>
      </c>
      <c r="AA148">
        <v>0</v>
      </c>
      <c r="AB148">
        <v>73.07241671346128</v>
      </c>
      <c r="AC148">
        <v>27.770420222077519</v>
      </c>
      <c r="AD148">
        <v>102.84472049679607</v>
      </c>
      <c r="AE148">
        <v>0</v>
      </c>
      <c r="AF148">
        <v>0</v>
      </c>
      <c r="AG148" s="481">
        <v>0.16760869565405301</v>
      </c>
      <c r="AH148">
        <v>1.1263937587727924E-2</v>
      </c>
      <c r="AI148">
        <v>155.83239831775427</v>
      </c>
      <c r="AJ148">
        <v>330.38719999999739</v>
      </c>
      <c r="AK148">
        <v>266.7894634148106</v>
      </c>
      <c r="AL148">
        <v>0</v>
      </c>
      <c r="AM148">
        <v>0</v>
      </c>
      <c r="AN148" s="481">
        <v>0</v>
      </c>
      <c r="AO148">
        <v>0</v>
      </c>
      <c r="AP148">
        <v>0</v>
      </c>
      <c r="AQ148">
        <v>0</v>
      </c>
      <c r="AR148">
        <v>0</v>
      </c>
      <c r="AS148">
        <v>0</v>
      </c>
      <c r="AT148">
        <v>0</v>
      </c>
      <c r="AU148" s="481">
        <v>0</v>
      </c>
      <c r="AV148">
        <v>0</v>
      </c>
      <c r="AW148">
        <v>0</v>
      </c>
      <c r="AX148">
        <v>0</v>
      </c>
      <c r="AY148">
        <v>251.31520000007004</v>
      </c>
      <c r="AZ148">
        <v>156.47499999997672</v>
      </c>
      <c r="BA148">
        <v>77.407999997958541</v>
      </c>
      <c r="BP148" s="481">
        <v>29.342187499976717</v>
      </c>
      <c r="BQ148">
        <v>0</v>
      </c>
      <c r="BR148">
        <v>0</v>
      </c>
      <c r="BS148">
        <v>6.9999999996070983E-3</v>
      </c>
      <c r="BT148">
        <v>0</v>
      </c>
    </row>
    <row r="149" spans="1:72" ht="15.75" customHeight="1" x14ac:dyDescent="0.25">
      <c r="A149" s="324" t="s">
        <v>1162</v>
      </c>
      <c r="B149" s="324">
        <v>46240</v>
      </c>
      <c r="C149" s="332">
        <v>0.20833333333333334</v>
      </c>
      <c r="D149" s="332">
        <v>0.25</v>
      </c>
      <c r="E149" s="481">
        <v>2758.6263188123703</v>
      </c>
      <c r="F149">
        <v>2758.1217391490936</v>
      </c>
      <c r="G149">
        <v>1817.5999999940395</v>
      </c>
      <c r="H149">
        <v>945.03327536582947</v>
      </c>
      <c r="I149">
        <v>386.00677966326475</v>
      </c>
      <c r="J149">
        <v>316.66577450186014</v>
      </c>
      <c r="K149">
        <v>379.73641567677259</v>
      </c>
      <c r="L149" s="481">
        <v>336.23300339281559</v>
      </c>
      <c r="M149">
        <v>395.49656948819757</v>
      </c>
      <c r="N149">
        <v>0</v>
      </c>
      <c r="O149">
        <v>0</v>
      </c>
      <c r="P149">
        <v>0</v>
      </c>
      <c r="Q149">
        <v>0</v>
      </c>
      <c r="R149">
        <v>100.4812367153354</v>
      </c>
      <c r="S149" s="481">
        <v>97.148819875903428</v>
      </c>
      <c r="T149">
        <v>68.496695652604103</v>
      </c>
      <c r="U149">
        <v>0</v>
      </c>
      <c r="V149">
        <v>0</v>
      </c>
      <c r="W149">
        <v>90.419199999421835</v>
      </c>
      <c r="X149">
        <v>0</v>
      </c>
      <c r="Y149">
        <v>92.704968944191933</v>
      </c>
      <c r="Z149" s="481">
        <v>0.46080488040115597</v>
      </c>
      <c r="AA149">
        <v>0</v>
      </c>
      <c r="AB149">
        <v>85.727272727526724</v>
      </c>
      <c r="AC149">
        <v>27.871962727047503</v>
      </c>
      <c r="AD149">
        <v>103.63043478224427</v>
      </c>
      <c r="AE149">
        <v>0</v>
      </c>
      <c r="AF149">
        <v>0</v>
      </c>
      <c r="AG149" s="481">
        <v>0.16714235624385765</v>
      </c>
      <c r="AH149">
        <v>1.1452956989160157E-2</v>
      </c>
      <c r="AI149">
        <v>150.63978494610637</v>
      </c>
      <c r="AJ149">
        <v>317.85599999991246</v>
      </c>
      <c r="AK149">
        <v>255.40558048803359</v>
      </c>
      <c r="AL149">
        <v>0</v>
      </c>
      <c r="AM149">
        <v>0</v>
      </c>
      <c r="AN149" s="481">
        <v>0</v>
      </c>
      <c r="AO149">
        <v>0</v>
      </c>
      <c r="AP149">
        <v>0</v>
      </c>
      <c r="AQ149">
        <v>0</v>
      </c>
      <c r="AR149">
        <v>0</v>
      </c>
      <c r="AS149">
        <v>0</v>
      </c>
      <c r="AT149">
        <v>0</v>
      </c>
      <c r="AU149" s="481">
        <v>0</v>
      </c>
      <c r="AV149">
        <v>0</v>
      </c>
      <c r="AW149">
        <v>0</v>
      </c>
      <c r="AX149">
        <v>0</v>
      </c>
      <c r="AY149">
        <v>254.64959999965504</v>
      </c>
      <c r="AZ149">
        <v>156.02109375002328</v>
      </c>
      <c r="BA149">
        <v>75.756800001487136</v>
      </c>
      <c r="BP149" s="481">
        <v>16.104851973708719</v>
      </c>
      <c r="BQ149">
        <v>0</v>
      </c>
      <c r="BR149">
        <v>0</v>
      </c>
      <c r="BS149">
        <v>0</v>
      </c>
      <c r="BT149">
        <v>0</v>
      </c>
    </row>
    <row r="150" spans="1:72" ht="15.75" customHeight="1" x14ac:dyDescent="0.25">
      <c r="A150" s="324" t="s">
        <v>759</v>
      </c>
      <c r="B150" s="324">
        <v>46241</v>
      </c>
      <c r="C150" s="332">
        <v>0.25</v>
      </c>
      <c r="D150" s="332">
        <v>0.29166666666666669</v>
      </c>
      <c r="E150" s="481">
        <v>2680.8320000171661</v>
      </c>
      <c r="F150">
        <v>2681.3662608265877</v>
      </c>
      <c r="G150">
        <v>1713.5081739127636</v>
      </c>
      <c r="H150">
        <v>988.27872464060783</v>
      </c>
      <c r="I150">
        <v>365.37708474695683</v>
      </c>
      <c r="J150">
        <v>231.90039041638374</v>
      </c>
      <c r="K150">
        <v>364.05803389102221</v>
      </c>
      <c r="L150" s="481">
        <v>325.58172763884068</v>
      </c>
      <c r="M150">
        <v>408.14210169389844</v>
      </c>
      <c r="N150">
        <v>0</v>
      </c>
      <c r="O150">
        <v>0</v>
      </c>
      <c r="P150">
        <v>0</v>
      </c>
      <c r="Q150">
        <v>0</v>
      </c>
      <c r="R150">
        <v>98.235980676021427</v>
      </c>
      <c r="S150" s="481">
        <v>96.895999999716878</v>
      </c>
      <c r="T150">
        <v>62.479829951189458</v>
      </c>
      <c r="U150">
        <v>0</v>
      </c>
      <c r="V150">
        <v>0</v>
      </c>
      <c r="W150">
        <v>89.694979710504413</v>
      </c>
      <c r="X150">
        <v>0</v>
      </c>
      <c r="Y150">
        <v>94.914596273098141</v>
      </c>
      <c r="Z150" s="481">
        <v>1.624590084884403E-2</v>
      </c>
      <c r="AA150">
        <v>1.2754270186414942</v>
      </c>
      <c r="AB150">
        <v>0</v>
      </c>
      <c r="AC150">
        <v>27.770254629664123</v>
      </c>
      <c r="AD150">
        <v>102.8611413044855</v>
      </c>
      <c r="AE150">
        <v>0</v>
      </c>
      <c r="AF150">
        <v>0</v>
      </c>
      <c r="AG150" s="481">
        <v>0.16774193548189942</v>
      </c>
      <c r="AH150">
        <v>1.1358870967569601E-2</v>
      </c>
      <c r="AI150">
        <v>139.16666666697711</v>
      </c>
      <c r="AJ150">
        <v>330.85440000006929</v>
      </c>
      <c r="AK150">
        <v>267.11455135140568</v>
      </c>
      <c r="AL150">
        <v>0</v>
      </c>
      <c r="AM150">
        <v>0</v>
      </c>
      <c r="AN150" s="481">
        <v>0</v>
      </c>
      <c r="AO150">
        <v>0</v>
      </c>
      <c r="AP150">
        <v>0</v>
      </c>
      <c r="AQ150">
        <v>0</v>
      </c>
      <c r="AR150">
        <v>0</v>
      </c>
      <c r="AS150">
        <v>0</v>
      </c>
      <c r="AT150">
        <v>0</v>
      </c>
      <c r="AU150" s="481">
        <v>0</v>
      </c>
      <c r="AV150">
        <v>0</v>
      </c>
      <c r="AW150">
        <v>0</v>
      </c>
      <c r="AX150">
        <v>0</v>
      </c>
      <c r="AY150">
        <v>256.95360000012442</v>
      </c>
      <c r="AZ150">
        <v>147.39383680548053</v>
      </c>
      <c r="BA150">
        <v>74.732799999415874</v>
      </c>
      <c r="BP150" s="481">
        <v>12.266527599422261</v>
      </c>
      <c r="BQ150">
        <v>0</v>
      </c>
      <c r="BR150">
        <v>0</v>
      </c>
      <c r="BS150">
        <v>1.916974789917731</v>
      </c>
      <c r="BT150">
        <v>1.6468333333323244</v>
      </c>
    </row>
    <row r="151" spans="1:72" ht="15.75" customHeight="1" x14ac:dyDescent="0.25">
      <c r="A151" s="324" t="s">
        <v>760</v>
      </c>
      <c r="B151" s="324">
        <v>46241</v>
      </c>
      <c r="C151" s="332">
        <v>0.29166666666666669</v>
      </c>
      <c r="D151" s="332">
        <v>0.33333333333333331</v>
      </c>
      <c r="E151" s="481">
        <v>2774.6244637668133</v>
      </c>
      <c r="F151">
        <v>2774.5057391524315</v>
      </c>
      <c r="G151">
        <v>1808.0278260707855</v>
      </c>
      <c r="H151">
        <v>977.80127535760403</v>
      </c>
      <c r="I151">
        <v>273.7377627119422</v>
      </c>
      <c r="J151">
        <v>224.17879602313042</v>
      </c>
      <c r="K151">
        <v>387.73152542859316</v>
      </c>
      <c r="L151" s="481">
        <v>342.65637405216694</v>
      </c>
      <c r="M151">
        <v>580.0113150216639</v>
      </c>
      <c r="N151">
        <v>0</v>
      </c>
      <c r="O151">
        <v>0</v>
      </c>
      <c r="P151">
        <v>0</v>
      </c>
      <c r="Q151">
        <v>0</v>
      </c>
      <c r="R151">
        <v>25.766956522129476</v>
      </c>
      <c r="S151" s="481">
        <v>96.573217391502112</v>
      </c>
      <c r="T151">
        <v>50.756266667507589</v>
      </c>
      <c r="U151">
        <v>0</v>
      </c>
      <c r="V151">
        <v>0</v>
      </c>
      <c r="W151">
        <v>90.468173913657665</v>
      </c>
      <c r="X151">
        <v>0</v>
      </c>
      <c r="Y151">
        <v>93.594720496796072</v>
      </c>
      <c r="Z151" s="481">
        <v>0</v>
      </c>
      <c r="AA151">
        <v>7.4304323563701473</v>
      </c>
      <c r="AB151">
        <v>0</v>
      </c>
      <c r="AC151">
        <v>27.977387422230095</v>
      </c>
      <c r="AD151">
        <v>103.20718167722225</v>
      </c>
      <c r="AE151">
        <v>0</v>
      </c>
      <c r="AF151">
        <v>0</v>
      </c>
      <c r="AG151" s="481">
        <v>0.16774193548189942</v>
      </c>
      <c r="AH151">
        <v>1.1358870967796975E-2</v>
      </c>
      <c r="AI151">
        <v>152.81182795763016</v>
      </c>
      <c r="AJ151">
        <v>325.67344761895947</v>
      </c>
      <c r="AK151">
        <v>262.85664864908904</v>
      </c>
      <c r="AL151">
        <v>0</v>
      </c>
      <c r="AM151">
        <v>0</v>
      </c>
      <c r="AN151" s="481">
        <v>0</v>
      </c>
      <c r="AO151">
        <v>0</v>
      </c>
      <c r="AP151">
        <v>0</v>
      </c>
      <c r="AQ151">
        <v>0</v>
      </c>
      <c r="AR151">
        <v>0</v>
      </c>
      <c r="AS151">
        <v>0</v>
      </c>
      <c r="AT151">
        <v>0</v>
      </c>
      <c r="AU151" s="481">
        <v>0</v>
      </c>
      <c r="AV151">
        <v>0</v>
      </c>
      <c r="AW151">
        <v>0</v>
      </c>
      <c r="AX151">
        <v>0</v>
      </c>
      <c r="AY151">
        <v>258.99520000023767</v>
      </c>
      <c r="AZ151">
        <v>138.38194444449618</v>
      </c>
      <c r="BA151">
        <v>70.105599999427795</v>
      </c>
      <c r="BP151" s="481">
        <v>14.405182926915586</v>
      </c>
      <c r="BQ151">
        <v>0</v>
      </c>
      <c r="BR151">
        <v>0</v>
      </c>
      <c r="BS151">
        <v>14.996320292051678</v>
      </c>
      <c r="BT151">
        <v>11.029666666669073</v>
      </c>
    </row>
    <row r="152" spans="1:72" ht="15.75" customHeight="1" x14ac:dyDescent="0.25">
      <c r="A152" s="324" t="s">
        <v>761</v>
      </c>
      <c r="B152" s="324">
        <v>46241</v>
      </c>
      <c r="C152" s="332">
        <v>0.33333333333333331</v>
      </c>
      <c r="D152" s="332">
        <v>0.375</v>
      </c>
      <c r="E152" s="481">
        <v>2742.0048695504665</v>
      </c>
      <c r="F152">
        <v>2725.3651063740253</v>
      </c>
      <c r="G152">
        <v>1808.3840000033379</v>
      </c>
      <c r="H152">
        <v>953.12139131128788</v>
      </c>
      <c r="I152">
        <v>283.38766101375222</v>
      </c>
      <c r="J152">
        <v>197.82291525602341</v>
      </c>
      <c r="K152">
        <v>382.455322034657</v>
      </c>
      <c r="L152" s="481">
        <v>328.65193220973015</v>
      </c>
      <c r="M152">
        <v>610.18909175693989</v>
      </c>
      <c r="N152">
        <v>0</v>
      </c>
      <c r="O152">
        <v>0</v>
      </c>
      <c r="P152">
        <v>0</v>
      </c>
      <c r="Q152">
        <v>27.135999999940395</v>
      </c>
      <c r="R152">
        <v>25.852408579550683</v>
      </c>
      <c r="S152" s="481">
        <v>96.896827703807503</v>
      </c>
      <c r="T152">
        <v>26.449732770211995</v>
      </c>
      <c r="U152">
        <v>0</v>
      </c>
      <c r="V152">
        <v>0</v>
      </c>
      <c r="W152">
        <v>91.437745504081249</v>
      </c>
      <c r="X152">
        <v>0</v>
      </c>
      <c r="Y152">
        <v>93.120307433884591</v>
      </c>
      <c r="Z152" s="481">
        <v>0</v>
      </c>
      <c r="AA152">
        <v>18.163281249988358</v>
      </c>
      <c r="AB152">
        <v>0</v>
      </c>
      <c r="AC152">
        <v>28.102484472095966</v>
      </c>
      <c r="AD152">
        <v>88.09627329185605</v>
      </c>
      <c r="AE152">
        <v>0</v>
      </c>
      <c r="AF152">
        <v>0</v>
      </c>
      <c r="AG152" s="481">
        <v>0.16574193548512994</v>
      </c>
      <c r="AH152">
        <v>1.1233841748662599E-2</v>
      </c>
      <c r="AI152">
        <v>142.21780037228018</v>
      </c>
      <c r="AJ152">
        <v>328.96705764415674</v>
      </c>
      <c r="AK152">
        <v>265.52319999877363</v>
      </c>
      <c r="AL152">
        <v>0</v>
      </c>
      <c r="AM152">
        <v>0</v>
      </c>
      <c r="AN152" s="481">
        <v>0</v>
      </c>
      <c r="AO152">
        <v>0</v>
      </c>
      <c r="AP152">
        <v>0</v>
      </c>
      <c r="AQ152">
        <v>0</v>
      </c>
      <c r="AR152">
        <v>0</v>
      </c>
      <c r="AS152">
        <v>0</v>
      </c>
      <c r="AT152">
        <v>0</v>
      </c>
      <c r="AU152" s="481">
        <v>0</v>
      </c>
      <c r="AV152">
        <v>0</v>
      </c>
      <c r="AW152">
        <v>0</v>
      </c>
      <c r="AX152">
        <v>0</v>
      </c>
      <c r="AY152">
        <v>251.7695999997668</v>
      </c>
      <c r="AZ152">
        <v>119.328125</v>
      </c>
      <c r="BA152">
        <v>62.086400000378489</v>
      </c>
      <c r="BP152" s="481">
        <v>17.337499999906868</v>
      </c>
      <c r="BQ152">
        <v>0</v>
      </c>
      <c r="BR152">
        <v>0</v>
      </c>
      <c r="BS152">
        <v>38.225329918032003</v>
      </c>
      <c r="BT152">
        <v>28.39600000000064</v>
      </c>
    </row>
    <row r="153" spans="1:72" ht="15.75" customHeight="1" x14ac:dyDescent="0.25">
      <c r="A153" s="324" t="s">
        <v>762</v>
      </c>
      <c r="B153" s="324">
        <v>46241</v>
      </c>
      <c r="C153" s="332">
        <v>0.375</v>
      </c>
      <c r="D153" s="332">
        <v>0.41666666666666669</v>
      </c>
      <c r="E153" s="481">
        <v>2741.6486956477165</v>
      </c>
      <c r="F153">
        <v>2741.9935023188591</v>
      </c>
      <c r="G153">
        <v>1830.9120000004768</v>
      </c>
      <c r="H153">
        <v>928.42666666209698</v>
      </c>
      <c r="I153">
        <v>271.75918644294143</v>
      </c>
      <c r="J153">
        <v>211.67773699387908</v>
      </c>
      <c r="K153">
        <v>390.64732202887535</v>
      </c>
      <c r="L153" s="481">
        <v>338.00259029120207</v>
      </c>
      <c r="M153">
        <v>615.82318644225597</v>
      </c>
      <c r="N153">
        <v>0</v>
      </c>
      <c r="O153">
        <v>0</v>
      </c>
      <c r="P153">
        <v>0</v>
      </c>
      <c r="Q153">
        <v>30.208000000566244</v>
      </c>
      <c r="R153">
        <v>25.653678376693279</v>
      </c>
      <c r="S153" s="481">
        <v>96.666998383123428</v>
      </c>
      <c r="T153">
        <v>10.129822785034776</v>
      </c>
      <c r="U153">
        <v>0</v>
      </c>
      <c r="V153">
        <v>0</v>
      </c>
      <c r="W153">
        <v>109.85060232132673</v>
      </c>
      <c r="X153">
        <v>0</v>
      </c>
      <c r="Y153">
        <v>94.365251572802663</v>
      </c>
      <c r="Z153" s="481">
        <v>0</v>
      </c>
      <c r="AA153">
        <v>28.653957201051526</v>
      </c>
      <c r="AB153">
        <v>0</v>
      </c>
      <c r="AC153">
        <v>27.816770186647773</v>
      </c>
      <c r="AD153">
        <v>110.63354037236422</v>
      </c>
      <c r="AE153">
        <v>0</v>
      </c>
      <c r="AF153">
        <v>0</v>
      </c>
      <c r="AG153" s="481">
        <v>0.16774053295739577</v>
      </c>
      <c r="AH153">
        <v>1.1599184782426164E-2</v>
      </c>
      <c r="AI153">
        <v>152.82608695700765</v>
      </c>
      <c r="AJ153">
        <v>326.92749473685399</v>
      </c>
      <c r="AK153">
        <v>263.6288000009954</v>
      </c>
      <c r="AL153">
        <v>0</v>
      </c>
      <c r="AM153">
        <v>0</v>
      </c>
      <c r="AN153" s="481">
        <v>0</v>
      </c>
      <c r="AO153">
        <v>0</v>
      </c>
      <c r="AP153">
        <v>0</v>
      </c>
      <c r="AQ153">
        <v>0</v>
      </c>
      <c r="AR153">
        <v>0</v>
      </c>
      <c r="AS153">
        <v>0</v>
      </c>
      <c r="AT153">
        <v>0</v>
      </c>
      <c r="AU153" s="481">
        <v>0</v>
      </c>
      <c r="AV153">
        <v>0</v>
      </c>
      <c r="AW153">
        <v>0</v>
      </c>
      <c r="AX153">
        <v>0</v>
      </c>
      <c r="AY153">
        <v>259.22560000000522</v>
      </c>
      <c r="AZ153">
        <v>107.09218749997672</v>
      </c>
      <c r="BA153">
        <v>55.28319999948144</v>
      </c>
      <c r="BP153" s="481">
        <v>13.452439024462365</v>
      </c>
      <c r="BQ153">
        <v>0</v>
      </c>
      <c r="BR153">
        <v>0</v>
      </c>
      <c r="BS153">
        <v>66.528208333333168</v>
      </c>
      <c r="BT153">
        <v>50.206833333333634</v>
      </c>
    </row>
    <row r="154" spans="1:72" ht="15.75" customHeight="1" x14ac:dyDescent="0.25">
      <c r="A154" s="324" t="s">
        <v>907</v>
      </c>
      <c r="B154" s="324">
        <v>46241</v>
      </c>
      <c r="C154" s="332">
        <v>0.41666666666666669</v>
      </c>
      <c r="D154" s="332">
        <v>0.45833333333333331</v>
      </c>
      <c r="E154" s="481">
        <v>2840.5166377127171</v>
      </c>
      <c r="F154">
        <v>2840.0120579898357</v>
      </c>
      <c r="G154">
        <v>1866.4106666743755</v>
      </c>
      <c r="H154">
        <v>994.20011593401432</v>
      </c>
      <c r="I154">
        <v>316.81518644094467</v>
      </c>
      <c r="J154">
        <v>233.46721215546131</v>
      </c>
      <c r="K154">
        <v>360.51742372661829</v>
      </c>
      <c r="L154" s="481">
        <v>340.61435885727406</v>
      </c>
      <c r="M154">
        <v>607.75985973328352</v>
      </c>
      <c r="N154">
        <v>0</v>
      </c>
      <c r="O154">
        <v>0</v>
      </c>
      <c r="P154">
        <v>0</v>
      </c>
      <c r="Q154">
        <v>25.599999999627471</v>
      </c>
      <c r="R154">
        <v>43.43936355272308</v>
      </c>
      <c r="S154" s="481">
        <v>96.612173913046718</v>
      </c>
      <c r="T154">
        <v>23.57426086999476</v>
      </c>
      <c r="U154">
        <v>0</v>
      </c>
      <c r="V154">
        <v>0</v>
      </c>
      <c r="W154">
        <v>118.54469565209001</v>
      </c>
      <c r="X154">
        <v>0</v>
      </c>
      <c r="Y154">
        <v>91.560795454308391</v>
      </c>
      <c r="Z154" s="481">
        <v>0</v>
      </c>
      <c r="AA154">
        <v>19.769263285037596</v>
      </c>
      <c r="AB154">
        <v>0</v>
      </c>
      <c r="AC154">
        <v>28.333015937823802</v>
      </c>
      <c r="AD154">
        <v>126.06312258355319</v>
      </c>
      <c r="AE154">
        <v>0</v>
      </c>
      <c r="AF154">
        <v>0</v>
      </c>
      <c r="AG154" s="481">
        <v>0.16173913043530774</v>
      </c>
      <c r="AH154">
        <v>1.161820652168899E-2</v>
      </c>
      <c r="AI154">
        <v>154.58695652149618</v>
      </c>
      <c r="AJ154">
        <v>325.43680000002496</v>
      </c>
      <c r="AK154">
        <v>262.23359999898821</v>
      </c>
      <c r="AL154">
        <v>0</v>
      </c>
      <c r="AM154">
        <v>0</v>
      </c>
      <c r="AN154" s="481">
        <v>0</v>
      </c>
      <c r="AO154">
        <v>0</v>
      </c>
      <c r="AP154">
        <v>0</v>
      </c>
      <c r="AQ154">
        <v>0</v>
      </c>
      <c r="AR154">
        <v>0</v>
      </c>
      <c r="AS154">
        <v>0</v>
      </c>
      <c r="AT154">
        <v>0</v>
      </c>
      <c r="AU154" s="481">
        <v>0</v>
      </c>
      <c r="AV154">
        <v>0</v>
      </c>
      <c r="AW154">
        <v>0</v>
      </c>
      <c r="AX154">
        <v>0</v>
      </c>
      <c r="AY154">
        <v>278.96320000011474</v>
      </c>
      <c r="AZ154">
        <v>123.77656250004657</v>
      </c>
      <c r="BA154">
        <v>58.022400001063943</v>
      </c>
      <c r="BP154" s="481">
        <v>8.1417682926403359</v>
      </c>
      <c r="BQ154">
        <v>0</v>
      </c>
      <c r="BR154">
        <v>0</v>
      </c>
      <c r="BS154">
        <v>46.812674863387656</v>
      </c>
      <c r="BT154">
        <v>35.907383333331381</v>
      </c>
    </row>
    <row r="155" spans="1:72" ht="15.75" customHeight="1" x14ac:dyDescent="0.25">
      <c r="A155" s="324" t="s">
        <v>908</v>
      </c>
      <c r="B155" s="324">
        <v>46241</v>
      </c>
      <c r="C155" s="332">
        <v>0.45833333333333331</v>
      </c>
      <c r="D155" s="332">
        <v>0.5</v>
      </c>
      <c r="E155" s="481">
        <v>2805.5522318780422</v>
      </c>
      <c r="F155">
        <v>2801.6639999747276</v>
      </c>
      <c r="G155">
        <v>1833.6426666676998</v>
      </c>
      <c r="H155">
        <v>982.11988407373428</v>
      </c>
      <c r="I155">
        <v>368.11932203173637</v>
      </c>
      <c r="J155">
        <v>216.87972881644964</v>
      </c>
      <c r="K155">
        <v>384.67154107242823</v>
      </c>
      <c r="L155" s="481">
        <v>334.27525423467159</v>
      </c>
      <c r="M155">
        <v>515.37722501158714</v>
      </c>
      <c r="N155">
        <v>0</v>
      </c>
      <c r="O155">
        <v>0</v>
      </c>
      <c r="P155">
        <v>0</v>
      </c>
      <c r="Q155">
        <v>44.032000000588596</v>
      </c>
      <c r="R155">
        <v>95.451766882557422</v>
      </c>
      <c r="S155" s="481">
        <v>96.278260869905353</v>
      </c>
      <c r="T155">
        <v>5.6097391294315457</v>
      </c>
      <c r="U155">
        <v>0</v>
      </c>
      <c r="V155">
        <v>0</v>
      </c>
      <c r="W155">
        <v>124.82226086966693</v>
      </c>
      <c r="X155">
        <v>0</v>
      </c>
      <c r="Y155">
        <v>94.364204545505345</v>
      </c>
      <c r="Z155" s="481">
        <v>0</v>
      </c>
      <c r="AA155">
        <v>32.18680555553874</v>
      </c>
      <c r="AB155">
        <v>5.9903314914554358</v>
      </c>
      <c r="AC155">
        <v>28.211470535490662</v>
      </c>
      <c r="AD155">
        <v>113.45314700063318</v>
      </c>
      <c r="AE155">
        <v>0</v>
      </c>
      <c r="AF155">
        <v>0</v>
      </c>
      <c r="AG155" s="481">
        <v>0.16573913043612265</v>
      </c>
      <c r="AH155">
        <v>1.1832880434894832E-2</v>
      </c>
      <c r="AI155">
        <v>151.08152173925191</v>
      </c>
      <c r="AJ155">
        <v>326.96764878043905</v>
      </c>
      <c r="AK155">
        <v>263.20640000049025</v>
      </c>
      <c r="AL155">
        <v>0</v>
      </c>
      <c r="AM155">
        <v>0</v>
      </c>
      <c r="AN155" s="481">
        <v>0</v>
      </c>
      <c r="AO155">
        <v>0</v>
      </c>
      <c r="AP155">
        <v>0</v>
      </c>
      <c r="AQ155">
        <v>0</v>
      </c>
      <c r="AR155">
        <v>0</v>
      </c>
      <c r="AS155">
        <v>0</v>
      </c>
      <c r="AT155">
        <v>0</v>
      </c>
      <c r="AU155" s="481">
        <v>0</v>
      </c>
      <c r="AV155">
        <v>0</v>
      </c>
      <c r="AW155">
        <v>0</v>
      </c>
      <c r="AX155">
        <v>0</v>
      </c>
      <c r="AY155">
        <v>269.79199999989942</v>
      </c>
      <c r="AZ155">
        <v>117.05312499997672</v>
      </c>
      <c r="BA155">
        <v>51.519999999552965</v>
      </c>
      <c r="BP155" s="481">
        <v>8.3636051829671487</v>
      </c>
      <c r="BQ155">
        <v>0</v>
      </c>
      <c r="BR155">
        <v>0</v>
      </c>
      <c r="BS155">
        <v>67.94302513661205</v>
      </c>
      <c r="BT155">
        <v>51.215683333331981</v>
      </c>
    </row>
    <row r="156" spans="1:72" ht="15.75" customHeight="1" x14ac:dyDescent="0.25">
      <c r="A156" s="324" t="s">
        <v>909</v>
      </c>
      <c r="B156" s="324">
        <v>46241</v>
      </c>
      <c r="C156" s="332">
        <v>0.5</v>
      </c>
      <c r="D156" s="332">
        <v>0.54166666666666663</v>
      </c>
      <c r="E156" s="481">
        <v>2831.2264347672462</v>
      </c>
      <c r="F156">
        <v>2830.3360000252724</v>
      </c>
      <c r="G156">
        <v>1872.2496453821659</v>
      </c>
      <c r="H156">
        <v>978.26133333146572</v>
      </c>
      <c r="I156">
        <v>401.02616949006915</v>
      </c>
      <c r="J156">
        <v>333.02562711760402</v>
      </c>
      <c r="K156">
        <v>368.29822164028883</v>
      </c>
      <c r="L156" s="481">
        <v>336.70508474856615</v>
      </c>
      <c r="M156">
        <v>426.53938983380795</v>
      </c>
      <c r="N156">
        <v>0</v>
      </c>
      <c r="O156">
        <v>0</v>
      </c>
      <c r="P156">
        <v>0</v>
      </c>
      <c r="Q156">
        <v>34.921312910504639</v>
      </c>
      <c r="R156">
        <v>100.00695652142167</v>
      </c>
      <c r="S156" s="481">
        <v>96.801435384899378</v>
      </c>
      <c r="T156">
        <v>24.275478260591626</v>
      </c>
      <c r="U156">
        <v>0</v>
      </c>
      <c r="V156">
        <v>0</v>
      </c>
      <c r="W156">
        <v>136.87652173917741</v>
      </c>
      <c r="X156">
        <v>0</v>
      </c>
      <c r="Y156">
        <v>94.246428571175784</v>
      </c>
      <c r="Z156" s="481">
        <v>0</v>
      </c>
      <c r="AA156">
        <v>25.294942348031327</v>
      </c>
      <c r="AB156">
        <v>113.76559523260221</v>
      </c>
      <c r="AC156">
        <v>28.24691023863852</v>
      </c>
      <c r="AD156">
        <v>114.73846894595772</v>
      </c>
      <c r="AE156">
        <v>0</v>
      </c>
      <c r="AF156">
        <v>0</v>
      </c>
      <c r="AG156" s="481">
        <v>0.16573913043612265</v>
      </c>
      <c r="AH156">
        <v>1.1259510869649603E-2</v>
      </c>
      <c r="AI156">
        <v>150.98913043458015</v>
      </c>
      <c r="AJ156">
        <v>325.0091307067778</v>
      </c>
      <c r="AK156">
        <v>261.96480000019073</v>
      </c>
      <c r="AL156">
        <v>0</v>
      </c>
      <c r="AM156">
        <v>0</v>
      </c>
      <c r="AN156" s="481">
        <v>0</v>
      </c>
      <c r="AO156">
        <v>0</v>
      </c>
      <c r="AP156">
        <v>0</v>
      </c>
      <c r="AQ156">
        <v>0</v>
      </c>
      <c r="AR156">
        <v>0</v>
      </c>
      <c r="AS156">
        <v>0</v>
      </c>
      <c r="AT156">
        <v>0</v>
      </c>
      <c r="AU156" s="481">
        <v>0</v>
      </c>
      <c r="AV156">
        <v>0</v>
      </c>
      <c r="AW156">
        <v>0</v>
      </c>
      <c r="AX156">
        <v>0</v>
      </c>
      <c r="AY156">
        <v>249.04320000018924</v>
      </c>
      <c r="AZ156">
        <v>129.43203124997672</v>
      </c>
      <c r="BA156">
        <v>55.104000000283122</v>
      </c>
      <c r="BP156" s="481">
        <v>12.290625000023283</v>
      </c>
      <c r="BQ156">
        <v>0</v>
      </c>
      <c r="BR156">
        <v>0</v>
      </c>
      <c r="BS156">
        <v>55.611741666665694</v>
      </c>
      <c r="BT156">
        <v>42.188133333336737</v>
      </c>
    </row>
    <row r="157" spans="1:72" ht="15.75" customHeight="1" x14ac:dyDescent="0.25">
      <c r="A157" s="324" t="s">
        <v>910</v>
      </c>
      <c r="B157" s="324">
        <v>46241</v>
      </c>
      <c r="C157" s="332">
        <v>0.54166666666666663</v>
      </c>
      <c r="D157" s="332">
        <v>0.58333333333333337</v>
      </c>
      <c r="E157" s="481">
        <v>2854.733913064003</v>
      </c>
      <c r="F157">
        <v>2859.6906666457653</v>
      </c>
      <c r="G157">
        <v>1836.8267604112625</v>
      </c>
      <c r="H157">
        <v>1040.3839999884367</v>
      </c>
      <c r="I157">
        <v>442.12501695007086</v>
      </c>
      <c r="J157">
        <v>326.98576271161437</v>
      </c>
      <c r="K157">
        <v>349.54847458004951</v>
      </c>
      <c r="L157" s="481">
        <v>332.88677965849638</v>
      </c>
      <c r="M157">
        <v>376.18324722349644</v>
      </c>
      <c r="N157">
        <v>0</v>
      </c>
      <c r="O157">
        <v>0</v>
      </c>
      <c r="P157">
        <v>0</v>
      </c>
      <c r="Q157">
        <v>33.241469698026776</v>
      </c>
      <c r="R157">
        <v>100.39652173919603</v>
      </c>
      <c r="S157" s="481">
        <v>96.879260267131031</v>
      </c>
      <c r="T157">
        <v>46.992695652879775</v>
      </c>
      <c r="U157">
        <v>0</v>
      </c>
      <c r="V157">
        <v>0</v>
      </c>
      <c r="W157">
        <v>141.95756521821022</v>
      </c>
      <c r="X157">
        <v>0</v>
      </c>
      <c r="Y157">
        <v>94.830590062309057</v>
      </c>
      <c r="Z157" s="481">
        <v>0</v>
      </c>
      <c r="AA157">
        <v>10.737023797875736</v>
      </c>
      <c r="AB157">
        <v>95.375323276035488</v>
      </c>
      <c r="AC157">
        <v>28.194773707073182</v>
      </c>
      <c r="AD157">
        <v>110.98639112897217</v>
      </c>
      <c r="AE157">
        <v>0</v>
      </c>
      <c r="AF157">
        <v>0</v>
      </c>
      <c r="AG157" s="481">
        <v>0.16373913044299115</v>
      </c>
      <c r="AH157">
        <v>1.1608695652057577E-2</v>
      </c>
      <c r="AI157">
        <v>150.54891304392368</v>
      </c>
      <c r="AJ157">
        <v>321.82802051282488</v>
      </c>
      <c r="AK157">
        <v>260.37760000023991</v>
      </c>
      <c r="AL157">
        <v>0</v>
      </c>
      <c r="AM157">
        <v>0</v>
      </c>
      <c r="AN157" s="481">
        <v>0</v>
      </c>
      <c r="AO157">
        <v>0</v>
      </c>
      <c r="AP157">
        <v>0</v>
      </c>
      <c r="AQ157">
        <v>0</v>
      </c>
      <c r="AR157">
        <v>0</v>
      </c>
      <c r="AS157">
        <v>0</v>
      </c>
      <c r="AT157">
        <v>0</v>
      </c>
      <c r="AU157" s="481">
        <v>0</v>
      </c>
      <c r="AV157">
        <v>0</v>
      </c>
      <c r="AW157">
        <v>0</v>
      </c>
      <c r="AX157">
        <v>0</v>
      </c>
      <c r="AY157">
        <v>278.88639999972656</v>
      </c>
      <c r="AZ157">
        <v>149.01328125002328</v>
      </c>
      <c r="BA157">
        <v>68.588800000026822</v>
      </c>
      <c r="BP157" s="481">
        <v>10.217187499976717</v>
      </c>
      <c r="BQ157">
        <v>0</v>
      </c>
      <c r="BR157">
        <v>0</v>
      </c>
      <c r="BS157">
        <v>22.828136764706869</v>
      </c>
      <c r="BT157">
        <v>16.832016666667187</v>
      </c>
    </row>
    <row r="158" spans="1:72" ht="15.75" customHeight="1" x14ac:dyDescent="0.25">
      <c r="A158" s="324" t="s">
        <v>911</v>
      </c>
      <c r="B158" s="324">
        <v>46241</v>
      </c>
      <c r="C158" s="332">
        <v>0.58333333333333337</v>
      </c>
      <c r="D158" s="332">
        <v>0.625</v>
      </c>
      <c r="E158" s="481">
        <v>2684.4234202802181</v>
      </c>
      <c r="F158">
        <v>2679.4666666686535</v>
      </c>
      <c r="G158">
        <v>1739.4169842898846</v>
      </c>
      <c r="H158">
        <v>954.54608695209026</v>
      </c>
      <c r="I158">
        <v>398.45749152451754</v>
      </c>
      <c r="J158">
        <v>306.60989830642939</v>
      </c>
      <c r="K158">
        <v>341.49532203376293</v>
      </c>
      <c r="L158" s="481">
        <v>320.73762711882591</v>
      </c>
      <c r="M158">
        <v>368.1085493825376</v>
      </c>
      <c r="N158">
        <v>0</v>
      </c>
      <c r="O158">
        <v>0</v>
      </c>
      <c r="P158">
        <v>0</v>
      </c>
      <c r="Q158">
        <v>24.509217390790582</v>
      </c>
      <c r="R158">
        <v>100.24626086931676</v>
      </c>
      <c r="S158" s="481">
        <v>96.918260869570076</v>
      </c>
      <c r="T158">
        <v>45.868521738797426</v>
      </c>
      <c r="U158">
        <v>0</v>
      </c>
      <c r="V158">
        <v>0</v>
      </c>
      <c r="W158">
        <v>120.90991304349154</v>
      </c>
      <c r="X158">
        <v>0</v>
      </c>
      <c r="Y158">
        <v>94.906314699910581</v>
      </c>
      <c r="Z158" s="481">
        <v>0</v>
      </c>
      <c r="AA158">
        <v>9.4135747898253612</v>
      </c>
      <c r="AB158">
        <v>80.044215838424861</v>
      </c>
      <c r="AC158">
        <v>27.797991071362048</v>
      </c>
      <c r="AD158">
        <v>106.93124999944121</v>
      </c>
      <c r="AE158">
        <v>0</v>
      </c>
      <c r="AF158">
        <v>0</v>
      </c>
      <c r="AG158" s="481">
        <v>0.16573913042884669</v>
      </c>
      <c r="AH158">
        <v>1.160869565228495E-2</v>
      </c>
      <c r="AI158">
        <v>136.375</v>
      </c>
      <c r="AJ158">
        <v>323.74720000009984</v>
      </c>
      <c r="AK158">
        <v>260.58239999972284</v>
      </c>
      <c r="AL158">
        <v>0</v>
      </c>
      <c r="AM158">
        <v>0</v>
      </c>
      <c r="AN158" s="481">
        <v>0</v>
      </c>
      <c r="AO158">
        <v>0</v>
      </c>
      <c r="AP158">
        <v>0</v>
      </c>
      <c r="AQ158">
        <v>0</v>
      </c>
      <c r="AR158">
        <v>0</v>
      </c>
      <c r="AS158">
        <v>0</v>
      </c>
      <c r="AT158">
        <v>0</v>
      </c>
      <c r="AU158" s="481">
        <v>0</v>
      </c>
      <c r="AV158">
        <v>0</v>
      </c>
      <c r="AW158">
        <v>0</v>
      </c>
      <c r="AX158">
        <v>0</v>
      </c>
      <c r="AY158">
        <v>278.73920000018552</v>
      </c>
      <c r="AZ158">
        <v>147.76718750002328</v>
      </c>
      <c r="BA158">
        <v>70.636800000444055</v>
      </c>
      <c r="BP158" s="481">
        <v>10.328125</v>
      </c>
      <c r="BQ158">
        <v>0</v>
      </c>
      <c r="BR158">
        <v>0</v>
      </c>
      <c r="BS158">
        <v>20.220522119590896</v>
      </c>
      <c r="BT158">
        <v>14.76195000000007</v>
      </c>
    </row>
    <row r="159" spans="1:72" ht="15.75" customHeight="1" x14ac:dyDescent="0.25">
      <c r="A159" s="324" t="s">
        <v>912</v>
      </c>
      <c r="B159" s="324">
        <v>46241</v>
      </c>
      <c r="C159" s="332">
        <v>0.625</v>
      </c>
      <c r="D159" s="332">
        <v>0.66666666666666663</v>
      </c>
      <c r="E159" s="481">
        <v>2704.4878840446472</v>
      </c>
      <c r="F159">
        <v>2709.5040000379086</v>
      </c>
      <c r="G159">
        <v>1765.2452766001225</v>
      </c>
      <c r="H159">
        <v>953.16591304540634</v>
      </c>
      <c r="I159">
        <v>397.04268381372094</v>
      </c>
      <c r="J159">
        <v>314.55891525000334</v>
      </c>
      <c r="K159">
        <v>379.33125423640013</v>
      </c>
      <c r="L159" s="481">
        <v>338.92664407193661</v>
      </c>
      <c r="M159">
        <v>337.26047458127141</v>
      </c>
      <c r="N159">
        <v>0</v>
      </c>
      <c r="O159">
        <v>0</v>
      </c>
      <c r="P159">
        <v>0</v>
      </c>
      <c r="Q159">
        <v>17.407999999821186</v>
      </c>
      <c r="R159">
        <v>100.09043478267267</v>
      </c>
      <c r="S159" s="481">
        <v>96.506434782408178</v>
      </c>
      <c r="T159">
        <v>48.79681545868516</v>
      </c>
      <c r="U159">
        <v>0</v>
      </c>
      <c r="V159">
        <v>0</v>
      </c>
      <c r="W159">
        <v>119.08452173881233</v>
      </c>
      <c r="X159">
        <v>0</v>
      </c>
      <c r="Y159">
        <v>94.439958591945469</v>
      </c>
      <c r="Z159" s="481">
        <v>0</v>
      </c>
      <c r="AA159">
        <v>9.1585086897830479</v>
      </c>
      <c r="AB159">
        <v>86.640710632316768</v>
      </c>
      <c r="AC159">
        <v>28.208074534311891</v>
      </c>
      <c r="AD159">
        <v>106.921875</v>
      </c>
      <c r="AE159">
        <v>0</v>
      </c>
      <c r="AF159">
        <v>0</v>
      </c>
      <c r="AG159" s="481">
        <v>0.16573913042884669</v>
      </c>
      <c r="AH159">
        <v>1.1983695652133974E-2</v>
      </c>
      <c r="AI159">
        <v>150.79347826074809</v>
      </c>
      <c r="AJ159">
        <v>327.60959999985062</v>
      </c>
      <c r="AK159">
        <v>264.75520000047982</v>
      </c>
      <c r="AL159">
        <v>0</v>
      </c>
      <c r="AM159">
        <v>0</v>
      </c>
      <c r="AN159" s="481">
        <v>0</v>
      </c>
      <c r="AO159">
        <v>0</v>
      </c>
      <c r="AP159">
        <v>0</v>
      </c>
      <c r="AQ159">
        <v>0</v>
      </c>
      <c r="AR159">
        <v>0</v>
      </c>
      <c r="AS159">
        <v>0</v>
      </c>
      <c r="AT159">
        <v>0</v>
      </c>
      <c r="AU159" s="481">
        <v>0</v>
      </c>
      <c r="AV159">
        <v>0</v>
      </c>
      <c r="AW159">
        <v>0</v>
      </c>
      <c r="AX159">
        <v>0</v>
      </c>
      <c r="AY159">
        <v>272.24000000022352</v>
      </c>
      <c r="AZ159">
        <v>146.78125</v>
      </c>
      <c r="BA159">
        <v>72.684799998998642</v>
      </c>
      <c r="BP159" s="481">
        <v>13.337042682920583</v>
      </c>
      <c r="BQ159">
        <v>0</v>
      </c>
      <c r="BR159">
        <v>0</v>
      </c>
      <c r="BS159">
        <v>19.622399449037403</v>
      </c>
      <c r="BT159">
        <v>14.017499999998108</v>
      </c>
    </row>
    <row r="160" spans="1:72" ht="15.75" customHeight="1" x14ac:dyDescent="0.25">
      <c r="A160" s="324" t="s">
        <v>913</v>
      </c>
      <c r="B160" s="324">
        <v>46241</v>
      </c>
      <c r="C160" s="332">
        <v>0.66666666666666663</v>
      </c>
      <c r="D160" s="332">
        <v>0.70833333333333337</v>
      </c>
      <c r="E160" s="481">
        <v>2795.0747826397419</v>
      </c>
      <c r="F160">
        <v>2762.0693333148956</v>
      </c>
      <c r="G160">
        <v>1828.6859130263329</v>
      </c>
      <c r="H160">
        <v>963.40591305494308</v>
      </c>
      <c r="I160">
        <v>406.71053652837873</v>
      </c>
      <c r="J160">
        <v>320.25166102126241</v>
      </c>
      <c r="K160">
        <v>390.36962711811066</v>
      </c>
      <c r="L160" s="481">
        <v>334.06698305159807</v>
      </c>
      <c r="M160">
        <v>359.99674576148391</v>
      </c>
      <c r="N160">
        <v>0</v>
      </c>
      <c r="O160">
        <v>0</v>
      </c>
      <c r="P160">
        <v>0</v>
      </c>
      <c r="Q160">
        <v>19.968000000342727</v>
      </c>
      <c r="R160">
        <v>100.05147826112807</v>
      </c>
      <c r="S160" s="481">
        <v>96.723478260915726</v>
      </c>
      <c r="T160">
        <v>57.97389314416796</v>
      </c>
      <c r="U160">
        <v>0</v>
      </c>
      <c r="V160">
        <v>0</v>
      </c>
      <c r="W160">
        <v>118.48347826115787</v>
      </c>
      <c r="X160">
        <v>0</v>
      </c>
      <c r="Y160">
        <v>94.496894409880042</v>
      </c>
      <c r="Z160" s="481">
        <v>0.4921875</v>
      </c>
      <c r="AA160">
        <v>4.4705492358189076</v>
      </c>
      <c r="AB160">
        <v>90.118198528885841</v>
      </c>
      <c r="AC160">
        <v>27.659937887918204</v>
      </c>
      <c r="AD160">
        <v>103.66875000018626</v>
      </c>
      <c r="AE160">
        <v>0</v>
      </c>
      <c r="AF160">
        <v>0</v>
      </c>
      <c r="AG160" s="481">
        <v>0.16573913043612265</v>
      </c>
      <c r="AH160">
        <v>1.1233695652208553E-2</v>
      </c>
      <c r="AI160">
        <v>149.31521739158779</v>
      </c>
      <c r="AJ160">
        <v>328.16780487797223</v>
      </c>
      <c r="AK160">
        <v>264.67839999962598</v>
      </c>
      <c r="AL160">
        <v>0</v>
      </c>
      <c r="AM160">
        <v>0</v>
      </c>
      <c r="AN160" s="481">
        <v>0</v>
      </c>
      <c r="AO160">
        <v>0</v>
      </c>
      <c r="AP160">
        <v>0</v>
      </c>
      <c r="AQ160">
        <v>0</v>
      </c>
      <c r="AR160">
        <v>0</v>
      </c>
      <c r="AS160">
        <v>0</v>
      </c>
      <c r="AT160">
        <v>0</v>
      </c>
      <c r="AU160" s="481">
        <v>0</v>
      </c>
      <c r="AV160">
        <v>0</v>
      </c>
      <c r="AW160">
        <v>0</v>
      </c>
      <c r="AX160">
        <v>0</v>
      </c>
      <c r="AY160">
        <v>277.16799999959767</v>
      </c>
      <c r="AZ160">
        <v>161.52968749997672</v>
      </c>
      <c r="BA160">
        <v>76.780800001695752</v>
      </c>
      <c r="BP160" s="481">
        <v>13.197332317009568</v>
      </c>
      <c r="BQ160">
        <v>0</v>
      </c>
      <c r="BR160">
        <v>0</v>
      </c>
      <c r="BS160">
        <v>8.954666666664707</v>
      </c>
      <c r="BT160">
        <v>6.4410338983034308</v>
      </c>
    </row>
    <row r="161" spans="1:72" ht="15.75" customHeight="1" x14ac:dyDescent="0.25">
      <c r="A161" s="324" t="s">
        <v>914</v>
      </c>
      <c r="B161" s="324">
        <v>46241</v>
      </c>
      <c r="C161" s="332">
        <v>0.70833333333333337</v>
      </c>
      <c r="D161" s="332">
        <v>0.75</v>
      </c>
      <c r="E161" s="481">
        <v>2856.6928695440292</v>
      </c>
      <c r="F161">
        <v>2856.9599999785423</v>
      </c>
      <c r="G161">
        <v>1889.7994202673435</v>
      </c>
      <c r="H161">
        <v>977.75675362348557</v>
      </c>
      <c r="I161">
        <v>410.82987726479769</v>
      </c>
      <c r="J161">
        <v>329.38211009278893</v>
      </c>
      <c r="K161">
        <v>387.12452857196331</v>
      </c>
      <c r="L161" s="481">
        <v>340.61364067345858</v>
      </c>
      <c r="M161">
        <v>417.12253153324127</v>
      </c>
      <c r="N161">
        <v>0</v>
      </c>
      <c r="O161">
        <v>0</v>
      </c>
      <c r="P161">
        <v>0</v>
      </c>
      <c r="Q161">
        <v>18.432000000029802</v>
      </c>
      <c r="R161">
        <v>100.4020869564265</v>
      </c>
      <c r="S161" s="481">
        <v>97.074086956679821</v>
      </c>
      <c r="T161">
        <v>62.703659575432539</v>
      </c>
      <c r="U161">
        <v>0</v>
      </c>
      <c r="V161">
        <v>0</v>
      </c>
      <c r="W161">
        <v>111.63162997178733</v>
      </c>
      <c r="X161">
        <v>0</v>
      </c>
      <c r="Y161">
        <v>94.867001873441041</v>
      </c>
      <c r="Z161" s="481">
        <v>0</v>
      </c>
      <c r="AA161">
        <v>2.9769284222275019</v>
      </c>
      <c r="AB161">
        <v>100.83175403252244</v>
      </c>
      <c r="AC161">
        <v>27.314983785152435</v>
      </c>
      <c r="AD161">
        <v>102.72253242041916</v>
      </c>
      <c r="AE161">
        <v>0</v>
      </c>
      <c r="AF161">
        <v>0</v>
      </c>
      <c r="AG161" s="481">
        <v>0.16776297335309209</v>
      </c>
      <c r="AH161">
        <v>1.1462453249123428E-2</v>
      </c>
      <c r="AI161">
        <v>153.73901355732232</v>
      </c>
      <c r="AJ161">
        <v>331.67539512203075</v>
      </c>
      <c r="AK161">
        <v>267.98080000001937</v>
      </c>
      <c r="AL161">
        <v>0</v>
      </c>
      <c r="AM161">
        <v>0</v>
      </c>
      <c r="AN161" s="481">
        <v>0</v>
      </c>
      <c r="AO161">
        <v>0</v>
      </c>
      <c r="AP161">
        <v>0</v>
      </c>
      <c r="AQ161">
        <v>0</v>
      </c>
      <c r="AR161">
        <v>0</v>
      </c>
      <c r="AS161">
        <v>0</v>
      </c>
      <c r="AT161">
        <v>0</v>
      </c>
      <c r="AU161" s="481">
        <v>0</v>
      </c>
      <c r="AV161">
        <v>0</v>
      </c>
      <c r="AW161">
        <v>0</v>
      </c>
      <c r="AX161">
        <v>0</v>
      </c>
      <c r="AY161">
        <v>281.13280000025406</v>
      </c>
      <c r="AZ161">
        <v>164.83906250004657</v>
      </c>
      <c r="BA161">
        <v>71.660799998790026</v>
      </c>
      <c r="BP161" s="481">
        <v>14.934375000069849</v>
      </c>
      <c r="BQ161">
        <v>0</v>
      </c>
      <c r="BR161">
        <v>0</v>
      </c>
      <c r="BS161">
        <v>5.9144166666665114</v>
      </c>
      <c r="BT161">
        <v>4.079299435030407</v>
      </c>
    </row>
    <row r="162" spans="1:72" ht="15.75" customHeight="1" x14ac:dyDescent="0.25">
      <c r="A162" s="324" t="s">
        <v>1389</v>
      </c>
      <c r="B162" s="324">
        <v>46241</v>
      </c>
      <c r="C162" s="332">
        <v>0.75</v>
      </c>
      <c r="D162" s="332">
        <v>0.79166666666666663</v>
      </c>
      <c r="E162" s="481">
        <v>2859.2751304507256</v>
      </c>
      <c r="F162">
        <v>2842.6240000128746</v>
      </c>
      <c r="G162">
        <v>1892.767536252737</v>
      </c>
      <c r="H162">
        <v>971.0933333337307</v>
      </c>
      <c r="I162">
        <v>416.14558035880327</v>
      </c>
      <c r="J162">
        <v>328.67500177025795</v>
      </c>
      <c r="K162">
        <v>390.83777651190758</v>
      </c>
      <c r="L162" s="481">
        <v>342.08426667004824</v>
      </c>
      <c r="M162">
        <v>409.85292609408498</v>
      </c>
      <c r="N162">
        <v>0</v>
      </c>
      <c r="O162">
        <v>0</v>
      </c>
      <c r="P162">
        <v>0</v>
      </c>
      <c r="Q162">
        <v>23.462956521660089</v>
      </c>
      <c r="R162">
        <v>100.29943961370736</v>
      </c>
      <c r="S162" s="481">
        <v>96.723478260915726</v>
      </c>
      <c r="T162">
        <v>67.136414430104196</v>
      </c>
      <c r="U162">
        <v>0</v>
      </c>
      <c r="V162">
        <v>0</v>
      </c>
      <c r="W162">
        <v>107.8605439402163</v>
      </c>
      <c r="X162">
        <v>0</v>
      </c>
      <c r="Y162">
        <v>94.637656511738896</v>
      </c>
      <c r="Z162" s="481">
        <v>0</v>
      </c>
      <c r="AA162">
        <v>1.2818060498102568</v>
      </c>
      <c r="AB162">
        <v>94.842566619627178</v>
      </c>
      <c r="AC162">
        <v>27.742469631135464</v>
      </c>
      <c r="AD162">
        <v>103.62239682488143</v>
      </c>
      <c r="AE162">
        <v>0</v>
      </c>
      <c r="AF162">
        <v>0</v>
      </c>
      <c r="AG162" s="481">
        <v>0.16651612903660862</v>
      </c>
      <c r="AH162">
        <v>1.1256720430083078E-2</v>
      </c>
      <c r="AI162">
        <v>155.39247311931103</v>
      </c>
      <c r="AJ162">
        <v>327.42079999996349</v>
      </c>
      <c r="AK162">
        <v>264.33279999997467</v>
      </c>
      <c r="AL162">
        <v>0</v>
      </c>
      <c r="AM162">
        <v>0</v>
      </c>
      <c r="AN162" s="481">
        <v>0</v>
      </c>
      <c r="AO162">
        <v>0</v>
      </c>
      <c r="AP162">
        <v>0</v>
      </c>
      <c r="AQ162">
        <v>0</v>
      </c>
      <c r="AR162">
        <v>0</v>
      </c>
      <c r="AS162">
        <v>0</v>
      </c>
      <c r="AT162">
        <v>0</v>
      </c>
      <c r="AU162" s="481">
        <v>0</v>
      </c>
      <c r="AV162">
        <v>0</v>
      </c>
      <c r="AW162">
        <v>0</v>
      </c>
      <c r="AX162">
        <v>0</v>
      </c>
      <c r="AY162">
        <v>274.99519999977201</v>
      </c>
      <c r="AZ162">
        <v>170.08671874995343</v>
      </c>
      <c r="BA162">
        <v>72.467199999839067</v>
      </c>
      <c r="BP162" s="481">
        <v>14.845426829298958</v>
      </c>
      <c r="BQ162">
        <v>0</v>
      </c>
      <c r="BR162">
        <v>0</v>
      </c>
      <c r="BS162">
        <v>2.1445833333345945</v>
      </c>
      <c r="BT162">
        <v>1.7316666666665697</v>
      </c>
    </row>
    <row r="163" spans="1:72" ht="15.75" customHeight="1" x14ac:dyDescent="0.25">
      <c r="A163" s="324" t="s">
        <v>1390</v>
      </c>
      <c r="B163" s="324">
        <v>46241</v>
      </c>
      <c r="C163" s="332">
        <v>0.79166666666666663</v>
      </c>
      <c r="D163" s="332">
        <v>0.83333333333333337</v>
      </c>
      <c r="E163" s="481">
        <v>2922.1398260891438</v>
      </c>
      <c r="F163">
        <v>2922.4959999918938</v>
      </c>
      <c r="G163">
        <v>1955.4244637489319</v>
      </c>
      <c r="H163">
        <v>985.77066665887833</v>
      </c>
      <c r="I163">
        <v>440.91010169684887</v>
      </c>
      <c r="J163">
        <v>326.30193898454309</v>
      </c>
      <c r="K163">
        <v>385.78766102343798</v>
      </c>
      <c r="L163" s="481">
        <v>338.31687231361866</v>
      </c>
      <c r="M163">
        <v>454.3435932174325</v>
      </c>
      <c r="N163">
        <v>0</v>
      </c>
      <c r="O163">
        <v>0</v>
      </c>
      <c r="P163">
        <v>0</v>
      </c>
      <c r="Q163">
        <v>32.556521739810705</v>
      </c>
      <c r="R163">
        <v>100.34334299480543</v>
      </c>
      <c r="S163" s="481">
        <v>96.751304347999394</v>
      </c>
      <c r="T163">
        <v>69.698782609775662</v>
      </c>
      <c r="U163">
        <v>0</v>
      </c>
      <c r="V163">
        <v>0</v>
      </c>
      <c r="W163">
        <v>115.07756521739066</v>
      </c>
      <c r="X163">
        <v>0</v>
      </c>
      <c r="Y163">
        <v>94.631405279505998</v>
      </c>
      <c r="Z163" s="481">
        <v>0</v>
      </c>
      <c r="AA163">
        <v>0</v>
      </c>
      <c r="AB163">
        <v>94.158385093323886</v>
      </c>
      <c r="AC163">
        <v>27.768730590119958</v>
      </c>
      <c r="AD163">
        <v>101.84257075469941</v>
      </c>
      <c r="AE163">
        <v>0</v>
      </c>
      <c r="AF163">
        <v>0</v>
      </c>
      <c r="AG163" s="481">
        <v>0.16698176717545721</v>
      </c>
      <c r="AH163">
        <v>1.1233870967771509E-2</v>
      </c>
      <c r="AI163">
        <v>153.39784946199507</v>
      </c>
      <c r="AJ163">
        <v>323.21919999993406</v>
      </c>
      <c r="AK163">
        <v>260.90240000002086</v>
      </c>
      <c r="AL163">
        <v>0</v>
      </c>
      <c r="AM163">
        <v>0</v>
      </c>
      <c r="AN163" s="481">
        <v>0</v>
      </c>
      <c r="AO163">
        <v>0</v>
      </c>
      <c r="AP163">
        <v>0</v>
      </c>
      <c r="AQ163">
        <v>0</v>
      </c>
      <c r="AR163">
        <v>0</v>
      </c>
      <c r="AS163">
        <v>0</v>
      </c>
      <c r="AT163">
        <v>0</v>
      </c>
      <c r="AU163" s="481">
        <v>0</v>
      </c>
      <c r="AV163">
        <v>0</v>
      </c>
      <c r="AW163">
        <v>0</v>
      </c>
      <c r="AX163">
        <v>0</v>
      </c>
      <c r="AY163">
        <v>281.26400000043213</v>
      </c>
      <c r="AZ163">
        <v>165.82265624997672</v>
      </c>
      <c r="BA163">
        <v>73.70240000076592</v>
      </c>
      <c r="BP163" s="481">
        <v>15.934260670677759</v>
      </c>
      <c r="BQ163">
        <v>0</v>
      </c>
      <c r="BR163">
        <v>0</v>
      </c>
      <c r="BS163">
        <v>0</v>
      </c>
      <c r="BT163">
        <v>0</v>
      </c>
    </row>
    <row r="164" spans="1:72" ht="15.75" customHeight="1" x14ac:dyDescent="0.25">
      <c r="A164" s="324" t="s">
        <v>1391</v>
      </c>
      <c r="B164" s="324">
        <v>46241</v>
      </c>
      <c r="C164" s="332">
        <v>0.83333333333333337</v>
      </c>
      <c r="D164" s="332">
        <v>0.875</v>
      </c>
      <c r="E164" s="481">
        <v>2774.7135072350502</v>
      </c>
      <c r="F164">
        <v>2758.3591884076595</v>
      </c>
      <c r="G164">
        <v>1807.9091014862061</v>
      </c>
      <c r="H164">
        <v>961.53599999845028</v>
      </c>
      <c r="I164">
        <v>415.36216949298978</v>
      </c>
      <c r="J164">
        <v>341.36724722012877</v>
      </c>
      <c r="K164">
        <v>380.58088134974241</v>
      </c>
      <c r="L164" s="481">
        <v>334.96949152648449</v>
      </c>
      <c r="M164">
        <v>342.67552542313933</v>
      </c>
      <c r="N164">
        <v>0</v>
      </c>
      <c r="O164">
        <v>0</v>
      </c>
      <c r="P164">
        <v>0</v>
      </c>
      <c r="Q164">
        <v>9.0045217387378216</v>
      </c>
      <c r="R164">
        <v>100.68034782633185</v>
      </c>
      <c r="S164" s="481">
        <v>97.352347825653851</v>
      </c>
      <c r="T164">
        <v>70.633739129640162</v>
      </c>
      <c r="U164">
        <v>0</v>
      </c>
      <c r="V164">
        <v>0</v>
      </c>
      <c r="W164">
        <v>110.26921739149839</v>
      </c>
      <c r="X164">
        <v>0</v>
      </c>
      <c r="Y164">
        <v>94.886853448115289</v>
      </c>
      <c r="Z164" s="481">
        <v>0.48681640625</v>
      </c>
      <c r="AA164">
        <v>0</v>
      </c>
      <c r="AB164">
        <v>92.433468705508858</v>
      </c>
      <c r="AC164">
        <v>28.055803571362048</v>
      </c>
      <c r="AD164">
        <v>117.33937937021255</v>
      </c>
      <c r="AE164">
        <v>0</v>
      </c>
      <c r="AF164">
        <v>0</v>
      </c>
      <c r="AG164" s="481">
        <v>0.16772791023686295</v>
      </c>
      <c r="AH164">
        <v>1.1108870967746043E-2</v>
      </c>
      <c r="AI164">
        <v>147.80107526853681</v>
      </c>
      <c r="AJ164">
        <v>318.94720000005327</v>
      </c>
      <c r="AK164">
        <v>256.74239999987185</v>
      </c>
      <c r="AL164">
        <v>0</v>
      </c>
      <c r="AM164">
        <v>0</v>
      </c>
      <c r="AN164" s="481">
        <v>0</v>
      </c>
      <c r="AO164">
        <v>0</v>
      </c>
      <c r="AP164">
        <v>0</v>
      </c>
      <c r="AQ164">
        <v>0</v>
      </c>
      <c r="AR164">
        <v>0</v>
      </c>
      <c r="AS164">
        <v>0</v>
      </c>
      <c r="AT164">
        <v>0</v>
      </c>
      <c r="AU164" s="481">
        <v>0</v>
      </c>
      <c r="AV164">
        <v>0</v>
      </c>
      <c r="AW164">
        <v>0</v>
      </c>
      <c r="AX164">
        <v>0</v>
      </c>
      <c r="AY164">
        <v>272.86719999928027</v>
      </c>
      <c r="AZ164">
        <v>164.64687499997672</v>
      </c>
      <c r="BA164">
        <v>73.702399998903275</v>
      </c>
      <c r="BP164" s="481">
        <v>20.1953125</v>
      </c>
      <c r="BQ164">
        <v>0</v>
      </c>
      <c r="BR164">
        <v>0</v>
      </c>
      <c r="BS164">
        <v>3.9999999989959178E-3</v>
      </c>
      <c r="BT164">
        <v>0</v>
      </c>
    </row>
    <row r="165" spans="1:72" ht="15.75" customHeight="1" x14ac:dyDescent="0.25">
      <c r="A165" s="324" t="s">
        <v>1392</v>
      </c>
      <c r="B165" s="324">
        <v>46241</v>
      </c>
      <c r="C165" s="332">
        <v>0.875</v>
      </c>
      <c r="D165" s="332">
        <v>0.91666666666666663</v>
      </c>
      <c r="E165" s="481">
        <v>2856.3960579931736</v>
      </c>
      <c r="F165">
        <v>2840.1901449561119</v>
      </c>
      <c r="G165">
        <v>1911.9415652155876</v>
      </c>
      <c r="H165">
        <v>953.15107247233391</v>
      </c>
      <c r="I165">
        <v>401.47742372751236</v>
      </c>
      <c r="J165">
        <v>348.08937931060791</v>
      </c>
      <c r="K165">
        <v>377.35267796367407</v>
      </c>
      <c r="L165" s="481">
        <v>337.19105084240437</v>
      </c>
      <c r="M165">
        <v>440.25057627260685</v>
      </c>
      <c r="N165">
        <v>0</v>
      </c>
      <c r="O165">
        <v>0</v>
      </c>
      <c r="P165">
        <v>0</v>
      </c>
      <c r="Q165">
        <v>3.5839999997988343</v>
      </c>
      <c r="R165">
        <v>100.30747826071456</v>
      </c>
      <c r="S165" s="481">
        <v>96.929391304496676</v>
      </c>
      <c r="T165">
        <v>69.153391304425895</v>
      </c>
      <c r="U165">
        <v>0</v>
      </c>
      <c r="V165">
        <v>0</v>
      </c>
      <c r="W165">
        <v>107.87617391347885</v>
      </c>
      <c r="X165">
        <v>0</v>
      </c>
      <c r="Y165">
        <v>93.000374812632799</v>
      </c>
      <c r="Z165" s="481">
        <v>0</v>
      </c>
      <c r="AA165">
        <v>0</v>
      </c>
      <c r="AB165">
        <v>91.85605432279408</v>
      </c>
      <c r="AC165">
        <v>27.475446428637952</v>
      </c>
      <c r="AD165">
        <v>126.74812063015997</v>
      </c>
      <c r="AE165">
        <v>0</v>
      </c>
      <c r="AF165">
        <v>0</v>
      </c>
      <c r="AG165" s="481">
        <v>0.1677419354855374</v>
      </c>
      <c r="AH165">
        <v>1.1127688171882255E-2</v>
      </c>
      <c r="AI165">
        <v>150.38172043021768</v>
      </c>
      <c r="AJ165">
        <v>314.75613658549264</v>
      </c>
      <c r="AK165">
        <v>252.82622439041734</v>
      </c>
      <c r="AL165">
        <v>0</v>
      </c>
      <c r="AM165">
        <v>0</v>
      </c>
      <c r="AN165" s="481">
        <v>0</v>
      </c>
      <c r="AO165">
        <v>0</v>
      </c>
      <c r="AP165">
        <v>0</v>
      </c>
      <c r="AQ165">
        <v>0</v>
      </c>
      <c r="AR165">
        <v>0</v>
      </c>
      <c r="AS165">
        <v>0</v>
      </c>
      <c r="AT165">
        <v>0</v>
      </c>
      <c r="AU165" s="481">
        <v>0</v>
      </c>
      <c r="AV165">
        <v>0</v>
      </c>
      <c r="AW165">
        <v>0</v>
      </c>
      <c r="AX165">
        <v>0</v>
      </c>
      <c r="AY165">
        <v>264.16960000013933</v>
      </c>
      <c r="AZ165">
        <v>164.12421875004657</v>
      </c>
      <c r="BA165">
        <v>72.915200000628829</v>
      </c>
      <c r="BP165" s="481">
        <v>28.579268292640336</v>
      </c>
      <c r="BQ165">
        <v>0</v>
      </c>
      <c r="BR165">
        <v>0</v>
      </c>
      <c r="BS165">
        <v>0</v>
      </c>
      <c r="BT165">
        <v>0</v>
      </c>
    </row>
    <row r="166" spans="1:72" ht="15.75" customHeight="1" x14ac:dyDescent="0.25">
      <c r="A166" s="324" t="s">
        <v>1163</v>
      </c>
      <c r="B166" s="324">
        <v>46241</v>
      </c>
      <c r="C166" s="332">
        <v>0.91666666666666663</v>
      </c>
      <c r="D166" s="332">
        <v>0.95833333333333337</v>
      </c>
      <c r="E166" s="481">
        <v>2685.4919420182705</v>
      </c>
      <c r="F166">
        <v>2681.5146666169167</v>
      </c>
      <c r="G166">
        <v>1753.7706666588783</v>
      </c>
      <c r="H166">
        <v>945.00359420478344</v>
      </c>
      <c r="I166">
        <v>409.66942372918129</v>
      </c>
      <c r="J166">
        <v>330.16967855393887</v>
      </c>
      <c r="K166">
        <v>372.21532204002142</v>
      </c>
      <c r="L166" s="481">
        <v>318.23837288469076</v>
      </c>
      <c r="M166">
        <v>318.51606779918075</v>
      </c>
      <c r="N166">
        <v>0</v>
      </c>
      <c r="O166">
        <v>0</v>
      </c>
      <c r="P166">
        <v>0</v>
      </c>
      <c r="Q166">
        <v>16.38399999961257</v>
      </c>
      <c r="R166">
        <v>100.51975155295804</v>
      </c>
      <c r="S166" s="481">
        <v>97.001739130355418</v>
      </c>
      <c r="T166">
        <v>68.886260869912803</v>
      </c>
      <c r="U166">
        <v>0</v>
      </c>
      <c r="V166">
        <v>0</v>
      </c>
      <c r="W166">
        <v>105.79478260781616</v>
      </c>
      <c r="X166">
        <v>0</v>
      </c>
      <c r="Y166">
        <v>94.116459627635777</v>
      </c>
      <c r="Z166" s="481">
        <v>0</v>
      </c>
      <c r="AA166">
        <v>0</v>
      </c>
      <c r="AB166">
        <v>81.709021226502955</v>
      </c>
      <c r="AC166">
        <v>27.5234375</v>
      </c>
      <c r="AD166">
        <v>119.26705246884376</v>
      </c>
      <c r="AE166">
        <v>0</v>
      </c>
      <c r="AF166">
        <v>0</v>
      </c>
      <c r="AG166" s="481">
        <v>0.16774193549645133</v>
      </c>
      <c r="AH166">
        <v>1.1215053763407923E-2</v>
      </c>
      <c r="AI166">
        <v>130.25268817134202</v>
      </c>
      <c r="AJ166">
        <v>333.70146341435611</v>
      </c>
      <c r="AK166">
        <v>269.20897560939193</v>
      </c>
      <c r="AL166">
        <v>0</v>
      </c>
      <c r="AM166">
        <v>0</v>
      </c>
      <c r="AN166" s="481">
        <v>0</v>
      </c>
      <c r="AO166">
        <v>0</v>
      </c>
      <c r="AP166">
        <v>0</v>
      </c>
      <c r="AQ166">
        <v>0</v>
      </c>
      <c r="AR166">
        <v>0</v>
      </c>
      <c r="AS166">
        <v>0</v>
      </c>
      <c r="AT166">
        <v>0</v>
      </c>
      <c r="AU166" s="481">
        <v>0</v>
      </c>
      <c r="AV166">
        <v>0</v>
      </c>
      <c r="AW166">
        <v>0</v>
      </c>
      <c r="AX166">
        <v>0</v>
      </c>
      <c r="AY166">
        <v>263.29280000040308</v>
      </c>
      <c r="AZ166">
        <v>162.51953125</v>
      </c>
      <c r="BA166">
        <v>71.660800000652671</v>
      </c>
      <c r="BP166" s="481">
        <v>22.823170731775463</v>
      </c>
      <c r="BQ166">
        <v>0</v>
      </c>
      <c r="BR166">
        <v>0</v>
      </c>
      <c r="BS166">
        <v>7.0000000014260877E-3</v>
      </c>
      <c r="BT166">
        <v>0</v>
      </c>
    </row>
    <row r="167" spans="1:72" ht="15.75" customHeight="1" x14ac:dyDescent="0.25">
      <c r="A167" s="324" t="s">
        <v>1164</v>
      </c>
      <c r="B167" s="324">
        <v>46241</v>
      </c>
      <c r="C167" s="332">
        <v>0.95833333333333337</v>
      </c>
      <c r="D167" s="332">
        <v>0</v>
      </c>
      <c r="E167" s="481">
        <v>2831.7013333141804</v>
      </c>
      <c r="F167">
        <v>2818.7306666970253</v>
      </c>
      <c r="G167">
        <v>1889.8884637653828</v>
      </c>
      <c r="H167">
        <v>953.34399999678135</v>
      </c>
      <c r="I167">
        <v>410.10307758301497</v>
      </c>
      <c r="J167">
        <v>356.84464649856091</v>
      </c>
      <c r="K167">
        <v>385.06334011256695</v>
      </c>
      <c r="L167" s="481">
        <v>345.5131421610713</v>
      </c>
      <c r="M167">
        <v>380.88489625230432</v>
      </c>
      <c r="N167">
        <v>0</v>
      </c>
      <c r="O167">
        <v>0</v>
      </c>
      <c r="P167">
        <v>0</v>
      </c>
      <c r="Q167">
        <v>14.33600000012666</v>
      </c>
      <c r="R167">
        <v>98.453465838450938</v>
      </c>
      <c r="S167" s="481">
        <v>97.146434782538563</v>
      </c>
      <c r="T167">
        <v>68.774214492179453</v>
      </c>
      <c r="U167">
        <v>0</v>
      </c>
      <c r="V167">
        <v>0</v>
      </c>
      <c r="W167">
        <v>109.01147826202214</v>
      </c>
      <c r="X167">
        <v>0</v>
      </c>
      <c r="Y167">
        <v>95.026397515553981</v>
      </c>
      <c r="Z167" s="481">
        <v>0</v>
      </c>
      <c r="AA167">
        <v>0</v>
      </c>
      <c r="AB167">
        <v>102.48126940988004</v>
      </c>
      <c r="AC167">
        <v>28.010432841721922</v>
      </c>
      <c r="AD167">
        <v>122.7871535057202</v>
      </c>
      <c r="AE167">
        <v>0</v>
      </c>
      <c r="AF167">
        <v>3.4999999998035491E-3</v>
      </c>
      <c r="AG167" s="481">
        <v>0.16974193547139294</v>
      </c>
      <c r="AH167">
        <v>1.1108870967746043E-2</v>
      </c>
      <c r="AI167">
        <v>160.16561477445066</v>
      </c>
      <c r="AJ167">
        <v>331.00342857162468</v>
      </c>
      <c r="AK167">
        <v>267.1871999995783</v>
      </c>
      <c r="AL167">
        <v>0</v>
      </c>
      <c r="AM167">
        <v>0</v>
      </c>
      <c r="AN167" s="481">
        <v>0</v>
      </c>
      <c r="AO167">
        <v>0</v>
      </c>
      <c r="AP167">
        <v>0</v>
      </c>
      <c r="AQ167">
        <v>0</v>
      </c>
      <c r="AR167">
        <v>0</v>
      </c>
      <c r="AS167">
        <v>0</v>
      </c>
      <c r="AT167">
        <v>0</v>
      </c>
      <c r="AU167" s="481">
        <v>0</v>
      </c>
      <c r="AV167">
        <v>0</v>
      </c>
      <c r="AW167">
        <v>0</v>
      </c>
      <c r="AX167">
        <v>0</v>
      </c>
      <c r="AY167">
        <v>273.39199999999255</v>
      </c>
      <c r="AZ167">
        <v>161.39453125</v>
      </c>
      <c r="BA167">
        <v>72.947199998423457</v>
      </c>
      <c r="BP167" s="481">
        <v>18.119882404105738</v>
      </c>
      <c r="BQ167">
        <v>0</v>
      </c>
      <c r="BR167">
        <v>0</v>
      </c>
      <c r="BS167">
        <v>0</v>
      </c>
      <c r="BT167">
        <v>0</v>
      </c>
    </row>
    <row r="168" spans="1:72" ht="15.75" customHeight="1" x14ac:dyDescent="0.25">
      <c r="A168" s="324" t="s">
        <v>1165</v>
      </c>
      <c r="B168" s="324">
        <v>46241</v>
      </c>
      <c r="C168" s="332">
        <v>0</v>
      </c>
      <c r="D168" s="332">
        <v>4.1666666666666664E-2</v>
      </c>
      <c r="E168" s="481">
        <v>2839.6127853989601</v>
      </c>
      <c r="F168">
        <v>2826.7654031217098</v>
      </c>
      <c r="G168">
        <v>1871.2714742124081</v>
      </c>
      <c r="H168">
        <v>962.70962557196617</v>
      </c>
      <c r="I168">
        <v>411.00607496127486</v>
      </c>
      <c r="J168">
        <v>344.90776028111577</v>
      </c>
      <c r="K168">
        <v>386.11626666784286</v>
      </c>
      <c r="L168" s="481">
        <v>341.08753580600023</v>
      </c>
      <c r="M168">
        <v>375.86845967546105</v>
      </c>
      <c r="N168">
        <v>0</v>
      </c>
      <c r="O168">
        <v>0</v>
      </c>
      <c r="P168">
        <v>0</v>
      </c>
      <c r="Q168">
        <v>16.384000000543892</v>
      </c>
      <c r="R168">
        <v>100.33530434779823</v>
      </c>
      <c r="S168" s="481">
        <v>96.762434782460332</v>
      </c>
      <c r="T168">
        <v>68.391822222620249</v>
      </c>
      <c r="U168">
        <v>0</v>
      </c>
      <c r="V168">
        <v>0</v>
      </c>
      <c r="W168">
        <v>109.35733417980373</v>
      </c>
      <c r="X168">
        <v>0</v>
      </c>
      <c r="Y168">
        <v>94.888664595782757</v>
      </c>
      <c r="Z168" s="481">
        <v>0</v>
      </c>
      <c r="AA168">
        <v>0</v>
      </c>
      <c r="AB168">
        <v>93.77795031061396</v>
      </c>
      <c r="AC168">
        <v>27.520186335314065</v>
      </c>
      <c r="AD168">
        <v>120.10829402506351</v>
      </c>
      <c r="AE168">
        <v>0</v>
      </c>
      <c r="AF168">
        <v>0</v>
      </c>
      <c r="AG168" s="481">
        <v>0.1677419354855374</v>
      </c>
      <c r="AH168">
        <v>1.1108754090855655E-2</v>
      </c>
      <c r="AI168">
        <v>150.33695652056485</v>
      </c>
      <c r="AJ168">
        <v>329.27882783883251</v>
      </c>
      <c r="AK168">
        <v>265.83040000032634</v>
      </c>
      <c r="AL168">
        <v>0</v>
      </c>
      <c r="AM168">
        <v>0</v>
      </c>
      <c r="AN168" s="481">
        <v>0</v>
      </c>
      <c r="AO168">
        <v>0</v>
      </c>
      <c r="AP168">
        <v>0</v>
      </c>
      <c r="AQ168">
        <v>0</v>
      </c>
      <c r="AR168">
        <v>0</v>
      </c>
      <c r="AS168">
        <v>0</v>
      </c>
      <c r="AT168">
        <v>0</v>
      </c>
      <c r="AU168" s="481">
        <v>0</v>
      </c>
      <c r="AV168">
        <v>0</v>
      </c>
      <c r="AW168">
        <v>0</v>
      </c>
      <c r="AX168">
        <v>0</v>
      </c>
      <c r="AY168">
        <v>277.04639999987558</v>
      </c>
      <c r="AZ168">
        <v>159.93828124995343</v>
      </c>
      <c r="BA168">
        <v>70.886400001123548</v>
      </c>
      <c r="BP168" s="481">
        <v>16.486607142840512</v>
      </c>
      <c r="BQ168">
        <v>0</v>
      </c>
      <c r="BR168">
        <v>0</v>
      </c>
      <c r="BS168">
        <v>0</v>
      </c>
      <c r="BT168">
        <v>4.0000000008149073E-3</v>
      </c>
    </row>
    <row r="169" spans="1:72" ht="15.75" customHeight="1" x14ac:dyDescent="0.25">
      <c r="A169" s="324" t="s">
        <v>1166</v>
      </c>
      <c r="B169" s="324">
        <v>46241</v>
      </c>
      <c r="C169" s="332">
        <v>4.1666666666666664E-2</v>
      </c>
      <c r="D169" s="332">
        <v>8.3333333333333329E-2</v>
      </c>
      <c r="E169" s="481">
        <v>2843.4388088285923</v>
      </c>
      <c r="F169">
        <v>2840.0505968630314</v>
      </c>
      <c r="G169">
        <v>1911.2954823076725</v>
      </c>
      <c r="H169">
        <v>953.19437442719936</v>
      </c>
      <c r="I169">
        <v>418.24145879223943</v>
      </c>
      <c r="J169">
        <v>349.07986440509558</v>
      </c>
      <c r="K169">
        <v>377.0721103399992</v>
      </c>
      <c r="L169" s="481">
        <v>344.27227118611336</v>
      </c>
      <c r="M169">
        <v>407.76027118787169</v>
      </c>
      <c r="N169">
        <v>0</v>
      </c>
      <c r="O169">
        <v>0</v>
      </c>
      <c r="P169">
        <v>0</v>
      </c>
      <c r="Q169">
        <v>20.99199999962002</v>
      </c>
      <c r="R169">
        <v>100.36869565211236</v>
      </c>
      <c r="S169" s="481">
        <v>97.029565217904747</v>
      </c>
      <c r="T169">
        <v>67.789789372123778</v>
      </c>
      <c r="U169">
        <v>0</v>
      </c>
      <c r="V169">
        <v>0</v>
      </c>
      <c r="W169">
        <v>109.77866582013667</v>
      </c>
      <c r="X169">
        <v>0</v>
      </c>
      <c r="Y169">
        <v>94.765140845440328</v>
      </c>
      <c r="Z169" s="481">
        <v>0</v>
      </c>
      <c r="AA169">
        <v>0</v>
      </c>
      <c r="AB169">
        <v>99.127398869022727</v>
      </c>
      <c r="AC169">
        <v>27.376775329466909</v>
      </c>
      <c r="AD169">
        <v>120.49263535067439</v>
      </c>
      <c r="AE169">
        <v>0</v>
      </c>
      <c r="AF169">
        <v>0</v>
      </c>
      <c r="AG169" s="481">
        <v>0.16574193548149196</v>
      </c>
      <c r="AH169">
        <v>1.1108987844636431E-2</v>
      </c>
      <c r="AI169">
        <v>159.93291257601231</v>
      </c>
      <c r="AJ169">
        <v>328.43454358982854</v>
      </c>
      <c r="AK169">
        <v>265.45576585363597</v>
      </c>
      <c r="AL169">
        <v>0</v>
      </c>
      <c r="AM169">
        <v>0</v>
      </c>
      <c r="AN169" s="481">
        <v>0</v>
      </c>
      <c r="AO169">
        <v>0</v>
      </c>
      <c r="AP169">
        <v>0</v>
      </c>
      <c r="AQ169">
        <v>0</v>
      </c>
      <c r="AR169">
        <v>0</v>
      </c>
      <c r="AS169">
        <v>0</v>
      </c>
      <c r="AT169">
        <v>0</v>
      </c>
      <c r="AU169" s="481">
        <v>0</v>
      </c>
      <c r="AV169">
        <v>0</v>
      </c>
      <c r="AW169">
        <v>0</v>
      </c>
      <c r="AX169">
        <v>0</v>
      </c>
      <c r="AY169">
        <v>281.58719999995083</v>
      </c>
      <c r="AZ169">
        <v>158.88593750004657</v>
      </c>
      <c r="BA169">
        <v>71.539199998602271</v>
      </c>
      <c r="BP169" s="481">
        <v>30.059821428614669</v>
      </c>
      <c r="BQ169">
        <v>0</v>
      </c>
      <c r="BR169">
        <v>0</v>
      </c>
      <c r="BS169">
        <v>0</v>
      </c>
      <c r="BT169">
        <v>0</v>
      </c>
    </row>
    <row r="170" spans="1:72" ht="15.75" customHeight="1" x14ac:dyDescent="0.25">
      <c r="A170" s="324" t="s">
        <v>1167</v>
      </c>
      <c r="B170" s="324">
        <v>46241</v>
      </c>
      <c r="C170" s="332">
        <v>8.3333333333333329E-2</v>
      </c>
      <c r="D170" s="332">
        <v>0.125</v>
      </c>
      <c r="E170" s="481">
        <v>2825.0230724513531</v>
      </c>
      <c r="F170">
        <v>2808.4906666874886</v>
      </c>
      <c r="G170">
        <v>1874.4245797097683</v>
      </c>
      <c r="H170">
        <v>953.49240580201149</v>
      </c>
      <c r="I170">
        <v>414.75531034916639</v>
      </c>
      <c r="J170">
        <v>355.44949152320623</v>
      </c>
      <c r="K170">
        <v>389.55329982936382</v>
      </c>
      <c r="L170" s="481">
        <v>338.09355931729078</v>
      </c>
      <c r="M170">
        <v>375.33938983082771</v>
      </c>
      <c r="N170">
        <v>0</v>
      </c>
      <c r="O170">
        <v>0</v>
      </c>
      <c r="P170">
        <v>0</v>
      </c>
      <c r="Q170">
        <v>16.384000000543892</v>
      </c>
      <c r="R170">
        <v>100.42991304351017</v>
      </c>
      <c r="S170" s="481">
        <v>96.857043477706611</v>
      </c>
      <c r="T170">
        <v>68.322566183283925</v>
      </c>
      <c r="U170">
        <v>0</v>
      </c>
      <c r="V170">
        <v>0</v>
      </c>
      <c r="W170">
        <v>108.94469565246254</v>
      </c>
      <c r="X170">
        <v>0</v>
      </c>
      <c r="Y170">
        <v>94.981287726201117</v>
      </c>
      <c r="Z170" s="481">
        <v>0.51025390625</v>
      </c>
      <c r="AA170">
        <v>0</v>
      </c>
      <c r="AB170">
        <v>105.47663839813322</v>
      </c>
      <c r="AC170">
        <v>26.981920322868973</v>
      </c>
      <c r="AD170">
        <v>120.04401588346809</v>
      </c>
      <c r="AE170">
        <v>0</v>
      </c>
      <c r="AF170">
        <v>0</v>
      </c>
      <c r="AG170" s="481">
        <v>0.1677419354855374</v>
      </c>
      <c r="AH170">
        <v>1.1337365591543858E-2</v>
      </c>
      <c r="AI170">
        <v>150.18279569968581</v>
      </c>
      <c r="AJ170">
        <v>329.3183999999892</v>
      </c>
      <c r="AK170">
        <v>265.43703414686024</v>
      </c>
      <c r="AL170">
        <v>0</v>
      </c>
      <c r="AM170">
        <v>0</v>
      </c>
      <c r="AN170" s="481">
        <v>0</v>
      </c>
      <c r="AO170">
        <v>0</v>
      </c>
      <c r="AP170">
        <v>0</v>
      </c>
      <c r="AQ170">
        <v>0</v>
      </c>
      <c r="AR170">
        <v>0</v>
      </c>
      <c r="AS170">
        <v>0</v>
      </c>
      <c r="AT170">
        <v>0</v>
      </c>
      <c r="AU170" s="481">
        <v>0</v>
      </c>
      <c r="AV170">
        <v>0</v>
      </c>
      <c r="AW170">
        <v>0</v>
      </c>
      <c r="AX170">
        <v>0</v>
      </c>
      <c r="AY170">
        <v>276.3648000000976</v>
      </c>
      <c r="AZ170">
        <v>158.33750000002328</v>
      </c>
      <c r="BA170">
        <v>71.462400000542402</v>
      </c>
      <c r="BP170" s="481">
        <v>30.114062500069849</v>
      </c>
      <c r="BQ170">
        <v>0</v>
      </c>
      <c r="BR170">
        <v>0</v>
      </c>
      <c r="BS170">
        <v>3.9999999989959178E-3</v>
      </c>
      <c r="BT170">
        <v>0</v>
      </c>
    </row>
    <row r="171" spans="1:72" ht="15.75" customHeight="1" x14ac:dyDescent="0.25">
      <c r="A171" s="324" t="s">
        <v>1168</v>
      </c>
      <c r="B171" s="324">
        <v>46241</v>
      </c>
      <c r="C171" s="332">
        <v>0.125</v>
      </c>
      <c r="D171" s="332">
        <v>0.16666666666666666</v>
      </c>
      <c r="E171" s="481">
        <v>2807.1253333389759</v>
      </c>
      <c r="F171">
        <v>2807.3034202754498</v>
      </c>
      <c r="G171">
        <v>1857.5359999835491</v>
      </c>
      <c r="H171">
        <v>953.19559420645237</v>
      </c>
      <c r="I171">
        <v>425.16946814581752</v>
      </c>
      <c r="J171">
        <v>337.01749152690172</v>
      </c>
      <c r="K171">
        <v>382.59416948258877</v>
      </c>
      <c r="L171" s="481">
        <v>332.53966102004051</v>
      </c>
      <c r="M171">
        <v>380.88730333372951</v>
      </c>
      <c r="N171">
        <v>0</v>
      </c>
      <c r="O171">
        <v>0</v>
      </c>
      <c r="P171">
        <v>0</v>
      </c>
      <c r="Q171">
        <v>30.207999999634922</v>
      </c>
      <c r="R171">
        <v>100.51895652152598</v>
      </c>
      <c r="S171" s="481">
        <v>97.079652174375951</v>
      </c>
      <c r="T171">
        <v>68.581781642511487</v>
      </c>
      <c r="U171">
        <v>0</v>
      </c>
      <c r="V171">
        <v>0</v>
      </c>
      <c r="W171">
        <v>108.77916003670543</v>
      </c>
      <c r="X171">
        <v>0</v>
      </c>
      <c r="Y171">
        <v>94.69409937877208</v>
      </c>
      <c r="Z171" s="481">
        <v>0</v>
      </c>
      <c r="AA171">
        <v>0</v>
      </c>
      <c r="AB171">
        <v>97.98205551225692</v>
      </c>
      <c r="AC171">
        <v>27.11068517062813</v>
      </c>
      <c r="AD171">
        <v>108.8404838591814</v>
      </c>
      <c r="AE171">
        <v>0</v>
      </c>
      <c r="AF171">
        <v>0</v>
      </c>
      <c r="AG171" s="481">
        <v>0.16774193548917538</v>
      </c>
      <c r="AH171">
        <v>1.113037634399916E-2</v>
      </c>
      <c r="AI171">
        <v>146.38709677383304</v>
      </c>
      <c r="AJ171">
        <v>329.06239999993704</v>
      </c>
      <c r="AK171">
        <v>265.79626666661352</v>
      </c>
      <c r="AL171">
        <v>0</v>
      </c>
      <c r="AM171">
        <v>0</v>
      </c>
      <c r="AN171" s="481">
        <v>0</v>
      </c>
      <c r="AO171">
        <v>0</v>
      </c>
      <c r="AP171">
        <v>0</v>
      </c>
      <c r="AQ171">
        <v>0</v>
      </c>
      <c r="AR171">
        <v>0</v>
      </c>
      <c r="AS171">
        <v>0</v>
      </c>
      <c r="AT171">
        <v>0</v>
      </c>
      <c r="AU171" s="481">
        <v>0</v>
      </c>
      <c r="AV171">
        <v>0</v>
      </c>
      <c r="AW171">
        <v>0</v>
      </c>
      <c r="AX171">
        <v>0</v>
      </c>
      <c r="AY171">
        <v>275.63199999975041</v>
      </c>
      <c r="AZ171">
        <v>158.70156249997672</v>
      </c>
      <c r="BA171">
        <v>71.660800000652671</v>
      </c>
      <c r="BP171" s="481">
        <v>17.3046875</v>
      </c>
      <c r="BQ171">
        <v>0</v>
      </c>
      <c r="BR171">
        <v>0</v>
      </c>
      <c r="BS171">
        <v>0</v>
      </c>
      <c r="BT171">
        <v>0</v>
      </c>
    </row>
    <row r="172" spans="1:72" ht="15.75" customHeight="1" x14ac:dyDescent="0.25">
      <c r="A172" s="324" t="s">
        <v>1169</v>
      </c>
      <c r="B172" s="324">
        <v>46241</v>
      </c>
      <c r="C172" s="332">
        <v>0.16666666666666666</v>
      </c>
      <c r="D172" s="332">
        <v>0.20833333333333334</v>
      </c>
      <c r="E172" s="481">
        <v>2803.7119999825954</v>
      </c>
      <c r="F172">
        <v>2787.629232198</v>
      </c>
      <c r="G172">
        <v>1869.2303768396378</v>
      </c>
      <c r="H172">
        <v>943.78666666150093</v>
      </c>
      <c r="I172">
        <v>416.8410146124661</v>
      </c>
      <c r="J172">
        <v>341.1134915240109</v>
      </c>
      <c r="K172">
        <v>382.35956517606974</v>
      </c>
      <c r="L172" s="481">
        <v>336.63566102087498</v>
      </c>
      <c r="M172">
        <v>379.76275862008333</v>
      </c>
      <c r="N172">
        <v>0</v>
      </c>
      <c r="O172">
        <v>0</v>
      </c>
      <c r="P172">
        <v>0</v>
      </c>
      <c r="Q172">
        <v>18.432000000029802</v>
      </c>
      <c r="R172">
        <v>100.34109905874357</v>
      </c>
      <c r="S172" s="481">
        <v>96.834782608319074</v>
      </c>
      <c r="T172">
        <v>66.722444183193147</v>
      </c>
      <c r="U172">
        <v>0</v>
      </c>
      <c r="V172">
        <v>0</v>
      </c>
      <c r="W172">
        <v>107.00969330780208</v>
      </c>
      <c r="X172">
        <v>0</v>
      </c>
      <c r="Y172">
        <v>94.914596273563802</v>
      </c>
      <c r="Z172" s="481">
        <v>0</v>
      </c>
      <c r="AA172">
        <v>0</v>
      </c>
      <c r="AB172">
        <v>90.142207154072821</v>
      </c>
      <c r="AC172">
        <v>27.40173718938604</v>
      </c>
      <c r="AD172">
        <v>119.62732919212431</v>
      </c>
      <c r="AE172">
        <v>0</v>
      </c>
      <c r="AF172">
        <v>0</v>
      </c>
      <c r="AG172" s="481">
        <v>0.16574193547785399</v>
      </c>
      <c r="AH172">
        <v>1.1196236559271711E-2</v>
      </c>
      <c r="AI172">
        <v>151.89784946199507</v>
      </c>
      <c r="AJ172">
        <v>328.16639999998733</v>
      </c>
      <c r="AK172">
        <v>264.46112820506096</v>
      </c>
      <c r="AL172">
        <v>0</v>
      </c>
      <c r="AM172">
        <v>0</v>
      </c>
      <c r="AN172" s="481">
        <v>0</v>
      </c>
      <c r="AO172">
        <v>0</v>
      </c>
      <c r="AP172">
        <v>0</v>
      </c>
      <c r="AQ172">
        <v>0</v>
      </c>
      <c r="AR172">
        <v>0</v>
      </c>
      <c r="AS172">
        <v>0</v>
      </c>
      <c r="AT172">
        <v>0</v>
      </c>
      <c r="AU172" s="481">
        <v>0</v>
      </c>
      <c r="AV172">
        <v>0</v>
      </c>
      <c r="AW172">
        <v>0</v>
      </c>
      <c r="AX172">
        <v>0</v>
      </c>
      <c r="AY172">
        <v>272.18240000028163</v>
      </c>
      <c r="AZ172">
        <v>158.34843749995343</v>
      </c>
      <c r="BA172">
        <v>71.148800000548363</v>
      </c>
      <c r="BP172" s="481">
        <v>14.754878048785031</v>
      </c>
      <c r="BQ172">
        <v>0</v>
      </c>
      <c r="BR172">
        <v>0</v>
      </c>
      <c r="BS172">
        <v>6.9999999996070983E-3</v>
      </c>
      <c r="BT172">
        <v>0</v>
      </c>
    </row>
    <row r="173" spans="1:72" ht="15.75" customHeight="1" x14ac:dyDescent="0.25">
      <c r="A173" s="324" t="s">
        <v>1170</v>
      </c>
      <c r="B173" s="324">
        <v>46241</v>
      </c>
      <c r="C173" s="332">
        <v>0.20833333333333334</v>
      </c>
      <c r="D173" s="332">
        <v>0.25</v>
      </c>
      <c r="E173" s="481">
        <v>2741.5893333554268</v>
      </c>
      <c r="F173">
        <v>2741.7926808595657</v>
      </c>
      <c r="G173">
        <v>1808.2949565052986</v>
      </c>
      <c r="H173">
        <v>944.12800000607967</v>
      </c>
      <c r="I173">
        <v>412.3907142020762</v>
      </c>
      <c r="J173">
        <v>334.82226534560323</v>
      </c>
      <c r="K173">
        <v>363.11243482679129</v>
      </c>
      <c r="L173" s="481">
        <v>339.75972881168127</v>
      </c>
      <c r="M173">
        <v>362.17461601272225</v>
      </c>
      <c r="N173">
        <v>0</v>
      </c>
      <c r="O173">
        <v>0</v>
      </c>
      <c r="P173">
        <v>0</v>
      </c>
      <c r="Q173">
        <v>13.824000000022352</v>
      </c>
      <c r="R173">
        <v>100.54580105887726</v>
      </c>
      <c r="S173" s="481">
        <v>97.186875362414867</v>
      </c>
      <c r="T173">
        <v>68.75468108151108</v>
      </c>
      <c r="U173">
        <v>0</v>
      </c>
      <c r="V173">
        <v>0</v>
      </c>
      <c r="W173">
        <v>110.9047494744882</v>
      </c>
      <c r="X173">
        <v>0</v>
      </c>
      <c r="Y173">
        <v>92.644875776488334</v>
      </c>
      <c r="Z173" s="481">
        <v>0</v>
      </c>
      <c r="AA173">
        <v>0</v>
      </c>
      <c r="AB173">
        <v>87.496855346020311</v>
      </c>
      <c r="AC173">
        <v>26.774844720494002</v>
      </c>
      <c r="AD173">
        <v>121.04144620802253</v>
      </c>
      <c r="AE173">
        <v>0</v>
      </c>
      <c r="AF173">
        <v>0</v>
      </c>
      <c r="AG173" s="481">
        <v>0.16574193548512994</v>
      </c>
      <c r="AH173">
        <v>1.1271505376271307E-2</v>
      </c>
      <c r="AI173">
        <v>153.52150537725538</v>
      </c>
      <c r="AJ173">
        <v>313.4175999998115</v>
      </c>
      <c r="AK173">
        <v>251.38740512821823</v>
      </c>
      <c r="AL173">
        <v>0</v>
      </c>
      <c r="AM173">
        <v>0</v>
      </c>
      <c r="AN173" s="481">
        <v>0</v>
      </c>
      <c r="AO173">
        <v>0</v>
      </c>
      <c r="AP173">
        <v>0</v>
      </c>
      <c r="AQ173">
        <v>0</v>
      </c>
      <c r="AR173">
        <v>0</v>
      </c>
      <c r="AS173">
        <v>0</v>
      </c>
      <c r="AT173">
        <v>0</v>
      </c>
      <c r="AU173" s="481">
        <v>0</v>
      </c>
      <c r="AV173">
        <v>0</v>
      </c>
      <c r="AW173">
        <v>0</v>
      </c>
      <c r="AX173">
        <v>0</v>
      </c>
      <c r="AY173">
        <v>275.72479999950156</v>
      </c>
      <c r="AZ173">
        <v>155.64765625004657</v>
      </c>
      <c r="BA173">
        <v>70.105599999427795</v>
      </c>
      <c r="BP173" s="481">
        <v>19.22480945114512</v>
      </c>
      <c r="BQ173">
        <v>0</v>
      </c>
      <c r="BR173">
        <v>0</v>
      </c>
      <c r="BS173">
        <v>0</v>
      </c>
      <c r="BT173">
        <v>0</v>
      </c>
    </row>
    <row r="174" spans="1:72" ht="15.75" customHeight="1" x14ac:dyDescent="0.25">
      <c r="A174" s="324" t="s">
        <v>763</v>
      </c>
      <c r="B174" s="324">
        <v>46242</v>
      </c>
      <c r="C174" s="332">
        <v>0.25</v>
      </c>
      <c r="D174" s="332">
        <v>0.29166666666666669</v>
      </c>
      <c r="E174" s="481">
        <v>2714.0452173650265</v>
      </c>
      <c r="F174">
        <v>2680.8319999873638</v>
      </c>
      <c r="G174">
        <v>1746.944000005722</v>
      </c>
      <c r="H174">
        <v>964.60799999535084</v>
      </c>
      <c r="I174">
        <v>387.31498305127025</v>
      </c>
      <c r="J174">
        <v>342.8227516040206</v>
      </c>
      <c r="K174">
        <v>369.47308474779129</v>
      </c>
      <c r="L174" s="481">
        <v>324.41708474606276</v>
      </c>
      <c r="M174">
        <v>312.64976271241903</v>
      </c>
      <c r="N174">
        <v>0</v>
      </c>
      <c r="O174">
        <v>0</v>
      </c>
      <c r="P174">
        <v>0</v>
      </c>
      <c r="Q174">
        <v>0</v>
      </c>
      <c r="R174">
        <v>100.49806606629863</v>
      </c>
      <c r="S174" s="481">
        <v>96.994689855258912</v>
      </c>
      <c r="T174">
        <v>64.737135604955256</v>
      </c>
      <c r="U174">
        <v>0</v>
      </c>
      <c r="V174">
        <v>0</v>
      </c>
      <c r="W174">
        <v>106.0465710926801</v>
      </c>
      <c r="X174">
        <v>0</v>
      </c>
      <c r="Y174">
        <v>95.029037266969681</v>
      </c>
      <c r="Z174" s="481">
        <v>0</v>
      </c>
      <c r="AA174">
        <v>0.8427734375</v>
      </c>
      <c r="AB174">
        <v>80.5078125</v>
      </c>
      <c r="AC174">
        <v>27.159355590119958</v>
      </c>
      <c r="AD174">
        <v>131.17283950652927</v>
      </c>
      <c r="AE174">
        <v>0</v>
      </c>
      <c r="AF174">
        <v>0</v>
      </c>
      <c r="AG174" s="481">
        <v>0.16496774193365127</v>
      </c>
      <c r="AH174">
        <v>1.1108870967746043E-2</v>
      </c>
      <c r="AI174">
        <v>139.18279569875449</v>
      </c>
      <c r="AJ174">
        <v>322.31680000014603</v>
      </c>
      <c r="AK174">
        <v>260.65919999964535</v>
      </c>
      <c r="AL174">
        <v>0</v>
      </c>
      <c r="AM174">
        <v>0</v>
      </c>
      <c r="AN174" s="481">
        <v>0</v>
      </c>
      <c r="AO174">
        <v>0</v>
      </c>
      <c r="AP174">
        <v>0</v>
      </c>
      <c r="AQ174">
        <v>0</v>
      </c>
      <c r="AR174">
        <v>0</v>
      </c>
      <c r="AS174">
        <v>0</v>
      </c>
      <c r="AT174">
        <v>0</v>
      </c>
      <c r="AU174" s="481">
        <v>0</v>
      </c>
      <c r="AV174">
        <v>0</v>
      </c>
      <c r="AW174">
        <v>0</v>
      </c>
      <c r="AX174">
        <v>0</v>
      </c>
      <c r="AY174">
        <v>273.02080000052229</v>
      </c>
      <c r="AZ174">
        <v>151.26796874997672</v>
      </c>
      <c r="BA174">
        <v>70.636799998581409</v>
      </c>
      <c r="BP174" s="481">
        <v>15.276562500046566</v>
      </c>
      <c r="BQ174">
        <v>0</v>
      </c>
      <c r="BR174">
        <v>0</v>
      </c>
      <c r="BS174">
        <v>0.7474237288133736</v>
      </c>
      <c r="BT174">
        <v>0.90111475409503328</v>
      </c>
    </row>
    <row r="175" spans="1:72" ht="15.75" customHeight="1" x14ac:dyDescent="0.25">
      <c r="A175" s="324" t="s">
        <v>764</v>
      </c>
      <c r="B175" s="324">
        <v>46242</v>
      </c>
      <c r="C175" s="332">
        <v>0.29166666666666669</v>
      </c>
      <c r="D175" s="332">
        <v>0.33333333333333331</v>
      </c>
      <c r="E175" s="481">
        <v>2840.1307826340199</v>
      </c>
      <c r="F175">
        <v>2840.3979130387306</v>
      </c>
      <c r="G175">
        <v>1853.1785531938076</v>
      </c>
      <c r="H175">
        <v>999.42399999499321</v>
      </c>
      <c r="I175">
        <v>373.08311863988638</v>
      </c>
      <c r="J175">
        <v>337.50166218727827</v>
      </c>
      <c r="K175">
        <v>378.42874576151371</v>
      </c>
      <c r="L175" s="481">
        <v>333.4254120439291</v>
      </c>
      <c r="M175">
        <v>425.60216949135065</v>
      </c>
      <c r="N175">
        <v>0</v>
      </c>
      <c r="O175">
        <v>0</v>
      </c>
      <c r="P175">
        <v>0</v>
      </c>
      <c r="Q175">
        <v>13.824000000022352</v>
      </c>
      <c r="R175">
        <v>100.40146859921515</v>
      </c>
      <c r="S175" s="481">
        <v>96.805101449135691</v>
      </c>
      <c r="T175">
        <v>51.545043477788568</v>
      </c>
      <c r="U175">
        <v>0</v>
      </c>
      <c r="V175">
        <v>0</v>
      </c>
      <c r="W175">
        <v>98.65225893817842</v>
      </c>
      <c r="X175">
        <v>0</v>
      </c>
      <c r="Y175">
        <v>94.655221992172301</v>
      </c>
      <c r="Z175" s="481">
        <v>0</v>
      </c>
      <c r="AA175">
        <v>6.4749999999767169</v>
      </c>
      <c r="AB175">
        <v>110.9347340837121</v>
      </c>
      <c r="AC175">
        <v>26.618594720494002</v>
      </c>
      <c r="AD175">
        <v>103.47826086916029</v>
      </c>
      <c r="AE175">
        <v>0</v>
      </c>
      <c r="AF175">
        <v>0</v>
      </c>
      <c r="AG175" s="481">
        <v>0.16451612903256319</v>
      </c>
      <c r="AH175">
        <v>1.1172043010674315E-2</v>
      </c>
      <c r="AI175">
        <v>149.50537634361535</v>
      </c>
      <c r="AJ175">
        <v>326.97279999987222</v>
      </c>
      <c r="AK175">
        <v>263.23017142899334</v>
      </c>
      <c r="AL175">
        <v>0</v>
      </c>
      <c r="AM175">
        <v>0</v>
      </c>
      <c r="AN175" s="481">
        <v>0</v>
      </c>
      <c r="AO175">
        <v>0</v>
      </c>
      <c r="AP175">
        <v>0</v>
      </c>
      <c r="AQ175">
        <v>0</v>
      </c>
      <c r="AR175">
        <v>0</v>
      </c>
      <c r="AS175">
        <v>0</v>
      </c>
      <c r="AT175">
        <v>0</v>
      </c>
      <c r="AU175" s="481">
        <v>0</v>
      </c>
      <c r="AV175">
        <v>0</v>
      </c>
      <c r="AW175">
        <v>0</v>
      </c>
      <c r="AX175">
        <v>0</v>
      </c>
      <c r="AY175">
        <v>270.82559999963269</v>
      </c>
      <c r="AZ175">
        <v>144.60312500002328</v>
      </c>
      <c r="BA175">
        <v>66.028800001367927</v>
      </c>
      <c r="BP175" s="481">
        <v>11.203125</v>
      </c>
      <c r="BQ175">
        <v>0</v>
      </c>
      <c r="BR175">
        <v>0</v>
      </c>
      <c r="BS175">
        <v>13.288845178751217</v>
      </c>
      <c r="BT175">
        <v>9.7578852459009795</v>
      </c>
    </row>
    <row r="176" spans="1:72" ht="15.75" customHeight="1" x14ac:dyDescent="0.25">
      <c r="A176" s="324" t="s">
        <v>765</v>
      </c>
      <c r="B176" s="324">
        <v>46242</v>
      </c>
      <c r="C176" s="332">
        <v>0.33333333333333331</v>
      </c>
      <c r="D176" s="332">
        <v>0.375</v>
      </c>
      <c r="E176" s="481">
        <v>2802.3611914813519</v>
      </c>
      <c r="F176">
        <v>2790.9194202721119</v>
      </c>
      <c r="G176">
        <v>1844.8267801403999</v>
      </c>
      <c r="H176">
        <v>971.64243479073048</v>
      </c>
      <c r="I176">
        <v>374.67986441031098</v>
      </c>
      <c r="J176">
        <v>345.90013793110847</v>
      </c>
      <c r="K176">
        <v>372.59715253859758</v>
      </c>
      <c r="L176" s="481">
        <v>339.82675861567259</v>
      </c>
      <c r="M176">
        <v>405.22630508616567</v>
      </c>
      <c r="N176">
        <v>0</v>
      </c>
      <c r="O176">
        <v>0</v>
      </c>
      <c r="P176">
        <v>0</v>
      </c>
      <c r="Q176">
        <v>15.360000000335276</v>
      </c>
      <c r="R176">
        <v>100.30747826071456</v>
      </c>
      <c r="S176" s="481">
        <v>96.995555555913597</v>
      </c>
      <c r="T176">
        <v>25.377391304820776</v>
      </c>
      <c r="U176">
        <v>0</v>
      </c>
      <c r="V176">
        <v>0</v>
      </c>
      <c r="W176">
        <v>116.12061062734574</v>
      </c>
      <c r="X176">
        <v>0</v>
      </c>
      <c r="Y176">
        <v>94.855647572781891</v>
      </c>
      <c r="Z176" s="481">
        <v>0</v>
      </c>
      <c r="AA176">
        <v>18.552596932917368</v>
      </c>
      <c r="AB176">
        <v>110.44875776395202</v>
      </c>
      <c r="AC176">
        <v>27.020186335314065</v>
      </c>
      <c r="AD176">
        <v>124.13421550113708</v>
      </c>
      <c r="AE176">
        <v>0</v>
      </c>
      <c r="AF176">
        <v>0</v>
      </c>
      <c r="AG176" s="481">
        <v>0.16574193548149196</v>
      </c>
      <c r="AH176">
        <v>1.1170698924615863E-2</v>
      </c>
      <c r="AI176">
        <v>153.14516129065305</v>
      </c>
      <c r="AJ176">
        <v>329.28640000009909</v>
      </c>
      <c r="AK176">
        <v>265.78989010956138</v>
      </c>
      <c r="AL176">
        <v>0</v>
      </c>
      <c r="AM176">
        <v>0</v>
      </c>
      <c r="AN176" s="481">
        <v>0</v>
      </c>
      <c r="AO176">
        <v>0</v>
      </c>
      <c r="AP176">
        <v>0</v>
      </c>
      <c r="AQ176">
        <v>0</v>
      </c>
      <c r="AR176">
        <v>0</v>
      </c>
      <c r="AS176">
        <v>0</v>
      </c>
      <c r="AT176">
        <v>0</v>
      </c>
      <c r="AU176" s="481">
        <v>0</v>
      </c>
      <c r="AV176">
        <v>0</v>
      </c>
      <c r="AW176">
        <v>0</v>
      </c>
      <c r="AX176">
        <v>0</v>
      </c>
      <c r="AY176">
        <v>263.07839999999851</v>
      </c>
      <c r="AZ176">
        <v>134.39453125</v>
      </c>
      <c r="BA176">
        <v>54.489599999040365</v>
      </c>
      <c r="BP176" s="481">
        <v>13.453125</v>
      </c>
      <c r="BQ176">
        <v>0</v>
      </c>
      <c r="BR176">
        <v>0</v>
      </c>
      <c r="BS176">
        <v>39.837081092437074</v>
      </c>
      <c r="BT176">
        <v>29.729633333336096</v>
      </c>
    </row>
    <row r="177" spans="1:72" ht="15.75" customHeight="1" x14ac:dyDescent="0.25">
      <c r="A177" s="324" t="s">
        <v>766</v>
      </c>
      <c r="B177" s="324">
        <v>46242</v>
      </c>
      <c r="C177" s="332">
        <v>0.375</v>
      </c>
      <c r="D177" s="332">
        <v>0.41666666666666669</v>
      </c>
      <c r="E177" s="481">
        <v>2763.4201418459415</v>
      </c>
      <c r="F177">
        <v>2758.2701449394226</v>
      </c>
      <c r="G177">
        <v>1824.7679999768734</v>
      </c>
      <c r="H177">
        <v>953.13623188436031</v>
      </c>
      <c r="I177">
        <v>353.92216949164867</v>
      </c>
      <c r="J177">
        <v>331.0177253074944</v>
      </c>
      <c r="K177">
        <v>382.59416949748993</v>
      </c>
      <c r="L177" s="481">
        <v>337.00193103402853</v>
      </c>
      <c r="M177">
        <v>418.31267796456814</v>
      </c>
      <c r="N177">
        <v>0</v>
      </c>
      <c r="O177">
        <v>0</v>
      </c>
      <c r="P177">
        <v>0</v>
      </c>
      <c r="Q177">
        <v>16.38399999961257</v>
      </c>
      <c r="R177">
        <v>100.48556521721184</v>
      </c>
      <c r="S177" s="481">
        <v>96.881777777336538</v>
      </c>
      <c r="T177">
        <v>4.8194782612845302</v>
      </c>
      <c r="U177">
        <v>0</v>
      </c>
      <c r="V177">
        <v>0</v>
      </c>
      <c r="W177">
        <v>123.60347826126963</v>
      </c>
      <c r="X177">
        <v>0</v>
      </c>
      <c r="Y177">
        <v>94.733369030058384</v>
      </c>
      <c r="Z177" s="481">
        <v>0</v>
      </c>
      <c r="AA177">
        <v>32.158938635839149</v>
      </c>
      <c r="AB177">
        <v>110.85403726715595</v>
      </c>
      <c r="AC177">
        <v>26.736024844925851</v>
      </c>
      <c r="AD177">
        <v>124.28752363007516</v>
      </c>
      <c r="AE177">
        <v>0</v>
      </c>
      <c r="AF177">
        <v>0</v>
      </c>
      <c r="AG177" s="481">
        <v>0.1657419354924059</v>
      </c>
      <c r="AH177">
        <v>1.1358870967796975E-2</v>
      </c>
      <c r="AI177">
        <v>151.50537634454668</v>
      </c>
      <c r="AJ177">
        <v>324.81920000002719</v>
      </c>
      <c r="AK177">
        <v>262.25033846125007</v>
      </c>
      <c r="AL177">
        <v>0</v>
      </c>
      <c r="AM177">
        <v>0</v>
      </c>
      <c r="AN177" s="481">
        <v>0</v>
      </c>
      <c r="AO177">
        <v>0</v>
      </c>
      <c r="AP177">
        <v>0</v>
      </c>
      <c r="AQ177">
        <v>0</v>
      </c>
      <c r="AR177">
        <v>0</v>
      </c>
      <c r="AS177">
        <v>0</v>
      </c>
      <c r="AT177">
        <v>0</v>
      </c>
      <c r="AU177" s="481">
        <v>0</v>
      </c>
      <c r="AV177">
        <v>0</v>
      </c>
      <c r="AW177">
        <v>0</v>
      </c>
      <c r="AX177">
        <v>0</v>
      </c>
      <c r="AY177">
        <v>262.83840000024065</v>
      </c>
      <c r="AZ177">
        <v>124.2073206017958</v>
      </c>
      <c r="BA177">
        <v>49.900800000876188</v>
      </c>
      <c r="BP177" s="481">
        <v>11.640625</v>
      </c>
      <c r="BQ177">
        <v>0</v>
      </c>
      <c r="BR177">
        <v>0</v>
      </c>
      <c r="BS177">
        <v>69.330255042015779</v>
      </c>
      <c r="BT177">
        <v>51.617702801118867</v>
      </c>
    </row>
    <row r="178" spans="1:72" ht="15.75" customHeight="1" x14ac:dyDescent="0.25">
      <c r="A178" s="324" t="s">
        <v>915</v>
      </c>
      <c r="B178" s="324">
        <v>46242</v>
      </c>
      <c r="C178" s="332">
        <v>0.41666666666666669</v>
      </c>
      <c r="D178" s="332">
        <v>0.45833333333333331</v>
      </c>
      <c r="E178" s="481">
        <v>2807.8079999685287</v>
      </c>
      <c r="F178">
        <v>2807.5111884176731</v>
      </c>
      <c r="G178">
        <v>1840.8551884293556</v>
      </c>
      <c r="H178">
        <v>969.49055071175098</v>
      </c>
      <c r="I178">
        <v>364.68284745514393</v>
      </c>
      <c r="J178">
        <v>343.64745762571692</v>
      </c>
      <c r="K178">
        <v>377.17911864817142</v>
      </c>
      <c r="L178" s="481">
        <v>337.53816949576139</v>
      </c>
      <c r="M178">
        <v>414.73735593259335</v>
      </c>
      <c r="N178">
        <v>0</v>
      </c>
      <c r="O178">
        <v>0</v>
      </c>
      <c r="P178">
        <v>0</v>
      </c>
      <c r="Q178">
        <v>17.919999999925494</v>
      </c>
      <c r="R178">
        <v>100.04282125644386</v>
      </c>
      <c r="S178" s="481">
        <v>96.723478260915726</v>
      </c>
      <c r="T178">
        <v>8.9266086956486106</v>
      </c>
      <c r="U178">
        <v>0</v>
      </c>
      <c r="V178">
        <v>0</v>
      </c>
      <c r="W178">
        <v>128.83478260878474</v>
      </c>
      <c r="X178">
        <v>0</v>
      </c>
      <c r="Y178">
        <v>94.63774898275733</v>
      </c>
      <c r="Z178" s="481">
        <v>0</v>
      </c>
      <c r="AA178">
        <v>29.731107660452835</v>
      </c>
      <c r="AB178">
        <v>116.20778338517994</v>
      </c>
      <c r="AC178">
        <v>27.156444099266082</v>
      </c>
      <c r="AD178">
        <v>127.31874999962747</v>
      </c>
      <c r="AE178">
        <v>0</v>
      </c>
      <c r="AF178">
        <v>0</v>
      </c>
      <c r="AG178" s="481">
        <v>0.16574193548149196</v>
      </c>
      <c r="AH178">
        <v>1.1733870967873372E-2</v>
      </c>
      <c r="AI178">
        <v>155.07526881620288</v>
      </c>
      <c r="AJ178">
        <v>324.09920000005513</v>
      </c>
      <c r="AK178">
        <v>261.10720000043511</v>
      </c>
      <c r="AL178">
        <v>0</v>
      </c>
      <c r="AM178">
        <v>0</v>
      </c>
      <c r="AN178" s="481">
        <v>0</v>
      </c>
      <c r="AO178">
        <v>0</v>
      </c>
      <c r="AP178">
        <v>0</v>
      </c>
      <c r="AQ178">
        <v>0</v>
      </c>
      <c r="AR178">
        <v>0</v>
      </c>
      <c r="AS178">
        <v>0</v>
      </c>
      <c r="AT178">
        <v>0</v>
      </c>
      <c r="AU178" s="481">
        <v>0</v>
      </c>
      <c r="AV178">
        <v>0</v>
      </c>
      <c r="AW178">
        <v>0</v>
      </c>
      <c r="AX178">
        <v>0</v>
      </c>
      <c r="AY178">
        <v>259.51040000002831</v>
      </c>
      <c r="AZ178">
        <v>134.65439814818092</v>
      </c>
      <c r="BA178">
        <v>49.132799999788404</v>
      </c>
      <c r="BP178" s="481">
        <v>8.7060855262679979</v>
      </c>
      <c r="BQ178">
        <v>0</v>
      </c>
      <c r="BR178">
        <v>0</v>
      </c>
      <c r="BS178">
        <v>64.784661624649743</v>
      </c>
      <c r="BT178">
        <v>49.123779568028112</v>
      </c>
    </row>
    <row r="179" spans="1:72" ht="15.75" customHeight="1" x14ac:dyDescent="0.25">
      <c r="A179" s="324" t="s">
        <v>916</v>
      </c>
      <c r="B179" s="324">
        <v>46242</v>
      </c>
      <c r="C179" s="332">
        <v>0.45833333333333331</v>
      </c>
      <c r="D179" s="332">
        <v>0.5</v>
      </c>
      <c r="E179" s="481">
        <v>2796.7369275689125</v>
      </c>
      <c r="F179">
        <v>2780.5013333261013</v>
      </c>
      <c r="G179">
        <v>1813.6375651955605</v>
      </c>
      <c r="H179">
        <v>996.93078261613846</v>
      </c>
      <c r="I179">
        <v>367.1599579192698</v>
      </c>
      <c r="J179">
        <v>327.19403389841318</v>
      </c>
      <c r="K179">
        <v>366.48786439746618</v>
      </c>
      <c r="L179" s="481">
        <v>325.18074575811625</v>
      </c>
      <c r="M179">
        <v>401.06088135391474</v>
      </c>
      <c r="N179">
        <v>0</v>
      </c>
      <c r="O179">
        <v>0</v>
      </c>
      <c r="P179">
        <v>0</v>
      </c>
      <c r="Q179">
        <v>19.456000000238419</v>
      </c>
      <c r="R179">
        <v>100.13804830890149</v>
      </c>
      <c r="S179" s="481">
        <v>96.801391304004937</v>
      </c>
      <c r="T179">
        <v>16.806956521235406</v>
      </c>
      <c r="U179">
        <v>0</v>
      </c>
      <c r="V179">
        <v>0</v>
      </c>
      <c r="W179">
        <v>134.53913043439388</v>
      </c>
      <c r="X179">
        <v>0</v>
      </c>
      <c r="Y179">
        <v>94.406832297798246</v>
      </c>
      <c r="Z179" s="481">
        <v>0</v>
      </c>
      <c r="AA179">
        <v>29.190556387184188</v>
      </c>
      <c r="AB179">
        <v>111.24970518890768</v>
      </c>
      <c r="AC179">
        <v>26.852343750186265</v>
      </c>
      <c r="AD179">
        <v>115.1664701262489</v>
      </c>
      <c r="AE179">
        <v>0</v>
      </c>
      <c r="AF179">
        <v>0</v>
      </c>
      <c r="AG179" s="481">
        <v>0.16374193548472249</v>
      </c>
      <c r="AH179">
        <v>1.1608870967620533E-2</v>
      </c>
      <c r="AI179">
        <v>142.43548387102783</v>
      </c>
      <c r="AJ179">
        <v>322.77580487797968</v>
      </c>
      <c r="AK179">
        <v>260.65951219480485</v>
      </c>
      <c r="AL179">
        <v>0</v>
      </c>
      <c r="AM179">
        <v>0</v>
      </c>
      <c r="AN179" s="481">
        <v>0</v>
      </c>
      <c r="AO179">
        <v>0</v>
      </c>
      <c r="AP179">
        <v>0</v>
      </c>
      <c r="AQ179">
        <v>0</v>
      </c>
      <c r="AR179">
        <v>0</v>
      </c>
      <c r="AS179">
        <v>0</v>
      </c>
      <c r="AT179">
        <v>0</v>
      </c>
      <c r="AU179" s="481">
        <v>0</v>
      </c>
      <c r="AV179">
        <v>0</v>
      </c>
      <c r="AW179">
        <v>0</v>
      </c>
      <c r="AX179">
        <v>0</v>
      </c>
      <c r="AY179">
        <v>268.39679999975488</v>
      </c>
      <c r="AZ179">
        <v>139.59531250002328</v>
      </c>
      <c r="BA179">
        <v>49.407999999821186</v>
      </c>
      <c r="BP179" s="481">
        <v>9.3282894736621529</v>
      </c>
      <c r="BQ179">
        <v>0</v>
      </c>
      <c r="BR179">
        <v>0</v>
      </c>
      <c r="BS179">
        <v>65.009157062146187</v>
      </c>
      <c r="BT179">
        <v>49.368067630854057</v>
      </c>
    </row>
    <row r="180" spans="1:72" ht="15.75" customHeight="1" x14ac:dyDescent="0.25">
      <c r="A180" s="324" t="s">
        <v>917</v>
      </c>
      <c r="B180" s="324">
        <v>46242</v>
      </c>
      <c r="C180" s="332">
        <v>0.5</v>
      </c>
      <c r="D180" s="332">
        <v>0.54166666666666663</v>
      </c>
      <c r="E180" s="481">
        <v>2727.4017391204834</v>
      </c>
      <c r="F180">
        <v>2710.8693333566189</v>
      </c>
      <c r="G180">
        <v>1776.8032463788986</v>
      </c>
      <c r="H180">
        <v>950.27199999988079</v>
      </c>
      <c r="I180">
        <v>346.62010987848043</v>
      </c>
      <c r="J180">
        <v>297.30711864680052</v>
      </c>
      <c r="K180">
        <v>382.10820339620113</v>
      </c>
      <c r="L180" s="481">
        <v>332.46784336864948</v>
      </c>
      <c r="M180">
        <v>420.43010169640183</v>
      </c>
      <c r="N180">
        <v>0</v>
      </c>
      <c r="O180">
        <v>0</v>
      </c>
      <c r="P180">
        <v>0</v>
      </c>
      <c r="Q180">
        <v>30.71999999973923</v>
      </c>
      <c r="R180">
        <v>97.697391304187477</v>
      </c>
      <c r="S180" s="481">
        <v>96.417391304392368</v>
      </c>
      <c r="T180">
        <v>6.5224347831681371</v>
      </c>
      <c r="U180">
        <v>0</v>
      </c>
      <c r="V180">
        <v>0</v>
      </c>
      <c r="W180">
        <v>131.34469565283507</v>
      </c>
      <c r="X180">
        <v>0</v>
      </c>
      <c r="Y180">
        <v>93.976965342648327</v>
      </c>
      <c r="Z180" s="481">
        <v>0</v>
      </c>
      <c r="AA180">
        <v>38.578438710828777</v>
      </c>
      <c r="AB180">
        <v>103.93057103315368</v>
      </c>
      <c r="AC180">
        <v>27.107433477416635</v>
      </c>
      <c r="AD180">
        <v>102.86639277730137</v>
      </c>
      <c r="AE180">
        <v>0</v>
      </c>
      <c r="AF180">
        <v>0</v>
      </c>
      <c r="AG180" s="481">
        <v>0.16574193547785399</v>
      </c>
      <c r="AH180">
        <v>1.1733870967873372E-2</v>
      </c>
      <c r="AI180">
        <v>145.54838709812611</v>
      </c>
      <c r="AJ180">
        <v>325.82579512195662</v>
      </c>
      <c r="AK180">
        <v>262.88078048825264</v>
      </c>
      <c r="AL180">
        <v>0</v>
      </c>
      <c r="AM180">
        <v>0</v>
      </c>
      <c r="AN180" s="481">
        <v>0</v>
      </c>
      <c r="AO180">
        <v>0</v>
      </c>
      <c r="AP180">
        <v>0</v>
      </c>
      <c r="AQ180">
        <v>0</v>
      </c>
      <c r="AR180">
        <v>0</v>
      </c>
      <c r="AS180">
        <v>0</v>
      </c>
      <c r="AT180">
        <v>0</v>
      </c>
      <c r="AU180" s="481">
        <v>0</v>
      </c>
      <c r="AV180">
        <v>0</v>
      </c>
      <c r="AW180">
        <v>0</v>
      </c>
      <c r="AX180">
        <v>0</v>
      </c>
      <c r="AY180">
        <v>270.43840000033379</v>
      </c>
      <c r="AZ180">
        <v>132.2734375</v>
      </c>
      <c r="BA180">
        <v>45.318399999290705</v>
      </c>
      <c r="BP180" s="481">
        <v>11.065625000046566</v>
      </c>
      <c r="BQ180">
        <v>0</v>
      </c>
      <c r="BR180">
        <v>0</v>
      </c>
      <c r="BS180">
        <v>84.088201271188154</v>
      </c>
      <c r="BT180">
        <v>62.428566666665574</v>
      </c>
    </row>
    <row r="181" spans="1:72" ht="15.75" customHeight="1" x14ac:dyDescent="0.25">
      <c r="A181" s="324" t="s">
        <v>918</v>
      </c>
      <c r="B181" s="324">
        <v>46242</v>
      </c>
      <c r="C181" s="332">
        <v>0.54166666666666663</v>
      </c>
      <c r="D181" s="332">
        <v>0.58333333333333337</v>
      </c>
      <c r="E181" s="481">
        <v>2803.4941276609898</v>
      </c>
      <c r="F181">
        <v>2790.9491014480591</v>
      </c>
      <c r="G181">
        <v>1888.9386666715145</v>
      </c>
      <c r="H181">
        <v>917.50399999320507</v>
      </c>
      <c r="I181">
        <v>324.34766101837158</v>
      </c>
      <c r="J181">
        <v>267.42020338773727</v>
      </c>
      <c r="K181">
        <v>381.69166101515293</v>
      </c>
      <c r="L181" s="481">
        <v>333.30571595579386</v>
      </c>
      <c r="M181">
        <v>567.05301694944501</v>
      </c>
      <c r="N181">
        <v>0</v>
      </c>
      <c r="O181">
        <v>0</v>
      </c>
      <c r="P181">
        <v>0</v>
      </c>
      <c r="Q181">
        <v>44.811130434274673</v>
      </c>
      <c r="R181">
        <v>44.68758260877803</v>
      </c>
      <c r="S181" s="481">
        <v>96.21147826127708</v>
      </c>
      <c r="T181">
        <v>0.51200000010430813</v>
      </c>
      <c r="U181">
        <v>0</v>
      </c>
      <c r="V181">
        <v>0</v>
      </c>
      <c r="W181">
        <v>158.05217391252518</v>
      </c>
      <c r="X181">
        <v>0</v>
      </c>
      <c r="Y181">
        <v>79.505953912157565</v>
      </c>
      <c r="Z181" s="481">
        <v>0</v>
      </c>
      <c r="AA181">
        <v>49.396636371966451</v>
      </c>
      <c r="AB181">
        <v>94.629021138418466</v>
      </c>
      <c r="AC181">
        <v>26.672167216893286</v>
      </c>
      <c r="AD181">
        <v>109.93588709644973</v>
      </c>
      <c r="AE181">
        <v>0</v>
      </c>
      <c r="AF181">
        <v>0</v>
      </c>
      <c r="AG181" s="481">
        <v>0.16374193548472249</v>
      </c>
      <c r="AH181">
        <v>1.1123655914161645E-2</v>
      </c>
      <c r="AI181">
        <v>150.24193548224866</v>
      </c>
      <c r="AJ181">
        <v>319.61920000007376</v>
      </c>
      <c r="AK181">
        <v>257.04210731666535</v>
      </c>
      <c r="AL181">
        <v>0</v>
      </c>
      <c r="AM181">
        <v>0</v>
      </c>
      <c r="AN181" s="481">
        <v>0</v>
      </c>
      <c r="AO181">
        <v>0</v>
      </c>
      <c r="AP181">
        <v>0</v>
      </c>
      <c r="AQ181">
        <v>0</v>
      </c>
      <c r="AR181">
        <v>0</v>
      </c>
      <c r="AS181">
        <v>0</v>
      </c>
      <c r="AT181">
        <v>0</v>
      </c>
      <c r="AU181" s="481">
        <v>0</v>
      </c>
      <c r="AV181">
        <v>0</v>
      </c>
      <c r="AW181">
        <v>0</v>
      </c>
      <c r="AX181">
        <v>0</v>
      </c>
      <c r="AY181">
        <v>267.01439999975264</v>
      </c>
      <c r="AZ181">
        <v>131.56874999997672</v>
      </c>
      <c r="BA181">
        <v>35.027200000360608</v>
      </c>
      <c r="BP181" s="481">
        <v>11.215624999953434</v>
      </c>
      <c r="BQ181">
        <v>0</v>
      </c>
      <c r="BR181">
        <v>0</v>
      </c>
      <c r="BS181">
        <v>109.04615000000013</v>
      </c>
      <c r="BT181">
        <v>78.161283333331085</v>
      </c>
    </row>
    <row r="182" spans="1:72" ht="15.75" customHeight="1" x14ac:dyDescent="0.25">
      <c r="A182" s="324" t="s">
        <v>919</v>
      </c>
      <c r="B182" s="324">
        <v>46242</v>
      </c>
      <c r="C182" s="332">
        <v>0.58333333333333337</v>
      </c>
      <c r="D182" s="332">
        <v>0.625</v>
      </c>
      <c r="E182" s="481">
        <v>2713.1055245101452</v>
      </c>
      <c r="F182">
        <v>2703.8348985314369</v>
      </c>
      <c r="G182">
        <v>1802.2400000095367</v>
      </c>
      <c r="H182">
        <v>917.50400000810623</v>
      </c>
      <c r="I182">
        <v>299.42454237118363</v>
      </c>
      <c r="J182">
        <v>311.07635768502951</v>
      </c>
      <c r="K182">
        <v>368.0151864439249</v>
      </c>
      <c r="L182" s="481">
        <v>318.09952542185783</v>
      </c>
      <c r="M182">
        <v>506.65437287837267</v>
      </c>
      <c r="N182">
        <v>0</v>
      </c>
      <c r="O182">
        <v>0</v>
      </c>
      <c r="P182">
        <v>0</v>
      </c>
      <c r="Q182">
        <v>26.000695652328432</v>
      </c>
      <c r="R182">
        <v>25.272765217814595</v>
      </c>
      <c r="S182" s="481">
        <v>96.395130434539169</v>
      </c>
      <c r="T182">
        <v>3.5839999997988343</v>
      </c>
      <c r="U182">
        <v>0</v>
      </c>
      <c r="V182">
        <v>0</v>
      </c>
      <c r="W182">
        <v>156.27130434848368</v>
      </c>
      <c r="X182">
        <v>0</v>
      </c>
      <c r="Y182">
        <v>94.20962732937187</v>
      </c>
      <c r="Z182" s="481">
        <v>0</v>
      </c>
      <c r="AA182">
        <v>35.457492235989776</v>
      </c>
      <c r="AB182">
        <v>102.35632763942704</v>
      </c>
      <c r="AC182">
        <v>27.165027605369687</v>
      </c>
      <c r="AD182">
        <v>115.56094720494002</v>
      </c>
      <c r="AE182">
        <v>0</v>
      </c>
      <c r="AF182">
        <v>0</v>
      </c>
      <c r="AG182" s="481">
        <v>0.16374614305823343</v>
      </c>
      <c r="AH182">
        <v>1.1719232117684442E-2</v>
      </c>
      <c r="AI182">
        <v>133.74193548411131</v>
      </c>
      <c r="AJ182">
        <v>323.81440000003204</v>
      </c>
      <c r="AK182">
        <v>261.68319999985397</v>
      </c>
      <c r="AL182">
        <v>0</v>
      </c>
      <c r="AM182">
        <v>0</v>
      </c>
      <c r="AN182" s="481">
        <v>0</v>
      </c>
      <c r="AO182">
        <v>0</v>
      </c>
      <c r="AP182">
        <v>0</v>
      </c>
      <c r="AQ182">
        <v>0</v>
      </c>
      <c r="AR182">
        <v>0</v>
      </c>
      <c r="AS182">
        <v>0</v>
      </c>
      <c r="AT182">
        <v>0</v>
      </c>
      <c r="AU182" s="481">
        <v>0</v>
      </c>
      <c r="AV182">
        <v>0</v>
      </c>
      <c r="AW182">
        <v>0</v>
      </c>
      <c r="AX182">
        <v>0</v>
      </c>
      <c r="AY182">
        <v>271.45600000023842</v>
      </c>
      <c r="AZ182">
        <v>157.71250000002328</v>
      </c>
      <c r="BA182">
        <v>47.392000000923872</v>
      </c>
      <c r="BP182" s="481">
        <v>7.3703125000465661</v>
      </c>
      <c r="BQ182">
        <v>1.76953125</v>
      </c>
      <c r="BR182">
        <v>0</v>
      </c>
      <c r="BS182">
        <v>75.863863655460591</v>
      </c>
      <c r="BT182">
        <v>53.731816666670056</v>
      </c>
    </row>
    <row r="183" spans="1:72" ht="15.75" customHeight="1" x14ac:dyDescent="0.25">
      <c r="A183" s="324" t="s">
        <v>920</v>
      </c>
      <c r="B183" s="324">
        <v>46242</v>
      </c>
      <c r="C183" s="332">
        <v>0.625</v>
      </c>
      <c r="D183" s="332">
        <v>0.66666666666666663</v>
      </c>
      <c r="E183" s="481">
        <v>2807.2566882669926</v>
      </c>
      <c r="F183">
        <v>2796.202666670084</v>
      </c>
      <c r="G183">
        <v>1864.2142608463764</v>
      </c>
      <c r="H183">
        <v>942.07999999821186</v>
      </c>
      <c r="I183">
        <v>356.9421016946435</v>
      </c>
      <c r="J183">
        <v>303.2542185857892</v>
      </c>
      <c r="K183">
        <v>362.18359322100878</v>
      </c>
      <c r="L183" s="481">
        <v>332.40081355720758</v>
      </c>
      <c r="M183">
        <v>509.08717021718621</v>
      </c>
      <c r="N183">
        <v>0</v>
      </c>
      <c r="O183">
        <v>0</v>
      </c>
      <c r="P183">
        <v>0</v>
      </c>
      <c r="Q183">
        <v>46.536347826011479</v>
      </c>
      <c r="R183">
        <v>25.227501449175179</v>
      </c>
      <c r="S183" s="481">
        <v>96.089043478481472</v>
      </c>
      <c r="T183">
        <v>21.926956521347165</v>
      </c>
      <c r="U183">
        <v>0</v>
      </c>
      <c r="V183">
        <v>0</v>
      </c>
      <c r="W183">
        <v>159.24313043430448</v>
      </c>
      <c r="X183">
        <v>0</v>
      </c>
      <c r="Y183">
        <v>93.990109469275922</v>
      </c>
      <c r="Z183" s="481">
        <v>0</v>
      </c>
      <c r="AA183">
        <v>23.781885527598206</v>
      </c>
      <c r="AB183">
        <v>102.4759704968892</v>
      </c>
      <c r="AC183">
        <v>27.333207508083433</v>
      </c>
      <c r="AD183">
        <v>94.613431247882545</v>
      </c>
      <c r="AE183">
        <v>0</v>
      </c>
      <c r="AF183">
        <v>0</v>
      </c>
      <c r="AG183" s="481">
        <v>0.165737727911619</v>
      </c>
      <c r="AH183">
        <v>1.1733695652310416E-2</v>
      </c>
      <c r="AI183">
        <v>147.73959794268012</v>
      </c>
      <c r="AJ183">
        <v>320.86197073175572</v>
      </c>
      <c r="AK183">
        <v>259.57809230778366</v>
      </c>
      <c r="AL183">
        <v>0</v>
      </c>
      <c r="AM183">
        <v>0</v>
      </c>
      <c r="AN183" s="481">
        <v>0</v>
      </c>
      <c r="AO183">
        <v>0</v>
      </c>
      <c r="AP183">
        <v>0</v>
      </c>
      <c r="AQ183">
        <v>0</v>
      </c>
      <c r="AR183">
        <v>0</v>
      </c>
      <c r="AS183">
        <v>0</v>
      </c>
      <c r="AT183">
        <v>0</v>
      </c>
      <c r="AU183" s="481">
        <v>0</v>
      </c>
      <c r="AV183">
        <v>0</v>
      </c>
      <c r="AW183">
        <v>0</v>
      </c>
      <c r="AX183">
        <v>0</v>
      </c>
      <c r="AY183">
        <v>268.72319999989122</v>
      </c>
      <c r="AZ183">
        <v>172.7734375</v>
      </c>
      <c r="BA183">
        <v>58.463999999687076</v>
      </c>
      <c r="BP183" s="481">
        <v>6.4609375</v>
      </c>
      <c r="BQ183">
        <v>0</v>
      </c>
      <c r="BR183">
        <v>0</v>
      </c>
      <c r="BS183">
        <v>49.238479988605832</v>
      </c>
      <c r="BT183">
        <v>34.673749999998108</v>
      </c>
    </row>
    <row r="184" spans="1:72" ht="15.75" customHeight="1" x14ac:dyDescent="0.25">
      <c r="A184" s="324" t="s">
        <v>921</v>
      </c>
      <c r="B184" s="324">
        <v>46242</v>
      </c>
      <c r="C184" s="332">
        <v>0.66666666666666663</v>
      </c>
      <c r="D184" s="332">
        <v>0.70833333333333337</v>
      </c>
      <c r="E184" s="481">
        <v>2839.7916595637798</v>
      </c>
      <c r="F184">
        <v>2829.4455652236938</v>
      </c>
      <c r="G184">
        <v>1904.105739146471</v>
      </c>
      <c r="H184">
        <v>957.43999999761581</v>
      </c>
      <c r="I184">
        <v>366.89124021306634</v>
      </c>
      <c r="J184">
        <v>332.47023728862405</v>
      </c>
      <c r="K184">
        <v>379.41264756768942</v>
      </c>
      <c r="L184" s="481">
        <v>330.94291526079178</v>
      </c>
      <c r="M184">
        <v>481.84798349440098</v>
      </c>
      <c r="N184">
        <v>0</v>
      </c>
      <c r="O184">
        <v>0</v>
      </c>
      <c r="P184">
        <v>0</v>
      </c>
      <c r="Q184">
        <v>43.931826087646186</v>
      </c>
      <c r="R184">
        <v>25.435022221878171</v>
      </c>
      <c r="S184" s="481">
        <v>96.489739130716771</v>
      </c>
      <c r="T184">
        <v>34.994086956605315</v>
      </c>
      <c r="U184">
        <v>0</v>
      </c>
      <c r="V184">
        <v>0</v>
      </c>
      <c r="W184">
        <v>156.38260869588703</v>
      </c>
      <c r="X184">
        <v>0</v>
      </c>
      <c r="Y184">
        <v>94.003216085489839</v>
      </c>
      <c r="Z184" s="481">
        <v>0</v>
      </c>
      <c r="AA184">
        <v>15.822447234066203</v>
      </c>
      <c r="AB184">
        <v>109.59433422936127</v>
      </c>
      <c r="AC184">
        <v>28.623987108934671</v>
      </c>
      <c r="AD184">
        <v>108.17127071879804</v>
      </c>
      <c r="AE184">
        <v>0</v>
      </c>
      <c r="AF184">
        <v>0</v>
      </c>
      <c r="AG184" s="481">
        <v>0.16574193548149196</v>
      </c>
      <c r="AH184">
        <v>1.1483900186703977E-2</v>
      </c>
      <c r="AI184">
        <v>144.7442730255425</v>
      </c>
      <c r="AJ184">
        <v>326.81162926810794</v>
      </c>
      <c r="AK184">
        <v>263.86510769184679</v>
      </c>
      <c r="AL184">
        <v>0</v>
      </c>
      <c r="AM184">
        <v>0</v>
      </c>
      <c r="AN184" s="481">
        <v>0</v>
      </c>
      <c r="AO184">
        <v>0</v>
      </c>
      <c r="AP184">
        <v>0</v>
      </c>
      <c r="AQ184">
        <v>0</v>
      </c>
      <c r="AR184">
        <v>0</v>
      </c>
      <c r="AS184">
        <v>0</v>
      </c>
      <c r="AT184">
        <v>0</v>
      </c>
      <c r="AU184" s="481">
        <v>0</v>
      </c>
      <c r="AV184">
        <v>0</v>
      </c>
      <c r="AW184">
        <v>0</v>
      </c>
      <c r="AX184">
        <v>0</v>
      </c>
      <c r="AY184">
        <v>268.74239999987185</v>
      </c>
      <c r="AZ184">
        <v>181.44062500004657</v>
      </c>
      <c r="BA184">
        <v>63.756799999624491</v>
      </c>
      <c r="BP184" s="481">
        <v>13.493902439018711</v>
      </c>
      <c r="BQ184">
        <v>0</v>
      </c>
      <c r="BR184">
        <v>0</v>
      </c>
      <c r="BS184">
        <v>32.137094470686861</v>
      </c>
      <c r="BT184">
        <v>22.819400000000314</v>
      </c>
    </row>
    <row r="185" spans="1:72" ht="15.75" customHeight="1" x14ac:dyDescent="0.25">
      <c r="A185" s="324" t="s">
        <v>922</v>
      </c>
      <c r="B185" s="324">
        <v>46242</v>
      </c>
      <c r="C185" s="332">
        <v>0.70833333333333337</v>
      </c>
      <c r="D185" s="332">
        <v>0.75</v>
      </c>
      <c r="E185" s="481">
        <v>2824.1920000016689</v>
      </c>
      <c r="F185">
        <v>2818.2557680904865</v>
      </c>
      <c r="G185">
        <v>1858.9013333618641</v>
      </c>
      <c r="H185">
        <v>969.46086956560612</v>
      </c>
      <c r="I185">
        <v>326.33940385654569</v>
      </c>
      <c r="J185">
        <v>341.35647457838058</v>
      </c>
      <c r="K185">
        <v>379.24986090511084</v>
      </c>
      <c r="L185" s="481">
        <v>329.20732203125954</v>
      </c>
      <c r="M185">
        <v>488.90104968100786</v>
      </c>
      <c r="N185">
        <v>0</v>
      </c>
      <c r="O185">
        <v>0</v>
      </c>
      <c r="P185">
        <v>0</v>
      </c>
      <c r="Q185">
        <v>8.703999999910593</v>
      </c>
      <c r="R185">
        <v>25.636606763117015</v>
      </c>
      <c r="S185" s="481">
        <v>96.143458937294781</v>
      </c>
      <c r="T185">
        <v>59.347478260286152</v>
      </c>
      <c r="U185">
        <v>0</v>
      </c>
      <c r="V185">
        <v>0</v>
      </c>
      <c r="W185">
        <v>123.46991304308176</v>
      </c>
      <c r="X185">
        <v>0</v>
      </c>
      <c r="Y185">
        <v>94.085866991896182</v>
      </c>
      <c r="Z185" s="481">
        <v>0</v>
      </c>
      <c r="AA185">
        <v>3.1765290395705961</v>
      </c>
      <c r="AB185">
        <v>116.18987609166652</v>
      </c>
      <c r="AC185">
        <v>27.573861283250153</v>
      </c>
      <c r="AD185">
        <v>98.907844617031515</v>
      </c>
      <c r="AE185">
        <v>0</v>
      </c>
      <c r="AF185">
        <v>0</v>
      </c>
      <c r="AG185" s="481">
        <v>0.16574193548512994</v>
      </c>
      <c r="AH185">
        <v>1.1358870967796975E-2</v>
      </c>
      <c r="AI185">
        <v>143.6505376342684</v>
      </c>
      <c r="AJ185">
        <v>325.13920000009239</v>
      </c>
      <c r="AK185">
        <v>263.21920000109822</v>
      </c>
      <c r="AL185">
        <v>0</v>
      </c>
      <c r="AM185">
        <v>0</v>
      </c>
      <c r="AN185" s="481">
        <v>0</v>
      </c>
      <c r="AO185">
        <v>0</v>
      </c>
      <c r="AP185">
        <v>0</v>
      </c>
      <c r="AQ185">
        <v>0</v>
      </c>
      <c r="AR185">
        <v>0</v>
      </c>
      <c r="AS185">
        <v>0</v>
      </c>
      <c r="AT185">
        <v>0</v>
      </c>
      <c r="AU185" s="481">
        <v>0</v>
      </c>
      <c r="AV185">
        <v>0</v>
      </c>
      <c r="AW185">
        <v>0</v>
      </c>
      <c r="AX185">
        <v>0</v>
      </c>
      <c r="AY185">
        <v>271.60000000009313</v>
      </c>
      <c r="AZ185">
        <v>174.9921875</v>
      </c>
      <c r="BA185">
        <v>72.172800000756979</v>
      </c>
      <c r="BP185" s="481">
        <v>11.435785060981289</v>
      </c>
      <c r="BQ185">
        <v>0</v>
      </c>
      <c r="BR185">
        <v>0</v>
      </c>
      <c r="BS185">
        <v>6.1937868852455722</v>
      </c>
      <c r="BT185">
        <v>4.7416000000011991</v>
      </c>
    </row>
    <row r="186" spans="1:72" ht="15.75" customHeight="1" x14ac:dyDescent="0.25">
      <c r="A186" s="324" t="s">
        <v>1393</v>
      </c>
      <c r="B186" s="324">
        <v>46242</v>
      </c>
      <c r="C186" s="332">
        <v>0.75</v>
      </c>
      <c r="D186" s="332">
        <v>0.79166666666666663</v>
      </c>
      <c r="E186" s="481">
        <v>2921.8133333325386</v>
      </c>
      <c r="F186">
        <v>2907.4773333668709</v>
      </c>
      <c r="G186">
        <v>1925.8026666343212</v>
      </c>
      <c r="H186">
        <v>1002.4217970967293</v>
      </c>
      <c r="I186">
        <v>367.07796610146761</v>
      </c>
      <c r="J186">
        <v>340.24210403114557</v>
      </c>
      <c r="K186">
        <v>380.65030507743359</v>
      </c>
      <c r="L186" s="481">
        <v>336.42738983035088</v>
      </c>
      <c r="M186">
        <v>502.45423728972673</v>
      </c>
      <c r="N186">
        <v>0</v>
      </c>
      <c r="O186">
        <v>0</v>
      </c>
      <c r="P186">
        <v>0</v>
      </c>
      <c r="Q186">
        <v>32.144695652648807</v>
      </c>
      <c r="R186">
        <v>25.789217391517013</v>
      </c>
      <c r="S186" s="481">
        <v>96.724714975338429</v>
      </c>
      <c r="T186">
        <v>67.437078261747956</v>
      </c>
      <c r="U186">
        <v>0</v>
      </c>
      <c r="V186">
        <v>0</v>
      </c>
      <c r="W186">
        <v>114.76591304410249</v>
      </c>
      <c r="X186">
        <v>0</v>
      </c>
      <c r="Y186">
        <v>94.518633540254086</v>
      </c>
      <c r="Z186" s="481">
        <v>0.53369140625</v>
      </c>
      <c r="AA186">
        <v>0.21059782610973343</v>
      </c>
      <c r="AB186">
        <v>113.66144185280427</v>
      </c>
      <c r="AC186">
        <v>27.270186335779727</v>
      </c>
      <c r="AD186">
        <v>95.559006211347878</v>
      </c>
      <c r="AE186">
        <v>0</v>
      </c>
      <c r="AF186">
        <v>0</v>
      </c>
      <c r="AG186" s="481">
        <v>0.1677784011226322</v>
      </c>
      <c r="AH186">
        <v>1.1437120149594193E-2</v>
      </c>
      <c r="AI186">
        <v>149.98562412336469</v>
      </c>
      <c r="AJ186">
        <v>321.17119999998249</v>
      </c>
      <c r="AK186">
        <v>259.04640000034124</v>
      </c>
      <c r="AL186">
        <v>0</v>
      </c>
      <c r="AM186">
        <v>0</v>
      </c>
      <c r="AN186" s="481">
        <v>0</v>
      </c>
      <c r="AO186">
        <v>0</v>
      </c>
      <c r="AP186">
        <v>0</v>
      </c>
      <c r="AQ186">
        <v>0</v>
      </c>
      <c r="AR186">
        <v>0</v>
      </c>
      <c r="AS186">
        <v>0</v>
      </c>
      <c r="AT186">
        <v>0</v>
      </c>
      <c r="AU186" s="481">
        <v>0</v>
      </c>
      <c r="AV186">
        <v>0</v>
      </c>
      <c r="AW186">
        <v>0</v>
      </c>
      <c r="AX186">
        <v>0</v>
      </c>
      <c r="AY186">
        <v>286.53760000038892</v>
      </c>
      <c r="AZ186">
        <v>177.84218749997672</v>
      </c>
      <c r="BA186">
        <v>73.708799999207258</v>
      </c>
      <c r="BP186" s="481">
        <v>14.125190548715182</v>
      </c>
      <c r="BQ186">
        <v>0</v>
      </c>
      <c r="BR186">
        <v>0</v>
      </c>
      <c r="BS186">
        <v>0</v>
      </c>
      <c r="BT186">
        <v>0.3253999999978987</v>
      </c>
    </row>
    <row r="187" spans="1:72" ht="15.75" customHeight="1" x14ac:dyDescent="0.25">
      <c r="A187" s="324" t="s">
        <v>1394</v>
      </c>
      <c r="B187" s="324">
        <v>46242</v>
      </c>
      <c r="C187" s="332">
        <v>0.79166666666666663</v>
      </c>
      <c r="D187" s="332">
        <v>0.83333333333333337</v>
      </c>
      <c r="E187" s="481">
        <v>2955.0562318861485</v>
      </c>
      <c r="F187">
        <v>2936.8319999873638</v>
      </c>
      <c r="G187">
        <v>1968.9293913245201</v>
      </c>
      <c r="H187">
        <v>994.2891594171524</v>
      </c>
      <c r="I187">
        <v>342.18955932185054</v>
      </c>
      <c r="J187">
        <v>385.87144827470183</v>
      </c>
      <c r="K187">
        <v>380.3031864464283</v>
      </c>
      <c r="L187" s="481">
        <v>341.62459380179644</v>
      </c>
      <c r="M187">
        <v>501.30874576047063</v>
      </c>
      <c r="N187">
        <v>0</v>
      </c>
      <c r="O187">
        <v>0</v>
      </c>
      <c r="P187">
        <v>0</v>
      </c>
      <c r="Q187">
        <v>11.887304347008467</v>
      </c>
      <c r="R187">
        <v>25.833739130757749</v>
      </c>
      <c r="S187" s="481">
        <v>96.467478260863572</v>
      </c>
      <c r="T187">
        <v>68.17613913025707</v>
      </c>
      <c r="U187">
        <v>0</v>
      </c>
      <c r="V187">
        <v>0</v>
      </c>
      <c r="W187">
        <v>113.27443478256464</v>
      </c>
      <c r="X187">
        <v>0</v>
      </c>
      <c r="Y187">
        <v>94.816770186182112</v>
      </c>
      <c r="Z187" s="481">
        <v>0</v>
      </c>
      <c r="AA187">
        <v>0</v>
      </c>
      <c r="AB187">
        <v>111.47826086962596</v>
      </c>
      <c r="AC187">
        <v>26.813664596062154</v>
      </c>
      <c r="AD187">
        <v>146</v>
      </c>
      <c r="AE187">
        <v>0</v>
      </c>
      <c r="AF187">
        <v>0</v>
      </c>
      <c r="AG187" s="481">
        <v>0.16573913043612265</v>
      </c>
      <c r="AH187">
        <v>1.1157608695839372E-2</v>
      </c>
      <c r="AI187">
        <v>155.81521739158779</v>
      </c>
      <c r="AJ187">
        <v>325.77919999998994</v>
      </c>
      <c r="AK187">
        <v>262.91321904677898</v>
      </c>
      <c r="AL187">
        <v>0</v>
      </c>
      <c r="AM187">
        <v>0</v>
      </c>
      <c r="AN187" s="481">
        <v>0</v>
      </c>
      <c r="AO187">
        <v>0</v>
      </c>
      <c r="AP187">
        <v>0</v>
      </c>
      <c r="AQ187">
        <v>0</v>
      </c>
      <c r="AR187">
        <v>0</v>
      </c>
      <c r="AS187">
        <v>0</v>
      </c>
      <c r="AT187">
        <v>0</v>
      </c>
      <c r="AU187" s="481">
        <v>0</v>
      </c>
      <c r="AV187">
        <v>0</v>
      </c>
      <c r="AW187">
        <v>0</v>
      </c>
      <c r="AX187">
        <v>0</v>
      </c>
      <c r="AY187">
        <v>280.29759999969974</v>
      </c>
      <c r="AZ187">
        <v>177.47343749995343</v>
      </c>
      <c r="BA187">
        <v>72.684800000861287</v>
      </c>
      <c r="BP187" s="481">
        <v>23.926371951238252</v>
      </c>
      <c r="BQ187">
        <v>0</v>
      </c>
      <c r="BR187">
        <v>0</v>
      </c>
      <c r="BS187">
        <v>0</v>
      </c>
      <c r="BT187">
        <v>0</v>
      </c>
    </row>
    <row r="188" spans="1:72" ht="15.75" customHeight="1" x14ac:dyDescent="0.25">
      <c r="A188" s="324" t="s">
        <v>1395</v>
      </c>
      <c r="B188" s="324">
        <v>46242</v>
      </c>
      <c r="C188" s="332">
        <v>0.83333333333333337</v>
      </c>
      <c r="D188" s="332">
        <v>0.875</v>
      </c>
      <c r="E188" s="481">
        <v>2866.4876521527767</v>
      </c>
      <c r="F188">
        <v>2866.5173333287239</v>
      </c>
      <c r="G188">
        <v>1883.3586086928844</v>
      </c>
      <c r="H188">
        <v>982.37217392027378</v>
      </c>
      <c r="I188">
        <v>347.28741554543376</v>
      </c>
      <c r="J188">
        <v>326.41960023343563</v>
      </c>
      <c r="K188">
        <v>377.64713033288717</v>
      </c>
      <c r="L188" s="481">
        <v>339.00564348697662</v>
      </c>
      <c r="M188">
        <v>476.66332203522325</v>
      </c>
      <c r="N188">
        <v>0</v>
      </c>
      <c r="O188">
        <v>0</v>
      </c>
      <c r="P188">
        <v>0</v>
      </c>
      <c r="Q188">
        <v>21.192347826436162</v>
      </c>
      <c r="R188">
        <v>25.867130434140563</v>
      </c>
      <c r="S188" s="481">
        <v>96.567652173805982</v>
      </c>
      <c r="T188">
        <v>70.166260869242251</v>
      </c>
      <c r="U188">
        <v>0</v>
      </c>
      <c r="V188">
        <v>0</v>
      </c>
      <c r="W188">
        <v>111.19304347876459</v>
      </c>
      <c r="X188">
        <v>0</v>
      </c>
      <c r="Y188">
        <v>94.606250000186265</v>
      </c>
      <c r="Z188" s="481">
        <v>0.5029296875</v>
      </c>
      <c r="AA188">
        <v>0</v>
      </c>
      <c r="AB188">
        <v>105.91886645974591</v>
      </c>
      <c r="AC188">
        <v>26.060559006407857</v>
      </c>
      <c r="AD188">
        <v>89.92857142817229</v>
      </c>
      <c r="AE188">
        <v>0</v>
      </c>
      <c r="AF188">
        <v>0</v>
      </c>
      <c r="AG188" s="481">
        <v>0.16773913043289213</v>
      </c>
      <c r="AH188">
        <v>1.1233695652208553E-2</v>
      </c>
      <c r="AI188">
        <v>153.41304347850382</v>
      </c>
      <c r="AJ188">
        <v>327.26080000004731</v>
      </c>
      <c r="AK188">
        <v>264.38048351649195</v>
      </c>
      <c r="AL188">
        <v>0</v>
      </c>
      <c r="AM188">
        <v>0</v>
      </c>
      <c r="AN188" s="481">
        <v>0</v>
      </c>
      <c r="AO188">
        <v>0</v>
      </c>
      <c r="AP188">
        <v>0</v>
      </c>
      <c r="AQ188">
        <v>0</v>
      </c>
      <c r="AR188">
        <v>0</v>
      </c>
      <c r="AS188">
        <v>0</v>
      </c>
      <c r="AT188">
        <v>0</v>
      </c>
      <c r="AU188" s="481">
        <v>0</v>
      </c>
      <c r="AV188">
        <v>0</v>
      </c>
      <c r="AW188">
        <v>0</v>
      </c>
      <c r="AX188">
        <v>0</v>
      </c>
      <c r="AY188">
        <v>270.15359999984503</v>
      </c>
      <c r="AZ188">
        <v>178.45078125002328</v>
      </c>
      <c r="BA188">
        <v>73.19679999910295</v>
      </c>
      <c r="BP188" s="481">
        <v>27.418750000069849</v>
      </c>
      <c r="BQ188">
        <v>0</v>
      </c>
      <c r="BR188">
        <v>0</v>
      </c>
      <c r="BS188">
        <v>6.9999999996070983E-3</v>
      </c>
      <c r="BT188">
        <v>4.0000000008149073E-3</v>
      </c>
    </row>
    <row r="189" spans="1:72" ht="15.75" customHeight="1" x14ac:dyDescent="0.25">
      <c r="A189" s="324" t="s">
        <v>1396</v>
      </c>
      <c r="B189" s="324">
        <v>46242</v>
      </c>
      <c r="C189" s="332">
        <v>0.875</v>
      </c>
      <c r="D189" s="332">
        <v>0.91666666666666663</v>
      </c>
      <c r="E189" s="481">
        <v>2938.4347826242447</v>
      </c>
      <c r="F189">
        <v>2921.8133333325386</v>
      </c>
      <c r="G189">
        <v>1971.8678260743618</v>
      </c>
      <c r="H189">
        <v>977.92000000178814</v>
      </c>
      <c r="I189">
        <v>342.61088953539729</v>
      </c>
      <c r="J189">
        <v>387.59088252484798</v>
      </c>
      <c r="K189">
        <v>373.10107305645943</v>
      </c>
      <c r="L189" s="481">
        <v>340.36539100110531</v>
      </c>
      <c r="M189">
        <v>523.07308474555612</v>
      </c>
      <c r="N189">
        <v>0</v>
      </c>
      <c r="O189">
        <v>0</v>
      </c>
      <c r="P189">
        <v>0</v>
      </c>
      <c r="Q189">
        <v>2.8716521738097072</v>
      </c>
      <c r="R189">
        <v>28.260173913091421</v>
      </c>
      <c r="S189" s="481">
        <v>96.857043478637934</v>
      </c>
      <c r="T189">
        <v>68.541217391379178</v>
      </c>
      <c r="U189">
        <v>0</v>
      </c>
      <c r="V189">
        <v>0</v>
      </c>
      <c r="W189">
        <v>122.61286956444383</v>
      </c>
      <c r="X189">
        <v>0</v>
      </c>
      <c r="Y189">
        <v>94.603849750477821</v>
      </c>
      <c r="Z189" s="481">
        <v>0</v>
      </c>
      <c r="AA189">
        <v>0</v>
      </c>
      <c r="AB189">
        <v>101.51084710750729</v>
      </c>
      <c r="AC189">
        <v>26.313911484088749</v>
      </c>
      <c r="AD189">
        <v>155.57142857182771</v>
      </c>
      <c r="AE189">
        <v>0</v>
      </c>
      <c r="AF189">
        <v>0</v>
      </c>
      <c r="AG189" s="481">
        <v>0.16573913043612265</v>
      </c>
      <c r="AH189">
        <v>1.1108695652183087E-2</v>
      </c>
      <c r="AI189">
        <v>154.21739130374044</v>
      </c>
      <c r="AJ189">
        <v>319.20640000002459</v>
      </c>
      <c r="AK189">
        <v>257.3974974360317</v>
      </c>
      <c r="AL189">
        <v>0</v>
      </c>
      <c r="AM189">
        <v>0</v>
      </c>
      <c r="AN189" s="481">
        <v>0</v>
      </c>
      <c r="AO189">
        <v>0</v>
      </c>
      <c r="AP189">
        <v>0</v>
      </c>
      <c r="AQ189">
        <v>0</v>
      </c>
      <c r="AR189">
        <v>0</v>
      </c>
      <c r="AS189">
        <v>0</v>
      </c>
      <c r="AT189">
        <v>0</v>
      </c>
      <c r="AU189" s="481">
        <v>0</v>
      </c>
      <c r="AV189">
        <v>0</v>
      </c>
      <c r="AW189">
        <v>0</v>
      </c>
      <c r="AX189">
        <v>0</v>
      </c>
      <c r="AY189">
        <v>270.73920000018552</v>
      </c>
      <c r="AZ189">
        <v>180.23359375004657</v>
      </c>
      <c r="BA189">
        <v>73.708800001069903</v>
      </c>
      <c r="BP189" s="481">
        <v>23.662499999976717</v>
      </c>
      <c r="BQ189">
        <v>0</v>
      </c>
      <c r="BR189">
        <v>0</v>
      </c>
      <c r="BS189">
        <v>8.0000000016298145E-3</v>
      </c>
      <c r="BT189">
        <v>0</v>
      </c>
    </row>
    <row r="190" spans="1:72" ht="15.75" customHeight="1" x14ac:dyDescent="0.25">
      <c r="A190" s="324" t="s">
        <v>1171</v>
      </c>
      <c r="B190" s="324">
        <v>46242</v>
      </c>
      <c r="C190" s="332">
        <v>0.91666666666666663</v>
      </c>
      <c r="D190" s="332">
        <v>0.95833333333333337</v>
      </c>
      <c r="E190" s="481">
        <v>2725.4427826106548</v>
      </c>
      <c r="F190">
        <v>2710.8693333268166</v>
      </c>
      <c r="G190">
        <v>1758.9055072665215</v>
      </c>
      <c r="H190">
        <v>985.97843478620052</v>
      </c>
      <c r="I190">
        <v>396.99959322437644</v>
      </c>
      <c r="J190">
        <v>302.48098188266158</v>
      </c>
      <c r="K190">
        <v>371.59409935772419</v>
      </c>
      <c r="L190" s="481">
        <v>317.84098187834024</v>
      </c>
      <c r="M190">
        <v>356.73383050784469</v>
      </c>
      <c r="N190">
        <v>0</v>
      </c>
      <c r="O190">
        <v>0</v>
      </c>
      <c r="P190">
        <v>0</v>
      </c>
      <c r="Q190">
        <v>0</v>
      </c>
      <c r="R190">
        <v>100.57220955658704</v>
      </c>
      <c r="S190" s="481">
        <v>96.993352112360299</v>
      </c>
      <c r="T190">
        <v>69.024529087357223</v>
      </c>
      <c r="U190">
        <v>0</v>
      </c>
      <c r="V190">
        <v>0</v>
      </c>
      <c r="W190">
        <v>110.45001680683345</v>
      </c>
      <c r="X190">
        <v>0</v>
      </c>
      <c r="Y190">
        <v>92.036794659215957</v>
      </c>
      <c r="Z190" s="481">
        <v>0</v>
      </c>
      <c r="AA190">
        <v>0</v>
      </c>
      <c r="AB190">
        <v>88.964696370530874</v>
      </c>
      <c r="AC190">
        <v>26.53865062771365</v>
      </c>
      <c r="AD190">
        <v>87.094339622184634</v>
      </c>
      <c r="AE190">
        <v>0</v>
      </c>
      <c r="AF190">
        <v>1.0000000002037268E-3</v>
      </c>
      <c r="AG190" s="481">
        <v>0.16573913043976063</v>
      </c>
      <c r="AH190">
        <v>1.1358695652234019E-2</v>
      </c>
      <c r="AI190">
        <v>131.64130434766412</v>
      </c>
      <c r="AJ190">
        <v>327.6351999999024</v>
      </c>
      <c r="AK190">
        <v>264.75520000047982</v>
      </c>
      <c r="AL190">
        <v>0</v>
      </c>
      <c r="AM190">
        <v>0</v>
      </c>
      <c r="AN190" s="481">
        <v>0</v>
      </c>
      <c r="AO190">
        <v>0</v>
      </c>
      <c r="AP190">
        <v>0</v>
      </c>
      <c r="AQ190">
        <v>0</v>
      </c>
      <c r="AR190">
        <v>0</v>
      </c>
      <c r="AS190">
        <v>0</v>
      </c>
      <c r="AT190">
        <v>0</v>
      </c>
      <c r="AU190" s="481">
        <v>0</v>
      </c>
      <c r="AV190">
        <v>0</v>
      </c>
      <c r="AW190">
        <v>0</v>
      </c>
      <c r="AX190">
        <v>0</v>
      </c>
      <c r="AY190">
        <v>270.03519999980927</v>
      </c>
      <c r="AZ190">
        <v>182.27812499995343</v>
      </c>
      <c r="BA190">
        <v>73.708799999207258</v>
      </c>
      <c r="BP190" s="481">
        <v>19.473214285681024</v>
      </c>
      <c r="BQ190">
        <v>0</v>
      </c>
      <c r="BR190">
        <v>0</v>
      </c>
      <c r="BS190">
        <v>6.9999999996070983E-3</v>
      </c>
      <c r="BT190">
        <v>0</v>
      </c>
    </row>
    <row r="191" spans="1:72" ht="15.75" customHeight="1" x14ac:dyDescent="0.25">
      <c r="A191" s="324" t="s">
        <v>1172</v>
      </c>
      <c r="B191" s="324">
        <v>46242</v>
      </c>
      <c r="C191" s="332">
        <v>0.95833333333333337</v>
      </c>
      <c r="D191" s="332">
        <v>0</v>
      </c>
      <c r="E191" s="481">
        <v>2823.9545507133007</v>
      </c>
      <c r="F191">
        <v>2822.4408116042614</v>
      </c>
      <c r="G191">
        <v>1841.1519999802113</v>
      </c>
      <c r="H191">
        <v>977.71223187446594</v>
      </c>
      <c r="I191">
        <v>414.84149152413011</v>
      </c>
      <c r="J191">
        <v>330.88067328929901</v>
      </c>
      <c r="K191">
        <v>386.58244301378727</v>
      </c>
      <c r="L191" s="481">
        <v>325.73613559454679</v>
      </c>
      <c r="M191">
        <v>382.17762711644173</v>
      </c>
      <c r="N191">
        <v>0</v>
      </c>
      <c r="O191">
        <v>0</v>
      </c>
      <c r="P191">
        <v>0</v>
      </c>
      <c r="Q191">
        <v>14.369391304440796</v>
      </c>
      <c r="R191">
        <v>100.39335566107184</v>
      </c>
      <c r="S191" s="481">
        <v>97.060213104821742</v>
      </c>
      <c r="T191">
        <v>67.93144501093775</v>
      </c>
      <c r="U191">
        <v>0</v>
      </c>
      <c r="V191">
        <v>0</v>
      </c>
      <c r="W191">
        <v>112.58163536712527</v>
      </c>
      <c r="X191">
        <v>0</v>
      </c>
      <c r="Y191">
        <v>94.778046207502484</v>
      </c>
      <c r="Z191" s="481">
        <v>0</v>
      </c>
      <c r="AA191">
        <v>0</v>
      </c>
      <c r="AB191">
        <v>100.81195652205497</v>
      </c>
      <c r="AC191">
        <v>26.834018987137824</v>
      </c>
      <c r="AD191">
        <v>100.46503537800163</v>
      </c>
      <c r="AE191">
        <v>0</v>
      </c>
      <c r="AF191">
        <v>0</v>
      </c>
      <c r="AG191" s="481">
        <v>0.16678260869230144</v>
      </c>
      <c r="AH191">
        <v>1.1108695651955713E-2</v>
      </c>
      <c r="AI191">
        <v>141.55434782616794</v>
      </c>
      <c r="AJ191">
        <v>330.96320000011474</v>
      </c>
      <c r="AK191">
        <v>266.86719999928027</v>
      </c>
      <c r="AL191">
        <v>0</v>
      </c>
      <c r="AM191">
        <v>0</v>
      </c>
      <c r="AN191" s="481">
        <v>0</v>
      </c>
      <c r="AO191">
        <v>0</v>
      </c>
      <c r="AP191">
        <v>0</v>
      </c>
      <c r="AQ191">
        <v>0</v>
      </c>
      <c r="AR191">
        <v>0</v>
      </c>
      <c r="AS191">
        <v>0</v>
      </c>
      <c r="AT191">
        <v>0</v>
      </c>
      <c r="AU191" s="481">
        <v>0</v>
      </c>
      <c r="AV191">
        <v>0</v>
      </c>
      <c r="AW191">
        <v>0</v>
      </c>
      <c r="AX191">
        <v>0</v>
      </c>
      <c r="AY191">
        <v>272.09599999990314</v>
      </c>
      <c r="AZ191">
        <v>177.1328125</v>
      </c>
      <c r="BA191">
        <v>73.689600000157952</v>
      </c>
      <c r="BP191" s="481">
        <v>14.935439560445957</v>
      </c>
      <c r="BQ191">
        <v>0</v>
      </c>
      <c r="BR191">
        <v>0</v>
      </c>
      <c r="BS191">
        <v>0</v>
      </c>
      <c r="BT191">
        <v>0</v>
      </c>
    </row>
    <row r="192" spans="1:72" ht="15.75" customHeight="1" x14ac:dyDescent="0.25">
      <c r="A192" s="324" t="s">
        <v>1173</v>
      </c>
      <c r="B192" s="324">
        <v>46242</v>
      </c>
      <c r="C192" s="332">
        <v>0</v>
      </c>
      <c r="D192" s="332">
        <v>4.1666666666666664E-2</v>
      </c>
      <c r="E192" s="481">
        <v>2839.9230145215988</v>
      </c>
      <c r="F192">
        <v>2823.746782630682</v>
      </c>
      <c r="G192">
        <v>1873.0775602757931</v>
      </c>
      <c r="H192">
        <v>969.38666667044163</v>
      </c>
      <c r="I192">
        <v>401.03933605924249</v>
      </c>
      <c r="J192">
        <v>360.75322501733899</v>
      </c>
      <c r="K192">
        <v>387.63217767328024</v>
      </c>
      <c r="L192" s="481">
        <v>338.37125423550606</v>
      </c>
      <c r="M192">
        <v>379.80644769594073</v>
      </c>
      <c r="N192">
        <v>0</v>
      </c>
      <c r="O192">
        <v>0</v>
      </c>
      <c r="P192">
        <v>0</v>
      </c>
      <c r="Q192">
        <v>12.766608695499599</v>
      </c>
      <c r="R192">
        <v>100.30747826071456</v>
      </c>
      <c r="S192" s="481">
        <v>96.723478260915726</v>
      </c>
      <c r="T192">
        <v>68.667678075842559</v>
      </c>
      <c r="U192">
        <v>0</v>
      </c>
      <c r="V192">
        <v>0</v>
      </c>
      <c r="W192">
        <v>100.41878260858357</v>
      </c>
      <c r="X192">
        <v>0</v>
      </c>
      <c r="Y192">
        <v>94.978709017857909</v>
      </c>
      <c r="Z192" s="481">
        <v>0</v>
      </c>
      <c r="AA192">
        <v>0</v>
      </c>
      <c r="AB192">
        <v>91.492712176870555</v>
      </c>
      <c r="AC192">
        <v>26.494140353053808</v>
      </c>
      <c r="AD192">
        <v>139.94062499981374</v>
      </c>
      <c r="AE192">
        <v>0</v>
      </c>
      <c r="AF192">
        <v>0</v>
      </c>
      <c r="AG192" s="481">
        <v>0.16669565217307536</v>
      </c>
      <c r="AH192">
        <v>1.1160326087065187E-2</v>
      </c>
      <c r="AI192">
        <v>150.35869565233588</v>
      </c>
      <c r="AJ192">
        <v>327.91999999969266</v>
      </c>
      <c r="AK192">
        <v>265.19258536584675</v>
      </c>
      <c r="AL192">
        <v>0</v>
      </c>
      <c r="AM192">
        <v>0</v>
      </c>
      <c r="AN192" s="481">
        <v>0</v>
      </c>
      <c r="AO192">
        <v>0</v>
      </c>
      <c r="AP192">
        <v>0</v>
      </c>
      <c r="AQ192">
        <v>0</v>
      </c>
      <c r="AR192">
        <v>0</v>
      </c>
      <c r="AS192">
        <v>0</v>
      </c>
      <c r="AT192">
        <v>0</v>
      </c>
      <c r="AU192" s="481">
        <v>0</v>
      </c>
      <c r="AV192">
        <v>0</v>
      </c>
      <c r="AW192">
        <v>0</v>
      </c>
      <c r="AX192">
        <v>0</v>
      </c>
      <c r="AY192">
        <v>265.39840000029653</v>
      </c>
      <c r="AZ192">
        <v>173.1015625</v>
      </c>
      <c r="BA192">
        <v>73.196800000965595</v>
      </c>
      <c r="BP192" s="481">
        <v>14.624158653896302</v>
      </c>
      <c r="BQ192">
        <v>0</v>
      </c>
      <c r="BR192">
        <v>0</v>
      </c>
      <c r="BS192">
        <v>6.9999999996070983E-3</v>
      </c>
      <c r="BT192">
        <v>0</v>
      </c>
    </row>
    <row r="193" spans="1:72" ht="15.75" customHeight="1" x14ac:dyDescent="0.25">
      <c r="A193" s="324" t="s">
        <v>1174</v>
      </c>
      <c r="B193" s="324">
        <v>46242</v>
      </c>
      <c r="C193" s="332">
        <v>4.1666666666666664E-2</v>
      </c>
      <c r="D193" s="332">
        <v>8.3333333333333329E-2</v>
      </c>
      <c r="E193" s="481">
        <v>2775.0103188455105</v>
      </c>
      <c r="F193">
        <v>2758.2107825875282</v>
      </c>
      <c r="G193">
        <v>1824.8684107661247</v>
      </c>
      <c r="H193">
        <v>961.41727535426617</v>
      </c>
      <c r="I193">
        <v>398.47903682291508</v>
      </c>
      <c r="J193">
        <v>305.72953360527754</v>
      </c>
      <c r="K193">
        <v>377.62558504194021</v>
      </c>
      <c r="L193" s="481">
        <v>332.53966102004051</v>
      </c>
      <c r="M193">
        <v>403.32792519032955</v>
      </c>
      <c r="N193">
        <v>0</v>
      </c>
      <c r="O193">
        <v>0</v>
      </c>
      <c r="P193">
        <v>0</v>
      </c>
      <c r="Q193">
        <v>0</v>
      </c>
      <c r="R193">
        <v>100.66921739140525</v>
      </c>
      <c r="S193" s="481">
        <v>97.085217391140759</v>
      </c>
      <c r="T193">
        <v>68.430646917782724</v>
      </c>
      <c r="U193">
        <v>0</v>
      </c>
      <c r="V193">
        <v>0</v>
      </c>
      <c r="W193">
        <v>108.24347826093435</v>
      </c>
      <c r="X193">
        <v>0</v>
      </c>
      <c r="Y193">
        <v>94.844176451675594</v>
      </c>
      <c r="Z193" s="481">
        <v>0.50927734375</v>
      </c>
      <c r="AA193">
        <v>0</v>
      </c>
      <c r="AB193">
        <v>84.208388451952487</v>
      </c>
      <c r="AC193">
        <v>26.823936932720244</v>
      </c>
      <c r="AD193">
        <v>91.133540372364223</v>
      </c>
      <c r="AE193">
        <v>0</v>
      </c>
      <c r="AF193">
        <v>0</v>
      </c>
      <c r="AG193" s="481">
        <v>0.16573913043248467</v>
      </c>
      <c r="AH193">
        <v>1.1182065217326453E-2</v>
      </c>
      <c r="AI193">
        <v>146.59782608691603</v>
      </c>
      <c r="AJ193">
        <v>320.54009756096639</v>
      </c>
      <c r="AK193">
        <v>257.82821463420987</v>
      </c>
      <c r="AL193">
        <v>0</v>
      </c>
      <c r="AM193">
        <v>0</v>
      </c>
      <c r="AN193" s="481">
        <v>0</v>
      </c>
      <c r="AO193">
        <v>0</v>
      </c>
      <c r="AP193">
        <v>0</v>
      </c>
      <c r="AQ193">
        <v>0</v>
      </c>
      <c r="AR193">
        <v>0</v>
      </c>
      <c r="AS193">
        <v>0</v>
      </c>
      <c r="AT193">
        <v>0</v>
      </c>
      <c r="AU193" s="481">
        <v>0</v>
      </c>
      <c r="AV193">
        <v>0</v>
      </c>
      <c r="AW193">
        <v>0</v>
      </c>
      <c r="AX193">
        <v>0</v>
      </c>
      <c r="AY193">
        <v>262.96640000026673</v>
      </c>
      <c r="AZ193">
        <v>174.54218750004657</v>
      </c>
      <c r="BA193">
        <v>74.860799999907613</v>
      </c>
      <c r="BP193" s="481">
        <v>14.885937499930151</v>
      </c>
      <c r="BQ193">
        <v>0</v>
      </c>
      <c r="BR193">
        <v>0</v>
      </c>
      <c r="BS193">
        <v>0</v>
      </c>
      <c r="BT193">
        <v>0</v>
      </c>
    </row>
    <row r="194" spans="1:72" ht="15.75" customHeight="1" x14ac:dyDescent="0.25">
      <c r="A194" s="324" t="s">
        <v>1175</v>
      </c>
      <c r="B194" s="324">
        <v>46242</v>
      </c>
      <c r="C194" s="332">
        <v>8.3333333333333329E-2</v>
      </c>
      <c r="D194" s="332">
        <v>0.125</v>
      </c>
      <c r="E194" s="481">
        <v>2757.97333329916</v>
      </c>
      <c r="F194">
        <v>2758.5669565200806</v>
      </c>
      <c r="G194">
        <v>1789.3722701072693</v>
      </c>
      <c r="H194">
        <v>977.69739131629467</v>
      </c>
      <c r="I194">
        <v>412.79349152371287</v>
      </c>
      <c r="J194">
        <v>306.10537930950522</v>
      </c>
      <c r="K194">
        <v>357.11566101759672</v>
      </c>
      <c r="L194" s="481">
        <v>340.03742372989655</v>
      </c>
      <c r="M194">
        <v>373.85276446118951</v>
      </c>
      <c r="N194">
        <v>0</v>
      </c>
      <c r="O194">
        <v>0</v>
      </c>
      <c r="P194">
        <v>0</v>
      </c>
      <c r="Q194">
        <v>10.240000000223517</v>
      </c>
      <c r="R194">
        <v>100.4132173913531</v>
      </c>
      <c r="S194" s="481">
        <v>97.08521739160642</v>
      </c>
      <c r="T194">
        <v>69.006972406059504</v>
      </c>
      <c r="U194">
        <v>0</v>
      </c>
      <c r="V194">
        <v>0</v>
      </c>
      <c r="W194">
        <v>114.16486956458539</v>
      </c>
      <c r="X194">
        <v>0</v>
      </c>
      <c r="Y194">
        <v>94.851203039288521</v>
      </c>
      <c r="Z194" s="481">
        <v>0</v>
      </c>
      <c r="AA194">
        <v>0</v>
      </c>
      <c r="AB194">
        <v>81.421121593099087</v>
      </c>
      <c r="AC194">
        <v>26.856237060390413</v>
      </c>
      <c r="AD194">
        <v>96.163629438728094</v>
      </c>
      <c r="AE194">
        <v>0</v>
      </c>
      <c r="AF194">
        <v>0</v>
      </c>
      <c r="AG194" s="481">
        <v>0.16573913043248467</v>
      </c>
      <c r="AH194">
        <v>1.1233695652208553E-2</v>
      </c>
      <c r="AI194">
        <v>155.43478260841221</v>
      </c>
      <c r="AJ194">
        <v>320.70470243925229</v>
      </c>
      <c r="AK194">
        <v>258.05549268331379</v>
      </c>
      <c r="AL194">
        <v>0</v>
      </c>
      <c r="AM194">
        <v>0</v>
      </c>
      <c r="AN194" s="481">
        <v>0</v>
      </c>
      <c r="AO194">
        <v>0</v>
      </c>
      <c r="AP194">
        <v>0</v>
      </c>
      <c r="AQ194">
        <v>0</v>
      </c>
      <c r="AR194">
        <v>0</v>
      </c>
      <c r="AS194">
        <v>0</v>
      </c>
      <c r="AT194">
        <v>0</v>
      </c>
      <c r="AU194" s="481">
        <v>0</v>
      </c>
      <c r="AV194">
        <v>0</v>
      </c>
      <c r="AW194">
        <v>0</v>
      </c>
      <c r="AX194">
        <v>0</v>
      </c>
      <c r="AY194">
        <v>274.35519999964163</v>
      </c>
      <c r="AZ194">
        <v>171.30624999990687</v>
      </c>
      <c r="BA194">
        <v>73.190399998798966</v>
      </c>
      <c r="BP194" s="481">
        <v>17.047713414649479</v>
      </c>
      <c r="BQ194">
        <v>0</v>
      </c>
      <c r="BR194">
        <v>0</v>
      </c>
      <c r="BS194">
        <v>3.9999999989959178E-3</v>
      </c>
      <c r="BT194">
        <v>2.0000000004074536E-3</v>
      </c>
    </row>
    <row r="195" spans="1:72" ht="15.75" customHeight="1" x14ac:dyDescent="0.25">
      <c r="A195" s="324" t="s">
        <v>1176</v>
      </c>
      <c r="B195" s="324">
        <v>46242</v>
      </c>
      <c r="C195" s="332">
        <v>0.125</v>
      </c>
      <c r="D195" s="332">
        <v>0.16666666666666666</v>
      </c>
      <c r="E195" s="481">
        <v>2771.6266666650772</v>
      </c>
      <c r="F195">
        <v>2755.0052173733711</v>
      </c>
      <c r="G195">
        <v>1803.5617588758469</v>
      </c>
      <c r="H195">
        <v>976.21333332359791</v>
      </c>
      <c r="I195">
        <v>415.58540268987417</v>
      </c>
      <c r="J195">
        <v>313.9305108115077</v>
      </c>
      <c r="K195">
        <v>369.55447807908058</v>
      </c>
      <c r="L195" s="481">
        <v>328.86020339280367</v>
      </c>
      <c r="M195">
        <v>349.99374401196837</v>
      </c>
      <c r="N195">
        <v>0</v>
      </c>
      <c r="O195">
        <v>0</v>
      </c>
      <c r="P195">
        <v>0</v>
      </c>
      <c r="Q195">
        <v>16.895999999716878</v>
      </c>
      <c r="R195">
        <v>100.30747826071456</v>
      </c>
      <c r="S195" s="481">
        <v>96.723478260915726</v>
      </c>
      <c r="T195">
        <v>67.629511111415923</v>
      </c>
      <c r="U195">
        <v>0</v>
      </c>
      <c r="V195">
        <v>0</v>
      </c>
      <c r="W195">
        <v>110.85913043469191</v>
      </c>
      <c r="X195">
        <v>0</v>
      </c>
      <c r="Y195">
        <v>94.833579569589347</v>
      </c>
      <c r="Z195" s="481">
        <v>0</v>
      </c>
      <c r="AA195">
        <v>0</v>
      </c>
      <c r="AB195">
        <v>81.124844816979021</v>
      </c>
      <c r="AC195">
        <v>26.840693612582982</v>
      </c>
      <c r="AD195">
        <v>103.72229126747698</v>
      </c>
      <c r="AE195">
        <v>0</v>
      </c>
      <c r="AF195">
        <v>0</v>
      </c>
      <c r="AG195" s="481">
        <v>0.16577092099396395</v>
      </c>
      <c r="AH195">
        <v>1.1108695652183087E-2</v>
      </c>
      <c r="AI195">
        <v>144.0869565224275</v>
      </c>
      <c r="AJ195">
        <v>320.54719999991357</v>
      </c>
      <c r="AK195">
        <v>257.3237073160708</v>
      </c>
      <c r="AL195">
        <v>0</v>
      </c>
      <c r="AM195">
        <v>0</v>
      </c>
      <c r="AN195" s="481">
        <v>0</v>
      </c>
      <c r="AO195">
        <v>0</v>
      </c>
      <c r="AP195">
        <v>0</v>
      </c>
      <c r="AQ195">
        <v>0</v>
      </c>
      <c r="AR195">
        <v>0</v>
      </c>
      <c r="AS195">
        <v>0</v>
      </c>
      <c r="AT195">
        <v>0</v>
      </c>
      <c r="AU195" s="481">
        <v>0</v>
      </c>
      <c r="AV195">
        <v>0</v>
      </c>
      <c r="AW195">
        <v>0</v>
      </c>
      <c r="AX195">
        <v>0</v>
      </c>
      <c r="AY195">
        <v>276.79359999997541</v>
      </c>
      <c r="AZ195">
        <v>168.9453125</v>
      </c>
      <c r="BA195">
        <v>73.702399998903275</v>
      </c>
      <c r="BP195" s="481">
        <v>30.954268292756751</v>
      </c>
      <c r="BQ195">
        <v>0</v>
      </c>
      <c r="BR195">
        <v>0</v>
      </c>
      <c r="BS195">
        <v>0</v>
      </c>
      <c r="BT195">
        <v>0</v>
      </c>
    </row>
    <row r="196" spans="1:72" ht="15.75" customHeight="1" x14ac:dyDescent="0.25">
      <c r="A196" s="324" t="s">
        <v>1177</v>
      </c>
      <c r="B196" s="324">
        <v>46242</v>
      </c>
      <c r="C196" s="332">
        <v>0.16666666666666666</v>
      </c>
      <c r="D196" s="332">
        <v>0.20833333333333334</v>
      </c>
      <c r="E196" s="481">
        <v>2714.282666683197</v>
      </c>
      <c r="F196">
        <v>2709.0587826371193</v>
      </c>
      <c r="G196">
        <v>1749.6746666431427</v>
      </c>
      <c r="H196">
        <v>961.37275362014771</v>
      </c>
      <c r="I196">
        <v>400.31697019189596</v>
      </c>
      <c r="J196">
        <v>322.16081355884671</v>
      </c>
      <c r="K196">
        <v>350.50843717157841</v>
      </c>
      <c r="L196" s="481">
        <v>337.12162711471319</v>
      </c>
      <c r="M196">
        <v>345.10535592958331</v>
      </c>
      <c r="N196">
        <v>0</v>
      </c>
      <c r="O196">
        <v>0</v>
      </c>
      <c r="P196">
        <v>0</v>
      </c>
      <c r="Q196">
        <v>7.6799999997019768</v>
      </c>
      <c r="R196">
        <v>100.27965217409655</v>
      </c>
      <c r="S196" s="481">
        <v>96.951652173884213</v>
      </c>
      <c r="T196">
        <v>67.650782608427107</v>
      </c>
      <c r="U196">
        <v>0</v>
      </c>
      <c r="V196">
        <v>0</v>
      </c>
      <c r="W196">
        <v>106.17321739159524</v>
      </c>
      <c r="X196">
        <v>0</v>
      </c>
      <c r="Y196">
        <v>95.041925465688109</v>
      </c>
      <c r="Z196" s="481">
        <v>0</v>
      </c>
      <c r="AA196">
        <v>0</v>
      </c>
      <c r="AB196">
        <v>82.097808737307787</v>
      </c>
      <c r="AC196">
        <v>26.621392308734357</v>
      </c>
      <c r="AD196">
        <v>109.22898612637073</v>
      </c>
      <c r="AE196">
        <v>0</v>
      </c>
      <c r="AF196">
        <v>0</v>
      </c>
      <c r="AG196" s="481">
        <v>0.16574193548512994</v>
      </c>
      <c r="AH196">
        <v>1.1151297335118215E-2</v>
      </c>
      <c r="AI196">
        <v>152.20652173832059</v>
      </c>
      <c r="AJ196">
        <v>320.58092307695188</v>
      </c>
      <c r="AK196">
        <v>258.36800000071526</v>
      </c>
      <c r="AL196">
        <v>0</v>
      </c>
      <c r="AM196">
        <v>0</v>
      </c>
      <c r="AN196" s="481">
        <v>0</v>
      </c>
      <c r="AO196">
        <v>0</v>
      </c>
      <c r="AP196">
        <v>0</v>
      </c>
      <c r="AQ196">
        <v>0</v>
      </c>
      <c r="AR196">
        <v>0</v>
      </c>
      <c r="AS196">
        <v>0</v>
      </c>
      <c r="AT196">
        <v>0</v>
      </c>
      <c r="AU196" s="481">
        <v>0</v>
      </c>
      <c r="AV196">
        <v>0</v>
      </c>
      <c r="AW196">
        <v>0</v>
      </c>
      <c r="AX196">
        <v>0</v>
      </c>
      <c r="AY196">
        <v>274.33919999981299</v>
      </c>
      <c r="AZ196">
        <v>167.81953125004657</v>
      </c>
      <c r="BA196">
        <v>75.750400001183152</v>
      </c>
      <c r="BP196" s="481">
        <v>36.815548780490644</v>
      </c>
      <c r="BQ196">
        <v>0</v>
      </c>
      <c r="BR196">
        <v>0</v>
      </c>
      <c r="BS196">
        <v>7.0000000014260877E-3</v>
      </c>
      <c r="BT196">
        <v>0</v>
      </c>
    </row>
    <row r="197" spans="1:72" ht="15.75" customHeight="1" x14ac:dyDescent="0.25">
      <c r="A197" s="324" t="s">
        <v>1178</v>
      </c>
      <c r="B197" s="324">
        <v>46242</v>
      </c>
      <c r="C197" s="332">
        <v>0.20833333333333334</v>
      </c>
      <c r="D197" s="332">
        <v>0.25</v>
      </c>
      <c r="E197" s="481">
        <v>2761.4757101535797</v>
      </c>
      <c r="F197">
        <v>2733.9909565150738</v>
      </c>
      <c r="G197">
        <v>1812.4800000190735</v>
      </c>
      <c r="H197">
        <v>957.26191304624081</v>
      </c>
      <c r="I197">
        <v>395.36813559383154</v>
      </c>
      <c r="J197">
        <v>335.94142372906208</v>
      </c>
      <c r="K197">
        <v>363.64149152487516</v>
      </c>
      <c r="L197" s="481">
        <v>341.56474576145411</v>
      </c>
      <c r="M197">
        <v>360.50365868210793</v>
      </c>
      <c r="N197">
        <v>0</v>
      </c>
      <c r="O197">
        <v>0</v>
      </c>
      <c r="P197">
        <v>0</v>
      </c>
      <c r="Q197">
        <v>10.240000000223517</v>
      </c>
      <c r="R197">
        <v>100.95304347807541</v>
      </c>
      <c r="S197" s="481">
        <v>97.36347826058045</v>
      </c>
      <c r="T197">
        <v>67.96095072478056</v>
      </c>
      <c r="U197">
        <v>0</v>
      </c>
      <c r="V197">
        <v>0</v>
      </c>
      <c r="W197">
        <v>95.777391305193305</v>
      </c>
      <c r="X197">
        <v>0</v>
      </c>
      <c r="Y197">
        <v>94.849994140211493</v>
      </c>
      <c r="Z197" s="481">
        <v>0</v>
      </c>
      <c r="AA197">
        <v>0</v>
      </c>
      <c r="AB197">
        <v>97.405279503203928</v>
      </c>
      <c r="AC197">
        <v>27.020186335314065</v>
      </c>
      <c r="AD197">
        <v>108.75155279505998</v>
      </c>
      <c r="AE197">
        <v>0</v>
      </c>
      <c r="AF197">
        <v>0</v>
      </c>
      <c r="AG197" s="481">
        <v>0.1657419354924059</v>
      </c>
      <c r="AH197">
        <v>1.1205645161453504E-2</v>
      </c>
      <c r="AI197">
        <v>156.25280505046248</v>
      </c>
      <c r="AJ197">
        <v>320.38867692323402</v>
      </c>
      <c r="AK197">
        <v>257.28000000026077</v>
      </c>
      <c r="AL197">
        <v>0</v>
      </c>
      <c r="AM197">
        <v>0</v>
      </c>
      <c r="AN197" s="481">
        <v>0</v>
      </c>
      <c r="AO197">
        <v>0</v>
      </c>
      <c r="AP197">
        <v>0</v>
      </c>
      <c r="AQ197">
        <v>0</v>
      </c>
      <c r="AR197">
        <v>0</v>
      </c>
      <c r="AS197">
        <v>0</v>
      </c>
      <c r="AT197">
        <v>0</v>
      </c>
      <c r="AU197" s="481">
        <v>0</v>
      </c>
      <c r="AV197">
        <v>0</v>
      </c>
      <c r="AW197">
        <v>0</v>
      </c>
      <c r="AX197">
        <v>0</v>
      </c>
      <c r="AY197">
        <v>281.26399999996647</v>
      </c>
      <c r="AZ197">
        <v>159.35234374995343</v>
      </c>
      <c r="BA197">
        <v>73.190400000661612</v>
      </c>
      <c r="BP197" s="481">
        <v>14.451219512149692</v>
      </c>
      <c r="BQ197">
        <v>0</v>
      </c>
      <c r="BR197">
        <v>0</v>
      </c>
      <c r="BS197">
        <v>0</v>
      </c>
      <c r="BT197">
        <v>0</v>
      </c>
    </row>
    <row r="198" spans="1:72" ht="15.75" customHeight="1" x14ac:dyDescent="0.25">
      <c r="A198" s="324" t="s">
        <v>767</v>
      </c>
      <c r="B198" s="324">
        <v>46243</v>
      </c>
      <c r="C198" s="332">
        <v>0.25</v>
      </c>
      <c r="D198" s="332">
        <v>0.29166666666666669</v>
      </c>
      <c r="E198" s="481">
        <v>2660.2629565000534</v>
      </c>
      <c r="F198">
        <v>2646.787710160017</v>
      </c>
      <c r="G198">
        <v>1710.0799999833107</v>
      </c>
      <c r="H198">
        <v>945.0629565268755</v>
      </c>
      <c r="I198">
        <v>377.97749152779579</v>
      </c>
      <c r="J198">
        <v>326.50518293678761</v>
      </c>
      <c r="K198">
        <v>349.89559322595596</v>
      </c>
      <c r="L198" s="481">
        <v>336.6356610134244</v>
      </c>
      <c r="M198">
        <v>325.33335826918483</v>
      </c>
      <c r="N198">
        <v>0</v>
      </c>
      <c r="O198">
        <v>0</v>
      </c>
      <c r="P198">
        <v>0</v>
      </c>
      <c r="Q198">
        <v>7.4128695651888847</v>
      </c>
      <c r="R198">
        <v>100.14052173914388</v>
      </c>
      <c r="S198" s="481">
        <v>96.818086956627667</v>
      </c>
      <c r="T198">
        <v>64.446701449342072</v>
      </c>
      <c r="U198">
        <v>0</v>
      </c>
      <c r="V198">
        <v>0</v>
      </c>
      <c r="W198">
        <v>90.045217390172184</v>
      </c>
      <c r="X198">
        <v>0</v>
      </c>
      <c r="Y198">
        <v>94.925092191435397</v>
      </c>
      <c r="Z198" s="481">
        <v>0.52783203125</v>
      </c>
      <c r="AA198">
        <v>0.61055107525316998</v>
      </c>
      <c r="AB198">
        <v>92.185559006407857</v>
      </c>
      <c r="AC198">
        <v>26.690924260765314</v>
      </c>
      <c r="AD198">
        <v>105.17910447716713</v>
      </c>
      <c r="AE198">
        <v>0</v>
      </c>
      <c r="AF198">
        <v>0</v>
      </c>
      <c r="AG198" s="481">
        <v>0.16389738194266101</v>
      </c>
      <c r="AH198">
        <v>1.1221861851254289E-2</v>
      </c>
      <c r="AI198">
        <v>154.72002103645355</v>
      </c>
      <c r="AJ198">
        <v>316.84799999999814</v>
      </c>
      <c r="AK198">
        <v>254.59199999924749</v>
      </c>
      <c r="AL198">
        <v>0</v>
      </c>
      <c r="AM198">
        <v>0</v>
      </c>
      <c r="AN198" s="481">
        <v>0</v>
      </c>
      <c r="AO198">
        <v>0</v>
      </c>
      <c r="AP198">
        <v>0</v>
      </c>
      <c r="AQ198">
        <v>0</v>
      </c>
      <c r="AR198">
        <v>0</v>
      </c>
      <c r="AS198">
        <v>0</v>
      </c>
      <c r="AT198">
        <v>0</v>
      </c>
      <c r="AU198" s="481">
        <v>0</v>
      </c>
      <c r="AV198">
        <v>0</v>
      </c>
      <c r="AW198">
        <v>0</v>
      </c>
      <c r="AX198">
        <v>0</v>
      </c>
      <c r="AY198">
        <v>276.94400000013411</v>
      </c>
      <c r="AZ198">
        <v>152.79140625009313</v>
      </c>
      <c r="BA198">
        <v>73.190399998798966</v>
      </c>
      <c r="BP198" s="481">
        <v>2.3140625000232831</v>
      </c>
      <c r="BQ198">
        <v>0</v>
      </c>
      <c r="BR198">
        <v>0</v>
      </c>
      <c r="BS198">
        <v>0.3930000000000291</v>
      </c>
      <c r="BT198">
        <v>0.57991666666566744</v>
      </c>
    </row>
    <row r="199" spans="1:72" ht="15.75" customHeight="1" x14ac:dyDescent="0.25">
      <c r="A199" s="324" t="s">
        <v>768</v>
      </c>
      <c r="B199" s="324">
        <v>46243</v>
      </c>
      <c r="C199" s="332">
        <v>0.29166666666666669</v>
      </c>
      <c r="D199" s="332">
        <v>0.33333333333333331</v>
      </c>
      <c r="E199" s="481">
        <v>2705.4080000221729</v>
      </c>
      <c r="F199">
        <v>2701.9946666359901</v>
      </c>
      <c r="G199">
        <v>1787.2806956470013</v>
      </c>
      <c r="H199">
        <v>926.76452174782753</v>
      </c>
      <c r="I199">
        <v>366.46871303021908</v>
      </c>
      <c r="J199">
        <v>347.32152892649174</v>
      </c>
      <c r="K199">
        <v>382.19558152556419</v>
      </c>
      <c r="L199" s="481">
        <v>337.19105084985495</v>
      </c>
      <c r="M199">
        <v>341.29064172878861</v>
      </c>
      <c r="N199">
        <v>0</v>
      </c>
      <c r="O199">
        <v>0</v>
      </c>
      <c r="P199">
        <v>0</v>
      </c>
      <c r="Q199">
        <v>14.091130434535444</v>
      </c>
      <c r="R199">
        <v>100.4744347827509</v>
      </c>
      <c r="S199" s="481">
        <v>96.849870531819761</v>
      </c>
      <c r="T199">
        <v>51.366956520825624</v>
      </c>
      <c r="U199">
        <v>0</v>
      </c>
      <c r="V199">
        <v>0</v>
      </c>
      <c r="W199">
        <v>90.824347826652229</v>
      </c>
      <c r="X199">
        <v>0</v>
      </c>
      <c r="Y199">
        <v>94.800379506777972</v>
      </c>
      <c r="Z199" s="481">
        <v>0</v>
      </c>
      <c r="AA199">
        <v>6.669136424723547</v>
      </c>
      <c r="AB199">
        <v>91.239285713993013</v>
      </c>
      <c r="AC199">
        <v>26.751282649114728</v>
      </c>
      <c r="AD199">
        <v>132.32089552283287</v>
      </c>
      <c r="AE199">
        <v>0</v>
      </c>
      <c r="AF199">
        <v>0</v>
      </c>
      <c r="AG199" s="481">
        <v>0.16558695652202005</v>
      </c>
      <c r="AH199">
        <v>1.1233783309990031E-2</v>
      </c>
      <c r="AI199">
        <v>151.62406498380005</v>
      </c>
      <c r="AJ199">
        <v>322.96868571429513</v>
      </c>
      <c r="AK199">
        <v>260.11629268340766</v>
      </c>
      <c r="AL199">
        <v>0</v>
      </c>
      <c r="AM199">
        <v>0</v>
      </c>
      <c r="AN199" s="481">
        <v>0</v>
      </c>
      <c r="AO199">
        <v>0</v>
      </c>
      <c r="AP199">
        <v>0</v>
      </c>
      <c r="AQ199">
        <v>0</v>
      </c>
      <c r="AR199">
        <v>0</v>
      </c>
      <c r="AS199">
        <v>0</v>
      </c>
      <c r="AT199">
        <v>0</v>
      </c>
      <c r="AU199" s="481">
        <v>0</v>
      </c>
      <c r="AV199">
        <v>0</v>
      </c>
      <c r="AW199">
        <v>0</v>
      </c>
      <c r="AX199">
        <v>0</v>
      </c>
      <c r="AY199">
        <v>266.42240000003949</v>
      </c>
      <c r="AZ199">
        <v>144.94296874990687</v>
      </c>
      <c r="BA199">
        <v>68.492800001055002</v>
      </c>
      <c r="BP199" s="481">
        <v>2.1859374999767169</v>
      </c>
      <c r="BQ199">
        <v>0</v>
      </c>
      <c r="BR199">
        <v>0</v>
      </c>
      <c r="BS199">
        <v>13.515825000000405</v>
      </c>
      <c r="BT199">
        <v>9.6782009803937399</v>
      </c>
    </row>
    <row r="200" spans="1:72" ht="15.75" customHeight="1" x14ac:dyDescent="0.25">
      <c r="A200" s="324" t="s">
        <v>769</v>
      </c>
      <c r="B200" s="324">
        <v>46243</v>
      </c>
      <c r="C200" s="332">
        <v>0.33333333333333331</v>
      </c>
      <c r="D200" s="332">
        <v>0.375</v>
      </c>
      <c r="E200" s="481">
        <v>2577.7493333220482</v>
      </c>
      <c r="F200">
        <v>2578.4320000112057</v>
      </c>
      <c r="G200">
        <v>1660.8686377108097</v>
      </c>
      <c r="H200">
        <v>936.73739129304886</v>
      </c>
      <c r="I200">
        <v>346.06172764673829</v>
      </c>
      <c r="J200">
        <v>274.36257627233863</v>
      </c>
      <c r="K200">
        <v>365.56740152090788</v>
      </c>
      <c r="L200" s="481">
        <v>336.35796609520912</v>
      </c>
      <c r="M200">
        <v>325.62840911746025</v>
      </c>
      <c r="N200">
        <v>0</v>
      </c>
      <c r="O200">
        <v>0</v>
      </c>
      <c r="P200">
        <v>0</v>
      </c>
      <c r="Q200">
        <v>0</v>
      </c>
      <c r="R200">
        <v>96.890434782486409</v>
      </c>
      <c r="S200" s="481">
        <v>96.986651207320392</v>
      </c>
      <c r="T200">
        <v>40.292173913680017</v>
      </c>
      <c r="U200">
        <v>0</v>
      </c>
      <c r="V200">
        <v>0</v>
      </c>
      <c r="W200">
        <v>99.238956522196531</v>
      </c>
      <c r="X200">
        <v>0</v>
      </c>
      <c r="Y200">
        <v>94.971875000279397</v>
      </c>
      <c r="Z200" s="481">
        <v>0</v>
      </c>
      <c r="AA200">
        <v>12.129473990702536</v>
      </c>
      <c r="AB200">
        <v>75.457142857369035</v>
      </c>
      <c r="AC200">
        <v>26.7890625</v>
      </c>
      <c r="AD200">
        <v>82.3125</v>
      </c>
      <c r="AE200">
        <v>0</v>
      </c>
      <c r="AF200">
        <v>0</v>
      </c>
      <c r="AG200" s="481">
        <v>0.16378260869896621</v>
      </c>
      <c r="AH200">
        <v>1.1483870967595067E-2</v>
      </c>
      <c r="AI200">
        <v>154.35483871027827</v>
      </c>
      <c r="AJ200">
        <v>317.42171428562142</v>
      </c>
      <c r="AK200">
        <v>255.01970731653273</v>
      </c>
      <c r="AL200">
        <v>0</v>
      </c>
      <c r="AM200">
        <v>0</v>
      </c>
      <c r="AN200" s="481">
        <v>0</v>
      </c>
      <c r="AO200">
        <v>0</v>
      </c>
      <c r="AP200">
        <v>0</v>
      </c>
      <c r="AQ200">
        <v>0</v>
      </c>
      <c r="AR200">
        <v>0</v>
      </c>
      <c r="AS200">
        <v>0</v>
      </c>
      <c r="AT200">
        <v>0</v>
      </c>
      <c r="AU200" s="481">
        <v>0</v>
      </c>
      <c r="AV200">
        <v>0</v>
      </c>
      <c r="AW200">
        <v>0</v>
      </c>
      <c r="AX200">
        <v>0</v>
      </c>
      <c r="AY200">
        <v>261.15199999976903</v>
      </c>
      <c r="AZ200">
        <v>141.83203125</v>
      </c>
      <c r="BA200">
        <v>63.980799999088049</v>
      </c>
      <c r="BP200" s="481">
        <v>2.3937500000465661</v>
      </c>
      <c r="BQ200">
        <v>0</v>
      </c>
      <c r="BR200">
        <v>0</v>
      </c>
      <c r="BS200">
        <v>25.362006932771692</v>
      </c>
      <c r="BT200">
        <v>18.657149019607459</v>
      </c>
    </row>
    <row r="201" spans="1:72" ht="15.75" customHeight="1" x14ac:dyDescent="0.25">
      <c r="A201" s="324" t="s">
        <v>770</v>
      </c>
      <c r="B201" s="324">
        <v>46243</v>
      </c>
      <c r="C201" s="332">
        <v>0.375</v>
      </c>
      <c r="D201" s="332">
        <v>0.41666666666666669</v>
      </c>
      <c r="E201" s="481">
        <v>2709.5040000081062</v>
      </c>
      <c r="F201">
        <v>2693.119999974966</v>
      </c>
      <c r="G201">
        <v>1742.7292753458023</v>
      </c>
      <c r="H201">
        <v>973.06713043153286</v>
      </c>
      <c r="I201">
        <v>334.72650847584009</v>
      </c>
      <c r="J201">
        <v>327.65570169687271</v>
      </c>
      <c r="K201">
        <v>345.03593220561743</v>
      </c>
      <c r="L201" s="481">
        <v>339.8985762745142</v>
      </c>
      <c r="M201">
        <v>396.23593220487237</v>
      </c>
      <c r="N201">
        <v>0</v>
      </c>
      <c r="O201">
        <v>0</v>
      </c>
      <c r="P201">
        <v>0</v>
      </c>
      <c r="Q201">
        <v>0</v>
      </c>
      <c r="R201">
        <v>100.59130434785038</v>
      </c>
      <c r="S201" s="481">
        <v>96.951652173884213</v>
      </c>
      <c r="T201">
        <v>15.653101448900998</v>
      </c>
      <c r="U201">
        <v>0</v>
      </c>
      <c r="V201">
        <v>0</v>
      </c>
      <c r="W201">
        <v>109.87965217325836</v>
      </c>
      <c r="X201">
        <v>0</v>
      </c>
      <c r="Y201">
        <v>94.989926241803914</v>
      </c>
      <c r="Z201" s="481">
        <v>0</v>
      </c>
      <c r="AA201">
        <v>22.751164596294984</v>
      </c>
      <c r="AB201">
        <v>114.57763975160196</v>
      </c>
      <c r="AC201">
        <v>27.273388975299895</v>
      </c>
      <c r="AD201">
        <v>106.08623417746276</v>
      </c>
      <c r="AE201">
        <v>0</v>
      </c>
      <c r="AF201">
        <v>0</v>
      </c>
      <c r="AG201" s="481">
        <v>0.1655217391307815</v>
      </c>
      <c r="AH201">
        <v>1.13611500701154E-2</v>
      </c>
      <c r="AI201">
        <v>154.34408602211624</v>
      </c>
      <c r="AJ201">
        <v>319.94879999989644</v>
      </c>
      <c r="AK201">
        <v>257.7920000012964</v>
      </c>
      <c r="AL201">
        <v>0</v>
      </c>
      <c r="AM201">
        <v>0</v>
      </c>
      <c r="AN201" s="481">
        <v>0</v>
      </c>
      <c r="AO201">
        <v>0</v>
      </c>
      <c r="AP201">
        <v>0</v>
      </c>
      <c r="AQ201">
        <v>0</v>
      </c>
      <c r="AR201">
        <v>0</v>
      </c>
      <c r="AS201">
        <v>0</v>
      </c>
      <c r="AT201">
        <v>0</v>
      </c>
      <c r="AU201" s="481">
        <v>0</v>
      </c>
      <c r="AV201">
        <v>0</v>
      </c>
      <c r="AW201">
        <v>0</v>
      </c>
      <c r="AX201">
        <v>0</v>
      </c>
      <c r="AY201">
        <v>276.65920000011101</v>
      </c>
      <c r="AZ201">
        <v>127.04609375004657</v>
      </c>
      <c r="BA201">
        <v>47.007999999448657</v>
      </c>
      <c r="BP201" s="481">
        <v>2.7937499999534339</v>
      </c>
      <c r="BQ201">
        <v>0</v>
      </c>
      <c r="BR201">
        <v>0</v>
      </c>
      <c r="BS201">
        <v>53.180818067226937</v>
      </c>
      <c r="BT201">
        <v>39.982111484594498</v>
      </c>
    </row>
    <row r="202" spans="1:72" ht="15.75" customHeight="1" x14ac:dyDescent="0.25">
      <c r="A202" s="324" t="s">
        <v>923</v>
      </c>
      <c r="B202" s="324">
        <v>46243</v>
      </c>
      <c r="C202" s="332">
        <v>0.41666666666666669</v>
      </c>
      <c r="D202" s="332">
        <v>0.45833333333333331</v>
      </c>
      <c r="E202" s="481">
        <v>2849.6287536025047</v>
      </c>
      <c r="F202">
        <v>2833.0666666924953</v>
      </c>
      <c r="G202">
        <v>1850.1453912854195</v>
      </c>
      <c r="H202">
        <v>1007.6160000115633</v>
      </c>
      <c r="I202">
        <v>380.09491525217891</v>
      </c>
      <c r="J202">
        <v>328.5026711858809</v>
      </c>
      <c r="K202">
        <v>369.40366101264954</v>
      </c>
      <c r="L202" s="481">
        <v>321.79171073436737</v>
      </c>
      <c r="M202">
        <v>431.22549152374268</v>
      </c>
      <c r="N202">
        <v>0</v>
      </c>
      <c r="O202">
        <v>0</v>
      </c>
      <c r="P202">
        <v>0</v>
      </c>
      <c r="Q202">
        <v>8.8064000010490417</v>
      </c>
      <c r="R202">
        <v>100.22399999992922</v>
      </c>
      <c r="S202" s="481">
        <v>96.896000000182539</v>
      </c>
      <c r="T202">
        <v>19.797333333641291</v>
      </c>
      <c r="U202">
        <v>0</v>
      </c>
      <c r="V202">
        <v>0</v>
      </c>
      <c r="W202">
        <v>135.23478260915726</v>
      </c>
      <c r="X202">
        <v>0</v>
      </c>
      <c r="Y202">
        <v>94.545031056273729</v>
      </c>
      <c r="Z202" s="481">
        <v>0</v>
      </c>
      <c r="AA202">
        <v>21.870923913025763</v>
      </c>
      <c r="AB202">
        <v>109.66149068297818</v>
      </c>
      <c r="AC202">
        <v>27.015673524700105</v>
      </c>
      <c r="AD202">
        <v>110.07001582253724</v>
      </c>
      <c r="AE202">
        <v>0</v>
      </c>
      <c r="AF202">
        <v>0</v>
      </c>
      <c r="AG202" s="481">
        <v>0.16395652173378039</v>
      </c>
      <c r="AH202">
        <v>1.2358695652210372E-2</v>
      </c>
      <c r="AI202">
        <v>137.17157550156116</v>
      </c>
      <c r="AJ202">
        <v>324.34560000011697</v>
      </c>
      <c r="AK202">
        <v>261.75999999977648</v>
      </c>
      <c r="AL202">
        <v>0</v>
      </c>
      <c r="AM202">
        <v>0</v>
      </c>
      <c r="AN202" s="481">
        <v>0</v>
      </c>
      <c r="AO202">
        <v>0</v>
      </c>
      <c r="AP202">
        <v>0</v>
      </c>
      <c r="AQ202">
        <v>0</v>
      </c>
      <c r="AR202">
        <v>0</v>
      </c>
      <c r="AS202">
        <v>0</v>
      </c>
      <c r="AT202">
        <v>0</v>
      </c>
      <c r="AU202" s="481">
        <v>0</v>
      </c>
      <c r="AV202">
        <v>0</v>
      </c>
      <c r="AW202">
        <v>0</v>
      </c>
      <c r="AX202">
        <v>0</v>
      </c>
      <c r="AY202">
        <v>279.21920000016689</v>
      </c>
      <c r="AZ202">
        <v>147.94062500004657</v>
      </c>
      <c r="BA202">
        <v>44.089600000530481</v>
      </c>
      <c r="BP202" s="481">
        <v>2.3125</v>
      </c>
      <c r="BQ202">
        <v>0</v>
      </c>
      <c r="BR202">
        <v>0</v>
      </c>
      <c r="BS202">
        <v>48.429150000001755</v>
      </c>
      <c r="BT202">
        <v>35.747294117645652</v>
      </c>
    </row>
    <row r="203" spans="1:72" ht="15.75" customHeight="1" x14ac:dyDescent="0.25">
      <c r="A203" s="324" t="s">
        <v>924</v>
      </c>
      <c r="B203" s="324">
        <v>46243</v>
      </c>
      <c r="C203" s="332">
        <v>0.45833333333333331</v>
      </c>
      <c r="D203" s="332">
        <v>0.5</v>
      </c>
      <c r="E203" s="481">
        <v>2791.2459130585194</v>
      </c>
      <c r="F203">
        <v>2774.5947826206684</v>
      </c>
      <c r="G203">
        <v>1775.6160000264645</v>
      </c>
      <c r="H203">
        <v>1014.7839999943972</v>
      </c>
      <c r="I203">
        <v>396.23353828117251</v>
      </c>
      <c r="J203">
        <v>310.56705084443092</v>
      </c>
      <c r="K203">
        <v>364.40159235149622</v>
      </c>
      <c r="L203" s="481">
        <v>329.0557468906045</v>
      </c>
      <c r="M203">
        <v>384.88754646480083</v>
      </c>
      <c r="N203">
        <v>0</v>
      </c>
      <c r="O203">
        <v>0</v>
      </c>
      <c r="P203">
        <v>0</v>
      </c>
      <c r="Q203">
        <v>35.737599999643862</v>
      </c>
      <c r="R203">
        <v>99.795478261075914</v>
      </c>
      <c r="S203" s="481">
        <v>96.495304347481579</v>
      </c>
      <c r="T203">
        <v>17.407999999821186</v>
      </c>
      <c r="U203">
        <v>0</v>
      </c>
      <c r="V203">
        <v>0</v>
      </c>
      <c r="W203">
        <v>135.85808695666492</v>
      </c>
      <c r="X203">
        <v>0</v>
      </c>
      <c r="Y203">
        <v>94.268633540254086</v>
      </c>
      <c r="Z203" s="481">
        <v>0</v>
      </c>
      <c r="AA203">
        <v>23.766304347838741</v>
      </c>
      <c r="AB203">
        <v>111.20685170823708</v>
      </c>
      <c r="AC203">
        <v>27.01693517062813</v>
      </c>
      <c r="AD203">
        <v>93.8125</v>
      </c>
      <c r="AE203">
        <v>0</v>
      </c>
      <c r="AF203">
        <v>0</v>
      </c>
      <c r="AG203" s="481">
        <v>0.16573913043612265</v>
      </c>
      <c r="AH203">
        <v>1.160869565228495E-2</v>
      </c>
      <c r="AI203">
        <v>143.23913043458015</v>
      </c>
      <c r="AJ203">
        <v>324.74239999987185</v>
      </c>
      <c r="AK203">
        <v>262.17768421024084</v>
      </c>
      <c r="AL203">
        <v>0</v>
      </c>
      <c r="AM203">
        <v>0</v>
      </c>
      <c r="AN203" s="481">
        <v>0</v>
      </c>
      <c r="AO203">
        <v>0</v>
      </c>
      <c r="AP203">
        <v>0</v>
      </c>
      <c r="AQ203">
        <v>0</v>
      </c>
      <c r="AR203">
        <v>0</v>
      </c>
      <c r="AS203">
        <v>0</v>
      </c>
      <c r="AT203">
        <v>0</v>
      </c>
      <c r="AU203" s="481">
        <v>0</v>
      </c>
      <c r="AV203">
        <v>0</v>
      </c>
      <c r="AW203">
        <v>0</v>
      </c>
      <c r="AX203">
        <v>0</v>
      </c>
      <c r="AY203">
        <v>281.52320000017062</v>
      </c>
      <c r="AZ203">
        <v>158.30624999990687</v>
      </c>
      <c r="BA203">
        <v>42.924800001084805</v>
      </c>
      <c r="BP203" s="481">
        <v>2.4527439024532214</v>
      </c>
      <c r="BQ203">
        <v>0</v>
      </c>
      <c r="BR203">
        <v>0</v>
      </c>
      <c r="BS203">
        <v>54.699824999999691</v>
      </c>
      <c r="BT203">
        <v>40.416739495798538</v>
      </c>
    </row>
    <row r="204" spans="1:72" ht="15.75" customHeight="1" x14ac:dyDescent="0.25">
      <c r="A204" s="324" t="s">
        <v>925</v>
      </c>
      <c r="B204" s="324">
        <v>46243</v>
      </c>
      <c r="C204" s="332">
        <v>0.5</v>
      </c>
      <c r="D204" s="332">
        <v>0.54166666666666663</v>
      </c>
      <c r="E204" s="481">
        <v>2775.0399999916553</v>
      </c>
      <c r="F204">
        <v>2764.5916003584862</v>
      </c>
      <c r="G204">
        <v>1816.5759999752045</v>
      </c>
      <c r="H204">
        <v>967.68000000715256</v>
      </c>
      <c r="I204">
        <v>377.94517358392477</v>
      </c>
      <c r="J204">
        <v>322.29966102167964</v>
      </c>
      <c r="K204">
        <v>375.3776618912816</v>
      </c>
      <c r="L204" s="481">
        <v>335.87200000137091</v>
      </c>
      <c r="M204">
        <v>391.33916540071368</v>
      </c>
      <c r="N204">
        <v>0</v>
      </c>
      <c r="O204">
        <v>0</v>
      </c>
      <c r="P204">
        <v>0</v>
      </c>
      <c r="Q204">
        <v>28.015304347500205</v>
      </c>
      <c r="R204">
        <v>99.980196114629507</v>
      </c>
      <c r="S204" s="481">
        <v>96.378434782847762</v>
      </c>
      <c r="T204">
        <v>5.1200000001117587</v>
      </c>
      <c r="U204">
        <v>0</v>
      </c>
      <c r="V204">
        <v>0</v>
      </c>
      <c r="W204">
        <v>144.76243478246033</v>
      </c>
      <c r="X204">
        <v>0</v>
      </c>
      <c r="Y204">
        <v>94.206521739251912</v>
      </c>
      <c r="Z204" s="481">
        <v>0</v>
      </c>
      <c r="AA204">
        <v>34.878299689444248</v>
      </c>
      <c r="AB204">
        <v>117.64498820761219</v>
      </c>
      <c r="AC204">
        <v>27.591614907141775</v>
      </c>
      <c r="AD204">
        <v>110.93614130467176</v>
      </c>
      <c r="AE204">
        <v>0</v>
      </c>
      <c r="AF204">
        <v>0</v>
      </c>
      <c r="AG204" s="481">
        <v>0.1637391304357152</v>
      </c>
      <c r="AH204">
        <v>1.1233695652208553E-2</v>
      </c>
      <c r="AI204">
        <v>150.43478260841221</v>
      </c>
      <c r="AJ204">
        <v>325.32480000006035</v>
      </c>
      <c r="AK204">
        <v>262.51991578843445</v>
      </c>
      <c r="AL204">
        <v>0</v>
      </c>
      <c r="AM204">
        <v>0</v>
      </c>
      <c r="AN204" s="481">
        <v>0</v>
      </c>
      <c r="AO204">
        <v>0</v>
      </c>
      <c r="AP204">
        <v>0</v>
      </c>
      <c r="AQ204">
        <v>0</v>
      </c>
      <c r="AR204">
        <v>0</v>
      </c>
      <c r="AS204">
        <v>0</v>
      </c>
      <c r="AT204">
        <v>0</v>
      </c>
      <c r="AU204" s="481">
        <v>0</v>
      </c>
      <c r="AV204">
        <v>0</v>
      </c>
      <c r="AW204">
        <v>0</v>
      </c>
      <c r="AX204">
        <v>0</v>
      </c>
      <c r="AY204">
        <v>273.33119999989867</v>
      </c>
      <c r="AZ204">
        <v>143.64296875009313</v>
      </c>
      <c r="BA204">
        <v>32.81279999949038</v>
      </c>
      <c r="BP204" s="481">
        <v>2.1722560975467786</v>
      </c>
      <c r="BQ204">
        <v>0</v>
      </c>
      <c r="BR204">
        <v>0</v>
      </c>
      <c r="BS204">
        <v>81.066624999999476</v>
      </c>
      <c r="BT204">
        <v>59.146786582401546</v>
      </c>
    </row>
    <row r="205" spans="1:72" ht="15.75" customHeight="1" x14ac:dyDescent="0.25">
      <c r="A205" s="324" t="s">
        <v>926</v>
      </c>
      <c r="B205" s="324">
        <v>46243</v>
      </c>
      <c r="C205" s="332">
        <v>0.54166666666666663</v>
      </c>
      <c r="D205" s="332">
        <v>0.58333333333333337</v>
      </c>
      <c r="E205" s="481">
        <v>2826.9226666688919</v>
      </c>
      <c r="F205">
        <v>2837.8162837028503</v>
      </c>
      <c r="G205">
        <v>1868.4586666822433</v>
      </c>
      <c r="H205">
        <v>981.33333332836628</v>
      </c>
      <c r="I205">
        <v>393.94494915008545</v>
      </c>
      <c r="J205">
        <v>314.12501694634557</v>
      </c>
      <c r="K205">
        <v>385.99593219906092</v>
      </c>
      <c r="L205" s="481">
        <v>315.89711748063564</v>
      </c>
      <c r="M205">
        <v>449.06738983094692</v>
      </c>
      <c r="N205">
        <v>0</v>
      </c>
      <c r="O205">
        <v>0</v>
      </c>
      <c r="P205">
        <v>0</v>
      </c>
      <c r="Q205">
        <v>35.984695652499795</v>
      </c>
      <c r="R205">
        <v>99.516151711344719</v>
      </c>
      <c r="S205" s="481">
        <v>96.178086956497282</v>
      </c>
      <c r="T205">
        <v>6.144000000320375</v>
      </c>
      <c r="U205">
        <v>0</v>
      </c>
      <c r="V205">
        <v>0</v>
      </c>
      <c r="W205">
        <v>147.92347826063633</v>
      </c>
      <c r="X205">
        <v>0</v>
      </c>
      <c r="Y205">
        <v>91.830745341256261</v>
      </c>
      <c r="Z205" s="481">
        <v>0</v>
      </c>
      <c r="AA205">
        <v>33.955551242223009</v>
      </c>
      <c r="AB205">
        <v>104.46907429210842</v>
      </c>
      <c r="AC205">
        <v>27.953949922230095</v>
      </c>
      <c r="AD205">
        <v>116.48701121099293</v>
      </c>
      <c r="AE205">
        <v>0</v>
      </c>
      <c r="AF205">
        <v>0</v>
      </c>
      <c r="AG205" s="481">
        <v>0.16573913044339861</v>
      </c>
      <c r="AH205">
        <v>1.1233695651981179E-2</v>
      </c>
      <c r="AI205">
        <v>131.85869565233588</v>
      </c>
      <c r="AJ205">
        <v>324.64640000020154</v>
      </c>
      <c r="AK205">
        <v>262.63040000107139</v>
      </c>
      <c r="AL205">
        <v>0</v>
      </c>
      <c r="AM205">
        <v>0</v>
      </c>
      <c r="AN205" s="481">
        <v>0</v>
      </c>
      <c r="AO205">
        <v>0</v>
      </c>
      <c r="AP205">
        <v>0</v>
      </c>
      <c r="AQ205">
        <v>0</v>
      </c>
      <c r="AR205">
        <v>0</v>
      </c>
      <c r="AS205">
        <v>0</v>
      </c>
      <c r="AT205">
        <v>0</v>
      </c>
      <c r="AU205" s="481">
        <v>0</v>
      </c>
      <c r="AV205">
        <v>0</v>
      </c>
      <c r="AW205">
        <v>0</v>
      </c>
      <c r="AX205">
        <v>0</v>
      </c>
      <c r="AY205">
        <v>281.26720000011846</v>
      </c>
      <c r="AZ205">
        <v>144.55546874995343</v>
      </c>
      <c r="BA205">
        <v>35.206400001421571</v>
      </c>
      <c r="BP205" s="481">
        <v>3.2203947368543595</v>
      </c>
      <c r="BQ205">
        <v>0</v>
      </c>
      <c r="BR205">
        <v>0</v>
      </c>
      <c r="BS205">
        <v>83.492133333333186</v>
      </c>
      <c r="BT205">
        <v>59.839101652891259</v>
      </c>
    </row>
    <row r="206" spans="1:72" ht="15.75" customHeight="1" x14ac:dyDescent="0.25">
      <c r="A206" s="324" t="s">
        <v>927</v>
      </c>
      <c r="B206" s="324">
        <v>46243</v>
      </c>
      <c r="C206" s="332">
        <v>0.58333333333333337</v>
      </c>
      <c r="D206" s="332">
        <v>0.625</v>
      </c>
      <c r="E206" s="481">
        <v>2824.1920000016689</v>
      </c>
      <c r="F206">
        <v>2807.1253333091736</v>
      </c>
      <c r="G206">
        <v>1857.120463758707</v>
      </c>
      <c r="H206">
        <v>969.72800000011921</v>
      </c>
      <c r="I206">
        <v>371.41694915294647</v>
      </c>
      <c r="J206">
        <v>311.0488275885582</v>
      </c>
      <c r="K206">
        <v>392.38291525095701</v>
      </c>
      <c r="L206" s="481">
        <v>328.4568275809288</v>
      </c>
      <c r="M206">
        <v>447.78305084630847</v>
      </c>
      <c r="N206">
        <v>0</v>
      </c>
      <c r="O206">
        <v>0</v>
      </c>
      <c r="P206">
        <v>0</v>
      </c>
      <c r="Q206">
        <v>58.879999999888241</v>
      </c>
      <c r="R206">
        <v>97.403988000005484</v>
      </c>
      <c r="S206" s="481">
        <v>96.155826087109745</v>
      </c>
      <c r="T206">
        <v>3.1339501775801182</v>
      </c>
      <c r="U206">
        <v>0</v>
      </c>
      <c r="V206">
        <v>0</v>
      </c>
      <c r="W206">
        <v>143.91652173921466</v>
      </c>
      <c r="X206">
        <v>0</v>
      </c>
      <c r="Y206">
        <v>92.954968944657594</v>
      </c>
      <c r="Z206" s="481">
        <v>0</v>
      </c>
      <c r="AA206">
        <v>38.173718944075517</v>
      </c>
      <c r="AB206">
        <v>102.82194293476641</v>
      </c>
      <c r="AC206">
        <v>28.251019021961838</v>
      </c>
      <c r="AD206">
        <v>117.1080974843353</v>
      </c>
      <c r="AE206">
        <v>0</v>
      </c>
      <c r="AF206">
        <v>0</v>
      </c>
      <c r="AG206" s="481">
        <v>0.16460869564980385</v>
      </c>
      <c r="AH206">
        <v>1.1358695652006645E-2</v>
      </c>
      <c r="AI206">
        <v>148.44565217476338</v>
      </c>
      <c r="AJ206">
        <v>323.36639999970794</v>
      </c>
      <c r="AK206">
        <v>261.68319999892265</v>
      </c>
      <c r="AL206">
        <v>0</v>
      </c>
      <c r="AM206">
        <v>0</v>
      </c>
      <c r="AN206" s="481">
        <v>0</v>
      </c>
      <c r="AO206">
        <v>0</v>
      </c>
      <c r="AP206">
        <v>0</v>
      </c>
      <c r="AQ206">
        <v>0</v>
      </c>
      <c r="AR206">
        <v>0</v>
      </c>
      <c r="AS206">
        <v>0</v>
      </c>
      <c r="AT206">
        <v>0</v>
      </c>
      <c r="AU206" s="481">
        <v>0</v>
      </c>
      <c r="AV206">
        <v>0</v>
      </c>
      <c r="AW206">
        <v>0</v>
      </c>
      <c r="AX206">
        <v>0</v>
      </c>
      <c r="AY206">
        <v>270.17279999982566</v>
      </c>
      <c r="AZ206">
        <v>141.67656249995343</v>
      </c>
      <c r="BA206">
        <v>28.153599997982383</v>
      </c>
      <c r="BP206" s="481">
        <v>3.1046052630990744</v>
      </c>
      <c r="BQ206">
        <v>0</v>
      </c>
      <c r="BR206">
        <v>0</v>
      </c>
      <c r="BS206">
        <v>98.939583053221213</v>
      </c>
      <c r="BT206">
        <v>65.157383333335019</v>
      </c>
    </row>
    <row r="207" spans="1:72" ht="15.75" customHeight="1" x14ac:dyDescent="0.25">
      <c r="A207" s="324" t="s">
        <v>928</v>
      </c>
      <c r="B207" s="324">
        <v>46243</v>
      </c>
      <c r="C207" s="332">
        <v>0.625</v>
      </c>
      <c r="D207" s="332">
        <v>0.66666666666666663</v>
      </c>
      <c r="E207" s="481">
        <v>2881.3875942230225</v>
      </c>
      <c r="F207">
        <v>2856.9600000083447</v>
      </c>
      <c r="G207">
        <v>1861.3648695647717</v>
      </c>
      <c r="H207">
        <v>1014.4426666647196</v>
      </c>
      <c r="I207">
        <v>406.47593220323324</v>
      </c>
      <c r="J207">
        <v>321.3839859738946</v>
      </c>
      <c r="K207">
        <v>374.47159322351217</v>
      </c>
      <c r="L207" s="481">
        <v>329.3832752853632</v>
      </c>
      <c r="M207">
        <v>418.78308358043432</v>
      </c>
      <c r="N207">
        <v>0</v>
      </c>
      <c r="O207">
        <v>0</v>
      </c>
      <c r="P207">
        <v>0</v>
      </c>
      <c r="Q207">
        <v>24.575999999418855</v>
      </c>
      <c r="R207">
        <v>97.391738707665354</v>
      </c>
      <c r="S207" s="481">
        <v>96.413414721842855</v>
      </c>
      <c r="T207">
        <v>16.477033605799079</v>
      </c>
      <c r="U207">
        <v>0</v>
      </c>
      <c r="V207">
        <v>0</v>
      </c>
      <c r="W207">
        <v>181.05980540532619</v>
      </c>
      <c r="X207">
        <v>0</v>
      </c>
      <c r="Y207">
        <v>93.1102484469302</v>
      </c>
      <c r="Z207" s="481">
        <v>0</v>
      </c>
      <c r="AA207">
        <v>29.829968944133725</v>
      </c>
      <c r="AB207">
        <v>103.39751552836969</v>
      </c>
      <c r="AC207">
        <v>27.791925465688109</v>
      </c>
      <c r="AD207">
        <v>117.89246894419193</v>
      </c>
      <c r="AE207">
        <v>0</v>
      </c>
      <c r="AF207">
        <v>0</v>
      </c>
      <c r="AG207" s="481">
        <v>0.16286956521071261</v>
      </c>
      <c r="AH207">
        <v>1.1233695652435927E-2</v>
      </c>
      <c r="AI207">
        <v>144.80434782616794</v>
      </c>
      <c r="AJ207">
        <v>321.78013658546843</v>
      </c>
      <c r="AK207">
        <v>259.60594285838306</v>
      </c>
      <c r="AL207">
        <v>0</v>
      </c>
      <c r="AM207">
        <v>0</v>
      </c>
      <c r="AN207" s="481">
        <v>0</v>
      </c>
      <c r="AO207">
        <v>0</v>
      </c>
      <c r="AP207">
        <v>0</v>
      </c>
      <c r="AQ207">
        <v>0</v>
      </c>
      <c r="AR207">
        <v>0</v>
      </c>
      <c r="AS207">
        <v>0</v>
      </c>
      <c r="AT207">
        <v>0</v>
      </c>
      <c r="AU207" s="481">
        <v>0</v>
      </c>
      <c r="AV207">
        <v>0</v>
      </c>
      <c r="AW207">
        <v>0</v>
      </c>
      <c r="AX207">
        <v>0</v>
      </c>
      <c r="AY207">
        <v>266.32640000013635</v>
      </c>
      <c r="AZ207">
        <v>167.83906250004657</v>
      </c>
      <c r="BA207">
        <v>38.44480000063777</v>
      </c>
      <c r="BP207" s="481">
        <v>3.5421875000465661</v>
      </c>
      <c r="BQ207">
        <v>0</v>
      </c>
      <c r="BR207">
        <v>0</v>
      </c>
      <c r="BS207">
        <v>64.88513361344485</v>
      </c>
      <c r="BT207">
        <v>42.071787254903029</v>
      </c>
    </row>
    <row r="208" spans="1:72" ht="15.75" customHeight="1" x14ac:dyDescent="0.25">
      <c r="A208" s="324" t="s">
        <v>929</v>
      </c>
      <c r="B208" s="324">
        <v>46243</v>
      </c>
      <c r="C208" s="332">
        <v>0.66666666666666663</v>
      </c>
      <c r="D208" s="332">
        <v>0.70833333333333337</v>
      </c>
      <c r="E208" s="481">
        <v>2971.2027826011181</v>
      </c>
      <c r="F208">
        <v>2961.2299130558968</v>
      </c>
      <c r="G208">
        <v>1943.552000015974</v>
      </c>
      <c r="H208">
        <v>1035.2639999985695</v>
      </c>
      <c r="I208">
        <v>422.45668939501047</v>
      </c>
      <c r="J208">
        <v>332.38689951971173</v>
      </c>
      <c r="K208">
        <v>379.39200000464916</v>
      </c>
      <c r="L208" s="481">
        <v>336.77632239460945</v>
      </c>
      <c r="M208">
        <v>466.23000706732273</v>
      </c>
      <c r="N208">
        <v>0</v>
      </c>
      <c r="O208">
        <v>0</v>
      </c>
      <c r="P208">
        <v>0</v>
      </c>
      <c r="Q208">
        <v>23.552000000141561</v>
      </c>
      <c r="R208">
        <v>97.744702821597457</v>
      </c>
      <c r="S208" s="481">
        <v>95.988574467133731</v>
      </c>
      <c r="T208">
        <v>38.372324324212968</v>
      </c>
      <c r="U208">
        <v>0</v>
      </c>
      <c r="V208">
        <v>0</v>
      </c>
      <c r="W208">
        <v>156.90862702671438</v>
      </c>
      <c r="X208">
        <v>0</v>
      </c>
      <c r="Y208">
        <v>92.197049689479172</v>
      </c>
      <c r="Z208" s="481">
        <v>0</v>
      </c>
      <c r="AA208">
        <v>15.348109957296401</v>
      </c>
      <c r="AB208">
        <v>105.74304153723642</v>
      </c>
      <c r="AC208">
        <v>28.20935330633074</v>
      </c>
      <c r="AD208">
        <v>115.9544060556218</v>
      </c>
      <c r="AE208">
        <v>0</v>
      </c>
      <c r="AF208">
        <v>0</v>
      </c>
      <c r="AG208" s="481">
        <v>0.16576344087297912</v>
      </c>
      <c r="AH208">
        <v>1.1358695652234019E-2</v>
      </c>
      <c r="AI208">
        <v>149.97826086916029</v>
      </c>
      <c r="AJ208">
        <v>320.04066341463476</v>
      </c>
      <c r="AK208">
        <v>258.1717802202329</v>
      </c>
      <c r="AL208">
        <v>0</v>
      </c>
      <c r="AM208">
        <v>0</v>
      </c>
      <c r="AN208" s="481">
        <v>0</v>
      </c>
      <c r="AO208">
        <v>0</v>
      </c>
      <c r="AP208">
        <v>0</v>
      </c>
      <c r="AQ208">
        <v>0</v>
      </c>
      <c r="AR208">
        <v>0</v>
      </c>
      <c r="AS208">
        <v>0</v>
      </c>
      <c r="AT208">
        <v>0</v>
      </c>
      <c r="AU208" s="481">
        <v>0</v>
      </c>
      <c r="AV208">
        <v>0</v>
      </c>
      <c r="AW208">
        <v>0</v>
      </c>
      <c r="AX208">
        <v>0</v>
      </c>
      <c r="AY208">
        <v>266.33600000012666</v>
      </c>
      <c r="AZ208">
        <v>183.26718750002328</v>
      </c>
      <c r="BA208">
        <v>53.747199999168515</v>
      </c>
      <c r="BP208" s="481">
        <v>3.8203125</v>
      </c>
      <c r="BQ208">
        <v>0</v>
      </c>
      <c r="BR208">
        <v>0</v>
      </c>
      <c r="BS208">
        <v>31.162200000000666</v>
      </c>
      <c r="BT208">
        <v>20.858835196890141</v>
      </c>
    </row>
    <row r="209" spans="1:72" ht="15.75" customHeight="1" x14ac:dyDescent="0.25">
      <c r="A209" s="324" t="s">
        <v>930</v>
      </c>
      <c r="B209" s="324">
        <v>46243</v>
      </c>
      <c r="C209" s="332">
        <v>0.70833333333333337</v>
      </c>
      <c r="D209" s="332">
        <v>0.75</v>
      </c>
      <c r="E209" s="481">
        <v>2971.5589565038681</v>
      </c>
      <c r="F209">
        <v>2956.807420283556</v>
      </c>
      <c r="G209">
        <v>1922.3893333375454</v>
      </c>
      <c r="H209">
        <v>1059.7509565204382</v>
      </c>
      <c r="I209">
        <v>414.8629038259387</v>
      </c>
      <c r="J209">
        <v>315.19764285162091</v>
      </c>
      <c r="K209">
        <v>378.64569491147995</v>
      </c>
      <c r="L209" s="481">
        <v>335.24537251889706</v>
      </c>
      <c r="M209">
        <v>479.53373710811138</v>
      </c>
      <c r="N209">
        <v>0</v>
      </c>
      <c r="O209">
        <v>0</v>
      </c>
      <c r="P209">
        <v>0</v>
      </c>
      <c r="Q209">
        <v>27.78156521730125</v>
      </c>
      <c r="R209">
        <v>97.236266123130918</v>
      </c>
      <c r="S209" s="481">
        <v>96.61088037583977</v>
      </c>
      <c r="T209">
        <v>63.945039718411863</v>
      </c>
      <c r="U209">
        <v>0</v>
      </c>
      <c r="V209">
        <v>0</v>
      </c>
      <c r="W209">
        <v>112.99226322025061</v>
      </c>
      <c r="X209">
        <v>0</v>
      </c>
      <c r="Y209">
        <v>92.414751552511007</v>
      </c>
      <c r="Z209" s="481">
        <v>0</v>
      </c>
      <c r="AA209">
        <v>2.031936626532115</v>
      </c>
      <c r="AB209">
        <v>95.065964673645794</v>
      </c>
      <c r="AC209">
        <v>26.302389706019312</v>
      </c>
      <c r="AD209">
        <v>94.384375000372529</v>
      </c>
      <c r="AE209">
        <v>0</v>
      </c>
      <c r="AF209">
        <v>0</v>
      </c>
      <c r="AG209" s="481">
        <v>0.16649462364512146</v>
      </c>
      <c r="AH209">
        <v>1.1360507246308771E-2</v>
      </c>
      <c r="AI209">
        <v>149.29873772803694</v>
      </c>
      <c r="AJ209">
        <v>323.14560000016354</v>
      </c>
      <c r="AK209">
        <v>261.56307692267001</v>
      </c>
      <c r="AL209">
        <v>0</v>
      </c>
      <c r="AM209">
        <v>0</v>
      </c>
      <c r="AN209" s="481">
        <v>0</v>
      </c>
      <c r="AO209">
        <v>0</v>
      </c>
      <c r="AP209">
        <v>0</v>
      </c>
      <c r="AQ209">
        <v>0</v>
      </c>
      <c r="AR209">
        <v>0</v>
      </c>
      <c r="AS209">
        <v>0</v>
      </c>
      <c r="AT209">
        <v>0</v>
      </c>
      <c r="AU209" s="481">
        <v>0</v>
      </c>
      <c r="AV209">
        <v>0</v>
      </c>
      <c r="AW209">
        <v>0</v>
      </c>
      <c r="AX209">
        <v>0</v>
      </c>
      <c r="AY209">
        <v>268.47039999999106</v>
      </c>
      <c r="AZ209">
        <v>171.25624999997672</v>
      </c>
      <c r="BA209">
        <v>63.507200000807643</v>
      </c>
      <c r="BP209" s="481">
        <v>4.2621951219625771</v>
      </c>
      <c r="BQ209">
        <v>0</v>
      </c>
      <c r="BR209">
        <v>0</v>
      </c>
      <c r="BS209">
        <v>3.3063666666657809</v>
      </c>
      <c r="BT209">
        <v>1.7388608815417683</v>
      </c>
    </row>
    <row r="210" spans="1:72" ht="15.75" customHeight="1" x14ac:dyDescent="0.25">
      <c r="A210" s="324" t="s">
        <v>1397</v>
      </c>
      <c r="B210" s="324">
        <v>46243</v>
      </c>
      <c r="C210" s="332">
        <v>0.75</v>
      </c>
      <c r="D210" s="332">
        <v>0.79166666666666663</v>
      </c>
      <c r="E210" s="481">
        <v>2938.1973333358765</v>
      </c>
      <c r="F210">
        <v>2938.5831884145737</v>
      </c>
      <c r="G210">
        <v>1917.6106666624546</v>
      </c>
      <c r="H210">
        <v>1035.01171015203</v>
      </c>
      <c r="I210">
        <v>442.88867796584964</v>
      </c>
      <c r="J210">
        <v>345.66074576228857</v>
      </c>
      <c r="K210">
        <v>362.87783050537109</v>
      </c>
      <c r="L210" s="481">
        <v>340.52338983118534</v>
      </c>
      <c r="M210">
        <v>418.55735927075148</v>
      </c>
      <c r="N210">
        <v>0</v>
      </c>
      <c r="O210">
        <v>0</v>
      </c>
      <c r="P210">
        <v>0</v>
      </c>
      <c r="Q210">
        <v>28.538434782996774</v>
      </c>
      <c r="R210">
        <v>100.27408695640042</v>
      </c>
      <c r="S210" s="481">
        <v>96.434086956549436</v>
      </c>
      <c r="T210">
        <v>68.535652173683047</v>
      </c>
      <c r="U210">
        <v>0</v>
      </c>
      <c r="V210">
        <v>0</v>
      </c>
      <c r="W210">
        <v>122.4793043481186</v>
      </c>
      <c r="X210">
        <v>0</v>
      </c>
      <c r="Y210">
        <v>92.313078635837883</v>
      </c>
      <c r="Z210" s="481">
        <v>0.53125</v>
      </c>
      <c r="AA210">
        <v>0.89111024845624343</v>
      </c>
      <c r="AB210">
        <v>108.51885399920866</v>
      </c>
      <c r="AC210">
        <v>26.438567546661943</v>
      </c>
      <c r="AD210">
        <v>110.50593944080174</v>
      </c>
      <c r="AE210">
        <v>0</v>
      </c>
      <c r="AF210">
        <v>0</v>
      </c>
      <c r="AG210" s="481">
        <v>0.16700280504664988</v>
      </c>
      <c r="AH210">
        <v>1.1108870967746043E-2</v>
      </c>
      <c r="AI210">
        <v>153.7258064514026</v>
      </c>
      <c r="AJ210">
        <v>316.88639999972656</v>
      </c>
      <c r="AK210">
        <v>255.14770731702447</v>
      </c>
      <c r="AL210">
        <v>0</v>
      </c>
      <c r="AM210">
        <v>0</v>
      </c>
      <c r="AN210" s="481">
        <v>0</v>
      </c>
      <c r="AO210">
        <v>0</v>
      </c>
      <c r="AP210">
        <v>0</v>
      </c>
      <c r="AQ210">
        <v>0</v>
      </c>
      <c r="AR210">
        <v>0</v>
      </c>
      <c r="AS210">
        <v>0</v>
      </c>
      <c r="AT210">
        <v>0</v>
      </c>
      <c r="AU210" s="481">
        <v>0</v>
      </c>
      <c r="AV210">
        <v>0</v>
      </c>
      <c r="AW210">
        <v>0</v>
      </c>
      <c r="AX210">
        <v>0</v>
      </c>
      <c r="AY210">
        <v>267.52000000001863</v>
      </c>
      <c r="AZ210">
        <v>170.50624999997672</v>
      </c>
      <c r="BA210">
        <v>60.895999999716878</v>
      </c>
      <c r="BP210" s="481">
        <v>4.9161585365654901</v>
      </c>
      <c r="BQ210">
        <v>0</v>
      </c>
      <c r="BR210">
        <v>0</v>
      </c>
      <c r="BS210">
        <v>1.3123333333332994</v>
      </c>
      <c r="BT210">
        <v>0.63709999999628053</v>
      </c>
    </row>
    <row r="211" spans="1:72" ht="15.75" customHeight="1" x14ac:dyDescent="0.25">
      <c r="A211" s="324" t="s">
        <v>1398</v>
      </c>
      <c r="B211" s="324">
        <v>46243</v>
      </c>
      <c r="C211" s="332">
        <v>0.79166666666666663</v>
      </c>
      <c r="D211" s="332">
        <v>0.83333333333333337</v>
      </c>
      <c r="E211" s="481">
        <v>2791.4239999949932</v>
      </c>
      <c r="F211">
        <v>2774.6541448831558</v>
      </c>
      <c r="G211">
        <v>1813.1626666486263</v>
      </c>
      <c r="H211">
        <v>985.91907246410847</v>
      </c>
      <c r="I211">
        <v>409.80827118828893</v>
      </c>
      <c r="J211">
        <v>334.17111864313483</v>
      </c>
      <c r="K211">
        <v>364.89111865311861</v>
      </c>
      <c r="L211" s="481">
        <v>321.77898304909468</v>
      </c>
      <c r="M211">
        <v>378.57716890797019</v>
      </c>
      <c r="N211">
        <v>0</v>
      </c>
      <c r="O211">
        <v>0</v>
      </c>
      <c r="P211">
        <v>0</v>
      </c>
      <c r="Q211">
        <v>8.1464888891205192</v>
      </c>
      <c r="R211">
        <v>100.12382608698681</v>
      </c>
      <c r="S211" s="481">
        <v>96.628869565669447</v>
      </c>
      <c r="T211">
        <v>70.678260869346559</v>
      </c>
      <c r="U211">
        <v>0</v>
      </c>
      <c r="V211">
        <v>0</v>
      </c>
      <c r="W211">
        <v>111.25982608646154</v>
      </c>
      <c r="X211">
        <v>0</v>
      </c>
      <c r="Y211">
        <v>93.672169811557978</v>
      </c>
      <c r="Z211" s="481">
        <v>0</v>
      </c>
      <c r="AA211">
        <v>0</v>
      </c>
      <c r="AB211">
        <v>79.091643559746444</v>
      </c>
      <c r="AC211">
        <v>26.334215274546295</v>
      </c>
      <c r="AD211">
        <v>125.97303783148527</v>
      </c>
      <c r="AE211">
        <v>0</v>
      </c>
      <c r="AF211">
        <v>0</v>
      </c>
      <c r="AG211" s="481">
        <v>0.1677391304365301</v>
      </c>
      <c r="AH211">
        <v>1.1260241351010336E-2</v>
      </c>
      <c r="AI211">
        <v>135.16567321214825</v>
      </c>
      <c r="AJ211">
        <v>326.77760000014678</v>
      </c>
      <c r="AK211">
        <v>263.91789268236607</v>
      </c>
      <c r="AL211">
        <v>0</v>
      </c>
      <c r="AM211">
        <v>0</v>
      </c>
      <c r="AN211" s="481">
        <v>0</v>
      </c>
      <c r="AO211">
        <v>0</v>
      </c>
      <c r="AP211">
        <v>0</v>
      </c>
      <c r="AQ211">
        <v>0</v>
      </c>
      <c r="AR211">
        <v>0</v>
      </c>
      <c r="AS211">
        <v>0</v>
      </c>
      <c r="AT211">
        <v>0</v>
      </c>
      <c r="AU211" s="481">
        <v>0</v>
      </c>
      <c r="AV211">
        <v>0</v>
      </c>
      <c r="AW211">
        <v>0</v>
      </c>
      <c r="AX211">
        <v>0</v>
      </c>
      <c r="AY211">
        <v>263.09439999982715</v>
      </c>
      <c r="AZ211">
        <v>182.00937500002328</v>
      </c>
      <c r="BA211">
        <v>62.476800000295043</v>
      </c>
      <c r="BP211" s="481">
        <v>4.9794588414952159</v>
      </c>
      <c r="BQ211">
        <v>0</v>
      </c>
      <c r="BR211">
        <v>0</v>
      </c>
      <c r="BS211">
        <v>0</v>
      </c>
      <c r="BT211">
        <v>7.3333333421032876E-4</v>
      </c>
    </row>
    <row r="212" spans="1:72" ht="15.75" customHeight="1" x14ac:dyDescent="0.25">
      <c r="A212" s="324" t="s">
        <v>1399</v>
      </c>
      <c r="B212" s="324">
        <v>46243</v>
      </c>
      <c r="C212" s="332">
        <v>0.83333333333333337</v>
      </c>
      <c r="D212" s="332">
        <v>0.875</v>
      </c>
      <c r="E212" s="481">
        <v>2830.3360000252724</v>
      </c>
      <c r="F212">
        <v>2825.8244637846947</v>
      </c>
      <c r="G212">
        <v>1856.8533333539963</v>
      </c>
      <c r="H212">
        <v>972.99292752146721</v>
      </c>
      <c r="I212">
        <v>421.15905084833503</v>
      </c>
      <c r="J212">
        <v>335.21247457712889</v>
      </c>
      <c r="K212">
        <v>381.55281355232</v>
      </c>
      <c r="L212" s="481">
        <v>324.347661010921</v>
      </c>
      <c r="M212">
        <v>391.86223728582263</v>
      </c>
      <c r="N212">
        <v>0</v>
      </c>
      <c r="O212">
        <v>0</v>
      </c>
      <c r="P212">
        <v>0</v>
      </c>
      <c r="Q212">
        <v>9.773511110804975</v>
      </c>
      <c r="R212">
        <v>100.2604830916971</v>
      </c>
      <c r="S212" s="481">
        <v>96.845913043245673</v>
      </c>
      <c r="T212">
        <v>71.301565217785537</v>
      </c>
      <c r="U212">
        <v>0</v>
      </c>
      <c r="V212">
        <v>0</v>
      </c>
      <c r="W212">
        <v>117.01426086947322</v>
      </c>
      <c r="X212">
        <v>0</v>
      </c>
      <c r="Y212">
        <v>94.788043478038162</v>
      </c>
      <c r="Z212" s="481">
        <v>0</v>
      </c>
      <c r="AA212">
        <v>0</v>
      </c>
      <c r="AB212">
        <v>93.277701199054718</v>
      </c>
      <c r="AC212">
        <v>26.953779678791761</v>
      </c>
      <c r="AD212">
        <v>112.50522303860635</v>
      </c>
      <c r="AE212">
        <v>0</v>
      </c>
      <c r="AF212">
        <v>0</v>
      </c>
      <c r="AG212" s="481">
        <v>0.16773913044380606</v>
      </c>
      <c r="AH212">
        <v>1.1207880434994877E-2</v>
      </c>
      <c r="AI212">
        <v>139.98369565233588</v>
      </c>
      <c r="AJ212">
        <v>324.75839999993332</v>
      </c>
      <c r="AK212">
        <v>262.27199999988079</v>
      </c>
      <c r="AL212">
        <v>0</v>
      </c>
      <c r="AM212">
        <v>0</v>
      </c>
      <c r="AN212" s="481">
        <v>0</v>
      </c>
      <c r="AO212">
        <v>0</v>
      </c>
      <c r="AP212">
        <v>0</v>
      </c>
      <c r="AQ212">
        <v>0</v>
      </c>
      <c r="AR212">
        <v>0</v>
      </c>
      <c r="AS212">
        <v>0</v>
      </c>
      <c r="AT212">
        <v>0</v>
      </c>
      <c r="AU212" s="481">
        <v>0</v>
      </c>
      <c r="AV212">
        <v>0</v>
      </c>
      <c r="AW212">
        <v>0</v>
      </c>
      <c r="AX212">
        <v>0</v>
      </c>
      <c r="AY212">
        <v>266.16639999998733</v>
      </c>
      <c r="AZ212">
        <v>183.77187499997672</v>
      </c>
      <c r="BA212">
        <v>62.44480000063777</v>
      </c>
      <c r="BP212" s="481">
        <v>4.9156250000232831</v>
      </c>
      <c r="BQ212">
        <v>0</v>
      </c>
      <c r="BR212">
        <v>0</v>
      </c>
      <c r="BS212">
        <v>1.1000000000422006E-2</v>
      </c>
      <c r="BT212">
        <v>0</v>
      </c>
    </row>
    <row r="213" spans="1:72" ht="15.75" customHeight="1" x14ac:dyDescent="0.25">
      <c r="A213" s="324" t="s">
        <v>1400</v>
      </c>
      <c r="B213" s="324">
        <v>46243</v>
      </c>
      <c r="C213" s="332">
        <v>0.875</v>
      </c>
      <c r="D213" s="332">
        <v>0.91666666666666663</v>
      </c>
      <c r="E213" s="481">
        <v>2824.1919999718666</v>
      </c>
      <c r="F213">
        <v>2812.349217414856</v>
      </c>
      <c r="G213">
        <v>1864.3626666665077</v>
      </c>
      <c r="H213">
        <v>969.57959420979023</v>
      </c>
      <c r="I213">
        <v>408.52393219992518</v>
      </c>
      <c r="J213">
        <v>333.36975336074829</v>
      </c>
      <c r="K213">
        <v>385.64881356060505</v>
      </c>
      <c r="L213" s="481">
        <v>330.06913384050131</v>
      </c>
      <c r="M213">
        <v>400.78318643942475</v>
      </c>
      <c r="N213">
        <v>0</v>
      </c>
      <c r="O213">
        <v>0</v>
      </c>
      <c r="P213">
        <v>0</v>
      </c>
      <c r="Q213">
        <v>1.7140869572758675</v>
      </c>
      <c r="R213">
        <v>100.48803864698857</v>
      </c>
      <c r="S213" s="481">
        <v>96.904038647189736</v>
      </c>
      <c r="T213">
        <v>70.477418356575072</v>
      </c>
      <c r="U213">
        <v>0</v>
      </c>
      <c r="V213">
        <v>0</v>
      </c>
      <c r="W213">
        <v>116.69147826079279</v>
      </c>
      <c r="X213">
        <v>0</v>
      </c>
      <c r="Y213">
        <v>94.819000720977783</v>
      </c>
      <c r="Z213" s="481">
        <v>0</v>
      </c>
      <c r="AA213">
        <v>0</v>
      </c>
      <c r="AB213">
        <v>101.99826050503179</v>
      </c>
      <c r="AC213">
        <v>26.268442998640239</v>
      </c>
      <c r="AD213">
        <v>101.66901938617229</v>
      </c>
      <c r="AE213">
        <v>0</v>
      </c>
      <c r="AF213">
        <v>0</v>
      </c>
      <c r="AG213" s="481">
        <v>0.16773913042561617</v>
      </c>
      <c r="AH213">
        <v>1.1233695651981179E-2</v>
      </c>
      <c r="AI213">
        <v>140.73913043364882</v>
      </c>
      <c r="AJ213">
        <v>325.8976000000257</v>
      </c>
      <c r="AK213">
        <v>263.41119999997318</v>
      </c>
      <c r="AL213">
        <v>0</v>
      </c>
      <c r="AM213">
        <v>0</v>
      </c>
      <c r="AN213" s="481">
        <v>0</v>
      </c>
      <c r="AO213">
        <v>0</v>
      </c>
      <c r="AP213">
        <v>0</v>
      </c>
      <c r="AQ213">
        <v>0</v>
      </c>
      <c r="AR213">
        <v>0</v>
      </c>
      <c r="AS213">
        <v>0</v>
      </c>
      <c r="AT213">
        <v>0</v>
      </c>
      <c r="AU213" s="481">
        <v>0</v>
      </c>
      <c r="AV213">
        <v>0</v>
      </c>
      <c r="AW213">
        <v>0</v>
      </c>
      <c r="AX213">
        <v>0</v>
      </c>
      <c r="AY213">
        <v>268.28800000017509</v>
      </c>
      <c r="AZ213">
        <v>175.73515625006985</v>
      </c>
      <c r="BA213">
        <v>62.956799998879433</v>
      </c>
      <c r="BP213" s="481">
        <v>4.9781249999068677</v>
      </c>
      <c r="BQ213">
        <v>0</v>
      </c>
      <c r="BR213">
        <v>0</v>
      </c>
      <c r="BS213">
        <v>0</v>
      </c>
      <c r="BT213">
        <v>0</v>
      </c>
    </row>
    <row r="214" spans="1:72" ht="15.75" customHeight="1" x14ac:dyDescent="0.25">
      <c r="A214" s="324" t="s">
        <v>1179</v>
      </c>
      <c r="B214" s="324">
        <v>46243</v>
      </c>
      <c r="C214" s="332">
        <v>0.91666666666666663</v>
      </c>
      <c r="D214" s="332">
        <v>0.95833333333333337</v>
      </c>
      <c r="E214" s="481">
        <v>2872.6613333523273</v>
      </c>
      <c r="F214">
        <v>2856.9303188323975</v>
      </c>
      <c r="G214">
        <v>1903.9573333263397</v>
      </c>
      <c r="H214">
        <v>977.7270724773407</v>
      </c>
      <c r="I214">
        <v>421.4989877268672</v>
      </c>
      <c r="J214">
        <v>343.19919579476118</v>
      </c>
      <c r="K214">
        <v>390.74786674231291</v>
      </c>
      <c r="L214" s="481">
        <v>343.27161192893982</v>
      </c>
      <c r="M214">
        <v>401.1303050853312</v>
      </c>
      <c r="N214">
        <v>0</v>
      </c>
      <c r="O214">
        <v>0</v>
      </c>
      <c r="P214">
        <v>0</v>
      </c>
      <c r="Q214">
        <v>24.342260868288577</v>
      </c>
      <c r="R214">
        <v>100.30129468627274</v>
      </c>
      <c r="S214" s="481">
        <v>96.721004831138998</v>
      </c>
      <c r="T214">
        <v>69.165016425773501</v>
      </c>
      <c r="U214">
        <v>0</v>
      </c>
      <c r="V214">
        <v>0</v>
      </c>
      <c r="W214">
        <v>108.38817391265184</v>
      </c>
      <c r="X214">
        <v>0</v>
      </c>
      <c r="Y214">
        <v>94.809881266672164</v>
      </c>
      <c r="Z214" s="481">
        <v>0.54296875</v>
      </c>
      <c r="AA214">
        <v>0</v>
      </c>
      <c r="AB214">
        <v>108.67732252553105</v>
      </c>
      <c r="AC214">
        <v>26.973744501359761</v>
      </c>
      <c r="AD214">
        <v>105.11553030274808</v>
      </c>
      <c r="AE214">
        <v>0</v>
      </c>
      <c r="AF214">
        <v>4.9999999964711606E-4</v>
      </c>
      <c r="AG214" s="481">
        <v>0.1697798036475433</v>
      </c>
      <c r="AH214">
        <v>1.136135460501464E-2</v>
      </c>
      <c r="AI214">
        <v>155.75000000093132</v>
      </c>
      <c r="AJ214">
        <v>326.8511999999173</v>
      </c>
      <c r="AK214">
        <v>265.84320000000298</v>
      </c>
      <c r="AL214">
        <v>0</v>
      </c>
      <c r="AM214">
        <v>0</v>
      </c>
      <c r="AN214" s="481">
        <v>0</v>
      </c>
      <c r="AO214">
        <v>0</v>
      </c>
      <c r="AP214">
        <v>0</v>
      </c>
      <c r="AQ214">
        <v>0</v>
      </c>
      <c r="AR214">
        <v>0</v>
      </c>
      <c r="AS214">
        <v>0</v>
      </c>
      <c r="AT214">
        <v>0</v>
      </c>
      <c r="AU214" s="481">
        <v>0</v>
      </c>
      <c r="AV214">
        <v>0</v>
      </c>
      <c r="AW214">
        <v>0</v>
      </c>
      <c r="AX214">
        <v>0</v>
      </c>
      <c r="AY214">
        <v>268.79679999966174</v>
      </c>
      <c r="AZ214">
        <v>183.52890624990687</v>
      </c>
      <c r="BA214">
        <v>62.463999999687076</v>
      </c>
      <c r="BP214" s="481">
        <v>4.6656250000232831</v>
      </c>
      <c r="BQ214">
        <v>0</v>
      </c>
      <c r="BR214">
        <v>0</v>
      </c>
      <c r="BS214">
        <v>4.0000000008149073E-3</v>
      </c>
      <c r="BT214">
        <v>0</v>
      </c>
    </row>
    <row r="215" spans="1:72" ht="15.75" customHeight="1" x14ac:dyDescent="0.25">
      <c r="A215" s="324" t="s">
        <v>1180</v>
      </c>
      <c r="B215" s="324">
        <v>46243</v>
      </c>
      <c r="C215" s="332">
        <v>0.95833333333333337</v>
      </c>
      <c r="D215" s="332">
        <v>0</v>
      </c>
      <c r="E215" s="481">
        <v>2807.8079999983311</v>
      </c>
      <c r="F215">
        <v>2790.7413333058357</v>
      </c>
      <c r="G215">
        <v>1843.5561738908291</v>
      </c>
      <c r="H215">
        <v>961.53599999845028</v>
      </c>
      <c r="I215">
        <v>427.51850380003452</v>
      </c>
      <c r="J215">
        <v>329.71004558354616</v>
      </c>
      <c r="K215">
        <v>389.85254003852606</v>
      </c>
      <c r="L215" s="481">
        <v>341.184112213552</v>
      </c>
      <c r="M215">
        <v>355.83132203668356</v>
      </c>
      <c r="N215">
        <v>0</v>
      </c>
      <c r="O215">
        <v>0</v>
      </c>
      <c r="P215">
        <v>0</v>
      </c>
      <c r="Q215">
        <v>29.618086957372725</v>
      </c>
      <c r="R215">
        <v>100.43053140118718</v>
      </c>
      <c r="S215" s="481">
        <v>96.843439613468945</v>
      </c>
      <c r="T215">
        <v>68.585739130154252</v>
      </c>
      <c r="U215">
        <v>0</v>
      </c>
      <c r="V215">
        <v>0</v>
      </c>
      <c r="W215">
        <v>110.66991304419935</v>
      </c>
      <c r="X215">
        <v>0</v>
      </c>
      <c r="Y215">
        <v>94.768633540719748</v>
      </c>
      <c r="Z215" s="481">
        <v>0</v>
      </c>
      <c r="AA215">
        <v>0</v>
      </c>
      <c r="AB215">
        <v>109.98746044747531</v>
      </c>
      <c r="AC215">
        <v>26.746215062215924</v>
      </c>
      <c r="AD215">
        <v>90.547748447395861</v>
      </c>
      <c r="AE215">
        <v>0</v>
      </c>
      <c r="AF215">
        <v>0</v>
      </c>
      <c r="AG215" s="481">
        <v>0.16774193548189942</v>
      </c>
      <c r="AH215">
        <v>1.1353319308000209E-2</v>
      </c>
      <c r="AI215">
        <v>152.35869565140456</v>
      </c>
      <c r="AJ215">
        <v>327.11073684226722</v>
      </c>
      <c r="AK215">
        <v>264.72960000019521</v>
      </c>
      <c r="AL215">
        <v>0</v>
      </c>
      <c r="AM215">
        <v>0</v>
      </c>
      <c r="AN215" s="481">
        <v>0</v>
      </c>
      <c r="AO215">
        <v>0</v>
      </c>
      <c r="AP215">
        <v>0</v>
      </c>
      <c r="AQ215">
        <v>0</v>
      </c>
      <c r="AR215">
        <v>0</v>
      </c>
      <c r="AS215">
        <v>0</v>
      </c>
      <c r="AT215">
        <v>0</v>
      </c>
      <c r="AU215" s="481">
        <v>0</v>
      </c>
      <c r="AV215">
        <v>0</v>
      </c>
      <c r="AW215">
        <v>0</v>
      </c>
      <c r="AX215">
        <v>0</v>
      </c>
      <c r="AY215">
        <v>267.05280000017956</v>
      </c>
      <c r="AZ215">
        <v>175.26093750004657</v>
      </c>
      <c r="BA215">
        <v>62.956800000742078</v>
      </c>
      <c r="BP215" s="481">
        <v>4.6031250000232831</v>
      </c>
      <c r="BQ215">
        <v>0</v>
      </c>
      <c r="BR215">
        <v>0</v>
      </c>
      <c r="BS215">
        <v>0</v>
      </c>
      <c r="BT215">
        <v>0</v>
      </c>
    </row>
    <row r="216" spans="1:72" ht="15.75" customHeight="1" x14ac:dyDescent="0.25">
      <c r="A216" s="324" t="s">
        <v>1181</v>
      </c>
      <c r="B216" s="324">
        <v>46243</v>
      </c>
      <c r="C216" s="332">
        <v>0</v>
      </c>
      <c r="D216" s="332">
        <v>4.1666666666666664E-2</v>
      </c>
      <c r="E216" s="481">
        <v>2868.6543768048286</v>
      </c>
      <c r="F216">
        <v>2852.7749565541744</v>
      </c>
      <c r="G216">
        <v>1902.2358261048794</v>
      </c>
      <c r="H216">
        <v>975.53066666424274</v>
      </c>
      <c r="I216">
        <v>413.42195185646415</v>
      </c>
      <c r="J216">
        <v>357.95603612065315</v>
      </c>
      <c r="K216">
        <v>374.66113498806953</v>
      </c>
      <c r="L216" s="481">
        <v>340.48100624978542</v>
      </c>
      <c r="M216">
        <v>386.40961173921824</v>
      </c>
      <c r="N216">
        <v>0</v>
      </c>
      <c r="O216">
        <v>0</v>
      </c>
      <c r="P216">
        <v>0</v>
      </c>
      <c r="Q216">
        <v>12.933565217070282</v>
      </c>
      <c r="R216">
        <v>100.30191304348409</v>
      </c>
      <c r="S216" s="481">
        <v>96.995555555913597</v>
      </c>
      <c r="T216">
        <v>69.509565217420459</v>
      </c>
      <c r="U216">
        <v>0</v>
      </c>
      <c r="V216">
        <v>0</v>
      </c>
      <c r="W216">
        <v>112.19478260818869</v>
      </c>
      <c r="X216">
        <v>0</v>
      </c>
      <c r="Y216">
        <v>94.944875776302069</v>
      </c>
      <c r="Z216" s="481">
        <v>0</v>
      </c>
      <c r="AA216">
        <v>0</v>
      </c>
      <c r="AB216">
        <v>103.93743024906144</v>
      </c>
      <c r="AC216">
        <v>26.555661918595433</v>
      </c>
      <c r="AD216">
        <v>126.04984619002789</v>
      </c>
      <c r="AE216">
        <v>0</v>
      </c>
      <c r="AF216">
        <v>0</v>
      </c>
      <c r="AG216" s="481">
        <v>0.1677391304365301</v>
      </c>
      <c r="AH216">
        <v>1.1114130434862091E-2</v>
      </c>
      <c r="AI216">
        <v>155.5</v>
      </c>
      <c r="AJ216">
        <v>327.82046315772459</v>
      </c>
      <c r="AK216">
        <v>264.998399999924</v>
      </c>
      <c r="AL216">
        <v>0</v>
      </c>
      <c r="AM216">
        <v>0</v>
      </c>
      <c r="AN216" s="481">
        <v>0</v>
      </c>
      <c r="AO216">
        <v>0</v>
      </c>
      <c r="AP216">
        <v>0</v>
      </c>
      <c r="AQ216">
        <v>0</v>
      </c>
      <c r="AR216">
        <v>0</v>
      </c>
      <c r="AS216">
        <v>0</v>
      </c>
      <c r="AT216">
        <v>0</v>
      </c>
      <c r="AU216" s="481">
        <v>0</v>
      </c>
      <c r="AV216">
        <v>0</v>
      </c>
      <c r="AW216">
        <v>0</v>
      </c>
      <c r="AX216">
        <v>0</v>
      </c>
      <c r="AY216">
        <v>268.02559999981895</v>
      </c>
      <c r="AZ216">
        <v>170.63437500002328</v>
      </c>
      <c r="BA216">
        <v>63.980799999088049</v>
      </c>
      <c r="BP216" s="481">
        <v>4.6796875</v>
      </c>
      <c r="BQ216">
        <v>0</v>
      </c>
      <c r="BR216">
        <v>0</v>
      </c>
      <c r="BS216">
        <v>3.9999999989959178E-3</v>
      </c>
      <c r="BT216">
        <v>0</v>
      </c>
    </row>
    <row r="217" spans="1:72" ht="15.75" customHeight="1" x14ac:dyDescent="0.25">
      <c r="A217" s="324" t="s">
        <v>1182</v>
      </c>
      <c r="B217" s="324">
        <v>46243</v>
      </c>
      <c r="C217" s="332">
        <v>4.1666666666666664E-2</v>
      </c>
      <c r="D217" s="332">
        <v>8.3333333333333329E-2</v>
      </c>
      <c r="E217" s="481">
        <v>2790.8120628893375</v>
      </c>
      <c r="F217">
        <v>2790.830376803875</v>
      </c>
      <c r="G217">
        <v>1840.4693333506584</v>
      </c>
      <c r="H217">
        <v>963.58399999141693</v>
      </c>
      <c r="I217">
        <v>400.64069221168756</v>
      </c>
      <c r="J217">
        <v>335.77852846309543</v>
      </c>
      <c r="K217">
        <v>377.61439044028521</v>
      </c>
      <c r="L217" s="481">
        <v>342.95969509333372</v>
      </c>
      <c r="M217">
        <v>379.50767639651895</v>
      </c>
      <c r="N217">
        <v>0</v>
      </c>
      <c r="O217">
        <v>0</v>
      </c>
      <c r="P217">
        <v>0</v>
      </c>
      <c r="Q217">
        <v>6.5991111118346453</v>
      </c>
      <c r="R217">
        <v>100.55791304307058</v>
      </c>
      <c r="S217" s="481">
        <v>96.78778743930161</v>
      </c>
      <c r="T217">
        <v>68.229812560603023</v>
      </c>
      <c r="U217">
        <v>0</v>
      </c>
      <c r="V217">
        <v>0</v>
      </c>
      <c r="W217">
        <v>107.34411466866732</v>
      </c>
      <c r="X217">
        <v>0</v>
      </c>
      <c r="Y217">
        <v>94.753940217196941</v>
      </c>
      <c r="Z217" s="481">
        <v>0</v>
      </c>
      <c r="AA217">
        <v>0</v>
      </c>
      <c r="AB217">
        <v>105.35786284087226</v>
      </c>
      <c r="AC217">
        <v>26.257498019374907</v>
      </c>
      <c r="AD217">
        <v>98.732310425490141</v>
      </c>
      <c r="AE217">
        <v>0</v>
      </c>
      <c r="AF217">
        <v>0</v>
      </c>
      <c r="AG217" s="481">
        <v>0.16773913043289213</v>
      </c>
      <c r="AH217">
        <v>1.1483695652032111E-2</v>
      </c>
      <c r="AI217">
        <v>155</v>
      </c>
      <c r="AJ217">
        <v>327.60960000008345</v>
      </c>
      <c r="AK217">
        <v>265.10080000013113</v>
      </c>
      <c r="AL217">
        <v>0</v>
      </c>
      <c r="AM217">
        <v>0</v>
      </c>
      <c r="AN217" s="481">
        <v>0</v>
      </c>
      <c r="AO217">
        <v>0</v>
      </c>
      <c r="AP217">
        <v>0</v>
      </c>
      <c r="AQ217">
        <v>0</v>
      </c>
      <c r="AR217">
        <v>0</v>
      </c>
      <c r="AS217">
        <v>0</v>
      </c>
      <c r="AT217">
        <v>0</v>
      </c>
      <c r="AU217" s="481">
        <v>0</v>
      </c>
      <c r="AV217">
        <v>0</v>
      </c>
      <c r="AW217">
        <v>0</v>
      </c>
      <c r="AX217">
        <v>0</v>
      </c>
      <c r="AY217">
        <v>267.00799999991432</v>
      </c>
      <c r="AZ217">
        <v>170.51874999993015</v>
      </c>
      <c r="BA217">
        <v>64.512000000104308</v>
      </c>
      <c r="BP217" s="481">
        <v>4.6500000000232831</v>
      </c>
      <c r="BQ217">
        <v>0</v>
      </c>
      <c r="BR217">
        <v>0</v>
      </c>
      <c r="BS217">
        <v>0</v>
      </c>
      <c r="BT217">
        <v>0</v>
      </c>
    </row>
    <row r="218" spans="1:72" ht="15.75" customHeight="1" x14ac:dyDescent="0.25">
      <c r="A218" s="324" t="s">
        <v>1183</v>
      </c>
      <c r="B218" s="324">
        <v>46243</v>
      </c>
      <c r="C218" s="332">
        <v>8.3333333333333329E-2</v>
      </c>
      <c r="D218" s="332">
        <v>0.125</v>
      </c>
      <c r="E218" s="481">
        <v>2791.2642269730568</v>
      </c>
      <c r="F218">
        <v>2774.7431884109974</v>
      </c>
      <c r="G218">
        <v>1841.1519999802113</v>
      </c>
      <c r="H218">
        <v>959.14666667580605</v>
      </c>
      <c r="I218">
        <v>413.75642064958811</v>
      </c>
      <c r="J218">
        <v>354.02778849750757</v>
      </c>
      <c r="K218">
        <v>345.80109156668186</v>
      </c>
      <c r="L218" s="481">
        <v>340.69277419149876</v>
      </c>
      <c r="M218">
        <v>381.46859851852059</v>
      </c>
      <c r="N218">
        <v>0</v>
      </c>
      <c r="O218">
        <v>0</v>
      </c>
      <c r="P218">
        <v>0</v>
      </c>
      <c r="Q218">
        <v>11.832888888195157</v>
      </c>
      <c r="R218">
        <v>100.68653140123934</v>
      </c>
      <c r="S218" s="481">
        <v>97.032657004892826</v>
      </c>
      <c r="T218">
        <v>67.973317874595523</v>
      </c>
      <c r="U218">
        <v>0</v>
      </c>
      <c r="V218">
        <v>0</v>
      </c>
      <c r="W218">
        <v>115.61185054946691</v>
      </c>
      <c r="X218">
        <v>0</v>
      </c>
      <c r="Y218">
        <v>94.801184006500989</v>
      </c>
      <c r="Z218" s="481">
        <v>0.52978515625</v>
      </c>
      <c r="AA218">
        <v>0</v>
      </c>
      <c r="AB218">
        <v>108.05844143079594</v>
      </c>
      <c r="AC218">
        <v>26.68684006202966</v>
      </c>
      <c r="AD218">
        <v>115.81071993708611</v>
      </c>
      <c r="AE218">
        <v>0</v>
      </c>
      <c r="AF218">
        <v>0</v>
      </c>
      <c r="AG218" s="481">
        <v>0.16573913043612265</v>
      </c>
      <c r="AH218">
        <v>1.1203804348042468E-2</v>
      </c>
      <c r="AI218">
        <v>153.98913043458015</v>
      </c>
      <c r="AJ218">
        <v>326.50560000003316</v>
      </c>
      <c r="AK218">
        <v>263.29600000008941</v>
      </c>
      <c r="AL218">
        <v>0</v>
      </c>
      <c r="AM218">
        <v>0</v>
      </c>
      <c r="AN218" s="481">
        <v>0</v>
      </c>
      <c r="AO218">
        <v>0</v>
      </c>
      <c r="AP218">
        <v>0</v>
      </c>
      <c r="AQ218">
        <v>0</v>
      </c>
      <c r="AR218">
        <v>0</v>
      </c>
      <c r="AS218">
        <v>0</v>
      </c>
      <c r="AT218">
        <v>0</v>
      </c>
      <c r="AU218" s="481">
        <v>0</v>
      </c>
      <c r="AV218">
        <v>0</v>
      </c>
      <c r="AW218">
        <v>0</v>
      </c>
      <c r="AX218">
        <v>0</v>
      </c>
      <c r="AY218">
        <v>266.16639999998733</v>
      </c>
      <c r="AZ218">
        <v>166.71562500006985</v>
      </c>
      <c r="BA218">
        <v>63.468799998983741</v>
      </c>
      <c r="BP218" s="481">
        <v>4.2874999999767169</v>
      </c>
      <c r="BQ218">
        <v>0</v>
      </c>
      <c r="BR218">
        <v>0</v>
      </c>
      <c r="BS218">
        <v>1.1000000000422006E-2</v>
      </c>
      <c r="BT218">
        <v>0</v>
      </c>
    </row>
    <row r="219" spans="1:72" ht="15.75" customHeight="1" x14ac:dyDescent="0.25">
      <c r="A219" s="324" t="s">
        <v>1184</v>
      </c>
      <c r="B219" s="324">
        <v>46243</v>
      </c>
      <c r="C219" s="332">
        <v>0.125</v>
      </c>
      <c r="D219" s="332">
        <v>0.16666666666666666</v>
      </c>
      <c r="E219" s="481">
        <v>2742.2719999849796</v>
      </c>
      <c r="F219">
        <v>2741.8861449360847</v>
      </c>
      <c r="G219">
        <v>1807.7013333439827</v>
      </c>
      <c r="H219">
        <v>953.15107245743275</v>
      </c>
      <c r="I219">
        <v>381.80479968711734</v>
      </c>
      <c r="J219">
        <v>333.16299116238952</v>
      </c>
      <c r="K219">
        <v>382.73151859641075</v>
      </c>
      <c r="L219" s="481">
        <v>341.95075123012066</v>
      </c>
      <c r="M219">
        <v>363.30437634885311</v>
      </c>
      <c r="N219">
        <v>0</v>
      </c>
      <c r="O219">
        <v>0</v>
      </c>
      <c r="P219">
        <v>0</v>
      </c>
      <c r="Q219">
        <v>0</v>
      </c>
      <c r="R219">
        <v>100.30685990303755</v>
      </c>
      <c r="S219" s="481">
        <v>96.725951691158116</v>
      </c>
      <c r="T219">
        <v>68.051478261128068</v>
      </c>
      <c r="U219">
        <v>0</v>
      </c>
      <c r="V219">
        <v>0</v>
      </c>
      <c r="W219">
        <v>92.535466666333377</v>
      </c>
      <c r="X219">
        <v>0</v>
      </c>
      <c r="Y219">
        <v>94.523291925434023</v>
      </c>
      <c r="Z219" s="481">
        <v>0</v>
      </c>
      <c r="AA219">
        <v>0</v>
      </c>
      <c r="AB219">
        <v>101.29067541752011</v>
      </c>
      <c r="AC219">
        <v>26.16614906815812</v>
      </c>
      <c r="AD219">
        <v>102.81874999962747</v>
      </c>
      <c r="AE219">
        <v>0</v>
      </c>
      <c r="AF219">
        <v>0</v>
      </c>
      <c r="AG219" s="481">
        <v>0.1677391304365301</v>
      </c>
      <c r="AH219">
        <v>1.1138586956349172E-2</v>
      </c>
      <c r="AI219">
        <v>153.05434782709926</v>
      </c>
      <c r="AJ219">
        <v>327.03711219504476</v>
      </c>
      <c r="AK219">
        <v>264.24319999944419</v>
      </c>
      <c r="AL219">
        <v>0</v>
      </c>
      <c r="AM219">
        <v>0</v>
      </c>
      <c r="AN219" s="481">
        <v>0</v>
      </c>
      <c r="AO219">
        <v>0</v>
      </c>
      <c r="AP219">
        <v>0</v>
      </c>
      <c r="AQ219">
        <v>0</v>
      </c>
      <c r="AR219">
        <v>0</v>
      </c>
      <c r="AS219">
        <v>0</v>
      </c>
      <c r="AT219">
        <v>0</v>
      </c>
      <c r="AU219" s="481">
        <v>0</v>
      </c>
      <c r="AV219">
        <v>0</v>
      </c>
      <c r="AW219">
        <v>0</v>
      </c>
      <c r="AX219">
        <v>0</v>
      </c>
      <c r="AY219">
        <v>268.52800000039861</v>
      </c>
      <c r="AZ219">
        <v>164.72109374997672</v>
      </c>
      <c r="BA219">
        <v>63.968000000342727</v>
      </c>
      <c r="BP219" s="481">
        <v>4.2916666666278616</v>
      </c>
      <c r="BQ219">
        <v>0</v>
      </c>
      <c r="BR219">
        <v>0</v>
      </c>
      <c r="BS219">
        <v>0</v>
      </c>
      <c r="BT219">
        <v>0</v>
      </c>
    </row>
    <row r="220" spans="1:72" ht="15.75" customHeight="1" x14ac:dyDescent="0.25">
      <c r="A220" s="324" t="s">
        <v>1185</v>
      </c>
      <c r="B220" s="324">
        <v>46243</v>
      </c>
      <c r="C220" s="332">
        <v>0.16666666666666666</v>
      </c>
      <c r="D220" s="332">
        <v>0.20833333333333334</v>
      </c>
      <c r="E220" s="481">
        <v>2758.3591884076595</v>
      </c>
      <c r="F220">
        <v>2742.2719999849796</v>
      </c>
      <c r="G220">
        <v>1808.3839999735355</v>
      </c>
      <c r="H220">
        <v>936.81159420311451</v>
      </c>
      <c r="I220">
        <v>405.88583051040769</v>
      </c>
      <c r="J220">
        <v>334.06698305159807</v>
      </c>
      <c r="K220">
        <v>374.79477264732122</v>
      </c>
      <c r="L220" s="481">
        <v>325.250169493258</v>
      </c>
      <c r="M220">
        <v>369.76993103325367</v>
      </c>
      <c r="N220">
        <v>0</v>
      </c>
      <c r="O220">
        <v>0</v>
      </c>
      <c r="P220">
        <v>0</v>
      </c>
      <c r="Q220">
        <v>10.752000000327826</v>
      </c>
      <c r="R220">
        <v>100.34643478272483</v>
      </c>
      <c r="S220" s="481">
        <v>96.990608695428818</v>
      </c>
      <c r="T220">
        <v>67.773959420621395</v>
      </c>
      <c r="U220">
        <v>0</v>
      </c>
      <c r="V220">
        <v>0</v>
      </c>
      <c r="W220">
        <v>107.78787246346474</v>
      </c>
      <c r="X220">
        <v>0</v>
      </c>
      <c r="Y220">
        <v>94.930124223232269</v>
      </c>
      <c r="Z220" s="481">
        <v>0</v>
      </c>
      <c r="AA220">
        <v>0</v>
      </c>
      <c r="AB220">
        <v>104.18682065187022</v>
      </c>
      <c r="AC220">
        <v>26.165367787703872</v>
      </c>
      <c r="AD220">
        <v>101.94862189516425</v>
      </c>
      <c r="AE220">
        <v>0</v>
      </c>
      <c r="AF220">
        <v>0</v>
      </c>
      <c r="AG220" s="481">
        <v>0.16775315568156657</v>
      </c>
      <c r="AH220">
        <v>1.1109689107115628E-2</v>
      </c>
      <c r="AI220">
        <v>141.78728377725929</v>
      </c>
      <c r="AJ220">
        <v>324.87648780504242</v>
      </c>
      <c r="AK220">
        <v>262.27200000081211</v>
      </c>
      <c r="AL220">
        <v>0</v>
      </c>
      <c r="AM220">
        <v>0</v>
      </c>
      <c r="AN220" s="481">
        <v>0</v>
      </c>
      <c r="AO220">
        <v>0</v>
      </c>
      <c r="AP220">
        <v>0</v>
      </c>
      <c r="AQ220">
        <v>0</v>
      </c>
      <c r="AR220">
        <v>0</v>
      </c>
      <c r="AS220">
        <v>0</v>
      </c>
      <c r="AT220">
        <v>0</v>
      </c>
      <c r="AU220" s="481">
        <v>0</v>
      </c>
      <c r="AV220">
        <v>0</v>
      </c>
      <c r="AW220">
        <v>0</v>
      </c>
      <c r="AX220">
        <v>0</v>
      </c>
      <c r="AY220">
        <v>267.69919999968261</v>
      </c>
      <c r="AZ220">
        <v>162.43828124995343</v>
      </c>
      <c r="BA220">
        <v>61.945600001141429</v>
      </c>
      <c r="BP220" s="481">
        <v>4.2286458333255723</v>
      </c>
      <c r="BQ220">
        <v>0</v>
      </c>
      <c r="BR220">
        <v>0</v>
      </c>
      <c r="BS220">
        <v>3.9999999989959178E-3</v>
      </c>
      <c r="BT220">
        <v>0</v>
      </c>
    </row>
    <row r="221" spans="1:72" ht="15.75" customHeight="1" x14ac:dyDescent="0.25">
      <c r="A221" s="324" t="s">
        <v>1186</v>
      </c>
      <c r="B221" s="324">
        <v>46243</v>
      </c>
      <c r="C221" s="332">
        <v>0.20833333333333334</v>
      </c>
      <c r="D221" s="332">
        <v>0.25</v>
      </c>
      <c r="E221" s="481">
        <v>2776.0194782614708</v>
      </c>
      <c r="F221">
        <v>2770.9439999759197</v>
      </c>
      <c r="G221">
        <v>1852.1037163436413</v>
      </c>
      <c r="H221">
        <v>943.10400000214577</v>
      </c>
      <c r="I221">
        <v>419.24989830702543</v>
      </c>
      <c r="J221">
        <v>318.4119322039187</v>
      </c>
      <c r="K221">
        <v>360.0948965549469</v>
      </c>
      <c r="L221" s="481">
        <v>323.65342372655869</v>
      </c>
      <c r="M221">
        <v>414.96717241406441</v>
      </c>
      <c r="N221">
        <v>0</v>
      </c>
      <c r="O221">
        <v>0</v>
      </c>
      <c r="P221">
        <v>0</v>
      </c>
      <c r="Q221">
        <v>20.99199999962002</v>
      </c>
      <c r="R221">
        <v>100.4132173913531</v>
      </c>
      <c r="S221" s="481">
        <v>96.829217391088605</v>
      </c>
      <c r="T221">
        <v>67.739084057509899</v>
      </c>
      <c r="U221">
        <v>0</v>
      </c>
      <c r="V221">
        <v>0</v>
      </c>
      <c r="W221">
        <v>111.38226087018847</v>
      </c>
      <c r="X221">
        <v>0</v>
      </c>
      <c r="Y221">
        <v>94.794482556637377</v>
      </c>
      <c r="Z221" s="481">
        <v>0</v>
      </c>
      <c r="AA221">
        <v>0</v>
      </c>
      <c r="AB221">
        <v>108.6107638888061</v>
      </c>
      <c r="AC221">
        <v>26.272317165508866</v>
      </c>
      <c r="AD221">
        <v>80.614698636345565</v>
      </c>
      <c r="AE221">
        <v>0</v>
      </c>
      <c r="AF221">
        <v>0</v>
      </c>
      <c r="AG221" s="481">
        <v>0.1677419354855374</v>
      </c>
      <c r="AH221">
        <v>1.1305107526823122E-2</v>
      </c>
      <c r="AI221">
        <v>137.74731182772666</v>
      </c>
      <c r="AJ221">
        <v>297.92156097549014</v>
      </c>
      <c r="AK221">
        <v>238.84799999929965</v>
      </c>
      <c r="AL221">
        <v>0</v>
      </c>
      <c r="AM221">
        <v>0</v>
      </c>
      <c r="AN221" s="481">
        <v>0</v>
      </c>
      <c r="AO221">
        <v>0</v>
      </c>
      <c r="AP221">
        <v>0</v>
      </c>
      <c r="AQ221">
        <v>0</v>
      </c>
      <c r="AR221">
        <v>0</v>
      </c>
      <c r="AS221">
        <v>0</v>
      </c>
      <c r="AT221">
        <v>0</v>
      </c>
      <c r="AU221" s="481">
        <v>0</v>
      </c>
      <c r="AV221">
        <v>0</v>
      </c>
      <c r="AW221">
        <v>0</v>
      </c>
      <c r="AX221">
        <v>0</v>
      </c>
      <c r="AY221">
        <v>268.87680000020191</v>
      </c>
      <c r="AZ221">
        <v>160.38593750004657</v>
      </c>
      <c r="BA221">
        <v>62.44480000063777</v>
      </c>
      <c r="BP221" s="481">
        <v>5.7906250000232831</v>
      </c>
      <c r="BQ221">
        <v>0</v>
      </c>
      <c r="BR221">
        <v>0</v>
      </c>
      <c r="BS221">
        <v>0</v>
      </c>
      <c r="BT221">
        <v>0</v>
      </c>
    </row>
    <row r="222" spans="1:72" ht="15.75" customHeight="1" x14ac:dyDescent="0.25">
      <c r="A222" s="324" t="s">
        <v>771</v>
      </c>
      <c r="B222" s="324">
        <v>46244</v>
      </c>
      <c r="C222" s="332">
        <v>0.25</v>
      </c>
      <c r="D222" s="332">
        <v>0.29166666666666669</v>
      </c>
      <c r="E222" s="481">
        <v>2704.7253333628178</v>
      </c>
      <c r="F222">
        <v>2692.4373333454132</v>
      </c>
      <c r="G222">
        <v>1718.9256170094013</v>
      </c>
      <c r="H222">
        <v>994.304000005126</v>
      </c>
      <c r="I222">
        <v>386.27362711727619</v>
      </c>
      <c r="J222">
        <v>346.70210169628263</v>
      </c>
      <c r="K222">
        <v>349.02300876379013</v>
      </c>
      <c r="L222" s="481">
        <v>303.93708474934101</v>
      </c>
      <c r="M222">
        <v>334.56910812482238</v>
      </c>
      <c r="N222">
        <v>0</v>
      </c>
      <c r="O222">
        <v>0</v>
      </c>
      <c r="P222">
        <v>0</v>
      </c>
      <c r="Q222">
        <v>5.1200000001117587</v>
      </c>
      <c r="R222">
        <v>96.467478260863572</v>
      </c>
      <c r="S222" s="481">
        <v>96.725333333481103</v>
      </c>
      <c r="T222">
        <v>61.740027052350342</v>
      </c>
      <c r="U222">
        <v>0</v>
      </c>
      <c r="V222">
        <v>0</v>
      </c>
      <c r="W222">
        <v>104.804173912853</v>
      </c>
      <c r="X222">
        <v>0</v>
      </c>
      <c r="Y222">
        <v>94.953964648768306</v>
      </c>
      <c r="Z222" s="481">
        <v>0</v>
      </c>
      <c r="AA222">
        <v>1.7818322981474921</v>
      </c>
      <c r="AB222">
        <v>100.61545893736184</v>
      </c>
      <c r="AC222">
        <v>26.798339891713113</v>
      </c>
      <c r="AD222">
        <v>117.13042946904898</v>
      </c>
      <c r="AE222">
        <v>0</v>
      </c>
      <c r="AF222">
        <v>0</v>
      </c>
      <c r="AG222" s="481">
        <v>0.16574193548149196</v>
      </c>
      <c r="AH222">
        <v>1.1162634408719896E-2</v>
      </c>
      <c r="AI222">
        <v>116.64516128972173</v>
      </c>
      <c r="AJ222">
        <v>314.86563902441412</v>
      </c>
      <c r="AK222">
        <v>253.87520000059158</v>
      </c>
      <c r="AL222">
        <v>0</v>
      </c>
      <c r="AM222">
        <v>0</v>
      </c>
      <c r="AN222" s="481">
        <v>0</v>
      </c>
      <c r="AO222">
        <v>0</v>
      </c>
      <c r="AP222">
        <v>0</v>
      </c>
      <c r="AQ222">
        <v>0</v>
      </c>
      <c r="AR222">
        <v>0</v>
      </c>
      <c r="AS222">
        <v>0</v>
      </c>
      <c r="AT222">
        <v>0</v>
      </c>
      <c r="AU222" s="481">
        <v>0</v>
      </c>
      <c r="AV222">
        <v>0</v>
      </c>
      <c r="AW222">
        <v>0</v>
      </c>
      <c r="AX222">
        <v>0</v>
      </c>
      <c r="AY222">
        <v>274.24960000021383</v>
      </c>
      <c r="AZ222">
        <v>149.31562500004657</v>
      </c>
      <c r="BA222">
        <v>61.932799998670816</v>
      </c>
      <c r="BP222" s="481">
        <v>13.3515625</v>
      </c>
      <c r="BQ222">
        <v>0</v>
      </c>
      <c r="BR222">
        <v>0</v>
      </c>
      <c r="BS222">
        <v>2.9151322314064601</v>
      </c>
      <c r="BT222">
        <v>1.7674333333343384</v>
      </c>
    </row>
    <row r="223" spans="1:72" ht="15.75" customHeight="1" x14ac:dyDescent="0.25">
      <c r="A223" s="324" t="s">
        <v>772</v>
      </c>
      <c r="B223" s="324">
        <v>46244</v>
      </c>
      <c r="C223" s="332">
        <v>0.29166666666666669</v>
      </c>
      <c r="D223" s="332">
        <v>0.33333333333333331</v>
      </c>
      <c r="E223" s="481">
        <v>2828.2879999577999</v>
      </c>
      <c r="F223">
        <v>2812.8834782838821</v>
      </c>
      <c r="G223">
        <v>1818.6240000128746</v>
      </c>
      <c r="H223">
        <v>1005.0523687899113</v>
      </c>
      <c r="I223">
        <v>371.8532413803041</v>
      </c>
      <c r="J223">
        <v>328.92962711676955</v>
      </c>
      <c r="K223">
        <v>365.16881355643272</v>
      </c>
      <c r="L223" s="481">
        <v>303.93708474934101</v>
      </c>
      <c r="M223">
        <v>425.65423728525639</v>
      </c>
      <c r="N223">
        <v>0</v>
      </c>
      <c r="O223">
        <v>0</v>
      </c>
      <c r="P223">
        <v>0.19199999992270023</v>
      </c>
      <c r="Q223">
        <v>0</v>
      </c>
      <c r="R223">
        <v>100.66921739140525</v>
      </c>
      <c r="S223" s="481">
        <v>97.339362318627536</v>
      </c>
      <c r="T223">
        <v>48.551451209001243</v>
      </c>
      <c r="U223">
        <v>0</v>
      </c>
      <c r="V223">
        <v>0</v>
      </c>
      <c r="W223">
        <v>112.40626086946577</v>
      </c>
      <c r="X223">
        <v>0</v>
      </c>
      <c r="Y223">
        <v>95.168827639427036</v>
      </c>
      <c r="Z223" s="481">
        <v>0</v>
      </c>
      <c r="AA223">
        <v>10.961374223581515</v>
      </c>
      <c r="AB223">
        <v>101.15527950320393</v>
      </c>
      <c r="AC223">
        <v>26.770186335314065</v>
      </c>
      <c r="AD223">
        <v>104.87598990648985</v>
      </c>
      <c r="AE223">
        <v>0</v>
      </c>
      <c r="AF223">
        <v>0</v>
      </c>
      <c r="AG223" s="481">
        <v>0.16774193547826144</v>
      </c>
      <c r="AH223">
        <v>1.1108870967746043E-2</v>
      </c>
      <c r="AI223">
        <v>119.93010752648115</v>
      </c>
      <c r="AJ223">
        <v>300.74239999987185</v>
      </c>
      <c r="AK223">
        <v>240.33953684195876</v>
      </c>
      <c r="AL223">
        <v>0</v>
      </c>
      <c r="AM223">
        <v>0</v>
      </c>
      <c r="AN223" s="481">
        <v>0.67199999996228144</v>
      </c>
      <c r="AO223">
        <v>0.64000000001396984</v>
      </c>
      <c r="AP223">
        <v>0</v>
      </c>
      <c r="AQ223">
        <v>0</v>
      </c>
      <c r="AR223">
        <v>0</v>
      </c>
      <c r="AS223">
        <v>0</v>
      </c>
      <c r="AT223">
        <v>0</v>
      </c>
      <c r="AU223" s="481">
        <v>0</v>
      </c>
      <c r="AV223">
        <v>0</v>
      </c>
      <c r="AW223">
        <v>0</v>
      </c>
      <c r="AX223">
        <v>0</v>
      </c>
      <c r="AY223">
        <v>285.35999999986961</v>
      </c>
      <c r="AZ223">
        <v>142.48203124990687</v>
      </c>
      <c r="BA223">
        <v>51.219200000166893</v>
      </c>
      <c r="BP223" s="481">
        <v>8.9922619048738852</v>
      </c>
      <c r="BQ223">
        <v>0</v>
      </c>
      <c r="BR223">
        <v>0</v>
      </c>
      <c r="BS223">
        <v>17.622998916136567</v>
      </c>
      <c r="BT223">
        <v>12.244166666663659</v>
      </c>
    </row>
    <row r="224" spans="1:72" ht="15.75" customHeight="1" x14ac:dyDescent="0.25">
      <c r="A224" s="324" t="s">
        <v>773</v>
      </c>
      <c r="B224" s="324">
        <v>46244</v>
      </c>
      <c r="C224" s="332">
        <v>0.33333333333333331</v>
      </c>
      <c r="D224" s="332">
        <v>0.375</v>
      </c>
      <c r="E224" s="481">
        <v>2725.2350145280361</v>
      </c>
      <c r="F224">
        <v>2709.207188397646</v>
      </c>
      <c r="G224">
        <v>1729.1946666538715</v>
      </c>
      <c r="H224">
        <v>1002.0915152579546</v>
      </c>
      <c r="I224">
        <v>355.18675861880183</v>
      </c>
      <c r="J224">
        <v>314.38535593450069</v>
      </c>
      <c r="K224">
        <v>347.51962595432997</v>
      </c>
      <c r="L224" s="481">
        <v>306.36691524833441</v>
      </c>
      <c r="M224">
        <v>405.3651525452733</v>
      </c>
      <c r="N224">
        <v>0</v>
      </c>
      <c r="O224">
        <v>0</v>
      </c>
      <c r="P224">
        <v>0</v>
      </c>
      <c r="Q224">
        <v>25.087999999523163</v>
      </c>
      <c r="R224">
        <v>100.92212560400367</v>
      </c>
      <c r="S224" s="481">
        <v>97.313391304574907</v>
      </c>
      <c r="T224">
        <v>29.317565216682851</v>
      </c>
      <c r="U224">
        <v>0</v>
      </c>
      <c r="V224">
        <v>0</v>
      </c>
      <c r="W224">
        <v>93.239652174524963</v>
      </c>
      <c r="X224">
        <v>0</v>
      </c>
      <c r="Y224">
        <v>95.020613354165107</v>
      </c>
      <c r="Z224" s="481">
        <v>0</v>
      </c>
      <c r="AA224">
        <v>17.516498447221238</v>
      </c>
      <c r="AB224">
        <v>104.84472049679607</v>
      </c>
      <c r="AC224">
        <v>27.06579968938604</v>
      </c>
      <c r="AD224">
        <v>91.314635093323886</v>
      </c>
      <c r="AE224">
        <v>0</v>
      </c>
      <c r="AF224">
        <v>0</v>
      </c>
      <c r="AG224" s="481">
        <v>0.16574193548512994</v>
      </c>
      <c r="AH224">
        <v>1.12809139784531E-2</v>
      </c>
      <c r="AI224">
        <v>120.60752688255161</v>
      </c>
      <c r="AJ224">
        <v>280.98240000009537</v>
      </c>
      <c r="AK224">
        <v>223.12286315765232</v>
      </c>
      <c r="AL224">
        <v>0</v>
      </c>
      <c r="AM224">
        <v>0</v>
      </c>
      <c r="AN224" s="481">
        <v>0</v>
      </c>
      <c r="AO224">
        <v>0</v>
      </c>
      <c r="AP224">
        <v>0</v>
      </c>
      <c r="AQ224">
        <v>0</v>
      </c>
      <c r="AR224">
        <v>0</v>
      </c>
      <c r="AS224">
        <v>0</v>
      </c>
      <c r="AT224">
        <v>0</v>
      </c>
      <c r="AU224" s="481">
        <v>0</v>
      </c>
      <c r="AV224">
        <v>0</v>
      </c>
      <c r="AW224">
        <v>0</v>
      </c>
      <c r="AX224">
        <v>0</v>
      </c>
      <c r="AY224">
        <v>282.03199999965727</v>
      </c>
      <c r="AZ224">
        <v>144.43828125006985</v>
      </c>
      <c r="BA224">
        <v>55.795200001448393</v>
      </c>
      <c r="BP224" s="481">
        <v>11.329994192696176</v>
      </c>
      <c r="BQ224">
        <v>0</v>
      </c>
      <c r="BR224">
        <v>0</v>
      </c>
      <c r="BS224">
        <v>38.415868852456697</v>
      </c>
      <c r="BT224">
        <v>26.641916666667385</v>
      </c>
    </row>
    <row r="225" spans="1:72" ht="15.75" customHeight="1" x14ac:dyDescent="0.25">
      <c r="A225" s="324" t="s">
        <v>774</v>
      </c>
      <c r="B225" s="324">
        <v>46244</v>
      </c>
      <c r="C225" s="332">
        <v>0.375</v>
      </c>
      <c r="D225" s="332">
        <v>0.41666666666666669</v>
      </c>
      <c r="E225" s="481">
        <v>2676.7063188254833</v>
      </c>
      <c r="F225">
        <v>2676.1423768103123</v>
      </c>
      <c r="G225">
        <v>1726.4046376943588</v>
      </c>
      <c r="H225">
        <v>964.16278260946274</v>
      </c>
      <c r="I225">
        <v>339.89857627078891</v>
      </c>
      <c r="J225">
        <v>310.25464406609535</v>
      </c>
      <c r="K225">
        <v>344.84322150796652</v>
      </c>
      <c r="L225" s="481">
        <v>291.63950905948877</v>
      </c>
      <c r="M225">
        <v>422.02684745565057</v>
      </c>
      <c r="N225">
        <v>0</v>
      </c>
      <c r="O225">
        <v>0</v>
      </c>
      <c r="P225">
        <v>0</v>
      </c>
      <c r="Q225">
        <v>32.768000000156462</v>
      </c>
      <c r="R225">
        <v>100.06755555560812</v>
      </c>
      <c r="S225" s="481">
        <v>96.512000000104308</v>
      </c>
      <c r="T225">
        <v>12.265739130787551</v>
      </c>
      <c r="U225">
        <v>0</v>
      </c>
      <c r="V225">
        <v>0</v>
      </c>
      <c r="W225">
        <v>98.493217390030622</v>
      </c>
      <c r="X225">
        <v>0</v>
      </c>
      <c r="Y225">
        <v>94.538761646021158</v>
      </c>
      <c r="Z225" s="481">
        <v>0</v>
      </c>
      <c r="AA225">
        <v>26.201133638678584</v>
      </c>
      <c r="AB225">
        <v>100.80190217401832</v>
      </c>
      <c r="AC225">
        <v>26.982336956541985</v>
      </c>
      <c r="AD225">
        <v>107.09066358022392</v>
      </c>
      <c r="AE225">
        <v>0</v>
      </c>
      <c r="AF225">
        <v>0</v>
      </c>
      <c r="AG225" s="481">
        <v>0.16574193548876792</v>
      </c>
      <c r="AH225">
        <v>1.1186827957089918E-2</v>
      </c>
      <c r="AI225">
        <v>107.94086021464318</v>
      </c>
      <c r="AJ225">
        <v>290.43520000018179</v>
      </c>
      <c r="AK225">
        <v>230.82239999994636</v>
      </c>
      <c r="AL225">
        <v>0</v>
      </c>
      <c r="AM225">
        <v>0</v>
      </c>
      <c r="AN225" s="481">
        <v>0</v>
      </c>
      <c r="AO225">
        <v>0</v>
      </c>
      <c r="AP225">
        <v>0</v>
      </c>
      <c r="AQ225">
        <v>0</v>
      </c>
      <c r="AR225">
        <v>0</v>
      </c>
      <c r="AS225">
        <v>0</v>
      </c>
      <c r="AT225">
        <v>0</v>
      </c>
      <c r="AU225" s="481">
        <v>0</v>
      </c>
      <c r="AV225">
        <v>0</v>
      </c>
      <c r="AW225">
        <v>0</v>
      </c>
      <c r="AX225">
        <v>0</v>
      </c>
      <c r="AY225">
        <v>280.45760000031441</v>
      </c>
      <c r="AZ225">
        <v>138.81874999997672</v>
      </c>
      <c r="BA225">
        <v>45.55519999936223</v>
      </c>
      <c r="BP225" s="481">
        <v>10.423056402476504</v>
      </c>
      <c r="BQ225">
        <v>0</v>
      </c>
      <c r="BR225">
        <v>0</v>
      </c>
      <c r="BS225">
        <v>67.379016666667667</v>
      </c>
      <c r="BT225">
        <v>47.978983333337965</v>
      </c>
    </row>
    <row r="226" spans="1:72" ht="15.75" customHeight="1" x14ac:dyDescent="0.25">
      <c r="A226" s="324" t="s">
        <v>931</v>
      </c>
      <c r="B226" s="324">
        <v>46244</v>
      </c>
      <c r="C226" s="332">
        <v>0.41666666666666669</v>
      </c>
      <c r="D226" s="332">
        <v>0.45833333333333331</v>
      </c>
      <c r="E226" s="481">
        <v>2648.0639999806881</v>
      </c>
      <c r="F226">
        <v>2631.5909565091133</v>
      </c>
      <c r="G226">
        <v>1713.5526956319809</v>
      </c>
      <c r="H226">
        <v>944.2170434743166</v>
      </c>
      <c r="I226">
        <v>321.95254237577319</v>
      </c>
      <c r="J226">
        <v>310.56705084815621</v>
      </c>
      <c r="K226">
        <v>335.44588194042444</v>
      </c>
      <c r="L226" s="481">
        <v>310.81960958987474</v>
      </c>
      <c r="M226">
        <v>430.72396493703127</v>
      </c>
      <c r="N226">
        <v>0</v>
      </c>
      <c r="O226">
        <v>0</v>
      </c>
      <c r="P226">
        <v>0</v>
      </c>
      <c r="Q226">
        <v>17.185391305014491</v>
      </c>
      <c r="R226">
        <v>100.05518840579316</v>
      </c>
      <c r="S226" s="481">
        <v>96.723478260915726</v>
      </c>
      <c r="T226">
        <v>6.1439999993890524</v>
      </c>
      <c r="U226">
        <v>0</v>
      </c>
      <c r="V226">
        <v>0</v>
      </c>
      <c r="W226">
        <v>120.97669565305114</v>
      </c>
      <c r="X226">
        <v>0</v>
      </c>
      <c r="Y226">
        <v>94.529687500093132</v>
      </c>
      <c r="Z226" s="481">
        <v>0</v>
      </c>
      <c r="AA226">
        <v>36.940170709160157</v>
      </c>
      <c r="AB226">
        <v>102.02729037264362</v>
      </c>
      <c r="AC226">
        <v>27.022969646845013</v>
      </c>
      <c r="AD226">
        <v>115.03433641977608</v>
      </c>
      <c r="AE226">
        <v>0</v>
      </c>
      <c r="AF226">
        <v>0</v>
      </c>
      <c r="AG226" s="481">
        <v>0.16574193548512994</v>
      </c>
      <c r="AH226">
        <v>1.148387096782244E-2</v>
      </c>
      <c r="AI226">
        <v>124.37634408660233</v>
      </c>
      <c r="AJ226">
        <v>286.00959999999031</v>
      </c>
      <c r="AK226">
        <v>227.06285714264959</v>
      </c>
      <c r="AL226">
        <v>0</v>
      </c>
      <c r="AM226">
        <v>0</v>
      </c>
      <c r="AN226" s="481">
        <v>0</v>
      </c>
      <c r="AO226">
        <v>0</v>
      </c>
      <c r="AP226">
        <v>0</v>
      </c>
      <c r="AQ226">
        <v>0</v>
      </c>
      <c r="AR226">
        <v>0</v>
      </c>
      <c r="AS226">
        <v>0</v>
      </c>
      <c r="AT226">
        <v>0</v>
      </c>
      <c r="AU226" s="481">
        <v>0</v>
      </c>
      <c r="AV226">
        <v>0</v>
      </c>
      <c r="AW226">
        <v>0</v>
      </c>
      <c r="AX226">
        <v>0</v>
      </c>
      <c r="AY226">
        <v>286.85439999960363</v>
      </c>
      <c r="AZ226">
        <v>131.44843750004657</v>
      </c>
      <c r="BA226">
        <v>33.830400001257658</v>
      </c>
      <c r="BP226" s="481">
        <v>8.7296874999301508</v>
      </c>
      <c r="BQ226">
        <v>0</v>
      </c>
      <c r="BR226">
        <v>0</v>
      </c>
      <c r="BS226">
        <v>98.542748039215439</v>
      </c>
      <c r="BT226">
        <v>69.760166666663281</v>
      </c>
    </row>
    <row r="227" spans="1:72" ht="15.75" customHeight="1" x14ac:dyDescent="0.25">
      <c r="A227" s="324" t="s">
        <v>932</v>
      </c>
      <c r="B227" s="324">
        <v>46244</v>
      </c>
      <c r="C227" s="332">
        <v>0.45833333333333331</v>
      </c>
      <c r="D227" s="332">
        <v>0.5</v>
      </c>
      <c r="E227" s="481">
        <v>2610.5173333585262</v>
      </c>
      <c r="F227">
        <v>2594.8160000145435</v>
      </c>
      <c r="G227">
        <v>1646.5920000076294</v>
      </c>
      <c r="H227">
        <v>956.32695652544498</v>
      </c>
      <c r="I227">
        <v>312.71918644011021</v>
      </c>
      <c r="J227">
        <v>300.25762711837888</v>
      </c>
      <c r="K227">
        <v>361.2906604334712</v>
      </c>
      <c r="L227" s="481">
        <v>295.53681355714798</v>
      </c>
      <c r="M227">
        <v>379.10383167490363</v>
      </c>
      <c r="N227">
        <v>0</v>
      </c>
      <c r="O227">
        <v>0</v>
      </c>
      <c r="P227">
        <v>0</v>
      </c>
      <c r="Q227">
        <v>19.166608694940805</v>
      </c>
      <c r="R227">
        <v>100.47999999998137</v>
      </c>
      <c r="S227" s="481">
        <v>96.896000000182539</v>
      </c>
      <c r="T227">
        <v>6.6560000004246831</v>
      </c>
      <c r="U227">
        <v>0</v>
      </c>
      <c r="V227">
        <v>0</v>
      </c>
      <c r="W227">
        <v>124.838956521824</v>
      </c>
      <c r="X227">
        <v>0</v>
      </c>
      <c r="Y227">
        <v>94.540246506221592</v>
      </c>
      <c r="Z227" s="481">
        <v>0</v>
      </c>
      <c r="AA227">
        <v>31.828678183199372</v>
      </c>
      <c r="AB227">
        <v>93.991459627170116</v>
      </c>
      <c r="AC227">
        <v>26.775943396613002</v>
      </c>
      <c r="AD227">
        <v>109.59452639706433</v>
      </c>
      <c r="AE227">
        <v>0</v>
      </c>
      <c r="AF227">
        <v>0</v>
      </c>
      <c r="AG227" s="481">
        <v>0.16574193547785399</v>
      </c>
      <c r="AH227">
        <v>1.1483870967595067E-2</v>
      </c>
      <c r="AI227">
        <v>109.24193548411131</v>
      </c>
      <c r="AJ227">
        <v>295.60320000001229</v>
      </c>
      <c r="AK227">
        <v>236.04270383343101</v>
      </c>
      <c r="AL227">
        <v>0</v>
      </c>
      <c r="AM227">
        <v>0</v>
      </c>
      <c r="AN227" s="481">
        <v>0</v>
      </c>
      <c r="AO227">
        <v>0</v>
      </c>
      <c r="AP227">
        <v>0</v>
      </c>
      <c r="AQ227">
        <v>0</v>
      </c>
      <c r="AR227">
        <v>0</v>
      </c>
      <c r="AS227">
        <v>0</v>
      </c>
      <c r="AT227">
        <v>0</v>
      </c>
      <c r="AU227" s="481">
        <v>0</v>
      </c>
      <c r="AV227">
        <v>0</v>
      </c>
      <c r="AW227">
        <v>0</v>
      </c>
      <c r="AX227">
        <v>0</v>
      </c>
      <c r="AY227">
        <v>283.53919999999925</v>
      </c>
      <c r="AZ227">
        <v>131.59218749997672</v>
      </c>
      <c r="BA227">
        <v>44.467199999839067</v>
      </c>
      <c r="BP227" s="481">
        <v>10.40625</v>
      </c>
      <c r="BQ227">
        <v>0</v>
      </c>
      <c r="BR227">
        <v>0</v>
      </c>
      <c r="BS227">
        <v>106.63405196078565</v>
      </c>
      <c r="BT227">
        <v>76.408341736696457</v>
      </c>
    </row>
    <row r="228" spans="1:72" ht="15.75" customHeight="1" x14ac:dyDescent="0.25">
      <c r="A228" s="324" t="s">
        <v>933</v>
      </c>
      <c r="B228" s="324">
        <v>46244</v>
      </c>
      <c r="C228" s="332">
        <v>0.5</v>
      </c>
      <c r="D228" s="332">
        <v>0.54166666666666663</v>
      </c>
      <c r="E228" s="481">
        <v>2660.3519999682903</v>
      </c>
      <c r="F228">
        <v>2659.6693333387375</v>
      </c>
      <c r="G228">
        <v>1723.8817391097546</v>
      </c>
      <c r="H228">
        <v>950.27199999988079</v>
      </c>
      <c r="I228">
        <v>353.34583284333348</v>
      </c>
      <c r="J228">
        <v>307.61654236912727</v>
      </c>
      <c r="K228">
        <v>369.35099473595619</v>
      </c>
      <c r="L228" s="481">
        <v>304.07593220472336</v>
      </c>
      <c r="M228">
        <v>385.89179661124945</v>
      </c>
      <c r="N228">
        <v>0</v>
      </c>
      <c r="O228">
        <v>0</v>
      </c>
      <c r="P228">
        <v>0</v>
      </c>
      <c r="Q228">
        <v>15.360000000335276</v>
      </c>
      <c r="R228">
        <v>99.795478261075914</v>
      </c>
      <c r="S228" s="481">
        <v>96.211478260811418</v>
      </c>
      <c r="T228">
        <v>5.6320000002160668</v>
      </c>
      <c r="U228">
        <v>0</v>
      </c>
      <c r="V228">
        <v>0</v>
      </c>
      <c r="W228">
        <v>163.21669565234333</v>
      </c>
      <c r="X228">
        <v>0</v>
      </c>
      <c r="Y228">
        <v>94.242900113109499</v>
      </c>
      <c r="Z228" s="481">
        <v>0</v>
      </c>
      <c r="AA228">
        <v>35.350863742234651</v>
      </c>
      <c r="AB228">
        <v>102.12034161482006</v>
      </c>
      <c r="AC228">
        <v>27.027173913083971</v>
      </c>
      <c r="AD228">
        <v>111.61180124245584</v>
      </c>
      <c r="AE228">
        <v>0</v>
      </c>
      <c r="AF228">
        <v>0</v>
      </c>
      <c r="AG228" s="481">
        <v>0.16574193549604388</v>
      </c>
      <c r="AH228">
        <v>1.1623655914036135E-2</v>
      </c>
      <c r="AI228">
        <v>120.12903225887567</v>
      </c>
      <c r="AJ228">
        <v>310.75839999993332</v>
      </c>
      <c r="AK228">
        <v>250.9818236399442</v>
      </c>
      <c r="AL228">
        <v>0</v>
      </c>
      <c r="AM228">
        <v>0</v>
      </c>
      <c r="AN228" s="481">
        <v>0</v>
      </c>
      <c r="AO228">
        <v>0</v>
      </c>
      <c r="AP228">
        <v>0</v>
      </c>
      <c r="AQ228">
        <v>0</v>
      </c>
      <c r="AR228">
        <v>0</v>
      </c>
      <c r="AS228">
        <v>0</v>
      </c>
      <c r="AT228">
        <v>0</v>
      </c>
      <c r="AU228" s="481">
        <v>0</v>
      </c>
      <c r="AV228">
        <v>0</v>
      </c>
      <c r="AW228">
        <v>0</v>
      </c>
      <c r="AX228">
        <v>0</v>
      </c>
      <c r="AY228">
        <v>269.46560000022873</v>
      </c>
      <c r="AZ228">
        <v>142.48515624995343</v>
      </c>
      <c r="BA228">
        <v>41.023999998345971</v>
      </c>
      <c r="BP228" s="481">
        <v>11.459375000093132</v>
      </c>
      <c r="BQ228">
        <v>0</v>
      </c>
      <c r="BR228">
        <v>0</v>
      </c>
      <c r="BS228">
        <v>102.52563333333273</v>
      </c>
      <c r="BT228">
        <v>72.450191596639343</v>
      </c>
    </row>
    <row r="229" spans="1:72" ht="15.75" customHeight="1" x14ac:dyDescent="0.25">
      <c r="A229" s="324" t="s">
        <v>934</v>
      </c>
      <c r="B229" s="324">
        <v>46244</v>
      </c>
      <c r="C229" s="332">
        <v>0.54166666666666663</v>
      </c>
      <c r="D229" s="332">
        <v>0.58333333333333337</v>
      </c>
      <c r="E229" s="481">
        <v>2758.032695710659</v>
      </c>
      <c r="F229">
        <v>2742.1532753407955</v>
      </c>
      <c r="G229">
        <v>1808.2355942428112</v>
      </c>
      <c r="H229">
        <v>953.00266666710377</v>
      </c>
      <c r="I229">
        <v>331.55396376550198</v>
      </c>
      <c r="J229">
        <v>315.18372881412506</v>
      </c>
      <c r="K229">
        <v>380.77239509671926</v>
      </c>
      <c r="L229" s="481">
        <v>331.15118643641472</v>
      </c>
      <c r="M229">
        <v>439.31335593014956</v>
      </c>
      <c r="N229">
        <v>0</v>
      </c>
      <c r="O229">
        <v>0</v>
      </c>
      <c r="P229">
        <v>0</v>
      </c>
      <c r="Q229">
        <v>31.276521738618612</v>
      </c>
      <c r="R229">
        <v>99.656347825657576</v>
      </c>
      <c r="S229" s="481">
        <v>96.328347825445235</v>
      </c>
      <c r="T229">
        <v>5.6319999992847443</v>
      </c>
      <c r="U229">
        <v>0</v>
      </c>
      <c r="V229">
        <v>0</v>
      </c>
      <c r="W229">
        <v>138.93008695635945</v>
      </c>
      <c r="X229">
        <v>0</v>
      </c>
      <c r="Y229">
        <v>93.820764482952654</v>
      </c>
      <c r="Z229" s="481">
        <v>0</v>
      </c>
      <c r="AA229">
        <v>44.800308132776991</v>
      </c>
      <c r="AB229">
        <v>110.4425465837121</v>
      </c>
      <c r="AC229">
        <v>26.777513586916029</v>
      </c>
      <c r="AD229">
        <v>121.4249223601073</v>
      </c>
      <c r="AE229">
        <v>0</v>
      </c>
      <c r="AF229">
        <v>0</v>
      </c>
      <c r="AG229" s="481">
        <v>0.16394179522103514</v>
      </c>
      <c r="AH229">
        <v>1.1594232117886349E-2</v>
      </c>
      <c r="AI229">
        <v>147.87161056511104</v>
      </c>
      <c r="AJ229">
        <v>324.1343999998644</v>
      </c>
      <c r="AK229">
        <v>260.96861538477242</v>
      </c>
      <c r="AL229">
        <v>0</v>
      </c>
      <c r="AM229">
        <v>0</v>
      </c>
      <c r="AN229" s="481">
        <v>0</v>
      </c>
      <c r="AO229">
        <v>6.4000000013038516E-2</v>
      </c>
      <c r="AP229">
        <v>3.1999999948311597E-2</v>
      </c>
      <c r="AQ229">
        <v>0</v>
      </c>
      <c r="AR229">
        <v>0</v>
      </c>
      <c r="AS229">
        <v>0</v>
      </c>
      <c r="AT229">
        <v>0</v>
      </c>
      <c r="AU229" s="481">
        <v>0</v>
      </c>
      <c r="AV229">
        <v>0</v>
      </c>
      <c r="AW229">
        <v>0</v>
      </c>
      <c r="AX229">
        <v>0</v>
      </c>
      <c r="AY229">
        <v>271.0527999997139</v>
      </c>
      <c r="AZ229">
        <v>143.99453124997672</v>
      </c>
      <c r="BA229">
        <v>39.76320000179112</v>
      </c>
      <c r="BP229" s="481">
        <v>12.321874999906868</v>
      </c>
      <c r="BQ229">
        <v>0</v>
      </c>
      <c r="BR229">
        <v>0</v>
      </c>
      <c r="BS229">
        <v>112.14488333333247</v>
      </c>
      <c r="BT229">
        <v>75.304867796607141</v>
      </c>
    </row>
    <row r="230" spans="1:72" ht="15.75" customHeight="1" x14ac:dyDescent="0.25">
      <c r="A230" s="324" t="s">
        <v>935</v>
      </c>
      <c r="B230" s="324">
        <v>46244</v>
      </c>
      <c r="C230" s="332">
        <v>0.58333333333333337</v>
      </c>
      <c r="D230" s="332">
        <v>0.625</v>
      </c>
      <c r="E230" s="481">
        <v>2774.980637639761</v>
      </c>
      <c r="F230">
        <v>2758.2107826173306</v>
      </c>
      <c r="G230">
        <v>1824.7383188009262</v>
      </c>
      <c r="H230">
        <v>961.43211594223976</v>
      </c>
      <c r="I230">
        <v>420.32596610113978</v>
      </c>
      <c r="J230">
        <v>300.15349153056741</v>
      </c>
      <c r="K230">
        <v>366.07132203131914</v>
      </c>
      <c r="L230" s="481">
        <v>320.2516610249877</v>
      </c>
      <c r="M230">
        <v>412.89762711897492</v>
      </c>
      <c r="N230">
        <v>0</v>
      </c>
      <c r="O230">
        <v>0</v>
      </c>
      <c r="P230">
        <v>0</v>
      </c>
      <c r="Q230">
        <v>53.849043479189277</v>
      </c>
      <c r="R230">
        <v>99.525269195437431</v>
      </c>
      <c r="S230" s="481">
        <v>96.11130434833467</v>
      </c>
      <c r="T230">
        <v>13.824000000022352</v>
      </c>
      <c r="U230">
        <v>0</v>
      </c>
      <c r="V230">
        <v>0</v>
      </c>
      <c r="W230">
        <v>164.20730434730649</v>
      </c>
      <c r="X230">
        <v>0</v>
      </c>
      <c r="Y230">
        <v>94.079192546661943</v>
      </c>
      <c r="Z230" s="481">
        <v>0</v>
      </c>
      <c r="AA230">
        <v>32.759668575308751</v>
      </c>
      <c r="AB230">
        <v>93.621486801188439</v>
      </c>
      <c r="AC230">
        <v>27.428337191231549</v>
      </c>
      <c r="AD230">
        <v>109.77500000037253</v>
      </c>
      <c r="AE230">
        <v>0</v>
      </c>
      <c r="AF230">
        <v>0</v>
      </c>
      <c r="AG230" s="481">
        <v>0.16554207573426538</v>
      </c>
      <c r="AH230">
        <v>1.1358695652006645E-2</v>
      </c>
      <c r="AI230">
        <v>133.72282608691603</v>
      </c>
      <c r="AJ230">
        <v>326.15999999991618</v>
      </c>
      <c r="AK230">
        <v>263.70666666608304</v>
      </c>
      <c r="AL230">
        <v>0</v>
      </c>
      <c r="AM230">
        <v>0</v>
      </c>
      <c r="AN230" s="481">
        <v>0</v>
      </c>
      <c r="AO230">
        <v>0</v>
      </c>
      <c r="AP230">
        <v>0</v>
      </c>
      <c r="AQ230">
        <v>0</v>
      </c>
      <c r="AR230">
        <v>0</v>
      </c>
      <c r="AS230">
        <v>0</v>
      </c>
      <c r="AT230">
        <v>0</v>
      </c>
      <c r="AU230" s="481">
        <v>0</v>
      </c>
      <c r="AV230">
        <v>0</v>
      </c>
      <c r="AW230">
        <v>0</v>
      </c>
      <c r="AX230">
        <v>0</v>
      </c>
      <c r="AY230">
        <v>277.93920000037178</v>
      </c>
      <c r="AZ230">
        <v>165.11640625004657</v>
      </c>
      <c r="BA230">
        <v>49.823999999091029</v>
      </c>
      <c r="BP230" s="481">
        <v>12.659375000046566</v>
      </c>
      <c r="BQ230">
        <v>0</v>
      </c>
      <c r="BR230">
        <v>0</v>
      </c>
      <c r="BS230">
        <v>82.23166666666657</v>
      </c>
      <c r="BT230">
        <v>53.956940606753051</v>
      </c>
    </row>
    <row r="231" spans="1:72" ht="15.75" customHeight="1" x14ac:dyDescent="0.25">
      <c r="A231" s="324" t="s">
        <v>936</v>
      </c>
      <c r="B231" s="324">
        <v>46244</v>
      </c>
      <c r="C231" s="332">
        <v>0.625</v>
      </c>
      <c r="D231" s="332">
        <v>0.66666666666666663</v>
      </c>
      <c r="E231" s="481">
        <v>2938.7612753808498</v>
      </c>
      <c r="F231">
        <v>2938.7612753510475</v>
      </c>
      <c r="G231">
        <v>1938.8030145168304</v>
      </c>
      <c r="H231">
        <v>1002.2733913064003</v>
      </c>
      <c r="I231">
        <v>474.33762712031603</v>
      </c>
      <c r="J231">
        <v>324.83362711593509</v>
      </c>
      <c r="K231">
        <v>392.86888135224581</v>
      </c>
      <c r="L231" s="481">
        <v>320.32108473777771</v>
      </c>
      <c r="M231">
        <v>431.8850169479847</v>
      </c>
      <c r="N231">
        <v>0</v>
      </c>
      <c r="O231">
        <v>0</v>
      </c>
      <c r="P231">
        <v>0</v>
      </c>
      <c r="Q231">
        <v>25.466434782370925</v>
      </c>
      <c r="R231">
        <v>99.525861239526421</v>
      </c>
      <c r="S231" s="481">
        <v>96.044521738775074</v>
      </c>
      <c r="T231">
        <v>42.096527473069727</v>
      </c>
      <c r="U231">
        <v>0</v>
      </c>
      <c r="V231">
        <v>0</v>
      </c>
      <c r="W231">
        <v>199.49078260920942</v>
      </c>
      <c r="X231">
        <v>0</v>
      </c>
      <c r="Y231">
        <v>94.189440993592143</v>
      </c>
      <c r="Z231" s="481">
        <v>0</v>
      </c>
      <c r="AA231">
        <v>16.276203416171484</v>
      </c>
      <c r="AB231">
        <v>102.83842374244705</v>
      </c>
      <c r="AC231">
        <v>26.626350308768451</v>
      </c>
      <c r="AD231">
        <v>109.79999999981374</v>
      </c>
      <c r="AE231">
        <v>0</v>
      </c>
      <c r="AF231">
        <v>0</v>
      </c>
      <c r="AG231" s="481">
        <v>0.1657405329606263</v>
      </c>
      <c r="AH231">
        <v>1.122418478257714E-2</v>
      </c>
      <c r="AI231">
        <v>134.73913043551147</v>
      </c>
      <c r="AJ231">
        <v>326.84480000031181</v>
      </c>
      <c r="AK231">
        <v>263.76533333305269</v>
      </c>
      <c r="AL231">
        <v>0</v>
      </c>
      <c r="AM231">
        <v>0</v>
      </c>
      <c r="AN231" s="481">
        <v>0</v>
      </c>
      <c r="AO231">
        <v>0</v>
      </c>
      <c r="AP231">
        <v>0</v>
      </c>
      <c r="AQ231">
        <v>0</v>
      </c>
      <c r="AR231">
        <v>0</v>
      </c>
      <c r="AS231">
        <v>0</v>
      </c>
      <c r="AT231">
        <v>0</v>
      </c>
      <c r="AU231" s="481">
        <v>0</v>
      </c>
      <c r="AV231">
        <v>0</v>
      </c>
      <c r="AW231">
        <v>0</v>
      </c>
      <c r="AX231">
        <v>0</v>
      </c>
      <c r="AY231">
        <v>278.46719999983907</v>
      </c>
      <c r="AZ231">
        <v>192.48828125</v>
      </c>
      <c r="BA231">
        <v>59.609599998220801</v>
      </c>
      <c r="BP231" s="481">
        <v>14.618750000023283</v>
      </c>
      <c r="BQ231">
        <v>0</v>
      </c>
      <c r="BR231">
        <v>0</v>
      </c>
      <c r="BS231">
        <v>35.403291666667428</v>
      </c>
      <c r="BT231">
        <v>22.819241596636857</v>
      </c>
    </row>
    <row r="232" spans="1:72" ht="15.75" customHeight="1" x14ac:dyDescent="0.25">
      <c r="A232" s="324" t="s">
        <v>937</v>
      </c>
      <c r="B232" s="324">
        <v>46244</v>
      </c>
      <c r="C232" s="332">
        <v>0.66666666666666663</v>
      </c>
      <c r="D232" s="332">
        <v>0.70833333333333337</v>
      </c>
      <c r="E232" s="481">
        <v>2943.7773912847042</v>
      </c>
      <c r="F232">
        <v>2927.4230724573135</v>
      </c>
      <c r="G232">
        <v>1944.9173333346844</v>
      </c>
      <c r="H232">
        <v>997.01982609927654</v>
      </c>
      <c r="I232">
        <v>459.68922033533454</v>
      </c>
      <c r="J232">
        <v>320.99856458231807</v>
      </c>
      <c r="K232">
        <v>385.64881356060505</v>
      </c>
      <c r="L232" s="481">
        <v>328.34191934764385</v>
      </c>
      <c r="M232">
        <v>432.50983050838113</v>
      </c>
      <c r="N232">
        <v>0</v>
      </c>
      <c r="O232">
        <v>0</v>
      </c>
      <c r="P232">
        <v>0</v>
      </c>
      <c r="Q232">
        <v>36.463304348289967</v>
      </c>
      <c r="R232">
        <v>100.36869565211236</v>
      </c>
      <c r="S232" s="481">
        <v>96.768000000156462</v>
      </c>
      <c r="T232">
        <v>50.803028082475066</v>
      </c>
      <c r="U232">
        <v>0</v>
      </c>
      <c r="V232">
        <v>0</v>
      </c>
      <c r="W232">
        <v>154.01739130355418</v>
      </c>
      <c r="X232">
        <v>0</v>
      </c>
      <c r="Y232">
        <v>94.097883597947657</v>
      </c>
      <c r="Z232" s="481">
        <v>0.55615234375</v>
      </c>
      <c r="AA232">
        <v>8.0487189440755174</v>
      </c>
      <c r="AB232">
        <v>108.77921989141032</v>
      </c>
      <c r="AC232">
        <v>26.2734375</v>
      </c>
      <c r="AD232">
        <v>90.918750000186265</v>
      </c>
      <c r="AE232">
        <v>0</v>
      </c>
      <c r="AF232">
        <v>0</v>
      </c>
      <c r="AG232" s="481">
        <v>0.16573913044703659</v>
      </c>
      <c r="AH232">
        <v>1.161820652168899E-2</v>
      </c>
      <c r="AI232">
        <v>141.99438990093768</v>
      </c>
      <c r="AJ232">
        <v>317.65759999980219</v>
      </c>
      <c r="AK232">
        <v>256.71680000051856</v>
      </c>
      <c r="AL232">
        <v>0</v>
      </c>
      <c r="AM232">
        <v>0</v>
      </c>
      <c r="AN232" s="481">
        <v>0</v>
      </c>
      <c r="AO232">
        <v>0</v>
      </c>
      <c r="AP232">
        <v>0</v>
      </c>
      <c r="AQ232">
        <v>0</v>
      </c>
      <c r="AR232">
        <v>0</v>
      </c>
      <c r="AS232">
        <v>0</v>
      </c>
      <c r="AT232">
        <v>0</v>
      </c>
      <c r="AU232" s="481">
        <v>0</v>
      </c>
      <c r="AV232">
        <v>0</v>
      </c>
      <c r="AW232">
        <v>0</v>
      </c>
      <c r="AX232">
        <v>0</v>
      </c>
      <c r="AY232">
        <v>283.5679999999702</v>
      </c>
      <c r="AZ232">
        <v>177.52968749997672</v>
      </c>
      <c r="BA232">
        <v>65.612800002098083</v>
      </c>
      <c r="BP232" s="481">
        <v>17.251562500023283</v>
      </c>
      <c r="BQ232">
        <v>0</v>
      </c>
      <c r="BR232">
        <v>0</v>
      </c>
      <c r="BS232">
        <v>17.094002450980042</v>
      </c>
      <c r="BT232">
        <v>11.745750000001863</v>
      </c>
    </row>
    <row r="233" spans="1:72" ht="15.75" customHeight="1" x14ac:dyDescent="0.25">
      <c r="A233" s="324" t="s">
        <v>938</v>
      </c>
      <c r="B233" s="324">
        <v>46244</v>
      </c>
      <c r="C233" s="332">
        <v>0.70833333333333337</v>
      </c>
      <c r="D233" s="332">
        <v>0.75</v>
      </c>
      <c r="E233" s="481">
        <v>2896.0500869750977</v>
      </c>
      <c r="F233">
        <v>2896.40626090765</v>
      </c>
      <c r="G233">
        <v>1929.2159999907017</v>
      </c>
      <c r="H233">
        <v>997.3759999871254</v>
      </c>
      <c r="I233">
        <v>465.86911893635988</v>
      </c>
      <c r="J233">
        <v>339.11696084216237</v>
      </c>
      <c r="K233">
        <v>382.17403623461723</v>
      </c>
      <c r="L233" s="481">
        <v>324.10228404402733</v>
      </c>
      <c r="M233">
        <v>401.90286657959223</v>
      </c>
      <c r="N233">
        <v>0</v>
      </c>
      <c r="O233">
        <v>0</v>
      </c>
      <c r="P233">
        <v>0</v>
      </c>
      <c r="Q233">
        <v>32.736340096220374</v>
      </c>
      <c r="R233">
        <v>100.30747826071456</v>
      </c>
      <c r="S233" s="481">
        <v>96.723478260915726</v>
      </c>
      <c r="T233">
        <v>64.573835749179125</v>
      </c>
      <c r="U233">
        <v>0</v>
      </c>
      <c r="V233">
        <v>0</v>
      </c>
      <c r="W233">
        <v>147.51721739210188</v>
      </c>
      <c r="X233">
        <v>0</v>
      </c>
      <c r="Y233">
        <v>94.965509259141982</v>
      </c>
      <c r="Z233" s="481">
        <v>0</v>
      </c>
      <c r="AA233">
        <v>2.3462732919142582</v>
      </c>
      <c r="AB233">
        <v>103.32763975160196</v>
      </c>
      <c r="AC233">
        <v>26.467187500093132</v>
      </c>
      <c r="AD233">
        <v>108.59375</v>
      </c>
      <c r="AE233">
        <v>0</v>
      </c>
      <c r="AF233">
        <v>0</v>
      </c>
      <c r="AG233" s="481">
        <v>0.1677391304365301</v>
      </c>
      <c r="AH233">
        <v>1.0983695652157621E-2</v>
      </c>
      <c r="AI233">
        <v>140.23387096822262</v>
      </c>
      <c r="AJ233">
        <v>317.28000000002794</v>
      </c>
      <c r="AK233">
        <v>256.24320000037551</v>
      </c>
      <c r="AL233">
        <v>0</v>
      </c>
      <c r="AM233">
        <v>0</v>
      </c>
      <c r="AN233" s="481">
        <v>0</v>
      </c>
      <c r="AO233">
        <v>0</v>
      </c>
      <c r="AP233">
        <v>0</v>
      </c>
      <c r="AQ233">
        <v>0</v>
      </c>
      <c r="AR233">
        <v>0</v>
      </c>
      <c r="AS233">
        <v>0</v>
      </c>
      <c r="AT233">
        <v>0</v>
      </c>
      <c r="AU233" s="481">
        <v>0</v>
      </c>
      <c r="AV233">
        <v>0</v>
      </c>
      <c r="AW233">
        <v>0</v>
      </c>
      <c r="AX233">
        <v>0</v>
      </c>
      <c r="AY233">
        <v>283.03679999988526</v>
      </c>
      <c r="AZ233">
        <v>184.51718750002328</v>
      </c>
      <c r="BA233">
        <v>74.220800001174212</v>
      </c>
      <c r="BP233" s="481">
        <v>16.993996710516512</v>
      </c>
      <c r="BQ233">
        <v>0</v>
      </c>
      <c r="BR233">
        <v>0</v>
      </c>
      <c r="BS233">
        <v>4.0697058823534462</v>
      </c>
      <c r="BT233">
        <v>3.1485714285699942</v>
      </c>
    </row>
    <row r="234" spans="1:72" ht="15.75" customHeight="1" x14ac:dyDescent="0.25">
      <c r="A234" s="324" t="s">
        <v>1401</v>
      </c>
      <c r="B234" s="324">
        <v>46244</v>
      </c>
      <c r="C234" s="332">
        <v>0.75</v>
      </c>
      <c r="D234" s="332">
        <v>0.79166666666666663</v>
      </c>
      <c r="E234" s="481">
        <v>2922.3179130256176</v>
      </c>
      <c r="F234">
        <v>2905.666782617569</v>
      </c>
      <c r="G234">
        <v>1937.4079999923706</v>
      </c>
      <c r="H234">
        <v>987.13599999248981</v>
      </c>
      <c r="I234">
        <v>474.53289821371436</v>
      </c>
      <c r="J234">
        <v>336.2092241384089</v>
      </c>
      <c r="K234">
        <v>371.4521317332983</v>
      </c>
      <c r="L234" s="481">
        <v>339.66015134751797</v>
      </c>
      <c r="M234">
        <v>406.59078707173467</v>
      </c>
      <c r="N234">
        <v>0</v>
      </c>
      <c r="O234">
        <v>0</v>
      </c>
      <c r="P234">
        <v>0</v>
      </c>
      <c r="Q234">
        <v>32.309920772910118</v>
      </c>
      <c r="R234">
        <v>100.20730434777215</v>
      </c>
      <c r="S234" s="481">
        <v>96.623304347507656</v>
      </c>
      <c r="T234">
        <v>68.719304348342121</v>
      </c>
      <c r="U234">
        <v>0</v>
      </c>
      <c r="V234">
        <v>0</v>
      </c>
      <c r="W234">
        <v>152.2146318834275</v>
      </c>
      <c r="X234">
        <v>0</v>
      </c>
      <c r="Y234">
        <v>94.377600932028145</v>
      </c>
      <c r="Z234" s="481">
        <v>0</v>
      </c>
      <c r="AA234">
        <v>0.15702639752998948</v>
      </c>
      <c r="AB234">
        <v>114.11180124199018</v>
      </c>
      <c r="AC234">
        <v>26.673148147761822</v>
      </c>
      <c r="AD234">
        <v>94.61180124245584</v>
      </c>
      <c r="AE234">
        <v>0</v>
      </c>
      <c r="AF234">
        <v>0</v>
      </c>
      <c r="AG234" s="481">
        <v>0.16573913042157074</v>
      </c>
      <c r="AH234">
        <v>1.0983695652157621E-2</v>
      </c>
      <c r="AI234">
        <v>151.98913043458015</v>
      </c>
      <c r="AJ234">
        <v>320.499199999962</v>
      </c>
      <c r="AK234">
        <v>258.47771428525448</v>
      </c>
      <c r="AL234">
        <v>0</v>
      </c>
      <c r="AM234">
        <v>0</v>
      </c>
      <c r="AN234" s="481">
        <v>0</v>
      </c>
      <c r="AO234">
        <v>0</v>
      </c>
      <c r="AP234">
        <v>0</v>
      </c>
      <c r="AQ234">
        <v>0</v>
      </c>
      <c r="AR234">
        <v>0</v>
      </c>
      <c r="AS234">
        <v>0</v>
      </c>
      <c r="AT234">
        <v>0</v>
      </c>
      <c r="AU234" s="481">
        <v>0</v>
      </c>
      <c r="AV234">
        <v>0</v>
      </c>
      <c r="AW234">
        <v>0</v>
      </c>
      <c r="AX234">
        <v>0</v>
      </c>
      <c r="AY234">
        <v>267.26399999996647</v>
      </c>
      <c r="AZ234">
        <v>185.82734375004657</v>
      </c>
      <c r="BA234">
        <v>73.619199998676777</v>
      </c>
      <c r="BP234" s="481">
        <v>18.881498716189526</v>
      </c>
      <c r="BQ234">
        <v>0</v>
      </c>
      <c r="BR234">
        <v>0</v>
      </c>
      <c r="BS234">
        <v>1.8000000000029104E-2</v>
      </c>
      <c r="BT234">
        <v>0.38693676815091749</v>
      </c>
    </row>
    <row r="235" spans="1:72" ht="15.75" customHeight="1" x14ac:dyDescent="0.25">
      <c r="A235" s="324" t="s">
        <v>1402</v>
      </c>
      <c r="B235" s="324">
        <v>46244</v>
      </c>
      <c r="C235" s="332">
        <v>0.79166666666666663</v>
      </c>
      <c r="D235" s="332">
        <v>0.83333333333333337</v>
      </c>
      <c r="E235" s="481">
        <v>2954.5813333392143</v>
      </c>
      <c r="F235">
        <v>2938.4347825944424</v>
      </c>
      <c r="G235">
        <v>1966.080000013113</v>
      </c>
      <c r="H235">
        <v>1001.1306666731834</v>
      </c>
      <c r="I235">
        <v>486.01262691989541</v>
      </c>
      <c r="J235">
        <v>348.55172501131892</v>
      </c>
      <c r="K235">
        <v>378.53600151836872</v>
      </c>
      <c r="L235" s="481">
        <v>337.29062831401825</v>
      </c>
      <c r="M235">
        <v>414.24254272505641</v>
      </c>
      <c r="N235">
        <v>0</v>
      </c>
      <c r="O235">
        <v>0</v>
      </c>
      <c r="P235">
        <v>0</v>
      </c>
      <c r="Q235">
        <v>28.026434781961143</v>
      </c>
      <c r="R235">
        <v>100.22956521762535</v>
      </c>
      <c r="S235" s="481">
        <v>96.645565217826515</v>
      </c>
      <c r="T235">
        <v>70.945391303859651</v>
      </c>
      <c r="U235">
        <v>0</v>
      </c>
      <c r="V235">
        <v>0</v>
      </c>
      <c r="W235">
        <v>161.01806376781315</v>
      </c>
      <c r="X235">
        <v>0</v>
      </c>
      <c r="Y235">
        <v>94.473602484446019</v>
      </c>
      <c r="Z235" s="481">
        <v>4.608154296875E-2</v>
      </c>
      <c r="AA235">
        <v>0</v>
      </c>
      <c r="AB235">
        <v>110.74674791982397</v>
      </c>
      <c r="AC235">
        <v>26.312789352145046</v>
      </c>
      <c r="AD235">
        <v>108.38507375773042</v>
      </c>
      <c r="AE235">
        <v>0</v>
      </c>
      <c r="AF235">
        <v>0</v>
      </c>
      <c r="AG235" s="481">
        <v>0.1677391304365301</v>
      </c>
      <c r="AH235">
        <v>1.1108695652183087E-2</v>
      </c>
      <c r="AI235">
        <v>153.92934782523662</v>
      </c>
      <c r="AJ235">
        <v>317.77919999998994</v>
      </c>
      <c r="AK235">
        <v>256.65828571468592</v>
      </c>
      <c r="AL235">
        <v>0</v>
      </c>
      <c r="AM235">
        <v>0</v>
      </c>
      <c r="AN235" s="481">
        <v>0</v>
      </c>
      <c r="AO235">
        <v>0</v>
      </c>
      <c r="AP235">
        <v>0</v>
      </c>
      <c r="AQ235">
        <v>0</v>
      </c>
      <c r="AR235">
        <v>0</v>
      </c>
      <c r="AS235">
        <v>0</v>
      </c>
      <c r="AT235">
        <v>0</v>
      </c>
      <c r="AU235" s="481">
        <v>0</v>
      </c>
      <c r="AV235">
        <v>0</v>
      </c>
      <c r="AW235">
        <v>0</v>
      </c>
      <c r="AX235">
        <v>0</v>
      </c>
      <c r="AY235">
        <v>267.19040000019595</v>
      </c>
      <c r="AZ235">
        <v>189.36796874995343</v>
      </c>
      <c r="BA235">
        <v>73.190399998798966</v>
      </c>
      <c r="BP235" s="481">
        <v>19.013567073270679</v>
      </c>
      <c r="BQ235">
        <v>0</v>
      </c>
      <c r="BR235">
        <v>0</v>
      </c>
      <c r="BS235">
        <v>0</v>
      </c>
      <c r="BT235">
        <v>4.9180327914655209E-4</v>
      </c>
    </row>
    <row r="236" spans="1:72" ht="15.75" customHeight="1" x14ac:dyDescent="0.25">
      <c r="A236" s="324" t="s">
        <v>1403</v>
      </c>
      <c r="B236" s="324">
        <v>46244</v>
      </c>
      <c r="C236" s="332">
        <v>0.83333333333333337</v>
      </c>
      <c r="D236" s="332">
        <v>0.875</v>
      </c>
      <c r="E236" s="481">
        <v>2971.6480000019073</v>
      </c>
      <c r="F236">
        <v>2954.8187825977802</v>
      </c>
      <c r="G236">
        <v>1966.0799999833107</v>
      </c>
      <c r="H236">
        <v>994.15559419989586</v>
      </c>
      <c r="I236">
        <v>454.13532203435898</v>
      </c>
      <c r="J236">
        <v>398.35335593298078</v>
      </c>
      <c r="K236">
        <v>375.72122034430504</v>
      </c>
      <c r="L236" s="481">
        <v>342.46725423634052</v>
      </c>
      <c r="M236">
        <v>399.67779310420156</v>
      </c>
      <c r="N236">
        <v>0</v>
      </c>
      <c r="O236">
        <v>0</v>
      </c>
      <c r="P236">
        <v>0</v>
      </c>
      <c r="Q236">
        <v>20.992000000551343</v>
      </c>
      <c r="R236">
        <v>100.05147826066241</v>
      </c>
      <c r="S236" s="481">
        <v>96.467478260863572</v>
      </c>
      <c r="T236">
        <v>69.69878260884434</v>
      </c>
      <c r="U236">
        <v>0</v>
      </c>
      <c r="V236">
        <v>0</v>
      </c>
      <c r="W236">
        <v>142.89252173993737</v>
      </c>
      <c r="X236">
        <v>0</v>
      </c>
      <c r="Y236">
        <v>94.52795031061396</v>
      </c>
      <c r="Z236" s="481">
        <v>0.50958251953125</v>
      </c>
      <c r="AA236">
        <v>0</v>
      </c>
      <c r="AB236">
        <v>109.72741745319217</v>
      </c>
      <c r="AC236">
        <v>26.52664013998583</v>
      </c>
      <c r="AD236">
        <v>156.59571759216487</v>
      </c>
      <c r="AE236">
        <v>0</v>
      </c>
      <c r="AF236">
        <v>0</v>
      </c>
      <c r="AG236" s="481">
        <v>0.16573913043248467</v>
      </c>
      <c r="AH236">
        <v>1.1108695652410461E-2</v>
      </c>
      <c r="AI236">
        <v>155.82608695700765</v>
      </c>
      <c r="AJ236">
        <v>319.79520000005141</v>
      </c>
      <c r="AK236">
        <v>258.09252173826098</v>
      </c>
      <c r="AL236">
        <v>0</v>
      </c>
      <c r="AM236">
        <v>0</v>
      </c>
      <c r="AN236" s="481">
        <v>0</v>
      </c>
      <c r="AO236">
        <v>0</v>
      </c>
      <c r="AP236">
        <v>0</v>
      </c>
      <c r="AQ236">
        <v>0</v>
      </c>
      <c r="AR236">
        <v>0</v>
      </c>
      <c r="AS236">
        <v>0</v>
      </c>
      <c r="AT236">
        <v>0</v>
      </c>
      <c r="AU236" s="481">
        <v>0</v>
      </c>
      <c r="AV236">
        <v>0</v>
      </c>
      <c r="AW236">
        <v>0</v>
      </c>
      <c r="AX236">
        <v>0</v>
      </c>
      <c r="AY236">
        <v>269.57439999980852</v>
      </c>
      <c r="AZ236">
        <v>189.7890625</v>
      </c>
      <c r="BA236">
        <v>73.216000000014901</v>
      </c>
      <c r="BP236" s="481">
        <v>26.834374999976717</v>
      </c>
      <c r="BQ236">
        <v>0</v>
      </c>
      <c r="BR236">
        <v>0</v>
      </c>
      <c r="BS236">
        <v>1.1000000000422006E-2</v>
      </c>
      <c r="BT236">
        <v>0</v>
      </c>
    </row>
    <row r="237" spans="1:72" ht="15.75" customHeight="1" x14ac:dyDescent="0.25">
      <c r="A237" s="324" t="s">
        <v>1404</v>
      </c>
      <c r="B237" s="324">
        <v>46244</v>
      </c>
      <c r="C237" s="332">
        <v>0.875</v>
      </c>
      <c r="D237" s="332">
        <v>0.91666666666666663</v>
      </c>
      <c r="E237" s="481">
        <v>2809.7372753918171</v>
      </c>
      <c r="F237">
        <v>2793.4423188269138</v>
      </c>
      <c r="G237">
        <v>1839.9944348037243</v>
      </c>
      <c r="H237">
        <v>978.76591305434704</v>
      </c>
      <c r="I237">
        <v>443.51349152624607</v>
      </c>
      <c r="J237">
        <v>293.66237288340926</v>
      </c>
      <c r="K237">
        <v>367.8069152534008</v>
      </c>
      <c r="L237" s="481">
        <v>327.33288135379553</v>
      </c>
      <c r="M237">
        <v>400.59346814826131</v>
      </c>
      <c r="N237">
        <v>0</v>
      </c>
      <c r="O237">
        <v>0</v>
      </c>
      <c r="P237">
        <v>0</v>
      </c>
      <c r="Q237">
        <v>20.235130434855819</v>
      </c>
      <c r="R237">
        <v>100.51895652152598</v>
      </c>
      <c r="S237" s="481">
        <v>96.934956521727145</v>
      </c>
      <c r="T237">
        <v>70.809352656826377</v>
      </c>
      <c r="U237">
        <v>0</v>
      </c>
      <c r="V237">
        <v>0</v>
      </c>
      <c r="W237">
        <v>135.12372560333461</v>
      </c>
      <c r="X237">
        <v>0</v>
      </c>
      <c r="Y237">
        <v>90.291925465688109</v>
      </c>
      <c r="Z237" s="481">
        <v>0</v>
      </c>
      <c r="AA237">
        <v>0</v>
      </c>
      <c r="AB237">
        <v>95.29291537264362</v>
      </c>
      <c r="AC237">
        <v>26.672360248398036</v>
      </c>
      <c r="AD237">
        <v>73.978835979476571</v>
      </c>
      <c r="AE237">
        <v>0</v>
      </c>
      <c r="AF237">
        <v>0</v>
      </c>
      <c r="AG237" s="481">
        <v>0.16773913043289213</v>
      </c>
      <c r="AH237">
        <v>1.0983695652157621E-2</v>
      </c>
      <c r="AI237">
        <v>141.4619565224275</v>
      </c>
      <c r="AJ237">
        <v>309.69599999999627</v>
      </c>
      <c r="AK237">
        <v>248.68507826142013</v>
      </c>
      <c r="AL237">
        <v>0</v>
      </c>
      <c r="AM237">
        <v>0</v>
      </c>
      <c r="AN237" s="481">
        <v>0</v>
      </c>
      <c r="AO237">
        <v>0</v>
      </c>
      <c r="AP237">
        <v>0</v>
      </c>
      <c r="AQ237">
        <v>0</v>
      </c>
      <c r="AR237">
        <v>0</v>
      </c>
      <c r="AS237">
        <v>0</v>
      </c>
      <c r="AT237">
        <v>0</v>
      </c>
      <c r="AU237" s="481">
        <v>0</v>
      </c>
      <c r="AV237">
        <v>0</v>
      </c>
      <c r="AW237">
        <v>0</v>
      </c>
      <c r="AX237">
        <v>0</v>
      </c>
      <c r="AY237">
        <v>266.15680000046268</v>
      </c>
      <c r="AZ237">
        <v>189.03046875004657</v>
      </c>
      <c r="BA237">
        <v>71.264000002294779</v>
      </c>
      <c r="BP237" s="481">
        <v>20.267911585280672</v>
      </c>
      <c r="BQ237">
        <v>0</v>
      </c>
      <c r="BR237">
        <v>0</v>
      </c>
      <c r="BS237">
        <v>0</v>
      </c>
      <c r="BT237">
        <v>0</v>
      </c>
    </row>
    <row r="238" spans="1:72" ht="15.75" customHeight="1" x14ac:dyDescent="0.25">
      <c r="A238" s="324" t="s">
        <v>1187</v>
      </c>
      <c r="B238" s="324">
        <v>46244</v>
      </c>
      <c r="C238" s="332">
        <v>0.91666666666666663</v>
      </c>
      <c r="D238" s="332">
        <v>0.95833333333333337</v>
      </c>
      <c r="E238" s="481">
        <v>2810.2121738791466</v>
      </c>
      <c r="F238">
        <v>2822.7079420387745</v>
      </c>
      <c r="G238">
        <v>1846.4055652022362</v>
      </c>
      <c r="H238">
        <v>986.09715941548347</v>
      </c>
      <c r="I238">
        <v>443.61762711778283</v>
      </c>
      <c r="J238">
        <v>320.07810169458389</v>
      </c>
      <c r="K238">
        <v>393.00772881507874</v>
      </c>
      <c r="L238" s="481">
        <v>328.51308474689722</v>
      </c>
      <c r="M238">
        <v>357.49749152734876</v>
      </c>
      <c r="N238">
        <v>0</v>
      </c>
      <c r="O238">
        <v>0</v>
      </c>
      <c r="P238">
        <v>0</v>
      </c>
      <c r="Q238">
        <v>30.608695652335882</v>
      </c>
      <c r="R238">
        <v>97.85259903408587</v>
      </c>
      <c r="S238" s="481">
        <v>96.851478260476142</v>
      </c>
      <c r="T238">
        <v>69.712386473082006</v>
      </c>
      <c r="U238">
        <v>0</v>
      </c>
      <c r="V238">
        <v>0</v>
      </c>
      <c r="W238">
        <v>125.78479613550007</v>
      </c>
      <c r="X238">
        <v>0</v>
      </c>
      <c r="Y238">
        <v>94.854037267155945</v>
      </c>
      <c r="Z238" s="481">
        <v>0</v>
      </c>
      <c r="AA238">
        <v>0</v>
      </c>
      <c r="AB238">
        <v>97.897709627170116</v>
      </c>
      <c r="AC238">
        <v>26.879124611616135</v>
      </c>
      <c r="AD238">
        <v>92.606696427799761</v>
      </c>
      <c r="AE238">
        <v>0</v>
      </c>
      <c r="AF238">
        <v>1.2500000002546585E-3</v>
      </c>
      <c r="AG238" s="481">
        <v>0.16573913044339861</v>
      </c>
      <c r="AH238">
        <v>1.1225543478076361E-2</v>
      </c>
      <c r="AI238">
        <v>142.73913043458015</v>
      </c>
      <c r="AJ238">
        <v>333.39519999991171</v>
      </c>
      <c r="AK238">
        <v>270.53830243926495</v>
      </c>
      <c r="AL238">
        <v>0</v>
      </c>
      <c r="AM238">
        <v>0</v>
      </c>
      <c r="AN238" s="481">
        <v>0</v>
      </c>
      <c r="AO238">
        <v>0</v>
      </c>
      <c r="AP238">
        <v>0</v>
      </c>
      <c r="AQ238">
        <v>0</v>
      </c>
      <c r="AR238">
        <v>0</v>
      </c>
      <c r="AS238">
        <v>0</v>
      </c>
      <c r="AT238">
        <v>0</v>
      </c>
      <c r="AU238" s="481">
        <v>0</v>
      </c>
      <c r="AV238">
        <v>0</v>
      </c>
      <c r="AW238">
        <v>0</v>
      </c>
      <c r="AX238">
        <v>0</v>
      </c>
      <c r="AY238">
        <v>266.68159999977797</v>
      </c>
      <c r="AZ238">
        <v>189.90390624990687</v>
      </c>
      <c r="BA238">
        <v>71.148799998685718</v>
      </c>
      <c r="BP238" s="481">
        <v>17.254924953100272</v>
      </c>
      <c r="BQ238">
        <v>0</v>
      </c>
      <c r="BR238">
        <v>0</v>
      </c>
      <c r="BS238">
        <v>3.9999999989959178E-3</v>
      </c>
      <c r="BT238">
        <v>0</v>
      </c>
    </row>
    <row r="239" spans="1:72" ht="15.75" customHeight="1" x14ac:dyDescent="0.25">
      <c r="A239" s="324" t="s">
        <v>1188</v>
      </c>
      <c r="B239" s="324">
        <v>46244</v>
      </c>
      <c r="C239" s="332">
        <v>0.95833333333333337</v>
      </c>
      <c r="D239" s="332">
        <v>0</v>
      </c>
      <c r="E239" s="481">
        <v>2919.5278840661049</v>
      </c>
      <c r="F239">
        <v>2890.5293913185596</v>
      </c>
      <c r="G239">
        <v>1933.3120000064373</v>
      </c>
      <c r="H239">
        <v>977.84579710662365</v>
      </c>
      <c r="I239">
        <v>459.81131034344435</v>
      </c>
      <c r="J239">
        <v>351.35349152609706</v>
      </c>
      <c r="K239">
        <v>390.64732203632593</v>
      </c>
      <c r="L239" s="481">
        <v>335.98930216580629</v>
      </c>
      <c r="M239">
        <v>391.75810169428587</v>
      </c>
      <c r="N239">
        <v>0</v>
      </c>
      <c r="O239">
        <v>0</v>
      </c>
      <c r="P239">
        <v>0</v>
      </c>
      <c r="Q239">
        <v>20.324173912405968</v>
      </c>
      <c r="R239">
        <v>100.56409661844373</v>
      </c>
      <c r="S239" s="481">
        <v>96.851478260941803</v>
      </c>
      <c r="T239">
        <v>72.002782609313726</v>
      </c>
      <c r="U239">
        <v>0</v>
      </c>
      <c r="V239">
        <v>0</v>
      </c>
      <c r="W239">
        <v>147.52278260886669</v>
      </c>
      <c r="X239">
        <v>0</v>
      </c>
      <c r="Y239">
        <v>94.699451150372624</v>
      </c>
      <c r="Z239" s="481">
        <v>0</v>
      </c>
      <c r="AA239">
        <v>0</v>
      </c>
      <c r="AB239">
        <v>109.20023148134351</v>
      </c>
      <c r="AC239">
        <v>26.5234375</v>
      </c>
      <c r="AD239">
        <v>112.50937500037253</v>
      </c>
      <c r="AE239">
        <v>0</v>
      </c>
      <c r="AF239">
        <v>0</v>
      </c>
      <c r="AG239" s="481">
        <v>0.16773913042925415</v>
      </c>
      <c r="AH239">
        <v>1.1042119565217945E-2</v>
      </c>
      <c r="AI239">
        <v>149.73913043364882</v>
      </c>
      <c r="AJ239">
        <v>326.67520000017248</v>
      </c>
      <c r="AK239">
        <v>264.15773858688772</v>
      </c>
      <c r="AL239">
        <v>0</v>
      </c>
      <c r="AM239">
        <v>0</v>
      </c>
      <c r="AN239" s="481">
        <v>0</v>
      </c>
      <c r="AO239">
        <v>0</v>
      </c>
      <c r="AP239">
        <v>0</v>
      </c>
      <c r="AQ239">
        <v>0</v>
      </c>
      <c r="AR239">
        <v>0</v>
      </c>
      <c r="AS239">
        <v>0</v>
      </c>
      <c r="AT239">
        <v>0</v>
      </c>
      <c r="AU239" s="481">
        <v>0</v>
      </c>
      <c r="AV239">
        <v>0</v>
      </c>
      <c r="AW239">
        <v>0</v>
      </c>
      <c r="AX239">
        <v>0</v>
      </c>
      <c r="AY239">
        <v>267.70240000030026</v>
      </c>
      <c r="AZ239">
        <v>185.62656250002328</v>
      </c>
      <c r="BA239">
        <v>71.526399999856949</v>
      </c>
      <c r="BP239" s="481">
        <v>19.491225961595774</v>
      </c>
      <c r="BQ239">
        <v>0</v>
      </c>
      <c r="BR239">
        <v>0</v>
      </c>
      <c r="BS239">
        <v>0</v>
      </c>
      <c r="BT239">
        <v>0</v>
      </c>
    </row>
    <row r="240" spans="1:72" ht="15.75" customHeight="1" x14ac:dyDescent="0.25">
      <c r="A240" s="324" t="s">
        <v>1189</v>
      </c>
      <c r="B240" s="324">
        <v>46244</v>
      </c>
      <c r="C240" s="332">
        <v>0</v>
      </c>
      <c r="D240" s="332">
        <v>4.1666666666666664E-2</v>
      </c>
      <c r="E240" s="481">
        <v>2889.6686376929283</v>
      </c>
      <c r="F240">
        <v>2883.5839999914169</v>
      </c>
      <c r="G240">
        <v>1923.0719999969006</v>
      </c>
      <c r="H240">
        <v>985.88939130306244</v>
      </c>
      <c r="I240">
        <v>439.53838457167149</v>
      </c>
      <c r="J240">
        <v>356.69911864027381</v>
      </c>
      <c r="K240">
        <v>387.38440677523613</v>
      </c>
      <c r="L240" s="481">
        <v>338.67049444466829</v>
      </c>
      <c r="M240">
        <v>381.13627118617296</v>
      </c>
      <c r="N240">
        <v>0</v>
      </c>
      <c r="O240">
        <v>0</v>
      </c>
      <c r="P240">
        <v>0</v>
      </c>
      <c r="Q240">
        <v>17.919999999925494</v>
      </c>
      <c r="R240">
        <v>100.4020869564265</v>
      </c>
      <c r="S240" s="481">
        <v>96.923826087266207</v>
      </c>
      <c r="T240">
        <v>70.399289546534419</v>
      </c>
      <c r="U240">
        <v>0</v>
      </c>
      <c r="V240">
        <v>0</v>
      </c>
      <c r="W240">
        <v>130.29286956507713</v>
      </c>
      <c r="X240">
        <v>0</v>
      </c>
      <c r="Y240">
        <v>94.744182389695197</v>
      </c>
      <c r="Z240" s="481">
        <v>0.5693359375</v>
      </c>
      <c r="AA240">
        <v>0</v>
      </c>
      <c r="AB240">
        <v>107.14118932606652</v>
      </c>
      <c r="AC240">
        <v>26.526009317021817</v>
      </c>
      <c r="AD240">
        <v>121.2445987649262</v>
      </c>
      <c r="AE240">
        <v>0</v>
      </c>
      <c r="AF240">
        <v>0</v>
      </c>
      <c r="AG240" s="481">
        <v>0.16773913043289213</v>
      </c>
      <c r="AH240">
        <v>1.1058423913254956E-2</v>
      </c>
      <c r="AI240">
        <v>153.59239130560309</v>
      </c>
      <c r="AJ240">
        <v>327.32159999990836</v>
      </c>
      <c r="AK240">
        <v>264.38235897384584</v>
      </c>
      <c r="AL240">
        <v>0</v>
      </c>
      <c r="AM240">
        <v>0</v>
      </c>
      <c r="AN240" s="481">
        <v>0</v>
      </c>
      <c r="AO240">
        <v>0</v>
      </c>
      <c r="AP240">
        <v>0</v>
      </c>
      <c r="AQ240">
        <v>0</v>
      </c>
      <c r="AR240">
        <v>0</v>
      </c>
      <c r="AS240">
        <v>0</v>
      </c>
      <c r="AT240">
        <v>0</v>
      </c>
      <c r="AU240" s="481">
        <v>0</v>
      </c>
      <c r="AV240">
        <v>0</v>
      </c>
      <c r="AW240">
        <v>0</v>
      </c>
      <c r="AX240">
        <v>0</v>
      </c>
      <c r="AY240">
        <v>268.98239999962971</v>
      </c>
      <c r="AZ240">
        <v>186.07500000006985</v>
      </c>
      <c r="BA240">
        <v>71.28319999948144</v>
      </c>
      <c r="BP240" s="481">
        <v>16.184375000069849</v>
      </c>
      <c r="BQ240">
        <v>0</v>
      </c>
      <c r="BR240">
        <v>0</v>
      </c>
      <c r="BS240">
        <v>6.9999999996070983E-3</v>
      </c>
      <c r="BT240">
        <v>0</v>
      </c>
    </row>
    <row r="241" spans="1:72" ht="15.75" customHeight="1" x14ac:dyDescent="0.25">
      <c r="A241" s="324" t="s">
        <v>1190</v>
      </c>
      <c r="B241" s="324">
        <v>46244</v>
      </c>
      <c r="C241" s="332">
        <v>4.1666666666666664E-2</v>
      </c>
      <c r="D241" s="332">
        <v>8.3333333333333329E-2</v>
      </c>
      <c r="E241" s="481">
        <v>2938.2566956579685</v>
      </c>
      <c r="F241">
        <v>2911.5733333528042</v>
      </c>
      <c r="G241">
        <v>1955.6619130671024</v>
      </c>
      <c r="H241">
        <v>981.97147825360298</v>
      </c>
      <c r="I241">
        <v>428.51796610280871</v>
      </c>
      <c r="J241">
        <v>384.19091525673866</v>
      </c>
      <c r="K241">
        <v>386.13477966189384</v>
      </c>
      <c r="L241" s="481">
        <v>335.45545762777328</v>
      </c>
      <c r="M241">
        <v>422.79050847142935</v>
      </c>
      <c r="N241">
        <v>0</v>
      </c>
      <c r="O241">
        <v>0</v>
      </c>
      <c r="P241">
        <v>0</v>
      </c>
      <c r="Q241">
        <v>2.6713043479248881</v>
      </c>
      <c r="R241">
        <v>100.34643478272483</v>
      </c>
      <c r="S241" s="481">
        <v>96.786550724413246</v>
      </c>
      <c r="T241">
        <v>72.404188713990152</v>
      </c>
      <c r="U241">
        <v>0</v>
      </c>
      <c r="V241">
        <v>0</v>
      </c>
      <c r="W241">
        <v>129.9263072470203</v>
      </c>
      <c r="X241">
        <v>0</v>
      </c>
      <c r="Y241">
        <v>94.685248447582126</v>
      </c>
      <c r="Z241" s="481">
        <v>0</v>
      </c>
      <c r="AA241">
        <v>0</v>
      </c>
      <c r="AB241">
        <v>114.15993788838387</v>
      </c>
      <c r="AC241">
        <v>26.504658384714276</v>
      </c>
      <c r="AD241">
        <v>137.7554012350738</v>
      </c>
      <c r="AE241">
        <v>0</v>
      </c>
      <c r="AF241">
        <v>0</v>
      </c>
      <c r="AG241" s="481">
        <v>0.16773913044016808</v>
      </c>
      <c r="AH241">
        <v>1.0983695652157621E-2</v>
      </c>
      <c r="AI241">
        <v>148.15760869439691</v>
      </c>
      <c r="AJ241">
        <v>326.76160000008531</v>
      </c>
      <c r="AK241">
        <v>264.2687999997288</v>
      </c>
      <c r="AL241">
        <v>0</v>
      </c>
      <c r="AM241">
        <v>0</v>
      </c>
      <c r="AN241" s="481">
        <v>0</v>
      </c>
      <c r="AO241">
        <v>0</v>
      </c>
      <c r="AP241">
        <v>0</v>
      </c>
      <c r="AQ241">
        <v>0</v>
      </c>
      <c r="AR241">
        <v>0</v>
      </c>
      <c r="AS241">
        <v>0</v>
      </c>
      <c r="AT241">
        <v>0</v>
      </c>
      <c r="AU241" s="481">
        <v>0</v>
      </c>
      <c r="AV241">
        <v>0</v>
      </c>
      <c r="AW241">
        <v>0</v>
      </c>
      <c r="AX241">
        <v>0</v>
      </c>
      <c r="AY241">
        <v>268.47040000045672</v>
      </c>
      <c r="AZ241">
        <v>186.00156249990687</v>
      </c>
      <c r="BA241">
        <v>71.513600001111627</v>
      </c>
      <c r="BP241" s="481">
        <v>17.8046875</v>
      </c>
      <c r="BQ241">
        <v>0</v>
      </c>
      <c r="BR241">
        <v>0</v>
      </c>
      <c r="BS241">
        <v>0</v>
      </c>
      <c r="BT241">
        <v>0</v>
      </c>
    </row>
    <row r="242" spans="1:72" ht="15.75" customHeight="1" x14ac:dyDescent="0.25">
      <c r="A242" s="324" t="s">
        <v>1191</v>
      </c>
      <c r="B242" s="324">
        <v>46244</v>
      </c>
      <c r="C242" s="332">
        <v>8.3333333333333329E-2</v>
      </c>
      <c r="D242" s="332">
        <v>0.125</v>
      </c>
      <c r="E242" s="481">
        <v>2954.9968695640564</v>
      </c>
      <c r="F242">
        <v>2960.7253333032131</v>
      </c>
      <c r="G242">
        <v>1988.1034202575684</v>
      </c>
      <c r="H242">
        <v>981.67466667294502</v>
      </c>
      <c r="I242">
        <v>439.79932203143835</v>
      </c>
      <c r="J242">
        <v>374.12447457388043</v>
      </c>
      <c r="K242">
        <v>388.3563389852643</v>
      </c>
      <c r="L242" s="481">
        <v>340.66223728656769</v>
      </c>
      <c r="M242">
        <v>443.44346931576729</v>
      </c>
      <c r="N242">
        <v>0</v>
      </c>
      <c r="O242">
        <v>0</v>
      </c>
      <c r="P242">
        <v>0</v>
      </c>
      <c r="Q242">
        <v>9.1046956526115537</v>
      </c>
      <c r="R242">
        <v>100.44104347843677</v>
      </c>
      <c r="S242" s="481">
        <v>96.832927536219358</v>
      </c>
      <c r="T242">
        <v>71.025530435144901</v>
      </c>
      <c r="U242">
        <v>0</v>
      </c>
      <c r="V242">
        <v>0</v>
      </c>
      <c r="W242">
        <v>132.1063884049654</v>
      </c>
      <c r="X242">
        <v>0</v>
      </c>
      <c r="Y242">
        <v>94.692546583712101</v>
      </c>
      <c r="Z242" s="481">
        <v>0</v>
      </c>
      <c r="AA242">
        <v>0</v>
      </c>
      <c r="AB242">
        <v>105.01739130401984</v>
      </c>
      <c r="AC242">
        <v>26.669332298450172</v>
      </c>
      <c r="AD242">
        <v>139.49375000037253</v>
      </c>
      <c r="AE242">
        <v>0</v>
      </c>
      <c r="AF242">
        <v>0</v>
      </c>
      <c r="AG242" s="481">
        <v>0.16573913042884669</v>
      </c>
      <c r="AH242">
        <v>1.1233695652208553E-2</v>
      </c>
      <c r="AI242">
        <v>154.2119565224275</v>
      </c>
      <c r="AJ242">
        <v>325.09119999990799</v>
      </c>
      <c r="AK242">
        <v>262.27199999988079</v>
      </c>
      <c r="AL242">
        <v>0</v>
      </c>
      <c r="AM242">
        <v>0</v>
      </c>
      <c r="AN242" s="481">
        <v>0</v>
      </c>
      <c r="AO242">
        <v>0</v>
      </c>
      <c r="AP242">
        <v>0</v>
      </c>
      <c r="AQ242">
        <v>0</v>
      </c>
      <c r="AR242">
        <v>0</v>
      </c>
      <c r="AS242">
        <v>0</v>
      </c>
      <c r="AT242">
        <v>0</v>
      </c>
      <c r="AU242" s="481">
        <v>0</v>
      </c>
      <c r="AV242">
        <v>0</v>
      </c>
      <c r="AW242">
        <v>0</v>
      </c>
      <c r="AX242">
        <v>0</v>
      </c>
      <c r="AY242">
        <v>265.92319999961182</v>
      </c>
      <c r="AZ242">
        <v>185.22578125004657</v>
      </c>
      <c r="BA242">
        <v>71.142400000244379</v>
      </c>
      <c r="BP242" s="481">
        <v>39.293749999953434</v>
      </c>
      <c r="BQ242">
        <v>0</v>
      </c>
      <c r="BR242">
        <v>0</v>
      </c>
      <c r="BS242">
        <v>4.0000000008149073E-3</v>
      </c>
      <c r="BT242">
        <v>0</v>
      </c>
    </row>
    <row r="243" spans="1:72" ht="15.75" customHeight="1" x14ac:dyDescent="0.25">
      <c r="A243" s="324" t="s">
        <v>1192</v>
      </c>
      <c r="B243" s="324">
        <v>46244</v>
      </c>
      <c r="C243" s="332">
        <v>0.125</v>
      </c>
      <c r="D243" s="332">
        <v>0.16666666666666666</v>
      </c>
      <c r="E243" s="481">
        <v>2840.1604637503624</v>
      </c>
      <c r="F243">
        <v>2829.920463770628</v>
      </c>
      <c r="G243">
        <v>1873.5341449379921</v>
      </c>
      <c r="H243">
        <v>961.53599999845028</v>
      </c>
      <c r="I243">
        <v>417.33715488016605</v>
      </c>
      <c r="J243">
        <v>368.11932203546166</v>
      </c>
      <c r="K243">
        <v>384.71039625257254</v>
      </c>
      <c r="L243" s="481">
        <v>335.10833898186684</v>
      </c>
      <c r="M243">
        <v>367.70337814465165</v>
      </c>
      <c r="N243">
        <v>0</v>
      </c>
      <c r="O243">
        <v>0</v>
      </c>
      <c r="P243">
        <v>0</v>
      </c>
      <c r="Q243">
        <v>5.1200000001117587</v>
      </c>
      <c r="R243">
        <v>100.37632256001234</v>
      </c>
      <c r="S243" s="481">
        <v>96.766504263971001</v>
      </c>
      <c r="T243">
        <v>70.896808790042996</v>
      </c>
      <c r="U243">
        <v>0</v>
      </c>
      <c r="V243">
        <v>0</v>
      </c>
      <c r="W243">
        <v>122.36821612529457</v>
      </c>
      <c r="X243">
        <v>0</v>
      </c>
      <c r="Y243">
        <v>94.907896792981774</v>
      </c>
      <c r="Z243" s="481">
        <v>0</v>
      </c>
      <c r="AA243">
        <v>0</v>
      </c>
      <c r="AB243">
        <v>95.993478260934353</v>
      </c>
      <c r="AC243">
        <v>26.402096272911876</v>
      </c>
      <c r="AD243">
        <v>141.89328416064382</v>
      </c>
      <c r="AE243">
        <v>0</v>
      </c>
      <c r="AF243">
        <v>0</v>
      </c>
      <c r="AG243" s="481">
        <v>0.16777419354912126</v>
      </c>
      <c r="AH243">
        <v>1.0983695652157621E-2</v>
      </c>
      <c r="AI243">
        <v>148.94565217476338</v>
      </c>
      <c r="AJ243">
        <v>320.35840000002645</v>
      </c>
      <c r="AK243">
        <v>257.58719999995083</v>
      </c>
      <c r="AL243">
        <v>0</v>
      </c>
      <c r="AM243">
        <v>0</v>
      </c>
      <c r="AN243" s="481">
        <v>0</v>
      </c>
      <c r="AO243">
        <v>0</v>
      </c>
      <c r="AP243">
        <v>0</v>
      </c>
      <c r="AQ243">
        <v>0</v>
      </c>
      <c r="AR243">
        <v>0</v>
      </c>
      <c r="AS243">
        <v>0</v>
      </c>
      <c r="AT243">
        <v>0</v>
      </c>
      <c r="AU243" s="481">
        <v>0</v>
      </c>
      <c r="AV243">
        <v>0</v>
      </c>
      <c r="AW243">
        <v>0</v>
      </c>
      <c r="AX243">
        <v>0</v>
      </c>
      <c r="AY243">
        <v>264.61759999999776</v>
      </c>
      <c r="AZ243">
        <v>180.56171875004657</v>
      </c>
      <c r="BA243">
        <v>71.814399998635054</v>
      </c>
      <c r="BP243" s="481">
        <v>20.699999999953434</v>
      </c>
      <c r="BQ243">
        <v>0</v>
      </c>
      <c r="BR243">
        <v>0</v>
      </c>
      <c r="BS243">
        <v>0</v>
      </c>
      <c r="BT243">
        <v>0</v>
      </c>
    </row>
    <row r="244" spans="1:72" ht="15.75" customHeight="1" x14ac:dyDescent="0.25">
      <c r="A244" s="324" t="s">
        <v>1193</v>
      </c>
      <c r="B244" s="324">
        <v>46244</v>
      </c>
      <c r="C244" s="332">
        <v>0.16666666666666666</v>
      </c>
      <c r="D244" s="332">
        <v>0.20833333333333334</v>
      </c>
      <c r="E244" s="481">
        <v>2856.7276028394699</v>
      </c>
      <c r="F244">
        <v>2845.0875362455845</v>
      </c>
      <c r="G244">
        <v>1906.3911884129047</v>
      </c>
      <c r="H244">
        <v>961.19466665387154</v>
      </c>
      <c r="I244">
        <v>408.14786206930876</v>
      </c>
      <c r="J244">
        <v>368.35142969340086</v>
      </c>
      <c r="K244">
        <v>391.44006332010031</v>
      </c>
      <c r="L244" s="481">
        <v>330.32645162940025</v>
      </c>
      <c r="M244">
        <v>397.11869082227349</v>
      </c>
      <c r="N244">
        <v>0</v>
      </c>
      <c r="O244">
        <v>0</v>
      </c>
      <c r="P244">
        <v>0</v>
      </c>
      <c r="Q244">
        <v>0</v>
      </c>
      <c r="R244">
        <v>100.27759048342705</v>
      </c>
      <c r="S244" s="481">
        <v>96.719408779405057</v>
      </c>
      <c r="T244">
        <v>69.990008600987494</v>
      </c>
      <c r="U244">
        <v>0</v>
      </c>
      <c r="V244">
        <v>0</v>
      </c>
      <c r="W244">
        <v>118.19387083128095</v>
      </c>
      <c r="X244">
        <v>0</v>
      </c>
      <c r="Y244">
        <v>94.618500722572207</v>
      </c>
      <c r="Z244" s="481">
        <v>0.552734375</v>
      </c>
      <c r="AA244">
        <v>0</v>
      </c>
      <c r="AB244">
        <v>109.08695652196184</v>
      </c>
      <c r="AC244">
        <v>26.52795031061396</v>
      </c>
      <c r="AD244">
        <v>127.92546583898365</v>
      </c>
      <c r="AE244">
        <v>0</v>
      </c>
      <c r="AF244">
        <v>0</v>
      </c>
      <c r="AG244" s="481">
        <v>0.1677419354855374</v>
      </c>
      <c r="AH244">
        <v>1.0986179289147913E-2</v>
      </c>
      <c r="AI244">
        <v>144.7651355760172</v>
      </c>
      <c r="AJ244">
        <v>326.57600000011735</v>
      </c>
      <c r="AK244">
        <v>263.61600000038743</v>
      </c>
      <c r="AL244">
        <v>0</v>
      </c>
      <c r="AM244">
        <v>0</v>
      </c>
      <c r="AN244" s="481">
        <v>0</v>
      </c>
      <c r="AO244">
        <v>0</v>
      </c>
      <c r="AP244">
        <v>0</v>
      </c>
      <c r="AQ244">
        <v>0</v>
      </c>
      <c r="AR244">
        <v>0</v>
      </c>
      <c r="AS244">
        <v>0</v>
      </c>
      <c r="AT244">
        <v>0</v>
      </c>
      <c r="AU244" s="481">
        <v>0</v>
      </c>
      <c r="AV244">
        <v>0</v>
      </c>
      <c r="AW244">
        <v>0</v>
      </c>
      <c r="AX244">
        <v>0</v>
      </c>
      <c r="AY244">
        <v>268.96320000011474</v>
      </c>
      <c r="AZ244">
        <v>173.97499999997672</v>
      </c>
      <c r="BA244">
        <v>71.660800000652671</v>
      </c>
      <c r="BP244" s="481">
        <v>15.950000000069849</v>
      </c>
      <c r="BQ244">
        <v>0</v>
      </c>
      <c r="BR244">
        <v>0</v>
      </c>
      <c r="BS244">
        <v>6.9999999996070983E-3</v>
      </c>
      <c r="BT244">
        <v>2.0000000004074536E-3</v>
      </c>
    </row>
    <row r="245" spans="1:72" ht="15.75" customHeight="1" x14ac:dyDescent="0.25">
      <c r="A245" s="324" t="s">
        <v>1194</v>
      </c>
      <c r="B245" s="324">
        <v>46244</v>
      </c>
      <c r="C245" s="332">
        <v>0.20833333333333334</v>
      </c>
      <c r="D245" s="332">
        <v>0.25</v>
      </c>
      <c r="E245" s="481">
        <v>2856.5097304880619</v>
      </c>
      <c r="F245">
        <v>2840.1604637503624</v>
      </c>
      <c r="G245">
        <v>1890.3039999902248</v>
      </c>
      <c r="H245">
        <v>962.2186666727066</v>
      </c>
      <c r="I245">
        <v>424.97518644109368</v>
      </c>
      <c r="J245">
        <v>324.39324827492237</v>
      </c>
      <c r="K245">
        <v>381.55964212119579</v>
      </c>
      <c r="L245" s="481">
        <v>337.11327718943357</v>
      </c>
      <c r="M245">
        <v>422.9143939204514</v>
      </c>
      <c r="N245">
        <v>0</v>
      </c>
      <c r="O245">
        <v>0</v>
      </c>
      <c r="P245">
        <v>0</v>
      </c>
      <c r="Q245">
        <v>6.5820582518354058</v>
      </c>
      <c r="R245">
        <v>100.28460582857952</v>
      </c>
      <c r="S245" s="481">
        <v>96.580806324258447</v>
      </c>
      <c r="T245">
        <v>70.514484471641481</v>
      </c>
      <c r="U245">
        <v>0</v>
      </c>
      <c r="V245">
        <v>0</v>
      </c>
      <c r="W245">
        <v>128.7501913048327</v>
      </c>
      <c r="X245">
        <v>0</v>
      </c>
      <c r="Y245">
        <v>94.332298136781901</v>
      </c>
      <c r="Z245" s="481">
        <v>0</v>
      </c>
      <c r="AA245">
        <v>0</v>
      </c>
      <c r="AB245">
        <v>103.59456521738321</v>
      </c>
      <c r="AC245">
        <v>26.514243539888412</v>
      </c>
      <c r="AD245">
        <v>91.906832298263907</v>
      </c>
      <c r="AE245">
        <v>0</v>
      </c>
      <c r="AF245">
        <v>0</v>
      </c>
      <c r="AG245" s="481">
        <v>0.16574193548149196</v>
      </c>
      <c r="AH245">
        <v>1.0983870967720577E-2</v>
      </c>
      <c r="AI245">
        <v>152.28377746604383</v>
      </c>
      <c r="AJ245">
        <v>317.02399999997579</v>
      </c>
      <c r="AK245">
        <v>255.61600000038743</v>
      </c>
      <c r="AL245">
        <v>0</v>
      </c>
      <c r="AM245">
        <v>0</v>
      </c>
      <c r="AN245" s="481">
        <v>0</v>
      </c>
      <c r="AO245">
        <v>0</v>
      </c>
      <c r="AP245">
        <v>0</v>
      </c>
      <c r="AQ245">
        <v>0</v>
      </c>
      <c r="AR245">
        <v>0</v>
      </c>
      <c r="AS245">
        <v>0</v>
      </c>
      <c r="AT245">
        <v>0</v>
      </c>
      <c r="AU245" s="481">
        <v>0</v>
      </c>
      <c r="AV245">
        <v>0</v>
      </c>
      <c r="AW245">
        <v>0</v>
      </c>
      <c r="AX245">
        <v>0</v>
      </c>
      <c r="AY245">
        <v>265.18399999989197</v>
      </c>
      <c r="AZ245">
        <v>177.89374999993015</v>
      </c>
      <c r="BA245">
        <v>71.148799998685718</v>
      </c>
      <c r="BP245" s="481">
        <v>42.256249999976717</v>
      </c>
      <c r="BQ245">
        <v>0</v>
      </c>
      <c r="BR245">
        <v>0</v>
      </c>
      <c r="BS245">
        <v>0</v>
      </c>
      <c r="BT245">
        <v>0</v>
      </c>
    </row>
    <row r="246" spans="1:72" ht="15.75" customHeight="1" x14ac:dyDescent="0.25">
      <c r="A246" s="324" t="s">
        <v>775</v>
      </c>
      <c r="B246" s="326">
        <v>46245</v>
      </c>
      <c r="C246" s="332">
        <v>0.25</v>
      </c>
      <c r="D246" s="332">
        <v>0.29166666666666669</v>
      </c>
      <c r="E246" s="481">
        <v>2775.0399999916553</v>
      </c>
      <c r="F246">
        <v>2774.7728695869446</v>
      </c>
      <c r="G246">
        <v>1799.5093333423138</v>
      </c>
      <c r="H246">
        <v>1001.5610434859991</v>
      </c>
      <c r="I246">
        <v>391.54983050748706</v>
      </c>
      <c r="J246">
        <v>339.82915253937244</v>
      </c>
      <c r="K246">
        <v>371.1392542347312</v>
      </c>
      <c r="L246" s="481">
        <v>315.8085423707962</v>
      </c>
      <c r="M246">
        <v>365.446508474648</v>
      </c>
      <c r="N246">
        <v>0</v>
      </c>
      <c r="O246">
        <v>0</v>
      </c>
      <c r="P246">
        <v>0</v>
      </c>
      <c r="Q246">
        <v>10.82594174798578</v>
      </c>
      <c r="R246">
        <v>99.885010989382863</v>
      </c>
      <c r="S246" s="481">
        <v>96.437628458254039</v>
      </c>
      <c r="T246">
        <v>66.278559006750584</v>
      </c>
      <c r="U246">
        <v>0</v>
      </c>
      <c r="V246">
        <v>0</v>
      </c>
      <c r="W246">
        <v>103.48633043467999</v>
      </c>
      <c r="X246">
        <v>0</v>
      </c>
      <c r="Y246">
        <v>90.363509316463023</v>
      </c>
      <c r="Z246" s="481">
        <v>0</v>
      </c>
      <c r="AA246">
        <v>1.1314052795059979</v>
      </c>
      <c r="AB246">
        <v>100.68804347794503</v>
      </c>
      <c r="AC246">
        <v>27.033893106039613</v>
      </c>
      <c r="AD246">
        <v>114.86645962763578</v>
      </c>
      <c r="AE246">
        <v>0</v>
      </c>
      <c r="AF246">
        <v>0</v>
      </c>
      <c r="AG246" s="481">
        <v>0.16574193549604388</v>
      </c>
      <c r="AH246">
        <v>1.0983754090830189E-2</v>
      </c>
      <c r="AI246">
        <v>131.89130434766412</v>
      </c>
      <c r="AJ246">
        <v>327.35314285708591</v>
      </c>
      <c r="AK246">
        <v>264.99839999899268</v>
      </c>
      <c r="AL246">
        <v>0</v>
      </c>
      <c r="AM246">
        <v>0</v>
      </c>
      <c r="AN246" s="481">
        <v>0</v>
      </c>
      <c r="AO246">
        <v>0</v>
      </c>
      <c r="AP246">
        <v>0</v>
      </c>
      <c r="AQ246">
        <v>0</v>
      </c>
      <c r="AR246">
        <v>0</v>
      </c>
      <c r="AS246">
        <v>0</v>
      </c>
      <c r="AT246">
        <v>0</v>
      </c>
      <c r="AU246" s="481">
        <v>0</v>
      </c>
      <c r="AV246">
        <v>0</v>
      </c>
      <c r="AW246">
        <v>0</v>
      </c>
      <c r="AX246">
        <v>0</v>
      </c>
      <c r="AY246">
        <v>272.49279999965802</v>
      </c>
      <c r="AZ246">
        <v>174.94062500004657</v>
      </c>
      <c r="BA246">
        <v>69.280000001192093</v>
      </c>
      <c r="BP246" s="481">
        <v>16.034375000046566</v>
      </c>
      <c r="BQ246">
        <v>0</v>
      </c>
      <c r="BR246">
        <v>0</v>
      </c>
      <c r="BS246">
        <v>1.5635000000002037</v>
      </c>
      <c r="BT246">
        <v>1.4639999999963038</v>
      </c>
    </row>
    <row r="247" spans="1:72" ht="15.75" customHeight="1" x14ac:dyDescent="0.25">
      <c r="A247" s="324" t="s">
        <v>776</v>
      </c>
      <c r="B247" s="326">
        <v>46245</v>
      </c>
      <c r="C247" s="332">
        <v>0.29166666666666669</v>
      </c>
      <c r="D247" s="332">
        <v>0.33333333333333331</v>
      </c>
      <c r="E247" s="481">
        <v>2905.4293333292007</v>
      </c>
      <c r="F247">
        <v>2889.1046956181526</v>
      </c>
      <c r="G247">
        <v>1898.4069565236568</v>
      </c>
      <c r="H247">
        <v>1002.4069565236568</v>
      </c>
      <c r="I247">
        <v>402.65762711688876</v>
      </c>
      <c r="J247">
        <v>357.60162712261081</v>
      </c>
      <c r="K247">
        <v>384.19091525673866</v>
      </c>
      <c r="L247" s="481">
        <v>326.43037287890911</v>
      </c>
      <c r="M247">
        <v>432.11064407229424</v>
      </c>
      <c r="N247">
        <v>0</v>
      </c>
      <c r="O247">
        <v>0</v>
      </c>
      <c r="P247">
        <v>0</v>
      </c>
      <c r="Q247">
        <v>8.703999999910593</v>
      </c>
      <c r="R247">
        <v>97.764296225272119</v>
      </c>
      <c r="S247" s="481">
        <v>96.467478261329234</v>
      </c>
      <c r="T247">
        <v>58.146628018468618</v>
      </c>
      <c r="U247">
        <v>0</v>
      </c>
      <c r="V247">
        <v>0</v>
      </c>
      <c r="W247">
        <v>126.17460869532079</v>
      </c>
      <c r="X247">
        <v>0</v>
      </c>
      <c r="Y247">
        <v>94.891149068251252</v>
      </c>
      <c r="Z247" s="481">
        <v>0</v>
      </c>
      <c r="AA247">
        <v>4.3873447204823606</v>
      </c>
      <c r="AB247">
        <v>108.47431915951893</v>
      </c>
      <c r="AC247">
        <v>27.085906365886331</v>
      </c>
      <c r="AD247">
        <v>123.92407649476081</v>
      </c>
      <c r="AE247">
        <v>0</v>
      </c>
      <c r="AF247">
        <v>0</v>
      </c>
      <c r="AG247" s="481">
        <v>0.16560869564273162</v>
      </c>
      <c r="AH247">
        <v>1.0983695652384995E-2</v>
      </c>
      <c r="AI247">
        <v>141.03260869719088</v>
      </c>
      <c r="AJ247">
        <v>324.76131868129596</v>
      </c>
      <c r="AK247">
        <v>262.14400000032037</v>
      </c>
      <c r="AL247">
        <v>0</v>
      </c>
      <c r="AM247">
        <v>0</v>
      </c>
      <c r="AN247" s="481">
        <v>0</v>
      </c>
      <c r="AO247">
        <v>0</v>
      </c>
      <c r="AP247">
        <v>0</v>
      </c>
      <c r="AQ247">
        <v>0</v>
      </c>
      <c r="AR247">
        <v>0</v>
      </c>
      <c r="AS247">
        <v>0</v>
      </c>
      <c r="AT247">
        <v>0</v>
      </c>
      <c r="AU247" s="481">
        <v>0</v>
      </c>
      <c r="AV247">
        <v>0</v>
      </c>
      <c r="AW247">
        <v>0</v>
      </c>
      <c r="AX247">
        <v>0</v>
      </c>
      <c r="AY247">
        <v>281.98400000017136</v>
      </c>
      <c r="AZ247">
        <v>168.77734375</v>
      </c>
      <c r="BA247">
        <v>70.438400000333786</v>
      </c>
      <c r="BP247" s="481">
        <v>11.246874999953434</v>
      </c>
      <c r="BQ247">
        <v>0</v>
      </c>
      <c r="BR247">
        <v>0</v>
      </c>
      <c r="BS247">
        <v>8.7479999999995925</v>
      </c>
      <c r="BT247">
        <v>6.3362975206655392</v>
      </c>
    </row>
    <row r="248" spans="1:72" ht="15.75" customHeight="1" x14ac:dyDescent="0.25">
      <c r="A248" s="324" t="s">
        <v>777</v>
      </c>
      <c r="B248" s="326">
        <v>46245</v>
      </c>
      <c r="C248" s="332">
        <v>0.33333333333333331</v>
      </c>
      <c r="D248" s="332">
        <v>0.375</v>
      </c>
      <c r="E248" s="481">
        <v>2930.1537391245365</v>
      </c>
      <c r="F248">
        <v>2914.2301129102707</v>
      </c>
      <c r="G248">
        <v>1930.6703768074512</v>
      </c>
      <c r="H248">
        <v>1014.4426666647196</v>
      </c>
      <c r="I248">
        <v>412.79349152743816</v>
      </c>
      <c r="J248">
        <v>308.33651431649923</v>
      </c>
      <c r="K248">
        <v>393.97966101765633</v>
      </c>
      <c r="L248" s="481">
        <v>338.69682759046555</v>
      </c>
      <c r="M248">
        <v>468.8705084733665</v>
      </c>
      <c r="N248">
        <v>0</v>
      </c>
      <c r="O248">
        <v>0</v>
      </c>
      <c r="P248">
        <v>0</v>
      </c>
      <c r="Q248">
        <v>33.295058823190629</v>
      </c>
      <c r="R248">
        <v>99.439832434058189</v>
      </c>
      <c r="S248" s="481">
        <v>96.622613773215562</v>
      </c>
      <c r="T248">
        <v>40.193747983314097</v>
      </c>
      <c r="U248">
        <v>0</v>
      </c>
      <c r="V248">
        <v>0</v>
      </c>
      <c r="W248">
        <v>129.78734644409269</v>
      </c>
      <c r="X248">
        <v>0</v>
      </c>
      <c r="Y248">
        <v>90.357142857275903</v>
      </c>
      <c r="Z248" s="481">
        <v>0</v>
      </c>
      <c r="AA248">
        <v>12.508834876585752</v>
      </c>
      <c r="AB248">
        <v>98.831387362442911</v>
      </c>
      <c r="AC248">
        <v>27.259347904473543</v>
      </c>
      <c r="AD248">
        <v>96.659774436615407</v>
      </c>
      <c r="AE248">
        <v>0</v>
      </c>
      <c r="AF248">
        <v>0</v>
      </c>
      <c r="AG248" s="481">
        <v>0.1636086956532381</v>
      </c>
      <c r="AH248">
        <v>1.0983695652157621E-2</v>
      </c>
      <c r="AI248">
        <v>155.6413043467328</v>
      </c>
      <c r="AJ248">
        <v>329.47273846156895</v>
      </c>
      <c r="AK248">
        <v>266.45760000031441</v>
      </c>
      <c r="AL248">
        <v>0</v>
      </c>
      <c r="AM248">
        <v>0</v>
      </c>
      <c r="AN248" s="481">
        <v>0</v>
      </c>
      <c r="AO248">
        <v>0</v>
      </c>
      <c r="AP248">
        <v>0</v>
      </c>
      <c r="AQ248">
        <v>0</v>
      </c>
      <c r="AR248">
        <v>0</v>
      </c>
      <c r="AS248">
        <v>0</v>
      </c>
      <c r="AT248">
        <v>0</v>
      </c>
      <c r="AU248" s="481">
        <v>0</v>
      </c>
      <c r="AV248">
        <v>0</v>
      </c>
      <c r="AW248">
        <v>0</v>
      </c>
      <c r="AX248">
        <v>0</v>
      </c>
      <c r="AY248">
        <v>283.53600000031292</v>
      </c>
      <c r="AZ248">
        <v>159.90078124997672</v>
      </c>
      <c r="BA248">
        <v>62.131199998781085</v>
      </c>
      <c r="BP248" s="481">
        <v>10.290625000023283</v>
      </c>
      <c r="BQ248">
        <v>0</v>
      </c>
      <c r="BR248">
        <v>0</v>
      </c>
      <c r="BS248">
        <v>26.907322033897799</v>
      </c>
      <c r="BT248">
        <v>19.954702479335538</v>
      </c>
    </row>
    <row r="249" spans="1:72" ht="15.75" customHeight="1" x14ac:dyDescent="0.25">
      <c r="A249" s="324" t="s">
        <v>778</v>
      </c>
      <c r="B249" s="326">
        <v>46245</v>
      </c>
      <c r="C249" s="332">
        <v>0.375</v>
      </c>
      <c r="D249" s="332">
        <v>0.41666666666666669</v>
      </c>
      <c r="E249" s="481">
        <v>2882.7529275417328</v>
      </c>
      <c r="F249">
        <v>2872.8836262524128</v>
      </c>
      <c r="G249">
        <v>1905.3226666748524</v>
      </c>
      <c r="H249">
        <v>994.30399999022484</v>
      </c>
      <c r="I249">
        <v>392.40565751120448</v>
      </c>
      <c r="J249">
        <v>325.91867212206125</v>
      </c>
      <c r="K249">
        <v>392.63667095452547</v>
      </c>
      <c r="L249" s="481">
        <v>338.04568088799715</v>
      </c>
      <c r="M249">
        <v>452.81627118587494</v>
      </c>
      <c r="N249">
        <v>0</v>
      </c>
      <c r="O249">
        <v>0</v>
      </c>
      <c r="P249">
        <v>0</v>
      </c>
      <c r="Q249">
        <v>27.955723785795271</v>
      </c>
      <c r="R249">
        <v>100.17895017471164</v>
      </c>
      <c r="S249" s="481">
        <v>96.852168835233897</v>
      </c>
      <c r="T249">
        <v>17.226928345859051</v>
      </c>
      <c r="U249">
        <v>0</v>
      </c>
      <c r="V249">
        <v>0</v>
      </c>
      <c r="W249">
        <v>135.7403057301417</v>
      </c>
      <c r="X249">
        <v>0</v>
      </c>
      <c r="Y249">
        <v>94.476708074565977</v>
      </c>
      <c r="Z249" s="481">
        <v>0</v>
      </c>
      <c r="AA249">
        <v>22.832275371882133</v>
      </c>
      <c r="AB249">
        <v>118.30298913037404</v>
      </c>
      <c r="AC249">
        <v>26.597292313817888</v>
      </c>
      <c r="AD249">
        <v>101.46894409973174</v>
      </c>
      <c r="AE249">
        <v>0</v>
      </c>
      <c r="AF249">
        <v>0</v>
      </c>
      <c r="AG249" s="481">
        <v>0.16600000000107684</v>
      </c>
      <c r="AH249">
        <v>1.182880434771505E-2</v>
      </c>
      <c r="AI249">
        <v>150.13043478224427</v>
      </c>
      <c r="AJ249">
        <v>326.82239999994636</v>
      </c>
      <c r="AK249">
        <v>264.15359999984503</v>
      </c>
      <c r="AL249">
        <v>0</v>
      </c>
      <c r="AM249">
        <v>0</v>
      </c>
      <c r="AN249" s="481">
        <v>0</v>
      </c>
      <c r="AO249">
        <v>0</v>
      </c>
      <c r="AP249">
        <v>0</v>
      </c>
      <c r="AQ249">
        <v>0</v>
      </c>
      <c r="AR249">
        <v>0</v>
      </c>
      <c r="AS249">
        <v>0</v>
      </c>
      <c r="AT249">
        <v>0</v>
      </c>
      <c r="AU249" s="481">
        <v>0</v>
      </c>
      <c r="AV249">
        <v>0</v>
      </c>
      <c r="AW249">
        <v>0</v>
      </c>
      <c r="AX249">
        <v>0</v>
      </c>
      <c r="AY249">
        <v>285.61599999992177</v>
      </c>
      <c r="AZ249">
        <v>149.35468750004657</v>
      </c>
      <c r="BA249">
        <v>56.819199999794364</v>
      </c>
      <c r="BP249" s="481">
        <v>11.124009146355093</v>
      </c>
      <c r="BQ249">
        <v>0</v>
      </c>
      <c r="BR249">
        <v>0</v>
      </c>
      <c r="BS249">
        <v>49.826177966102478</v>
      </c>
      <c r="BT249">
        <v>37.099000000001979</v>
      </c>
    </row>
    <row r="250" spans="1:72" ht="15.75" customHeight="1" x14ac:dyDescent="0.25">
      <c r="A250" s="324" t="s">
        <v>939</v>
      </c>
      <c r="B250" s="326">
        <v>46245</v>
      </c>
      <c r="C250" s="332">
        <v>0.41666666666666669</v>
      </c>
      <c r="D250" s="332">
        <v>0.45833333333333331</v>
      </c>
      <c r="E250" s="481">
        <v>2814.6049855053425</v>
      </c>
      <c r="F250">
        <v>2807.60023188591</v>
      </c>
      <c r="G250">
        <v>1858.2186666727066</v>
      </c>
      <c r="H250">
        <v>969.44602899253368</v>
      </c>
      <c r="I250">
        <v>336.23108825087547</v>
      </c>
      <c r="J250">
        <v>304.14535593241453</v>
      </c>
      <c r="K250">
        <v>375.74515955895185</v>
      </c>
      <c r="L250" s="481">
        <v>335.59430508315563</v>
      </c>
      <c r="M250">
        <v>503.7385762706399</v>
      </c>
      <c r="N250">
        <v>0</v>
      </c>
      <c r="O250">
        <v>0</v>
      </c>
      <c r="P250">
        <v>0</v>
      </c>
      <c r="Q250">
        <v>36.029217391274869</v>
      </c>
      <c r="R250">
        <v>65.586086956784129</v>
      </c>
      <c r="S250" s="481">
        <v>96.38090821262449</v>
      </c>
      <c r="T250">
        <v>6.5224347822368145</v>
      </c>
      <c r="U250">
        <v>0</v>
      </c>
      <c r="V250">
        <v>0</v>
      </c>
      <c r="W250">
        <v>127.98367536254227</v>
      </c>
      <c r="X250">
        <v>0</v>
      </c>
      <c r="Y250">
        <v>94.434782608877867</v>
      </c>
      <c r="Z250" s="481">
        <v>0</v>
      </c>
      <c r="AA250">
        <v>31.263967876555398</v>
      </c>
      <c r="AB250">
        <v>105.44232336943969</v>
      </c>
      <c r="AC250">
        <v>26.923020186368376</v>
      </c>
      <c r="AD250">
        <v>100.59006211161613</v>
      </c>
      <c r="AE250">
        <v>0</v>
      </c>
      <c r="AF250">
        <v>0</v>
      </c>
      <c r="AG250" s="481">
        <v>0.16573913043612265</v>
      </c>
      <c r="AH250">
        <v>1.1475543478354666E-2</v>
      </c>
      <c r="AI250">
        <v>150.19565217476338</v>
      </c>
      <c r="AJ250">
        <v>318.92269268282689</v>
      </c>
      <c r="AK250">
        <v>257.07519999984652</v>
      </c>
      <c r="AL250">
        <v>0</v>
      </c>
      <c r="AM250">
        <v>0</v>
      </c>
      <c r="AN250" s="481">
        <v>0</v>
      </c>
      <c r="AO250">
        <v>0</v>
      </c>
      <c r="AP250">
        <v>0</v>
      </c>
      <c r="AQ250">
        <v>0</v>
      </c>
      <c r="AR250">
        <v>0</v>
      </c>
      <c r="AS250">
        <v>0</v>
      </c>
      <c r="AT250">
        <v>0</v>
      </c>
      <c r="AU250" s="481">
        <v>0</v>
      </c>
      <c r="AV250">
        <v>0</v>
      </c>
      <c r="AW250">
        <v>0</v>
      </c>
      <c r="AX250">
        <v>0</v>
      </c>
      <c r="AY250">
        <v>274.6496000001207</v>
      </c>
      <c r="AZ250">
        <v>141.49453124997672</v>
      </c>
      <c r="BA250">
        <v>48.396800002083182</v>
      </c>
      <c r="BP250" s="481">
        <v>9.8963033535983413</v>
      </c>
      <c r="BQ250">
        <v>0</v>
      </c>
      <c r="BR250">
        <v>0</v>
      </c>
      <c r="BS250">
        <v>69.073833333333823</v>
      </c>
      <c r="BT250">
        <v>51.710399999999936</v>
      </c>
    </row>
    <row r="251" spans="1:72" ht="15.75" customHeight="1" x14ac:dyDescent="0.25">
      <c r="A251" s="324" t="s">
        <v>940</v>
      </c>
      <c r="B251" s="326">
        <v>46245</v>
      </c>
      <c r="C251" s="332">
        <v>0.45833333333333331</v>
      </c>
      <c r="D251" s="332">
        <v>0.5</v>
      </c>
      <c r="E251" s="481">
        <v>2790.7710145115852</v>
      </c>
      <c r="F251">
        <v>2774.3573333323002</v>
      </c>
      <c r="G251">
        <v>1841.0035941898823</v>
      </c>
      <c r="H251">
        <v>945.09263767302036</v>
      </c>
      <c r="I251">
        <v>315.49613559618592</v>
      </c>
      <c r="J251">
        <v>298.24433898180723</v>
      </c>
      <c r="K251">
        <v>380.99742372334003</v>
      </c>
      <c r="L251" s="481">
        <v>320.0433898344636</v>
      </c>
      <c r="M251">
        <v>520.95566101744771</v>
      </c>
      <c r="N251">
        <v>0</v>
      </c>
      <c r="O251">
        <v>0</v>
      </c>
      <c r="P251">
        <v>0</v>
      </c>
      <c r="Q251">
        <v>32.512000000104308</v>
      </c>
      <c r="R251">
        <v>25.327304347418249</v>
      </c>
      <c r="S251" s="481">
        <v>95.943111110944301</v>
      </c>
      <c r="T251">
        <v>5.1200000001117587</v>
      </c>
      <c r="U251">
        <v>0</v>
      </c>
      <c r="V251">
        <v>0</v>
      </c>
      <c r="W251">
        <v>159.0954666659236</v>
      </c>
      <c r="X251">
        <v>0</v>
      </c>
      <c r="Y251">
        <v>93.850385586731136</v>
      </c>
      <c r="Z251" s="481">
        <v>0</v>
      </c>
      <c r="AA251">
        <v>38.009765625</v>
      </c>
      <c r="AB251">
        <v>111.48621374322101</v>
      </c>
      <c r="AC251">
        <v>26.694281914737076</v>
      </c>
      <c r="AD251">
        <v>97.853295375593007</v>
      </c>
      <c r="AE251">
        <v>0</v>
      </c>
      <c r="AF251">
        <v>0</v>
      </c>
      <c r="AG251" s="481">
        <v>0.16373913042843924</v>
      </c>
      <c r="AH251">
        <v>1.1396739130304923E-2</v>
      </c>
      <c r="AI251">
        <v>136.95932678785175</v>
      </c>
      <c r="AJ251">
        <v>317.04663414647803</v>
      </c>
      <c r="AK251">
        <v>255.30879999976605</v>
      </c>
      <c r="AL251">
        <v>0</v>
      </c>
      <c r="AM251">
        <v>0</v>
      </c>
      <c r="AN251" s="481">
        <v>0</v>
      </c>
      <c r="AO251">
        <v>0</v>
      </c>
      <c r="AP251">
        <v>0</v>
      </c>
      <c r="AQ251">
        <v>0</v>
      </c>
      <c r="AR251">
        <v>0</v>
      </c>
      <c r="AS251">
        <v>0</v>
      </c>
      <c r="AT251">
        <v>0</v>
      </c>
      <c r="AU251" s="481">
        <v>0</v>
      </c>
      <c r="AV251">
        <v>0</v>
      </c>
      <c r="AW251">
        <v>0</v>
      </c>
      <c r="AX251">
        <v>0</v>
      </c>
      <c r="AY251">
        <v>269.20640000002459</v>
      </c>
      <c r="AZ251">
        <v>136.64140624995343</v>
      </c>
      <c r="BA251">
        <v>45.772799998521805</v>
      </c>
      <c r="BP251" s="481">
        <v>11.328943452448584</v>
      </c>
      <c r="BQ251">
        <v>0</v>
      </c>
      <c r="BR251">
        <v>0</v>
      </c>
      <c r="BS251">
        <v>87.737116666667134</v>
      </c>
      <c r="BT251">
        <v>64.348933333334571</v>
      </c>
    </row>
    <row r="252" spans="1:72" ht="15.75" customHeight="1" x14ac:dyDescent="0.25">
      <c r="A252" s="324" t="s">
        <v>941</v>
      </c>
      <c r="B252" s="326">
        <v>46245</v>
      </c>
      <c r="C252" s="332">
        <v>0.5</v>
      </c>
      <c r="D252" s="332">
        <v>0.54166666666666663</v>
      </c>
      <c r="E252" s="481">
        <v>2791.186550706625</v>
      </c>
      <c r="F252">
        <v>2791.4239999949932</v>
      </c>
      <c r="G252">
        <v>1857.0907826125622</v>
      </c>
      <c r="H252">
        <v>944.81066666543484</v>
      </c>
      <c r="I252">
        <v>304.59734094515443</v>
      </c>
      <c r="J252">
        <v>295.31399401649833</v>
      </c>
      <c r="K252">
        <v>386.19772384315729</v>
      </c>
      <c r="L252" s="481">
        <v>333.88549739122391</v>
      </c>
      <c r="M252">
        <v>541.48979713395238</v>
      </c>
      <c r="N252">
        <v>0</v>
      </c>
      <c r="O252">
        <v>0</v>
      </c>
      <c r="P252">
        <v>0</v>
      </c>
      <c r="Q252">
        <v>33.023999999277294</v>
      </c>
      <c r="R252">
        <v>25.605565217323601</v>
      </c>
      <c r="S252" s="481">
        <v>96.347022222355008</v>
      </c>
      <c r="T252">
        <v>1.0240000002086163</v>
      </c>
      <c r="U252">
        <v>0</v>
      </c>
      <c r="V252">
        <v>0</v>
      </c>
      <c r="W252">
        <v>190.20503188390285</v>
      </c>
      <c r="X252">
        <v>0</v>
      </c>
      <c r="Y252">
        <v>94.165142363402992</v>
      </c>
      <c r="Z252" s="481">
        <v>0</v>
      </c>
      <c r="AA252">
        <v>53.615241653693374</v>
      </c>
      <c r="AB252">
        <v>110.72984798066318</v>
      </c>
      <c r="AC252">
        <v>27.107853178400546</v>
      </c>
      <c r="AD252">
        <v>108.51671907771379</v>
      </c>
      <c r="AE252">
        <v>0</v>
      </c>
      <c r="AF252">
        <v>0</v>
      </c>
      <c r="AG252" s="481">
        <v>0.16571294998720987</v>
      </c>
      <c r="AH252">
        <v>1.1482176250410703E-2</v>
      </c>
      <c r="AI252">
        <v>147.59677419345826</v>
      </c>
      <c r="AJ252">
        <v>325.07707317057066</v>
      </c>
      <c r="AK252">
        <v>262.50240000057966</v>
      </c>
      <c r="AL252">
        <v>0</v>
      </c>
      <c r="AM252">
        <v>0</v>
      </c>
      <c r="AN252" s="481">
        <v>0</v>
      </c>
      <c r="AO252">
        <v>0</v>
      </c>
      <c r="AP252">
        <v>0</v>
      </c>
      <c r="AQ252">
        <v>0</v>
      </c>
      <c r="AR252">
        <v>0</v>
      </c>
      <c r="AS252">
        <v>0</v>
      </c>
      <c r="AT252">
        <v>0</v>
      </c>
      <c r="AU252" s="481">
        <v>0</v>
      </c>
      <c r="AV252">
        <v>0</v>
      </c>
      <c r="AW252">
        <v>0</v>
      </c>
      <c r="AX252">
        <v>0</v>
      </c>
      <c r="AY252">
        <v>270.15999999968335</v>
      </c>
      <c r="AZ252">
        <v>124.33203125</v>
      </c>
      <c r="BA252">
        <v>35.033600000664592</v>
      </c>
      <c r="BP252" s="481">
        <v>12.562042124453001</v>
      </c>
      <c r="BQ252">
        <v>0</v>
      </c>
      <c r="BR252">
        <v>0</v>
      </c>
      <c r="BS252">
        <v>125.59345336134356</v>
      </c>
      <c r="BT252">
        <v>87.648296918763663</v>
      </c>
    </row>
    <row r="253" spans="1:72" ht="15.75" customHeight="1" x14ac:dyDescent="0.25">
      <c r="A253" s="324" t="s">
        <v>942</v>
      </c>
      <c r="B253" s="326">
        <v>46245</v>
      </c>
      <c r="C253" s="332">
        <v>0.54166666666666663</v>
      </c>
      <c r="D253" s="332">
        <v>0.58333333333333337</v>
      </c>
      <c r="E253" s="481">
        <v>2905.666782617569</v>
      </c>
      <c r="F253">
        <v>2889.5499130487442</v>
      </c>
      <c r="G253">
        <v>1890.2149565219879</v>
      </c>
      <c r="H253">
        <v>1018.8799999952316</v>
      </c>
      <c r="I253">
        <v>316.40150417387486</v>
      </c>
      <c r="J253">
        <v>308.5683110691607</v>
      </c>
      <c r="K253">
        <v>367.11915751546621</v>
      </c>
      <c r="L253" s="481">
        <v>333.48480769246817</v>
      </c>
      <c r="M253">
        <v>551.65623676404357</v>
      </c>
      <c r="N253">
        <v>0</v>
      </c>
      <c r="O253">
        <v>0</v>
      </c>
      <c r="P253">
        <v>0</v>
      </c>
      <c r="Q253">
        <v>26.112000000663102</v>
      </c>
      <c r="R253">
        <v>25.460869565140456</v>
      </c>
      <c r="S253" s="481">
        <v>96.731393236666918</v>
      </c>
      <c r="T253">
        <v>10.240000000223517</v>
      </c>
      <c r="U253">
        <v>0</v>
      </c>
      <c r="V253">
        <v>0</v>
      </c>
      <c r="W253">
        <v>188.86678260844201</v>
      </c>
      <c r="X253">
        <v>0</v>
      </c>
      <c r="Y253">
        <v>92.133540372829884</v>
      </c>
      <c r="Z253" s="481">
        <v>0</v>
      </c>
      <c r="AA253">
        <v>35.364976324664894</v>
      </c>
      <c r="AB253">
        <v>100.63975155260414</v>
      </c>
      <c r="AC253">
        <v>26.815217391122133</v>
      </c>
      <c r="AD253">
        <v>117.3380600810051</v>
      </c>
      <c r="AE253">
        <v>0</v>
      </c>
      <c r="AF253">
        <v>0</v>
      </c>
      <c r="AG253" s="481">
        <v>0.16574193547421601</v>
      </c>
      <c r="AH253">
        <v>1.1358870967796975E-2</v>
      </c>
      <c r="AI253">
        <v>148.74193548411131</v>
      </c>
      <c r="AJ253">
        <v>318.59200000017881</v>
      </c>
      <c r="AK253">
        <v>257.02400000020862</v>
      </c>
      <c r="AL253">
        <v>0</v>
      </c>
      <c r="AM253">
        <v>0</v>
      </c>
      <c r="AN253" s="481">
        <v>0</v>
      </c>
      <c r="AO253">
        <v>0</v>
      </c>
      <c r="AP253">
        <v>0</v>
      </c>
      <c r="AQ253">
        <v>0</v>
      </c>
      <c r="AR253">
        <v>0</v>
      </c>
      <c r="AS253">
        <v>0</v>
      </c>
      <c r="AT253">
        <v>0</v>
      </c>
      <c r="AU253" s="481">
        <v>0</v>
      </c>
      <c r="AV253">
        <v>0</v>
      </c>
      <c r="AW253">
        <v>0</v>
      </c>
      <c r="AX253">
        <v>0</v>
      </c>
      <c r="AY253">
        <v>285.15840000007302</v>
      </c>
      <c r="AZ253">
        <v>152.27578125009313</v>
      </c>
      <c r="BA253">
        <v>42.25279999896884</v>
      </c>
      <c r="BP253" s="481">
        <v>15.798076923121698</v>
      </c>
      <c r="BQ253">
        <v>0</v>
      </c>
      <c r="BR253">
        <v>0</v>
      </c>
      <c r="BS253">
        <v>93.53584663865513</v>
      </c>
      <c r="BT253">
        <v>66.029969747898576</v>
      </c>
    </row>
    <row r="254" spans="1:72" ht="15.75" customHeight="1" x14ac:dyDescent="0.25">
      <c r="A254" s="324" t="s">
        <v>943</v>
      </c>
      <c r="B254" s="326">
        <v>46245</v>
      </c>
      <c r="C254" s="332">
        <v>0.58333333333333337</v>
      </c>
      <c r="D254" s="332">
        <v>0.625</v>
      </c>
      <c r="E254" s="481">
        <v>2774.5947826206684</v>
      </c>
      <c r="F254">
        <v>2774.2158741950989</v>
      </c>
      <c r="G254">
        <v>1777.66400000453</v>
      </c>
      <c r="H254">
        <v>1010.3466666787863</v>
      </c>
      <c r="I254">
        <v>297.92834132164717</v>
      </c>
      <c r="J254">
        <v>305.56854237243533</v>
      </c>
      <c r="K254">
        <v>347.39633897691965</v>
      </c>
      <c r="L254" s="481">
        <v>315.8085423707962</v>
      </c>
      <c r="M254">
        <v>504.01627118512988</v>
      </c>
      <c r="N254">
        <v>0</v>
      </c>
      <c r="O254">
        <v>0</v>
      </c>
      <c r="P254">
        <v>0</v>
      </c>
      <c r="Q254">
        <v>25.188173912465572</v>
      </c>
      <c r="R254">
        <v>25.305043478496373</v>
      </c>
      <c r="S254" s="481">
        <v>96.077913043554872</v>
      </c>
      <c r="T254">
        <v>10.751999999396503</v>
      </c>
      <c r="U254">
        <v>0</v>
      </c>
      <c r="V254">
        <v>0</v>
      </c>
      <c r="W254">
        <v>166.60591304395348</v>
      </c>
      <c r="X254">
        <v>0</v>
      </c>
      <c r="Y254">
        <v>94.189440993592143</v>
      </c>
      <c r="Z254" s="481">
        <v>0</v>
      </c>
      <c r="AA254">
        <v>36.185797646641731</v>
      </c>
      <c r="AB254">
        <v>93.955124223604798</v>
      </c>
      <c r="AC254">
        <v>26.982919254805893</v>
      </c>
      <c r="AD254">
        <v>118.37265139725059</v>
      </c>
      <c r="AE254">
        <v>0</v>
      </c>
      <c r="AF254">
        <v>0</v>
      </c>
      <c r="AG254" s="481">
        <v>0.16374193548836047</v>
      </c>
      <c r="AH254">
        <v>1.1108870967746043E-2</v>
      </c>
      <c r="AI254">
        <v>134.88709677383304</v>
      </c>
      <c r="AJ254">
        <v>323.42400000011548</v>
      </c>
      <c r="AK254">
        <v>261.74171428568661</v>
      </c>
      <c r="AL254">
        <v>0</v>
      </c>
      <c r="AM254">
        <v>0</v>
      </c>
      <c r="AN254" s="481">
        <v>0</v>
      </c>
      <c r="AO254">
        <v>0</v>
      </c>
      <c r="AP254">
        <v>0</v>
      </c>
      <c r="AQ254">
        <v>0</v>
      </c>
      <c r="AR254">
        <v>0</v>
      </c>
      <c r="AS254">
        <v>0</v>
      </c>
      <c r="AT254">
        <v>0</v>
      </c>
      <c r="AU254" s="481">
        <v>0</v>
      </c>
      <c r="AV254">
        <v>0</v>
      </c>
      <c r="AW254">
        <v>0</v>
      </c>
      <c r="AX254">
        <v>0</v>
      </c>
      <c r="AY254">
        <v>280.44160000002012</v>
      </c>
      <c r="AZ254">
        <v>158.03046874993015</v>
      </c>
      <c r="BA254">
        <v>42.483200000599027</v>
      </c>
      <c r="BP254" s="481">
        <v>12.147865853621624</v>
      </c>
      <c r="BQ254">
        <v>0</v>
      </c>
      <c r="BR254">
        <v>0</v>
      </c>
      <c r="BS254">
        <v>90.091204545455184</v>
      </c>
      <c r="BT254">
        <v>60.734568067229702</v>
      </c>
    </row>
    <row r="255" spans="1:72" ht="15.75" customHeight="1" x14ac:dyDescent="0.25">
      <c r="A255" s="324" t="s">
        <v>944</v>
      </c>
      <c r="B255" s="326">
        <v>46245</v>
      </c>
      <c r="C255" s="332">
        <v>0.625</v>
      </c>
      <c r="D255" s="332">
        <v>0.66666666666666663</v>
      </c>
      <c r="E255" s="481">
        <v>2978.9198840558529</v>
      </c>
      <c r="F255">
        <v>2955.3947234153748</v>
      </c>
      <c r="G255">
        <v>1869.1413333117962</v>
      </c>
      <c r="H255">
        <v>1107.9086376726627</v>
      </c>
      <c r="I255">
        <v>346.70210169255733</v>
      </c>
      <c r="J255">
        <v>316.12094915285707</v>
      </c>
      <c r="K255">
        <v>379.17205844819546</v>
      </c>
      <c r="L255" s="481">
        <v>324.69477965682745</v>
      </c>
      <c r="M255">
        <v>453.26513150334358</v>
      </c>
      <c r="N255">
        <v>0</v>
      </c>
      <c r="O255">
        <v>0</v>
      </c>
      <c r="P255">
        <v>0</v>
      </c>
      <c r="Q255">
        <v>37.377524717710912</v>
      </c>
      <c r="R255">
        <v>25.109304347541183</v>
      </c>
      <c r="S255" s="481">
        <v>95.923878498841077</v>
      </c>
      <c r="T255">
        <v>9.5831578942015767</v>
      </c>
      <c r="U255">
        <v>0</v>
      </c>
      <c r="V255">
        <v>0</v>
      </c>
      <c r="W255">
        <v>189.41773913055658</v>
      </c>
      <c r="X255">
        <v>0</v>
      </c>
      <c r="Y255">
        <v>93.926708074752241</v>
      </c>
      <c r="Z255" s="481">
        <v>0</v>
      </c>
      <c r="AA255">
        <v>29.742578124976717</v>
      </c>
      <c r="AB255">
        <v>105.00959119526669</v>
      </c>
      <c r="AC255">
        <v>27.274844720494002</v>
      </c>
      <c r="AD255">
        <v>111.81989518646151</v>
      </c>
      <c r="AE255">
        <v>0</v>
      </c>
      <c r="AF255">
        <v>0</v>
      </c>
      <c r="AG255" s="481">
        <v>0.1657597007942968</v>
      </c>
      <c r="AH255">
        <v>1.1359864422729515E-2</v>
      </c>
      <c r="AI255">
        <v>139.33660589065403</v>
      </c>
      <c r="AJ255">
        <v>320.20604878035374</v>
      </c>
      <c r="AK255">
        <v>258.23367032967508</v>
      </c>
      <c r="AL255">
        <v>0</v>
      </c>
      <c r="AM255">
        <v>0</v>
      </c>
      <c r="AN255" s="481">
        <v>0</v>
      </c>
      <c r="AO255">
        <v>0</v>
      </c>
      <c r="AP255">
        <v>0</v>
      </c>
      <c r="AQ255">
        <v>0</v>
      </c>
      <c r="AR255">
        <v>0</v>
      </c>
      <c r="AS255">
        <v>0</v>
      </c>
      <c r="AT255">
        <v>0</v>
      </c>
      <c r="AU255" s="481">
        <v>0</v>
      </c>
      <c r="AV255">
        <v>0</v>
      </c>
      <c r="AW255">
        <v>0</v>
      </c>
      <c r="AX255">
        <v>0</v>
      </c>
      <c r="AY255">
        <v>282.15359999984503</v>
      </c>
      <c r="AZ255">
        <v>170.77109375002328</v>
      </c>
      <c r="BA255">
        <v>44.793600000441074</v>
      </c>
      <c r="BP255" s="481">
        <v>12.336509146378376</v>
      </c>
      <c r="BQ255">
        <v>0</v>
      </c>
      <c r="BR255">
        <v>0</v>
      </c>
      <c r="BS255">
        <v>77.798345454544688</v>
      </c>
      <c r="BT255">
        <v>49.985411764704622</v>
      </c>
    </row>
    <row r="256" spans="1:72" ht="15.75" customHeight="1" x14ac:dyDescent="0.25">
      <c r="A256" s="324" t="s">
        <v>945</v>
      </c>
      <c r="B256" s="326">
        <v>46245</v>
      </c>
      <c r="C256" s="332">
        <v>0.66666666666666663</v>
      </c>
      <c r="D256" s="332">
        <v>0.70833333333333337</v>
      </c>
      <c r="E256" s="481">
        <v>3043.2686376869678</v>
      </c>
      <c r="F256">
        <v>3029.1808226704597</v>
      </c>
      <c r="G256">
        <v>1938.7733333706856</v>
      </c>
      <c r="H256">
        <v>1108.7693913131952</v>
      </c>
      <c r="I256">
        <v>379.22711864486337</v>
      </c>
      <c r="J256">
        <v>336.63566101714969</v>
      </c>
      <c r="K256">
        <v>384.48895850032568</v>
      </c>
      <c r="L256" s="481">
        <v>334.205830514431</v>
      </c>
      <c r="M256">
        <v>504.36578375101089</v>
      </c>
      <c r="N256">
        <v>0</v>
      </c>
      <c r="O256">
        <v>0</v>
      </c>
      <c r="P256">
        <v>0</v>
      </c>
      <c r="Q256">
        <v>34.135518760420382</v>
      </c>
      <c r="R256">
        <v>25.261478261090815</v>
      </c>
      <c r="S256" s="481">
        <v>96.265338892582804</v>
      </c>
      <c r="T256">
        <v>45.267624715343118</v>
      </c>
      <c r="U256">
        <v>0</v>
      </c>
      <c r="V256">
        <v>0</v>
      </c>
      <c r="W256">
        <v>166.489043478854</v>
      </c>
      <c r="X256">
        <v>0</v>
      </c>
      <c r="Y256">
        <v>93.904037266969681</v>
      </c>
      <c r="Z256" s="481">
        <v>0</v>
      </c>
      <c r="AA256">
        <v>12.070584239147138</v>
      </c>
      <c r="AB256">
        <v>100.61913551297039</v>
      </c>
      <c r="AC256">
        <v>27.031055900733918</v>
      </c>
      <c r="AD256">
        <v>118.58947981335223</v>
      </c>
      <c r="AE256">
        <v>0</v>
      </c>
      <c r="AF256">
        <v>0</v>
      </c>
      <c r="AG256" s="481">
        <v>0.16573913043612265</v>
      </c>
      <c r="AH256">
        <v>1.1396739130532296E-2</v>
      </c>
      <c r="AI256">
        <v>147.71739130467176</v>
      </c>
      <c r="AJ256">
        <v>316.85931707313284</v>
      </c>
      <c r="AK256">
        <v>255.83261538483202</v>
      </c>
      <c r="AL256">
        <v>0</v>
      </c>
      <c r="AM256">
        <v>0</v>
      </c>
      <c r="AN256" s="481">
        <v>0</v>
      </c>
      <c r="AO256">
        <v>0</v>
      </c>
      <c r="AP256">
        <v>0</v>
      </c>
      <c r="AQ256">
        <v>0</v>
      </c>
      <c r="AR256">
        <v>0</v>
      </c>
      <c r="AS256">
        <v>0</v>
      </c>
      <c r="AT256">
        <v>0</v>
      </c>
      <c r="AU256" s="481">
        <v>0</v>
      </c>
      <c r="AV256">
        <v>0</v>
      </c>
      <c r="AW256">
        <v>0</v>
      </c>
      <c r="AX256">
        <v>0</v>
      </c>
      <c r="AY256">
        <v>266.10240000020713</v>
      </c>
      <c r="AZ256">
        <v>201.44140625</v>
      </c>
      <c r="BA256">
        <v>65.77280000038445</v>
      </c>
      <c r="BP256" s="481">
        <v>13.146874999976717</v>
      </c>
      <c r="BQ256">
        <v>0</v>
      </c>
      <c r="BR256">
        <v>0</v>
      </c>
      <c r="BS256">
        <v>26.011082352943049</v>
      </c>
      <c r="BT256">
        <v>17.672284574848163</v>
      </c>
    </row>
    <row r="257" spans="1:72" ht="15.75" customHeight="1" x14ac:dyDescent="0.25">
      <c r="A257" s="324" t="s">
        <v>946</v>
      </c>
      <c r="B257" s="326">
        <v>46245</v>
      </c>
      <c r="C257" s="332">
        <v>0.70833333333333337</v>
      </c>
      <c r="D257" s="332">
        <v>0.75</v>
      </c>
      <c r="E257" s="481">
        <v>2955.3233623206615</v>
      </c>
      <c r="F257">
        <v>2943.6586666703224</v>
      </c>
      <c r="G257">
        <v>1857.3875941932201</v>
      </c>
      <c r="H257">
        <v>1112.6873043477535</v>
      </c>
      <c r="I257">
        <v>405.71227118372917</v>
      </c>
      <c r="J257">
        <v>327.6105762720108</v>
      </c>
      <c r="K257">
        <v>364.19688135385513</v>
      </c>
      <c r="L257" s="481">
        <v>312.05966101586819</v>
      </c>
      <c r="M257">
        <v>437.92607831954956</v>
      </c>
      <c r="N257">
        <v>0</v>
      </c>
      <c r="O257">
        <v>0</v>
      </c>
      <c r="P257">
        <v>0</v>
      </c>
      <c r="Q257">
        <v>3.1387826092541218</v>
      </c>
      <c r="R257">
        <v>25.411277294624597</v>
      </c>
      <c r="S257" s="481">
        <v>96.105120772961527</v>
      </c>
      <c r="T257">
        <v>60.488347825594246</v>
      </c>
      <c r="U257">
        <v>0</v>
      </c>
      <c r="V257">
        <v>0</v>
      </c>
      <c r="W257">
        <v>201.59443478193134</v>
      </c>
      <c r="X257">
        <v>0</v>
      </c>
      <c r="Y257">
        <v>93.795031055808067</v>
      </c>
      <c r="Z257" s="481">
        <v>0.55615234375</v>
      </c>
      <c r="AA257">
        <v>5.0999611801235005</v>
      </c>
      <c r="AB257">
        <v>95.12752329185605</v>
      </c>
      <c r="AC257">
        <v>27.066691563464701</v>
      </c>
      <c r="AD257">
        <v>108.18437500018626</v>
      </c>
      <c r="AE257">
        <v>0</v>
      </c>
      <c r="AF257">
        <v>0</v>
      </c>
      <c r="AG257" s="481">
        <v>0.16373913043935318</v>
      </c>
      <c r="AH257">
        <v>1.1320652173935741E-2</v>
      </c>
      <c r="AI257">
        <v>130.55890603084117</v>
      </c>
      <c r="AJ257">
        <v>321.92343414621428</v>
      </c>
      <c r="AK257">
        <v>260.01919999904931</v>
      </c>
      <c r="AL257">
        <v>0</v>
      </c>
      <c r="AM257">
        <v>0</v>
      </c>
      <c r="AN257" s="481">
        <v>0</v>
      </c>
      <c r="AO257">
        <v>0</v>
      </c>
      <c r="AP257">
        <v>0</v>
      </c>
      <c r="AQ257">
        <v>0</v>
      </c>
      <c r="AR257">
        <v>0</v>
      </c>
      <c r="AS257">
        <v>0</v>
      </c>
      <c r="AT257">
        <v>0</v>
      </c>
      <c r="AU257" s="481">
        <v>0</v>
      </c>
      <c r="AV257">
        <v>0</v>
      </c>
      <c r="AW257">
        <v>0</v>
      </c>
      <c r="AX257">
        <v>0</v>
      </c>
      <c r="AY257">
        <v>266.4191999998875</v>
      </c>
      <c r="AZ257">
        <v>203.88203125004657</v>
      </c>
      <c r="BA257">
        <v>69.094399999827147</v>
      </c>
      <c r="BP257" s="481">
        <v>15.31844512198586</v>
      </c>
      <c r="BQ257">
        <v>0</v>
      </c>
      <c r="BR257">
        <v>0</v>
      </c>
      <c r="BS257">
        <v>10.007352941174759</v>
      </c>
      <c r="BT257">
        <v>7.0408022598858224</v>
      </c>
    </row>
    <row r="258" spans="1:72" ht="15.75" customHeight="1" x14ac:dyDescent="0.25">
      <c r="A258" s="324" t="s">
        <v>1405</v>
      </c>
      <c r="B258" s="326">
        <v>46245</v>
      </c>
      <c r="C258" s="332">
        <v>0.75</v>
      </c>
      <c r="D258" s="332">
        <v>0.79166666666666663</v>
      </c>
      <c r="E258" s="481">
        <v>2955.0265507102013</v>
      </c>
      <c r="F258">
        <v>2955.2639999985695</v>
      </c>
      <c r="G258">
        <v>1873.3857391178608</v>
      </c>
      <c r="H258">
        <v>1104.8959999978542</v>
      </c>
      <c r="I258">
        <v>373.98562712222338</v>
      </c>
      <c r="J258">
        <v>322.7640818208456</v>
      </c>
      <c r="K258">
        <v>357.1156610250473</v>
      </c>
      <c r="L258" s="481">
        <v>334.90964347869158</v>
      </c>
      <c r="M258">
        <v>474.71826066449285</v>
      </c>
      <c r="N258">
        <v>0</v>
      </c>
      <c r="O258">
        <v>0</v>
      </c>
      <c r="P258">
        <v>0</v>
      </c>
      <c r="Q258">
        <v>32.256000000052154</v>
      </c>
      <c r="R258">
        <v>25.283597385976464</v>
      </c>
      <c r="S258" s="481">
        <v>96.086989142466336</v>
      </c>
      <c r="T258">
        <v>66.996869564987719</v>
      </c>
      <c r="U258">
        <v>0</v>
      </c>
      <c r="V258">
        <v>0</v>
      </c>
      <c r="W258">
        <v>135.49500449839979</v>
      </c>
      <c r="X258">
        <v>0</v>
      </c>
      <c r="Y258">
        <v>93.857142857275903</v>
      </c>
      <c r="Z258" s="481">
        <v>0.56396484375</v>
      </c>
      <c r="AA258">
        <v>2.1310170807410032</v>
      </c>
      <c r="AB258">
        <v>94.21875</v>
      </c>
      <c r="AC258">
        <v>26.733386076055467</v>
      </c>
      <c r="AD258">
        <v>101.72187499981374</v>
      </c>
      <c r="AE258">
        <v>0</v>
      </c>
      <c r="AF258">
        <v>0</v>
      </c>
      <c r="AG258" s="481">
        <v>0.16372978026265628</v>
      </c>
      <c r="AH258">
        <v>1.123322814396488E-2</v>
      </c>
      <c r="AI258">
        <v>150.5645161299035</v>
      </c>
      <c r="AJ258">
        <v>321.17440000013448</v>
      </c>
      <c r="AK258">
        <v>259.43914146348834</v>
      </c>
      <c r="AL258">
        <v>0</v>
      </c>
      <c r="AM258">
        <v>0</v>
      </c>
      <c r="AN258" s="481">
        <v>0</v>
      </c>
      <c r="AO258">
        <v>0</v>
      </c>
      <c r="AP258">
        <v>0</v>
      </c>
      <c r="AQ258">
        <v>0</v>
      </c>
      <c r="AR258">
        <v>0</v>
      </c>
      <c r="AS258">
        <v>0</v>
      </c>
      <c r="AT258">
        <v>0</v>
      </c>
      <c r="AU258" s="481">
        <v>0</v>
      </c>
      <c r="AV258">
        <v>0</v>
      </c>
      <c r="AW258">
        <v>0</v>
      </c>
      <c r="AX258">
        <v>0</v>
      </c>
      <c r="AY258">
        <v>265.02400000020862</v>
      </c>
      <c r="AZ258">
        <v>201.00078124995343</v>
      </c>
      <c r="BA258">
        <v>72.947199998423457</v>
      </c>
      <c r="BP258" s="481">
        <v>17.062804877990857</v>
      </c>
      <c r="BQ258">
        <v>0</v>
      </c>
      <c r="BR258">
        <v>0</v>
      </c>
      <c r="BS258">
        <v>3.6917647058835428</v>
      </c>
      <c r="BT258">
        <v>2.6453333333338378</v>
      </c>
    </row>
    <row r="259" spans="1:72" ht="15.75" customHeight="1" x14ac:dyDescent="0.25">
      <c r="A259" s="324" t="s">
        <v>1406</v>
      </c>
      <c r="B259" s="326">
        <v>46245</v>
      </c>
      <c r="C259" s="332">
        <v>0.79166666666666663</v>
      </c>
      <c r="D259" s="332">
        <v>0.83333333333333337</v>
      </c>
      <c r="E259" s="481">
        <v>2905.666782617569</v>
      </c>
      <c r="F259">
        <v>2889.5499130487442</v>
      </c>
      <c r="G259">
        <v>1840.9777021110058</v>
      </c>
      <c r="H259">
        <v>1059.8400000035763</v>
      </c>
      <c r="I259">
        <v>398.1504710689187</v>
      </c>
      <c r="J259">
        <v>324.64690122753382</v>
      </c>
      <c r="K259">
        <v>356.97681355476379</v>
      </c>
      <c r="L259" s="481">
        <v>337.1814751625061</v>
      </c>
      <c r="M259">
        <v>419.04162711650133</v>
      </c>
      <c r="N259">
        <v>0</v>
      </c>
      <c r="O259">
        <v>0</v>
      </c>
      <c r="P259">
        <v>0</v>
      </c>
      <c r="Q259">
        <v>13.311999999918044</v>
      </c>
      <c r="R259">
        <v>25.303734015207738</v>
      </c>
      <c r="S259" s="481">
        <v>95.908774450886995</v>
      </c>
      <c r="T259">
        <v>72.083478261716664</v>
      </c>
      <c r="U259">
        <v>0</v>
      </c>
      <c r="V259">
        <v>0</v>
      </c>
      <c r="W259">
        <v>164.71508245822042</v>
      </c>
      <c r="X259">
        <v>0</v>
      </c>
      <c r="Y259">
        <v>93.939440993592143</v>
      </c>
      <c r="Z259" s="481">
        <v>0</v>
      </c>
      <c r="AA259">
        <v>0</v>
      </c>
      <c r="AB259">
        <v>88.180124223697931</v>
      </c>
      <c r="AC259">
        <v>27.03125</v>
      </c>
      <c r="AD259">
        <v>108.71250000037253</v>
      </c>
      <c r="AE259">
        <v>0</v>
      </c>
      <c r="AF259">
        <v>0</v>
      </c>
      <c r="AG259" s="481">
        <v>0.16574193548149196</v>
      </c>
      <c r="AH259">
        <v>1.1108870967746043E-2</v>
      </c>
      <c r="AI259">
        <v>151.01612903084606</v>
      </c>
      <c r="AJ259">
        <v>323.41440000012517</v>
      </c>
      <c r="AK259">
        <v>261.29899187013507</v>
      </c>
      <c r="AL259">
        <v>0</v>
      </c>
      <c r="AM259">
        <v>0</v>
      </c>
      <c r="AN259" s="481">
        <v>0</v>
      </c>
      <c r="AO259">
        <v>0</v>
      </c>
      <c r="AP259">
        <v>0</v>
      </c>
      <c r="AQ259">
        <v>0</v>
      </c>
      <c r="AR259">
        <v>0</v>
      </c>
      <c r="AS259">
        <v>0</v>
      </c>
      <c r="AT259">
        <v>0</v>
      </c>
      <c r="AU259" s="481">
        <v>0</v>
      </c>
      <c r="AV259">
        <v>0</v>
      </c>
      <c r="AW259">
        <v>0</v>
      </c>
      <c r="AX259">
        <v>0</v>
      </c>
      <c r="AY259">
        <v>258.67519999993965</v>
      </c>
      <c r="AZ259">
        <v>201.72890624997672</v>
      </c>
      <c r="BA259">
        <v>69.120000001043081</v>
      </c>
      <c r="BP259" s="481">
        <v>18.064062500023283</v>
      </c>
      <c r="BQ259">
        <v>0</v>
      </c>
      <c r="BR259">
        <v>0</v>
      </c>
      <c r="BS259">
        <v>2.999999998792191E-3</v>
      </c>
      <c r="BT259">
        <v>0</v>
      </c>
    </row>
    <row r="260" spans="1:72" ht="15.75" customHeight="1" x14ac:dyDescent="0.25">
      <c r="A260" s="324" t="s">
        <v>1407</v>
      </c>
      <c r="B260" s="326">
        <v>46245</v>
      </c>
      <c r="C260" s="332">
        <v>0.83333333333333337</v>
      </c>
      <c r="D260" s="332">
        <v>0.875</v>
      </c>
      <c r="E260" s="481">
        <v>2873.3439999818802</v>
      </c>
      <c r="F260">
        <v>2872.8987825810909</v>
      </c>
      <c r="G260">
        <v>1840.6436312198639</v>
      </c>
      <c r="H260">
        <v>1051.5144347846508</v>
      </c>
      <c r="I260">
        <v>352.90197160467505</v>
      </c>
      <c r="J260">
        <v>333.50456566736102</v>
      </c>
      <c r="K260">
        <v>377.19855728745461</v>
      </c>
      <c r="L260" s="481">
        <v>317.43547236174345</v>
      </c>
      <c r="M260">
        <v>457.35300667956471</v>
      </c>
      <c r="N260">
        <v>0</v>
      </c>
      <c r="O260">
        <v>0</v>
      </c>
      <c r="P260">
        <v>0</v>
      </c>
      <c r="Q260">
        <v>0</v>
      </c>
      <c r="R260">
        <v>25.864153854548931</v>
      </c>
      <c r="S260" s="481">
        <v>96.661866718903184</v>
      </c>
      <c r="T260">
        <v>70.67718661762774</v>
      </c>
      <c r="U260">
        <v>0</v>
      </c>
      <c r="V260">
        <v>0</v>
      </c>
      <c r="W260">
        <v>133.58051111828536</v>
      </c>
      <c r="X260">
        <v>0</v>
      </c>
      <c r="Y260">
        <v>94.439440994057804</v>
      </c>
      <c r="Z260" s="481">
        <v>0.56494140625</v>
      </c>
      <c r="AA260">
        <v>0</v>
      </c>
      <c r="AB260">
        <v>95.640188276302069</v>
      </c>
      <c r="AC260">
        <v>26.25</v>
      </c>
      <c r="AD260">
        <v>106.83524844702333</v>
      </c>
      <c r="AE260">
        <v>0</v>
      </c>
      <c r="AF260">
        <v>0</v>
      </c>
      <c r="AG260" s="481">
        <v>0.16774193548917538</v>
      </c>
      <c r="AH260">
        <v>1.1358870967569601E-2</v>
      </c>
      <c r="AI260">
        <v>133.83870967756957</v>
      </c>
      <c r="AJ260">
        <v>323.22560000000522</v>
      </c>
      <c r="AK260">
        <v>262.36586666665971</v>
      </c>
      <c r="AL260">
        <v>0</v>
      </c>
      <c r="AM260">
        <v>0</v>
      </c>
      <c r="AN260" s="481">
        <v>0</v>
      </c>
      <c r="AO260">
        <v>0</v>
      </c>
      <c r="AP260">
        <v>0</v>
      </c>
      <c r="AQ260">
        <v>0</v>
      </c>
      <c r="AR260">
        <v>0</v>
      </c>
      <c r="AS260">
        <v>0</v>
      </c>
      <c r="AT260">
        <v>0</v>
      </c>
      <c r="AU260" s="481">
        <v>0</v>
      </c>
      <c r="AV260">
        <v>0</v>
      </c>
      <c r="AW260">
        <v>0</v>
      </c>
      <c r="AX260">
        <v>0</v>
      </c>
      <c r="AY260">
        <v>259.32480000006035</v>
      </c>
      <c r="AZ260">
        <v>183.34921875002328</v>
      </c>
      <c r="BA260">
        <v>65.484633766114712</v>
      </c>
      <c r="BP260" s="481">
        <v>23.032812500023283</v>
      </c>
      <c r="BQ260">
        <v>0</v>
      </c>
      <c r="BR260">
        <v>0</v>
      </c>
      <c r="BS260">
        <v>0</v>
      </c>
      <c r="BT260">
        <v>0</v>
      </c>
    </row>
    <row r="261" spans="1:72" ht="15.75" customHeight="1" x14ac:dyDescent="0.25">
      <c r="A261" s="324" t="s">
        <v>1408</v>
      </c>
      <c r="B261" s="326">
        <v>46245</v>
      </c>
      <c r="C261" s="332">
        <v>0.875</v>
      </c>
      <c r="D261" s="332">
        <v>0.91666666666666663</v>
      </c>
      <c r="E261" s="481">
        <v>2925.879652172327</v>
      </c>
      <c r="F261">
        <v>2909.3497724533081</v>
      </c>
      <c r="G261">
        <v>1844.5653333365917</v>
      </c>
      <c r="H261">
        <v>1084.5495652109385</v>
      </c>
      <c r="I261">
        <v>381.52626919001341</v>
      </c>
      <c r="J261">
        <v>315.19075636938214</v>
      </c>
      <c r="K261">
        <v>346.19669695198536</v>
      </c>
      <c r="L261" s="481">
        <v>324.59517171233892</v>
      </c>
      <c r="M261">
        <v>479.72848484665155</v>
      </c>
      <c r="N261">
        <v>0</v>
      </c>
      <c r="O261">
        <v>0</v>
      </c>
      <c r="P261">
        <v>0</v>
      </c>
      <c r="Q261">
        <v>0</v>
      </c>
      <c r="R261">
        <v>30.953523894771934</v>
      </c>
      <c r="S261" s="481">
        <v>96.705930279102176</v>
      </c>
      <c r="T261">
        <v>72.110167553648353</v>
      </c>
      <c r="U261">
        <v>0</v>
      </c>
      <c r="V261">
        <v>0</v>
      </c>
      <c r="W261">
        <v>159.32428042124957</v>
      </c>
      <c r="X261">
        <v>0</v>
      </c>
      <c r="Y261">
        <v>91.698240165598691</v>
      </c>
      <c r="Z261" s="481">
        <v>0.541015625</v>
      </c>
      <c r="AA261">
        <v>0</v>
      </c>
      <c r="AB261">
        <v>82.896875000093132</v>
      </c>
      <c r="AC261">
        <v>26.4765625</v>
      </c>
      <c r="AD261">
        <v>108.64291610941291</v>
      </c>
      <c r="AE261">
        <v>0</v>
      </c>
      <c r="AF261">
        <v>0</v>
      </c>
      <c r="AG261" s="481">
        <v>0.16574193547785399</v>
      </c>
      <c r="AH261">
        <v>1.1108812529300849E-2</v>
      </c>
      <c r="AI261">
        <v>138.73913043458015</v>
      </c>
      <c r="AJ261">
        <v>301.83039999986067</v>
      </c>
      <c r="AK261">
        <v>242.07359999977052</v>
      </c>
      <c r="AL261">
        <v>0</v>
      </c>
      <c r="AM261">
        <v>0</v>
      </c>
      <c r="AN261" s="481">
        <v>0</v>
      </c>
      <c r="AO261">
        <v>0</v>
      </c>
      <c r="AP261">
        <v>0</v>
      </c>
      <c r="AQ261">
        <v>0</v>
      </c>
      <c r="AR261">
        <v>0</v>
      </c>
      <c r="AS261">
        <v>0</v>
      </c>
      <c r="AT261">
        <v>0</v>
      </c>
      <c r="AU261" s="481">
        <v>0</v>
      </c>
      <c r="AV261">
        <v>0</v>
      </c>
      <c r="AW261">
        <v>0</v>
      </c>
      <c r="AX261">
        <v>0</v>
      </c>
      <c r="AY261">
        <v>265.14239999977872</v>
      </c>
      <c r="AZ261">
        <v>191.21640625002328</v>
      </c>
      <c r="BA261">
        <v>65.548966232687235</v>
      </c>
      <c r="BP261" s="481">
        <v>19.590624999953434</v>
      </c>
      <c r="BQ261">
        <v>0</v>
      </c>
      <c r="BR261">
        <v>0</v>
      </c>
      <c r="BS261">
        <v>0</v>
      </c>
      <c r="BT261">
        <v>0</v>
      </c>
    </row>
    <row r="262" spans="1:72" ht="15.75" customHeight="1" x14ac:dyDescent="0.25">
      <c r="A262" s="324" t="s">
        <v>1195</v>
      </c>
      <c r="B262" s="326">
        <v>46245</v>
      </c>
      <c r="C262" s="332">
        <v>0.91666666666666663</v>
      </c>
      <c r="D262" s="332">
        <v>0.95833333333333337</v>
      </c>
      <c r="E262" s="481">
        <v>2840.1307826340199</v>
      </c>
      <c r="F262">
        <v>2824.3081985712051</v>
      </c>
      <c r="G262">
        <v>1808.3840000033379</v>
      </c>
      <c r="H262">
        <v>1044.8213333338499</v>
      </c>
      <c r="I262">
        <v>442.15972881391644</v>
      </c>
      <c r="J262">
        <v>323.16745762526989</v>
      </c>
      <c r="K262">
        <v>377.87335593253374</v>
      </c>
      <c r="L262" s="481">
        <v>325.1520187035203</v>
      </c>
      <c r="M262">
        <v>326.49979661032557</v>
      </c>
      <c r="N262">
        <v>0</v>
      </c>
      <c r="O262">
        <v>0</v>
      </c>
      <c r="P262">
        <v>0</v>
      </c>
      <c r="Q262">
        <v>0</v>
      </c>
      <c r="R262">
        <v>100.27171355485916</v>
      </c>
      <c r="S262" s="481">
        <v>96.390101244207472</v>
      </c>
      <c r="T262">
        <v>72.627123123034835</v>
      </c>
      <c r="U262">
        <v>0</v>
      </c>
      <c r="V262">
        <v>0</v>
      </c>
      <c r="W262">
        <v>139.757469329983</v>
      </c>
      <c r="X262">
        <v>0</v>
      </c>
      <c r="Y262">
        <v>94.71635610749945</v>
      </c>
      <c r="Z262" s="481">
        <v>0.56396484375</v>
      </c>
      <c r="AA262">
        <v>0</v>
      </c>
      <c r="AB262">
        <v>85.349582686088979</v>
      </c>
      <c r="AC262">
        <v>26.459190605673939</v>
      </c>
      <c r="AD262">
        <v>106.85087271034718</v>
      </c>
      <c r="AE262">
        <v>0</v>
      </c>
      <c r="AF262">
        <v>0</v>
      </c>
      <c r="AG262" s="481">
        <v>0.16774006546256715</v>
      </c>
      <c r="AH262">
        <v>1.1222826086850546E-2</v>
      </c>
      <c r="AI262">
        <v>137.17391304392368</v>
      </c>
      <c r="AJ262">
        <v>321.21173333353363</v>
      </c>
      <c r="AK262">
        <v>258.61120000015944</v>
      </c>
      <c r="AL262">
        <v>0</v>
      </c>
      <c r="AM262">
        <v>0</v>
      </c>
      <c r="AN262" s="481">
        <v>0</v>
      </c>
      <c r="AO262">
        <v>0</v>
      </c>
      <c r="AP262">
        <v>0</v>
      </c>
      <c r="AQ262">
        <v>0</v>
      </c>
      <c r="AR262">
        <v>0</v>
      </c>
      <c r="AS262">
        <v>0</v>
      </c>
      <c r="AT262">
        <v>0</v>
      </c>
      <c r="AU262" s="481">
        <v>0</v>
      </c>
      <c r="AV262">
        <v>0</v>
      </c>
      <c r="AW262">
        <v>0</v>
      </c>
      <c r="AX262">
        <v>0</v>
      </c>
      <c r="AY262">
        <v>267.3664000001736</v>
      </c>
      <c r="AZ262">
        <v>189.73203125002328</v>
      </c>
      <c r="BA262">
        <v>64.492800001055002</v>
      </c>
      <c r="BP262" s="481">
        <v>19.131250000093132</v>
      </c>
      <c r="BQ262">
        <v>0</v>
      </c>
      <c r="BR262">
        <v>0</v>
      </c>
      <c r="BS262">
        <v>6.9999999996070983E-3</v>
      </c>
      <c r="BT262">
        <v>2.0000000004074536E-3</v>
      </c>
    </row>
    <row r="263" spans="1:72" ht="15.75" customHeight="1" x14ac:dyDescent="0.25">
      <c r="A263" s="324" t="s">
        <v>1196</v>
      </c>
      <c r="B263" s="326">
        <v>46245</v>
      </c>
      <c r="C263" s="332">
        <v>0.95833333333333337</v>
      </c>
      <c r="D263" s="332">
        <v>0</v>
      </c>
      <c r="E263" s="481">
        <v>2905.9042318761349</v>
      </c>
      <c r="F263">
        <v>2889.0453333258629</v>
      </c>
      <c r="G263">
        <v>1854.8053333163261</v>
      </c>
      <c r="H263">
        <v>1059.8103188425303</v>
      </c>
      <c r="I263">
        <v>435.59918643906713</v>
      </c>
      <c r="J263">
        <v>326.77749152481556</v>
      </c>
      <c r="K263">
        <v>361.28108474612236</v>
      </c>
      <c r="L263" s="481">
        <v>332.56838807463646</v>
      </c>
      <c r="M263">
        <v>394.46562711894512</v>
      </c>
      <c r="N263">
        <v>0</v>
      </c>
      <c r="O263">
        <v>0</v>
      </c>
      <c r="P263">
        <v>0</v>
      </c>
      <c r="Q263">
        <v>18.500266666524112</v>
      </c>
      <c r="R263">
        <v>100.46825800277293</v>
      </c>
      <c r="S263" s="481">
        <v>96.912695652339607</v>
      </c>
      <c r="T263">
        <v>71.550392270088196</v>
      </c>
      <c r="U263">
        <v>0</v>
      </c>
      <c r="V263">
        <v>0</v>
      </c>
      <c r="W263">
        <v>123.22504347842187</v>
      </c>
      <c r="X263">
        <v>0</v>
      </c>
      <c r="Y263">
        <v>94.600310558918864</v>
      </c>
      <c r="Z263" s="481">
        <v>0</v>
      </c>
      <c r="AA263">
        <v>0</v>
      </c>
      <c r="AB263">
        <v>99.770186335779727</v>
      </c>
      <c r="AC263">
        <v>26.842410474549979</v>
      </c>
      <c r="AD263">
        <v>98.534161490388215</v>
      </c>
      <c r="AE263">
        <v>0</v>
      </c>
      <c r="AF263">
        <v>0</v>
      </c>
      <c r="AG263" s="481">
        <v>0.16752173912027502</v>
      </c>
      <c r="AH263">
        <v>1.111956521731372E-2</v>
      </c>
      <c r="AI263">
        <v>147.20652173925191</v>
      </c>
      <c r="AJ263">
        <v>328.69866666640155</v>
      </c>
      <c r="AK263">
        <v>265.91999999992549</v>
      </c>
      <c r="AL263">
        <v>0</v>
      </c>
      <c r="AM263">
        <v>0</v>
      </c>
      <c r="AN263" s="481">
        <v>0</v>
      </c>
      <c r="AO263">
        <v>0</v>
      </c>
      <c r="AP263">
        <v>0</v>
      </c>
      <c r="AQ263">
        <v>0</v>
      </c>
      <c r="AR263">
        <v>0</v>
      </c>
      <c r="AS263">
        <v>0</v>
      </c>
      <c r="AT263">
        <v>0</v>
      </c>
      <c r="AU263" s="481">
        <v>0</v>
      </c>
      <c r="AV263">
        <v>0</v>
      </c>
      <c r="AW263">
        <v>0</v>
      </c>
      <c r="AX263">
        <v>0</v>
      </c>
      <c r="AY263">
        <v>267.44320000009611</v>
      </c>
      <c r="AZ263">
        <v>183.10546875</v>
      </c>
      <c r="BA263">
        <v>64.492799999192357</v>
      </c>
      <c r="BP263" s="481">
        <v>29.522408536518924</v>
      </c>
      <c r="BQ263">
        <v>0</v>
      </c>
      <c r="BR263">
        <v>0</v>
      </c>
      <c r="BS263">
        <v>0</v>
      </c>
      <c r="BT263">
        <v>0</v>
      </c>
    </row>
    <row r="264" spans="1:72" ht="15.75" customHeight="1" x14ac:dyDescent="0.25">
      <c r="A264" s="324" t="s">
        <v>1197</v>
      </c>
      <c r="B264" s="326">
        <v>46245</v>
      </c>
      <c r="C264" s="332">
        <v>0</v>
      </c>
      <c r="D264" s="332">
        <v>4.1666666666666664E-2</v>
      </c>
      <c r="E264" s="481">
        <v>2878.3601159453392</v>
      </c>
      <c r="F264">
        <v>2878.8053333461285</v>
      </c>
      <c r="G264">
        <v>1815.8933333456516</v>
      </c>
      <c r="H264">
        <v>1070.4510145038366</v>
      </c>
      <c r="I264">
        <v>433.2734915278852</v>
      </c>
      <c r="J264">
        <v>318.58549152687192</v>
      </c>
      <c r="K264">
        <v>389.88366101682186</v>
      </c>
      <c r="L264" s="481">
        <v>340.59281355142593</v>
      </c>
      <c r="M264">
        <v>314.47512799873948</v>
      </c>
      <c r="N264">
        <v>0</v>
      </c>
      <c r="O264">
        <v>0</v>
      </c>
      <c r="P264">
        <v>0</v>
      </c>
      <c r="Q264">
        <v>28.125124637968838</v>
      </c>
      <c r="R264">
        <v>100.32478547561914</v>
      </c>
      <c r="S264" s="481">
        <v>96.764042511582375</v>
      </c>
      <c r="T264">
        <v>72.191999999806285</v>
      </c>
      <c r="U264">
        <v>0</v>
      </c>
      <c r="V264">
        <v>0</v>
      </c>
      <c r="W264">
        <v>115.17699710093439</v>
      </c>
      <c r="X264">
        <v>0</v>
      </c>
      <c r="Y264">
        <v>94.600000000093132</v>
      </c>
      <c r="Z264" s="481">
        <v>0.56103515625</v>
      </c>
      <c r="AA264">
        <v>0</v>
      </c>
      <c r="AB264">
        <v>97.205496308393776</v>
      </c>
      <c r="AC264">
        <v>26.503086419776082</v>
      </c>
      <c r="AD264">
        <v>91.61180124245584</v>
      </c>
      <c r="AE264">
        <v>0</v>
      </c>
      <c r="AF264">
        <v>0</v>
      </c>
      <c r="AG264" s="481">
        <v>0.16795652174187126</v>
      </c>
      <c r="AH264">
        <v>1.1331521739293748E-2</v>
      </c>
      <c r="AI264">
        <v>151.17075736355036</v>
      </c>
      <c r="AJ264">
        <v>324.7839999999851</v>
      </c>
      <c r="AK264">
        <v>261.82400000002235</v>
      </c>
      <c r="AL264">
        <v>0</v>
      </c>
      <c r="AM264">
        <v>0</v>
      </c>
      <c r="AN264" s="481">
        <v>0</v>
      </c>
      <c r="AO264">
        <v>0</v>
      </c>
      <c r="AP264">
        <v>0</v>
      </c>
      <c r="AQ264">
        <v>0</v>
      </c>
      <c r="AR264">
        <v>0</v>
      </c>
      <c r="AS264">
        <v>0</v>
      </c>
      <c r="AT264">
        <v>0</v>
      </c>
      <c r="AU264" s="481">
        <v>0</v>
      </c>
      <c r="AV264">
        <v>0</v>
      </c>
      <c r="AW264">
        <v>0</v>
      </c>
      <c r="AX264">
        <v>0</v>
      </c>
      <c r="AY264">
        <v>263.68960000015795</v>
      </c>
      <c r="AZ264">
        <v>181.16953124990687</v>
      </c>
      <c r="BA264">
        <v>64.492800001055002</v>
      </c>
      <c r="BP264" s="481">
        <v>20.59165396343451</v>
      </c>
      <c r="BQ264">
        <v>0</v>
      </c>
      <c r="BR264">
        <v>0</v>
      </c>
      <c r="BS264">
        <v>4.0000000008149073E-3</v>
      </c>
      <c r="BT264">
        <v>0</v>
      </c>
    </row>
    <row r="265" spans="1:72" ht="15.75" customHeight="1" x14ac:dyDescent="0.25">
      <c r="A265" s="324" t="s">
        <v>1198</v>
      </c>
      <c r="B265" s="326">
        <v>46245</v>
      </c>
      <c r="C265" s="332">
        <v>4.1666666666666664E-2</v>
      </c>
      <c r="D265" s="332">
        <v>8.3333333333333329E-2</v>
      </c>
      <c r="E265" s="481">
        <v>2922.2585507035255</v>
      </c>
      <c r="F265">
        <v>2905.726144939661</v>
      </c>
      <c r="G265">
        <v>1890.3040000200272</v>
      </c>
      <c r="H265">
        <v>1027.0719999969006</v>
      </c>
      <c r="I265">
        <v>429.17749152332544</v>
      </c>
      <c r="J265">
        <v>336.25383050739765</v>
      </c>
      <c r="K265">
        <v>381.69166101515293</v>
      </c>
      <c r="L265" s="481">
        <v>344.96650847792625</v>
      </c>
      <c r="M265">
        <v>394.37585505098104</v>
      </c>
      <c r="N265">
        <v>0</v>
      </c>
      <c r="O265">
        <v>0</v>
      </c>
      <c r="P265">
        <v>0</v>
      </c>
      <c r="Q265">
        <v>6.1106086950749159</v>
      </c>
      <c r="R265">
        <v>100.24626086978242</v>
      </c>
      <c r="S265" s="481">
        <v>96.738566183950752</v>
      </c>
      <c r="T265">
        <v>70.667130435816944</v>
      </c>
      <c r="U265">
        <v>0</v>
      </c>
      <c r="V265">
        <v>0</v>
      </c>
      <c r="W265">
        <v>131.17291594203562</v>
      </c>
      <c r="X265">
        <v>0</v>
      </c>
      <c r="Y265">
        <v>94.826249999925494</v>
      </c>
      <c r="Z265" s="481">
        <v>0</v>
      </c>
      <c r="AA265">
        <v>0</v>
      </c>
      <c r="AB265">
        <v>93.795266468077898</v>
      </c>
      <c r="AC265">
        <v>25.886049723718315</v>
      </c>
      <c r="AD265">
        <v>113.75414364691824</v>
      </c>
      <c r="AE265">
        <v>0</v>
      </c>
      <c r="AF265">
        <v>0</v>
      </c>
      <c r="AG265" s="481">
        <v>0.16770640486356569</v>
      </c>
      <c r="AH265">
        <v>1.1133941093930844E-2</v>
      </c>
      <c r="AI265">
        <v>158.37634408567101</v>
      </c>
      <c r="AJ265">
        <v>324.44952380959876</v>
      </c>
      <c r="AK265">
        <v>261.75999999977648</v>
      </c>
      <c r="AL265">
        <v>0</v>
      </c>
      <c r="AM265">
        <v>0</v>
      </c>
      <c r="AN265" s="481">
        <v>0</v>
      </c>
      <c r="AO265">
        <v>0</v>
      </c>
      <c r="AP265">
        <v>0</v>
      </c>
      <c r="AQ265">
        <v>0</v>
      </c>
      <c r="AR265">
        <v>0</v>
      </c>
      <c r="AS265">
        <v>0</v>
      </c>
      <c r="AT265">
        <v>0</v>
      </c>
      <c r="AU265" s="481">
        <v>0</v>
      </c>
      <c r="AV265">
        <v>0</v>
      </c>
      <c r="AW265">
        <v>0</v>
      </c>
      <c r="AX265">
        <v>0</v>
      </c>
      <c r="AY265">
        <v>267.45599999977276</v>
      </c>
      <c r="AZ265">
        <v>180.83359375002328</v>
      </c>
      <c r="BA265">
        <v>66.94400000013411</v>
      </c>
      <c r="BP265" s="481">
        <v>23.5546875</v>
      </c>
      <c r="BQ265">
        <v>0</v>
      </c>
      <c r="BR265">
        <v>0</v>
      </c>
      <c r="BS265">
        <v>0</v>
      </c>
      <c r="BT265">
        <v>0</v>
      </c>
    </row>
    <row r="266" spans="1:72" ht="15.75" customHeight="1" x14ac:dyDescent="0.25">
      <c r="A266" s="324" t="s">
        <v>1199</v>
      </c>
      <c r="B266" s="326">
        <v>46245</v>
      </c>
      <c r="C266" s="332">
        <v>8.3333333333333329E-2</v>
      </c>
      <c r="D266" s="332">
        <v>0.125</v>
      </c>
      <c r="E266" s="481">
        <v>2758.6560000181198</v>
      </c>
      <c r="F266">
        <v>2754.9458550810814</v>
      </c>
      <c r="G266">
        <v>1742.1653333306313</v>
      </c>
      <c r="H266">
        <v>1024.3413333296776</v>
      </c>
      <c r="I266">
        <v>403.31715254113078</v>
      </c>
      <c r="J266">
        <v>318.06481355801225</v>
      </c>
      <c r="K266">
        <v>346.35498305410147</v>
      </c>
      <c r="L266" s="481">
        <v>338.51010169833899</v>
      </c>
      <c r="M266">
        <v>335.10833898559213</v>
      </c>
      <c r="N266">
        <v>0</v>
      </c>
      <c r="O266">
        <v>0</v>
      </c>
      <c r="P266">
        <v>0</v>
      </c>
      <c r="Q266">
        <v>0</v>
      </c>
      <c r="R266">
        <v>100.48432850185782</v>
      </c>
      <c r="S266" s="481">
        <v>96.7791304346174</v>
      </c>
      <c r="T266">
        <v>71.891478260047734</v>
      </c>
      <c r="U266">
        <v>0</v>
      </c>
      <c r="V266">
        <v>0</v>
      </c>
      <c r="W266">
        <v>111.36000000033528</v>
      </c>
      <c r="X266">
        <v>0</v>
      </c>
      <c r="Y266">
        <v>94.759737261105329</v>
      </c>
      <c r="Z266" s="481">
        <v>0.56787109375</v>
      </c>
      <c r="AA266">
        <v>0</v>
      </c>
      <c r="AB266">
        <v>85.28955342900008</v>
      </c>
      <c r="AC266">
        <v>26.121762776281685</v>
      </c>
      <c r="AD266">
        <v>103.59861708898097</v>
      </c>
      <c r="AE266">
        <v>0</v>
      </c>
      <c r="AF266">
        <v>0</v>
      </c>
      <c r="AG266" s="481">
        <v>0.16855446470799507</v>
      </c>
      <c r="AH266">
        <v>1.1235624123401067E-2</v>
      </c>
      <c r="AI266">
        <v>151.15942028909922</v>
      </c>
      <c r="AJ266">
        <v>323.43340301979333</v>
      </c>
      <c r="AK266">
        <v>261.04320000018924</v>
      </c>
      <c r="AL266">
        <v>0</v>
      </c>
      <c r="AM266">
        <v>0</v>
      </c>
      <c r="AN266" s="481">
        <v>0</v>
      </c>
      <c r="AO266">
        <v>0</v>
      </c>
      <c r="AP266">
        <v>0</v>
      </c>
      <c r="AQ266">
        <v>0</v>
      </c>
      <c r="AR266">
        <v>0</v>
      </c>
      <c r="AS266">
        <v>0</v>
      </c>
      <c r="AT266">
        <v>0</v>
      </c>
      <c r="AU266" s="481">
        <v>0</v>
      </c>
      <c r="AV266">
        <v>0</v>
      </c>
      <c r="AW266">
        <v>0</v>
      </c>
      <c r="AX266">
        <v>0</v>
      </c>
      <c r="AY266">
        <v>261.81440000003204</v>
      </c>
      <c r="AZ266">
        <v>179.04843750002328</v>
      </c>
      <c r="BA266">
        <v>65.695999998599291</v>
      </c>
      <c r="BP266" s="481">
        <v>22.1875</v>
      </c>
      <c r="BQ266">
        <v>0</v>
      </c>
      <c r="BR266">
        <v>0</v>
      </c>
      <c r="BS266">
        <v>0</v>
      </c>
      <c r="BT266">
        <v>0</v>
      </c>
    </row>
    <row r="267" spans="1:72" ht="15.75" customHeight="1" x14ac:dyDescent="0.25">
      <c r="A267" s="324" t="s">
        <v>1200</v>
      </c>
      <c r="B267" s="326">
        <v>46245</v>
      </c>
      <c r="C267" s="332">
        <v>0.125</v>
      </c>
      <c r="D267" s="332">
        <v>0.16666666666666666</v>
      </c>
      <c r="E267" s="481">
        <v>2905.4293333292007</v>
      </c>
      <c r="F267">
        <v>2892.5477101206779</v>
      </c>
      <c r="G267">
        <v>1873.8606376647949</v>
      </c>
      <c r="H267">
        <v>1037.6533333361149</v>
      </c>
      <c r="I267">
        <v>398.80461017042398</v>
      </c>
      <c r="J267">
        <v>331.32474576309323</v>
      </c>
      <c r="K267">
        <v>385.64881356060505</v>
      </c>
      <c r="L267" s="481">
        <v>338.30183050781488</v>
      </c>
      <c r="M267">
        <v>416.36881355941296</v>
      </c>
      <c r="N267">
        <v>0</v>
      </c>
      <c r="O267">
        <v>0</v>
      </c>
      <c r="P267">
        <v>0</v>
      </c>
      <c r="Q267">
        <v>0</v>
      </c>
      <c r="R267">
        <v>100.29758454114199</v>
      </c>
      <c r="S267" s="481">
        <v>96.946086956653744</v>
      </c>
      <c r="T267">
        <v>70.915710144676268</v>
      </c>
      <c r="U267">
        <v>0</v>
      </c>
      <c r="V267">
        <v>0</v>
      </c>
      <c r="W267">
        <v>109.02260869555175</v>
      </c>
      <c r="X267">
        <v>0</v>
      </c>
      <c r="Y267">
        <v>94.882956838235259</v>
      </c>
      <c r="Z267" s="481">
        <v>0</v>
      </c>
      <c r="AA267">
        <v>0</v>
      </c>
      <c r="AB267">
        <v>97.780539772473276</v>
      </c>
      <c r="AC267">
        <v>25.84375</v>
      </c>
      <c r="AD267">
        <v>103.42053119000047</v>
      </c>
      <c r="AE267">
        <v>0</v>
      </c>
      <c r="AF267">
        <v>0</v>
      </c>
      <c r="AG267" s="481">
        <v>0.16621739129914204</v>
      </c>
      <c r="AH267">
        <v>1.1358695652234019E-2</v>
      </c>
      <c r="AI267">
        <v>149.89130434859544</v>
      </c>
      <c r="AJ267">
        <v>326.47276547830552</v>
      </c>
      <c r="AK267">
        <v>263.0527999997139</v>
      </c>
      <c r="AL267">
        <v>0</v>
      </c>
      <c r="AM267">
        <v>0</v>
      </c>
      <c r="AN267" s="481">
        <v>0</v>
      </c>
      <c r="AO267">
        <v>0</v>
      </c>
      <c r="AP267">
        <v>0</v>
      </c>
      <c r="AQ267">
        <v>0</v>
      </c>
      <c r="AR267">
        <v>0</v>
      </c>
      <c r="AS267">
        <v>0</v>
      </c>
      <c r="AT267">
        <v>0</v>
      </c>
      <c r="AU267" s="481">
        <v>0</v>
      </c>
      <c r="AV267">
        <v>0</v>
      </c>
      <c r="AW267">
        <v>0</v>
      </c>
      <c r="AX267">
        <v>0</v>
      </c>
      <c r="AY267">
        <v>263.86239999998361</v>
      </c>
      <c r="AZ267">
        <v>172.84375</v>
      </c>
      <c r="BA267">
        <v>66.361600000411272</v>
      </c>
      <c r="BP267" s="481">
        <v>15.040625000023283</v>
      </c>
      <c r="BQ267">
        <v>0</v>
      </c>
      <c r="BR267">
        <v>0</v>
      </c>
      <c r="BS267">
        <v>0</v>
      </c>
      <c r="BT267">
        <v>0</v>
      </c>
    </row>
    <row r="268" spans="1:72" ht="15.75" customHeight="1" x14ac:dyDescent="0.25">
      <c r="A268" s="324" t="s">
        <v>1201</v>
      </c>
      <c r="B268" s="326">
        <v>46245</v>
      </c>
      <c r="C268" s="332">
        <v>0.16666666666666666</v>
      </c>
      <c r="D268" s="332">
        <v>0.20833333333333334</v>
      </c>
      <c r="E268" s="481">
        <v>2860.3733333349228</v>
      </c>
      <c r="F268">
        <v>2843.7986161112785</v>
      </c>
      <c r="G268">
        <v>1860.3260290026665</v>
      </c>
      <c r="H268">
        <v>1012.1275362223387</v>
      </c>
      <c r="I268">
        <v>404.80258094891906</v>
      </c>
      <c r="J268">
        <v>329.38088135793805</v>
      </c>
      <c r="K268">
        <v>383.96349269151688</v>
      </c>
      <c r="L268" s="481">
        <v>332.67850846797228</v>
      </c>
      <c r="M268">
        <v>397.06901694834232</v>
      </c>
      <c r="N268">
        <v>0</v>
      </c>
      <c r="O268">
        <v>0</v>
      </c>
      <c r="P268">
        <v>0</v>
      </c>
      <c r="Q268">
        <v>0</v>
      </c>
      <c r="R268">
        <v>100.39095652196556</v>
      </c>
      <c r="S268" s="481">
        <v>96.806956521701068</v>
      </c>
      <c r="T268">
        <v>69.617159420624375</v>
      </c>
      <c r="U268">
        <v>0</v>
      </c>
      <c r="V268">
        <v>0</v>
      </c>
      <c r="W268">
        <v>108.63304347824305</v>
      </c>
      <c r="X268">
        <v>0</v>
      </c>
      <c r="Y268">
        <v>94.537466157227755</v>
      </c>
      <c r="Z268" s="481">
        <v>0.56640625</v>
      </c>
      <c r="AA268">
        <v>0</v>
      </c>
      <c r="AB268">
        <v>97.833258928731084</v>
      </c>
      <c r="AC268">
        <v>26.219647768884897</v>
      </c>
      <c r="AD268">
        <v>102.9885534606874</v>
      </c>
      <c r="AE268">
        <v>0</v>
      </c>
      <c r="AF268">
        <v>0</v>
      </c>
      <c r="AG268" s="481">
        <v>0.16647826087137219</v>
      </c>
      <c r="AH268">
        <v>1.1798913043548964E-2</v>
      </c>
      <c r="AI268">
        <v>146.97826087009162</v>
      </c>
      <c r="AJ268">
        <v>321.24750769254752</v>
      </c>
      <c r="AK268">
        <v>258.77760000061244</v>
      </c>
      <c r="AL268">
        <v>0</v>
      </c>
      <c r="AM268">
        <v>0</v>
      </c>
      <c r="AN268" s="481">
        <v>0</v>
      </c>
      <c r="AO268">
        <v>0</v>
      </c>
      <c r="AP268">
        <v>0</v>
      </c>
      <c r="AQ268">
        <v>0</v>
      </c>
      <c r="AR268">
        <v>0</v>
      </c>
      <c r="AS268">
        <v>0</v>
      </c>
      <c r="AT268">
        <v>0</v>
      </c>
      <c r="AU268" s="481">
        <v>0</v>
      </c>
      <c r="AV268">
        <v>0</v>
      </c>
      <c r="AW268">
        <v>0</v>
      </c>
      <c r="AX268">
        <v>0</v>
      </c>
      <c r="AY268">
        <v>264.63039999967441</v>
      </c>
      <c r="AZ268">
        <v>168.24375000002328</v>
      </c>
      <c r="BA268">
        <v>66.028800001367927</v>
      </c>
      <c r="BP268" s="481">
        <v>27.196875000023283</v>
      </c>
      <c r="BQ268">
        <v>0</v>
      </c>
      <c r="BR268">
        <v>0</v>
      </c>
      <c r="BS268">
        <v>4.0000000008149073E-3</v>
      </c>
      <c r="BT268">
        <v>2.0000000004074536E-3</v>
      </c>
    </row>
    <row r="269" spans="1:72" ht="15.75" customHeight="1" x14ac:dyDescent="0.25">
      <c r="A269" s="324" t="s">
        <v>1202</v>
      </c>
      <c r="B269" s="326">
        <v>46245</v>
      </c>
      <c r="C269" s="332">
        <v>0.20833333333333334</v>
      </c>
      <c r="D269" s="332">
        <v>0.25</v>
      </c>
      <c r="E269" s="481">
        <v>2880.853333324194</v>
      </c>
      <c r="F269">
        <v>2881.3408621549606</v>
      </c>
      <c r="G269">
        <v>1865.727999985218</v>
      </c>
      <c r="H269">
        <v>1031.0937971025705</v>
      </c>
      <c r="I269">
        <v>421.25241379067302</v>
      </c>
      <c r="J269">
        <v>322.33437287807465</v>
      </c>
      <c r="K269">
        <v>361.16138865798712</v>
      </c>
      <c r="L269" s="481">
        <v>328.44366101920605</v>
      </c>
      <c r="M269">
        <v>411.7868474572897</v>
      </c>
      <c r="N269">
        <v>0</v>
      </c>
      <c r="O269">
        <v>0</v>
      </c>
      <c r="P269">
        <v>0</v>
      </c>
      <c r="Q269">
        <v>11.264000000432134</v>
      </c>
      <c r="R269">
        <v>100.25368115957826</v>
      </c>
      <c r="S269" s="481">
        <v>96.929391304031014</v>
      </c>
      <c r="T269">
        <v>71.123478260822594</v>
      </c>
      <c r="U269">
        <v>0</v>
      </c>
      <c r="V269">
        <v>0</v>
      </c>
      <c r="W269">
        <v>113.12802675645798</v>
      </c>
      <c r="X269">
        <v>0</v>
      </c>
      <c r="Y269">
        <v>94.987378563266248</v>
      </c>
      <c r="Z269" s="481">
        <v>0</v>
      </c>
      <c r="AA269">
        <v>0</v>
      </c>
      <c r="AB269">
        <v>97.415178571362048</v>
      </c>
      <c r="AC269">
        <v>25.991289731115103</v>
      </c>
      <c r="AD269">
        <v>96.488154613412917</v>
      </c>
      <c r="AE269">
        <v>0</v>
      </c>
      <c r="AF269">
        <v>0</v>
      </c>
      <c r="AG269" s="481">
        <v>0.16773913042925415</v>
      </c>
      <c r="AH269">
        <v>1.1918478260895427E-2</v>
      </c>
      <c r="AI269">
        <v>142.95652173832059</v>
      </c>
      <c r="AJ269">
        <v>300.88959999987856</v>
      </c>
      <c r="AK269">
        <v>241.19039999973029</v>
      </c>
      <c r="AL269">
        <v>0</v>
      </c>
      <c r="AM269">
        <v>0</v>
      </c>
      <c r="AN269" s="481">
        <v>0</v>
      </c>
      <c r="AO269">
        <v>0</v>
      </c>
      <c r="AP269">
        <v>0</v>
      </c>
      <c r="AQ269">
        <v>0</v>
      </c>
      <c r="AR269">
        <v>0</v>
      </c>
      <c r="AS269">
        <v>0</v>
      </c>
      <c r="AT269">
        <v>0</v>
      </c>
      <c r="AU269" s="481">
        <v>0</v>
      </c>
      <c r="AV269">
        <v>0</v>
      </c>
      <c r="AW269">
        <v>0</v>
      </c>
      <c r="AX269">
        <v>0</v>
      </c>
      <c r="AY269">
        <v>265.4336000001058</v>
      </c>
      <c r="AZ269">
        <v>170.01718750002328</v>
      </c>
      <c r="BA269">
        <v>67.564799999818206</v>
      </c>
      <c r="BP269" s="481">
        <v>39.987499999930151</v>
      </c>
      <c r="BQ269">
        <v>0</v>
      </c>
      <c r="BR269">
        <v>0</v>
      </c>
      <c r="BS269">
        <v>0</v>
      </c>
      <c r="BT269">
        <v>0</v>
      </c>
    </row>
    <row r="270" spans="1:72" ht="15.75" customHeight="1" x14ac:dyDescent="0.25">
      <c r="A270" s="324" t="s">
        <v>779</v>
      </c>
      <c r="B270" s="326">
        <v>46246</v>
      </c>
      <c r="C270" s="332">
        <v>0.25</v>
      </c>
      <c r="D270" s="332">
        <v>0.29166666666666669</v>
      </c>
      <c r="E270" s="481">
        <v>2791.4239999949932</v>
      </c>
      <c r="F270">
        <v>2758.2701449096203</v>
      </c>
      <c r="G270">
        <v>1726.0137304961681</v>
      </c>
      <c r="H270">
        <v>1051.4550724625587</v>
      </c>
      <c r="I270">
        <v>399.14813793078065</v>
      </c>
      <c r="J270">
        <v>322.8897627145052</v>
      </c>
      <c r="K270">
        <v>357.75723203271627</v>
      </c>
      <c r="L270" s="481">
        <v>304.00650847703218</v>
      </c>
      <c r="M270">
        <v>349.53424840420485</v>
      </c>
      <c r="N270">
        <v>0</v>
      </c>
      <c r="O270">
        <v>0</v>
      </c>
      <c r="P270">
        <v>0</v>
      </c>
      <c r="Q270">
        <v>13.824000000022352</v>
      </c>
      <c r="R270">
        <v>97.639884057920426</v>
      </c>
      <c r="S270" s="481">
        <v>96.356173913460225</v>
      </c>
      <c r="T270">
        <v>64.491717875003815</v>
      </c>
      <c r="U270">
        <v>0</v>
      </c>
      <c r="V270">
        <v>0</v>
      </c>
      <c r="W270">
        <v>109.14675585273653</v>
      </c>
      <c r="X270">
        <v>0</v>
      </c>
      <c r="Y270">
        <v>94.524844720494002</v>
      </c>
      <c r="Z270" s="481">
        <v>0.54296875</v>
      </c>
      <c r="AA270">
        <v>1.5479425466037355</v>
      </c>
      <c r="AB270">
        <v>85.665624999906868</v>
      </c>
      <c r="AC270">
        <v>26.729166666511446</v>
      </c>
      <c r="AD270">
        <v>108.90312500018626</v>
      </c>
      <c r="AE270">
        <v>0</v>
      </c>
      <c r="AF270">
        <v>0</v>
      </c>
      <c r="AG270" s="481">
        <v>0.16573913044339861</v>
      </c>
      <c r="AH270">
        <v>1.1157608695611998E-2</v>
      </c>
      <c r="AI270">
        <v>117.06521739158779</v>
      </c>
      <c r="AJ270">
        <v>321.75578536582179</v>
      </c>
      <c r="AK270">
        <v>259.72480000089854</v>
      </c>
      <c r="AL270">
        <v>0</v>
      </c>
      <c r="AM270">
        <v>0</v>
      </c>
      <c r="AN270" s="481">
        <v>0</v>
      </c>
      <c r="AO270">
        <v>0</v>
      </c>
      <c r="AP270">
        <v>0</v>
      </c>
      <c r="AQ270">
        <v>0</v>
      </c>
      <c r="AR270">
        <v>0</v>
      </c>
      <c r="AS270">
        <v>0</v>
      </c>
      <c r="AT270">
        <v>0</v>
      </c>
      <c r="AU270" s="481">
        <v>0</v>
      </c>
      <c r="AV270">
        <v>0</v>
      </c>
      <c r="AW270">
        <v>0</v>
      </c>
      <c r="AX270">
        <v>0</v>
      </c>
      <c r="AY270">
        <v>270.40640000021085</v>
      </c>
      <c r="AZ270">
        <v>167.58515624993015</v>
      </c>
      <c r="BA270">
        <v>65.209599999710917</v>
      </c>
      <c r="BP270" s="481">
        <v>16.242987804929726</v>
      </c>
      <c r="BQ270">
        <v>0</v>
      </c>
      <c r="BR270">
        <v>0</v>
      </c>
      <c r="BS270">
        <v>2.5014166666660458</v>
      </c>
      <c r="BT270">
        <v>1.4725500000022294</v>
      </c>
    </row>
    <row r="271" spans="1:72" ht="15.75" customHeight="1" x14ac:dyDescent="0.25">
      <c r="A271" s="324" t="s">
        <v>780</v>
      </c>
      <c r="B271" s="326">
        <v>46246</v>
      </c>
      <c r="C271" s="332">
        <v>0.29166666666666669</v>
      </c>
      <c r="D271" s="332">
        <v>0.33333333333333331</v>
      </c>
      <c r="E271" s="481">
        <v>2859.6212429404259</v>
      </c>
      <c r="F271">
        <v>2858.6124361753464</v>
      </c>
      <c r="G271">
        <v>1804.383637458086</v>
      </c>
      <c r="H271">
        <v>1079.623159751296</v>
      </c>
      <c r="I271">
        <v>380.61092751845717</v>
      </c>
      <c r="J271">
        <v>352.32297126203775</v>
      </c>
      <c r="K271">
        <v>375.19657350331545</v>
      </c>
      <c r="L271" s="481">
        <v>330.13347482681274</v>
      </c>
      <c r="M271">
        <v>358.68640729039907</v>
      </c>
      <c r="N271">
        <v>0</v>
      </c>
      <c r="O271">
        <v>0</v>
      </c>
      <c r="P271">
        <v>0</v>
      </c>
      <c r="Q271">
        <v>11.152695651166141</v>
      </c>
      <c r="R271">
        <v>100.49669565213844</v>
      </c>
      <c r="S271" s="481">
        <v>97.135304347611964</v>
      </c>
      <c r="T271">
        <v>50.60810821224004</v>
      </c>
      <c r="U271">
        <v>0</v>
      </c>
      <c r="V271">
        <v>0</v>
      </c>
      <c r="W271">
        <v>109.25634782575071</v>
      </c>
      <c r="X271">
        <v>0</v>
      </c>
      <c r="Y271">
        <v>94.852484472095966</v>
      </c>
      <c r="Z271" s="481">
        <v>0</v>
      </c>
      <c r="AA271">
        <v>9.3099767080275342</v>
      </c>
      <c r="AB271">
        <v>101.36562500009313</v>
      </c>
      <c r="AC271">
        <v>26.909282700624317</v>
      </c>
      <c r="AD271">
        <v>128.22187499981374</v>
      </c>
      <c r="AE271">
        <v>0</v>
      </c>
      <c r="AF271">
        <v>0</v>
      </c>
      <c r="AG271" s="481">
        <v>0.16573913043612265</v>
      </c>
      <c r="AH271">
        <v>1.1184782608552268E-2</v>
      </c>
      <c r="AI271">
        <v>143.69565217383206</v>
      </c>
      <c r="AJ271">
        <v>324.34981463430449</v>
      </c>
      <c r="AK271">
        <v>261.46559999883175</v>
      </c>
      <c r="AL271">
        <v>0</v>
      </c>
      <c r="AM271">
        <v>0</v>
      </c>
      <c r="AN271" s="481">
        <v>0</v>
      </c>
      <c r="AO271">
        <v>0</v>
      </c>
      <c r="AP271">
        <v>0</v>
      </c>
      <c r="AQ271">
        <v>0</v>
      </c>
      <c r="AR271">
        <v>0</v>
      </c>
      <c r="AS271">
        <v>0</v>
      </c>
      <c r="AT271">
        <v>0</v>
      </c>
      <c r="AU271" s="481">
        <v>0</v>
      </c>
      <c r="AV271">
        <v>0</v>
      </c>
      <c r="AW271">
        <v>0</v>
      </c>
      <c r="AX271">
        <v>0</v>
      </c>
      <c r="AY271">
        <v>284.08000000007451</v>
      </c>
      <c r="AZ271">
        <v>156.93906250002328</v>
      </c>
      <c r="BA271">
        <v>69.407999999821186</v>
      </c>
      <c r="BP271" s="481">
        <v>8.3936925230082124</v>
      </c>
      <c r="BQ271">
        <v>0</v>
      </c>
      <c r="BR271">
        <v>0</v>
      </c>
      <c r="BS271">
        <v>17.575641184572305</v>
      </c>
      <c r="BT271">
        <v>12.865749999997206</v>
      </c>
    </row>
    <row r="272" spans="1:72" ht="15.75" customHeight="1" x14ac:dyDescent="0.25">
      <c r="A272" s="324" t="s">
        <v>781</v>
      </c>
      <c r="B272" s="326">
        <v>46246</v>
      </c>
      <c r="C272" s="332">
        <v>0.33333333333333331</v>
      </c>
      <c r="D272" s="332">
        <v>0.375</v>
      </c>
      <c r="E272" s="481">
        <v>2861.1254237294197</v>
      </c>
      <c r="F272">
        <v>2862.8168971836567</v>
      </c>
      <c r="G272">
        <v>1835.9562552273273</v>
      </c>
      <c r="H272">
        <v>1038.5431011170149</v>
      </c>
      <c r="I272">
        <v>345.93472765758634</v>
      </c>
      <c r="J272">
        <v>342.15729992464185</v>
      </c>
      <c r="K272">
        <v>365.82632304728031</v>
      </c>
      <c r="L272" s="481">
        <v>325.36537262797356</v>
      </c>
      <c r="M272">
        <v>446.36537820473313</v>
      </c>
      <c r="N272">
        <v>0</v>
      </c>
      <c r="O272">
        <v>0</v>
      </c>
      <c r="P272">
        <v>0</v>
      </c>
      <c r="Q272">
        <v>2.1593043487519026</v>
      </c>
      <c r="R272">
        <v>100.4020869564265</v>
      </c>
      <c r="S272" s="481">
        <v>96.851478260941803</v>
      </c>
      <c r="T272">
        <v>26.100869565270841</v>
      </c>
      <c r="U272">
        <v>0</v>
      </c>
      <c r="V272">
        <v>0</v>
      </c>
      <c r="W272">
        <v>110.83686956577003</v>
      </c>
      <c r="X272">
        <v>0</v>
      </c>
      <c r="Y272">
        <v>94.753881987649947</v>
      </c>
      <c r="Z272" s="481">
        <v>0.53564453125</v>
      </c>
      <c r="AA272">
        <v>20.55809637036873</v>
      </c>
      <c r="AB272">
        <v>110.1875</v>
      </c>
      <c r="AC272">
        <v>27.525613132864237</v>
      </c>
      <c r="AD272">
        <v>123.328125</v>
      </c>
      <c r="AE272">
        <v>0</v>
      </c>
      <c r="AF272">
        <v>0</v>
      </c>
      <c r="AG272" s="481">
        <v>0.16572604019893333</v>
      </c>
      <c r="AH272">
        <v>1.1357994389982196E-2</v>
      </c>
      <c r="AI272">
        <v>142.62459093052894</v>
      </c>
      <c r="AJ272">
        <v>321.60959999985062</v>
      </c>
      <c r="AK272">
        <v>258.75200000032783</v>
      </c>
      <c r="AL272">
        <v>0</v>
      </c>
      <c r="AM272">
        <v>0</v>
      </c>
      <c r="AN272" s="481">
        <v>0</v>
      </c>
      <c r="AO272">
        <v>0</v>
      </c>
      <c r="AP272">
        <v>0</v>
      </c>
      <c r="AQ272">
        <v>0</v>
      </c>
      <c r="AR272">
        <v>0</v>
      </c>
      <c r="AS272">
        <v>0</v>
      </c>
      <c r="AT272">
        <v>0</v>
      </c>
      <c r="AU272" s="481">
        <v>0</v>
      </c>
      <c r="AV272">
        <v>0</v>
      </c>
      <c r="AW272">
        <v>0</v>
      </c>
      <c r="AX272">
        <v>0</v>
      </c>
      <c r="AY272">
        <v>283.86879999982193</v>
      </c>
      <c r="AZ272">
        <v>144.56953125004657</v>
      </c>
      <c r="BA272">
        <v>59.584891138598323</v>
      </c>
      <c r="BP272" s="481">
        <v>10.639882172108628</v>
      </c>
      <c r="BQ272">
        <v>0</v>
      </c>
      <c r="BR272">
        <v>0</v>
      </c>
      <c r="BS272">
        <v>42.743530384055703</v>
      </c>
      <c r="BT272">
        <v>30.437166666666599</v>
      </c>
    </row>
    <row r="273" spans="1:72" ht="15.75" customHeight="1" x14ac:dyDescent="0.25">
      <c r="A273" s="324" t="s">
        <v>782</v>
      </c>
      <c r="B273" s="326">
        <v>46246</v>
      </c>
      <c r="C273" s="332">
        <v>0.375</v>
      </c>
      <c r="D273" s="332">
        <v>0.41666666666666669</v>
      </c>
      <c r="E273" s="481">
        <v>2818.7306666970253</v>
      </c>
      <c r="F273">
        <v>2797.4789565205574</v>
      </c>
      <c r="G273">
        <v>1787.9930434823036</v>
      </c>
      <c r="H273">
        <v>1031.8506666719913</v>
      </c>
      <c r="I273">
        <v>363.60199181362987</v>
      </c>
      <c r="J273">
        <v>307.40827118605375</v>
      </c>
      <c r="K273">
        <v>374.87736294418573</v>
      </c>
      <c r="L273" s="481">
        <v>312.05966102331877</v>
      </c>
      <c r="M273">
        <v>429.42047457396984</v>
      </c>
      <c r="N273">
        <v>0</v>
      </c>
      <c r="O273">
        <v>0</v>
      </c>
      <c r="P273">
        <v>0</v>
      </c>
      <c r="Q273">
        <v>28.160000000149012</v>
      </c>
      <c r="R273">
        <v>100.50844444427639</v>
      </c>
      <c r="S273" s="481">
        <v>96.862608695402741</v>
      </c>
      <c r="T273">
        <v>6.7450434779748321</v>
      </c>
      <c r="U273">
        <v>0</v>
      </c>
      <c r="V273">
        <v>0</v>
      </c>
      <c r="W273">
        <v>133.87686956487596</v>
      </c>
      <c r="X273">
        <v>0</v>
      </c>
      <c r="Y273">
        <v>94.732142857275903</v>
      </c>
      <c r="Z273" s="481">
        <v>0</v>
      </c>
      <c r="AA273">
        <v>30.08708996506175</v>
      </c>
      <c r="AB273">
        <v>105.41226708097383</v>
      </c>
      <c r="AC273">
        <v>27.677878617774695</v>
      </c>
      <c r="AD273">
        <v>100.91369742993265</v>
      </c>
      <c r="AE273">
        <v>0</v>
      </c>
      <c r="AF273">
        <v>0</v>
      </c>
      <c r="AG273" s="481">
        <v>0.16574193548512994</v>
      </c>
      <c r="AH273">
        <v>1.1358870967796975E-2</v>
      </c>
      <c r="AI273">
        <v>126.63978494610637</v>
      </c>
      <c r="AJ273">
        <v>314.77439999999478</v>
      </c>
      <c r="AK273">
        <v>253.12426666729152</v>
      </c>
      <c r="AL273">
        <v>0</v>
      </c>
      <c r="AM273">
        <v>0</v>
      </c>
      <c r="AN273" s="481">
        <v>0</v>
      </c>
      <c r="AO273">
        <v>0</v>
      </c>
      <c r="AP273">
        <v>0</v>
      </c>
      <c r="AQ273">
        <v>0</v>
      </c>
      <c r="AR273">
        <v>0</v>
      </c>
      <c r="AS273">
        <v>0</v>
      </c>
      <c r="AT273">
        <v>0</v>
      </c>
      <c r="AU273" s="481">
        <v>0</v>
      </c>
      <c r="AV273">
        <v>0</v>
      </c>
      <c r="AW273">
        <v>0</v>
      </c>
      <c r="AX273">
        <v>0</v>
      </c>
      <c r="AY273">
        <v>281.24159999983385</v>
      </c>
      <c r="AZ273">
        <v>130.08437499997672</v>
      </c>
      <c r="BA273">
        <v>50.680708860978484</v>
      </c>
      <c r="BP273" s="481">
        <v>10.9140625</v>
      </c>
      <c r="BQ273">
        <v>0</v>
      </c>
      <c r="BR273">
        <v>0</v>
      </c>
      <c r="BS273">
        <v>72.868636764704206</v>
      </c>
      <c r="BT273">
        <v>54.668314845937857</v>
      </c>
    </row>
    <row r="274" spans="1:72" ht="15.75" customHeight="1" x14ac:dyDescent="0.25">
      <c r="A274" s="324" t="s">
        <v>947</v>
      </c>
      <c r="B274" s="326">
        <v>46246</v>
      </c>
      <c r="C274" s="332">
        <v>0.41666666666666669</v>
      </c>
      <c r="D274" s="332">
        <v>0.45833333333333331</v>
      </c>
      <c r="E274" s="481">
        <v>2759.7287618815899</v>
      </c>
      <c r="F274">
        <v>2747.6273291707039</v>
      </c>
      <c r="G274">
        <v>1777.7592558264732</v>
      </c>
      <c r="H274">
        <v>988.22965987026691</v>
      </c>
      <c r="I274">
        <v>352.73481954261661</v>
      </c>
      <c r="J274">
        <v>311.90729977935553</v>
      </c>
      <c r="K274">
        <v>355.61532254517078</v>
      </c>
      <c r="L274" s="481">
        <v>325.42611359804869</v>
      </c>
      <c r="M274">
        <v>411.73955366015434</v>
      </c>
      <c r="N274">
        <v>0</v>
      </c>
      <c r="O274">
        <v>0</v>
      </c>
      <c r="P274">
        <v>0</v>
      </c>
      <c r="Q274">
        <v>22.824727272614837</v>
      </c>
      <c r="R274">
        <v>99.849622470326722</v>
      </c>
      <c r="S274" s="481">
        <v>96.238231234718114</v>
      </c>
      <c r="T274">
        <v>5.5429565217345953</v>
      </c>
      <c r="U274">
        <v>0</v>
      </c>
      <c r="V274">
        <v>0</v>
      </c>
      <c r="W274">
        <v>135.51334430091083</v>
      </c>
      <c r="X274">
        <v>0</v>
      </c>
      <c r="Y274">
        <v>94.542857142630965</v>
      </c>
      <c r="Z274" s="481">
        <v>0</v>
      </c>
      <c r="AA274">
        <v>35.551824534137268</v>
      </c>
      <c r="AB274">
        <v>104.24534161482006</v>
      </c>
      <c r="AC274">
        <v>27.570558882318437</v>
      </c>
      <c r="AD274">
        <v>115.02067757025361</v>
      </c>
      <c r="AE274">
        <v>0</v>
      </c>
      <c r="AF274">
        <v>0</v>
      </c>
      <c r="AG274" s="481">
        <v>0.16574193548149196</v>
      </c>
      <c r="AH274">
        <v>1.198387096769693E-2</v>
      </c>
      <c r="AI274">
        <v>140.53763440810144</v>
      </c>
      <c r="AJ274">
        <v>317.70880000013858</v>
      </c>
      <c r="AK274">
        <v>255.58646153844893</v>
      </c>
      <c r="AL274">
        <v>0</v>
      </c>
      <c r="AM274">
        <v>0</v>
      </c>
      <c r="AN274" s="481">
        <v>0</v>
      </c>
      <c r="AO274">
        <v>0</v>
      </c>
      <c r="AP274">
        <v>0</v>
      </c>
      <c r="AQ274">
        <v>0</v>
      </c>
      <c r="AR274">
        <v>0</v>
      </c>
      <c r="AS274">
        <v>0</v>
      </c>
      <c r="AT274">
        <v>0</v>
      </c>
      <c r="AU274" s="481">
        <v>0</v>
      </c>
      <c r="AV274">
        <v>0</v>
      </c>
      <c r="AW274">
        <v>0</v>
      </c>
      <c r="AX274">
        <v>0</v>
      </c>
      <c r="AY274">
        <v>265.91039999993518</v>
      </c>
      <c r="AZ274">
        <v>131.01249999995343</v>
      </c>
      <c r="BA274">
        <v>44.006400000303984</v>
      </c>
      <c r="BP274" s="481">
        <v>8.1453506097896025</v>
      </c>
      <c r="BQ274">
        <v>0</v>
      </c>
      <c r="BR274">
        <v>0</v>
      </c>
      <c r="BS274">
        <v>87.273208333333969</v>
      </c>
      <c r="BT274">
        <v>62.457923405429028</v>
      </c>
    </row>
    <row r="275" spans="1:72" ht="15.75" customHeight="1" x14ac:dyDescent="0.25">
      <c r="A275" s="324" t="s">
        <v>948</v>
      </c>
      <c r="B275" s="326">
        <v>46246</v>
      </c>
      <c r="C275" s="332">
        <v>0.45833333333333331</v>
      </c>
      <c r="D275" s="332">
        <v>0.5</v>
      </c>
      <c r="E275" s="481">
        <v>2773.9672380983829</v>
      </c>
      <c r="F275">
        <v>2773.8697142899036</v>
      </c>
      <c r="G275">
        <v>1771.8699615597725</v>
      </c>
      <c r="H275">
        <v>1010.9596734642982</v>
      </c>
      <c r="I275">
        <v>401.99830588325858</v>
      </c>
      <c r="J275">
        <v>288.12198835611343</v>
      </c>
      <c r="K275">
        <v>357.71349101513624</v>
      </c>
      <c r="L275" s="481">
        <v>323.75517453998327</v>
      </c>
      <c r="M275">
        <v>397.94939549267292</v>
      </c>
      <c r="N275">
        <v>0</v>
      </c>
      <c r="O275">
        <v>0</v>
      </c>
      <c r="P275">
        <v>0</v>
      </c>
      <c r="Q275">
        <v>36.611794466152787</v>
      </c>
      <c r="R275">
        <v>99.779177530203015</v>
      </c>
      <c r="S275" s="481">
        <v>96.535333983134478</v>
      </c>
      <c r="T275">
        <v>7.1680000005289912</v>
      </c>
      <c r="U275">
        <v>0</v>
      </c>
      <c r="V275">
        <v>0</v>
      </c>
      <c r="W275">
        <v>160.15552526433021</v>
      </c>
      <c r="X275">
        <v>0</v>
      </c>
      <c r="Y275">
        <v>94.186956521589309</v>
      </c>
      <c r="Z275" s="481">
        <v>0</v>
      </c>
      <c r="AA275">
        <v>35.914596273330972</v>
      </c>
      <c r="AB275">
        <v>97.489130434580147</v>
      </c>
      <c r="AC275">
        <v>26.668633540160954</v>
      </c>
      <c r="AD275">
        <v>98.334549689665437</v>
      </c>
      <c r="AE275">
        <v>0</v>
      </c>
      <c r="AF275">
        <v>0</v>
      </c>
      <c r="AG275" s="481">
        <v>0.16374193548472249</v>
      </c>
      <c r="AH275">
        <v>1.1608870967620533E-2</v>
      </c>
      <c r="AI275">
        <v>141.3494623657316</v>
      </c>
      <c r="AJ275">
        <v>298.02723902417347</v>
      </c>
      <c r="AK275">
        <v>237.93887179438025</v>
      </c>
      <c r="AL275">
        <v>0</v>
      </c>
      <c r="AM275">
        <v>0</v>
      </c>
      <c r="AN275" s="481">
        <v>0</v>
      </c>
      <c r="AO275">
        <v>0</v>
      </c>
      <c r="AP275">
        <v>0</v>
      </c>
      <c r="AQ275">
        <v>0</v>
      </c>
      <c r="AR275">
        <v>0</v>
      </c>
      <c r="AS275">
        <v>0</v>
      </c>
      <c r="AT275">
        <v>0</v>
      </c>
      <c r="AU275" s="481">
        <v>0</v>
      </c>
      <c r="AV275">
        <v>0</v>
      </c>
      <c r="AW275">
        <v>0</v>
      </c>
      <c r="AX275">
        <v>0</v>
      </c>
      <c r="AY275">
        <v>262.32640000013635</v>
      </c>
      <c r="AZ275">
        <v>135.86171874997672</v>
      </c>
      <c r="BA275">
        <v>43.775999998673797</v>
      </c>
      <c r="BP275" s="481">
        <v>10.822037210687995</v>
      </c>
      <c r="BQ275">
        <v>0.51171875</v>
      </c>
      <c r="BR275">
        <v>0</v>
      </c>
      <c r="BS275">
        <v>82.975816666667015</v>
      </c>
      <c r="BT275">
        <v>60.601461748632573</v>
      </c>
    </row>
    <row r="276" spans="1:72" ht="15.75" customHeight="1" x14ac:dyDescent="0.25">
      <c r="A276" s="324" t="s">
        <v>949</v>
      </c>
      <c r="B276" s="326">
        <v>46246</v>
      </c>
      <c r="C276" s="332">
        <v>0.5</v>
      </c>
      <c r="D276" s="332">
        <v>0.54166666666666663</v>
      </c>
      <c r="E276" s="481">
        <v>2764.0282898545265</v>
      </c>
      <c r="F276">
        <v>2747.7333333492279</v>
      </c>
      <c r="G276">
        <v>1731.7175652086735</v>
      </c>
      <c r="H276">
        <v>1041.0963478237391</v>
      </c>
      <c r="I276">
        <v>351.15216271206737</v>
      </c>
      <c r="J276">
        <v>291.6598573923111</v>
      </c>
      <c r="K276">
        <v>361.14223729074001</v>
      </c>
      <c r="L276" s="481">
        <v>319.62684745341539</v>
      </c>
      <c r="M276">
        <v>402.44935593381524</v>
      </c>
      <c r="N276">
        <v>0</v>
      </c>
      <c r="O276">
        <v>0</v>
      </c>
      <c r="P276">
        <v>0</v>
      </c>
      <c r="Q276">
        <v>38.021565217524767</v>
      </c>
      <c r="R276">
        <v>100.04640772892162</v>
      </c>
      <c r="S276" s="481">
        <v>96.211478260811418</v>
      </c>
      <c r="T276">
        <v>1.5359999993816018</v>
      </c>
      <c r="U276">
        <v>0</v>
      </c>
      <c r="V276">
        <v>0</v>
      </c>
      <c r="W276">
        <v>125.97426086943597</v>
      </c>
      <c r="X276">
        <v>0</v>
      </c>
      <c r="Y276">
        <v>94.411490683443844</v>
      </c>
      <c r="Z276" s="481">
        <v>0</v>
      </c>
      <c r="AA276">
        <v>38.190799689444248</v>
      </c>
      <c r="AB276">
        <v>98.121118012350053</v>
      </c>
      <c r="AC276">
        <v>17.811555138789117</v>
      </c>
      <c r="AD276">
        <v>111.1428571427241</v>
      </c>
      <c r="AE276">
        <v>0</v>
      </c>
      <c r="AF276">
        <v>0</v>
      </c>
      <c r="AG276" s="481">
        <v>0.16574193548149196</v>
      </c>
      <c r="AH276">
        <v>1.1608870967847906E-2</v>
      </c>
      <c r="AI276">
        <v>132.28330995794386</v>
      </c>
      <c r="AJ276">
        <v>298.62556097563356</v>
      </c>
      <c r="AK276">
        <v>238.71999999973923</v>
      </c>
      <c r="AL276">
        <v>0</v>
      </c>
      <c r="AM276">
        <v>0</v>
      </c>
      <c r="AN276" s="481">
        <v>0</v>
      </c>
      <c r="AO276">
        <v>0</v>
      </c>
      <c r="AP276">
        <v>0</v>
      </c>
      <c r="AQ276">
        <v>0</v>
      </c>
      <c r="AR276">
        <v>0</v>
      </c>
      <c r="AS276">
        <v>0</v>
      </c>
      <c r="AT276">
        <v>0</v>
      </c>
      <c r="AU276" s="481">
        <v>0</v>
      </c>
      <c r="AV276">
        <v>0</v>
      </c>
      <c r="AW276">
        <v>0</v>
      </c>
      <c r="AX276">
        <v>0</v>
      </c>
      <c r="AY276">
        <v>262.5824000001885</v>
      </c>
      <c r="AZ276">
        <v>143.46015625004657</v>
      </c>
      <c r="BA276">
        <v>44.774400001391768</v>
      </c>
      <c r="BP276" s="481">
        <v>10.07011217949912</v>
      </c>
      <c r="BQ276">
        <v>0</v>
      </c>
      <c r="BR276">
        <v>0</v>
      </c>
      <c r="BS276">
        <v>80.959500000000844</v>
      </c>
      <c r="BT276">
        <v>58.447333333333518</v>
      </c>
    </row>
    <row r="277" spans="1:72" ht="15.75" customHeight="1" x14ac:dyDescent="0.25">
      <c r="A277" s="324" t="s">
        <v>950</v>
      </c>
      <c r="B277" s="326">
        <v>46246</v>
      </c>
      <c r="C277" s="332">
        <v>0.54166666666666663</v>
      </c>
      <c r="D277" s="332">
        <v>0.58333333333333337</v>
      </c>
      <c r="E277" s="481">
        <v>2876.4605217576027</v>
      </c>
      <c r="F277">
        <v>2873.3143188357353</v>
      </c>
      <c r="G277">
        <v>1829.3092173933983</v>
      </c>
      <c r="H277">
        <v>1051.6183188408613</v>
      </c>
      <c r="I277">
        <v>416.88949152454734</v>
      </c>
      <c r="J277">
        <v>309.79261718317866</v>
      </c>
      <c r="K277">
        <v>369.40366102010012</v>
      </c>
      <c r="L277" s="481">
        <v>300.25762712210417</v>
      </c>
      <c r="M277">
        <v>431.22549152374268</v>
      </c>
      <c r="N277">
        <v>0</v>
      </c>
      <c r="O277">
        <v>0</v>
      </c>
      <c r="P277">
        <v>0</v>
      </c>
      <c r="Q277">
        <v>35.216695652343333</v>
      </c>
      <c r="R277">
        <v>100.0848695654422</v>
      </c>
      <c r="S277" s="481">
        <v>96.556521738879383</v>
      </c>
      <c r="T277">
        <v>1.0240000002086163</v>
      </c>
      <c r="U277">
        <v>0</v>
      </c>
      <c r="V277">
        <v>0</v>
      </c>
      <c r="W277">
        <v>186.25669565238059</v>
      </c>
      <c r="X277">
        <v>0</v>
      </c>
      <c r="Y277">
        <v>94.160927794873714</v>
      </c>
      <c r="Z277" s="481">
        <v>0</v>
      </c>
      <c r="AA277">
        <v>39.092603600525763</v>
      </c>
      <c r="AB277">
        <v>101.58850931702182</v>
      </c>
      <c r="AC277">
        <v>27.006767842918634</v>
      </c>
      <c r="AD277">
        <v>117.48447204940021</v>
      </c>
      <c r="AE277">
        <v>0</v>
      </c>
      <c r="AF277">
        <v>0</v>
      </c>
      <c r="AG277" s="481">
        <v>0.16563440860045375</v>
      </c>
      <c r="AH277">
        <v>1.1606182795731002E-2</v>
      </c>
      <c r="AI277">
        <v>115.29733520373702</v>
      </c>
      <c r="AJ277">
        <v>301.56159999989904</v>
      </c>
      <c r="AK277">
        <v>241.71520000044256</v>
      </c>
      <c r="AL277">
        <v>0</v>
      </c>
      <c r="AM277">
        <v>0</v>
      </c>
      <c r="AN277" s="481">
        <v>0</v>
      </c>
      <c r="AO277">
        <v>0</v>
      </c>
      <c r="AP277">
        <v>0</v>
      </c>
      <c r="AQ277">
        <v>0</v>
      </c>
      <c r="AR277">
        <v>0</v>
      </c>
      <c r="AS277">
        <v>0</v>
      </c>
      <c r="AT277">
        <v>0</v>
      </c>
      <c r="AU277" s="481">
        <v>0</v>
      </c>
      <c r="AV277">
        <v>0</v>
      </c>
      <c r="AW277">
        <v>0</v>
      </c>
      <c r="AX277">
        <v>0</v>
      </c>
      <c r="AY277">
        <v>268.40639999974519</v>
      </c>
      <c r="AZ277">
        <v>147.40234375</v>
      </c>
      <c r="BA277">
        <v>44.019200000911951</v>
      </c>
      <c r="BP277" s="481">
        <v>8.4796875000465661</v>
      </c>
      <c r="BQ277">
        <v>0</v>
      </c>
      <c r="BR277">
        <v>0</v>
      </c>
      <c r="BS277">
        <v>85.157845041321707</v>
      </c>
      <c r="BT277">
        <v>62.400761538461666</v>
      </c>
    </row>
    <row r="278" spans="1:72" ht="15.75" customHeight="1" x14ac:dyDescent="0.25">
      <c r="A278" s="324" t="s">
        <v>951</v>
      </c>
      <c r="B278" s="326">
        <v>46246</v>
      </c>
      <c r="C278" s="332">
        <v>0.58333333333333337</v>
      </c>
      <c r="D278" s="332">
        <v>0.625</v>
      </c>
      <c r="E278" s="481">
        <v>2745.3885217308998</v>
      </c>
      <c r="F278">
        <v>2732.0616811513901</v>
      </c>
      <c r="G278">
        <v>1760.5973333418369</v>
      </c>
      <c r="H278">
        <v>1003.8613333404064</v>
      </c>
      <c r="I278">
        <v>396.4094915241003</v>
      </c>
      <c r="J278">
        <v>295.67566101998091</v>
      </c>
      <c r="K278">
        <v>362.73898304998875</v>
      </c>
      <c r="L278" s="481">
        <v>283.38766101002693</v>
      </c>
      <c r="M278">
        <v>404.79420222342014</v>
      </c>
      <c r="N278">
        <v>0</v>
      </c>
      <c r="O278">
        <v>0</v>
      </c>
      <c r="P278">
        <v>0</v>
      </c>
      <c r="Q278">
        <v>61.039304346777499</v>
      </c>
      <c r="R278">
        <v>99.973565217573196</v>
      </c>
      <c r="S278" s="481">
        <v>96.851478260941803</v>
      </c>
      <c r="T278">
        <v>2.5599999995902181</v>
      </c>
      <c r="U278">
        <v>0</v>
      </c>
      <c r="V278">
        <v>0</v>
      </c>
      <c r="W278">
        <v>158.57530434802175</v>
      </c>
      <c r="X278">
        <v>0</v>
      </c>
      <c r="Y278">
        <v>94.221059782896191</v>
      </c>
      <c r="Z278" s="481">
        <v>0</v>
      </c>
      <c r="AA278">
        <v>42.489112237992231</v>
      </c>
      <c r="AB278">
        <v>89.037267080508173</v>
      </c>
      <c r="AC278">
        <v>28.600931676570326</v>
      </c>
      <c r="AD278">
        <v>119.23913043458015</v>
      </c>
      <c r="AE278">
        <v>0</v>
      </c>
      <c r="AF278">
        <v>0</v>
      </c>
      <c r="AG278" s="481">
        <v>0.1638064516155282</v>
      </c>
      <c r="AH278">
        <v>1.1483870967595067E-2</v>
      </c>
      <c r="AI278">
        <v>101.30645161215216</v>
      </c>
      <c r="AJ278">
        <v>306.11840000003576</v>
      </c>
      <c r="AK278">
        <v>244.89709268324077</v>
      </c>
      <c r="AL278">
        <v>0</v>
      </c>
      <c r="AM278">
        <v>0</v>
      </c>
      <c r="AN278" s="481">
        <v>0</v>
      </c>
      <c r="AO278">
        <v>0</v>
      </c>
      <c r="AP278">
        <v>0</v>
      </c>
      <c r="AQ278">
        <v>0</v>
      </c>
      <c r="AR278">
        <v>0</v>
      </c>
      <c r="AS278">
        <v>0</v>
      </c>
      <c r="AT278">
        <v>0</v>
      </c>
      <c r="AU278" s="481">
        <v>0</v>
      </c>
      <c r="AV278">
        <v>0</v>
      </c>
      <c r="AW278">
        <v>0</v>
      </c>
      <c r="AX278">
        <v>0</v>
      </c>
      <c r="AY278">
        <v>281.45599999977276</v>
      </c>
      <c r="AZ278">
        <v>153.44609374995343</v>
      </c>
      <c r="BA278">
        <v>46.316799998283386</v>
      </c>
      <c r="BP278" s="481">
        <v>9.4546874999068677</v>
      </c>
      <c r="BQ278">
        <v>0</v>
      </c>
      <c r="BR278">
        <v>0</v>
      </c>
      <c r="BS278">
        <v>91.790279958677274</v>
      </c>
      <c r="BT278">
        <v>62.885905128205195</v>
      </c>
    </row>
    <row r="279" spans="1:72" ht="15.75" customHeight="1" x14ac:dyDescent="0.25">
      <c r="A279" s="324" t="s">
        <v>952</v>
      </c>
      <c r="B279" s="326">
        <v>46246</v>
      </c>
      <c r="C279" s="332">
        <v>0.625</v>
      </c>
      <c r="D279" s="332">
        <v>0.66666666666666663</v>
      </c>
      <c r="E279" s="481">
        <v>2905.4293333292007</v>
      </c>
      <c r="F279">
        <v>2889.7280000150204</v>
      </c>
      <c r="G279">
        <v>1857.5359999835491</v>
      </c>
      <c r="H279">
        <v>1037.072340413928</v>
      </c>
      <c r="I279">
        <v>445.5614915266633</v>
      </c>
      <c r="J279">
        <v>314.10766101628542</v>
      </c>
      <c r="K279">
        <v>366.07132203131914</v>
      </c>
      <c r="L279" s="481">
        <v>283.38766101747751</v>
      </c>
      <c r="M279">
        <v>448.11101811751723</v>
      </c>
      <c r="N279">
        <v>0</v>
      </c>
      <c r="O279">
        <v>0</v>
      </c>
      <c r="P279">
        <v>0</v>
      </c>
      <c r="Q279">
        <v>44.076521740294993</v>
      </c>
      <c r="R279">
        <v>99.277913043275476</v>
      </c>
      <c r="S279" s="481">
        <v>95.955478260759264</v>
      </c>
      <c r="T279">
        <v>9.3940869569778442</v>
      </c>
      <c r="U279">
        <v>0</v>
      </c>
      <c r="V279">
        <v>0</v>
      </c>
      <c r="W279">
        <v>195.9401739127934</v>
      </c>
      <c r="X279">
        <v>0</v>
      </c>
      <c r="Y279">
        <v>94.022690217476338</v>
      </c>
      <c r="Z279" s="481">
        <v>0</v>
      </c>
      <c r="AA279">
        <v>31.927795031049754</v>
      </c>
      <c r="AB279">
        <v>92.464285714551806</v>
      </c>
      <c r="AC279">
        <v>28.954968944191933</v>
      </c>
      <c r="AD279">
        <v>122.40683229826391</v>
      </c>
      <c r="AE279">
        <v>0</v>
      </c>
      <c r="AF279">
        <v>0</v>
      </c>
      <c r="AG279" s="481">
        <v>0.1657419354924059</v>
      </c>
      <c r="AH279">
        <v>1.180779569904189E-2</v>
      </c>
      <c r="AI279">
        <v>99.801075270399451</v>
      </c>
      <c r="AJ279">
        <v>297.73120000003837</v>
      </c>
      <c r="AK279">
        <v>239.08863039314747</v>
      </c>
      <c r="AL279">
        <v>0</v>
      </c>
      <c r="AM279">
        <v>0</v>
      </c>
      <c r="AN279" s="481">
        <v>0</v>
      </c>
      <c r="AO279">
        <v>0</v>
      </c>
      <c r="AP279">
        <v>0</v>
      </c>
      <c r="AQ279">
        <v>0</v>
      </c>
      <c r="AR279">
        <v>0</v>
      </c>
      <c r="AS279">
        <v>0</v>
      </c>
      <c r="AT279">
        <v>0</v>
      </c>
      <c r="AU279" s="481">
        <v>0</v>
      </c>
      <c r="AV279">
        <v>0</v>
      </c>
      <c r="AW279">
        <v>0</v>
      </c>
      <c r="AX279">
        <v>0</v>
      </c>
      <c r="AY279">
        <v>284.33600000012666</v>
      </c>
      <c r="AZ279">
        <v>174.18437500006985</v>
      </c>
      <c r="BA279">
        <v>54.252800000831485</v>
      </c>
      <c r="BP279" s="481">
        <v>11.2265625</v>
      </c>
      <c r="BQ279">
        <v>0</v>
      </c>
      <c r="BR279">
        <v>0</v>
      </c>
      <c r="BS279">
        <v>71.009899999999107</v>
      </c>
      <c r="BT279">
        <v>43.920700000002398</v>
      </c>
    </row>
    <row r="280" spans="1:72" ht="15.75" customHeight="1" x14ac:dyDescent="0.25">
      <c r="A280" s="324" t="s">
        <v>953</v>
      </c>
      <c r="B280" s="326">
        <v>46246</v>
      </c>
      <c r="C280" s="332">
        <v>0.66666666666666663</v>
      </c>
      <c r="D280" s="332">
        <v>0.70833333333333337</v>
      </c>
      <c r="E280" s="481">
        <v>2988.0319999754429</v>
      </c>
      <c r="F280">
        <v>2970.9653333127499</v>
      </c>
      <c r="G280">
        <v>1906.124058008194</v>
      </c>
      <c r="H280">
        <v>1092.4914856553078</v>
      </c>
      <c r="I280">
        <v>483.41059029847383</v>
      </c>
      <c r="J280">
        <v>328.47837287932634</v>
      </c>
      <c r="K280">
        <v>365.04672355204821</v>
      </c>
      <c r="L280" s="481">
        <v>289.08040677756071</v>
      </c>
      <c r="M280">
        <v>434.87023728713393</v>
      </c>
      <c r="N280">
        <v>0</v>
      </c>
      <c r="O280">
        <v>0</v>
      </c>
      <c r="P280">
        <v>0</v>
      </c>
      <c r="Q280">
        <v>60.705391303636134</v>
      </c>
      <c r="R280">
        <v>99.697777777444571</v>
      </c>
      <c r="S280" s="481">
        <v>96.10573913063854</v>
      </c>
      <c r="T280">
        <v>41.939478260464966</v>
      </c>
      <c r="U280">
        <v>0</v>
      </c>
      <c r="V280">
        <v>0</v>
      </c>
      <c r="W280">
        <v>172.08765217382461</v>
      </c>
      <c r="X280">
        <v>0</v>
      </c>
      <c r="Y280">
        <v>93.896874999627471</v>
      </c>
      <c r="Z280" s="481">
        <v>0.55322265625</v>
      </c>
      <c r="AA280">
        <v>15.451256793458015</v>
      </c>
      <c r="AB280">
        <v>94.067080745007843</v>
      </c>
      <c r="AC280">
        <v>28.772237197030336</v>
      </c>
      <c r="AD280">
        <v>118.81715838517994</v>
      </c>
      <c r="AE280">
        <v>0</v>
      </c>
      <c r="AF280">
        <v>0</v>
      </c>
      <c r="AG280" s="481">
        <v>0.1657755960659415</v>
      </c>
      <c r="AH280">
        <v>1.1911933146393494E-2</v>
      </c>
      <c r="AI280">
        <v>104.12365591246635</v>
      </c>
      <c r="AJ280">
        <v>299.67040000017732</v>
      </c>
      <c r="AK280">
        <v>239.77747692354023</v>
      </c>
      <c r="AL280">
        <v>0</v>
      </c>
      <c r="AM280">
        <v>0</v>
      </c>
      <c r="AN280" s="481">
        <v>0</v>
      </c>
      <c r="AO280">
        <v>0</v>
      </c>
      <c r="AP280">
        <v>0</v>
      </c>
      <c r="AQ280">
        <v>0</v>
      </c>
      <c r="AR280">
        <v>0</v>
      </c>
      <c r="AS280">
        <v>0</v>
      </c>
      <c r="AT280">
        <v>0</v>
      </c>
      <c r="AU280" s="481">
        <v>0</v>
      </c>
      <c r="AV280">
        <v>0</v>
      </c>
      <c r="AW280">
        <v>0</v>
      </c>
      <c r="AX280">
        <v>0</v>
      </c>
      <c r="AY280">
        <v>285.43999999994412</v>
      </c>
      <c r="AZ280">
        <v>195.8046875</v>
      </c>
      <c r="BA280">
        <v>70.387199999764562</v>
      </c>
      <c r="BP280" s="481">
        <v>17.193750000093132</v>
      </c>
      <c r="BQ280">
        <v>0</v>
      </c>
      <c r="BR280">
        <v>0</v>
      </c>
      <c r="BS280">
        <v>32.896033333334344</v>
      </c>
      <c r="BT280">
        <v>20.523571349858685</v>
      </c>
    </row>
    <row r="281" spans="1:72" ht="15.75" customHeight="1" x14ac:dyDescent="0.25">
      <c r="A281" s="324" t="s">
        <v>954</v>
      </c>
      <c r="B281" s="326">
        <v>46246</v>
      </c>
      <c r="C281" s="332">
        <v>0.70833333333333337</v>
      </c>
      <c r="D281" s="332">
        <v>0.75</v>
      </c>
      <c r="E281" s="481">
        <v>2954.5958581566811</v>
      </c>
      <c r="F281">
        <v>2955.1155942082405</v>
      </c>
      <c r="G281">
        <v>1922.9532753229141</v>
      </c>
      <c r="H281">
        <v>1051.3215072602034</v>
      </c>
      <c r="I281">
        <v>493.17300292104483</v>
      </c>
      <c r="J281">
        <v>334.10690169408917</v>
      </c>
      <c r="K281">
        <v>367.7207340747118</v>
      </c>
      <c r="L281" s="481">
        <v>308.72732204198837</v>
      </c>
      <c r="M281">
        <v>411.40501694753766</v>
      </c>
      <c r="N281">
        <v>0</v>
      </c>
      <c r="O281">
        <v>0</v>
      </c>
      <c r="P281">
        <v>0</v>
      </c>
      <c r="Q281">
        <v>41.249391304329038</v>
      </c>
      <c r="R281">
        <v>99.514743961859494</v>
      </c>
      <c r="S281" s="481">
        <v>96.192309178877622</v>
      </c>
      <c r="T281">
        <v>58.946782608516514</v>
      </c>
      <c r="U281">
        <v>0</v>
      </c>
      <c r="V281">
        <v>0</v>
      </c>
      <c r="W281">
        <v>181.43721739202738</v>
      </c>
      <c r="X281">
        <v>0</v>
      </c>
      <c r="Y281">
        <v>94.213975155260414</v>
      </c>
      <c r="Z281" s="481">
        <v>0</v>
      </c>
      <c r="AA281">
        <v>5.462890625</v>
      </c>
      <c r="AB281">
        <v>90.465625000186265</v>
      </c>
      <c r="AC281">
        <v>28.428655660245568</v>
      </c>
      <c r="AD281">
        <v>117.32880434766412</v>
      </c>
      <c r="AE281">
        <v>0</v>
      </c>
      <c r="AF281">
        <v>0</v>
      </c>
      <c r="AG281" s="481">
        <v>0.1677391304365301</v>
      </c>
      <c r="AH281">
        <v>1.1233695652208553E-2</v>
      </c>
      <c r="AI281">
        <v>122.06930808816105</v>
      </c>
      <c r="AJ281">
        <v>297.93279999983497</v>
      </c>
      <c r="AK281">
        <v>238.64319999981672</v>
      </c>
      <c r="AL281">
        <v>0</v>
      </c>
      <c r="AM281">
        <v>0</v>
      </c>
      <c r="AN281" s="481">
        <v>0</v>
      </c>
      <c r="AO281">
        <v>0</v>
      </c>
      <c r="AP281">
        <v>0</v>
      </c>
      <c r="AQ281">
        <v>0</v>
      </c>
      <c r="AR281">
        <v>0</v>
      </c>
      <c r="AS281">
        <v>0</v>
      </c>
      <c r="AT281">
        <v>0</v>
      </c>
      <c r="AU281" s="481">
        <v>0</v>
      </c>
      <c r="AV281">
        <v>0</v>
      </c>
      <c r="AW281">
        <v>0</v>
      </c>
      <c r="AX281">
        <v>0</v>
      </c>
      <c r="AY281">
        <v>274.24320000037551</v>
      </c>
      <c r="AZ281">
        <v>206.68593749997672</v>
      </c>
      <c r="BA281">
        <v>73.190400000661612</v>
      </c>
      <c r="BP281" s="481">
        <v>17.917187499930151</v>
      </c>
      <c r="BQ281">
        <v>0</v>
      </c>
      <c r="BR281">
        <v>0</v>
      </c>
      <c r="BS281">
        <v>11.118491666666159</v>
      </c>
      <c r="BT281">
        <v>8.2851838322094409</v>
      </c>
    </row>
    <row r="282" spans="1:72" ht="15.75" customHeight="1" x14ac:dyDescent="0.25">
      <c r="A282" s="324" t="s">
        <v>1409</v>
      </c>
      <c r="B282" s="326">
        <v>46246</v>
      </c>
      <c r="C282" s="332">
        <v>0.75</v>
      </c>
      <c r="D282" s="332">
        <v>0.79166666666666663</v>
      </c>
      <c r="E282" s="481">
        <v>2963.4414751827717</v>
      </c>
      <c r="F282">
        <v>2946.5377391278744</v>
      </c>
      <c r="G282">
        <v>1914.4644637703896</v>
      </c>
      <c r="H282">
        <v>1055.7440000027418</v>
      </c>
      <c r="I282">
        <v>486.52149152755737</v>
      </c>
      <c r="J282">
        <v>343.59437241777778</v>
      </c>
      <c r="K282">
        <v>374.26332203298807</v>
      </c>
      <c r="L282" s="481">
        <v>303.86766101419926</v>
      </c>
      <c r="M282">
        <v>404.21966101974249</v>
      </c>
      <c r="N282">
        <v>0</v>
      </c>
      <c r="O282">
        <v>0</v>
      </c>
      <c r="P282">
        <v>0</v>
      </c>
      <c r="Q282">
        <v>43.230608696117997</v>
      </c>
      <c r="R282">
        <v>99.835478260647506</v>
      </c>
      <c r="S282" s="481">
        <v>96.472671668045223</v>
      </c>
      <c r="T282">
        <v>71.093366459943354</v>
      </c>
      <c r="U282">
        <v>0</v>
      </c>
      <c r="V282">
        <v>0</v>
      </c>
      <c r="W282">
        <v>156.30101404618472</v>
      </c>
      <c r="X282">
        <v>0</v>
      </c>
      <c r="Y282">
        <v>94.28232114110142</v>
      </c>
      <c r="Z282" s="481">
        <v>0.56396484375</v>
      </c>
      <c r="AA282">
        <v>0.603515625</v>
      </c>
      <c r="AB282">
        <v>101.459530279506</v>
      </c>
      <c r="AC282">
        <v>28.390625</v>
      </c>
      <c r="AD282">
        <v>112.88542521186173</v>
      </c>
      <c r="AE282">
        <v>0</v>
      </c>
      <c r="AF282">
        <v>0</v>
      </c>
      <c r="AG282" s="481">
        <v>0.16704347825725563</v>
      </c>
      <c r="AH282">
        <v>1.1108695651955713E-2</v>
      </c>
      <c r="AI282">
        <v>117.18478260934353</v>
      </c>
      <c r="AJ282">
        <v>306.89886315795593</v>
      </c>
      <c r="AK282">
        <v>247.41088780481368</v>
      </c>
      <c r="AL282">
        <v>0</v>
      </c>
      <c r="AM282">
        <v>0</v>
      </c>
      <c r="AN282" s="481">
        <v>0</v>
      </c>
      <c r="AO282">
        <v>0</v>
      </c>
      <c r="AP282">
        <v>0</v>
      </c>
      <c r="AQ282">
        <v>0</v>
      </c>
      <c r="AR282">
        <v>0</v>
      </c>
      <c r="AS282">
        <v>0</v>
      </c>
      <c r="AT282">
        <v>0</v>
      </c>
      <c r="AU282" s="481">
        <v>0</v>
      </c>
      <c r="AV282">
        <v>0</v>
      </c>
      <c r="AW282">
        <v>0</v>
      </c>
      <c r="AX282">
        <v>0</v>
      </c>
      <c r="AY282">
        <v>267.88159999996424</v>
      </c>
      <c r="AZ282">
        <v>202.28515625</v>
      </c>
      <c r="BA282">
        <v>72.447999998927116</v>
      </c>
      <c r="BP282" s="481">
        <v>21.168750000069849</v>
      </c>
      <c r="BQ282">
        <v>0</v>
      </c>
      <c r="BR282">
        <v>0</v>
      </c>
      <c r="BS282">
        <v>0.43569999999999709</v>
      </c>
      <c r="BT282">
        <v>0.86937815126293572</v>
      </c>
    </row>
    <row r="283" spans="1:72" ht="15.75" customHeight="1" x14ac:dyDescent="0.25">
      <c r="A283" s="324" t="s">
        <v>1410</v>
      </c>
      <c r="B283" s="326">
        <v>46246</v>
      </c>
      <c r="C283" s="332">
        <v>0.79166666666666663</v>
      </c>
      <c r="D283" s="332">
        <v>0.83333333333333337</v>
      </c>
      <c r="E283" s="481">
        <v>2960.0426666736603</v>
      </c>
      <c r="F283">
        <v>2955.2640000283718</v>
      </c>
      <c r="G283">
        <v>1894.1328695714474</v>
      </c>
      <c r="H283">
        <v>1067.8687536120415</v>
      </c>
      <c r="I283">
        <v>472.02928813546896</v>
      </c>
      <c r="J283">
        <v>344.42428521066904</v>
      </c>
      <c r="K283">
        <v>374.52904734015465</v>
      </c>
      <c r="L283" s="481">
        <v>314.76718644052744</v>
      </c>
      <c r="M283">
        <v>392.9317217990756</v>
      </c>
      <c r="N283">
        <v>0</v>
      </c>
      <c r="O283">
        <v>0</v>
      </c>
      <c r="P283">
        <v>0</v>
      </c>
      <c r="Q283">
        <v>30.675478260964155</v>
      </c>
      <c r="R283">
        <v>100.03373913047835</v>
      </c>
      <c r="S283" s="481">
        <v>96.494439442642033</v>
      </c>
      <c r="T283">
        <v>71.086807453073561</v>
      </c>
      <c r="U283">
        <v>0</v>
      </c>
      <c r="V283">
        <v>0</v>
      </c>
      <c r="W283">
        <v>140.25408546999097</v>
      </c>
      <c r="X283">
        <v>0</v>
      </c>
      <c r="Y283">
        <v>94.398148148320615</v>
      </c>
      <c r="Z283" s="481">
        <v>0.55224609375</v>
      </c>
      <c r="AA283">
        <v>0</v>
      </c>
      <c r="AB283">
        <v>104.44887786963955</v>
      </c>
      <c r="AC283">
        <v>28.384409530553967</v>
      </c>
      <c r="AD283">
        <v>108.42376548983157</v>
      </c>
      <c r="AE283">
        <v>0</v>
      </c>
      <c r="AF283">
        <v>0</v>
      </c>
      <c r="AG283" s="481">
        <v>0.16843478261580458</v>
      </c>
      <c r="AH283">
        <v>1.1108695652183087E-2</v>
      </c>
      <c r="AI283">
        <v>128.36956521682441</v>
      </c>
      <c r="AJ283">
        <v>312.34593684202991</v>
      </c>
      <c r="AK283">
        <v>250.94431219529361</v>
      </c>
      <c r="AL283">
        <v>0</v>
      </c>
      <c r="AM283">
        <v>0</v>
      </c>
      <c r="AN283" s="481">
        <v>0</v>
      </c>
      <c r="AO283">
        <v>0</v>
      </c>
      <c r="AP283">
        <v>0</v>
      </c>
      <c r="AQ283">
        <v>0</v>
      </c>
      <c r="AR283">
        <v>0</v>
      </c>
      <c r="AS283">
        <v>0</v>
      </c>
      <c r="AT283">
        <v>0</v>
      </c>
      <c r="AU283" s="481">
        <v>0</v>
      </c>
      <c r="AV283">
        <v>0</v>
      </c>
      <c r="AW283">
        <v>0</v>
      </c>
      <c r="AX283">
        <v>0</v>
      </c>
      <c r="AY283">
        <v>269.05920000001788</v>
      </c>
      <c r="AZ283">
        <v>197.08359375002328</v>
      </c>
      <c r="BA283">
        <v>72.684800000861287</v>
      </c>
      <c r="BP283" s="481">
        <v>22.918749999953434</v>
      </c>
      <c r="BQ283">
        <v>0</v>
      </c>
      <c r="BR283">
        <v>0</v>
      </c>
      <c r="BS283">
        <v>4.0000000008149073E-3</v>
      </c>
      <c r="BT283">
        <v>0</v>
      </c>
    </row>
    <row r="284" spans="1:72" ht="15.75" customHeight="1" x14ac:dyDescent="0.25">
      <c r="A284" s="324" t="s">
        <v>1411</v>
      </c>
      <c r="B284" s="326">
        <v>46246</v>
      </c>
      <c r="C284" s="332">
        <v>0.83333333333333337</v>
      </c>
      <c r="D284" s="332">
        <v>0.875</v>
      </c>
      <c r="E284" s="481">
        <v>2960.0426666736603</v>
      </c>
      <c r="F284">
        <v>2944.1335651874542</v>
      </c>
      <c r="G284">
        <v>1918.9760000109673</v>
      </c>
      <c r="H284">
        <v>1043.2779130488634</v>
      </c>
      <c r="I284">
        <v>496.44695129618049</v>
      </c>
      <c r="J284">
        <v>327.6621181294322</v>
      </c>
      <c r="K284">
        <v>368.13910756260157</v>
      </c>
      <c r="L284" s="481">
        <v>311.35010047256947</v>
      </c>
      <c r="M284">
        <v>408.80640176683664</v>
      </c>
      <c r="N284">
        <v>0</v>
      </c>
      <c r="O284">
        <v>0</v>
      </c>
      <c r="P284">
        <v>0</v>
      </c>
      <c r="Q284">
        <v>32.901565217413008</v>
      </c>
      <c r="R284">
        <v>100.19060869561508</v>
      </c>
      <c r="S284" s="481">
        <v>96.597333333920687</v>
      </c>
      <c r="T284">
        <v>73.794782608747482</v>
      </c>
      <c r="U284">
        <v>0</v>
      </c>
      <c r="V284">
        <v>0</v>
      </c>
      <c r="W284">
        <v>170.42229178734124</v>
      </c>
      <c r="X284">
        <v>0</v>
      </c>
      <c r="Y284">
        <v>94.866114561446011</v>
      </c>
      <c r="Z284" s="481">
        <v>0</v>
      </c>
      <c r="AA284">
        <v>0</v>
      </c>
      <c r="AB284">
        <v>96.338466851040721</v>
      </c>
      <c r="AC284">
        <v>28.505439071916044</v>
      </c>
      <c r="AD284">
        <v>102.6628589881584</v>
      </c>
      <c r="AE284">
        <v>0</v>
      </c>
      <c r="AF284">
        <v>0</v>
      </c>
      <c r="AG284" s="481">
        <v>0.16773913043289213</v>
      </c>
      <c r="AH284">
        <v>1.1108695652183087E-2</v>
      </c>
      <c r="AI284">
        <v>126.02173913083971</v>
      </c>
      <c r="AJ284">
        <v>308.1152000001166</v>
      </c>
      <c r="AK284">
        <v>248.49919999949634</v>
      </c>
      <c r="AL284">
        <v>0</v>
      </c>
      <c r="AM284">
        <v>0</v>
      </c>
      <c r="AN284" s="481">
        <v>0</v>
      </c>
      <c r="AO284">
        <v>0</v>
      </c>
      <c r="AP284">
        <v>0</v>
      </c>
      <c r="AQ284">
        <v>0</v>
      </c>
      <c r="AR284">
        <v>0</v>
      </c>
      <c r="AS284">
        <v>0</v>
      </c>
      <c r="AT284">
        <v>0</v>
      </c>
      <c r="AU284" s="481">
        <v>0</v>
      </c>
      <c r="AV284">
        <v>0</v>
      </c>
      <c r="AW284">
        <v>0</v>
      </c>
      <c r="AX284">
        <v>0</v>
      </c>
      <c r="AY284">
        <v>267.77600000007078</v>
      </c>
      <c r="AZ284">
        <v>200.58906249993015</v>
      </c>
      <c r="BA284">
        <v>72.191999999806285</v>
      </c>
      <c r="BP284" s="481">
        <v>22.793749999953434</v>
      </c>
      <c r="BQ284">
        <v>0</v>
      </c>
      <c r="BR284">
        <v>0</v>
      </c>
      <c r="BS284">
        <v>7.9999999998108251E-3</v>
      </c>
      <c r="BT284">
        <v>0</v>
      </c>
    </row>
    <row r="285" spans="1:72" ht="15.75" customHeight="1" x14ac:dyDescent="0.25">
      <c r="A285" s="324" t="s">
        <v>1412</v>
      </c>
      <c r="B285" s="326">
        <v>46246</v>
      </c>
      <c r="C285" s="332">
        <v>0.875</v>
      </c>
      <c r="D285" s="332">
        <v>0.91666666666666663</v>
      </c>
      <c r="E285" s="481">
        <v>2928.6400000154972</v>
      </c>
      <c r="F285">
        <v>2916.559768140316</v>
      </c>
      <c r="G285">
        <v>1906.0053333342075</v>
      </c>
      <c r="H285">
        <v>1043.1888695508242</v>
      </c>
      <c r="I285">
        <v>484.56240463629365</v>
      </c>
      <c r="J285">
        <v>316.81511389836669</v>
      </c>
      <c r="K285">
        <v>370.88845526427031</v>
      </c>
      <c r="L285" s="481">
        <v>317.83954768627882</v>
      </c>
      <c r="M285">
        <v>407.97035101056099</v>
      </c>
      <c r="N285">
        <v>0</v>
      </c>
      <c r="O285">
        <v>0</v>
      </c>
      <c r="P285">
        <v>0</v>
      </c>
      <c r="Q285">
        <v>35.828869564458728</v>
      </c>
      <c r="R285">
        <v>100.30747826118022</v>
      </c>
      <c r="S285" s="481">
        <v>96.714202898088843</v>
      </c>
      <c r="T285">
        <v>72.36764070764184</v>
      </c>
      <c r="U285">
        <v>0</v>
      </c>
      <c r="V285">
        <v>0</v>
      </c>
      <c r="W285">
        <v>152.30886956490576</v>
      </c>
      <c r="X285">
        <v>0</v>
      </c>
      <c r="Y285">
        <v>94.434782608877867</v>
      </c>
      <c r="Z285" s="481">
        <v>0.52978515625</v>
      </c>
      <c r="AA285">
        <v>0</v>
      </c>
      <c r="AB285">
        <v>96.493749999906868</v>
      </c>
      <c r="AC285">
        <v>28.313276397529989</v>
      </c>
      <c r="AD285">
        <v>86.749145962297916</v>
      </c>
      <c r="AE285">
        <v>0</v>
      </c>
      <c r="AF285">
        <v>0</v>
      </c>
      <c r="AG285" s="481">
        <v>0.1677391304365301</v>
      </c>
      <c r="AH285">
        <v>1.1108695652183087E-2</v>
      </c>
      <c r="AI285">
        <v>128.95652173925191</v>
      </c>
      <c r="AJ285">
        <v>307.97531428560615</v>
      </c>
      <c r="AK285">
        <v>247.25760000012815</v>
      </c>
      <c r="AL285">
        <v>0</v>
      </c>
      <c r="AM285">
        <v>0</v>
      </c>
      <c r="AN285" s="481">
        <v>0</v>
      </c>
      <c r="AO285">
        <v>0</v>
      </c>
      <c r="AP285">
        <v>0</v>
      </c>
      <c r="AQ285">
        <v>0</v>
      </c>
      <c r="AR285">
        <v>0</v>
      </c>
      <c r="AS285">
        <v>0</v>
      </c>
      <c r="AT285">
        <v>0</v>
      </c>
      <c r="AU285" s="481">
        <v>0</v>
      </c>
      <c r="AV285">
        <v>0</v>
      </c>
      <c r="AW285">
        <v>0</v>
      </c>
      <c r="AX285">
        <v>0</v>
      </c>
      <c r="AY285">
        <v>264.96959999995306</v>
      </c>
      <c r="AZ285">
        <v>196.42421875009313</v>
      </c>
      <c r="BA285">
        <v>73.19679999910295</v>
      </c>
      <c r="BP285" s="481">
        <v>20.850000000093132</v>
      </c>
      <c r="BQ285">
        <v>0</v>
      </c>
      <c r="BR285">
        <v>0</v>
      </c>
      <c r="BS285">
        <v>4.0000000080908649E-4</v>
      </c>
      <c r="BT285">
        <v>0</v>
      </c>
    </row>
    <row r="286" spans="1:72" ht="15.75" customHeight="1" x14ac:dyDescent="0.25">
      <c r="A286" s="324" t="s">
        <v>1203</v>
      </c>
      <c r="B286" s="326">
        <v>46246</v>
      </c>
      <c r="C286" s="332">
        <v>0.91666666666666663</v>
      </c>
      <c r="D286" s="332">
        <v>0.95833333333333337</v>
      </c>
      <c r="E286" s="481">
        <v>2889.5101276636124</v>
      </c>
      <c r="F286">
        <v>2889.7280000150204</v>
      </c>
      <c r="G286">
        <v>1841.1520000100136</v>
      </c>
      <c r="H286">
        <v>1054.9871304482222</v>
      </c>
      <c r="I286">
        <v>450.31909372657537</v>
      </c>
      <c r="J286">
        <v>334.46676797047257</v>
      </c>
      <c r="K286">
        <v>374.26332204043865</v>
      </c>
      <c r="L286" s="481">
        <v>309.9542068913579</v>
      </c>
      <c r="M286">
        <v>372.21532203257084</v>
      </c>
      <c r="N286">
        <v>0</v>
      </c>
      <c r="O286">
        <v>0</v>
      </c>
      <c r="P286">
        <v>0</v>
      </c>
      <c r="Q286">
        <v>25.010086957365274</v>
      </c>
      <c r="R286">
        <v>100.29572946857661</v>
      </c>
      <c r="S286" s="481">
        <v>96.606608695816249</v>
      </c>
      <c r="T286">
        <v>71.560011466965079</v>
      </c>
      <c r="U286">
        <v>0</v>
      </c>
      <c r="V286">
        <v>0</v>
      </c>
      <c r="W286">
        <v>133.5429565217346</v>
      </c>
      <c r="X286">
        <v>0</v>
      </c>
      <c r="Y286">
        <v>95.001533385366201</v>
      </c>
      <c r="Z286" s="481">
        <v>7.5878906249272404E-2</v>
      </c>
      <c r="AA286">
        <v>0</v>
      </c>
      <c r="AB286">
        <v>101.50312499981374</v>
      </c>
      <c r="AC286">
        <v>28.421195652335882</v>
      </c>
      <c r="AD286">
        <v>102.10625000018626</v>
      </c>
      <c r="AE286">
        <v>0</v>
      </c>
      <c r="AF286">
        <v>0</v>
      </c>
      <c r="AG286" s="481">
        <v>0.1697391304296616</v>
      </c>
      <c r="AH286">
        <v>1.0983695652157621E-2</v>
      </c>
      <c r="AI286">
        <v>122.73913043458015</v>
      </c>
      <c r="AJ286">
        <v>323.1887472528033</v>
      </c>
      <c r="AK286">
        <v>260.51840000040829</v>
      </c>
      <c r="AL286">
        <v>0</v>
      </c>
      <c r="AM286">
        <v>0</v>
      </c>
      <c r="AN286" s="481">
        <v>0</v>
      </c>
      <c r="AO286">
        <v>0</v>
      </c>
      <c r="AP286">
        <v>0</v>
      </c>
      <c r="AQ286">
        <v>0</v>
      </c>
      <c r="AR286">
        <v>0</v>
      </c>
      <c r="AS286">
        <v>0</v>
      </c>
      <c r="AT286">
        <v>0</v>
      </c>
      <c r="AU286" s="481">
        <v>0</v>
      </c>
      <c r="AV286">
        <v>0</v>
      </c>
      <c r="AW286">
        <v>0</v>
      </c>
      <c r="AX286">
        <v>0</v>
      </c>
      <c r="AY286">
        <v>263.69279999984428</v>
      </c>
      <c r="AZ286">
        <v>194.26328124990687</v>
      </c>
      <c r="BA286">
        <v>77.504000000655651</v>
      </c>
      <c r="BP286" s="481">
        <v>28.793749999953434</v>
      </c>
      <c r="BQ286">
        <v>0</v>
      </c>
      <c r="BR286">
        <v>0</v>
      </c>
      <c r="BS286">
        <v>9.5999999994091922E-3</v>
      </c>
      <c r="BT286">
        <v>0</v>
      </c>
    </row>
    <row r="287" spans="1:72" ht="15.75" customHeight="1" x14ac:dyDescent="0.25">
      <c r="A287" s="324" t="s">
        <v>1204</v>
      </c>
      <c r="B287" s="326">
        <v>46246</v>
      </c>
      <c r="C287" s="332">
        <v>0.95833333333333337</v>
      </c>
      <c r="D287" s="332">
        <v>0</v>
      </c>
      <c r="E287" s="481">
        <v>2922.0312056541443</v>
      </c>
      <c r="F287">
        <v>2905.7261449098587</v>
      </c>
      <c r="G287">
        <v>1906.1240579783916</v>
      </c>
      <c r="H287">
        <v>1015.8079999983311</v>
      </c>
      <c r="I287">
        <v>437.81866898387671</v>
      </c>
      <c r="J287">
        <v>345.97315254434943</v>
      </c>
      <c r="K287">
        <v>385.50996609777212</v>
      </c>
      <c r="L287" s="481">
        <v>323.30151724070311</v>
      </c>
      <c r="M287">
        <v>402.90061017125845</v>
      </c>
      <c r="N287">
        <v>0</v>
      </c>
      <c r="O287">
        <v>0</v>
      </c>
      <c r="P287">
        <v>0</v>
      </c>
      <c r="Q287">
        <v>13.311999999918044</v>
      </c>
      <c r="R287">
        <v>100.35261835716665</v>
      </c>
      <c r="S287" s="481">
        <v>96.897855072282255</v>
      </c>
      <c r="T287">
        <v>71.75791304372251</v>
      </c>
      <c r="U287">
        <v>0</v>
      </c>
      <c r="V287">
        <v>0</v>
      </c>
      <c r="W287">
        <v>134.63373913057148</v>
      </c>
      <c r="X287">
        <v>0</v>
      </c>
      <c r="Y287">
        <v>94.478038494475186</v>
      </c>
      <c r="Z287" s="481">
        <v>0.4548828125007276</v>
      </c>
      <c r="AA287">
        <v>0</v>
      </c>
      <c r="AB287">
        <v>112.33922748453915</v>
      </c>
      <c r="AC287">
        <v>28.786465637851506</v>
      </c>
      <c r="AD287">
        <v>101.89024653937668</v>
      </c>
      <c r="AE287">
        <v>0</v>
      </c>
      <c r="AF287">
        <v>0</v>
      </c>
      <c r="AG287" s="481">
        <v>0.16704347826089361</v>
      </c>
      <c r="AH287">
        <v>1.0983695652384995E-2</v>
      </c>
      <c r="AI287">
        <v>136</v>
      </c>
      <c r="AJ287">
        <v>324.50953846145421</v>
      </c>
      <c r="AK287">
        <v>261.75999999977648</v>
      </c>
      <c r="AL287">
        <v>0</v>
      </c>
      <c r="AM287">
        <v>0</v>
      </c>
      <c r="AN287" s="481">
        <v>0</v>
      </c>
      <c r="AO287">
        <v>0</v>
      </c>
      <c r="AP287">
        <v>0</v>
      </c>
      <c r="AQ287">
        <v>0</v>
      </c>
      <c r="AR287">
        <v>0</v>
      </c>
      <c r="AS287">
        <v>0</v>
      </c>
      <c r="AT287">
        <v>0</v>
      </c>
      <c r="AU287" s="481">
        <v>0</v>
      </c>
      <c r="AV287">
        <v>0</v>
      </c>
      <c r="AW287">
        <v>0</v>
      </c>
      <c r="AX287">
        <v>0</v>
      </c>
      <c r="AY287">
        <v>268.03200000012293</v>
      </c>
      <c r="AZ287">
        <v>188.97109375009313</v>
      </c>
      <c r="BA287">
        <v>73.728000000119209</v>
      </c>
      <c r="BP287" s="481">
        <v>34.380952380946837</v>
      </c>
      <c r="BQ287">
        <v>0</v>
      </c>
      <c r="BR287">
        <v>0</v>
      </c>
      <c r="BS287">
        <v>0</v>
      </c>
      <c r="BT287">
        <v>0</v>
      </c>
    </row>
    <row r="288" spans="1:72" ht="15.75" customHeight="1" x14ac:dyDescent="0.25">
      <c r="A288" s="324" t="s">
        <v>1205</v>
      </c>
      <c r="B288" s="326">
        <v>46246</v>
      </c>
      <c r="C288" s="332">
        <v>0</v>
      </c>
      <c r="D288" s="332">
        <v>4.1666666666666664E-2</v>
      </c>
      <c r="E288" s="481">
        <v>2891.0933333337307</v>
      </c>
      <c r="F288">
        <v>2886.0178550779819</v>
      </c>
      <c r="G288">
        <v>1873.8012753427029</v>
      </c>
      <c r="H288">
        <v>1026.4932173937559</v>
      </c>
      <c r="I288">
        <v>446.0474576279521</v>
      </c>
      <c r="J288">
        <v>334.30996610224247</v>
      </c>
      <c r="K288">
        <v>386.89844068139791</v>
      </c>
      <c r="L288" s="481">
        <v>334.07823448628187</v>
      </c>
      <c r="M288">
        <v>382.62888135388494</v>
      </c>
      <c r="N288">
        <v>0</v>
      </c>
      <c r="O288">
        <v>0</v>
      </c>
      <c r="P288">
        <v>0</v>
      </c>
      <c r="Q288">
        <v>29.695999999530613</v>
      </c>
      <c r="R288">
        <v>100.20730434777215</v>
      </c>
      <c r="S288" s="481">
        <v>96.599188406020403</v>
      </c>
      <c r="T288">
        <v>71.74678260833025</v>
      </c>
      <c r="U288">
        <v>0</v>
      </c>
      <c r="V288">
        <v>0</v>
      </c>
      <c r="W288">
        <v>125.6626086961478</v>
      </c>
      <c r="X288">
        <v>0</v>
      </c>
      <c r="Y288">
        <v>94.685463863890618</v>
      </c>
      <c r="Z288" s="481">
        <v>0.56103515625</v>
      </c>
      <c r="AA288">
        <v>0</v>
      </c>
      <c r="AB288">
        <v>104.36744689848274</v>
      </c>
      <c r="AC288">
        <v>28.003907032776624</v>
      </c>
      <c r="AD288">
        <v>98.071127683855593</v>
      </c>
      <c r="AE288">
        <v>0</v>
      </c>
      <c r="AF288">
        <v>0</v>
      </c>
      <c r="AG288" s="481">
        <v>0.16646657316960045</v>
      </c>
      <c r="AH288">
        <v>1.0985799438913091E-2</v>
      </c>
      <c r="AI288">
        <v>148.10518934112042</v>
      </c>
      <c r="AJ288">
        <v>318.89600000018254</v>
      </c>
      <c r="AK288">
        <v>257.91999999992549</v>
      </c>
      <c r="AL288">
        <v>0</v>
      </c>
      <c r="AM288">
        <v>0</v>
      </c>
      <c r="AN288" s="481">
        <v>0</v>
      </c>
      <c r="AO288">
        <v>0</v>
      </c>
      <c r="AP288">
        <v>0</v>
      </c>
      <c r="AQ288">
        <v>0</v>
      </c>
      <c r="AR288">
        <v>0</v>
      </c>
      <c r="AS288">
        <v>0</v>
      </c>
      <c r="AT288">
        <v>0</v>
      </c>
      <c r="AU288" s="481">
        <v>0</v>
      </c>
      <c r="AV288">
        <v>0</v>
      </c>
      <c r="AW288">
        <v>0</v>
      </c>
      <c r="AX288">
        <v>0</v>
      </c>
      <c r="AY288">
        <v>269.74719999963418</v>
      </c>
      <c r="AZ288">
        <v>188.11796874995343</v>
      </c>
      <c r="BA288">
        <v>73.70240000076592</v>
      </c>
      <c r="BP288" s="481">
        <v>25.421932234428823</v>
      </c>
      <c r="BQ288">
        <v>0</v>
      </c>
      <c r="BR288">
        <v>0</v>
      </c>
      <c r="BS288">
        <v>0</v>
      </c>
      <c r="BT288">
        <v>0</v>
      </c>
    </row>
    <row r="289" spans="1:72" ht="15.75" customHeight="1" x14ac:dyDescent="0.25">
      <c r="A289" s="324" t="s">
        <v>1206</v>
      </c>
      <c r="B289" s="326">
        <v>46246</v>
      </c>
      <c r="C289" s="332">
        <v>4.1666666666666664E-2</v>
      </c>
      <c r="D289" s="332">
        <v>8.3333333333333329E-2</v>
      </c>
      <c r="E289" s="481">
        <v>2967.552000015974</v>
      </c>
      <c r="F289">
        <v>2956.6293333172798</v>
      </c>
      <c r="G289">
        <v>1953.6435942053795</v>
      </c>
      <c r="H289">
        <v>1037.8907826095819</v>
      </c>
      <c r="I289">
        <v>430.35769491270185</v>
      </c>
      <c r="J289">
        <v>371.83349152654409</v>
      </c>
      <c r="K289">
        <v>387.38440677523613</v>
      </c>
      <c r="L289" s="481">
        <v>340.32900339365005</v>
      </c>
      <c r="M289">
        <v>402.93532203510404</v>
      </c>
      <c r="N289">
        <v>0</v>
      </c>
      <c r="O289">
        <v>0</v>
      </c>
      <c r="P289">
        <v>0</v>
      </c>
      <c r="Q289">
        <v>12.243478261865675</v>
      </c>
      <c r="R289">
        <v>100.50226086983457</v>
      </c>
      <c r="S289" s="481">
        <v>96.918260869570076</v>
      </c>
      <c r="T289">
        <v>72.42648115940392</v>
      </c>
      <c r="U289">
        <v>0</v>
      </c>
      <c r="V289">
        <v>0</v>
      </c>
      <c r="W289">
        <v>127.04624541010708</v>
      </c>
      <c r="X289">
        <v>0</v>
      </c>
      <c r="Y289">
        <v>94.886497641447932</v>
      </c>
      <c r="Z289" s="481">
        <v>0</v>
      </c>
      <c r="AA289">
        <v>0</v>
      </c>
      <c r="AB289">
        <v>112.2296027909033</v>
      </c>
      <c r="AC289">
        <v>28.02795031061396</v>
      </c>
      <c r="AD289">
        <v>127.57604861631989</v>
      </c>
      <c r="AE289">
        <v>0</v>
      </c>
      <c r="AF289">
        <v>0</v>
      </c>
      <c r="AG289" s="481">
        <v>0.16774193547826144</v>
      </c>
      <c r="AH289">
        <v>1.1004032258142615E-2</v>
      </c>
      <c r="AI289">
        <v>150.65053763333708</v>
      </c>
      <c r="AJ289">
        <v>328.08959999983199</v>
      </c>
      <c r="AK289">
        <v>265.15200000070035</v>
      </c>
      <c r="AL289">
        <v>0</v>
      </c>
      <c r="AM289">
        <v>0</v>
      </c>
      <c r="AN289" s="481">
        <v>0</v>
      </c>
      <c r="AO289">
        <v>0</v>
      </c>
      <c r="AP289">
        <v>0</v>
      </c>
      <c r="AQ289">
        <v>0</v>
      </c>
      <c r="AR289">
        <v>0</v>
      </c>
      <c r="AS289">
        <v>0</v>
      </c>
      <c r="AT289">
        <v>0</v>
      </c>
      <c r="AU289" s="481">
        <v>0</v>
      </c>
      <c r="AV289">
        <v>0</v>
      </c>
      <c r="AW289">
        <v>0</v>
      </c>
      <c r="AX289">
        <v>0</v>
      </c>
      <c r="AY289">
        <v>264.37120000040159</v>
      </c>
      <c r="AZ289">
        <v>182.9921875</v>
      </c>
      <c r="BA289">
        <v>73.190399998798966</v>
      </c>
      <c r="BP289" s="481">
        <v>27.487740384647623</v>
      </c>
      <c r="BQ289">
        <v>0</v>
      </c>
      <c r="BR289">
        <v>0</v>
      </c>
      <c r="BS289">
        <v>0</v>
      </c>
      <c r="BT289">
        <v>0</v>
      </c>
    </row>
    <row r="290" spans="1:72" ht="15.75" customHeight="1" x14ac:dyDescent="0.25">
      <c r="A290" s="324" t="s">
        <v>1207</v>
      </c>
      <c r="B290" s="326">
        <v>46246</v>
      </c>
      <c r="C290" s="332">
        <v>8.3333333333333329E-2</v>
      </c>
      <c r="D290" s="332">
        <v>0.125</v>
      </c>
      <c r="E290" s="481">
        <v>2968.9173333346844</v>
      </c>
      <c r="F290">
        <v>2951.9990724623203</v>
      </c>
      <c r="G290">
        <v>1936.8737391233444</v>
      </c>
      <c r="H290">
        <v>1030.0549565255642</v>
      </c>
      <c r="I290">
        <v>468.98601519688964</v>
      </c>
      <c r="J290">
        <v>310.6017627120018</v>
      </c>
      <c r="K290">
        <v>379.71188778430223</v>
      </c>
      <c r="L290" s="481">
        <v>337.74644067883492</v>
      </c>
      <c r="M290">
        <v>405.70449094101787</v>
      </c>
      <c r="N290">
        <v>0</v>
      </c>
      <c r="O290">
        <v>0</v>
      </c>
      <c r="P290">
        <v>0</v>
      </c>
      <c r="Q290">
        <v>38.177391303703189</v>
      </c>
      <c r="R290">
        <v>100.57337198033929</v>
      </c>
      <c r="S290" s="481">
        <v>96.751304347999394</v>
      </c>
      <c r="T290">
        <v>70.733171014115214</v>
      </c>
      <c r="U290">
        <v>0</v>
      </c>
      <c r="V290">
        <v>0</v>
      </c>
      <c r="W290">
        <v>136.6560154594481</v>
      </c>
      <c r="X290">
        <v>0</v>
      </c>
      <c r="Y290">
        <v>94.828901397529989</v>
      </c>
      <c r="Z290" s="481">
        <v>0.529296875</v>
      </c>
      <c r="AA290">
        <v>0</v>
      </c>
      <c r="AB290">
        <v>95.559006211347878</v>
      </c>
      <c r="AC290">
        <v>27.869565217290074</v>
      </c>
      <c r="AD290">
        <v>84.396001073531806</v>
      </c>
      <c r="AE290">
        <v>0</v>
      </c>
      <c r="AF290">
        <v>0</v>
      </c>
      <c r="AG290" s="481">
        <v>0.16774193549281335</v>
      </c>
      <c r="AH290">
        <v>1.1112903225694026E-2</v>
      </c>
      <c r="AI290">
        <v>151.32258064579219</v>
      </c>
      <c r="AJ290">
        <v>325.04327804874629</v>
      </c>
      <c r="AK290">
        <v>262.33599999919534</v>
      </c>
      <c r="AL290">
        <v>0</v>
      </c>
      <c r="AM290">
        <v>0</v>
      </c>
      <c r="AN290" s="481">
        <v>0</v>
      </c>
      <c r="AO290">
        <v>0</v>
      </c>
      <c r="AP290">
        <v>0</v>
      </c>
      <c r="AQ290">
        <v>0</v>
      </c>
      <c r="AR290">
        <v>0</v>
      </c>
      <c r="AS290">
        <v>0</v>
      </c>
      <c r="AT290">
        <v>0</v>
      </c>
      <c r="AU290" s="481">
        <v>0</v>
      </c>
      <c r="AV290">
        <v>0</v>
      </c>
      <c r="AW290">
        <v>0</v>
      </c>
      <c r="AX290">
        <v>0</v>
      </c>
      <c r="AY290">
        <v>261.90719999978319</v>
      </c>
      <c r="AZ290">
        <v>180.44765624997672</v>
      </c>
      <c r="BA290">
        <v>73.51039999909699</v>
      </c>
      <c r="BP290" s="481">
        <v>34.899923780467361</v>
      </c>
      <c r="BQ290">
        <v>0</v>
      </c>
      <c r="BR290">
        <v>0</v>
      </c>
      <c r="BS290">
        <v>3.9999999989959178E-3</v>
      </c>
      <c r="BT290">
        <v>0</v>
      </c>
    </row>
    <row r="291" spans="1:72" ht="15.75" customHeight="1" x14ac:dyDescent="0.25">
      <c r="A291" s="324" t="s">
        <v>1208</v>
      </c>
      <c r="B291" s="326">
        <v>46246</v>
      </c>
      <c r="C291" s="332">
        <v>0.125</v>
      </c>
      <c r="D291" s="332">
        <v>0.16666666666666666</v>
      </c>
      <c r="E291" s="481">
        <v>2856.8709565103054</v>
      </c>
      <c r="F291">
        <v>2840.4275941848755</v>
      </c>
      <c r="G291">
        <v>1840.4693333506584</v>
      </c>
      <c r="H291">
        <v>1010.4653912931681</v>
      </c>
      <c r="I291">
        <v>452.47513734921813</v>
      </c>
      <c r="J291">
        <v>317.75240677595139</v>
      </c>
      <c r="K291">
        <v>367.98167153447866</v>
      </c>
      <c r="L291" s="481">
        <v>322.82033897936344</v>
      </c>
      <c r="M291">
        <v>386.14255990460515</v>
      </c>
      <c r="N291">
        <v>0</v>
      </c>
      <c r="O291">
        <v>0</v>
      </c>
      <c r="P291">
        <v>0</v>
      </c>
      <c r="Q291">
        <v>37.19791304320097</v>
      </c>
      <c r="R291">
        <v>100.32541062822565</v>
      </c>
      <c r="S291" s="481">
        <v>96.77356521692127</v>
      </c>
      <c r="T291">
        <v>72.25878260936588</v>
      </c>
      <c r="U291">
        <v>0</v>
      </c>
      <c r="V291">
        <v>0</v>
      </c>
      <c r="W291">
        <v>124.8166956519708</v>
      </c>
      <c r="X291">
        <v>0</v>
      </c>
      <c r="Y291">
        <v>95.096445824485272</v>
      </c>
      <c r="Z291" s="481">
        <v>0</v>
      </c>
      <c r="AA291">
        <v>0</v>
      </c>
      <c r="AB291">
        <v>100.81677018618211</v>
      </c>
      <c r="AC291">
        <v>27.903416149318218</v>
      </c>
      <c r="AD291">
        <v>86.310326087288558</v>
      </c>
      <c r="AE291">
        <v>0</v>
      </c>
      <c r="AF291">
        <v>0</v>
      </c>
      <c r="AG291" s="481">
        <v>0.16974193547503091</v>
      </c>
      <c r="AH291">
        <v>1.1209677419401487E-2</v>
      </c>
      <c r="AI291">
        <v>135.17712716199458</v>
      </c>
      <c r="AJ291">
        <v>314.97272195131518</v>
      </c>
      <c r="AK291">
        <v>253.54240000061691</v>
      </c>
      <c r="AL291">
        <v>0</v>
      </c>
      <c r="AM291">
        <v>0</v>
      </c>
      <c r="AN291" s="481">
        <v>0</v>
      </c>
      <c r="AO291">
        <v>0</v>
      </c>
      <c r="AP291">
        <v>0</v>
      </c>
      <c r="AQ291">
        <v>0</v>
      </c>
      <c r="AR291">
        <v>0</v>
      </c>
      <c r="AS291">
        <v>0</v>
      </c>
      <c r="AT291">
        <v>0</v>
      </c>
      <c r="AU291" s="481">
        <v>0</v>
      </c>
      <c r="AV291">
        <v>0</v>
      </c>
      <c r="AW291">
        <v>0</v>
      </c>
      <c r="AX291">
        <v>0</v>
      </c>
      <c r="AY291">
        <v>258.56000000005588</v>
      </c>
      <c r="AZ291">
        <v>181.87109375</v>
      </c>
      <c r="BA291">
        <v>73.728000000119209</v>
      </c>
      <c r="BP291" s="481">
        <v>33.840701219509356</v>
      </c>
      <c r="BQ291">
        <v>0</v>
      </c>
      <c r="BR291">
        <v>0</v>
      </c>
      <c r="BS291">
        <v>0</v>
      </c>
      <c r="BT291">
        <v>0</v>
      </c>
    </row>
    <row r="292" spans="1:72" ht="15.75" customHeight="1" x14ac:dyDescent="0.25">
      <c r="A292" s="324" t="s">
        <v>1209</v>
      </c>
      <c r="B292" s="326">
        <v>46246</v>
      </c>
      <c r="C292" s="332">
        <v>0.16666666666666666</v>
      </c>
      <c r="D292" s="332">
        <v>0.20833333333333334</v>
      </c>
      <c r="E292" s="481">
        <v>2905.5183767974377</v>
      </c>
      <c r="F292">
        <v>2906.082318842411</v>
      </c>
      <c r="G292">
        <v>1890.2023262381554</v>
      </c>
      <c r="H292">
        <v>1035.2343188524246</v>
      </c>
      <c r="I292">
        <v>433.27349152415991</v>
      </c>
      <c r="J292">
        <v>323.47986441105604</v>
      </c>
      <c r="K292">
        <v>365.8630508556962</v>
      </c>
      <c r="L292" s="481">
        <v>329.83213559538126</v>
      </c>
      <c r="M292">
        <v>427.92786440625787</v>
      </c>
      <c r="N292">
        <v>0</v>
      </c>
      <c r="O292">
        <v>0</v>
      </c>
      <c r="P292">
        <v>0</v>
      </c>
      <c r="Q292">
        <v>21.793391304090619</v>
      </c>
      <c r="R292">
        <v>100.45773913012818</v>
      </c>
      <c r="S292" s="481">
        <v>97.107478261459619</v>
      </c>
      <c r="T292">
        <v>71.479652172885835</v>
      </c>
      <c r="U292">
        <v>0</v>
      </c>
      <c r="V292">
        <v>0</v>
      </c>
      <c r="W292">
        <v>119.29600000008941</v>
      </c>
      <c r="X292">
        <v>0</v>
      </c>
      <c r="Y292">
        <v>94.611628709826618</v>
      </c>
      <c r="Z292" s="481">
        <v>0</v>
      </c>
      <c r="AA292">
        <v>0</v>
      </c>
      <c r="AB292">
        <v>98.399068322964013</v>
      </c>
      <c r="AC292">
        <v>27.886956521775573</v>
      </c>
      <c r="AD292">
        <v>94.764208074659109</v>
      </c>
      <c r="AE292">
        <v>0</v>
      </c>
      <c r="AF292">
        <v>0</v>
      </c>
      <c r="AG292" s="481">
        <v>0.1677419354855374</v>
      </c>
      <c r="AH292">
        <v>1.0983783309939099E-2</v>
      </c>
      <c r="AI292">
        <v>143.79891304392368</v>
      </c>
      <c r="AJ292">
        <v>312.0319999998901</v>
      </c>
      <c r="AK292">
        <v>249.98399999924004</v>
      </c>
      <c r="AL292">
        <v>0</v>
      </c>
      <c r="AM292">
        <v>0</v>
      </c>
      <c r="AN292" s="481">
        <v>0</v>
      </c>
      <c r="AO292">
        <v>0</v>
      </c>
      <c r="AP292">
        <v>0</v>
      </c>
      <c r="AQ292">
        <v>0</v>
      </c>
      <c r="AR292">
        <v>0</v>
      </c>
      <c r="AS292">
        <v>0</v>
      </c>
      <c r="AT292">
        <v>0</v>
      </c>
      <c r="AU292" s="481">
        <v>0</v>
      </c>
      <c r="AV292">
        <v>0</v>
      </c>
      <c r="AW292">
        <v>0</v>
      </c>
      <c r="AX292">
        <v>0</v>
      </c>
      <c r="AY292">
        <v>267.4464000002481</v>
      </c>
      <c r="AZ292">
        <v>180.47734375006985</v>
      </c>
      <c r="BA292">
        <v>73.196800000965595</v>
      </c>
      <c r="BP292" s="481">
        <v>31.875</v>
      </c>
      <c r="BQ292">
        <v>0</v>
      </c>
      <c r="BR292">
        <v>0</v>
      </c>
      <c r="BS292">
        <v>7.0000000014260877E-3</v>
      </c>
      <c r="BT292">
        <v>0</v>
      </c>
    </row>
    <row r="293" spans="1:72" ht="15.75" customHeight="1" x14ac:dyDescent="0.25">
      <c r="A293" s="324" t="s">
        <v>1210</v>
      </c>
      <c r="B293" s="326">
        <v>46246</v>
      </c>
      <c r="C293" s="332">
        <v>0.20833333333333334</v>
      </c>
      <c r="D293" s="332">
        <v>0.25</v>
      </c>
      <c r="E293" s="481">
        <v>2938.8799999952316</v>
      </c>
      <c r="F293">
        <v>2921.8430145084858</v>
      </c>
      <c r="G293">
        <v>1938.9046882390976</v>
      </c>
      <c r="H293">
        <v>1010.6286376714706</v>
      </c>
      <c r="I293">
        <v>429.59403390064836</v>
      </c>
      <c r="J293">
        <v>381.93464406579733</v>
      </c>
      <c r="K293">
        <v>367.94576270878315</v>
      </c>
      <c r="L293" s="481">
        <v>330.38752542436123</v>
      </c>
      <c r="M293">
        <v>424.94264407083392</v>
      </c>
      <c r="N293">
        <v>0</v>
      </c>
      <c r="O293">
        <v>0</v>
      </c>
      <c r="P293">
        <v>0</v>
      </c>
      <c r="Q293">
        <v>23.707826087251306</v>
      </c>
      <c r="R293">
        <v>100.59686956554651</v>
      </c>
      <c r="S293" s="481">
        <v>96.985043477732688</v>
      </c>
      <c r="T293">
        <v>70.010434783063829</v>
      </c>
      <c r="U293">
        <v>0</v>
      </c>
      <c r="V293">
        <v>0</v>
      </c>
      <c r="W293">
        <v>117.21460869535804</v>
      </c>
      <c r="X293">
        <v>0</v>
      </c>
      <c r="Y293">
        <v>94.954968943726271</v>
      </c>
      <c r="Z293" s="481">
        <v>0.548828125</v>
      </c>
      <c r="AA293">
        <v>0</v>
      </c>
      <c r="AB293">
        <v>102.31723895482719</v>
      </c>
      <c r="AC293">
        <v>27.781055900268257</v>
      </c>
      <c r="AD293">
        <v>147.09006211161613</v>
      </c>
      <c r="AE293">
        <v>0</v>
      </c>
      <c r="AF293">
        <v>0</v>
      </c>
      <c r="AG293" s="481">
        <v>0.16569892472762149</v>
      </c>
      <c r="AH293">
        <v>1.109282959328084E-2</v>
      </c>
      <c r="AI293">
        <v>145.20137914922088</v>
      </c>
      <c r="AJ293">
        <v>309.79520000028424</v>
      </c>
      <c r="AK293">
        <v>248.78445714339614</v>
      </c>
      <c r="AL293">
        <v>0</v>
      </c>
      <c r="AM293">
        <v>0</v>
      </c>
      <c r="AN293" s="481">
        <v>0</v>
      </c>
      <c r="AO293">
        <v>0</v>
      </c>
      <c r="AP293">
        <v>0</v>
      </c>
      <c r="AQ293">
        <v>0</v>
      </c>
      <c r="AR293">
        <v>0</v>
      </c>
      <c r="AS293">
        <v>0</v>
      </c>
      <c r="AT293">
        <v>0</v>
      </c>
      <c r="AU293" s="481">
        <v>0</v>
      </c>
      <c r="AV293">
        <v>0</v>
      </c>
      <c r="AW293">
        <v>0</v>
      </c>
      <c r="AX293">
        <v>0</v>
      </c>
      <c r="AY293">
        <v>266.42239999957383</v>
      </c>
      <c r="AZ293">
        <v>180.01171875</v>
      </c>
      <c r="BA293">
        <v>73.19679999910295</v>
      </c>
      <c r="BP293" s="481">
        <v>26.481249999953434</v>
      </c>
      <c r="BQ293">
        <v>0</v>
      </c>
      <c r="BR293">
        <v>0</v>
      </c>
      <c r="BS293">
        <v>0</v>
      </c>
      <c r="BT293">
        <v>0</v>
      </c>
    </row>
    <row r="294" spans="1:72" ht="15.75" customHeight="1" x14ac:dyDescent="0.25">
      <c r="A294" s="324" t="s">
        <v>783</v>
      </c>
      <c r="B294" s="326">
        <v>46247</v>
      </c>
      <c r="C294" s="332">
        <v>0.25</v>
      </c>
      <c r="D294" s="332">
        <v>0.29166666666666669</v>
      </c>
      <c r="E294" s="481">
        <v>2808.4906666874886</v>
      </c>
      <c r="F294">
        <v>2792.0049929022789</v>
      </c>
      <c r="G294">
        <v>1759.8849855065346</v>
      </c>
      <c r="H294">
        <v>1043.589565217495</v>
      </c>
      <c r="I294">
        <v>412.67499240115285</v>
      </c>
      <c r="J294">
        <v>310.39349152520299</v>
      </c>
      <c r="K294">
        <v>361.21166101843119</v>
      </c>
      <c r="L294" s="481">
        <v>326.01383050531149</v>
      </c>
      <c r="M294">
        <v>345.20949152484536</v>
      </c>
      <c r="N294">
        <v>0</v>
      </c>
      <c r="O294">
        <v>6.4000000013038516E-2</v>
      </c>
      <c r="P294">
        <v>0.12800000002607703</v>
      </c>
      <c r="Q294">
        <v>8.703999999910593</v>
      </c>
      <c r="R294">
        <v>100.3408695650287</v>
      </c>
      <c r="S294" s="481">
        <v>96.635145236272365</v>
      </c>
      <c r="T294">
        <v>65.869913044385612</v>
      </c>
      <c r="U294">
        <v>0</v>
      </c>
      <c r="V294">
        <v>0</v>
      </c>
      <c r="W294">
        <v>121.84388019423932</v>
      </c>
      <c r="X294">
        <v>0</v>
      </c>
      <c r="Y294">
        <v>92.419254658743739</v>
      </c>
      <c r="Z294" s="481">
        <v>0</v>
      </c>
      <c r="AA294">
        <v>1.3736413043225184</v>
      </c>
      <c r="AB294">
        <v>94.137729989364743</v>
      </c>
      <c r="AC294">
        <v>28.698757763952017</v>
      </c>
      <c r="AD294">
        <v>77.003984530456364</v>
      </c>
      <c r="AE294">
        <v>0</v>
      </c>
      <c r="AF294">
        <v>0</v>
      </c>
      <c r="AG294" s="481">
        <v>0.16574193548512994</v>
      </c>
      <c r="AH294">
        <v>1.0997311827850353E-2</v>
      </c>
      <c r="AI294">
        <v>138.45161290280521</v>
      </c>
      <c r="AJ294">
        <v>325.11558095226064</v>
      </c>
      <c r="AK294">
        <v>262.50596337020397</v>
      </c>
      <c r="AL294">
        <v>0</v>
      </c>
      <c r="AM294">
        <v>0</v>
      </c>
      <c r="AN294" s="481">
        <v>0</v>
      </c>
      <c r="AO294">
        <v>0</v>
      </c>
      <c r="AP294">
        <v>0</v>
      </c>
      <c r="AQ294">
        <v>0</v>
      </c>
      <c r="AR294">
        <v>0</v>
      </c>
      <c r="AS294">
        <v>0</v>
      </c>
      <c r="AT294">
        <v>0</v>
      </c>
      <c r="AU294" s="481">
        <v>0</v>
      </c>
      <c r="AV294">
        <v>0</v>
      </c>
      <c r="AW294">
        <v>0</v>
      </c>
      <c r="AX294">
        <v>0</v>
      </c>
      <c r="AY294">
        <v>265.18720000004396</v>
      </c>
      <c r="AZ294">
        <v>174.40781249990687</v>
      </c>
      <c r="BA294">
        <v>69.612800002098083</v>
      </c>
      <c r="BP294" s="481">
        <v>21.987500000046566</v>
      </c>
      <c r="BQ294">
        <v>0</v>
      </c>
      <c r="BR294">
        <v>0</v>
      </c>
      <c r="BS294">
        <v>2.2287333333333663</v>
      </c>
      <c r="BT294">
        <v>1.8544000000001688</v>
      </c>
    </row>
    <row r="295" spans="1:72" ht="15.75" customHeight="1" x14ac:dyDescent="0.25">
      <c r="A295" s="324" t="s">
        <v>784</v>
      </c>
      <c r="B295" s="326">
        <v>46247</v>
      </c>
      <c r="C295" s="332">
        <v>0.29166666666666669</v>
      </c>
      <c r="D295" s="332">
        <v>0.33333333333333331</v>
      </c>
      <c r="E295" s="481">
        <v>2889.0453333258629</v>
      </c>
      <c r="F295">
        <v>2889.1766882836819</v>
      </c>
      <c r="G295">
        <v>1811.1146666705608</v>
      </c>
      <c r="H295">
        <v>1092.5337971150875</v>
      </c>
      <c r="I295">
        <v>391.94602454453707</v>
      </c>
      <c r="J295">
        <v>336.53152542561293</v>
      </c>
      <c r="K295">
        <v>366.76555932313204</v>
      </c>
      <c r="L295" s="481">
        <v>334.48352542519569</v>
      </c>
      <c r="M295">
        <v>379.29654237255454</v>
      </c>
      <c r="N295">
        <v>0</v>
      </c>
      <c r="O295">
        <v>0</v>
      </c>
      <c r="P295">
        <v>0</v>
      </c>
      <c r="Q295">
        <v>17.185391304083169</v>
      </c>
      <c r="R295">
        <v>100.31860869610682</v>
      </c>
      <c r="S295" s="481">
        <v>96.60033302474767</v>
      </c>
      <c r="T295">
        <v>51.133217390626669</v>
      </c>
      <c r="U295">
        <v>0</v>
      </c>
      <c r="V295">
        <v>0</v>
      </c>
      <c r="W295">
        <v>113.52029371913522</v>
      </c>
      <c r="X295">
        <v>0</v>
      </c>
      <c r="Y295">
        <v>94.668637794442475</v>
      </c>
      <c r="Z295" s="481">
        <v>0.529296875</v>
      </c>
      <c r="AA295">
        <v>8.606311525858473</v>
      </c>
      <c r="AB295">
        <v>116.98962850123644</v>
      </c>
      <c r="AC295">
        <v>28.617524685803801</v>
      </c>
      <c r="AD295">
        <v>97.119496854953468</v>
      </c>
      <c r="AE295">
        <v>0</v>
      </c>
      <c r="AF295">
        <v>0</v>
      </c>
      <c r="AG295" s="481">
        <v>0.16777699860540451</v>
      </c>
      <c r="AH295">
        <v>1.0985945535367136E-2</v>
      </c>
      <c r="AI295">
        <v>149.73655913956463</v>
      </c>
      <c r="AJ295">
        <v>311.65561904758215</v>
      </c>
      <c r="AK295">
        <v>250.71917948685586</v>
      </c>
      <c r="AL295">
        <v>0</v>
      </c>
      <c r="AM295">
        <v>0</v>
      </c>
      <c r="AN295" s="481">
        <v>0</v>
      </c>
      <c r="AO295">
        <v>0</v>
      </c>
      <c r="AP295">
        <v>0</v>
      </c>
      <c r="AQ295">
        <v>0</v>
      </c>
      <c r="AR295">
        <v>0</v>
      </c>
      <c r="AS295">
        <v>0</v>
      </c>
      <c r="AT295">
        <v>0</v>
      </c>
      <c r="AU295" s="481">
        <v>0</v>
      </c>
      <c r="AV295">
        <v>0</v>
      </c>
      <c r="AW295">
        <v>0</v>
      </c>
      <c r="AX295">
        <v>0</v>
      </c>
      <c r="AY295">
        <v>284.33600000059232</v>
      </c>
      <c r="AZ295">
        <v>167.57734375004657</v>
      </c>
      <c r="BA295">
        <v>58.182399999350309</v>
      </c>
      <c r="BP295" s="481">
        <v>14.606249999953434</v>
      </c>
      <c r="BQ295">
        <v>0</v>
      </c>
      <c r="BR295">
        <v>0</v>
      </c>
      <c r="BS295">
        <v>17.06665833333318</v>
      </c>
      <c r="BT295">
        <v>12.674328813558532</v>
      </c>
    </row>
    <row r="296" spans="1:72" ht="15.75" customHeight="1" x14ac:dyDescent="0.25">
      <c r="A296" s="324" t="s">
        <v>785</v>
      </c>
      <c r="B296" s="326">
        <v>46247</v>
      </c>
      <c r="C296" s="332">
        <v>0.33333333333333331</v>
      </c>
      <c r="D296" s="332">
        <v>0.375</v>
      </c>
      <c r="E296" s="481">
        <v>2905.9042318761349</v>
      </c>
      <c r="F296">
        <v>2889.6983188390732</v>
      </c>
      <c r="G296">
        <v>1854.122666656971</v>
      </c>
      <c r="H296">
        <v>1059.4986666440964</v>
      </c>
      <c r="I296">
        <v>402.62291525676847</v>
      </c>
      <c r="J296">
        <v>314.31593219935894</v>
      </c>
      <c r="K296">
        <v>383.87850847095251</v>
      </c>
      <c r="L296" s="481">
        <v>331.1511864438653</v>
      </c>
      <c r="M296">
        <v>424.2252655364573</v>
      </c>
      <c r="N296">
        <v>0</v>
      </c>
      <c r="O296">
        <v>0</v>
      </c>
      <c r="P296">
        <v>0</v>
      </c>
      <c r="Q296">
        <v>29.339826087467372</v>
      </c>
      <c r="R296">
        <v>97.302260869182646</v>
      </c>
      <c r="S296" s="481">
        <v>96.484792270697653</v>
      </c>
      <c r="T296">
        <v>28.56069565191865</v>
      </c>
      <c r="U296">
        <v>0</v>
      </c>
      <c r="V296">
        <v>0</v>
      </c>
      <c r="W296">
        <v>137.06017391290516</v>
      </c>
      <c r="X296">
        <v>0</v>
      </c>
      <c r="Y296">
        <v>94.447948304470628</v>
      </c>
      <c r="Z296" s="481">
        <v>0</v>
      </c>
      <c r="AA296">
        <v>18.65999898390146</v>
      </c>
      <c r="AB296">
        <v>109.79531290009618</v>
      </c>
      <c r="AC296">
        <v>28.331330128014088</v>
      </c>
      <c r="AD296">
        <v>91.905493108555675</v>
      </c>
      <c r="AE296">
        <v>0</v>
      </c>
      <c r="AF296">
        <v>0</v>
      </c>
      <c r="AG296" s="481">
        <v>0.16773913042561617</v>
      </c>
      <c r="AH296">
        <v>1.0983695652157621E-2</v>
      </c>
      <c r="AI296">
        <v>143.97849462367594</v>
      </c>
      <c r="AJ296">
        <v>320.44800000009127</v>
      </c>
      <c r="AK296">
        <v>258.17599999997765</v>
      </c>
      <c r="AL296">
        <v>0</v>
      </c>
      <c r="AM296">
        <v>0</v>
      </c>
      <c r="AN296" s="481">
        <v>0</v>
      </c>
      <c r="AO296">
        <v>0</v>
      </c>
      <c r="AP296">
        <v>0</v>
      </c>
      <c r="AQ296">
        <v>0</v>
      </c>
      <c r="AR296">
        <v>0</v>
      </c>
      <c r="AS296">
        <v>0</v>
      </c>
      <c r="AT296">
        <v>0</v>
      </c>
      <c r="AU296" s="481">
        <v>0</v>
      </c>
      <c r="AV296">
        <v>0</v>
      </c>
      <c r="AW296">
        <v>0</v>
      </c>
      <c r="AX296">
        <v>0</v>
      </c>
      <c r="AY296">
        <v>282.62399999983609</v>
      </c>
      <c r="AZ296">
        <v>152.65703124995343</v>
      </c>
      <c r="BA296">
        <v>50.688000001013279</v>
      </c>
      <c r="BP296" s="481">
        <v>10.454725609859452</v>
      </c>
      <c r="BQ296">
        <v>0</v>
      </c>
      <c r="BR296">
        <v>0</v>
      </c>
      <c r="BS296">
        <v>39.249683963585994</v>
      </c>
      <c r="BT296">
        <v>29.093977068794629</v>
      </c>
    </row>
    <row r="297" spans="1:72" ht="15.75" customHeight="1" x14ac:dyDescent="0.25">
      <c r="A297" s="324" t="s">
        <v>786</v>
      </c>
      <c r="B297" s="326">
        <v>46247</v>
      </c>
      <c r="C297" s="332">
        <v>0.375</v>
      </c>
      <c r="D297" s="332">
        <v>0.41666666666666669</v>
      </c>
      <c r="E297" s="481">
        <v>2971.1731014549732</v>
      </c>
      <c r="F297">
        <v>2955.1155942082405</v>
      </c>
      <c r="G297">
        <v>1906.3615072667599</v>
      </c>
      <c r="H297">
        <v>1076.2240000218153</v>
      </c>
      <c r="I297">
        <v>370.95492226630449</v>
      </c>
      <c r="J297">
        <v>326.04854237288237</v>
      </c>
      <c r="K297">
        <v>382.65282057225704</v>
      </c>
      <c r="L297" s="481">
        <v>341.07877966016531</v>
      </c>
      <c r="M297">
        <v>470.33419208973646</v>
      </c>
      <c r="N297">
        <v>0</v>
      </c>
      <c r="O297">
        <v>0</v>
      </c>
      <c r="P297">
        <v>0</v>
      </c>
      <c r="Q297">
        <v>32.834782608784735</v>
      </c>
      <c r="R297">
        <v>100.23513043485582</v>
      </c>
      <c r="S297" s="481">
        <v>96.700599033851177</v>
      </c>
      <c r="T297">
        <v>10.752000000327826</v>
      </c>
      <c r="U297">
        <v>0</v>
      </c>
      <c r="V297">
        <v>0</v>
      </c>
      <c r="W297">
        <v>132.61913043539971</v>
      </c>
      <c r="X297">
        <v>0</v>
      </c>
      <c r="Y297">
        <v>93.645651866681874</v>
      </c>
      <c r="Z297" s="481">
        <v>0</v>
      </c>
      <c r="AA297">
        <v>27.294618498417549</v>
      </c>
      <c r="AB297">
        <v>110.01928025996312</v>
      </c>
      <c r="AC297">
        <v>28.5859375</v>
      </c>
      <c r="AD297">
        <v>114.34990749321878</v>
      </c>
      <c r="AE297">
        <v>0</v>
      </c>
      <c r="AF297">
        <v>0</v>
      </c>
      <c r="AG297" s="481">
        <v>0.16773913044016808</v>
      </c>
      <c r="AH297">
        <v>1.1438858695555609E-2</v>
      </c>
      <c r="AI297">
        <v>154.61290322523564</v>
      </c>
      <c r="AJ297">
        <v>327.55199999990873</v>
      </c>
      <c r="AK297">
        <v>264.69775609765202</v>
      </c>
      <c r="AL297">
        <v>0</v>
      </c>
      <c r="AM297">
        <v>0</v>
      </c>
      <c r="AN297" s="481">
        <v>0</v>
      </c>
      <c r="AO297">
        <v>0</v>
      </c>
      <c r="AP297">
        <v>0</v>
      </c>
      <c r="AQ297">
        <v>0</v>
      </c>
      <c r="AR297">
        <v>0</v>
      </c>
      <c r="AS297">
        <v>0</v>
      </c>
      <c r="AT297">
        <v>0</v>
      </c>
      <c r="AU297" s="481">
        <v>0</v>
      </c>
      <c r="AV297">
        <v>0</v>
      </c>
      <c r="AW297">
        <v>0</v>
      </c>
      <c r="AX297">
        <v>0</v>
      </c>
      <c r="AY297">
        <v>283.82400000002235</v>
      </c>
      <c r="AZ297">
        <v>140.53750000009313</v>
      </c>
      <c r="BA297">
        <v>56.29828860796988</v>
      </c>
      <c r="BP297" s="481">
        <v>11.642149390187114</v>
      </c>
      <c r="BQ297">
        <v>0</v>
      </c>
      <c r="BR297">
        <v>0</v>
      </c>
      <c r="BS297">
        <v>65.791924369746994</v>
      </c>
      <c r="BT297">
        <v>49.372894117645046</v>
      </c>
    </row>
    <row r="298" spans="1:72" ht="15.75" customHeight="1" x14ac:dyDescent="0.25">
      <c r="A298" s="324" t="s">
        <v>955</v>
      </c>
      <c r="B298" s="326">
        <v>46247</v>
      </c>
      <c r="C298" s="332">
        <v>0.41666666666666669</v>
      </c>
      <c r="D298" s="332">
        <v>0.45833333333333331</v>
      </c>
      <c r="E298" s="481">
        <v>2971.2324637770653</v>
      </c>
      <c r="F298">
        <v>2956.7777391076088</v>
      </c>
      <c r="G298">
        <v>1875.6118260622025</v>
      </c>
      <c r="H298">
        <v>1100.4586666673422</v>
      </c>
      <c r="I298">
        <v>337.0282641723752</v>
      </c>
      <c r="J298">
        <v>285.81749152764678</v>
      </c>
      <c r="K298">
        <v>374.8641963750124</v>
      </c>
      <c r="L298" s="481">
        <v>329.20732203125954</v>
      </c>
      <c r="M298">
        <v>548.06562712043524</v>
      </c>
      <c r="N298">
        <v>0</v>
      </c>
      <c r="O298">
        <v>0</v>
      </c>
      <c r="P298">
        <v>0</v>
      </c>
      <c r="Q298">
        <v>41.160347825847566</v>
      </c>
      <c r="R298">
        <v>67.53947826102376</v>
      </c>
      <c r="S298" s="481">
        <v>96.467478260863572</v>
      </c>
      <c r="T298">
        <v>11.163826086558402</v>
      </c>
      <c r="U298">
        <v>0</v>
      </c>
      <c r="V298">
        <v>0</v>
      </c>
      <c r="W298">
        <v>135.14573912974447</v>
      </c>
      <c r="X298">
        <v>0</v>
      </c>
      <c r="Y298">
        <v>90.279687500093132</v>
      </c>
      <c r="Z298" s="481">
        <v>0</v>
      </c>
      <c r="AA298">
        <v>31.083092730958015</v>
      </c>
      <c r="AB298">
        <v>74.250126164872199</v>
      </c>
      <c r="AC298">
        <v>28.777319487649947</v>
      </c>
      <c r="AD298">
        <v>116.15969373844564</v>
      </c>
      <c r="AE298">
        <v>0</v>
      </c>
      <c r="AF298">
        <v>0</v>
      </c>
      <c r="AG298" s="481">
        <v>0.16573913042884669</v>
      </c>
      <c r="AH298">
        <v>1.140353260871052E-2</v>
      </c>
      <c r="AI298">
        <v>143.34513791557401</v>
      </c>
      <c r="AJ298">
        <v>329.21287804865278</v>
      </c>
      <c r="AK298">
        <v>266.37736585363746</v>
      </c>
      <c r="AL298">
        <v>0</v>
      </c>
      <c r="AM298">
        <v>0</v>
      </c>
      <c r="AN298" s="481">
        <v>0</v>
      </c>
      <c r="AO298">
        <v>0</v>
      </c>
      <c r="AP298">
        <v>0</v>
      </c>
      <c r="AQ298">
        <v>0</v>
      </c>
      <c r="AR298">
        <v>0</v>
      </c>
      <c r="AS298">
        <v>0</v>
      </c>
      <c r="AT298">
        <v>0</v>
      </c>
      <c r="AU298" s="481">
        <v>0</v>
      </c>
      <c r="AV298">
        <v>0</v>
      </c>
      <c r="AW298">
        <v>0</v>
      </c>
      <c r="AX298">
        <v>0</v>
      </c>
      <c r="AY298">
        <v>283.31199999991804</v>
      </c>
      <c r="AZ298">
        <v>140.53749999997672</v>
      </c>
      <c r="BA298">
        <v>48.63611138984561</v>
      </c>
      <c r="BP298" s="481">
        <v>8.4093750000465661</v>
      </c>
      <c r="BQ298">
        <v>0</v>
      </c>
      <c r="BR298">
        <v>0</v>
      </c>
      <c r="BS298">
        <v>78.365907563025758</v>
      </c>
      <c r="BT298">
        <v>58.431576470589789</v>
      </c>
    </row>
    <row r="299" spans="1:72" ht="15.75" customHeight="1" x14ac:dyDescent="0.25">
      <c r="A299" s="324" t="s">
        <v>956</v>
      </c>
      <c r="B299" s="326">
        <v>46247</v>
      </c>
      <c r="C299" s="332">
        <v>0.45833333333333331</v>
      </c>
      <c r="D299" s="332">
        <v>0.5</v>
      </c>
      <c r="E299" s="481">
        <v>2919.49820291996</v>
      </c>
      <c r="F299">
        <v>2920.8041739165783</v>
      </c>
      <c r="G299">
        <v>1872.554666697979</v>
      </c>
      <c r="H299">
        <v>1060.1813333183527</v>
      </c>
      <c r="I299">
        <v>410.3636610172689</v>
      </c>
      <c r="J299">
        <v>331.13682291284204</v>
      </c>
      <c r="K299">
        <v>374.81871186196804</v>
      </c>
      <c r="L299" s="481">
        <v>330.04040677845478</v>
      </c>
      <c r="M299">
        <v>421.74915254116058</v>
      </c>
      <c r="N299">
        <v>0</v>
      </c>
      <c r="O299">
        <v>0</v>
      </c>
      <c r="P299">
        <v>0</v>
      </c>
      <c r="Q299">
        <v>35.412096618674695</v>
      </c>
      <c r="R299">
        <v>99.567304347641766</v>
      </c>
      <c r="S299" s="481">
        <v>96.239304347895086</v>
      </c>
      <c r="T299">
        <v>8.292173913680017</v>
      </c>
      <c r="U299">
        <v>0</v>
      </c>
      <c r="V299">
        <v>0</v>
      </c>
      <c r="W299">
        <v>193.93669565208256</v>
      </c>
      <c r="X299">
        <v>0</v>
      </c>
      <c r="Y299">
        <v>94.189440993592143</v>
      </c>
      <c r="Z299" s="481">
        <v>7.7568359375</v>
      </c>
      <c r="AA299">
        <v>39.296380166430026</v>
      </c>
      <c r="AB299">
        <v>115.03105590073392</v>
      </c>
      <c r="AC299">
        <v>28.277368012350053</v>
      </c>
      <c r="AD299">
        <v>116.1446540877223</v>
      </c>
      <c r="AE299">
        <v>0</v>
      </c>
      <c r="AF299">
        <v>0</v>
      </c>
      <c r="AG299" s="481">
        <v>0.16573913043612265</v>
      </c>
      <c r="AH299">
        <v>1.1358695652234019E-2</v>
      </c>
      <c r="AI299">
        <v>146.03804347850382</v>
      </c>
      <c r="AJ299">
        <v>327.6959219512064</v>
      </c>
      <c r="AK299">
        <v>264.89287804905325</v>
      </c>
      <c r="AL299">
        <v>0</v>
      </c>
      <c r="AM299">
        <v>0</v>
      </c>
      <c r="AN299" s="481">
        <v>0</v>
      </c>
      <c r="AO299">
        <v>0</v>
      </c>
      <c r="AP299">
        <v>0</v>
      </c>
      <c r="AQ299">
        <v>0</v>
      </c>
      <c r="AR299">
        <v>0</v>
      </c>
      <c r="AS299">
        <v>0</v>
      </c>
      <c r="AT299">
        <v>0</v>
      </c>
      <c r="AU299" s="481">
        <v>0</v>
      </c>
      <c r="AV299">
        <v>0</v>
      </c>
      <c r="AW299">
        <v>0</v>
      </c>
      <c r="AX299">
        <v>0</v>
      </c>
      <c r="AY299">
        <v>280.88959999987856</v>
      </c>
      <c r="AZ299">
        <v>140.20937499997672</v>
      </c>
      <c r="BA299">
        <v>43.507200002670288</v>
      </c>
      <c r="BP299" s="481">
        <v>12.159374999930151</v>
      </c>
      <c r="BQ299">
        <v>0</v>
      </c>
      <c r="BR299">
        <v>0</v>
      </c>
      <c r="BS299">
        <v>95.450966386553773</v>
      </c>
      <c r="BT299">
        <v>69.695512605041586</v>
      </c>
    </row>
    <row r="300" spans="1:72" ht="15.75" customHeight="1" x14ac:dyDescent="0.25">
      <c r="A300" s="324" t="s">
        <v>957</v>
      </c>
      <c r="B300" s="326">
        <v>46247</v>
      </c>
      <c r="C300" s="332">
        <v>0.5</v>
      </c>
      <c r="D300" s="332">
        <v>0.54166666666666663</v>
      </c>
      <c r="E300" s="481">
        <v>2843.9893333017826</v>
      </c>
      <c r="F300">
        <v>2823.8358260691166</v>
      </c>
      <c r="G300">
        <v>1797.4613333046436</v>
      </c>
      <c r="H300">
        <v>1043.2482318878174</v>
      </c>
      <c r="I300">
        <v>358.71240678057075</v>
      </c>
      <c r="J300">
        <v>321.25351723656058</v>
      </c>
      <c r="K300">
        <v>365.30766101926565</v>
      </c>
      <c r="L300" s="481">
        <v>320.26961543411016</v>
      </c>
      <c r="M300">
        <v>429.55932203307748</v>
      </c>
      <c r="N300">
        <v>0</v>
      </c>
      <c r="O300">
        <v>0</v>
      </c>
      <c r="P300">
        <v>0</v>
      </c>
      <c r="Q300">
        <v>58.977045751176775</v>
      </c>
      <c r="R300">
        <v>100.52237475197762</v>
      </c>
      <c r="S300" s="481">
        <v>96.747703324537724</v>
      </c>
      <c r="T300">
        <v>8.703999999910593</v>
      </c>
      <c r="U300">
        <v>0</v>
      </c>
      <c r="V300">
        <v>0</v>
      </c>
      <c r="W300">
        <v>132.05147826112807</v>
      </c>
      <c r="X300">
        <v>0</v>
      </c>
      <c r="Y300">
        <v>94.400621118023992</v>
      </c>
      <c r="Z300" s="481">
        <v>0</v>
      </c>
      <c r="AA300">
        <v>41.527753665111959</v>
      </c>
      <c r="AB300">
        <v>115.95006793458015</v>
      </c>
      <c r="AC300">
        <v>29.020768633577973</v>
      </c>
      <c r="AD300">
        <v>115.3125</v>
      </c>
      <c r="AE300">
        <v>0</v>
      </c>
      <c r="AF300">
        <v>0</v>
      </c>
      <c r="AG300" s="481">
        <v>0.16573913043976063</v>
      </c>
      <c r="AH300">
        <v>1.1983695652133974E-2</v>
      </c>
      <c r="AI300">
        <v>134.47282608691603</v>
      </c>
      <c r="AJ300">
        <v>316.22400000016205</v>
      </c>
      <c r="AK300">
        <v>255.01439999975264</v>
      </c>
      <c r="AL300">
        <v>0</v>
      </c>
      <c r="AM300">
        <v>0</v>
      </c>
      <c r="AN300" s="481">
        <v>0</v>
      </c>
      <c r="AO300">
        <v>0</v>
      </c>
      <c r="AP300">
        <v>0</v>
      </c>
      <c r="AQ300">
        <v>0</v>
      </c>
      <c r="AR300">
        <v>0</v>
      </c>
      <c r="AS300">
        <v>0</v>
      </c>
      <c r="AT300">
        <v>0</v>
      </c>
      <c r="AU300" s="481">
        <v>0</v>
      </c>
      <c r="AV300">
        <v>0</v>
      </c>
      <c r="AW300">
        <v>0</v>
      </c>
      <c r="AX300">
        <v>0</v>
      </c>
      <c r="AY300">
        <v>280.87039999989793</v>
      </c>
      <c r="AZ300">
        <v>141.75</v>
      </c>
      <c r="BA300">
        <v>40.435199998319149</v>
      </c>
      <c r="BP300" s="481">
        <v>12.923246951191686</v>
      </c>
      <c r="BQ300">
        <v>0</v>
      </c>
      <c r="BR300">
        <v>0</v>
      </c>
      <c r="BS300">
        <v>104.30461344537798</v>
      </c>
      <c r="BT300">
        <v>74.252310924373887</v>
      </c>
    </row>
    <row r="301" spans="1:72" ht="15.75" customHeight="1" x14ac:dyDescent="0.25">
      <c r="A301" s="324" t="s">
        <v>958</v>
      </c>
      <c r="B301" s="326">
        <v>46247</v>
      </c>
      <c r="C301" s="332">
        <v>0.54166666666666663</v>
      </c>
      <c r="D301" s="332">
        <v>0.58333333333333337</v>
      </c>
      <c r="E301" s="481">
        <v>2938.3716312050819</v>
      </c>
      <c r="F301">
        <v>2938.3457391262054</v>
      </c>
      <c r="G301">
        <v>1884.1599999964237</v>
      </c>
      <c r="H301">
        <v>1067.8984347730875</v>
      </c>
      <c r="I301">
        <v>424.52610169351101</v>
      </c>
      <c r="J301">
        <v>311.34986323863268</v>
      </c>
      <c r="K301">
        <v>367.45979660749435</v>
      </c>
      <c r="L301" s="481">
        <v>330.7861133813858</v>
      </c>
      <c r="M301">
        <v>444.68471770733595</v>
      </c>
      <c r="N301">
        <v>0</v>
      </c>
      <c r="O301">
        <v>0</v>
      </c>
      <c r="P301">
        <v>0</v>
      </c>
      <c r="Q301">
        <v>42.915901108644903</v>
      </c>
      <c r="R301">
        <v>99.541625248268247</v>
      </c>
      <c r="S301" s="481">
        <v>96.430938673205674</v>
      </c>
      <c r="T301">
        <v>2.0479999994859099</v>
      </c>
      <c r="U301">
        <v>0</v>
      </c>
      <c r="V301">
        <v>0</v>
      </c>
      <c r="W301">
        <v>223.78852173965424</v>
      </c>
      <c r="X301">
        <v>0</v>
      </c>
      <c r="Y301">
        <v>94.295031056273729</v>
      </c>
      <c r="Z301" s="481">
        <v>0</v>
      </c>
      <c r="AA301">
        <v>49.301448466605507</v>
      </c>
      <c r="AB301">
        <v>110.43721064832062</v>
      </c>
      <c r="AC301">
        <v>28.783918866422027</v>
      </c>
      <c r="AD301">
        <v>120.38625776395202</v>
      </c>
      <c r="AE301">
        <v>0</v>
      </c>
      <c r="AF301">
        <v>0</v>
      </c>
      <c r="AG301" s="481">
        <v>0.16576390837144572</v>
      </c>
      <c r="AH301">
        <v>1.1485361150334938E-2</v>
      </c>
      <c r="AI301">
        <v>145.26764843426645</v>
      </c>
      <c r="AJ301">
        <v>304.43839999986812</v>
      </c>
      <c r="AK301">
        <v>244.3519999999553</v>
      </c>
      <c r="AL301">
        <v>0</v>
      </c>
      <c r="AM301">
        <v>0</v>
      </c>
      <c r="AN301" s="481">
        <v>0</v>
      </c>
      <c r="AO301">
        <v>0</v>
      </c>
      <c r="AP301">
        <v>0</v>
      </c>
      <c r="AQ301">
        <v>0</v>
      </c>
      <c r="AR301">
        <v>0</v>
      </c>
      <c r="AS301">
        <v>0</v>
      </c>
      <c r="AT301">
        <v>0</v>
      </c>
      <c r="AU301" s="481">
        <v>0</v>
      </c>
      <c r="AV301">
        <v>0</v>
      </c>
      <c r="AW301">
        <v>0</v>
      </c>
      <c r="AX301">
        <v>0</v>
      </c>
      <c r="AY301">
        <v>281.76960000023246</v>
      </c>
      <c r="AZ301">
        <v>141.41249999997672</v>
      </c>
      <c r="BA301">
        <v>36.851199999451637</v>
      </c>
      <c r="BP301" s="481">
        <v>9.2642530488083139</v>
      </c>
      <c r="BQ301">
        <v>1.611328125</v>
      </c>
      <c r="BR301">
        <v>0</v>
      </c>
      <c r="BS301">
        <v>113.57397927170859</v>
      </c>
      <c r="BT301">
        <v>78.128999999997177</v>
      </c>
    </row>
    <row r="302" spans="1:72" ht="15.75" customHeight="1" x14ac:dyDescent="0.25">
      <c r="A302" s="324" t="s">
        <v>959</v>
      </c>
      <c r="B302" s="326">
        <v>46247</v>
      </c>
      <c r="C302" s="332">
        <v>0.58333333333333337</v>
      </c>
      <c r="D302" s="332">
        <v>0.625</v>
      </c>
      <c r="E302" s="481">
        <v>2873.0806586444378</v>
      </c>
      <c r="F302">
        <v>2856.811594247818</v>
      </c>
      <c r="G302">
        <v>1840.4693333506584</v>
      </c>
      <c r="H302">
        <v>1043.1443478316069</v>
      </c>
      <c r="I302">
        <v>386.16949152573943</v>
      </c>
      <c r="J302">
        <v>312.05966101959348</v>
      </c>
      <c r="K302">
        <v>365.32368188351393</v>
      </c>
      <c r="L302" s="481">
        <v>299.77166101336479</v>
      </c>
      <c r="M302">
        <v>468.17986207082868</v>
      </c>
      <c r="N302">
        <v>0</v>
      </c>
      <c r="O302">
        <v>0</v>
      </c>
      <c r="P302">
        <v>0</v>
      </c>
      <c r="Q302">
        <v>61.017043478786945</v>
      </c>
      <c r="R302">
        <v>99.82330434769392</v>
      </c>
      <c r="S302" s="481">
        <v>38.601531914900988</v>
      </c>
      <c r="T302">
        <v>15.104000000283122</v>
      </c>
      <c r="U302">
        <v>0</v>
      </c>
      <c r="V302">
        <v>0</v>
      </c>
      <c r="W302">
        <v>180.46392270550132</v>
      </c>
      <c r="X302">
        <v>0</v>
      </c>
      <c r="Y302">
        <v>94.404800449032336</v>
      </c>
      <c r="Z302" s="481">
        <v>0</v>
      </c>
      <c r="AA302">
        <v>35.045671088970266</v>
      </c>
      <c r="AB302">
        <v>97.670272904448211</v>
      </c>
      <c r="AC302">
        <v>28.583799342159182</v>
      </c>
      <c r="AD302">
        <v>119.65838509332389</v>
      </c>
      <c r="AE302">
        <v>0</v>
      </c>
      <c r="AF302">
        <v>0</v>
      </c>
      <c r="AG302" s="481">
        <v>0.16647311827910016</v>
      </c>
      <c r="AH302">
        <v>1.1233870967771509E-2</v>
      </c>
      <c r="AI302">
        <v>116.40322580561042</v>
      </c>
      <c r="AJ302">
        <v>322.17280000005849</v>
      </c>
      <c r="AK302">
        <v>259.8656000001356</v>
      </c>
      <c r="AL302">
        <v>0</v>
      </c>
      <c r="AM302">
        <v>0</v>
      </c>
      <c r="AN302" s="481">
        <v>0</v>
      </c>
      <c r="AO302">
        <v>0</v>
      </c>
      <c r="AP302">
        <v>0</v>
      </c>
      <c r="AQ302">
        <v>0</v>
      </c>
      <c r="AR302">
        <v>0</v>
      </c>
      <c r="AS302">
        <v>0</v>
      </c>
      <c r="AT302">
        <v>0</v>
      </c>
      <c r="AU302" s="481">
        <v>0</v>
      </c>
      <c r="AV302">
        <v>0</v>
      </c>
      <c r="AW302">
        <v>0</v>
      </c>
      <c r="AX302">
        <v>0</v>
      </c>
      <c r="AY302">
        <v>275.63839999958873</v>
      </c>
      <c r="AZ302">
        <v>169.05000000004657</v>
      </c>
      <c r="BA302">
        <v>49.267200000584126</v>
      </c>
      <c r="BP302" s="481">
        <v>14.106250000069849</v>
      </c>
      <c r="BQ302">
        <v>0</v>
      </c>
      <c r="BR302">
        <v>0</v>
      </c>
      <c r="BS302">
        <v>74.655899999999747</v>
      </c>
      <c r="BT302">
        <v>50.358799999998155</v>
      </c>
    </row>
    <row r="303" spans="1:72" ht="15.75" customHeight="1" x14ac:dyDescent="0.25">
      <c r="A303" s="324" t="s">
        <v>960</v>
      </c>
      <c r="B303" s="326">
        <v>46247</v>
      </c>
      <c r="C303" s="332">
        <v>0.625</v>
      </c>
      <c r="D303" s="332">
        <v>0.66666666666666663</v>
      </c>
      <c r="E303" s="481">
        <v>2889.1343768239021</v>
      </c>
      <c r="F303">
        <v>2889.6983188092709</v>
      </c>
      <c r="G303">
        <v>1857.5359999835491</v>
      </c>
      <c r="H303">
        <v>1047.8636521846056</v>
      </c>
      <c r="I303">
        <v>333.5023960582912</v>
      </c>
      <c r="J303">
        <v>326.4650847427547</v>
      </c>
      <c r="K303">
        <v>366.47184354066849</v>
      </c>
      <c r="L303" s="481">
        <v>309.90752542763948</v>
      </c>
      <c r="M303">
        <v>521.49908123910427</v>
      </c>
      <c r="N303">
        <v>0</v>
      </c>
      <c r="O303">
        <v>0</v>
      </c>
      <c r="P303">
        <v>0</v>
      </c>
      <c r="Q303">
        <v>31.877565217204392</v>
      </c>
      <c r="R303">
        <v>99.576579710002989</v>
      </c>
      <c r="S303" s="481">
        <v>0</v>
      </c>
      <c r="T303">
        <v>12.031999999657273</v>
      </c>
      <c r="U303">
        <v>0</v>
      </c>
      <c r="V303">
        <v>0</v>
      </c>
      <c r="W303">
        <v>182.43277294561267</v>
      </c>
      <c r="X303">
        <v>0</v>
      </c>
      <c r="Y303">
        <v>93.834329985547811</v>
      </c>
      <c r="Z303" s="481">
        <v>0</v>
      </c>
      <c r="AA303">
        <v>33.553513693623245</v>
      </c>
      <c r="AB303">
        <v>108.99407894723117</v>
      </c>
      <c r="AC303">
        <v>28.627623406238854</v>
      </c>
      <c r="AD303">
        <v>119.71118012443185</v>
      </c>
      <c r="AE303">
        <v>0</v>
      </c>
      <c r="AF303">
        <v>0</v>
      </c>
      <c r="AG303" s="481">
        <v>0.16501075268024579</v>
      </c>
      <c r="AH303">
        <v>1.1391129032062963E-2</v>
      </c>
      <c r="AI303">
        <v>125.1505376342684</v>
      </c>
      <c r="AJ303">
        <v>308.68800000008196</v>
      </c>
      <c r="AK303">
        <v>248.76800000015646</v>
      </c>
      <c r="AL303">
        <v>0</v>
      </c>
      <c r="AM303">
        <v>0</v>
      </c>
      <c r="AN303" s="481">
        <v>0</v>
      </c>
      <c r="AO303">
        <v>0</v>
      </c>
      <c r="AP303">
        <v>0</v>
      </c>
      <c r="AQ303">
        <v>0</v>
      </c>
      <c r="AR303">
        <v>0</v>
      </c>
      <c r="AS303">
        <v>0</v>
      </c>
      <c r="AT303">
        <v>0</v>
      </c>
      <c r="AU303" s="481">
        <v>0</v>
      </c>
      <c r="AV303">
        <v>0</v>
      </c>
      <c r="AW303">
        <v>0</v>
      </c>
      <c r="AX303">
        <v>0</v>
      </c>
      <c r="AY303">
        <v>273.32800000021234</v>
      </c>
      <c r="AZ303">
        <v>176.03281250002328</v>
      </c>
      <c r="BA303">
        <v>52.204800000414252</v>
      </c>
      <c r="BP303" s="481">
        <v>16.690624999930151</v>
      </c>
      <c r="BQ303">
        <v>0</v>
      </c>
      <c r="BR303">
        <v>0</v>
      </c>
      <c r="BS303">
        <v>67.769633333333331</v>
      </c>
      <c r="BT303">
        <v>44.651700000002165</v>
      </c>
    </row>
    <row r="304" spans="1:72" ht="15.75" customHeight="1" x14ac:dyDescent="0.25">
      <c r="A304" s="324" t="s">
        <v>961</v>
      </c>
      <c r="B304" s="326">
        <v>46247</v>
      </c>
      <c r="C304" s="332">
        <v>0.66666666666666663</v>
      </c>
      <c r="D304" s="332">
        <v>0.70833333333333337</v>
      </c>
      <c r="E304" s="481">
        <v>2997.5893333256245</v>
      </c>
      <c r="F304">
        <v>2980.5523478090763</v>
      </c>
      <c r="G304">
        <v>1888.9386666715145</v>
      </c>
      <c r="H304">
        <v>1117.525333315134</v>
      </c>
      <c r="I304">
        <v>361.11672258749604</v>
      </c>
      <c r="J304">
        <v>329.98414962366223</v>
      </c>
      <c r="K304">
        <v>338.92664407193661</v>
      </c>
      <c r="L304" s="481">
        <v>334.66187258809805</v>
      </c>
      <c r="M304">
        <v>489.15959322080016</v>
      </c>
      <c r="N304">
        <v>0</v>
      </c>
      <c r="O304">
        <v>0</v>
      </c>
      <c r="P304">
        <v>0</v>
      </c>
      <c r="Q304">
        <v>25.087999999523163</v>
      </c>
      <c r="R304">
        <v>99.558028985746205</v>
      </c>
      <c r="S304" s="481">
        <v>0</v>
      </c>
      <c r="T304">
        <v>36.693333333358169</v>
      </c>
      <c r="U304">
        <v>0</v>
      </c>
      <c r="V304">
        <v>0</v>
      </c>
      <c r="W304">
        <v>181.90642705373466</v>
      </c>
      <c r="X304">
        <v>0</v>
      </c>
      <c r="Y304">
        <v>94.079192546661943</v>
      </c>
      <c r="Z304" s="481">
        <v>0</v>
      </c>
      <c r="AA304">
        <v>18.142335500800982</v>
      </c>
      <c r="AB304">
        <v>100.515625</v>
      </c>
      <c r="AC304">
        <v>28.780764751601964</v>
      </c>
      <c r="AD304">
        <v>117.61917701829225</v>
      </c>
      <c r="AE304">
        <v>0</v>
      </c>
      <c r="AF304">
        <v>0</v>
      </c>
      <c r="AG304" s="481">
        <v>0.16374193548472249</v>
      </c>
      <c r="AH304">
        <v>1.197580645157359E-2</v>
      </c>
      <c r="AI304">
        <v>148.39784946292639</v>
      </c>
      <c r="AJ304">
        <v>298.91840000008233</v>
      </c>
      <c r="AK304">
        <v>239.50079999957234</v>
      </c>
      <c r="AL304">
        <v>0</v>
      </c>
      <c r="AM304">
        <v>0</v>
      </c>
      <c r="AN304" s="481">
        <v>0</v>
      </c>
      <c r="AO304">
        <v>0</v>
      </c>
      <c r="AP304">
        <v>0</v>
      </c>
      <c r="AQ304">
        <v>0</v>
      </c>
      <c r="AR304">
        <v>0</v>
      </c>
      <c r="AS304">
        <v>0</v>
      </c>
      <c r="AT304">
        <v>0</v>
      </c>
      <c r="AU304" s="481">
        <v>0</v>
      </c>
      <c r="AV304">
        <v>0</v>
      </c>
      <c r="AW304">
        <v>0</v>
      </c>
      <c r="AX304">
        <v>0</v>
      </c>
      <c r="AY304">
        <v>280.88640000019222</v>
      </c>
      <c r="AZ304">
        <v>194.38749999995343</v>
      </c>
      <c r="BA304">
        <v>65.913599999621511</v>
      </c>
      <c r="BP304" s="481">
        <v>8.1187500000232831</v>
      </c>
      <c r="BQ304">
        <v>5.72509765625</v>
      </c>
      <c r="BR304">
        <v>0</v>
      </c>
      <c r="BS304">
        <v>36.575546218487943</v>
      </c>
      <c r="BT304">
        <v>24.586289915965608</v>
      </c>
    </row>
    <row r="305" spans="1:72" ht="15.75" customHeight="1" x14ac:dyDescent="0.25">
      <c r="A305" s="324" t="s">
        <v>962</v>
      </c>
      <c r="B305" s="326">
        <v>46247</v>
      </c>
      <c r="C305" s="332">
        <v>0.70833333333333337</v>
      </c>
      <c r="D305" s="332">
        <v>0.75</v>
      </c>
      <c r="E305" s="481">
        <v>2954.9375072419643</v>
      </c>
      <c r="F305">
        <v>2955.2639999985695</v>
      </c>
      <c r="G305">
        <v>1884.508595764637</v>
      </c>
      <c r="H305">
        <v>1084.3417971283197</v>
      </c>
      <c r="I305">
        <v>340.73166101798415</v>
      </c>
      <c r="J305">
        <v>334.99103682115674</v>
      </c>
      <c r="K305">
        <v>357.11566101759672</v>
      </c>
      <c r="L305" s="481">
        <v>307.97682758420706</v>
      </c>
      <c r="M305">
        <v>531.23037287965417</v>
      </c>
      <c r="N305">
        <v>0</v>
      </c>
      <c r="O305">
        <v>0</v>
      </c>
      <c r="P305">
        <v>0</v>
      </c>
      <c r="Q305">
        <v>30.208000000566244</v>
      </c>
      <c r="R305">
        <v>99.553082125261426</v>
      </c>
      <c r="S305" s="481">
        <v>0</v>
      </c>
      <c r="T305">
        <v>53.663536231964827</v>
      </c>
      <c r="U305">
        <v>0</v>
      </c>
      <c r="V305">
        <v>0</v>
      </c>
      <c r="W305">
        <v>141.47722512111068</v>
      </c>
      <c r="X305">
        <v>0</v>
      </c>
      <c r="Y305">
        <v>94.032608695793897</v>
      </c>
      <c r="Z305" s="481">
        <v>0.52685546875</v>
      </c>
      <c r="AA305">
        <v>9.1798694681492634</v>
      </c>
      <c r="AB305">
        <v>97.389266304206103</v>
      </c>
      <c r="AC305">
        <v>28.708365683443844</v>
      </c>
      <c r="AD305">
        <v>115.23796583805233</v>
      </c>
      <c r="AE305">
        <v>0</v>
      </c>
      <c r="AF305">
        <v>0</v>
      </c>
      <c r="AG305" s="481">
        <v>0.1657419354924059</v>
      </c>
      <c r="AH305">
        <v>1.1334677419426953E-2</v>
      </c>
      <c r="AI305">
        <v>125.80107526853681</v>
      </c>
      <c r="AJ305">
        <v>316.26638048770837</v>
      </c>
      <c r="AK305">
        <v>255.46239999961108</v>
      </c>
      <c r="AL305">
        <v>0</v>
      </c>
      <c r="AM305">
        <v>0</v>
      </c>
      <c r="AN305" s="481">
        <v>0</v>
      </c>
      <c r="AO305">
        <v>0</v>
      </c>
      <c r="AP305">
        <v>0</v>
      </c>
      <c r="AQ305">
        <v>0</v>
      </c>
      <c r="AR305">
        <v>0</v>
      </c>
      <c r="AS305">
        <v>0</v>
      </c>
      <c r="AT305">
        <v>0</v>
      </c>
      <c r="AU305" s="481">
        <v>0</v>
      </c>
      <c r="AV305">
        <v>0</v>
      </c>
      <c r="AW305">
        <v>0</v>
      </c>
      <c r="AX305">
        <v>0</v>
      </c>
      <c r="AY305">
        <v>274.05439999978989</v>
      </c>
      <c r="AZ305">
        <v>205.68281250004657</v>
      </c>
      <c r="BA305">
        <v>71.167999999597669</v>
      </c>
      <c r="BP305" s="481">
        <v>0</v>
      </c>
      <c r="BQ305">
        <v>14.345097201723547</v>
      </c>
      <c r="BR305">
        <v>0</v>
      </c>
      <c r="BS305">
        <v>18.658003781512889</v>
      </c>
      <c r="BT305">
        <v>11.630610084033833</v>
      </c>
    </row>
    <row r="306" spans="1:72" ht="15.75" customHeight="1" x14ac:dyDescent="0.25">
      <c r="A306" s="324" t="s">
        <v>1413</v>
      </c>
      <c r="B306" s="326">
        <v>46247</v>
      </c>
      <c r="C306" s="332">
        <v>0.75</v>
      </c>
      <c r="D306" s="332">
        <v>0.79166666666666663</v>
      </c>
      <c r="E306" s="481">
        <v>2984.2624927759171</v>
      </c>
      <c r="F306">
        <v>2951.4351304471493</v>
      </c>
      <c r="G306">
        <v>1949.3474042415619</v>
      </c>
      <c r="H306">
        <v>1033.2902028858662</v>
      </c>
      <c r="I306">
        <v>387.24555931985378</v>
      </c>
      <c r="J306">
        <v>343.9598644040525</v>
      </c>
      <c r="K306">
        <v>355.777458794415</v>
      </c>
      <c r="L306" s="481">
        <v>315.33933372795582</v>
      </c>
      <c r="M306">
        <v>543.39867679774761</v>
      </c>
      <c r="N306">
        <v>0</v>
      </c>
      <c r="O306">
        <v>0</v>
      </c>
      <c r="P306">
        <v>0</v>
      </c>
      <c r="Q306">
        <v>20.423111110925674</v>
      </c>
      <c r="R306">
        <v>100.14361352706328</v>
      </c>
      <c r="S306" s="481">
        <v>0</v>
      </c>
      <c r="T306">
        <v>72.014646918512881</v>
      </c>
      <c r="U306">
        <v>0</v>
      </c>
      <c r="V306">
        <v>0</v>
      </c>
      <c r="W306">
        <v>168.24765217397362</v>
      </c>
      <c r="X306">
        <v>0</v>
      </c>
      <c r="Y306">
        <v>94.045225155074149</v>
      </c>
      <c r="Z306" s="481">
        <v>0.5439453125</v>
      </c>
      <c r="AA306">
        <v>0.27911490685073659</v>
      </c>
      <c r="AB306">
        <v>106.7201086957939</v>
      </c>
      <c r="AC306">
        <v>28.416634316556156</v>
      </c>
      <c r="AD306">
        <v>106.29503105673939</v>
      </c>
      <c r="AE306">
        <v>0</v>
      </c>
      <c r="AF306">
        <v>0</v>
      </c>
      <c r="AG306" s="481">
        <v>0.16574193547421601</v>
      </c>
      <c r="AH306">
        <v>1.1366935483692941E-2</v>
      </c>
      <c r="AI306">
        <v>131.43548387102783</v>
      </c>
      <c r="AJ306">
        <v>305.18321951199323</v>
      </c>
      <c r="AK306">
        <v>245.09440000075847</v>
      </c>
      <c r="AL306">
        <v>0</v>
      </c>
      <c r="AM306">
        <v>0</v>
      </c>
      <c r="AN306" s="481">
        <v>0</v>
      </c>
      <c r="AO306">
        <v>0</v>
      </c>
      <c r="AP306">
        <v>0</v>
      </c>
      <c r="AQ306">
        <v>0</v>
      </c>
      <c r="AR306">
        <v>0</v>
      </c>
      <c r="AS306">
        <v>0</v>
      </c>
      <c r="AT306">
        <v>0</v>
      </c>
      <c r="AU306" s="481">
        <v>0</v>
      </c>
      <c r="AV306">
        <v>0</v>
      </c>
      <c r="AW306">
        <v>0</v>
      </c>
      <c r="AX306">
        <v>0</v>
      </c>
      <c r="AY306">
        <v>267.56479999981821</v>
      </c>
      <c r="AZ306">
        <v>194.95624999993015</v>
      </c>
      <c r="BA306">
        <v>72.28800000064075</v>
      </c>
      <c r="BP306" s="481">
        <v>0</v>
      </c>
      <c r="BQ306">
        <v>17.00773482952718</v>
      </c>
      <c r="BR306">
        <v>0</v>
      </c>
      <c r="BS306">
        <v>0.26445000000057917</v>
      </c>
      <c r="BT306">
        <v>0.41259999999965657</v>
      </c>
    </row>
    <row r="307" spans="1:72" ht="15.75" customHeight="1" x14ac:dyDescent="0.25">
      <c r="A307" s="324" t="s">
        <v>1414</v>
      </c>
      <c r="B307" s="326">
        <v>46247</v>
      </c>
      <c r="C307" s="332">
        <v>0.79166666666666663</v>
      </c>
      <c r="D307" s="332">
        <v>0.83333333333333337</v>
      </c>
      <c r="E307" s="481">
        <v>3004.4159999787807</v>
      </c>
      <c r="F307">
        <v>3004.14886957407</v>
      </c>
      <c r="G307">
        <v>1957.8880000114441</v>
      </c>
      <c r="H307">
        <v>1059.7165390104055</v>
      </c>
      <c r="I307">
        <v>382.17498743534088</v>
      </c>
      <c r="J307">
        <v>336.28350782766938</v>
      </c>
      <c r="K307">
        <v>368.17354129254818</v>
      </c>
      <c r="L307" s="481">
        <v>325.75562008470297</v>
      </c>
      <c r="M307">
        <v>542.9850834608078</v>
      </c>
      <c r="N307">
        <v>0</v>
      </c>
      <c r="O307">
        <v>0</v>
      </c>
      <c r="P307">
        <v>0</v>
      </c>
      <c r="Q307">
        <v>32.312888888642192</v>
      </c>
      <c r="R307">
        <v>99.539478260558099</v>
      </c>
      <c r="S307" s="481">
        <v>0</v>
      </c>
      <c r="T307">
        <v>72.784394627436996</v>
      </c>
      <c r="U307">
        <v>0</v>
      </c>
      <c r="V307">
        <v>0</v>
      </c>
      <c r="W307">
        <v>149.254678260535</v>
      </c>
      <c r="X307">
        <v>0</v>
      </c>
      <c r="Y307">
        <v>94.118749999906868</v>
      </c>
      <c r="Z307" s="481">
        <v>0.5263671875</v>
      </c>
      <c r="AA307">
        <v>0</v>
      </c>
      <c r="AB307">
        <v>113.60597826074809</v>
      </c>
      <c r="AC307">
        <v>28.358149509876966</v>
      </c>
      <c r="AD307">
        <v>91.791407867334783</v>
      </c>
      <c r="AE307">
        <v>0</v>
      </c>
      <c r="AF307">
        <v>0</v>
      </c>
      <c r="AG307" s="481">
        <v>0.1677419354855374</v>
      </c>
      <c r="AH307">
        <v>1.1350806451673634E-2</v>
      </c>
      <c r="AI307">
        <v>138.84852734953165</v>
      </c>
      <c r="AJ307">
        <v>307.28960000001825</v>
      </c>
      <c r="AK307">
        <v>247.03999999910593</v>
      </c>
      <c r="AL307">
        <v>0</v>
      </c>
      <c r="AM307">
        <v>0</v>
      </c>
      <c r="AN307" s="481">
        <v>0</v>
      </c>
      <c r="AO307">
        <v>0</v>
      </c>
      <c r="AP307">
        <v>0</v>
      </c>
      <c r="AQ307">
        <v>0</v>
      </c>
      <c r="AR307">
        <v>0</v>
      </c>
      <c r="AS307">
        <v>0</v>
      </c>
      <c r="AT307">
        <v>0</v>
      </c>
      <c r="AU307" s="481">
        <v>0</v>
      </c>
      <c r="AV307">
        <v>0</v>
      </c>
      <c r="AW307">
        <v>0</v>
      </c>
      <c r="AX307">
        <v>0</v>
      </c>
      <c r="AY307">
        <v>268.54400000022724</v>
      </c>
      <c r="AZ307">
        <v>191.51328125002328</v>
      </c>
      <c r="BA307">
        <v>72.191999999806285</v>
      </c>
      <c r="BP307" s="481">
        <v>0</v>
      </c>
      <c r="BQ307">
        <v>18.330664062497817</v>
      </c>
      <c r="BR307">
        <v>0</v>
      </c>
      <c r="BS307">
        <v>1.0999999998603016E-2</v>
      </c>
      <c r="BT307">
        <v>0</v>
      </c>
    </row>
    <row r="308" spans="1:72" ht="15.75" customHeight="1" x14ac:dyDescent="0.25">
      <c r="A308" s="324" t="s">
        <v>1415</v>
      </c>
      <c r="B308" s="326">
        <v>46247</v>
      </c>
      <c r="C308" s="332">
        <v>0.83333333333333337</v>
      </c>
      <c r="D308" s="332">
        <v>0.875</v>
      </c>
      <c r="E308" s="481">
        <v>2987.34933334589</v>
      </c>
      <c r="F308">
        <v>2971.6480000019073</v>
      </c>
      <c r="G308">
        <v>1922.9829565286636</v>
      </c>
      <c r="H308">
        <v>1076.0061276555061</v>
      </c>
      <c r="I308">
        <v>377.80657188594341</v>
      </c>
      <c r="J308">
        <v>340.07717013731599</v>
      </c>
      <c r="K308">
        <v>365.8626948222518</v>
      </c>
      <c r="L308" s="481">
        <v>325.85549855977297</v>
      </c>
      <c r="M308">
        <v>506.19657872617245</v>
      </c>
      <c r="N308">
        <v>0</v>
      </c>
      <c r="O308">
        <v>0</v>
      </c>
      <c r="P308">
        <v>0</v>
      </c>
      <c r="Q308">
        <v>27.648000000044703</v>
      </c>
      <c r="R308">
        <v>100.25182608701289</v>
      </c>
      <c r="S308" s="481">
        <v>0</v>
      </c>
      <c r="T308">
        <v>73.246175846084952</v>
      </c>
      <c r="U308">
        <v>0</v>
      </c>
      <c r="V308">
        <v>0</v>
      </c>
      <c r="W308">
        <v>155.11819130368531</v>
      </c>
      <c r="X308">
        <v>0</v>
      </c>
      <c r="Y308">
        <v>94.489751552697271</v>
      </c>
      <c r="Z308" s="481">
        <v>0.52197265625</v>
      </c>
      <c r="AA308">
        <v>0</v>
      </c>
      <c r="AB308">
        <v>100.82453416148201</v>
      </c>
      <c r="AC308">
        <v>28.50006089406088</v>
      </c>
      <c r="AD308">
        <v>107.95684523787349</v>
      </c>
      <c r="AE308">
        <v>0</v>
      </c>
      <c r="AF308">
        <v>0</v>
      </c>
      <c r="AG308" s="481">
        <v>0.16374100046596141</v>
      </c>
      <c r="AH308">
        <v>1.1233695652208553E-2</v>
      </c>
      <c r="AI308">
        <v>139.15217391308397</v>
      </c>
      <c r="AJ308">
        <v>302.47039999999106</v>
      </c>
      <c r="AK308">
        <v>242.91840000078082</v>
      </c>
      <c r="AL308">
        <v>0</v>
      </c>
      <c r="AM308">
        <v>0</v>
      </c>
      <c r="AN308" s="481">
        <v>0</v>
      </c>
      <c r="AO308">
        <v>0</v>
      </c>
      <c r="AP308">
        <v>0</v>
      </c>
      <c r="AQ308">
        <v>0</v>
      </c>
      <c r="AR308">
        <v>0</v>
      </c>
      <c r="AS308">
        <v>0</v>
      </c>
      <c r="AT308">
        <v>0</v>
      </c>
      <c r="AU308" s="481">
        <v>0</v>
      </c>
      <c r="AV308">
        <v>0</v>
      </c>
      <c r="AW308">
        <v>0</v>
      </c>
      <c r="AX308">
        <v>0</v>
      </c>
      <c r="AY308">
        <v>270.14400000032037</v>
      </c>
      <c r="AZ308">
        <v>194.4296875</v>
      </c>
      <c r="BA308">
        <v>72.684799998998642</v>
      </c>
      <c r="BP308" s="481">
        <v>0</v>
      </c>
      <c r="BQ308">
        <v>21.446630859376455</v>
      </c>
      <c r="BR308">
        <v>0</v>
      </c>
      <c r="BS308">
        <v>7.9999999998108251E-3</v>
      </c>
      <c r="BT308">
        <v>0</v>
      </c>
    </row>
    <row r="309" spans="1:72" ht="15.75" customHeight="1" x14ac:dyDescent="0.25">
      <c r="A309" s="324" t="s">
        <v>1416</v>
      </c>
      <c r="B309" s="326">
        <v>46247</v>
      </c>
      <c r="C309" s="332">
        <v>0.875</v>
      </c>
      <c r="D309" s="332">
        <v>0.91666666666666663</v>
      </c>
      <c r="E309" s="481">
        <v>2905.9339130520821</v>
      </c>
      <c r="F309">
        <v>2905.4293333292007</v>
      </c>
      <c r="G309">
        <v>1886.2970434725285</v>
      </c>
      <c r="H309">
        <v>1027.0719999969006</v>
      </c>
      <c r="I309">
        <v>368.15403389930725</v>
      </c>
      <c r="J309">
        <v>320.94111046567559</v>
      </c>
      <c r="K309">
        <v>359.19837288558483</v>
      </c>
      <c r="L309" s="481">
        <v>327.12461016327143</v>
      </c>
      <c r="M309">
        <v>513.07606779783964</v>
      </c>
      <c r="N309">
        <v>0</v>
      </c>
      <c r="O309">
        <v>0</v>
      </c>
      <c r="P309">
        <v>0</v>
      </c>
      <c r="Q309">
        <v>13.824000000022352</v>
      </c>
      <c r="R309">
        <v>99.795478260610253</v>
      </c>
      <c r="S309" s="481">
        <v>0</v>
      </c>
      <c r="T309">
        <v>73.260521738789976</v>
      </c>
      <c r="U309">
        <v>0</v>
      </c>
      <c r="V309">
        <v>0</v>
      </c>
      <c r="W309">
        <v>153.51095652207732</v>
      </c>
      <c r="X309">
        <v>0</v>
      </c>
      <c r="Y309">
        <v>94.545031056273729</v>
      </c>
      <c r="Z309" s="481">
        <v>0.18986558618053095</v>
      </c>
      <c r="AA309">
        <v>0</v>
      </c>
      <c r="AB309">
        <v>87.471050077583641</v>
      </c>
      <c r="AC309">
        <v>28.743352096062154</v>
      </c>
      <c r="AD309">
        <v>102.625</v>
      </c>
      <c r="AE309">
        <v>0</v>
      </c>
      <c r="AF309">
        <v>0</v>
      </c>
      <c r="AG309" s="481">
        <v>0.1677428705006605</v>
      </c>
      <c r="AH309">
        <v>1.1342917251113249E-2</v>
      </c>
      <c r="AI309">
        <v>140.23913043458015</v>
      </c>
      <c r="AJ309">
        <v>289.6480000000447</v>
      </c>
      <c r="AK309">
        <v>231.52761904802173</v>
      </c>
      <c r="AL309">
        <v>0</v>
      </c>
      <c r="AM309">
        <v>0</v>
      </c>
      <c r="AN309" s="481">
        <v>0</v>
      </c>
      <c r="AO309">
        <v>0</v>
      </c>
      <c r="AP309">
        <v>0</v>
      </c>
      <c r="AQ309">
        <v>0</v>
      </c>
      <c r="AR309">
        <v>0</v>
      </c>
      <c r="AS309">
        <v>0</v>
      </c>
      <c r="AT309">
        <v>0</v>
      </c>
      <c r="AU309" s="481">
        <v>0</v>
      </c>
      <c r="AV309">
        <v>0</v>
      </c>
      <c r="AW309">
        <v>0</v>
      </c>
      <c r="AX309">
        <v>0</v>
      </c>
      <c r="AY309">
        <v>265.91039999946952</v>
      </c>
      <c r="AZ309">
        <v>191.27265625004657</v>
      </c>
      <c r="BA309">
        <v>67.481600001454353</v>
      </c>
      <c r="BP309" s="481">
        <v>0</v>
      </c>
      <c r="BQ309">
        <v>20.410733850992983</v>
      </c>
      <c r="BR309">
        <v>0</v>
      </c>
      <c r="BS309">
        <v>0</v>
      </c>
      <c r="BT309">
        <v>2.0000000004074536E-3</v>
      </c>
    </row>
    <row r="310" spans="1:72" ht="15.75" customHeight="1" x14ac:dyDescent="0.25">
      <c r="A310" s="324" t="s">
        <v>1211</v>
      </c>
      <c r="B310" s="326">
        <v>46247</v>
      </c>
      <c r="C310" s="332">
        <v>0.91666666666666663</v>
      </c>
      <c r="D310" s="332">
        <v>0.95833333333333337</v>
      </c>
      <c r="E310" s="481">
        <v>2889.2827825844288</v>
      </c>
      <c r="F310">
        <v>2872.9373049736023</v>
      </c>
      <c r="G310">
        <v>1851.391999989748</v>
      </c>
      <c r="H310">
        <v>1043.1146666705608</v>
      </c>
      <c r="I310">
        <v>361.48183711618185</v>
      </c>
      <c r="J310">
        <v>338.9629215747118</v>
      </c>
      <c r="K310">
        <v>366.1769495382905</v>
      </c>
      <c r="L310" s="481">
        <v>332.67252366989851</v>
      </c>
      <c r="M310">
        <v>445.86525283753872</v>
      </c>
      <c r="N310">
        <v>0</v>
      </c>
      <c r="O310">
        <v>0</v>
      </c>
      <c r="P310">
        <v>0</v>
      </c>
      <c r="Q310">
        <v>30.207999999634922</v>
      </c>
      <c r="R310">
        <v>100.31304347841069</v>
      </c>
      <c r="S310" s="481">
        <v>0</v>
      </c>
      <c r="T310">
        <v>73.084413526579738</v>
      </c>
      <c r="U310">
        <v>0</v>
      </c>
      <c r="V310">
        <v>0</v>
      </c>
      <c r="W310">
        <v>135.55756521783769</v>
      </c>
      <c r="X310">
        <v>0</v>
      </c>
      <c r="Y310">
        <v>94.295031055808067</v>
      </c>
      <c r="Z310" s="481">
        <v>0.35505628881946905</v>
      </c>
      <c r="AA310">
        <v>0</v>
      </c>
      <c r="AB310">
        <v>104.85348408389837</v>
      </c>
      <c r="AC310">
        <v>28.523728649131954</v>
      </c>
      <c r="AD310">
        <v>102.26028726715595</v>
      </c>
      <c r="AE310">
        <v>0</v>
      </c>
      <c r="AF310">
        <v>0</v>
      </c>
      <c r="AG310" s="481">
        <v>0.1677419354855374</v>
      </c>
      <c r="AH310">
        <v>1.125000000001819E-2</v>
      </c>
      <c r="AI310">
        <v>146.13113604485989</v>
      </c>
      <c r="AJ310">
        <v>330.01919999998063</v>
      </c>
      <c r="AK310">
        <v>266.79607325978577</v>
      </c>
      <c r="AL310">
        <v>0</v>
      </c>
      <c r="AM310">
        <v>0</v>
      </c>
      <c r="AN310" s="481">
        <v>0</v>
      </c>
      <c r="AO310">
        <v>0</v>
      </c>
      <c r="AP310">
        <v>0</v>
      </c>
      <c r="AQ310">
        <v>0</v>
      </c>
      <c r="AR310">
        <v>0</v>
      </c>
      <c r="AS310">
        <v>0</v>
      </c>
      <c r="AT310">
        <v>0</v>
      </c>
      <c r="AU310" s="481">
        <v>0</v>
      </c>
      <c r="AV310">
        <v>0</v>
      </c>
      <c r="AW310">
        <v>0</v>
      </c>
      <c r="AX310">
        <v>0</v>
      </c>
      <c r="AY310">
        <v>268.14400000032037</v>
      </c>
      <c r="AZ310">
        <v>188.80390624993015</v>
      </c>
      <c r="BA310">
        <v>64.595200000330806</v>
      </c>
      <c r="BP310" s="481">
        <v>0</v>
      </c>
      <c r="BQ310">
        <v>23.081502477129106</v>
      </c>
      <c r="BR310">
        <v>0</v>
      </c>
      <c r="BS310">
        <v>0</v>
      </c>
      <c r="BT310">
        <v>0</v>
      </c>
    </row>
    <row r="311" spans="1:72" ht="15.75" customHeight="1" x14ac:dyDescent="0.25">
      <c r="A311" s="324" t="s">
        <v>1212</v>
      </c>
      <c r="B311" s="326">
        <v>46247</v>
      </c>
      <c r="C311" s="332">
        <v>0.95833333333333337</v>
      </c>
      <c r="D311" s="332">
        <v>0</v>
      </c>
      <c r="E311" s="481">
        <v>2971.3998149931431</v>
      </c>
      <c r="F311">
        <v>2971.3720283508301</v>
      </c>
      <c r="G311">
        <v>1931.946666687727</v>
      </c>
      <c r="H311">
        <v>1054.0373333394527</v>
      </c>
      <c r="I311">
        <v>336.50090404599905</v>
      </c>
      <c r="J311">
        <v>386.19778340309858</v>
      </c>
      <c r="K311">
        <v>362.40194311738014</v>
      </c>
      <c r="L311" s="481">
        <v>333.7086067199707</v>
      </c>
      <c r="M311">
        <v>503.74380745366216</v>
      </c>
      <c r="N311">
        <v>0</v>
      </c>
      <c r="O311">
        <v>0</v>
      </c>
      <c r="P311">
        <v>0</v>
      </c>
      <c r="Q311">
        <v>19.968000000342727</v>
      </c>
      <c r="R311">
        <v>100.0236521740444</v>
      </c>
      <c r="S311" s="481">
        <v>0</v>
      </c>
      <c r="T311">
        <v>72.768803864717484</v>
      </c>
      <c r="U311">
        <v>0</v>
      </c>
      <c r="V311">
        <v>0</v>
      </c>
      <c r="W311">
        <v>122.0674782609567</v>
      </c>
      <c r="X311">
        <v>0</v>
      </c>
      <c r="Y311">
        <v>94.572981366422027</v>
      </c>
      <c r="Z311" s="481">
        <v>0.52587890625</v>
      </c>
      <c r="AA311">
        <v>0</v>
      </c>
      <c r="AB311">
        <v>104.08523119427264</v>
      </c>
      <c r="AC311">
        <v>28.627833850681782</v>
      </c>
      <c r="AD311">
        <v>150.98346273321658</v>
      </c>
      <c r="AE311">
        <v>0</v>
      </c>
      <c r="AF311">
        <v>0</v>
      </c>
      <c r="AG311" s="481">
        <v>0.16777606357936747</v>
      </c>
      <c r="AH311">
        <v>1.12358870967455E-2</v>
      </c>
      <c r="AI311">
        <v>146.5373422158882</v>
      </c>
      <c r="AJ311">
        <v>321.59040000033565</v>
      </c>
      <c r="AK311">
        <v>260.25550769176334</v>
      </c>
      <c r="AL311">
        <v>0</v>
      </c>
      <c r="AM311">
        <v>0</v>
      </c>
      <c r="AN311" s="481">
        <v>0</v>
      </c>
      <c r="AO311">
        <v>0</v>
      </c>
      <c r="AP311">
        <v>0</v>
      </c>
      <c r="AQ311">
        <v>0</v>
      </c>
      <c r="AR311">
        <v>0</v>
      </c>
      <c r="AS311">
        <v>0</v>
      </c>
      <c r="AT311">
        <v>0</v>
      </c>
      <c r="AU311" s="481">
        <v>0</v>
      </c>
      <c r="AV311">
        <v>0</v>
      </c>
      <c r="AW311">
        <v>0</v>
      </c>
      <c r="AX311">
        <v>0</v>
      </c>
      <c r="AY311">
        <v>268.21120000025257</v>
      </c>
      <c r="AZ311">
        <v>187.02187499997672</v>
      </c>
      <c r="BA311">
        <v>75.334400000050664</v>
      </c>
      <c r="BP311" s="481">
        <v>18.890243902453221</v>
      </c>
      <c r="BQ311">
        <v>6.4962890625029104</v>
      </c>
      <c r="BR311">
        <v>0</v>
      </c>
      <c r="BS311">
        <v>0</v>
      </c>
      <c r="BT311">
        <v>0</v>
      </c>
    </row>
    <row r="312" spans="1:72" ht="15.75" customHeight="1" x14ac:dyDescent="0.25">
      <c r="A312" s="324" t="s">
        <v>1213</v>
      </c>
      <c r="B312" s="326">
        <v>46247</v>
      </c>
      <c r="C312" s="332">
        <v>0</v>
      </c>
      <c r="D312" s="332">
        <v>4.1666666666666664E-2</v>
      </c>
      <c r="E312" s="481">
        <v>2835.9861560165882</v>
      </c>
      <c r="F312">
        <v>2820.0960000157356</v>
      </c>
      <c r="G312">
        <v>1820.6719999611378</v>
      </c>
      <c r="H312">
        <v>1022.2933333367109</v>
      </c>
      <c r="I312">
        <v>315.70086643844843</v>
      </c>
      <c r="J312">
        <v>315.02389542385936</v>
      </c>
      <c r="K312">
        <v>366.58042937517166</v>
      </c>
      <c r="L312" s="481">
        <v>333.54093709588051</v>
      </c>
      <c r="M312">
        <v>497.20710477605462</v>
      </c>
      <c r="N312">
        <v>0</v>
      </c>
      <c r="O312">
        <v>0</v>
      </c>
      <c r="P312">
        <v>0</v>
      </c>
      <c r="Q312">
        <v>14.227525424212217</v>
      </c>
      <c r="R312">
        <v>100.34484472032636</v>
      </c>
      <c r="S312" s="481">
        <v>0</v>
      </c>
      <c r="T312">
        <v>73.530562604777515</v>
      </c>
      <c r="U312">
        <v>0</v>
      </c>
      <c r="V312">
        <v>0</v>
      </c>
      <c r="W312">
        <v>109.92467353306711</v>
      </c>
      <c r="X312">
        <v>0</v>
      </c>
      <c r="Y312">
        <v>94.689440993592143</v>
      </c>
      <c r="Z312" s="481">
        <v>0</v>
      </c>
      <c r="AA312">
        <v>0</v>
      </c>
      <c r="AB312">
        <v>97.675347222015262</v>
      </c>
      <c r="AC312">
        <v>28.678066770546138</v>
      </c>
      <c r="AD312">
        <v>81.952623455785215</v>
      </c>
      <c r="AE312">
        <v>0</v>
      </c>
      <c r="AF312">
        <v>0</v>
      </c>
      <c r="AG312" s="481">
        <v>0.16773913044016808</v>
      </c>
      <c r="AH312">
        <v>1.1233695652208553E-2</v>
      </c>
      <c r="AI312">
        <v>145.45108695700765</v>
      </c>
      <c r="AJ312">
        <v>314.70399999991059</v>
      </c>
      <c r="AK312">
        <v>253.5679999999702</v>
      </c>
      <c r="AL312">
        <v>0</v>
      </c>
      <c r="AM312">
        <v>0</v>
      </c>
      <c r="AN312" s="481">
        <v>0</v>
      </c>
      <c r="AO312">
        <v>0</v>
      </c>
      <c r="AP312">
        <v>0</v>
      </c>
      <c r="AQ312">
        <v>0</v>
      </c>
      <c r="AR312">
        <v>0</v>
      </c>
      <c r="AS312">
        <v>0</v>
      </c>
      <c r="AT312">
        <v>0</v>
      </c>
      <c r="AU312" s="481">
        <v>0</v>
      </c>
      <c r="AV312">
        <v>0</v>
      </c>
      <c r="AW312">
        <v>0</v>
      </c>
      <c r="AX312">
        <v>0</v>
      </c>
      <c r="AY312">
        <v>268.43519999971613</v>
      </c>
      <c r="AZ312">
        <v>184.39921875006985</v>
      </c>
      <c r="BA312">
        <v>74.240000000223517</v>
      </c>
      <c r="BP312" s="481">
        <v>32.819131097639911</v>
      </c>
      <c r="BQ312">
        <v>0</v>
      </c>
      <c r="BR312">
        <v>0</v>
      </c>
      <c r="BS312">
        <v>7.0000000014260877E-3</v>
      </c>
      <c r="BT312">
        <v>0</v>
      </c>
    </row>
    <row r="313" spans="1:72" ht="15.75" customHeight="1" x14ac:dyDescent="0.25">
      <c r="A313" s="324" t="s">
        <v>1214</v>
      </c>
      <c r="B313" s="326">
        <v>46247</v>
      </c>
      <c r="C313" s="332">
        <v>4.1666666666666664E-2</v>
      </c>
      <c r="D313" s="332">
        <v>8.3333333333333329E-2</v>
      </c>
      <c r="E313" s="481">
        <v>2938.8799999952316</v>
      </c>
      <c r="F313">
        <v>2922.2585507333279</v>
      </c>
      <c r="G313">
        <v>1906.1360567510128</v>
      </c>
      <c r="H313">
        <v>1035.2639999836683</v>
      </c>
      <c r="I313">
        <v>334.04924577102065</v>
      </c>
      <c r="J313">
        <v>341.22670993953943</v>
      </c>
      <c r="K313">
        <v>365.1688135638833</v>
      </c>
      <c r="L313" s="481">
        <v>328.14907687902451</v>
      </c>
      <c r="M313">
        <v>532.38491967692971</v>
      </c>
      <c r="N313">
        <v>0</v>
      </c>
      <c r="O313">
        <v>0</v>
      </c>
      <c r="P313">
        <v>0</v>
      </c>
      <c r="Q313">
        <v>18.128648488782346</v>
      </c>
      <c r="R313">
        <v>100.32761904783547</v>
      </c>
      <c r="S313" s="481">
        <v>0</v>
      </c>
      <c r="T313">
        <v>72.567524352110922</v>
      </c>
      <c r="U313">
        <v>0</v>
      </c>
      <c r="V313">
        <v>0</v>
      </c>
      <c r="W313">
        <v>118.60541342291981</v>
      </c>
      <c r="X313">
        <v>0</v>
      </c>
      <c r="Y313">
        <v>94.739906832575798</v>
      </c>
      <c r="Z313" s="481">
        <v>0.5419921875</v>
      </c>
      <c r="AA313">
        <v>0</v>
      </c>
      <c r="AB313">
        <v>101.13046874990687</v>
      </c>
      <c r="AC313">
        <v>28.753923105075955</v>
      </c>
      <c r="AD313">
        <v>111.14776474237442</v>
      </c>
      <c r="AE313">
        <v>0</v>
      </c>
      <c r="AF313">
        <v>0</v>
      </c>
      <c r="AG313" s="481">
        <v>0.1677391304365301</v>
      </c>
      <c r="AH313">
        <v>1.1311141304304329E-2</v>
      </c>
      <c r="AI313">
        <v>141.66847826074809</v>
      </c>
      <c r="AJ313">
        <v>316.22883902443573</v>
      </c>
      <c r="AK313">
        <v>254.47680000029504</v>
      </c>
      <c r="AL313">
        <v>0</v>
      </c>
      <c r="AM313">
        <v>0</v>
      </c>
      <c r="AN313" s="481">
        <v>0</v>
      </c>
      <c r="AO313">
        <v>0</v>
      </c>
      <c r="AP313">
        <v>0</v>
      </c>
      <c r="AQ313">
        <v>0</v>
      </c>
      <c r="AR313">
        <v>0</v>
      </c>
      <c r="AS313">
        <v>0</v>
      </c>
      <c r="AT313">
        <v>0</v>
      </c>
      <c r="AU313" s="481">
        <v>0</v>
      </c>
      <c r="AV313">
        <v>0</v>
      </c>
      <c r="AW313">
        <v>0</v>
      </c>
      <c r="AX313">
        <v>0</v>
      </c>
      <c r="AY313">
        <v>270.62399999983609</v>
      </c>
      <c r="AZ313">
        <v>183.98124999995343</v>
      </c>
      <c r="BA313">
        <v>73.702399998903275</v>
      </c>
      <c r="BP313" s="481">
        <v>34.390624999883585</v>
      </c>
      <c r="BQ313">
        <v>0</v>
      </c>
      <c r="BR313">
        <v>0</v>
      </c>
      <c r="BS313">
        <v>0</v>
      </c>
      <c r="BT313">
        <v>0</v>
      </c>
    </row>
    <row r="314" spans="1:72" ht="15.75" customHeight="1" x14ac:dyDescent="0.25">
      <c r="A314" s="324" t="s">
        <v>1215</v>
      </c>
      <c r="B314" s="326">
        <v>46247</v>
      </c>
      <c r="C314" s="332">
        <v>8.3333333333333329E-2</v>
      </c>
      <c r="D314" s="332">
        <v>0.125</v>
      </c>
      <c r="E314" s="481">
        <v>2938.3754203021526</v>
      </c>
      <c r="F314">
        <v>2922.0507825911045</v>
      </c>
      <c r="G314">
        <v>1906.5572766065598</v>
      </c>
      <c r="H314">
        <v>1043.1146666705608</v>
      </c>
      <c r="I314">
        <v>347.143350020051</v>
      </c>
      <c r="J314">
        <v>320.51618936285377</v>
      </c>
      <c r="K314">
        <v>362.6001355946064</v>
      </c>
      <c r="L314" s="481">
        <v>337.05699123442173</v>
      </c>
      <c r="M314">
        <v>530.05016949027777</v>
      </c>
      <c r="N314">
        <v>0</v>
      </c>
      <c r="O314">
        <v>0</v>
      </c>
      <c r="P314">
        <v>0</v>
      </c>
      <c r="Q314">
        <v>37.331478260457516</v>
      </c>
      <c r="R314">
        <v>100.23884057952091</v>
      </c>
      <c r="S314" s="481">
        <v>0</v>
      </c>
      <c r="T314">
        <v>71.590956521220505</v>
      </c>
      <c r="U314">
        <v>0</v>
      </c>
      <c r="V314">
        <v>0</v>
      </c>
      <c r="W314">
        <v>117.32665507309139</v>
      </c>
      <c r="X314">
        <v>0</v>
      </c>
      <c r="Y314">
        <v>94.602762802969664</v>
      </c>
      <c r="Z314" s="481">
        <v>0.55419921875</v>
      </c>
      <c r="AA314">
        <v>0</v>
      </c>
      <c r="AB314">
        <v>98.638455939479172</v>
      </c>
      <c r="AC314">
        <v>28.978996149264276</v>
      </c>
      <c r="AD314">
        <v>89.409937888383865</v>
      </c>
      <c r="AE314">
        <v>0</v>
      </c>
      <c r="AF314">
        <v>0</v>
      </c>
      <c r="AG314" s="481">
        <v>0.16773913042925415</v>
      </c>
      <c r="AH314">
        <v>1.128124999991087E-2</v>
      </c>
      <c r="AI314">
        <v>148.18478260841221</v>
      </c>
      <c r="AJ314">
        <v>317.05756097543053</v>
      </c>
      <c r="AK314">
        <v>255.63405128195882</v>
      </c>
      <c r="AL314">
        <v>0</v>
      </c>
      <c r="AM314">
        <v>0</v>
      </c>
      <c r="AN314" s="481">
        <v>0</v>
      </c>
      <c r="AO314">
        <v>0</v>
      </c>
      <c r="AP314">
        <v>0</v>
      </c>
      <c r="AQ314">
        <v>0</v>
      </c>
      <c r="AR314">
        <v>0</v>
      </c>
      <c r="AS314">
        <v>0</v>
      </c>
      <c r="AT314">
        <v>0</v>
      </c>
      <c r="AU314" s="481">
        <v>0</v>
      </c>
      <c r="AV314">
        <v>0</v>
      </c>
      <c r="AW314">
        <v>0</v>
      </c>
      <c r="AX314">
        <v>0</v>
      </c>
      <c r="AY314">
        <v>265.51679999986663</v>
      </c>
      <c r="AZ314">
        <v>182.97421875002328</v>
      </c>
      <c r="BA314">
        <v>74.15679999999702</v>
      </c>
      <c r="BP314" s="481">
        <v>24.439473684295081</v>
      </c>
      <c r="BQ314">
        <v>0</v>
      </c>
      <c r="BR314">
        <v>0</v>
      </c>
      <c r="BS314">
        <v>0</v>
      </c>
      <c r="BT314">
        <v>0</v>
      </c>
    </row>
    <row r="315" spans="1:72" ht="15.75" customHeight="1" x14ac:dyDescent="0.25">
      <c r="A315" s="324" t="s">
        <v>1216</v>
      </c>
      <c r="B315" s="326">
        <v>46247</v>
      </c>
      <c r="C315" s="332">
        <v>0.125</v>
      </c>
      <c r="D315" s="332">
        <v>0.16666666666666666</v>
      </c>
      <c r="E315" s="481">
        <v>2856.5147826373577</v>
      </c>
      <c r="F315">
        <v>2856.2773333489895</v>
      </c>
      <c r="G315">
        <v>1856.912695646286</v>
      </c>
      <c r="H315">
        <v>1002.4514782577753</v>
      </c>
      <c r="I315">
        <v>341.1134915240109</v>
      </c>
      <c r="J315">
        <v>308.67525423690677</v>
      </c>
      <c r="K315">
        <v>384.93063705414534</v>
      </c>
      <c r="L315" s="481">
        <v>323.58399999886751</v>
      </c>
      <c r="M315">
        <v>505.68244067952037</v>
      </c>
      <c r="N315">
        <v>0</v>
      </c>
      <c r="O315">
        <v>0</v>
      </c>
      <c r="P315">
        <v>0</v>
      </c>
      <c r="Q315">
        <v>33.513739130459726</v>
      </c>
      <c r="R315">
        <v>100.16834782622755</v>
      </c>
      <c r="S315" s="481">
        <v>0</v>
      </c>
      <c r="T315">
        <v>71.635478260926902</v>
      </c>
      <c r="U315">
        <v>0</v>
      </c>
      <c r="V315">
        <v>0</v>
      </c>
      <c r="W315">
        <v>111.63875555433333</v>
      </c>
      <c r="X315">
        <v>0</v>
      </c>
      <c r="Y315">
        <v>94.340094339568168</v>
      </c>
      <c r="Z315" s="481">
        <v>0</v>
      </c>
      <c r="AA315">
        <v>0</v>
      </c>
      <c r="AB315">
        <v>102.57453416148201</v>
      </c>
      <c r="AC315">
        <v>28.27795031061396</v>
      </c>
      <c r="AD315">
        <v>75.673913043923676</v>
      </c>
      <c r="AE315">
        <v>0</v>
      </c>
      <c r="AF315">
        <v>0</v>
      </c>
      <c r="AG315" s="481">
        <v>0.16773913043289213</v>
      </c>
      <c r="AH315">
        <v>1.1294836956494692E-2</v>
      </c>
      <c r="AI315">
        <v>136.50543478224427</v>
      </c>
      <c r="AJ315">
        <v>320.95999999996275</v>
      </c>
      <c r="AK315">
        <v>259.37394871842116</v>
      </c>
      <c r="AL315">
        <v>0</v>
      </c>
      <c r="AM315">
        <v>0</v>
      </c>
      <c r="AN315" s="481">
        <v>0</v>
      </c>
      <c r="AO315">
        <v>0</v>
      </c>
      <c r="AP315">
        <v>0</v>
      </c>
      <c r="AQ315">
        <v>0</v>
      </c>
      <c r="AR315">
        <v>0</v>
      </c>
      <c r="AS315">
        <v>0</v>
      </c>
      <c r="AT315">
        <v>0</v>
      </c>
      <c r="AU315" s="481">
        <v>0</v>
      </c>
      <c r="AV315">
        <v>0</v>
      </c>
      <c r="AW315">
        <v>0</v>
      </c>
      <c r="AX315">
        <v>0</v>
      </c>
      <c r="AY315">
        <v>264.83840000024065</v>
      </c>
      <c r="AZ315">
        <v>173.74453124997672</v>
      </c>
      <c r="BA315">
        <v>73.708799999207258</v>
      </c>
      <c r="BP315" s="481">
        <v>34.108963815728202</v>
      </c>
      <c r="BQ315">
        <v>0</v>
      </c>
      <c r="BR315">
        <v>0</v>
      </c>
      <c r="BS315">
        <v>0</v>
      </c>
      <c r="BT315">
        <v>2.0000000004074536E-3</v>
      </c>
    </row>
    <row r="316" spans="1:72" ht="15.75" customHeight="1" x14ac:dyDescent="0.25">
      <c r="A316" s="324" t="s">
        <v>1217</v>
      </c>
      <c r="B316" s="326">
        <v>46247</v>
      </c>
      <c r="C316" s="332">
        <v>0.16666666666666666</v>
      </c>
      <c r="D316" s="332">
        <v>0.20833333333333334</v>
      </c>
      <c r="E316" s="481">
        <v>2905.6964637637138</v>
      </c>
      <c r="F316">
        <v>2900.917797088623</v>
      </c>
      <c r="G316">
        <v>1915.5033043324947</v>
      </c>
      <c r="H316">
        <v>1002.1991884112358</v>
      </c>
      <c r="I316">
        <v>332.88677965849638</v>
      </c>
      <c r="J316">
        <v>356.01244676485658</v>
      </c>
      <c r="K316">
        <v>379.77173582464457</v>
      </c>
      <c r="L316" s="481">
        <v>340.10684745013714</v>
      </c>
      <c r="M316">
        <v>499.60786440595984</v>
      </c>
      <c r="N316">
        <v>0</v>
      </c>
      <c r="O316">
        <v>0</v>
      </c>
      <c r="P316">
        <v>0</v>
      </c>
      <c r="Q316">
        <v>15.137391304597259</v>
      </c>
      <c r="R316">
        <v>100.05147826066241</v>
      </c>
      <c r="S316" s="481">
        <v>0</v>
      </c>
      <c r="T316">
        <v>66.746496617794037</v>
      </c>
      <c r="U316">
        <v>0</v>
      </c>
      <c r="V316">
        <v>0</v>
      </c>
      <c r="W316">
        <v>129.21198067720979</v>
      </c>
      <c r="X316">
        <v>0</v>
      </c>
      <c r="Y316">
        <v>94.65625</v>
      </c>
      <c r="Z316" s="481">
        <v>0.52978515625</v>
      </c>
      <c r="AA316">
        <v>0</v>
      </c>
      <c r="AB316">
        <v>105.4425465837121</v>
      </c>
      <c r="AC316">
        <v>28.215203274972737</v>
      </c>
      <c r="AD316">
        <v>117.57453416101635</v>
      </c>
      <c r="AE316">
        <v>0</v>
      </c>
      <c r="AF316">
        <v>0</v>
      </c>
      <c r="AG316" s="481">
        <v>0.16773913044380606</v>
      </c>
      <c r="AH316">
        <v>1.13505434783292E-2</v>
      </c>
      <c r="AI316">
        <v>154.54891304392368</v>
      </c>
      <c r="AJ316">
        <v>319.85600000014529</v>
      </c>
      <c r="AK316">
        <v>258.23999999929219</v>
      </c>
      <c r="AL316">
        <v>0</v>
      </c>
      <c r="AM316">
        <v>0</v>
      </c>
      <c r="AN316" s="481">
        <v>0</v>
      </c>
      <c r="AO316">
        <v>0</v>
      </c>
      <c r="AP316">
        <v>0</v>
      </c>
      <c r="AQ316">
        <v>0</v>
      </c>
      <c r="AR316">
        <v>0</v>
      </c>
      <c r="AS316">
        <v>0</v>
      </c>
      <c r="AT316">
        <v>0</v>
      </c>
      <c r="AU316" s="481">
        <v>0</v>
      </c>
      <c r="AV316">
        <v>0</v>
      </c>
      <c r="AW316">
        <v>0</v>
      </c>
      <c r="AX316">
        <v>0</v>
      </c>
      <c r="AY316">
        <v>266.90560000017285</v>
      </c>
      <c r="AZ316">
        <v>177.39218750002328</v>
      </c>
      <c r="BA316">
        <v>74.240000000223517</v>
      </c>
      <c r="BP316" s="481">
        <v>43.329687500023283</v>
      </c>
      <c r="BQ316">
        <v>0</v>
      </c>
      <c r="BR316">
        <v>0</v>
      </c>
      <c r="BS316">
        <v>6.9999999996070983E-3</v>
      </c>
      <c r="BT316">
        <v>0</v>
      </c>
    </row>
    <row r="317" spans="1:72" ht="15.75" customHeight="1" x14ac:dyDescent="0.25">
      <c r="A317" s="324" t="s">
        <v>1218</v>
      </c>
      <c r="B317" s="326">
        <v>46247</v>
      </c>
      <c r="C317" s="332">
        <v>0.20833333333333334</v>
      </c>
      <c r="D317" s="332">
        <v>0.25</v>
      </c>
      <c r="E317" s="481">
        <v>2905.8796028196812</v>
      </c>
      <c r="F317">
        <v>2894.2692174017429</v>
      </c>
      <c r="G317">
        <v>1867.7760000228882</v>
      </c>
      <c r="H317">
        <v>1035.1155942082405</v>
      </c>
      <c r="I317">
        <v>334.34467796608806</v>
      </c>
      <c r="J317">
        <v>314.08273967728019</v>
      </c>
      <c r="K317">
        <v>370.36122969537973</v>
      </c>
      <c r="L317" s="481">
        <v>341.70359322428703</v>
      </c>
      <c r="M317">
        <v>498.11525423824787</v>
      </c>
      <c r="N317">
        <v>0</v>
      </c>
      <c r="O317">
        <v>0</v>
      </c>
      <c r="P317">
        <v>0</v>
      </c>
      <c r="Q317">
        <v>27.347478261217475</v>
      </c>
      <c r="R317">
        <v>99.795478261075914</v>
      </c>
      <c r="S317" s="481">
        <v>0</v>
      </c>
      <c r="T317">
        <v>65.316112077794969</v>
      </c>
      <c r="U317">
        <v>0</v>
      </c>
      <c r="V317">
        <v>0</v>
      </c>
      <c r="W317">
        <v>122.07761932350695</v>
      </c>
      <c r="X317">
        <v>0</v>
      </c>
      <c r="Y317">
        <v>94.493750000372529</v>
      </c>
      <c r="Z317" s="481">
        <v>0.5380859375</v>
      </c>
      <c r="AA317">
        <v>0</v>
      </c>
      <c r="AB317">
        <v>95.878881987649947</v>
      </c>
      <c r="AC317">
        <v>27.822063806001097</v>
      </c>
      <c r="AD317">
        <v>89.751552795059979</v>
      </c>
      <c r="AE317">
        <v>0</v>
      </c>
      <c r="AF317">
        <v>0</v>
      </c>
      <c r="AG317" s="481">
        <v>0.1665434782516968</v>
      </c>
      <c r="AH317">
        <v>1.1305706521625325E-2</v>
      </c>
      <c r="AI317">
        <v>153.92934782616794</v>
      </c>
      <c r="AJ317">
        <v>309.58892307686619</v>
      </c>
      <c r="AK317">
        <v>248.64000000059605</v>
      </c>
      <c r="AL317">
        <v>0</v>
      </c>
      <c r="AM317">
        <v>0</v>
      </c>
      <c r="AN317" s="481">
        <v>0</v>
      </c>
      <c r="AO317">
        <v>0</v>
      </c>
      <c r="AP317">
        <v>0</v>
      </c>
      <c r="AQ317">
        <v>0</v>
      </c>
      <c r="AR317">
        <v>0</v>
      </c>
      <c r="AS317">
        <v>0</v>
      </c>
      <c r="AT317">
        <v>0</v>
      </c>
      <c r="AU317" s="481">
        <v>0</v>
      </c>
      <c r="AV317">
        <v>0</v>
      </c>
      <c r="AW317">
        <v>0</v>
      </c>
      <c r="AX317">
        <v>0</v>
      </c>
      <c r="AY317">
        <v>266.42239999957383</v>
      </c>
      <c r="AZ317">
        <v>175.46953124995343</v>
      </c>
      <c r="BA317">
        <v>73.196800000965595</v>
      </c>
      <c r="BP317" s="481">
        <v>34.326562499976717</v>
      </c>
      <c r="BQ317">
        <v>0</v>
      </c>
      <c r="BR317">
        <v>0</v>
      </c>
      <c r="BS317">
        <v>0</v>
      </c>
      <c r="BT317">
        <v>0</v>
      </c>
    </row>
    <row r="318" spans="1:72" ht="15.75" customHeight="1" x14ac:dyDescent="0.25">
      <c r="A318" s="324" t="s">
        <v>787</v>
      </c>
      <c r="B318" s="326">
        <v>46248</v>
      </c>
      <c r="C318" s="332">
        <v>0.25</v>
      </c>
      <c r="D318" s="332">
        <v>0.29166666666666669</v>
      </c>
      <c r="E318" s="481">
        <v>2785.5123971700668</v>
      </c>
      <c r="F318">
        <v>2768.8959999978542</v>
      </c>
      <c r="G318">
        <v>1769.472000002861</v>
      </c>
      <c r="H318">
        <v>1035.753739118576</v>
      </c>
      <c r="I318">
        <v>301.19484746083617</v>
      </c>
      <c r="J318">
        <v>336.01084746047854</v>
      </c>
      <c r="K318">
        <v>364.6972109824419</v>
      </c>
      <c r="L318" s="481">
        <v>315.53084745258093</v>
      </c>
      <c r="M318">
        <v>445.97803389653563</v>
      </c>
      <c r="N318">
        <v>0</v>
      </c>
      <c r="O318">
        <v>0</v>
      </c>
      <c r="P318">
        <v>0</v>
      </c>
      <c r="Q318">
        <v>9.4497391302138567</v>
      </c>
      <c r="R318">
        <v>98.007188405841589</v>
      </c>
      <c r="S318" s="481">
        <v>0</v>
      </c>
      <c r="T318">
        <v>61.217391303740442</v>
      </c>
      <c r="U318">
        <v>0</v>
      </c>
      <c r="V318">
        <v>0</v>
      </c>
      <c r="W318">
        <v>116.54257777798921</v>
      </c>
      <c r="X318">
        <v>0</v>
      </c>
      <c r="Y318">
        <v>94.413993710651994</v>
      </c>
      <c r="Z318" s="481">
        <v>0</v>
      </c>
      <c r="AA318">
        <v>1.1744953416055068</v>
      </c>
      <c r="AB318">
        <v>95.465320911258459</v>
      </c>
      <c r="AC318">
        <v>27.77795031061396</v>
      </c>
      <c r="AD318">
        <v>110.48342391289771</v>
      </c>
      <c r="AE318">
        <v>0</v>
      </c>
      <c r="AF318">
        <v>0</v>
      </c>
      <c r="AG318" s="481">
        <v>0.16693478261004202</v>
      </c>
      <c r="AH318">
        <v>1.1233695652208553E-2</v>
      </c>
      <c r="AI318">
        <v>130.48913043458015</v>
      </c>
      <c r="AJ318">
        <v>311.25907692313194</v>
      </c>
      <c r="AK318">
        <v>250.94400000013411</v>
      </c>
      <c r="AL318">
        <v>0</v>
      </c>
      <c r="AM318">
        <v>0</v>
      </c>
      <c r="AN318" s="481">
        <v>0</v>
      </c>
      <c r="AO318">
        <v>0</v>
      </c>
      <c r="AP318">
        <v>0</v>
      </c>
      <c r="AQ318">
        <v>0</v>
      </c>
      <c r="AR318">
        <v>0</v>
      </c>
      <c r="AS318">
        <v>0</v>
      </c>
      <c r="AT318">
        <v>0</v>
      </c>
      <c r="AU318" s="481">
        <v>0</v>
      </c>
      <c r="AV318">
        <v>0</v>
      </c>
      <c r="AW318">
        <v>0</v>
      </c>
      <c r="AX318">
        <v>0</v>
      </c>
      <c r="AY318">
        <v>262.166400000453</v>
      </c>
      <c r="AZ318">
        <v>166.59687500004657</v>
      </c>
      <c r="BA318">
        <v>74.732799999415874</v>
      </c>
      <c r="BP318" s="481">
        <v>14.162417763262056</v>
      </c>
      <c r="BQ318">
        <v>0</v>
      </c>
      <c r="BR318">
        <v>0</v>
      </c>
      <c r="BS318">
        <v>1.7653333333328192</v>
      </c>
      <c r="BT318">
        <v>1.4500000000007276</v>
      </c>
    </row>
    <row r="319" spans="1:72" ht="15.75" customHeight="1" x14ac:dyDescent="0.25">
      <c r="A319" s="324" t="s">
        <v>788</v>
      </c>
      <c r="B319" s="326">
        <v>46248</v>
      </c>
      <c r="C319" s="332">
        <v>0.29166666666666669</v>
      </c>
      <c r="D319" s="332">
        <v>0.33333333333333331</v>
      </c>
      <c r="E319" s="481">
        <v>2839.8933333158493</v>
      </c>
      <c r="F319">
        <v>2824.1623188555241</v>
      </c>
      <c r="G319">
        <v>1772.202666670084</v>
      </c>
      <c r="H319">
        <v>1064.2773333340883</v>
      </c>
      <c r="I319">
        <v>294.11362711712718</v>
      </c>
      <c r="J319">
        <v>328.79077966138721</v>
      </c>
      <c r="K319">
        <v>340.73166101425886</v>
      </c>
      <c r="L319" s="481">
        <v>320.32108475267887</v>
      </c>
      <c r="M319">
        <v>493.04732203483582</v>
      </c>
      <c r="N319">
        <v>0</v>
      </c>
      <c r="O319">
        <v>0</v>
      </c>
      <c r="P319">
        <v>0</v>
      </c>
      <c r="Q319">
        <v>0.33635036461055279</v>
      </c>
      <c r="R319">
        <v>101.28161088423803</v>
      </c>
      <c r="S319" s="481">
        <v>0</v>
      </c>
      <c r="T319">
        <v>44.959853179752827</v>
      </c>
      <c r="U319">
        <v>0</v>
      </c>
      <c r="V319">
        <v>0</v>
      </c>
      <c r="W319">
        <v>137.36032463703305</v>
      </c>
      <c r="X319">
        <v>0</v>
      </c>
      <c r="Y319">
        <v>95.204756289254874</v>
      </c>
      <c r="Z319" s="481">
        <v>0.55078125</v>
      </c>
      <c r="AA319">
        <v>8.9994433376123197</v>
      </c>
      <c r="AB319">
        <v>103.92291666660458</v>
      </c>
      <c r="AC319">
        <v>27.902096273377538</v>
      </c>
      <c r="AD319">
        <v>102.7798611111939</v>
      </c>
      <c r="AE319">
        <v>0</v>
      </c>
      <c r="AF319">
        <v>0</v>
      </c>
      <c r="AG319" s="481">
        <v>0.16573913043612265</v>
      </c>
      <c r="AH319">
        <v>1.1358695652234019E-2</v>
      </c>
      <c r="AI319">
        <v>136.80434782616794</v>
      </c>
      <c r="AJ319">
        <v>304.73600000003353</v>
      </c>
      <c r="AK319">
        <v>244.671999999322</v>
      </c>
      <c r="AL319">
        <v>0</v>
      </c>
      <c r="AM319">
        <v>0</v>
      </c>
      <c r="AN319" s="481">
        <v>0</v>
      </c>
      <c r="AO319">
        <v>0</v>
      </c>
      <c r="AP319">
        <v>0</v>
      </c>
      <c r="AQ319">
        <v>0</v>
      </c>
      <c r="AR319">
        <v>0</v>
      </c>
      <c r="AS319">
        <v>0</v>
      </c>
      <c r="AT319">
        <v>0</v>
      </c>
      <c r="AU319" s="481">
        <v>0</v>
      </c>
      <c r="AV319">
        <v>0</v>
      </c>
      <c r="AW319">
        <v>0</v>
      </c>
      <c r="AX319">
        <v>0</v>
      </c>
      <c r="AY319">
        <v>278.01599999982864</v>
      </c>
      <c r="AZ319">
        <v>156.89453125</v>
      </c>
      <c r="BA319">
        <v>65.472000000998378</v>
      </c>
      <c r="BP319" s="481">
        <v>11.776484480244108</v>
      </c>
      <c r="BQ319">
        <v>0</v>
      </c>
      <c r="BR319">
        <v>0</v>
      </c>
      <c r="BS319">
        <v>18.254791666666279</v>
      </c>
      <c r="BT319">
        <v>13.512083333331248</v>
      </c>
    </row>
    <row r="320" spans="1:72" ht="15.75" customHeight="1" x14ac:dyDescent="0.25">
      <c r="A320" s="324" t="s">
        <v>789</v>
      </c>
      <c r="B320" s="326">
        <v>46248</v>
      </c>
      <c r="C320" s="332">
        <v>0.33333333333333331</v>
      </c>
      <c r="D320" s="332">
        <v>0.375</v>
      </c>
      <c r="E320" s="481">
        <v>2856.9600000083447</v>
      </c>
      <c r="F320">
        <v>2856.2773333191872</v>
      </c>
      <c r="G320">
        <v>1808.0575072169304</v>
      </c>
      <c r="H320">
        <v>1065.6426666676998</v>
      </c>
      <c r="I320">
        <v>321.36244067922235</v>
      </c>
      <c r="J320">
        <v>296.78644067421556</v>
      </c>
      <c r="K320">
        <v>366.47006345540285</v>
      </c>
      <c r="L320" s="481">
        <v>329.83213559538126</v>
      </c>
      <c r="M320">
        <v>494.22752542421222</v>
      </c>
      <c r="N320">
        <v>0</v>
      </c>
      <c r="O320">
        <v>0</v>
      </c>
      <c r="P320">
        <v>0</v>
      </c>
      <c r="Q320">
        <v>33.838608984835446</v>
      </c>
      <c r="R320">
        <v>100.65958584286273</v>
      </c>
      <c r="S320" s="481">
        <v>0</v>
      </c>
      <c r="T320">
        <v>30.586558901704848</v>
      </c>
      <c r="U320">
        <v>0</v>
      </c>
      <c r="V320">
        <v>0</v>
      </c>
      <c r="W320">
        <v>147.38399174716324</v>
      </c>
      <c r="X320">
        <v>0</v>
      </c>
      <c r="Y320">
        <v>95.032812499906868</v>
      </c>
      <c r="Z320" s="481">
        <v>0</v>
      </c>
      <c r="AA320">
        <v>15.693248820782173</v>
      </c>
      <c r="AB320">
        <v>93.626562499906868</v>
      </c>
      <c r="AC320">
        <v>27.645312499720603</v>
      </c>
      <c r="AD320">
        <v>87.410628019832075</v>
      </c>
      <c r="AE320">
        <v>0</v>
      </c>
      <c r="AF320">
        <v>0</v>
      </c>
      <c r="AG320" s="481">
        <v>0.16573913043248467</v>
      </c>
      <c r="AH320">
        <v>1.1233695652208553E-2</v>
      </c>
      <c r="AI320">
        <v>144.54347826074809</v>
      </c>
      <c r="AJ320">
        <v>324.23999999975786</v>
      </c>
      <c r="AK320">
        <v>262.27199999988079</v>
      </c>
      <c r="AL320">
        <v>0</v>
      </c>
      <c r="AM320">
        <v>0</v>
      </c>
      <c r="AN320" s="481">
        <v>0</v>
      </c>
      <c r="AO320">
        <v>0</v>
      </c>
      <c r="AP320">
        <v>0</v>
      </c>
      <c r="AQ320">
        <v>0</v>
      </c>
      <c r="AR320">
        <v>0</v>
      </c>
      <c r="AS320">
        <v>0</v>
      </c>
      <c r="AT320">
        <v>0</v>
      </c>
      <c r="AU320" s="481">
        <v>0</v>
      </c>
      <c r="AV320">
        <v>0</v>
      </c>
      <c r="AW320">
        <v>0</v>
      </c>
      <c r="AX320">
        <v>0</v>
      </c>
      <c r="AY320">
        <v>281.01120000006631</v>
      </c>
      <c r="AZ320">
        <v>155.42734375002328</v>
      </c>
      <c r="BA320">
        <v>60.460799999535084</v>
      </c>
      <c r="BP320" s="481">
        <v>9.1470352564938366</v>
      </c>
      <c r="BQ320">
        <v>0</v>
      </c>
      <c r="BR320">
        <v>0</v>
      </c>
      <c r="BS320">
        <v>33.104784090910471</v>
      </c>
      <c r="BT320">
        <v>24.691350000000966</v>
      </c>
    </row>
    <row r="321" spans="1:72" ht="15.75" customHeight="1" x14ac:dyDescent="0.25">
      <c r="A321" s="324" t="s">
        <v>790</v>
      </c>
      <c r="B321" s="326">
        <v>46248</v>
      </c>
      <c r="C321" s="332">
        <v>0.375</v>
      </c>
      <c r="D321" s="332">
        <v>0.41666666666666669</v>
      </c>
      <c r="E321" s="481">
        <v>2895.7235942184925</v>
      </c>
      <c r="F321">
        <v>2889.7280000150204</v>
      </c>
      <c r="G321">
        <v>1906.3318260908127</v>
      </c>
      <c r="H321">
        <v>1004.5440000146627</v>
      </c>
      <c r="I321">
        <v>296.68230508267879</v>
      </c>
      <c r="J321">
        <v>300.15349152684212</v>
      </c>
      <c r="K321">
        <v>391.42878400534391</v>
      </c>
      <c r="L321" s="481">
        <v>335.73315253853798</v>
      </c>
      <c r="M321">
        <v>561.98508474603295</v>
      </c>
      <c r="N321">
        <v>0</v>
      </c>
      <c r="O321">
        <v>0</v>
      </c>
      <c r="P321">
        <v>0</v>
      </c>
      <c r="Q321">
        <v>34.734142388217151</v>
      </c>
      <c r="R321">
        <v>100.46015147585422</v>
      </c>
      <c r="S321" s="481">
        <v>0</v>
      </c>
      <c r="T321">
        <v>9.9715215750038624</v>
      </c>
      <c r="U321">
        <v>0</v>
      </c>
      <c r="V321">
        <v>0</v>
      </c>
      <c r="W321">
        <v>156.37524264771491</v>
      </c>
      <c r="X321">
        <v>0</v>
      </c>
      <c r="Y321">
        <v>94.534307065419853</v>
      </c>
      <c r="Z321" s="481">
        <v>0</v>
      </c>
      <c r="AA321">
        <v>26.050708462717012</v>
      </c>
      <c r="AB321">
        <v>98.430852096062154</v>
      </c>
      <c r="AC321">
        <v>28.028678183443844</v>
      </c>
      <c r="AD321">
        <v>97.208074533380568</v>
      </c>
      <c r="AE321">
        <v>0</v>
      </c>
      <c r="AF321">
        <v>0</v>
      </c>
      <c r="AG321" s="481">
        <v>0.1637391304357152</v>
      </c>
      <c r="AH321">
        <v>1.1733695652083043E-2</v>
      </c>
      <c r="AI321">
        <v>152.11956521775573</v>
      </c>
      <c r="AJ321">
        <v>326.06243902468123</v>
      </c>
      <c r="AK321">
        <v>262.78400000091642</v>
      </c>
      <c r="AL321">
        <v>0</v>
      </c>
      <c r="AM321">
        <v>0</v>
      </c>
      <c r="AN321" s="481">
        <v>0</v>
      </c>
      <c r="AO321">
        <v>0</v>
      </c>
      <c r="AP321">
        <v>0</v>
      </c>
      <c r="AQ321">
        <v>0</v>
      </c>
      <c r="AR321">
        <v>0</v>
      </c>
      <c r="AS321">
        <v>0</v>
      </c>
      <c r="AT321">
        <v>0</v>
      </c>
      <c r="AU321" s="481">
        <v>0</v>
      </c>
      <c r="AV321">
        <v>0</v>
      </c>
      <c r="AW321">
        <v>0</v>
      </c>
      <c r="AX321">
        <v>0</v>
      </c>
      <c r="AY321">
        <v>273.84320000000298</v>
      </c>
      <c r="AZ321">
        <v>137.46406249993015</v>
      </c>
      <c r="BA321">
        <v>52.153599997982383</v>
      </c>
      <c r="BP321" s="481">
        <v>10.206249999930151</v>
      </c>
      <c r="BQ321">
        <v>0</v>
      </c>
      <c r="BR321">
        <v>0</v>
      </c>
      <c r="BS321">
        <v>63.345724242422875</v>
      </c>
      <c r="BT321">
        <v>47.208300000002055</v>
      </c>
    </row>
    <row r="322" spans="1:72" ht="15.75" customHeight="1" x14ac:dyDescent="0.25">
      <c r="A322" s="324" t="s">
        <v>963</v>
      </c>
      <c r="B322" s="326">
        <v>46248</v>
      </c>
      <c r="C322" s="332">
        <v>0.41666666666666669</v>
      </c>
      <c r="D322" s="332">
        <v>0.45833333333333331</v>
      </c>
      <c r="E322" s="481">
        <v>2735.5937391221523</v>
      </c>
      <c r="F322">
        <v>2725.2053333222866</v>
      </c>
      <c r="G322">
        <v>1742.3137391209602</v>
      </c>
      <c r="H322">
        <v>994.30399999022484</v>
      </c>
      <c r="I322">
        <v>244.32963179424405</v>
      </c>
      <c r="J322">
        <v>296.54345762729645</v>
      </c>
      <c r="K322">
        <v>385.71823728829622</v>
      </c>
      <c r="L322" s="481">
        <v>331.08176270872355</v>
      </c>
      <c r="M322">
        <v>495.78955932334065</v>
      </c>
      <c r="N322">
        <v>0</v>
      </c>
      <c r="O322">
        <v>0</v>
      </c>
      <c r="P322">
        <v>0</v>
      </c>
      <c r="Q322">
        <v>20.747787151485682</v>
      </c>
      <c r="R322">
        <v>100.16050686920062</v>
      </c>
      <c r="S322" s="481">
        <v>0</v>
      </c>
      <c r="T322">
        <v>3.7147619966417551</v>
      </c>
      <c r="U322">
        <v>0</v>
      </c>
      <c r="V322">
        <v>0</v>
      </c>
      <c r="W322">
        <v>150.39033082313836</v>
      </c>
      <c r="X322">
        <v>0</v>
      </c>
      <c r="Y322">
        <v>94.525067934766412</v>
      </c>
      <c r="Z322" s="481">
        <v>0.537109375</v>
      </c>
      <c r="AA322">
        <v>32.082104037282988</v>
      </c>
      <c r="AB322">
        <v>95.748835403937846</v>
      </c>
      <c r="AC322">
        <v>28.026009316556156</v>
      </c>
      <c r="AD322">
        <v>101.89518633577973</v>
      </c>
      <c r="AE322">
        <v>0</v>
      </c>
      <c r="AF322">
        <v>0</v>
      </c>
      <c r="AG322" s="481">
        <v>0.16577886863160529</v>
      </c>
      <c r="AH322">
        <v>1.0991672510726858E-2</v>
      </c>
      <c r="AI322">
        <v>146.78260869532824</v>
      </c>
      <c r="AJ322">
        <v>323.11196097545326</v>
      </c>
      <c r="AK322">
        <v>260.65919999964535</v>
      </c>
      <c r="AL322">
        <v>0</v>
      </c>
      <c r="AM322">
        <v>0</v>
      </c>
      <c r="AN322" s="481">
        <v>0</v>
      </c>
      <c r="AO322">
        <v>0</v>
      </c>
      <c r="AP322">
        <v>0</v>
      </c>
      <c r="AQ322">
        <v>0</v>
      </c>
      <c r="AR322">
        <v>0</v>
      </c>
      <c r="AS322">
        <v>0</v>
      </c>
      <c r="AT322">
        <v>0</v>
      </c>
      <c r="AU322" s="481">
        <v>0</v>
      </c>
      <c r="AV322">
        <v>0</v>
      </c>
      <c r="AW322">
        <v>0</v>
      </c>
      <c r="AX322">
        <v>0</v>
      </c>
      <c r="AY322">
        <v>274.09919999958947</v>
      </c>
      <c r="AZ322">
        <v>130.83671875006985</v>
      </c>
      <c r="BA322">
        <v>43.507200002670288</v>
      </c>
      <c r="BP322" s="481">
        <v>8.7093750000931323</v>
      </c>
      <c r="BQ322">
        <v>0</v>
      </c>
      <c r="BR322">
        <v>0</v>
      </c>
      <c r="BS322">
        <v>86.164116666666814</v>
      </c>
      <c r="BT322">
        <v>63.430666666663456</v>
      </c>
    </row>
    <row r="323" spans="1:72" ht="15.75" customHeight="1" x14ac:dyDescent="0.25">
      <c r="A323" s="324" t="s">
        <v>964</v>
      </c>
      <c r="B323" s="326">
        <v>46248</v>
      </c>
      <c r="C323" s="332">
        <v>0.45833333333333331</v>
      </c>
      <c r="D323" s="332">
        <v>0.5</v>
      </c>
      <c r="E323" s="481">
        <v>2873.3440000116825</v>
      </c>
      <c r="F323">
        <v>2856.9599999785423</v>
      </c>
      <c r="G323">
        <v>1847.8302609026432</v>
      </c>
      <c r="H323">
        <v>1026.8493913114071</v>
      </c>
      <c r="I323">
        <v>319.77287667989731</v>
      </c>
      <c r="J323">
        <v>313.13572881370783</v>
      </c>
      <c r="K323">
        <v>377.66508474946022</v>
      </c>
      <c r="L323" s="481">
        <v>332.05369491875172</v>
      </c>
      <c r="M323">
        <v>493.18616949021816</v>
      </c>
      <c r="N323">
        <v>0</v>
      </c>
      <c r="O323">
        <v>0</v>
      </c>
      <c r="P323">
        <v>0</v>
      </c>
      <c r="Q323">
        <v>44.555377777665854</v>
      </c>
      <c r="R323">
        <v>100.33530434826389</v>
      </c>
      <c r="S323" s="481">
        <v>0</v>
      </c>
      <c r="T323">
        <v>2.9829565212130547</v>
      </c>
      <c r="U323">
        <v>0</v>
      </c>
      <c r="V323">
        <v>0</v>
      </c>
      <c r="W323">
        <v>189.50678260903805</v>
      </c>
      <c r="X323">
        <v>0</v>
      </c>
      <c r="Y323">
        <v>94.564994176849723</v>
      </c>
      <c r="Z323" s="481">
        <v>0</v>
      </c>
      <c r="AA323">
        <v>32.240039062511642</v>
      </c>
      <c r="AB323">
        <v>108.33281250018626</v>
      </c>
      <c r="AC323">
        <v>27.5234375</v>
      </c>
      <c r="AD323">
        <v>107.09239130467176</v>
      </c>
      <c r="AE323">
        <v>0</v>
      </c>
      <c r="AF323">
        <v>0</v>
      </c>
      <c r="AG323" s="481">
        <v>0.16774193549281335</v>
      </c>
      <c r="AH323">
        <v>1.2103436185043392E-2</v>
      </c>
      <c r="AI323">
        <v>144.36956521775573</v>
      </c>
      <c r="AJ323">
        <v>312.25600000005215</v>
      </c>
      <c r="AK323">
        <v>251.51999999955297</v>
      </c>
      <c r="AL323">
        <v>0</v>
      </c>
      <c r="AM323">
        <v>0</v>
      </c>
      <c r="AN323" s="481">
        <v>0</v>
      </c>
      <c r="AO323">
        <v>0</v>
      </c>
      <c r="AP323">
        <v>0</v>
      </c>
      <c r="AQ323">
        <v>0</v>
      </c>
      <c r="AR323">
        <v>0</v>
      </c>
      <c r="AS323">
        <v>0</v>
      </c>
      <c r="AT323">
        <v>0</v>
      </c>
      <c r="AU323" s="481">
        <v>0</v>
      </c>
      <c r="AV323">
        <v>0</v>
      </c>
      <c r="AW323">
        <v>0</v>
      </c>
      <c r="AX323">
        <v>0</v>
      </c>
      <c r="AY323">
        <v>276.22400000039488</v>
      </c>
      <c r="AZ323">
        <v>138.03359374997672</v>
      </c>
      <c r="BA323">
        <v>43.519999999552965</v>
      </c>
      <c r="BP323" s="481">
        <v>9.5812500000465661</v>
      </c>
      <c r="BQ323">
        <v>1.595703125</v>
      </c>
      <c r="BR323">
        <v>0</v>
      </c>
      <c r="BS323">
        <v>84.309166666667807</v>
      </c>
      <c r="BT323">
        <v>62.363159322037973</v>
      </c>
    </row>
    <row r="324" spans="1:72" ht="15.75" customHeight="1" x14ac:dyDescent="0.25">
      <c r="A324" s="324" t="s">
        <v>965</v>
      </c>
      <c r="B324" s="326">
        <v>46248</v>
      </c>
      <c r="C324" s="332">
        <v>0.5</v>
      </c>
      <c r="D324" s="332">
        <v>0.54166666666666663</v>
      </c>
      <c r="E324" s="481">
        <v>2856.2773333191872</v>
      </c>
      <c r="F324">
        <v>2840.0120579898357</v>
      </c>
      <c r="G324">
        <v>1834.2956521511078</v>
      </c>
      <c r="H324">
        <v>1035.1452753543854</v>
      </c>
      <c r="I324">
        <v>317.29636470228434</v>
      </c>
      <c r="J324">
        <v>310.15050847455859</v>
      </c>
      <c r="K324">
        <v>386.53695850074291</v>
      </c>
      <c r="L324" s="481">
        <v>311.22657627612352</v>
      </c>
      <c r="M324">
        <v>501.48230508342385</v>
      </c>
      <c r="N324">
        <v>0</v>
      </c>
      <c r="O324">
        <v>0</v>
      </c>
      <c r="P324">
        <v>0</v>
      </c>
      <c r="Q324">
        <v>41.336950724944472</v>
      </c>
      <c r="R324">
        <v>100.07373913004994</v>
      </c>
      <c r="S324" s="481">
        <v>0</v>
      </c>
      <c r="T324">
        <v>3.5839999997988343</v>
      </c>
      <c r="U324">
        <v>0</v>
      </c>
      <c r="V324">
        <v>0</v>
      </c>
      <c r="W324">
        <v>204.29913043417037</v>
      </c>
      <c r="X324">
        <v>0</v>
      </c>
      <c r="Y324">
        <v>94.31832298124209</v>
      </c>
      <c r="Z324" s="481">
        <v>0</v>
      </c>
      <c r="AA324">
        <v>38.317578124988358</v>
      </c>
      <c r="AB324">
        <v>103.37812499981374</v>
      </c>
      <c r="AC324">
        <v>27.018876164685935</v>
      </c>
      <c r="AD324">
        <v>115.84472049586475</v>
      </c>
      <c r="AE324">
        <v>0</v>
      </c>
      <c r="AF324">
        <v>0</v>
      </c>
      <c r="AG324" s="481">
        <v>0.16574006544033182</v>
      </c>
      <c r="AH324">
        <v>1.1597826086926943E-2</v>
      </c>
      <c r="AI324">
        <v>125.36956521682441</v>
      </c>
      <c r="AJ324">
        <v>319.29599999985658</v>
      </c>
      <c r="AK324">
        <v>257.66400000080466</v>
      </c>
      <c r="AL324">
        <v>0</v>
      </c>
      <c r="AM324">
        <v>0</v>
      </c>
      <c r="AN324" s="481">
        <v>0</v>
      </c>
      <c r="AO324">
        <v>0</v>
      </c>
      <c r="AP324">
        <v>0</v>
      </c>
      <c r="AQ324">
        <v>0</v>
      </c>
      <c r="AR324">
        <v>0</v>
      </c>
      <c r="AS324">
        <v>0</v>
      </c>
      <c r="AT324">
        <v>0</v>
      </c>
      <c r="AU324" s="481">
        <v>0</v>
      </c>
      <c r="AV324">
        <v>0</v>
      </c>
      <c r="AW324">
        <v>0</v>
      </c>
      <c r="AX324">
        <v>0</v>
      </c>
      <c r="AY324">
        <v>268.38400000007823</v>
      </c>
      <c r="AZ324">
        <v>143.09140625002328</v>
      </c>
      <c r="BA324">
        <v>42.99519999884069</v>
      </c>
      <c r="BP324" s="481">
        <v>10.787499999860302</v>
      </c>
      <c r="BQ324">
        <v>0</v>
      </c>
      <c r="BR324">
        <v>0</v>
      </c>
      <c r="BS324">
        <v>90.194327030812929</v>
      </c>
      <c r="BT324">
        <v>63.04182401129583</v>
      </c>
    </row>
    <row r="325" spans="1:72" ht="15.75" customHeight="1" x14ac:dyDescent="0.25">
      <c r="A325" s="324" t="s">
        <v>966</v>
      </c>
      <c r="B325" s="326">
        <v>46248</v>
      </c>
      <c r="C325" s="332">
        <v>0.54166666666666663</v>
      </c>
      <c r="D325" s="332">
        <v>0.58333333333333337</v>
      </c>
      <c r="E325" s="481">
        <v>2873.3440000116825</v>
      </c>
      <c r="F325">
        <v>2873.2252753376961</v>
      </c>
      <c r="G325">
        <v>1857.0907826125622</v>
      </c>
      <c r="H325">
        <v>1035.2640000134706</v>
      </c>
      <c r="I325">
        <v>302.65753360465169</v>
      </c>
      <c r="J325">
        <v>303.97179660946131</v>
      </c>
      <c r="K325">
        <v>370.32053302228451</v>
      </c>
      <c r="L325" s="481">
        <v>330.59579660743475</v>
      </c>
      <c r="M325">
        <v>538.55457627400756</v>
      </c>
      <c r="N325">
        <v>0</v>
      </c>
      <c r="O325">
        <v>0</v>
      </c>
      <c r="P325">
        <v>0</v>
      </c>
      <c r="Q325">
        <v>36.113761331886053</v>
      </c>
      <c r="R325">
        <v>100.04632991412655</v>
      </c>
      <c r="S325" s="481">
        <v>0</v>
      </c>
      <c r="T325">
        <v>2.5600000005215406</v>
      </c>
      <c r="U325">
        <v>0</v>
      </c>
      <c r="V325">
        <v>0</v>
      </c>
      <c r="W325">
        <v>197.4797261795029</v>
      </c>
      <c r="X325">
        <v>0</v>
      </c>
      <c r="Y325">
        <v>93.490683230105788</v>
      </c>
      <c r="Z325" s="481">
        <v>0</v>
      </c>
      <c r="AA325">
        <v>46.2548828125</v>
      </c>
      <c r="AB325">
        <v>103.63906250009313</v>
      </c>
      <c r="AC325">
        <v>27.035811335314065</v>
      </c>
      <c r="AD325">
        <v>118.37888198811561</v>
      </c>
      <c r="AE325">
        <v>0</v>
      </c>
      <c r="AF325">
        <v>0</v>
      </c>
      <c r="AG325" s="481">
        <v>0.16573913043612265</v>
      </c>
      <c r="AH325">
        <v>1.1225543478303734E-2</v>
      </c>
      <c r="AI325">
        <v>145.47826087009162</v>
      </c>
      <c r="AJ325">
        <v>312.26880000019446</v>
      </c>
      <c r="AK325">
        <v>251.25995789375156</v>
      </c>
      <c r="AL325">
        <v>0</v>
      </c>
      <c r="AM325">
        <v>0</v>
      </c>
      <c r="AN325" s="481">
        <v>0</v>
      </c>
      <c r="AO325">
        <v>0</v>
      </c>
      <c r="AP325">
        <v>0</v>
      </c>
      <c r="AQ325">
        <v>0</v>
      </c>
      <c r="AR325">
        <v>0</v>
      </c>
      <c r="AS325">
        <v>0</v>
      </c>
      <c r="AT325">
        <v>0</v>
      </c>
      <c r="AU325" s="481">
        <v>0</v>
      </c>
      <c r="AV325">
        <v>0</v>
      </c>
      <c r="AW325">
        <v>0</v>
      </c>
      <c r="AX325">
        <v>0</v>
      </c>
      <c r="AY325">
        <v>273.07839999999851</v>
      </c>
      <c r="AZ325">
        <v>142.08750000002328</v>
      </c>
      <c r="BA325">
        <v>40.403200000524521</v>
      </c>
      <c r="BP325" s="481">
        <v>12.184756097616628</v>
      </c>
      <c r="BQ325">
        <v>0</v>
      </c>
      <c r="BR325">
        <v>0</v>
      </c>
      <c r="BS325">
        <v>103.69515630251954</v>
      </c>
      <c r="BT325">
        <v>72.29895000000397</v>
      </c>
    </row>
    <row r="326" spans="1:72" ht="15.75" customHeight="1" x14ac:dyDescent="0.25">
      <c r="A326" s="324" t="s">
        <v>967</v>
      </c>
      <c r="B326" s="326">
        <v>46248</v>
      </c>
      <c r="C326" s="332">
        <v>0.58333333333333337</v>
      </c>
      <c r="D326" s="332">
        <v>0.625</v>
      </c>
      <c r="E326" s="481">
        <v>2708.9400579631329</v>
      </c>
      <c r="F326">
        <v>2693.0606377124786</v>
      </c>
      <c r="G326">
        <v>1677.1042318940163</v>
      </c>
      <c r="H326">
        <v>1026.730666667223</v>
      </c>
      <c r="I326">
        <v>324.90305084735155</v>
      </c>
      <c r="J326">
        <v>286.47701694816351</v>
      </c>
      <c r="K326">
        <v>308.58847457170486</v>
      </c>
      <c r="L326" s="481">
        <v>296.67751724272966</v>
      </c>
      <c r="M326">
        <v>470.97057626768947</v>
      </c>
      <c r="N326">
        <v>0</v>
      </c>
      <c r="O326">
        <v>0</v>
      </c>
      <c r="P326">
        <v>0</v>
      </c>
      <c r="Q326">
        <v>36.145021276548505</v>
      </c>
      <c r="R326">
        <v>99.795061390381306</v>
      </c>
      <c r="S326" s="481">
        <v>0</v>
      </c>
      <c r="T326">
        <v>5.6320000002160668</v>
      </c>
      <c r="U326">
        <v>0</v>
      </c>
      <c r="V326">
        <v>0</v>
      </c>
      <c r="W326">
        <v>200.61140425503254</v>
      </c>
      <c r="X326">
        <v>0</v>
      </c>
      <c r="Y326">
        <v>93.284506556112319</v>
      </c>
      <c r="Z326" s="481">
        <v>0</v>
      </c>
      <c r="AA326">
        <v>36.6015625</v>
      </c>
      <c r="AB326">
        <v>78.118749999906868</v>
      </c>
      <c r="AC326">
        <v>27.53125</v>
      </c>
      <c r="AD326">
        <v>117.77775621134788</v>
      </c>
      <c r="AE326">
        <v>0</v>
      </c>
      <c r="AF326">
        <v>0</v>
      </c>
      <c r="AG326" s="481">
        <v>0.16373913043207722</v>
      </c>
      <c r="AH326">
        <v>1.13505434783292E-2</v>
      </c>
      <c r="AI326">
        <v>112.13043478224427</v>
      </c>
      <c r="AJ326">
        <v>294.73279999988154</v>
      </c>
      <c r="AK326">
        <v>235.85684210620821</v>
      </c>
      <c r="AL326">
        <v>0</v>
      </c>
      <c r="AM326">
        <v>0</v>
      </c>
      <c r="AN326" s="481">
        <v>0</v>
      </c>
      <c r="AO326">
        <v>0</v>
      </c>
      <c r="AP326">
        <v>0</v>
      </c>
      <c r="AQ326">
        <v>0</v>
      </c>
      <c r="AR326">
        <v>0</v>
      </c>
      <c r="AS326">
        <v>0</v>
      </c>
      <c r="AT326">
        <v>0</v>
      </c>
      <c r="AU326" s="481">
        <v>0</v>
      </c>
      <c r="AV326">
        <v>0</v>
      </c>
      <c r="AW326">
        <v>0</v>
      </c>
      <c r="AX326">
        <v>0</v>
      </c>
      <c r="AY326">
        <v>281.16799999959767</v>
      </c>
      <c r="AZ326">
        <v>161.08437499997672</v>
      </c>
      <c r="BA326">
        <v>47.135999999940395</v>
      </c>
      <c r="BP326" s="481">
        <v>19.882621951284818</v>
      </c>
      <c r="BQ326">
        <v>0</v>
      </c>
      <c r="BR326">
        <v>0</v>
      </c>
      <c r="BS326">
        <v>78.38186666666661</v>
      </c>
      <c r="BT326">
        <v>56.222199999996519</v>
      </c>
    </row>
    <row r="327" spans="1:72" ht="15.75" customHeight="1" x14ac:dyDescent="0.25">
      <c r="A327" s="324" t="s">
        <v>968</v>
      </c>
      <c r="B327" s="326">
        <v>46248</v>
      </c>
      <c r="C327" s="332">
        <v>0.625</v>
      </c>
      <c r="D327" s="332">
        <v>0.66666666666666663</v>
      </c>
      <c r="E327" s="481">
        <v>2807.3627825975418</v>
      </c>
      <c r="F327">
        <v>2790.8006956279278</v>
      </c>
      <c r="G327">
        <v>1774.933333337307</v>
      </c>
      <c r="H327">
        <v>1043.1146666407585</v>
      </c>
      <c r="I327">
        <v>343.16149152815342</v>
      </c>
      <c r="J327">
        <v>305.91566101834178</v>
      </c>
      <c r="K327">
        <v>310.94888135790825</v>
      </c>
      <c r="L327" s="481">
        <v>316.19516072422266</v>
      </c>
      <c r="M327">
        <v>485.23715254291892</v>
      </c>
      <c r="N327">
        <v>0</v>
      </c>
      <c r="O327">
        <v>0</v>
      </c>
      <c r="P327">
        <v>0</v>
      </c>
      <c r="Q327">
        <v>25.087999999523163</v>
      </c>
      <c r="R327">
        <v>99.53947826102376</v>
      </c>
      <c r="S327" s="481">
        <v>0</v>
      </c>
      <c r="T327">
        <v>14.046608695760369</v>
      </c>
      <c r="U327">
        <v>0</v>
      </c>
      <c r="V327">
        <v>0</v>
      </c>
      <c r="W327">
        <v>201.12695652153343</v>
      </c>
      <c r="X327">
        <v>0</v>
      </c>
      <c r="Y327">
        <v>93.836611456237733</v>
      </c>
      <c r="Z327" s="481">
        <v>0.53515625</v>
      </c>
      <c r="AA327">
        <v>24.612529114878271</v>
      </c>
      <c r="AB327">
        <v>85.171875</v>
      </c>
      <c r="AC327">
        <v>27.28125</v>
      </c>
      <c r="AD327">
        <v>115.09999999962747</v>
      </c>
      <c r="AE327">
        <v>0</v>
      </c>
      <c r="AF327">
        <v>0</v>
      </c>
      <c r="AG327" s="481">
        <v>0.16480317906098207</v>
      </c>
      <c r="AH327">
        <v>1.1136629265820375E-2</v>
      </c>
      <c r="AI327">
        <v>134.50701262336224</v>
      </c>
      <c r="AJ327">
        <v>292.99199999985285</v>
      </c>
      <c r="AK327">
        <v>233.72799999918789</v>
      </c>
      <c r="AL327">
        <v>0</v>
      </c>
      <c r="AM327">
        <v>0</v>
      </c>
      <c r="AN327" s="481">
        <v>0</v>
      </c>
      <c r="AO327">
        <v>0</v>
      </c>
      <c r="AP327">
        <v>0</v>
      </c>
      <c r="AQ327">
        <v>0</v>
      </c>
      <c r="AR327">
        <v>0</v>
      </c>
      <c r="AS327">
        <v>0</v>
      </c>
      <c r="AT327">
        <v>0</v>
      </c>
      <c r="AU327" s="481">
        <v>0</v>
      </c>
      <c r="AV327">
        <v>0</v>
      </c>
      <c r="AW327">
        <v>0</v>
      </c>
      <c r="AX327">
        <v>0</v>
      </c>
      <c r="AY327">
        <v>276.40320000005886</v>
      </c>
      <c r="AZ327">
        <v>176.98046875</v>
      </c>
      <c r="BA327">
        <v>56.819199999794364</v>
      </c>
      <c r="BP327" s="481">
        <v>18.695121951168403</v>
      </c>
      <c r="BQ327">
        <v>0</v>
      </c>
      <c r="BR327">
        <v>0</v>
      </c>
      <c r="BS327">
        <v>52.293400000000474</v>
      </c>
      <c r="BT327">
        <v>35.281195480227325</v>
      </c>
    </row>
    <row r="328" spans="1:72" ht="15.75" customHeight="1" x14ac:dyDescent="0.25">
      <c r="A328" s="324" t="s">
        <v>969</v>
      </c>
      <c r="B328" s="326">
        <v>46248</v>
      </c>
      <c r="C328" s="332">
        <v>0.66666666666666663</v>
      </c>
      <c r="D328" s="332">
        <v>0.70833333333333337</v>
      </c>
      <c r="E328" s="481">
        <v>2777.4144927561283</v>
      </c>
      <c r="F328">
        <v>2777.0879999995232</v>
      </c>
      <c r="G328">
        <v>1736.7039999961853</v>
      </c>
      <c r="H328">
        <v>1052.7610434889793</v>
      </c>
      <c r="I328">
        <v>335.45545762404799</v>
      </c>
      <c r="J328">
        <v>316.71105084568262</v>
      </c>
      <c r="K328">
        <v>267.07308474928141</v>
      </c>
      <c r="L328" s="481">
        <v>318.86886049062014</v>
      </c>
      <c r="M328">
        <v>437.82074576616287</v>
      </c>
      <c r="N328">
        <v>0</v>
      </c>
      <c r="O328">
        <v>0</v>
      </c>
      <c r="P328">
        <v>0</v>
      </c>
      <c r="Q328">
        <v>0</v>
      </c>
      <c r="R328">
        <v>99.795478261075914</v>
      </c>
      <c r="S328" s="481">
        <v>0</v>
      </c>
      <c r="T328">
        <v>28.460521738044918</v>
      </c>
      <c r="U328">
        <v>0</v>
      </c>
      <c r="V328">
        <v>0</v>
      </c>
      <c r="W328">
        <v>200.10295652225614</v>
      </c>
      <c r="X328">
        <v>0</v>
      </c>
      <c r="Y328">
        <v>94.099378881976008</v>
      </c>
      <c r="Z328" s="481">
        <v>0</v>
      </c>
      <c r="AA328">
        <v>18.263586956541985</v>
      </c>
      <c r="AB328">
        <v>72.129173136781901</v>
      </c>
      <c r="AC328">
        <v>27.771253881976008</v>
      </c>
      <c r="AD328">
        <v>132.38437500037253</v>
      </c>
      <c r="AE328">
        <v>0</v>
      </c>
      <c r="AF328">
        <v>0</v>
      </c>
      <c r="AG328" s="481">
        <v>0.1626881720367237</v>
      </c>
      <c r="AH328">
        <v>1.1233870967771509E-2</v>
      </c>
      <c r="AI328">
        <v>134.17741935420781</v>
      </c>
      <c r="AJ328">
        <v>252.67512195138261</v>
      </c>
      <c r="AK328">
        <v>197.8318048780784</v>
      </c>
      <c r="AL328">
        <v>0</v>
      </c>
      <c r="AM328">
        <v>0</v>
      </c>
      <c r="AN328" s="481">
        <v>0</v>
      </c>
      <c r="AO328">
        <v>0</v>
      </c>
      <c r="AP328">
        <v>0</v>
      </c>
      <c r="AQ328">
        <v>0</v>
      </c>
      <c r="AR328">
        <v>0</v>
      </c>
      <c r="AS328">
        <v>0</v>
      </c>
      <c r="AT328">
        <v>0</v>
      </c>
      <c r="AU328" s="481">
        <v>0</v>
      </c>
      <c r="AV328">
        <v>0</v>
      </c>
      <c r="AW328">
        <v>0</v>
      </c>
      <c r="AX328">
        <v>0</v>
      </c>
      <c r="AY328">
        <v>265.32160000037402</v>
      </c>
      <c r="AZ328">
        <v>185.10390624997672</v>
      </c>
      <c r="BA328">
        <v>68.595200000330806</v>
      </c>
      <c r="BP328" s="481">
        <v>19.668749999953434</v>
      </c>
      <c r="BQ328">
        <v>0</v>
      </c>
      <c r="BR328">
        <v>0</v>
      </c>
      <c r="BS328">
        <v>36.238215686273179</v>
      </c>
      <c r="BT328">
        <v>22.806724967951595</v>
      </c>
    </row>
    <row r="329" spans="1:72" ht="15.75" customHeight="1" x14ac:dyDescent="0.25">
      <c r="A329" s="324" t="s">
        <v>970</v>
      </c>
      <c r="B329" s="326">
        <v>46248</v>
      </c>
      <c r="C329" s="332">
        <v>0.70833333333333337</v>
      </c>
      <c r="D329" s="332">
        <v>0.75</v>
      </c>
      <c r="E329" s="481">
        <v>2709.0884637534618</v>
      </c>
      <c r="F329">
        <v>2695.1680000126362</v>
      </c>
      <c r="G329">
        <v>1669.119999974966</v>
      </c>
      <c r="H329">
        <v>1051.5589565336704</v>
      </c>
      <c r="I329">
        <v>382.83715254068375</v>
      </c>
      <c r="J329">
        <v>304.9521075412631</v>
      </c>
      <c r="K329">
        <v>261.9357288107276</v>
      </c>
      <c r="L329" s="481">
        <v>322.39812255650759</v>
      </c>
      <c r="M329">
        <v>386.93315253779292</v>
      </c>
      <c r="N329">
        <v>0</v>
      </c>
      <c r="O329">
        <v>0</v>
      </c>
      <c r="P329">
        <v>0</v>
      </c>
      <c r="Q329">
        <v>11.264000000432134</v>
      </c>
      <c r="R329">
        <v>99.534531400538981</v>
      </c>
      <c r="S329" s="481">
        <v>0</v>
      </c>
      <c r="T329">
        <v>47.382260870188475</v>
      </c>
      <c r="U329">
        <v>0</v>
      </c>
      <c r="V329">
        <v>0</v>
      </c>
      <c r="W329">
        <v>199.07895652204752</v>
      </c>
      <c r="X329">
        <v>0</v>
      </c>
      <c r="Y329">
        <v>94.246127717196941</v>
      </c>
      <c r="Z329" s="481">
        <v>0.52197265625</v>
      </c>
      <c r="AA329">
        <v>8.7356366459862329</v>
      </c>
      <c r="AB329">
        <v>72.619264363311231</v>
      </c>
      <c r="AC329">
        <v>27.459996118210256</v>
      </c>
      <c r="AD329">
        <v>111.703125</v>
      </c>
      <c r="AE329">
        <v>0</v>
      </c>
      <c r="AF329">
        <v>0</v>
      </c>
      <c r="AG329" s="481">
        <v>0.16374193548472249</v>
      </c>
      <c r="AH329">
        <v>1.0983870967720577E-2</v>
      </c>
      <c r="AI329">
        <v>141.11290322709829</v>
      </c>
      <c r="AJ329">
        <v>253.71207804861479</v>
      </c>
      <c r="AK329">
        <v>198.75261617451906</v>
      </c>
      <c r="AL329">
        <v>0</v>
      </c>
      <c r="AM329">
        <v>0</v>
      </c>
      <c r="AN329" s="481">
        <v>0</v>
      </c>
      <c r="AO329">
        <v>0</v>
      </c>
      <c r="AP329">
        <v>0</v>
      </c>
      <c r="AQ329">
        <v>0</v>
      </c>
      <c r="AR329">
        <v>0</v>
      </c>
      <c r="AS329">
        <v>0</v>
      </c>
      <c r="AT329">
        <v>0</v>
      </c>
      <c r="AU329" s="481">
        <v>0</v>
      </c>
      <c r="AV329">
        <v>0</v>
      </c>
      <c r="AW329">
        <v>0</v>
      </c>
      <c r="AX329">
        <v>0</v>
      </c>
      <c r="AY329">
        <v>267.59359999978915</v>
      </c>
      <c r="AZ329">
        <v>195.22031250002328</v>
      </c>
      <c r="BA329">
        <v>72.211200000718236</v>
      </c>
      <c r="BP329" s="481">
        <v>17.651562500046566</v>
      </c>
      <c r="BQ329">
        <v>0</v>
      </c>
      <c r="BR329">
        <v>0</v>
      </c>
      <c r="BS329">
        <v>16.872492647060426</v>
      </c>
      <c r="BT329">
        <v>10.594796218487318</v>
      </c>
    </row>
    <row r="330" spans="1:72" ht="15.75" customHeight="1" x14ac:dyDescent="0.25">
      <c r="A330" s="324" t="s">
        <v>1417</v>
      </c>
      <c r="B330" s="326">
        <v>46248</v>
      </c>
      <c r="C330" s="332">
        <v>0.75</v>
      </c>
      <c r="D330" s="332">
        <v>0.79166666666666663</v>
      </c>
      <c r="E330" s="481">
        <v>2709.2368696033955</v>
      </c>
      <c r="F330">
        <v>2706.7733333408833</v>
      </c>
      <c r="G330">
        <v>1640.4480000138283</v>
      </c>
      <c r="H330">
        <v>1076.223999992013</v>
      </c>
      <c r="I330">
        <v>365.446508474648</v>
      </c>
      <c r="J330">
        <v>299.43172413483262</v>
      </c>
      <c r="K330">
        <v>285.19267796725035</v>
      </c>
      <c r="L330" s="481">
        <v>326.91633898764849</v>
      </c>
      <c r="M330">
        <v>359.30250847712159</v>
      </c>
      <c r="N330">
        <v>0</v>
      </c>
      <c r="O330">
        <v>0</v>
      </c>
      <c r="P330">
        <v>0</v>
      </c>
      <c r="Q330">
        <v>0</v>
      </c>
      <c r="R330">
        <v>100.5851207729429</v>
      </c>
      <c r="S330" s="481">
        <v>0</v>
      </c>
      <c r="T330">
        <v>64.801391304470599</v>
      </c>
      <c r="U330">
        <v>0</v>
      </c>
      <c r="V330">
        <v>0</v>
      </c>
      <c r="W330">
        <v>183.195826087147</v>
      </c>
      <c r="X330">
        <v>0</v>
      </c>
      <c r="Y330">
        <v>94.539586568251252</v>
      </c>
      <c r="Z330" s="481">
        <v>0.5400390625</v>
      </c>
      <c r="AA330">
        <v>0.72418478259351104</v>
      </c>
      <c r="AB330">
        <v>65.626077251508832</v>
      </c>
      <c r="AC330">
        <v>27.353668477851897</v>
      </c>
      <c r="AD330">
        <v>104.56288580223918</v>
      </c>
      <c r="AE330">
        <v>0</v>
      </c>
      <c r="AF330">
        <v>0</v>
      </c>
      <c r="AG330" s="481">
        <v>0.16374193548472249</v>
      </c>
      <c r="AH330">
        <v>1.1233870967771509E-2</v>
      </c>
      <c r="AI330">
        <v>142.30645161122084</v>
      </c>
      <c r="AJ330">
        <v>271.5840000002645</v>
      </c>
      <c r="AK330">
        <v>215.28117894753814</v>
      </c>
      <c r="AL330">
        <v>0</v>
      </c>
      <c r="AM330">
        <v>0</v>
      </c>
      <c r="AN330" s="481">
        <v>0</v>
      </c>
      <c r="AO330">
        <v>0</v>
      </c>
      <c r="AP330">
        <v>0</v>
      </c>
      <c r="AQ330">
        <v>0</v>
      </c>
      <c r="AR330">
        <v>0</v>
      </c>
      <c r="AS330">
        <v>0</v>
      </c>
      <c r="AT330">
        <v>0</v>
      </c>
      <c r="AU330" s="481">
        <v>0</v>
      </c>
      <c r="AV330">
        <v>0</v>
      </c>
      <c r="AW330">
        <v>0</v>
      </c>
      <c r="AX330">
        <v>0</v>
      </c>
      <c r="AY330">
        <v>255.59679999994114</v>
      </c>
      <c r="AZ330">
        <v>203.6015625</v>
      </c>
      <c r="BA330">
        <v>73.216000000014901</v>
      </c>
      <c r="BP330" s="481">
        <v>16.703125</v>
      </c>
      <c r="BQ330">
        <v>0</v>
      </c>
      <c r="BR330">
        <v>0</v>
      </c>
      <c r="BS330">
        <v>0.76662500000020373</v>
      </c>
      <c r="BT330">
        <v>0.88875000000189175</v>
      </c>
    </row>
    <row r="331" spans="1:72" ht="15.75" customHeight="1" x14ac:dyDescent="0.25">
      <c r="A331" s="324" t="s">
        <v>1418</v>
      </c>
      <c r="B331" s="326">
        <v>46248</v>
      </c>
      <c r="C331" s="332">
        <v>0.79166666666666663</v>
      </c>
      <c r="D331" s="332">
        <v>0.83333333333333337</v>
      </c>
      <c r="E331" s="481">
        <v>2692.4966956079006</v>
      </c>
      <c r="F331">
        <v>2676.6779007017612</v>
      </c>
      <c r="G331">
        <v>1647.957333356142</v>
      </c>
      <c r="H331">
        <v>1048.5759999901056</v>
      </c>
      <c r="I331">
        <v>361.90061893686652</v>
      </c>
      <c r="J331">
        <v>293.11845012009144</v>
      </c>
      <c r="K331">
        <v>303.06829637289047</v>
      </c>
      <c r="L331" s="481">
        <v>332.71833128482103</v>
      </c>
      <c r="M331">
        <v>350.32869048416615</v>
      </c>
      <c r="N331">
        <v>0</v>
      </c>
      <c r="O331">
        <v>0</v>
      </c>
      <c r="P331">
        <v>0</v>
      </c>
      <c r="Q331">
        <v>0</v>
      </c>
      <c r="R331">
        <v>96.477990338113159</v>
      </c>
      <c r="S331" s="481">
        <v>0</v>
      </c>
      <c r="T331">
        <v>66.559999999590218</v>
      </c>
      <c r="U331">
        <v>0</v>
      </c>
      <c r="V331">
        <v>0</v>
      </c>
      <c r="W331">
        <v>171.64268212486058</v>
      </c>
      <c r="X331">
        <v>0</v>
      </c>
      <c r="Y331">
        <v>94.321428571362048</v>
      </c>
      <c r="Z331" s="481">
        <v>0</v>
      </c>
      <c r="AA331">
        <v>0</v>
      </c>
      <c r="AB331">
        <v>69.961180124431849</v>
      </c>
      <c r="AC331">
        <v>27.527950311079621</v>
      </c>
      <c r="AD331">
        <v>94.245149912312627</v>
      </c>
      <c r="AE331">
        <v>0</v>
      </c>
      <c r="AF331">
        <v>0</v>
      </c>
      <c r="AG331" s="481">
        <v>0.16574193548876792</v>
      </c>
      <c r="AH331">
        <v>1.109946236556425E-2</v>
      </c>
      <c r="AI331">
        <v>149.59677419438958</v>
      </c>
      <c r="AJ331">
        <v>285.1007999998983</v>
      </c>
      <c r="AK331">
        <v>227.68640000000596</v>
      </c>
      <c r="AL331">
        <v>0</v>
      </c>
      <c r="AM331">
        <v>0</v>
      </c>
      <c r="AN331" s="481">
        <v>0</v>
      </c>
      <c r="AO331">
        <v>0</v>
      </c>
      <c r="AP331">
        <v>0</v>
      </c>
      <c r="AQ331">
        <v>0</v>
      </c>
      <c r="AR331">
        <v>0</v>
      </c>
      <c r="AS331">
        <v>0</v>
      </c>
      <c r="AT331">
        <v>0</v>
      </c>
      <c r="AU331" s="481">
        <v>0</v>
      </c>
      <c r="AV331">
        <v>0</v>
      </c>
      <c r="AW331">
        <v>0</v>
      </c>
      <c r="AX331">
        <v>0</v>
      </c>
      <c r="AY331">
        <v>252.60160000016913</v>
      </c>
      <c r="AZ331">
        <v>205.59453124995343</v>
      </c>
      <c r="BA331">
        <v>73.19679999910295</v>
      </c>
      <c r="BP331" s="481">
        <v>18.1953125</v>
      </c>
      <c r="BQ331">
        <v>0</v>
      </c>
      <c r="BR331">
        <v>0</v>
      </c>
      <c r="BS331">
        <v>0</v>
      </c>
      <c r="BT331">
        <v>0</v>
      </c>
    </row>
    <row r="332" spans="1:72" ht="15.75" customHeight="1" x14ac:dyDescent="0.25">
      <c r="A332" s="324" t="s">
        <v>1419</v>
      </c>
      <c r="B332" s="326">
        <v>46248</v>
      </c>
      <c r="C332" s="332">
        <v>0.83333333333333337</v>
      </c>
      <c r="D332" s="332">
        <v>0.875</v>
      </c>
      <c r="E332" s="481">
        <v>2660.2926377058029</v>
      </c>
      <c r="F332">
        <v>2659.8461572527885</v>
      </c>
      <c r="G332">
        <v>1628.1303188204765</v>
      </c>
      <c r="H332">
        <v>1046.0827826112509</v>
      </c>
      <c r="I332">
        <v>343.96514377743006</v>
      </c>
      <c r="J332">
        <v>311.09541311860085</v>
      </c>
      <c r="K332">
        <v>314.94173752516508</v>
      </c>
      <c r="L332" s="481">
        <v>322.71109244227409</v>
      </c>
      <c r="M332">
        <v>337.59103832766414</v>
      </c>
      <c r="N332">
        <v>0</v>
      </c>
      <c r="O332">
        <v>0</v>
      </c>
      <c r="P332">
        <v>0</v>
      </c>
      <c r="Q332">
        <v>0</v>
      </c>
      <c r="R332">
        <v>94.464000000152737</v>
      </c>
      <c r="S332" s="481">
        <v>0</v>
      </c>
      <c r="T332">
        <v>66.114782609045506</v>
      </c>
      <c r="U332">
        <v>0</v>
      </c>
      <c r="V332">
        <v>0</v>
      </c>
      <c r="W332">
        <v>159.99975265748799</v>
      </c>
      <c r="X332">
        <v>0</v>
      </c>
      <c r="Y332">
        <v>94.060261866543442</v>
      </c>
      <c r="Z332" s="481">
        <v>0.56150524068289087</v>
      </c>
      <c r="AA332">
        <v>0</v>
      </c>
      <c r="AB332">
        <v>86.193107835017145</v>
      </c>
      <c r="AC332">
        <v>27.414775441866368</v>
      </c>
      <c r="AD332">
        <v>96.079831932671368</v>
      </c>
      <c r="AE332">
        <v>0</v>
      </c>
      <c r="AF332">
        <v>0</v>
      </c>
      <c r="AG332" s="481">
        <v>0.16574193548512994</v>
      </c>
      <c r="AH332">
        <v>1.1118279569927836E-2</v>
      </c>
      <c r="AI332">
        <v>137.37096774112433</v>
      </c>
      <c r="AJ332">
        <v>274.92800000007264</v>
      </c>
      <c r="AK332">
        <v>217.97775609791279</v>
      </c>
      <c r="AL332">
        <v>0</v>
      </c>
      <c r="AM332">
        <v>0</v>
      </c>
      <c r="AN332" s="481">
        <v>0</v>
      </c>
      <c r="AO332">
        <v>0</v>
      </c>
      <c r="AP332">
        <v>0</v>
      </c>
      <c r="AQ332">
        <v>0</v>
      </c>
      <c r="AR332">
        <v>0</v>
      </c>
      <c r="AS332">
        <v>0</v>
      </c>
      <c r="AT332">
        <v>0</v>
      </c>
      <c r="AU332" s="481">
        <v>0</v>
      </c>
      <c r="AV332">
        <v>0</v>
      </c>
      <c r="AW332">
        <v>0</v>
      </c>
      <c r="AX332">
        <v>0</v>
      </c>
      <c r="AY332">
        <v>250.11199999973178</v>
      </c>
      <c r="AZ332">
        <v>185.83359375002328</v>
      </c>
      <c r="BA332">
        <v>71.679999999701977</v>
      </c>
      <c r="BP332" s="481">
        <v>25.4140625</v>
      </c>
      <c r="BQ332">
        <v>0</v>
      </c>
      <c r="BR332">
        <v>0</v>
      </c>
      <c r="BS332">
        <v>3.9999999989959178E-3</v>
      </c>
      <c r="BT332">
        <v>2.0000000004074536E-3</v>
      </c>
    </row>
    <row r="333" spans="1:72" ht="15.75" customHeight="1" x14ac:dyDescent="0.25">
      <c r="A333" s="324" t="s">
        <v>1420</v>
      </c>
      <c r="B333" s="326">
        <v>46248</v>
      </c>
      <c r="C333" s="332">
        <v>0.875</v>
      </c>
      <c r="D333" s="332">
        <v>0.91666666666666663</v>
      </c>
      <c r="E333" s="481">
        <v>2742.1532753407955</v>
      </c>
      <c r="F333">
        <v>2725.76927536726</v>
      </c>
      <c r="G333">
        <v>1693.0430144965649</v>
      </c>
      <c r="H333">
        <v>1043.2333913147449</v>
      </c>
      <c r="I333">
        <v>317.23172881454229</v>
      </c>
      <c r="J333">
        <v>292.44745762646198</v>
      </c>
      <c r="K333">
        <v>328.44366101920605</v>
      </c>
      <c r="L333" s="481">
        <v>316.87623143941164</v>
      </c>
      <c r="M333">
        <v>433.48176271468401</v>
      </c>
      <c r="N333">
        <v>0</v>
      </c>
      <c r="O333">
        <v>0</v>
      </c>
      <c r="P333">
        <v>0</v>
      </c>
      <c r="Q333">
        <v>0</v>
      </c>
      <c r="R333">
        <v>98.527227052953094</v>
      </c>
      <c r="S333" s="481">
        <v>0</v>
      </c>
      <c r="T333">
        <v>66.170434782281518</v>
      </c>
      <c r="U333">
        <v>0</v>
      </c>
      <c r="V333">
        <v>0</v>
      </c>
      <c r="W333">
        <v>127.10956521704793</v>
      </c>
      <c r="X333">
        <v>0</v>
      </c>
      <c r="Y333">
        <v>94.574831301346421</v>
      </c>
      <c r="Z333" s="481">
        <v>0.50050647806710913</v>
      </c>
      <c r="AA333">
        <v>0</v>
      </c>
      <c r="AB333">
        <v>66.35557228885591</v>
      </c>
      <c r="AC333">
        <v>27.675480769015849</v>
      </c>
      <c r="AD333">
        <v>96.836317135021091</v>
      </c>
      <c r="AE333">
        <v>0</v>
      </c>
      <c r="AF333">
        <v>0</v>
      </c>
      <c r="AG333" s="481">
        <v>0.1677419354855374</v>
      </c>
      <c r="AH333">
        <v>1.1025537634395732E-2</v>
      </c>
      <c r="AI333">
        <v>133.03225806448609</v>
      </c>
      <c r="AJ333">
        <v>288.57599999988452</v>
      </c>
      <c r="AK333">
        <v>230.58347467146814</v>
      </c>
      <c r="AL333">
        <v>0</v>
      </c>
      <c r="AM333">
        <v>0</v>
      </c>
      <c r="AN333" s="481">
        <v>0</v>
      </c>
      <c r="AO333">
        <v>0</v>
      </c>
      <c r="AP333">
        <v>0</v>
      </c>
      <c r="AQ333">
        <v>0</v>
      </c>
      <c r="AR333">
        <v>0</v>
      </c>
      <c r="AS333">
        <v>0</v>
      </c>
      <c r="AT333">
        <v>0</v>
      </c>
      <c r="AU333" s="481">
        <v>0</v>
      </c>
      <c r="AV333">
        <v>0</v>
      </c>
      <c r="AW333">
        <v>0</v>
      </c>
      <c r="AX333">
        <v>0</v>
      </c>
      <c r="AY333">
        <v>250.10880000004545</v>
      </c>
      <c r="AZ333">
        <v>184.734375</v>
      </c>
      <c r="BA333">
        <v>75.238400001078844</v>
      </c>
      <c r="BP333" s="481">
        <v>20.135937500046566</v>
      </c>
      <c r="BQ333">
        <v>0</v>
      </c>
      <c r="BR333">
        <v>0</v>
      </c>
      <c r="BS333">
        <v>0</v>
      </c>
      <c r="BT333">
        <v>0</v>
      </c>
    </row>
    <row r="334" spans="1:72" ht="15.75" customHeight="1" x14ac:dyDescent="0.25">
      <c r="A334" s="324" t="s">
        <v>1219</v>
      </c>
      <c r="B334" s="326">
        <v>46248</v>
      </c>
      <c r="C334" s="332">
        <v>0.91666666666666663</v>
      </c>
      <c r="D334" s="332">
        <v>0.95833333333333337</v>
      </c>
      <c r="E334" s="481">
        <v>2776.0194782912731</v>
      </c>
      <c r="F334">
        <v>2772.3093333244324</v>
      </c>
      <c r="G334">
        <v>1742.1653333306313</v>
      </c>
      <c r="H334">
        <v>1051.4253913015127</v>
      </c>
      <c r="I334">
        <v>340.41925423592329</v>
      </c>
      <c r="J334">
        <v>326.06529982760549</v>
      </c>
      <c r="K334">
        <v>356.83796609938145</v>
      </c>
      <c r="L334" s="481">
        <v>324.50206896662712</v>
      </c>
      <c r="M334">
        <v>393.66725423559546</v>
      </c>
      <c r="N334">
        <v>0</v>
      </c>
      <c r="O334">
        <v>0</v>
      </c>
      <c r="P334">
        <v>0</v>
      </c>
      <c r="Q334">
        <v>0</v>
      </c>
      <c r="R334">
        <v>99.806608696002513</v>
      </c>
      <c r="S334" s="481">
        <v>0</v>
      </c>
      <c r="T334">
        <v>66.337391304783523</v>
      </c>
      <c r="U334">
        <v>0</v>
      </c>
      <c r="V334">
        <v>0</v>
      </c>
      <c r="W334">
        <v>153.80034782644361</v>
      </c>
      <c r="X334">
        <v>0</v>
      </c>
      <c r="Y334">
        <v>94.731366459745914</v>
      </c>
      <c r="Z334" s="481">
        <v>0.51708984375</v>
      </c>
      <c r="AA334">
        <v>0</v>
      </c>
      <c r="AB334">
        <v>89.937344720587134</v>
      </c>
      <c r="AC334">
        <v>27.267492138314992</v>
      </c>
      <c r="AD334">
        <v>105.42857142910361</v>
      </c>
      <c r="AE334">
        <v>0</v>
      </c>
      <c r="AF334">
        <v>0</v>
      </c>
      <c r="AG334" s="481">
        <v>0.16636559139078599</v>
      </c>
      <c r="AH334">
        <v>1.1067204301070888E-2</v>
      </c>
      <c r="AI334">
        <v>135.72580645233393</v>
      </c>
      <c r="AJ334">
        <v>315.17120000021532</v>
      </c>
      <c r="AK334">
        <v>253.1091692307964</v>
      </c>
      <c r="AL334">
        <v>0</v>
      </c>
      <c r="AM334">
        <v>0</v>
      </c>
      <c r="AN334" s="481">
        <v>0</v>
      </c>
      <c r="AO334">
        <v>0</v>
      </c>
      <c r="AP334">
        <v>0</v>
      </c>
      <c r="AQ334">
        <v>0</v>
      </c>
      <c r="AR334">
        <v>0</v>
      </c>
      <c r="AS334">
        <v>0</v>
      </c>
      <c r="AT334">
        <v>0</v>
      </c>
      <c r="AU334" s="481">
        <v>0</v>
      </c>
      <c r="AV334">
        <v>0</v>
      </c>
      <c r="AW334">
        <v>0</v>
      </c>
      <c r="AX334">
        <v>0</v>
      </c>
      <c r="AY334">
        <v>281.73440000042319</v>
      </c>
      <c r="AZ334">
        <v>184.65625</v>
      </c>
      <c r="BA334">
        <v>73.728000000119209</v>
      </c>
      <c r="BP334" s="481">
        <v>29.880288461456075</v>
      </c>
      <c r="BQ334">
        <v>0</v>
      </c>
      <c r="BR334">
        <v>0</v>
      </c>
      <c r="BS334">
        <v>4.0000000008149073E-3</v>
      </c>
      <c r="BT334">
        <v>0</v>
      </c>
    </row>
    <row r="335" spans="1:72" ht="15.75" customHeight="1" x14ac:dyDescent="0.25">
      <c r="A335" s="324" t="s">
        <v>1220</v>
      </c>
      <c r="B335" s="326">
        <v>46248</v>
      </c>
      <c r="C335" s="332">
        <v>0.95833333333333337</v>
      </c>
      <c r="D335" s="332">
        <v>0</v>
      </c>
      <c r="E335" s="481">
        <v>2838.3499130308628</v>
      </c>
      <c r="F335">
        <v>2809.8560000061989</v>
      </c>
      <c r="G335">
        <v>1792</v>
      </c>
      <c r="H335">
        <v>1043.3224347829819</v>
      </c>
      <c r="I335">
        <v>332.53430722653866</v>
      </c>
      <c r="J335">
        <v>320.83678030595183</v>
      </c>
      <c r="K335">
        <v>353.11939155310392</v>
      </c>
      <c r="L335" s="481">
        <v>330.13408976048231</v>
      </c>
      <c r="M335">
        <v>454.70157856866717</v>
      </c>
      <c r="N335">
        <v>0</v>
      </c>
      <c r="O335">
        <v>0</v>
      </c>
      <c r="P335">
        <v>0</v>
      </c>
      <c r="Q335">
        <v>0</v>
      </c>
      <c r="R335">
        <v>100.38539130426943</v>
      </c>
      <c r="S335" s="481">
        <v>0</v>
      </c>
      <c r="T335">
        <v>65.903304347768426</v>
      </c>
      <c r="U335">
        <v>0</v>
      </c>
      <c r="V335">
        <v>0</v>
      </c>
      <c r="W335">
        <v>146.63234782591462</v>
      </c>
      <c r="X335">
        <v>0</v>
      </c>
      <c r="Y335">
        <v>94.530702992808074</v>
      </c>
      <c r="Z335" s="481">
        <v>0.5458984375</v>
      </c>
      <c r="AA335">
        <v>0</v>
      </c>
      <c r="AB335">
        <v>86.454968944191933</v>
      </c>
      <c r="AC335">
        <v>27.384487675502896</v>
      </c>
      <c r="AD335">
        <v>104.94411878846586</v>
      </c>
      <c r="AE335">
        <v>0</v>
      </c>
      <c r="AF335">
        <v>0</v>
      </c>
      <c r="AG335" s="481">
        <v>0.16711827956896741</v>
      </c>
      <c r="AH335">
        <v>1.0983870967947951E-2</v>
      </c>
      <c r="AI335">
        <v>145.46774193551391</v>
      </c>
      <c r="AJ335">
        <v>310.27839999995194</v>
      </c>
      <c r="AK335">
        <v>250.45760000031441</v>
      </c>
      <c r="AL335">
        <v>0</v>
      </c>
      <c r="AM335">
        <v>0</v>
      </c>
      <c r="AN335" s="481">
        <v>0</v>
      </c>
      <c r="AO335">
        <v>0</v>
      </c>
      <c r="AP335">
        <v>0</v>
      </c>
      <c r="AQ335">
        <v>0</v>
      </c>
      <c r="AR335">
        <v>0</v>
      </c>
      <c r="AS335">
        <v>0</v>
      </c>
      <c r="AT335">
        <v>0</v>
      </c>
      <c r="AU335" s="481">
        <v>0</v>
      </c>
      <c r="AV335">
        <v>0</v>
      </c>
      <c r="AW335">
        <v>0</v>
      </c>
      <c r="AX335">
        <v>0</v>
      </c>
      <c r="AY335">
        <v>282.30079999938607</v>
      </c>
      <c r="AZ335">
        <v>182.0703125</v>
      </c>
      <c r="BA335">
        <v>73.216000000014901</v>
      </c>
      <c r="BP335" s="481">
        <v>28.804086538497359</v>
      </c>
      <c r="BQ335">
        <v>0</v>
      </c>
      <c r="BR335">
        <v>0</v>
      </c>
      <c r="BS335">
        <v>0</v>
      </c>
      <c r="BT335">
        <v>0</v>
      </c>
    </row>
    <row r="336" spans="1:72" ht="15.75" customHeight="1" x14ac:dyDescent="0.25">
      <c r="A336" s="324" t="s">
        <v>1221</v>
      </c>
      <c r="B336" s="326">
        <v>46248</v>
      </c>
      <c r="C336" s="332">
        <v>0</v>
      </c>
      <c r="D336" s="332">
        <v>4.1666666666666664E-2</v>
      </c>
      <c r="E336" s="481">
        <v>2856.8709565401077</v>
      </c>
      <c r="F336">
        <v>2856.2773333191872</v>
      </c>
      <c r="G336">
        <v>1824.55012768507</v>
      </c>
      <c r="H336">
        <v>1051.6480000019073</v>
      </c>
      <c r="I336">
        <v>330.80942158401012</v>
      </c>
      <c r="J336">
        <v>313.74876732751727</v>
      </c>
      <c r="K336">
        <v>396.07834856212139</v>
      </c>
      <c r="L336" s="481">
        <v>333.23716915398836</v>
      </c>
      <c r="M336">
        <v>440.86452312767506</v>
      </c>
      <c r="N336">
        <v>0</v>
      </c>
      <c r="O336">
        <v>0</v>
      </c>
      <c r="P336">
        <v>0</v>
      </c>
      <c r="Q336">
        <v>0</v>
      </c>
      <c r="R336">
        <v>100.22956521715969</v>
      </c>
      <c r="S336" s="481">
        <v>0</v>
      </c>
      <c r="T336">
        <v>65.869913043454289</v>
      </c>
      <c r="U336">
        <v>0</v>
      </c>
      <c r="V336">
        <v>0</v>
      </c>
      <c r="W336">
        <v>142.16904347855598</v>
      </c>
      <c r="X336">
        <v>0</v>
      </c>
      <c r="Y336">
        <v>94.626197239849716</v>
      </c>
      <c r="Z336" s="481">
        <v>0</v>
      </c>
      <c r="AA336">
        <v>0</v>
      </c>
      <c r="AB336">
        <v>78.652998835314065</v>
      </c>
      <c r="AC336">
        <v>27.510520186275244</v>
      </c>
      <c r="AD336">
        <v>104.91196933947504</v>
      </c>
      <c r="AE336">
        <v>0</v>
      </c>
      <c r="AF336">
        <v>0</v>
      </c>
      <c r="AG336" s="481">
        <v>0.1677419354855374</v>
      </c>
      <c r="AH336">
        <v>1.110653342675505E-2</v>
      </c>
      <c r="AI336">
        <v>145.20266479533166</v>
      </c>
      <c r="AJ336">
        <v>323.39839999983087</v>
      </c>
      <c r="AK336">
        <v>261.26079999934882</v>
      </c>
      <c r="AL336">
        <v>0</v>
      </c>
      <c r="AM336">
        <v>0</v>
      </c>
      <c r="AN336" s="481">
        <v>0</v>
      </c>
      <c r="AO336">
        <v>0</v>
      </c>
      <c r="AP336">
        <v>0</v>
      </c>
      <c r="AQ336">
        <v>0</v>
      </c>
      <c r="AR336">
        <v>0</v>
      </c>
      <c r="AS336">
        <v>0</v>
      </c>
      <c r="AT336">
        <v>0</v>
      </c>
      <c r="AU336" s="481">
        <v>0</v>
      </c>
      <c r="AV336">
        <v>0</v>
      </c>
      <c r="AW336">
        <v>0</v>
      </c>
      <c r="AX336">
        <v>0</v>
      </c>
      <c r="AY336">
        <v>271.47520000021905</v>
      </c>
      <c r="AZ336">
        <v>184.50468749995343</v>
      </c>
      <c r="BA336">
        <v>73.203199999406934</v>
      </c>
      <c r="BP336" s="481">
        <v>25.887499999953434</v>
      </c>
      <c r="BQ336">
        <v>0</v>
      </c>
      <c r="BR336">
        <v>0</v>
      </c>
      <c r="BS336">
        <v>3.9999999989959178E-3</v>
      </c>
      <c r="BT336">
        <v>0</v>
      </c>
    </row>
    <row r="337" spans="1:72" ht="15.75" customHeight="1" x14ac:dyDescent="0.25">
      <c r="A337" s="324" t="s">
        <v>1222</v>
      </c>
      <c r="B337" s="326">
        <v>46248</v>
      </c>
      <c r="C337" s="332">
        <v>4.1666666666666664E-2</v>
      </c>
      <c r="D337" s="332">
        <v>8.3333333333333329E-2</v>
      </c>
      <c r="E337" s="481">
        <v>2921.9023768007755</v>
      </c>
      <c r="F337">
        <v>2905.4293333292007</v>
      </c>
      <c r="G337">
        <v>1906.0154375433922</v>
      </c>
      <c r="H337">
        <v>1010.3466666638851</v>
      </c>
      <c r="I337">
        <v>326.0323752053082</v>
      </c>
      <c r="J337">
        <v>331.33537018671632</v>
      </c>
      <c r="K337">
        <v>393.19744926691055</v>
      </c>
      <c r="L337" s="481">
        <v>341.65817582607269</v>
      </c>
      <c r="M337">
        <v>511.39518349245191</v>
      </c>
      <c r="N337">
        <v>0</v>
      </c>
      <c r="O337">
        <v>0</v>
      </c>
      <c r="P337">
        <v>0</v>
      </c>
      <c r="Q337">
        <v>0</v>
      </c>
      <c r="R337">
        <v>100.34154228400439</v>
      </c>
      <c r="S337" s="481">
        <v>0</v>
      </c>
      <c r="T337">
        <v>66.025739130564034</v>
      </c>
      <c r="U337">
        <v>0</v>
      </c>
      <c r="V337">
        <v>0</v>
      </c>
      <c r="W337">
        <v>139.18608695548028</v>
      </c>
      <c r="X337">
        <v>0</v>
      </c>
      <c r="Y337">
        <v>94.556249999906868</v>
      </c>
      <c r="Z337" s="481">
        <v>0.5380859375</v>
      </c>
      <c r="AA337">
        <v>0</v>
      </c>
      <c r="AB337">
        <v>96.592342779505998</v>
      </c>
      <c r="AC337">
        <v>27.142187499906868</v>
      </c>
      <c r="AD337">
        <v>103.80365566071123</v>
      </c>
      <c r="AE337">
        <v>0</v>
      </c>
      <c r="AF337">
        <v>0</v>
      </c>
      <c r="AG337" s="481">
        <v>0.16770359981092042</v>
      </c>
      <c r="AH337">
        <v>1.0983695652157621E-2</v>
      </c>
      <c r="AI337">
        <v>157.23913043551147</v>
      </c>
      <c r="AJ337">
        <v>333.90079999994487</v>
      </c>
      <c r="AK337">
        <v>269.99071219563484</v>
      </c>
      <c r="AL337">
        <v>0</v>
      </c>
      <c r="AM337">
        <v>0</v>
      </c>
      <c r="AN337" s="481">
        <v>0</v>
      </c>
      <c r="AO337">
        <v>0</v>
      </c>
      <c r="AP337">
        <v>0</v>
      </c>
      <c r="AQ337">
        <v>0</v>
      </c>
      <c r="AR337">
        <v>0</v>
      </c>
      <c r="AS337">
        <v>0</v>
      </c>
      <c r="AT337">
        <v>0</v>
      </c>
      <c r="AU337" s="481">
        <v>0</v>
      </c>
      <c r="AV337">
        <v>0</v>
      </c>
      <c r="AW337">
        <v>0</v>
      </c>
      <c r="AX337">
        <v>0</v>
      </c>
      <c r="AY337">
        <v>267.07200000016019</v>
      </c>
      <c r="AZ337">
        <v>177.22343750006985</v>
      </c>
      <c r="BA337">
        <v>73.728000000119209</v>
      </c>
      <c r="BP337" s="481">
        <v>24.689062500023283</v>
      </c>
      <c r="BQ337">
        <v>0</v>
      </c>
      <c r="BR337">
        <v>0</v>
      </c>
      <c r="BS337">
        <v>0</v>
      </c>
      <c r="BT337">
        <v>0</v>
      </c>
    </row>
    <row r="338" spans="1:72" ht="15.75" customHeight="1" x14ac:dyDescent="0.25">
      <c r="A338" s="324" t="s">
        <v>1223</v>
      </c>
      <c r="B338" s="326">
        <v>46248</v>
      </c>
      <c r="C338" s="332">
        <v>8.3333333333333329E-2</v>
      </c>
      <c r="D338" s="332">
        <v>0.125</v>
      </c>
      <c r="E338" s="481">
        <v>2826.0322318673134</v>
      </c>
      <c r="F338">
        <v>2816.6826666891575</v>
      </c>
      <c r="G338">
        <v>1826.3411014378071</v>
      </c>
      <c r="H338">
        <v>1003.1786666512489</v>
      </c>
      <c r="I338">
        <v>312.35352310538292</v>
      </c>
      <c r="J338">
        <v>321.3530132137239</v>
      </c>
      <c r="K338">
        <v>383.33009874820709</v>
      </c>
      <c r="L338" s="481">
        <v>339.24975637346506</v>
      </c>
      <c r="M338">
        <v>471.67952837049961</v>
      </c>
      <c r="N338">
        <v>0</v>
      </c>
      <c r="O338">
        <v>0</v>
      </c>
      <c r="P338">
        <v>0</v>
      </c>
      <c r="Q338">
        <v>0</v>
      </c>
      <c r="R338">
        <v>100.41810989007354</v>
      </c>
      <c r="S338" s="481">
        <v>0</v>
      </c>
      <c r="T338">
        <v>65.981217390857637</v>
      </c>
      <c r="U338">
        <v>0</v>
      </c>
      <c r="V338">
        <v>0</v>
      </c>
      <c r="W338">
        <v>125.11103381682187</v>
      </c>
      <c r="X338">
        <v>0</v>
      </c>
      <c r="Y338">
        <v>94.932812500279397</v>
      </c>
      <c r="Z338" s="481">
        <v>0</v>
      </c>
      <c r="AA338">
        <v>0</v>
      </c>
      <c r="AB338">
        <v>87.240894103422761</v>
      </c>
      <c r="AC338">
        <v>27.6171875</v>
      </c>
      <c r="AD338">
        <v>103.96875</v>
      </c>
      <c r="AE338">
        <v>0</v>
      </c>
      <c r="AF338">
        <v>0</v>
      </c>
      <c r="AG338" s="481">
        <v>0.16773913043289213</v>
      </c>
      <c r="AH338">
        <v>1.1108695652183087E-2</v>
      </c>
      <c r="AI338">
        <v>151.24100046791136</v>
      </c>
      <c r="AJ338">
        <v>332.02879999997094</v>
      </c>
      <c r="AK338">
        <v>268.47968780435622</v>
      </c>
      <c r="AL338">
        <v>0</v>
      </c>
      <c r="AM338">
        <v>0</v>
      </c>
      <c r="AN338" s="481">
        <v>0</v>
      </c>
      <c r="AO338">
        <v>0</v>
      </c>
      <c r="AP338">
        <v>0</v>
      </c>
      <c r="AQ338">
        <v>0</v>
      </c>
      <c r="AR338">
        <v>0</v>
      </c>
      <c r="AS338">
        <v>0</v>
      </c>
      <c r="AT338">
        <v>0</v>
      </c>
      <c r="AU338" s="481">
        <v>0</v>
      </c>
      <c r="AV338">
        <v>0</v>
      </c>
      <c r="AW338">
        <v>0</v>
      </c>
      <c r="AX338">
        <v>0</v>
      </c>
      <c r="AY338">
        <v>266.16319999983534</v>
      </c>
      <c r="AZ338">
        <v>172.87812499993015</v>
      </c>
      <c r="BA338">
        <v>74.220800001174212</v>
      </c>
      <c r="BP338" s="481">
        <v>18.64866615855135</v>
      </c>
      <c r="BQ338">
        <v>0</v>
      </c>
      <c r="BR338">
        <v>0</v>
      </c>
      <c r="BS338">
        <v>4.0000000008149073E-3</v>
      </c>
      <c r="BT338">
        <v>0</v>
      </c>
    </row>
    <row r="339" spans="1:72" ht="15.75" customHeight="1" x14ac:dyDescent="0.25">
      <c r="A339" s="324" t="s">
        <v>1224</v>
      </c>
      <c r="B339" s="326">
        <v>46248</v>
      </c>
      <c r="C339" s="332">
        <v>0.125</v>
      </c>
      <c r="D339" s="332">
        <v>0.16666666666666666</v>
      </c>
      <c r="E339" s="481">
        <v>2856.4851014614105</v>
      </c>
      <c r="F339">
        <v>2849.9849275350571</v>
      </c>
      <c r="G339">
        <v>1840.8255072534084</v>
      </c>
      <c r="H339">
        <v>1027.0720000118017</v>
      </c>
      <c r="I339">
        <v>320.04338982701302</v>
      </c>
      <c r="J339">
        <v>318.72314202412963</v>
      </c>
      <c r="K339">
        <v>386.21856692433357</v>
      </c>
      <c r="L339" s="481">
        <v>336.70508474856615</v>
      </c>
      <c r="M339">
        <v>464.61830508708954</v>
      </c>
      <c r="N339">
        <v>0</v>
      </c>
      <c r="O339">
        <v>0</v>
      </c>
      <c r="P339">
        <v>0</v>
      </c>
      <c r="Q339">
        <v>8.2288534697145224</v>
      </c>
      <c r="R339">
        <v>100.50844444427639</v>
      </c>
      <c r="S339" s="481">
        <v>0</v>
      </c>
      <c r="T339">
        <v>65.964250999502838</v>
      </c>
      <c r="U339">
        <v>0</v>
      </c>
      <c r="V339">
        <v>0</v>
      </c>
      <c r="W339">
        <v>122.9972607716918</v>
      </c>
      <c r="X339">
        <v>0</v>
      </c>
      <c r="Y339">
        <v>94.571874999906868</v>
      </c>
      <c r="Z339" s="481">
        <v>0.53369140625</v>
      </c>
      <c r="AA339">
        <v>0</v>
      </c>
      <c r="AB339">
        <v>84.318325616884977</v>
      </c>
      <c r="AC339">
        <v>27.531347049865872</v>
      </c>
      <c r="AD339">
        <v>103.6696428572759</v>
      </c>
      <c r="AE339">
        <v>0</v>
      </c>
      <c r="AF339">
        <v>0</v>
      </c>
      <c r="AG339" s="481">
        <v>0.16778260869978112</v>
      </c>
      <c r="AH339">
        <v>1.0983870967720577E-2</v>
      </c>
      <c r="AI339">
        <v>150.29569892492145</v>
      </c>
      <c r="AJ339">
        <v>326.99200000031851</v>
      </c>
      <c r="AK339">
        <v>264.62719999998808</v>
      </c>
      <c r="AL339">
        <v>0</v>
      </c>
      <c r="AM339">
        <v>0</v>
      </c>
      <c r="AN339" s="481">
        <v>0</v>
      </c>
      <c r="AO339">
        <v>0</v>
      </c>
      <c r="AP339">
        <v>0</v>
      </c>
      <c r="AQ339">
        <v>0</v>
      </c>
      <c r="AR339">
        <v>0</v>
      </c>
      <c r="AS339">
        <v>0</v>
      </c>
      <c r="AT339">
        <v>0</v>
      </c>
      <c r="AU339" s="481">
        <v>0</v>
      </c>
      <c r="AV339">
        <v>0</v>
      </c>
      <c r="AW339">
        <v>0</v>
      </c>
      <c r="AX339">
        <v>0</v>
      </c>
      <c r="AY339">
        <v>263.87520000012591</v>
      </c>
      <c r="AZ339">
        <v>173.578125</v>
      </c>
      <c r="BA339">
        <v>73.728000000119209</v>
      </c>
      <c r="BP339" s="481">
        <v>32.047607879969291</v>
      </c>
      <c r="BQ339">
        <v>0</v>
      </c>
      <c r="BR339">
        <v>0</v>
      </c>
      <c r="BS339">
        <v>0</v>
      </c>
      <c r="BT339">
        <v>0</v>
      </c>
    </row>
    <row r="340" spans="1:72" ht="15.75" customHeight="1" x14ac:dyDescent="0.25">
      <c r="A340" s="324" t="s">
        <v>1225</v>
      </c>
      <c r="B340" s="326">
        <v>46248</v>
      </c>
      <c r="C340" s="332">
        <v>0.16666666666666666</v>
      </c>
      <c r="D340" s="332">
        <v>0.20833333333333334</v>
      </c>
      <c r="E340" s="481">
        <v>2889.312463760376</v>
      </c>
      <c r="F340">
        <v>2872.8097391426563</v>
      </c>
      <c r="G340">
        <v>1906.3318260908127</v>
      </c>
      <c r="H340">
        <v>1002.3772753626108</v>
      </c>
      <c r="I340">
        <v>338.23240678012371</v>
      </c>
      <c r="J340">
        <v>311.15715254098177</v>
      </c>
      <c r="K340">
        <v>382.92692460119724</v>
      </c>
      <c r="L340" s="481">
        <v>342.32840678095818</v>
      </c>
      <c r="M340">
        <v>516.61667796596885</v>
      </c>
      <c r="N340">
        <v>0</v>
      </c>
      <c r="O340">
        <v>0</v>
      </c>
      <c r="P340">
        <v>0</v>
      </c>
      <c r="Q340">
        <v>27.37740739993751</v>
      </c>
      <c r="R340">
        <v>100.5962512078695</v>
      </c>
      <c r="S340" s="481">
        <v>0</v>
      </c>
      <c r="T340">
        <v>65.664270740002394</v>
      </c>
      <c r="U340">
        <v>0</v>
      </c>
      <c r="V340">
        <v>0</v>
      </c>
      <c r="W340">
        <v>126.29727062955499</v>
      </c>
      <c r="X340">
        <v>0</v>
      </c>
      <c r="Y340">
        <v>94.839974711183459</v>
      </c>
      <c r="Z340" s="481">
        <v>0.5390625</v>
      </c>
      <c r="AA340">
        <v>0</v>
      </c>
      <c r="AB340">
        <v>95.532015041913837</v>
      </c>
      <c r="AC340">
        <v>27.826650194823742</v>
      </c>
      <c r="AD340">
        <v>86.204206836409867</v>
      </c>
      <c r="AE340">
        <v>0</v>
      </c>
      <c r="AF340">
        <v>0</v>
      </c>
      <c r="AG340" s="481">
        <v>0.16773913044380606</v>
      </c>
      <c r="AH340">
        <v>1.1111237727845946E-2</v>
      </c>
      <c r="AI340">
        <v>156.68817204236984</v>
      </c>
      <c r="AJ340">
        <v>326.80411428539082</v>
      </c>
      <c r="AK340">
        <v>264.28160000033677</v>
      </c>
      <c r="AL340">
        <v>0</v>
      </c>
      <c r="AM340">
        <v>0</v>
      </c>
      <c r="AN340" s="481">
        <v>0</v>
      </c>
      <c r="AO340">
        <v>0</v>
      </c>
      <c r="AP340">
        <v>0</v>
      </c>
      <c r="AQ340">
        <v>0</v>
      </c>
      <c r="AR340">
        <v>0</v>
      </c>
      <c r="AS340">
        <v>0</v>
      </c>
      <c r="AT340">
        <v>0</v>
      </c>
      <c r="AU340" s="481">
        <v>0</v>
      </c>
      <c r="AV340">
        <v>0</v>
      </c>
      <c r="AW340">
        <v>0</v>
      </c>
      <c r="AX340">
        <v>0</v>
      </c>
      <c r="AY340">
        <v>269.5679999999702</v>
      </c>
      <c r="AZ340">
        <v>168.57578125002328</v>
      </c>
      <c r="BA340">
        <v>73.215999998152256</v>
      </c>
      <c r="BP340" s="481">
        <v>31.342788461479358</v>
      </c>
      <c r="BQ340">
        <v>0</v>
      </c>
      <c r="BR340">
        <v>0</v>
      </c>
      <c r="BS340">
        <v>6.9999999996070983E-3</v>
      </c>
      <c r="BT340">
        <v>0</v>
      </c>
    </row>
    <row r="341" spans="1:72" ht="15.75" customHeight="1" x14ac:dyDescent="0.25">
      <c r="A341" s="324" t="s">
        <v>1226</v>
      </c>
      <c r="B341" s="326">
        <v>46248</v>
      </c>
      <c r="C341" s="332">
        <v>0.20833333333333334</v>
      </c>
      <c r="D341" s="332">
        <v>0.25</v>
      </c>
      <c r="E341" s="481">
        <v>2830.4610397815704</v>
      </c>
      <c r="F341">
        <v>2823.8358260691166</v>
      </c>
      <c r="G341">
        <v>1837.055999994278</v>
      </c>
      <c r="H341">
        <v>1002.2733913064003</v>
      </c>
      <c r="I341">
        <v>325.70142373070121</v>
      </c>
      <c r="J341">
        <v>311.36542373150587</v>
      </c>
      <c r="K341">
        <v>359.33722034096718</v>
      </c>
      <c r="L341" s="481">
        <v>338.37125423550606</v>
      </c>
      <c r="M341">
        <v>505.99484745785594</v>
      </c>
      <c r="N341">
        <v>0</v>
      </c>
      <c r="O341">
        <v>0</v>
      </c>
      <c r="P341">
        <v>0</v>
      </c>
      <c r="Q341">
        <v>20.201739130541682</v>
      </c>
      <c r="R341">
        <v>100.52835352811962</v>
      </c>
      <c r="S341" s="481">
        <v>0</v>
      </c>
      <c r="T341">
        <v>65.898501874879003</v>
      </c>
      <c r="U341">
        <v>0</v>
      </c>
      <c r="V341">
        <v>0</v>
      </c>
      <c r="W341">
        <v>117.506542484276</v>
      </c>
      <c r="X341">
        <v>0</v>
      </c>
      <c r="Y341">
        <v>94.762063332367688</v>
      </c>
      <c r="Z341" s="481">
        <v>0</v>
      </c>
      <c r="AA341">
        <v>0</v>
      </c>
      <c r="AB341">
        <v>100.34610995836556</v>
      </c>
      <c r="AC341">
        <v>27.604370713233948</v>
      </c>
      <c r="AD341">
        <v>81.094279445707798</v>
      </c>
      <c r="AE341">
        <v>0</v>
      </c>
      <c r="AF341">
        <v>0</v>
      </c>
      <c r="AG341" s="481">
        <v>0.16573913042157074</v>
      </c>
      <c r="AH341">
        <v>1.0983695652157621E-2</v>
      </c>
      <c r="AI341">
        <v>152.16099813114852</v>
      </c>
      <c r="AJ341">
        <v>315.30197802209295</v>
      </c>
      <c r="AK341">
        <v>253.96479999925941</v>
      </c>
      <c r="AL341">
        <v>0</v>
      </c>
      <c r="AM341">
        <v>0</v>
      </c>
      <c r="AN341" s="481">
        <v>0</v>
      </c>
      <c r="AO341">
        <v>0</v>
      </c>
      <c r="AP341">
        <v>0</v>
      </c>
      <c r="AQ341">
        <v>0</v>
      </c>
      <c r="AR341">
        <v>0</v>
      </c>
      <c r="AS341">
        <v>0</v>
      </c>
      <c r="AT341">
        <v>0</v>
      </c>
      <c r="AU341" s="481">
        <v>0</v>
      </c>
      <c r="AV341">
        <v>0</v>
      </c>
      <c r="AW341">
        <v>0</v>
      </c>
      <c r="AX341">
        <v>0</v>
      </c>
      <c r="AY341">
        <v>269.18080000020564</v>
      </c>
      <c r="AZ341">
        <v>165.76953125</v>
      </c>
      <c r="BA341">
        <v>73.696000000461936</v>
      </c>
      <c r="BP341" s="481">
        <v>17.019664634135552</v>
      </c>
      <c r="BQ341">
        <v>0</v>
      </c>
      <c r="BR341">
        <v>0</v>
      </c>
      <c r="BS341">
        <v>0</v>
      </c>
      <c r="BT341">
        <v>0</v>
      </c>
    </row>
    <row r="342" spans="1:72" ht="15.75" customHeight="1" x14ac:dyDescent="0.25">
      <c r="A342" s="324" t="s">
        <v>791</v>
      </c>
      <c r="B342" s="326">
        <v>46249</v>
      </c>
      <c r="C342" s="332">
        <v>0.25</v>
      </c>
      <c r="D342" s="332">
        <v>0.29166666666666669</v>
      </c>
      <c r="E342" s="481">
        <v>2801.2718298137188</v>
      </c>
      <c r="F342">
        <v>2791.0975072383881</v>
      </c>
      <c r="G342">
        <v>1729.8773333132267</v>
      </c>
      <c r="H342">
        <v>1067.8093913048506</v>
      </c>
      <c r="I342">
        <v>318.44664406403899</v>
      </c>
      <c r="J342">
        <v>318.30606101453304</v>
      </c>
      <c r="K342">
        <v>366.07132203876972</v>
      </c>
      <c r="L342" s="481">
        <v>330.10983050614595</v>
      </c>
      <c r="M342">
        <v>397.45084745436907</v>
      </c>
      <c r="N342">
        <v>0</v>
      </c>
      <c r="O342">
        <v>0</v>
      </c>
      <c r="P342">
        <v>0</v>
      </c>
      <c r="Q342">
        <v>21.503999999724329</v>
      </c>
      <c r="R342">
        <v>100.22573342826217</v>
      </c>
      <c r="S342" s="481">
        <v>0</v>
      </c>
      <c r="T342">
        <v>62.324106820859015</v>
      </c>
      <c r="U342">
        <v>0</v>
      </c>
      <c r="V342">
        <v>0</v>
      </c>
      <c r="W342">
        <v>120.4510227330029</v>
      </c>
      <c r="X342">
        <v>0</v>
      </c>
      <c r="Y342">
        <v>92.729813664685935</v>
      </c>
      <c r="Z342" s="481">
        <v>0.5380859375</v>
      </c>
      <c r="AA342">
        <v>0.86684782610973343</v>
      </c>
      <c r="AB342">
        <v>106.81265527941287</v>
      </c>
      <c r="AC342">
        <v>27.567426296882331</v>
      </c>
      <c r="AD342">
        <v>84.092818065546453</v>
      </c>
      <c r="AE342">
        <v>0</v>
      </c>
      <c r="AF342">
        <v>0</v>
      </c>
      <c r="AG342" s="481">
        <v>0.16573913043976063</v>
      </c>
      <c r="AH342">
        <v>1.1077445652063034E-2</v>
      </c>
      <c r="AI342">
        <v>144.85326086916029</v>
      </c>
      <c r="AJ342">
        <v>324.68430769233964</v>
      </c>
      <c r="AK342">
        <v>262.63040000014007</v>
      </c>
      <c r="AL342">
        <v>0</v>
      </c>
      <c r="AM342">
        <v>0</v>
      </c>
      <c r="AN342" s="481">
        <v>0</v>
      </c>
      <c r="AO342">
        <v>0</v>
      </c>
      <c r="AP342">
        <v>0</v>
      </c>
      <c r="AQ342">
        <v>0</v>
      </c>
      <c r="AR342">
        <v>0</v>
      </c>
      <c r="AS342">
        <v>0</v>
      </c>
      <c r="AT342">
        <v>0</v>
      </c>
      <c r="AU342" s="481">
        <v>0</v>
      </c>
      <c r="AV342">
        <v>0</v>
      </c>
      <c r="AW342">
        <v>0</v>
      </c>
      <c r="AX342">
        <v>0</v>
      </c>
      <c r="AY342">
        <v>261.41724444413558</v>
      </c>
      <c r="AZ342">
        <v>167.37812500004657</v>
      </c>
      <c r="BA342">
        <v>75.276799999177456</v>
      </c>
      <c r="BP342" s="481">
        <v>4.1615853658877313</v>
      </c>
      <c r="BQ342">
        <v>0</v>
      </c>
      <c r="BR342">
        <v>0</v>
      </c>
      <c r="BS342">
        <v>1.0381864406790555</v>
      </c>
      <c r="BT342">
        <v>0.79759999999805586</v>
      </c>
    </row>
    <row r="343" spans="1:72" ht="15.75" customHeight="1" x14ac:dyDescent="0.25">
      <c r="A343" s="324" t="s">
        <v>792</v>
      </c>
      <c r="B343" s="326">
        <v>46249</v>
      </c>
      <c r="C343" s="332">
        <v>0.29166666666666669</v>
      </c>
      <c r="D343" s="332">
        <v>0.33333333333333331</v>
      </c>
      <c r="E343" s="481">
        <v>2776.8555243015289</v>
      </c>
      <c r="F343">
        <v>2760.8477193415165</v>
      </c>
      <c r="G343">
        <v>1739.1195897758007</v>
      </c>
      <c r="H343">
        <v>1046.8460124284029</v>
      </c>
      <c r="I343">
        <v>300.95186441019177</v>
      </c>
      <c r="J343">
        <v>354.47929491475224</v>
      </c>
      <c r="K343">
        <v>283.03698217868805</v>
      </c>
      <c r="L343" s="481">
        <v>315.53084746003151</v>
      </c>
      <c r="M343">
        <v>479.33613559603691</v>
      </c>
      <c r="N343">
        <v>0</v>
      </c>
      <c r="O343">
        <v>0</v>
      </c>
      <c r="P343">
        <v>0</v>
      </c>
      <c r="Q343">
        <v>10.284521738998592</v>
      </c>
      <c r="R343">
        <v>100.74156521772966</v>
      </c>
      <c r="S343" s="481">
        <v>0</v>
      </c>
      <c r="T343">
        <v>47.582608695141971</v>
      </c>
      <c r="U343">
        <v>0</v>
      </c>
      <c r="V343">
        <v>0</v>
      </c>
      <c r="W343">
        <v>129.82168115954846</v>
      </c>
      <c r="X343">
        <v>0</v>
      </c>
      <c r="Y343">
        <v>95.038460791576654</v>
      </c>
      <c r="Z343" s="481">
        <v>0</v>
      </c>
      <c r="AA343">
        <v>7.7907693613669835</v>
      </c>
      <c r="AB343">
        <v>105.91395762376487</v>
      </c>
      <c r="AC343">
        <v>27.707977484446019</v>
      </c>
      <c r="AD343">
        <v>126.10869565233588</v>
      </c>
      <c r="AE343">
        <v>0</v>
      </c>
      <c r="AF343">
        <v>0</v>
      </c>
      <c r="AG343" s="481">
        <v>0.16575081814153236</v>
      </c>
      <c r="AH343">
        <v>1.1015793010983543E-2</v>
      </c>
      <c r="AI343">
        <v>131.43197755981237</v>
      </c>
      <c r="AJ343">
        <v>267.29599999985658</v>
      </c>
      <c r="AK343">
        <v>211.02080000098795</v>
      </c>
      <c r="AL343">
        <v>0</v>
      </c>
      <c r="AM343">
        <v>0</v>
      </c>
      <c r="AN343" s="481">
        <v>0</v>
      </c>
      <c r="AO343">
        <v>0</v>
      </c>
      <c r="AP343">
        <v>0</v>
      </c>
      <c r="AQ343">
        <v>0</v>
      </c>
      <c r="AR343">
        <v>0</v>
      </c>
      <c r="AS343">
        <v>0</v>
      </c>
      <c r="AT343">
        <v>0</v>
      </c>
      <c r="AU343" s="481">
        <v>0</v>
      </c>
      <c r="AV343">
        <v>0</v>
      </c>
      <c r="AW343">
        <v>0</v>
      </c>
      <c r="AX343">
        <v>0</v>
      </c>
      <c r="AY343">
        <v>263.16515555558726</v>
      </c>
      <c r="AZ343">
        <v>154.98671874997672</v>
      </c>
      <c r="BA343">
        <v>67.052800001576543</v>
      </c>
      <c r="BP343" s="481">
        <v>3.0437499999534339</v>
      </c>
      <c r="BQ343">
        <v>0</v>
      </c>
      <c r="BR343">
        <v>0</v>
      </c>
      <c r="BS343">
        <v>15.595513559321262</v>
      </c>
      <c r="BT343">
        <v>11.47093333333396</v>
      </c>
    </row>
    <row r="344" spans="1:72" ht="15.75" customHeight="1" x14ac:dyDescent="0.25">
      <c r="A344" s="324" t="s">
        <v>793</v>
      </c>
      <c r="B344" s="326">
        <v>46249</v>
      </c>
      <c r="C344" s="332">
        <v>0.33333333333333331</v>
      </c>
      <c r="D344" s="332">
        <v>0.375</v>
      </c>
      <c r="E344" s="481">
        <v>2827.910433113575</v>
      </c>
      <c r="F344">
        <v>2827.4099527299404</v>
      </c>
      <c r="G344">
        <v>1783.3462493419647</v>
      </c>
      <c r="H344">
        <v>1067.9365962594748</v>
      </c>
      <c r="I344">
        <v>281.56842629238963</v>
      </c>
      <c r="J344">
        <v>330.95419562235475</v>
      </c>
      <c r="K344">
        <v>347.12894827872515</v>
      </c>
      <c r="L344" s="481">
        <v>303.305923871696</v>
      </c>
      <c r="M344">
        <v>464.39710124954581</v>
      </c>
      <c r="N344">
        <v>0</v>
      </c>
      <c r="O344">
        <v>0</v>
      </c>
      <c r="P344">
        <v>0</v>
      </c>
      <c r="Q344">
        <v>0.46747826132923365</v>
      </c>
      <c r="R344">
        <v>100.46454106271267</v>
      </c>
      <c r="S344" s="481">
        <v>0</v>
      </c>
      <c r="T344">
        <v>26.557217391207814</v>
      </c>
      <c r="U344">
        <v>0</v>
      </c>
      <c r="V344">
        <v>0</v>
      </c>
      <c r="W344">
        <v>145.80127536226064</v>
      </c>
      <c r="X344">
        <v>0</v>
      </c>
      <c r="Y344">
        <v>94.835955089423805</v>
      </c>
      <c r="Z344" s="481">
        <v>0.55078125</v>
      </c>
      <c r="AA344">
        <v>17.55799286038382</v>
      </c>
      <c r="AB344">
        <v>102.97492218436673</v>
      </c>
      <c r="AC344">
        <v>27.129278699401766</v>
      </c>
      <c r="AD344">
        <v>113.95864661596715</v>
      </c>
      <c r="AE344">
        <v>0</v>
      </c>
      <c r="AF344">
        <v>0</v>
      </c>
      <c r="AG344" s="481">
        <v>0.16774193548189942</v>
      </c>
      <c r="AH344">
        <v>1.1108870967746043E-2</v>
      </c>
      <c r="AI344">
        <v>118.19354838691652</v>
      </c>
      <c r="AJ344">
        <v>305.72956097568385</v>
      </c>
      <c r="AK344">
        <v>244.9407999990508</v>
      </c>
      <c r="AL344">
        <v>0</v>
      </c>
      <c r="AM344">
        <v>0</v>
      </c>
      <c r="AN344" s="481">
        <v>0</v>
      </c>
      <c r="AO344">
        <v>0</v>
      </c>
      <c r="AP344">
        <v>0</v>
      </c>
      <c r="AQ344">
        <v>0</v>
      </c>
      <c r="AR344">
        <v>0</v>
      </c>
      <c r="AS344">
        <v>0</v>
      </c>
      <c r="AT344">
        <v>0</v>
      </c>
      <c r="AU344" s="481">
        <v>0</v>
      </c>
      <c r="AV344">
        <v>0</v>
      </c>
      <c r="AW344">
        <v>0</v>
      </c>
      <c r="AX344">
        <v>0</v>
      </c>
      <c r="AY344">
        <v>282.29120000032708</v>
      </c>
      <c r="AZ344">
        <v>145.30859375</v>
      </c>
      <c r="BA344">
        <v>58.374400001019239</v>
      </c>
      <c r="BP344" s="481">
        <v>2.4562500000465661</v>
      </c>
      <c r="BQ344">
        <v>0</v>
      </c>
      <c r="BR344">
        <v>0</v>
      </c>
      <c r="BS344">
        <v>36.952249579831914</v>
      </c>
      <c r="BT344">
        <v>27.521954061623546</v>
      </c>
    </row>
    <row r="345" spans="1:72" ht="15.75" customHeight="1" x14ac:dyDescent="0.25">
      <c r="A345" s="324" t="s">
        <v>794</v>
      </c>
      <c r="B345" s="326">
        <v>46249</v>
      </c>
      <c r="C345" s="332">
        <v>0.375</v>
      </c>
      <c r="D345" s="332">
        <v>0.41666666666666669</v>
      </c>
      <c r="E345" s="481">
        <v>2725.5185643136501</v>
      </c>
      <c r="F345">
        <v>2725.9396612942219</v>
      </c>
      <c r="G345">
        <v>1711.5691753923893</v>
      </c>
      <c r="H345">
        <v>1026.3893333375454</v>
      </c>
      <c r="I345">
        <v>287.67143811285496</v>
      </c>
      <c r="J345">
        <v>301.63482132554054</v>
      </c>
      <c r="K345">
        <v>367.66132377833128</v>
      </c>
      <c r="L345" s="481">
        <v>296.65394053608179</v>
      </c>
      <c r="M345">
        <v>462.27083095163107</v>
      </c>
      <c r="N345">
        <v>0</v>
      </c>
      <c r="O345">
        <v>0</v>
      </c>
      <c r="P345">
        <v>0</v>
      </c>
      <c r="Q345">
        <v>23.040000000037253</v>
      </c>
      <c r="R345">
        <v>100.42867632815614</v>
      </c>
      <c r="S345" s="481">
        <v>0</v>
      </c>
      <c r="T345">
        <v>11.475478261709213</v>
      </c>
      <c r="U345">
        <v>0</v>
      </c>
      <c r="V345">
        <v>0</v>
      </c>
      <c r="W345">
        <v>144.35060869529843</v>
      </c>
      <c r="X345">
        <v>0</v>
      </c>
      <c r="Y345">
        <v>95.01533567160368</v>
      </c>
      <c r="Z345" s="481">
        <v>0</v>
      </c>
      <c r="AA345">
        <v>25.180223285453394</v>
      </c>
      <c r="AB345">
        <v>92.601589912548661</v>
      </c>
      <c r="AC345">
        <v>28.382949561346322</v>
      </c>
      <c r="AD345">
        <v>102.40160183142871</v>
      </c>
      <c r="AE345">
        <v>0</v>
      </c>
      <c r="AF345">
        <v>0</v>
      </c>
      <c r="AG345" s="481">
        <v>0.16494623655671603</v>
      </c>
      <c r="AH345">
        <v>1.1483870967595067E-2</v>
      </c>
      <c r="AI345">
        <v>112.61290322523564</v>
      </c>
      <c r="AJ345">
        <v>299.62510569114238</v>
      </c>
      <c r="AK345">
        <v>239.71840000059456</v>
      </c>
      <c r="AL345">
        <v>0</v>
      </c>
      <c r="AM345">
        <v>0</v>
      </c>
      <c r="AN345" s="481">
        <v>0</v>
      </c>
      <c r="AO345">
        <v>0</v>
      </c>
      <c r="AP345">
        <v>0</v>
      </c>
      <c r="AQ345">
        <v>0</v>
      </c>
      <c r="AR345">
        <v>0</v>
      </c>
      <c r="AS345">
        <v>0</v>
      </c>
      <c r="AT345">
        <v>0</v>
      </c>
      <c r="AU345" s="481">
        <v>0</v>
      </c>
      <c r="AV345">
        <v>0</v>
      </c>
      <c r="AW345">
        <v>0</v>
      </c>
      <c r="AX345">
        <v>0</v>
      </c>
      <c r="AY345">
        <v>279.77919999975711</v>
      </c>
      <c r="AZ345">
        <v>135.79600694449618</v>
      </c>
      <c r="BA345">
        <v>53.203199997544289</v>
      </c>
      <c r="BP345" s="481">
        <v>2.6890243901871145</v>
      </c>
      <c r="BQ345">
        <v>0</v>
      </c>
      <c r="BR345">
        <v>0</v>
      </c>
      <c r="BS345">
        <v>54.638697478991162</v>
      </c>
      <c r="BT345">
        <v>41.236462605040288</v>
      </c>
    </row>
    <row r="346" spans="1:72" ht="15.75" customHeight="1" x14ac:dyDescent="0.25">
      <c r="A346" s="324" t="s">
        <v>971</v>
      </c>
      <c r="B346" s="326">
        <v>46249</v>
      </c>
      <c r="C346" s="332">
        <v>0.41666666666666669</v>
      </c>
      <c r="D346" s="332">
        <v>0.45833333333333331</v>
      </c>
      <c r="E346" s="481">
        <v>2778.6064256131649</v>
      </c>
      <c r="F346">
        <v>2774.8025507032871</v>
      </c>
      <c r="G346">
        <v>1791.9703188538551</v>
      </c>
      <c r="H346">
        <v>994.304000005126</v>
      </c>
      <c r="I346">
        <v>244.54508474469185</v>
      </c>
      <c r="J346">
        <v>373.11783051118255</v>
      </c>
      <c r="K346">
        <v>391.54983051121235</v>
      </c>
      <c r="L346" s="481">
        <v>325.52786440402269</v>
      </c>
      <c r="M346">
        <v>455.77037054300308</v>
      </c>
      <c r="N346">
        <v>0</v>
      </c>
      <c r="O346">
        <v>0</v>
      </c>
      <c r="P346">
        <v>0</v>
      </c>
      <c r="Q346">
        <v>0</v>
      </c>
      <c r="R346">
        <v>100.02921739127487</v>
      </c>
      <c r="S346" s="481">
        <v>0</v>
      </c>
      <c r="T346">
        <v>1.0239999992772937</v>
      </c>
      <c r="U346">
        <v>0</v>
      </c>
      <c r="V346">
        <v>0</v>
      </c>
      <c r="W346">
        <v>153.27721739187837</v>
      </c>
      <c r="X346">
        <v>0</v>
      </c>
      <c r="Y346">
        <v>94.351834238972515</v>
      </c>
      <c r="Z346" s="481">
        <v>0</v>
      </c>
      <c r="AA346">
        <v>35.852799479209352</v>
      </c>
      <c r="AB346">
        <v>109.71875</v>
      </c>
      <c r="AC346">
        <v>28.272030279505998</v>
      </c>
      <c r="AD346">
        <v>168.28260869532824</v>
      </c>
      <c r="AE346">
        <v>0</v>
      </c>
      <c r="AF346">
        <v>0</v>
      </c>
      <c r="AG346" s="481">
        <v>0.163612903234025</v>
      </c>
      <c r="AH346">
        <v>1.1108870967746043E-2</v>
      </c>
      <c r="AI346">
        <v>138.21809256635606</v>
      </c>
      <c r="AJ346">
        <v>331.47413333342411</v>
      </c>
      <c r="AK346">
        <v>268.04479999933392</v>
      </c>
      <c r="AL346">
        <v>0</v>
      </c>
      <c r="AM346">
        <v>0</v>
      </c>
      <c r="AN346" s="481">
        <v>0</v>
      </c>
      <c r="AO346">
        <v>0</v>
      </c>
      <c r="AP346">
        <v>0</v>
      </c>
      <c r="AQ346">
        <v>0</v>
      </c>
      <c r="AR346">
        <v>0</v>
      </c>
      <c r="AS346">
        <v>0</v>
      </c>
      <c r="AT346">
        <v>0</v>
      </c>
      <c r="AU346" s="481">
        <v>0</v>
      </c>
      <c r="AV346">
        <v>0</v>
      </c>
      <c r="AW346">
        <v>0</v>
      </c>
      <c r="AX346">
        <v>0</v>
      </c>
      <c r="AY346">
        <v>278.65919999964535</v>
      </c>
      <c r="AZ346">
        <v>123.2485243055271</v>
      </c>
      <c r="BA346">
        <v>40.979199999943376</v>
      </c>
      <c r="BP346" s="481">
        <v>2.9781631098594517</v>
      </c>
      <c r="BQ346">
        <v>0</v>
      </c>
      <c r="BR346">
        <v>0</v>
      </c>
      <c r="BS346">
        <v>86.461117647058927</v>
      </c>
      <c r="BT346">
        <v>63.97038333333694</v>
      </c>
    </row>
    <row r="347" spans="1:72" ht="15.75" customHeight="1" x14ac:dyDescent="0.25">
      <c r="A347" s="324" t="s">
        <v>972</v>
      </c>
      <c r="B347" s="326">
        <v>46249</v>
      </c>
      <c r="C347" s="332">
        <v>0.45833333333333331</v>
      </c>
      <c r="D347" s="332">
        <v>0.5</v>
      </c>
      <c r="E347" s="481">
        <v>2694.6290526390076</v>
      </c>
      <c r="F347">
        <v>2672.1947826147079</v>
      </c>
      <c r="G347">
        <v>1762.6453333199024</v>
      </c>
      <c r="H347">
        <v>939.69066666066647</v>
      </c>
      <c r="I347">
        <v>256.31240677833557</v>
      </c>
      <c r="J347">
        <v>299.77166101336479</v>
      </c>
      <c r="K347">
        <v>357.87932202965021</v>
      </c>
      <c r="L347" s="481">
        <v>325.11132203787565</v>
      </c>
      <c r="M347">
        <v>503.17959555983543</v>
      </c>
      <c r="N347">
        <v>0</v>
      </c>
      <c r="O347">
        <v>0</v>
      </c>
      <c r="P347">
        <v>0</v>
      </c>
      <c r="Q347">
        <v>10.501688888296485</v>
      </c>
      <c r="R347">
        <v>99.812173913232982</v>
      </c>
      <c r="S347" s="481">
        <v>0</v>
      </c>
      <c r="T347">
        <v>1.5360000003129244</v>
      </c>
      <c r="U347">
        <v>0</v>
      </c>
      <c r="V347">
        <v>0</v>
      </c>
      <c r="W347">
        <v>168.58156521711498</v>
      </c>
      <c r="X347">
        <v>0</v>
      </c>
      <c r="Y347">
        <v>94.303445264231414</v>
      </c>
      <c r="Z347" s="481">
        <v>0</v>
      </c>
      <c r="AA347">
        <v>38.406640624976717</v>
      </c>
      <c r="AB347">
        <v>104.85729166632518</v>
      </c>
      <c r="AC347">
        <v>28.27795031061396</v>
      </c>
      <c r="AD347">
        <v>102.39130434766412</v>
      </c>
      <c r="AE347">
        <v>0</v>
      </c>
      <c r="AF347">
        <v>0</v>
      </c>
      <c r="AG347" s="481">
        <v>0.16761290322028799</v>
      </c>
      <c r="AH347">
        <v>1.1162634408719896E-2</v>
      </c>
      <c r="AI347">
        <v>142.45932678878307</v>
      </c>
      <c r="AJ347">
        <v>315.24159999983385</v>
      </c>
      <c r="AK347">
        <v>254.00320000015199</v>
      </c>
      <c r="AL347">
        <v>0</v>
      </c>
      <c r="AM347">
        <v>0</v>
      </c>
      <c r="AN347" s="481">
        <v>0</v>
      </c>
      <c r="AO347">
        <v>0</v>
      </c>
      <c r="AP347">
        <v>0</v>
      </c>
      <c r="AQ347">
        <v>0</v>
      </c>
      <c r="AR347">
        <v>0</v>
      </c>
      <c r="AS347">
        <v>0</v>
      </c>
      <c r="AT347">
        <v>0</v>
      </c>
      <c r="AU347" s="481">
        <v>0</v>
      </c>
      <c r="AV347">
        <v>0</v>
      </c>
      <c r="AW347">
        <v>0</v>
      </c>
      <c r="AX347">
        <v>0</v>
      </c>
      <c r="AY347">
        <v>274.09920000005513</v>
      </c>
      <c r="AZ347">
        <v>74.869531249976717</v>
      </c>
      <c r="BA347">
        <v>41.971200002357364</v>
      </c>
      <c r="BP347" s="481">
        <v>3.2703124999534339</v>
      </c>
      <c r="BQ347">
        <v>0</v>
      </c>
      <c r="BR347">
        <v>0</v>
      </c>
      <c r="BS347">
        <v>93.372436974788798</v>
      </c>
      <c r="BT347">
        <v>68.421372549018997</v>
      </c>
    </row>
    <row r="348" spans="1:72" ht="15.75" customHeight="1" x14ac:dyDescent="0.25">
      <c r="A348" s="324" t="s">
        <v>973</v>
      </c>
      <c r="B348" s="326">
        <v>46249</v>
      </c>
      <c r="C348" s="332">
        <v>0.5</v>
      </c>
      <c r="D348" s="332">
        <v>0.54166666666666663</v>
      </c>
      <c r="E348" s="481">
        <v>2807.8079999983311</v>
      </c>
      <c r="F348">
        <v>2800.9813333153725</v>
      </c>
      <c r="G348">
        <v>1826.4598261117935</v>
      </c>
      <c r="H348">
        <v>986.11200000345707</v>
      </c>
      <c r="I348">
        <v>289.50293396040797</v>
      </c>
      <c r="J348">
        <v>316.15566102042794</v>
      </c>
      <c r="K348">
        <v>357.79074693471193</v>
      </c>
      <c r="L348" s="481">
        <v>336.35796609520912</v>
      </c>
      <c r="M348">
        <v>527.86332203447819</v>
      </c>
      <c r="N348">
        <v>0</v>
      </c>
      <c r="O348">
        <v>0</v>
      </c>
      <c r="P348">
        <v>0</v>
      </c>
      <c r="Q348">
        <v>42.234311111271381</v>
      </c>
      <c r="R348">
        <v>99.806608695536852</v>
      </c>
      <c r="S348" s="481">
        <v>0</v>
      </c>
      <c r="T348">
        <v>3.0719999996945262</v>
      </c>
      <c r="U348">
        <v>0</v>
      </c>
      <c r="V348">
        <v>0</v>
      </c>
      <c r="W348">
        <v>173.92417391296476</v>
      </c>
      <c r="X348">
        <v>0</v>
      </c>
      <c r="Y348">
        <v>94.16374223632738</v>
      </c>
      <c r="Z348" s="481">
        <v>0</v>
      </c>
      <c r="AA348">
        <v>35.590039062488358</v>
      </c>
      <c r="AB348">
        <v>113.45833333348855</v>
      </c>
      <c r="AC348">
        <v>27.778144409880042</v>
      </c>
      <c r="AD348">
        <v>108.58400429412723</v>
      </c>
      <c r="AE348">
        <v>0</v>
      </c>
      <c r="AF348">
        <v>0</v>
      </c>
      <c r="AG348" s="481">
        <v>0.16481346423825016</v>
      </c>
      <c r="AH348">
        <v>1.1180107526797656E-2</v>
      </c>
      <c r="AI348">
        <v>150.54838709812611</v>
      </c>
      <c r="AJ348">
        <v>316.77877073176205</v>
      </c>
      <c r="AK348">
        <v>254.96320000011474</v>
      </c>
      <c r="AL348">
        <v>0</v>
      </c>
      <c r="AM348">
        <v>0</v>
      </c>
      <c r="AN348" s="481">
        <v>0</v>
      </c>
      <c r="AO348">
        <v>0</v>
      </c>
      <c r="AP348">
        <v>0</v>
      </c>
      <c r="AQ348">
        <v>0</v>
      </c>
      <c r="AR348">
        <v>0</v>
      </c>
      <c r="AS348">
        <v>0</v>
      </c>
      <c r="AT348">
        <v>0</v>
      </c>
      <c r="AU348" s="481">
        <v>0</v>
      </c>
      <c r="AV348">
        <v>0</v>
      </c>
      <c r="AW348">
        <v>0</v>
      </c>
      <c r="AX348">
        <v>0</v>
      </c>
      <c r="AY348">
        <v>279.7312000002712</v>
      </c>
      <c r="AZ348">
        <v>90.760937500046566</v>
      </c>
      <c r="BA348">
        <v>45.043199999257922</v>
      </c>
      <c r="BP348" s="481">
        <v>3.375</v>
      </c>
      <c r="BQ348">
        <v>0</v>
      </c>
      <c r="BR348">
        <v>0</v>
      </c>
      <c r="BS348">
        <v>88.43447331932839</v>
      </c>
      <c r="BT348">
        <v>64.683060784311238</v>
      </c>
    </row>
    <row r="349" spans="1:72" ht="15.75" customHeight="1" x14ac:dyDescent="0.25">
      <c r="A349" s="324" t="s">
        <v>974</v>
      </c>
      <c r="B349" s="326">
        <v>46249</v>
      </c>
      <c r="C349" s="332">
        <v>0.54166666666666663</v>
      </c>
      <c r="D349" s="332">
        <v>0.58333333333333337</v>
      </c>
      <c r="E349" s="481">
        <v>2872.8987826108932</v>
      </c>
      <c r="F349">
        <v>2856.9600000083447</v>
      </c>
      <c r="G349">
        <v>1906.3615072369576</v>
      </c>
      <c r="H349">
        <v>969.38666665554047</v>
      </c>
      <c r="I349">
        <v>242.89986206591129</v>
      </c>
      <c r="J349">
        <v>314.10766101628542</v>
      </c>
      <c r="K349">
        <v>376.12579310685396</v>
      </c>
      <c r="L349" s="481">
        <v>338.44067797064781</v>
      </c>
      <c r="M349">
        <v>626.88370309770107</v>
      </c>
      <c r="N349">
        <v>0</v>
      </c>
      <c r="O349">
        <v>0</v>
      </c>
      <c r="P349">
        <v>0</v>
      </c>
      <c r="Q349">
        <v>45.189565217122436</v>
      </c>
      <c r="R349">
        <v>46.586434782948345</v>
      </c>
      <c r="S349" s="481">
        <v>0</v>
      </c>
      <c r="T349">
        <v>5.6320000002160668</v>
      </c>
      <c r="U349">
        <v>0</v>
      </c>
      <c r="V349">
        <v>0</v>
      </c>
      <c r="W349">
        <v>175.74956521764398</v>
      </c>
      <c r="X349">
        <v>0</v>
      </c>
      <c r="Y349">
        <v>93.924999999813735</v>
      </c>
      <c r="Z349" s="481">
        <v>0.5128295898439319</v>
      </c>
      <c r="AA349">
        <v>36.251562500023283</v>
      </c>
      <c r="AB349">
        <v>103.97500000009313</v>
      </c>
      <c r="AC349">
        <v>27.027756211347878</v>
      </c>
      <c r="AD349">
        <v>116.13959819078445</v>
      </c>
      <c r="AE349">
        <v>0</v>
      </c>
      <c r="AF349">
        <v>0</v>
      </c>
      <c r="AG349" s="481">
        <v>0.16373913043207722</v>
      </c>
      <c r="AH349">
        <v>1.1147732585186532E-2</v>
      </c>
      <c r="AI349">
        <v>153.99228611309081</v>
      </c>
      <c r="AJ349">
        <v>307.66282926825806</v>
      </c>
      <c r="AK349">
        <v>247.32160000037402</v>
      </c>
      <c r="AL349">
        <v>0</v>
      </c>
      <c r="AM349">
        <v>0</v>
      </c>
      <c r="AN349" s="481">
        <v>0</v>
      </c>
      <c r="AO349">
        <v>0</v>
      </c>
      <c r="AP349">
        <v>0</v>
      </c>
      <c r="AQ349">
        <v>0</v>
      </c>
      <c r="AR349">
        <v>0</v>
      </c>
      <c r="AS349">
        <v>0</v>
      </c>
      <c r="AT349">
        <v>0</v>
      </c>
      <c r="AU349" s="481">
        <v>0</v>
      </c>
      <c r="AV349">
        <v>0</v>
      </c>
      <c r="AW349">
        <v>0</v>
      </c>
      <c r="AX349">
        <v>0</v>
      </c>
      <c r="AY349">
        <v>268.76159999985248</v>
      </c>
      <c r="AZ349">
        <v>99.145312499953434</v>
      </c>
      <c r="BA349">
        <v>42.547199998050928</v>
      </c>
      <c r="BP349" s="481">
        <v>3.3546875000465661</v>
      </c>
      <c r="BQ349">
        <v>0</v>
      </c>
      <c r="BR349">
        <v>0</v>
      </c>
      <c r="BS349">
        <v>92.371549999999843</v>
      </c>
      <c r="BT349">
        <v>65.38379999999961</v>
      </c>
    </row>
    <row r="350" spans="1:72" ht="15.75" customHeight="1" x14ac:dyDescent="0.25">
      <c r="A350" s="324" t="s">
        <v>975</v>
      </c>
      <c r="B350" s="326">
        <v>46249</v>
      </c>
      <c r="C350" s="332">
        <v>0.58333333333333337</v>
      </c>
      <c r="D350" s="332">
        <v>0.625</v>
      </c>
      <c r="E350" s="481">
        <v>2711.2875144183636</v>
      </c>
      <c r="F350">
        <v>2723.2590070962906</v>
      </c>
      <c r="G350">
        <v>1805.4387809336185</v>
      </c>
      <c r="H350">
        <v>928.4121418595314</v>
      </c>
      <c r="I350">
        <v>227.36331034824252</v>
      </c>
      <c r="J350">
        <v>309.87281356006861</v>
      </c>
      <c r="K350">
        <v>372.17103447765112</v>
      </c>
      <c r="L350" s="481">
        <v>314.21179661154747</v>
      </c>
      <c r="M350">
        <v>573.02623518928885</v>
      </c>
      <c r="N350">
        <v>0</v>
      </c>
      <c r="O350">
        <v>0</v>
      </c>
      <c r="P350">
        <v>0</v>
      </c>
      <c r="Q350">
        <v>36.21843478269875</v>
      </c>
      <c r="R350">
        <v>25.310608695726842</v>
      </c>
      <c r="S350" s="481">
        <v>0</v>
      </c>
      <c r="T350">
        <v>7.6799999997019768</v>
      </c>
      <c r="U350">
        <v>0</v>
      </c>
      <c r="V350">
        <v>0</v>
      </c>
      <c r="W350">
        <v>178.69888309203088</v>
      </c>
      <c r="X350">
        <v>0</v>
      </c>
      <c r="Y350">
        <v>88.121875000186265</v>
      </c>
      <c r="Z350" s="481">
        <v>2.3071289060681011E-3</v>
      </c>
      <c r="AA350">
        <v>29.246875000011642</v>
      </c>
      <c r="AB350">
        <v>94.001708074472845</v>
      </c>
      <c r="AC350">
        <v>27.52795031061396</v>
      </c>
      <c r="AD350">
        <v>121.98447204940021</v>
      </c>
      <c r="AE350">
        <v>0</v>
      </c>
      <c r="AF350">
        <v>0</v>
      </c>
      <c r="AG350" s="481">
        <v>0.16576998597520287</v>
      </c>
      <c r="AH350">
        <v>1.1197697522447925E-2</v>
      </c>
      <c r="AI350">
        <v>130.93244506791234</v>
      </c>
      <c r="AJ350">
        <v>324.45120000001043</v>
      </c>
      <c r="AK350">
        <v>261.82399999909103</v>
      </c>
      <c r="AL350">
        <v>0</v>
      </c>
      <c r="AM350">
        <v>0</v>
      </c>
      <c r="AN350" s="481">
        <v>0</v>
      </c>
      <c r="AO350">
        <v>0</v>
      </c>
      <c r="AP350">
        <v>0</v>
      </c>
      <c r="AQ350">
        <v>0</v>
      </c>
      <c r="AR350">
        <v>0</v>
      </c>
      <c r="AS350">
        <v>0</v>
      </c>
      <c r="AT350">
        <v>0</v>
      </c>
      <c r="AU350" s="481">
        <v>0</v>
      </c>
      <c r="AV350">
        <v>0</v>
      </c>
      <c r="AW350">
        <v>0</v>
      </c>
      <c r="AX350">
        <v>0</v>
      </c>
      <c r="AY350">
        <v>275.41760000027716</v>
      </c>
      <c r="AZ350">
        <v>116.29976851854008</v>
      </c>
      <c r="BA350">
        <v>44.480000000447035</v>
      </c>
      <c r="BP350" s="481">
        <v>3.8546874999301508</v>
      </c>
      <c r="BQ350">
        <v>0</v>
      </c>
      <c r="BR350">
        <v>0</v>
      </c>
      <c r="BS350">
        <v>78.377951470589323</v>
      </c>
      <c r="BT350">
        <v>54.009833333333518</v>
      </c>
    </row>
    <row r="351" spans="1:72" ht="15.75" customHeight="1" x14ac:dyDescent="0.25">
      <c r="A351" s="324" t="s">
        <v>976</v>
      </c>
      <c r="B351" s="326">
        <v>46249</v>
      </c>
      <c r="C351" s="332">
        <v>0.625</v>
      </c>
      <c r="D351" s="332">
        <v>0.66666666666666663</v>
      </c>
      <c r="E351" s="481">
        <v>2849.4777029752731</v>
      </c>
      <c r="F351">
        <v>2830.9169929027557</v>
      </c>
      <c r="G351">
        <v>1880.9612190425396</v>
      </c>
      <c r="H351">
        <v>972.33962626755238</v>
      </c>
      <c r="I351">
        <v>233.79158854484558</v>
      </c>
      <c r="J351">
        <v>325.80555931851268</v>
      </c>
      <c r="K351">
        <v>393.60381531715393</v>
      </c>
      <c r="L351" s="481">
        <v>321.7095593214035</v>
      </c>
      <c r="M351">
        <v>605.49183377623558</v>
      </c>
      <c r="N351">
        <v>0</v>
      </c>
      <c r="O351">
        <v>0</v>
      </c>
      <c r="P351">
        <v>0</v>
      </c>
      <c r="Q351">
        <v>37.442782608792186</v>
      </c>
      <c r="R351">
        <v>25.377391303889453</v>
      </c>
      <c r="S351" s="481">
        <v>0</v>
      </c>
      <c r="T351">
        <v>16.77084444463253</v>
      </c>
      <c r="U351">
        <v>0</v>
      </c>
      <c r="V351">
        <v>0</v>
      </c>
      <c r="W351">
        <v>151.67468212544918</v>
      </c>
      <c r="X351">
        <v>0</v>
      </c>
      <c r="Y351">
        <v>94.0104363206774</v>
      </c>
      <c r="Z351" s="481">
        <v>0</v>
      </c>
      <c r="AA351">
        <v>23.526953124965075</v>
      </c>
      <c r="AB351">
        <v>103.48779809847474</v>
      </c>
      <c r="AC351">
        <v>23.527950310148299</v>
      </c>
      <c r="AD351">
        <v>120.32298136688769</v>
      </c>
      <c r="AE351">
        <v>0</v>
      </c>
      <c r="AF351">
        <v>0</v>
      </c>
      <c r="AG351" s="481">
        <v>0.16574193548149196</v>
      </c>
      <c r="AH351">
        <v>1.0983870967720577E-2</v>
      </c>
      <c r="AI351">
        <v>134.27419354952872</v>
      </c>
      <c r="AJ351">
        <v>326.05026341462508</v>
      </c>
      <c r="AK351">
        <v>263.45365853793919</v>
      </c>
      <c r="AL351">
        <v>0</v>
      </c>
      <c r="AM351">
        <v>0</v>
      </c>
      <c r="AN351" s="481">
        <v>0</v>
      </c>
      <c r="AO351">
        <v>0</v>
      </c>
      <c r="AP351">
        <v>0</v>
      </c>
      <c r="AQ351">
        <v>0</v>
      </c>
      <c r="AR351">
        <v>0</v>
      </c>
      <c r="AS351">
        <v>0</v>
      </c>
      <c r="AT351">
        <v>0</v>
      </c>
      <c r="AU351" s="481">
        <v>0</v>
      </c>
      <c r="AV351">
        <v>0</v>
      </c>
      <c r="AW351">
        <v>0</v>
      </c>
      <c r="AX351">
        <v>0</v>
      </c>
      <c r="AY351">
        <v>271.76319999992847</v>
      </c>
      <c r="AZ351">
        <v>121.39320023148321</v>
      </c>
      <c r="BA351">
        <v>53.74720000103116</v>
      </c>
      <c r="BP351" s="481">
        <v>3.8546493902103975</v>
      </c>
      <c r="BQ351">
        <v>0</v>
      </c>
      <c r="BR351">
        <v>0</v>
      </c>
      <c r="BS351">
        <v>54.127815264948367</v>
      </c>
      <c r="BT351">
        <v>37.517183333333378</v>
      </c>
    </row>
    <row r="352" spans="1:72" ht="15.75" customHeight="1" x14ac:dyDescent="0.25">
      <c r="A352" s="324" t="s">
        <v>977</v>
      </c>
      <c r="B352" s="326">
        <v>46249</v>
      </c>
      <c r="C352" s="332">
        <v>0.66666666666666663</v>
      </c>
      <c r="D352" s="332">
        <v>0.70833333333333337</v>
      </c>
      <c r="E352" s="481">
        <v>2980.5226666629314</v>
      </c>
      <c r="F352">
        <v>2964.8510145246983</v>
      </c>
      <c r="G352">
        <v>1985.1946666836739</v>
      </c>
      <c r="H352">
        <v>999.21623189747334</v>
      </c>
      <c r="I352">
        <v>297.30164981260896</v>
      </c>
      <c r="J352">
        <v>333.65302061662078</v>
      </c>
      <c r="K352">
        <v>388.7495504245162</v>
      </c>
      <c r="L352" s="481">
        <v>324.93392165005207</v>
      </c>
      <c r="M352">
        <v>638.95053024590015</v>
      </c>
      <c r="N352">
        <v>0</v>
      </c>
      <c r="O352">
        <v>0</v>
      </c>
      <c r="P352">
        <v>0</v>
      </c>
      <c r="Q352">
        <v>48.573217391036451</v>
      </c>
      <c r="R352">
        <v>25.372444444801658</v>
      </c>
      <c r="S352" s="481">
        <v>0</v>
      </c>
      <c r="T352">
        <v>39.704981642775238</v>
      </c>
      <c r="U352">
        <v>0</v>
      </c>
      <c r="V352">
        <v>0</v>
      </c>
      <c r="W352">
        <v>167.82469565235078</v>
      </c>
      <c r="X352">
        <v>0</v>
      </c>
      <c r="Y352">
        <v>93.930188679136336</v>
      </c>
      <c r="Z352" s="481">
        <v>0.51416015625</v>
      </c>
      <c r="AA352">
        <v>12.460546875023283</v>
      </c>
      <c r="AB352">
        <v>99.978040410671383</v>
      </c>
      <c r="AC352">
        <v>28.27795031061396</v>
      </c>
      <c r="AD352">
        <v>116.00973851699382</v>
      </c>
      <c r="AE352">
        <v>0</v>
      </c>
      <c r="AF352">
        <v>0</v>
      </c>
      <c r="AG352" s="481">
        <v>0.16606451613552053</v>
      </c>
      <c r="AH352">
        <v>1.0983870967493203E-2</v>
      </c>
      <c r="AI352">
        <v>139.69892473146319</v>
      </c>
      <c r="AJ352">
        <v>328.98653658549301</v>
      </c>
      <c r="AK352">
        <v>266.2804367011413</v>
      </c>
      <c r="AL352">
        <v>0</v>
      </c>
      <c r="AM352">
        <v>0</v>
      </c>
      <c r="AN352" s="481">
        <v>0</v>
      </c>
      <c r="AO352">
        <v>0</v>
      </c>
      <c r="AP352">
        <v>0</v>
      </c>
      <c r="AQ352">
        <v>0</v>
      </c>
      <c r="AR352">
        <v>0</v>
      </c>
      <c r="AS352">
        <v>0</v>
      </c>
      <c r="AT352">
        <v>0</v>
      </c>
      <c r="AU352" s="481">
        <v>0</v>
      </c>
      <c r="AV352">
        <v>0</v>
      </c>
      <c r="AW352">
        <v>0</v>
      </c>
      <c r="AX352">
        <v>0</v>
      </c>
      <c r="AY352">
        <v>263.16800000006333</v>
      </c>
      <c r="AZ352">
        <v>137.61953124997672</v>
      </c>
      <c r="BA352">
        <v>60.928000001236796</v>
      </c>
      <c r="BP352" s="481">
        <v>3.6661585366819054</v>
      </c>
      <c r="BQ352">
        <v>0</v>
      </c>
      <c r="BR352">
        <v>0</v>
      </c>
      <c r="BS352">
        <v>27.798478852699191</v>
      </c>
      <c r="BT352">
        <v>19.342038515409513</v>
      </c>
    </row>
    <row r="353" spans="1:72" ht="15.75" customHeight="1" x14ac:dyDescent="0.25">
      <c r="A353" s="324" t="s">
        <v>978</v>
      </c>
      <c r="B353" s="326">
        <v>46249</v>
      </c>
      <c r="C353" s="332">
        <v>0.70833333333333337</v>
      </c>
      <c r="D353" s="332">
        <v>0.75</v>
      </c>
      <c r="E353" s="481">
        <v>2943.6586666703224</v>
      </c>
      <c r="F353">
        <v>2938.43478256464</v>
      </c>
      <c r="G353">
        <v>1968.8106666505337</v>
      </c>
      <c r="H353">
        <v>977.5786666572094</v>
      </c>
      <c r="I353">
        <v>301.72099425271153</v>
      </c>
      <c r="J353">
        <v>341.45803023129702</v>
      </c>
      <c r="K353">
        <v>379.21573770791292</v>
      </c>
      <c r="L353" s="481">
        <v>329.0232402458787</v>
      </c>
      <c r="M353">
        <v>616.08864684030414</v>
      </c>
      <c r="N353">
        <v>0</v>
      </c>
      <c r="O353">
        <v>0</v>
      </c>
      <c r="P353">
        <v>0</v>
      </c>
      <c r="Q353">
        <v>53.760000000707805</v>
      </c>
      <c r="R353">
        <v>25.308135265484452</v>
      </c>
      <c r="S353" s="481">
        <v>0</v>
      </c>
      <c r="T353">
        <v>52.446608696132898</v>
      </c>
      <c r="U353">
        <v>0</v>
      </c>
      <c r="V353">
        <v>0</v>
      </c>
      <c r="W353">
        <v>152.11965217348188</v>
      </c>
      <c r="X353">
        <v>0</v>
      </c>
      <c r="Y353">
        <v>93.950000000186265</v>
      </c>
      <c r="Z353" s="481">
        <v>0</v>
      </c>
      <c r="AA353">
        <v>7.2980468749883585</v>
      </c>
      <c r="AB353">
        <v>103.28571428591385</v>
      </c>
      <c r="AC353">
        <v>28.045822102576494</v>
      </c>
      <c r="AD353">
        <v>114.63622421585023</v>
      </c>
      <c r="AE353">
        <v>0</v>
      </c>
      <c r="AF353">
        <v>0</v>
      </c>
      <c r="AG353" s="481">
        <v>0.16741935483150883</v>
      </c>
      <c r="AH353">
        <v>1.1108870967746043E-2</v>
      </c>
      <c r="AI353">
        <v>143.3602150529623</v>
      </c>
      <c r="AJ353">
        <v>322.67519999970682</v>
      </c>
      <c r="AK353">
        <v>261.0843663001433</v>
      </c>
      <c r="AL353">
        <v>0</v>
      </c>
      <c r="AM353">
        <v>0</v>
      </c>
      <c r="AN353" s="481">
        <v>0</v>
      </c>
      <c r="AO353">
        <v>0</v>
      </c>
      <c r="AP353">
        <v>0</v>
      </c>
      <c r="AQ353">
        <v>0</v>
      </c>
      <c r="AR353">
        <v>0</v>
      </c>
      <c r="AS353">
        <v>0</v>
      </c>
      <c r="AT353">
        <v>0</v>
      </c>
      <c r="AU353" s="481">
        <v>0</v>
      </c>
      <c r="AV353">
        <v>0</v>
      </c>
      <c r="AW353">
        <v>0</v>
      </c>
      <c r="AX353">
        <v>0</v>
      </c>
      <c r="AY353">
        <v>261.01759999990463</v>
      </c>
      <c r="AZ353">
        <v>145.62812500004657</v>
      </c>
      <c r="BA353">
        <v>59.891199998557568</v>
      </c>
      <c r="BP353" s="481">
        <v>3.2698170731309801</v>
      </c>
      <c r="BQ353">
        <v>0</v>
      </c>
      <c r="BR353">
        <v>0</v>
      </c>
      <c r="BS353">
        <v>14.720562745096686</v>
      </c>
      <c r="BT353">
        <v>10.354178151257656</v>
      </c>
    </row>
    <row r="354" spans="1:72" ht="15.75" customHeight="1" x14ac:dyDescent="0.25">
      <c r="A354" s="324" t="s">
        <v>1421</v>
      </c>
      <c r="B354" s="326">
        <v>46249</v>
      </c>
      <c r="C354" s="332">
        <v>0.75</v>
      </c>
      <c r="D354" s="332">
        <v>0.79166666666666663</v>
      </c>
      <c r="E354" s="481">
        <v>2952.9191884100437</v>
      </c>
      <c r="F354">
        <v>2947.487536251545</v>
      </c>
      <c r="G354">
        <v>1964.0320000052452</v>
      </c>
      <c r="H354">
        <v>1022.9759999960661</v>
      </c>
      <c r="I354">
        <v>299.94274746254086</v>
      </c>
      <c r="J354">
        <v>346.62380997464061</v>
      </c>
      <c r="K354">
        <v>391.85425492376089</v>
      </c>
      <c r="L354" s="481">
        <v>332.63341420888901</v>
      </c>
      <c r="M354">
        <v>583.84252085909247</v>
      </c>
      <c r="N354">
        <v>0</v>
      </c>
      <c r="O354">
        <v>0</v>
      </c>
      <c r="P354">
        <v>0</v>
      </c>
      <c r="Q354">
        <v>13.089391304180026</v>
      </c>
      <c r="R354">
        <v>25.518376811407506</v>
      </c>
      <c r="S354" s="481">
        <v>0</v>
      </c>
      <c r="T354">
        <v>67.116521738469601</v>
      </c>
      <c r="U354">
        <v>0</v>
      </c>
      <c r="V354">
        <v>0</v>
      </c>
      <c r="W354">
        <v>160.74648115970194</v>
      </c>
      <c r="X354">
        <v>0</v>
      </c>
      <c r="Y354">
        <v>94.448447204660624</v>
      </c>
      <c r="Z354" s="481">
        <v>0.51171875</v>
      </c>
      <c r="AA354">
        <v>1.189453125</v>
      </c>
      <c r="AB354">
        <v>103.59627329185605</v>
      </c>
      <c r="AC354">
        <v>28.510078518651426</v>
      </c>
      <c r="AD354">
        <v>114.10559006221592</v>
      </c>
      <c r="AE354">
        <v>0</v>
      </c>
      <c r="AF354">
        <v>0</v>
      </c>
      <c r="AG354" s="481">
        <v>0.16774333802095498</v>
      </c>
      <c r="AH354">
        <v>1.0983841748839041E-2</v>
      </c>
      <c r="AI354">
        <v>143.73422159813344</v>
      </c>
      <c r="AJ354">
        <v>327.42720000026748</v>
      </c>
      <c r="AK354">
        <v>265.70633846148849</v>
      </c>
      <c r="AL354">
        <v>0</v>
      </c>
      <c r="AM354">
        <v>0</v>
      </c>
      <c r="AN354" s="481">
        <v>0</v>
      </c>
      <c r="AO354">
        <v>0</v>
      </c>
      <c r="AP354">
        <v>0</v>
      </c>
      <c r="AQ354">
        <v>0</v>
      </c>
      <c r="AR354">
        <v>0</v>
      </c>
      <c r="AS354">
        <v>0</v>
      </c>
      <c r="AT354">
        <v>0</v>
      </c>
      <c r="AU354" s="481">
        <v>0</v>
      </c>
      <c r="AV354">
        <v>0</v>
      </c>
      <c r="AW354">
        <v>0</v>
      </c>
      <c r="AX354">
        <v>0</v>
      </c>
      <c r="AY354">
        <v>261.94559999974445</v>
      </c>
      <c r="AZ354">
        <v>174.62812499993015</v>
      </c>
      <c r="BA354">
        <v>64.441599998623133</v>
      </c>
      <c r="BP354" s="481">
        <v>4.0656250000465661</v>
      </c>
      <c r="BQ354">
        <v>0</v>
      </c>
      <c r="BR354">
        <v>0</v>
      </c>
      <c r="BS354">
        <v>1.9899666666678968</v>
      </c>
      <c r="BT354">
        <v>1.6352000000006228</v>
      </c>
    </row>
    <row r="355" spans="1:72" ht="15.75" customHeight="1" x14ac:dyDescent="0.25">
      <c r="A355" s="324" t="s">
        <v>1422</v>
      </c>
      <c r="B355" s="326">
        <v>46249</v>
      </c>
      <c r="C355" s="332">
        <v>0.79166666666666663</v>
      </c>
      <c r="D355" s="332">
        <v>0.83333333333333337</v>
      </c>
      <c r="E355" s="481">
        <v>2918.6968115866184</v>
      </c>
      <c r="F355">
        <v>2918.5452482402325</v>
      </c>
      <c r="G355">
        <v>1936.0426666736603</v>
      </c>
      <c r="H355">
        <v>984.74666666984558</v>
      </c>
      <c r="I355">
        <v>297.6914220303297</v>
      </c>
      <c r="J355">
        <v>331.71544426307082</v>
      </c>
      <c r="K355">
        <v>383.95591456443071</v>
      </c>
      <c r="L355" s="481">
        <v>330.16928829997778</v>
      </c>
      <c r="M355">
        <v>589.73090287297964</v>
      </c>
      <c r="N355">
        <v>0</v>
      </c>
      <c r="O355">
        <v>0</v>
      </c>
      <c r="P355">
        <v>0</v>
      </c>
      <c r="Q355">
        <v>35.550608695484698</v>
      </c>
      <c r="R355">
        <v>25.575265700928867</v>
      </c>
      <c r="S355" s="481">
        <v>0</v>
      </c>
      <c r="T355">
        <v>71.012173912487924</v>
      </c>
      <c r="U355">
        <v>0</v>
      </c>
      <c r="V355">
        <v>0</v>
      </c>
      <c r="W355">
        <v>149.70360579621047</v>
      </c>
      <c r="X355">
        <v>0</v>
      </c>
      <c r="Y355">
        <v>94.140441684052348</v>
      </c>
      <c r="Z355" s="481">
        <v>0.5400390625</v>
      </c>
      <c r="AA355">
        <v>0</v>
      </c>
      <c r="AB355">
        <v>92.597826086916029</v>
      </c>
      <c r="AC355">
        <v>28.77795031061396</v>
      </c>
      <c r="AD355">
        <v>106.68322981335223</v>
      </c>
      <c r="AE355">
        <v>0</v>
      </c>
      <c r="AF355">
        <v>0</v>
      </c>
      <c r="AG355" s="481">
        <v>0.16774053294648184</v>
      </c>
      <c r="AH355">
        <v>1.122418478257714E-2</v>
      </c>
      <c r="AI355">
        <v>145.41847826167941</v>
      </c>
      <c r="AJ355">
        <v>328.6144000000786</v>
      </c>
      <c r="AK355">
        <v>266.44479999970645</v>
      </c>
      <c r="AL355">
        <v>0</v>
      </c>
      <c r="AM355">
        <v>0</v>
      </c>
      <c r="AN355" s="481">
        <v>0</v>
      </c>
      <c r="AO355">
        <v>0</v>
      </c>
      <c r="AP355">
        <v>0</v>
      </c>
      <c r="AQ355">
        <v>0</v>
      </c>
      <c r="AR355">
        <v>0</v>
      </c>
      <c r="AS355">
        <v>0</v>
      </c>
      <c r="AT355">
        <v>0</v>
      </c>
      <c r="AU355" s="481">
        <v>0</v>
      </c>
      <c r="AV355">
        <v>0</v>
      </c>
      <c r="AW355">
        <v>0</v>
      </c>
      <c r="AX355">
        <v>0</v>
      </c>
      <c r="AY355">
        <v>260.24960000021383</v>
      </c>
      <c r="AZ355">
        <v>160.14375000004657</v>
      </c>
      <c r="BA355">
        <v>66.028800001367927</v>
      </c>
      <c r="BP355" s="481">
        <v>5.5421874999301508</v>
      </c>
      <c r="BQ355">
        <v>0</v>
      </c>
      <c r="BR355">
        <v>0</v>
      </c>
      <c r="BS355">
        <v>0</v>
      </c>
      <c r="BT355">
        <v>0</v>
      </c>
    </row>
    <row r="356" spans="1:72" ht="15.75" customHeight="1" x14ac:dyDescent="0.25">
      <c r="A356" s="324" t="s">
        <v>1423</v>
      </c>
      <c r="B356" s="326">
        <v>46249</v>
      </c>
      <c r="C356" s="332">
        <v>0.83333333333333337</v>
      </c>
      <c r="D356" s="332">
        <v>0.875</v>
      </c>
      <c r="E356" s="481">
        <v>2889.7280000150204</v>
      </c>
      <c r="F356">
        <v>2873.1987517774105</v>
      </c>
      <c r="G356">
        <v>1939.1591883897781</v>
      </c>
      <c r="H356">
        <v>960.95721739530563</v>
      </c>
      <c r="I356">
        <v>273.14766101539135</v>
      </c>
      <c r="J356">
        <v>339.06549152731895</v>
      </c>
      <c r="K356">
        <v>381.69166101515293</v>
      </c>
      <c r="L356" s="481">
        <v>331.29003389924765</v>
      </c>
      <c r="M356">
        <v>606.06915254145861</v>
      </c>
      <c r="N356">
        <v>0</v>
      </c>
      <c r="O356">
        <v>0</v>
      </c>
      <c r="P356">
        <v>0</v>
      </c>
      <c r="Q356">
        <v>24.576000000350177</v>
      </c>
      <c r="R356">
        <v>25.557951690629125</v>
      </c>
      <c r="S356" s="481">
        <v>0</v>
      </c>
      <c r="T356">
        <v>70.466782609000802</v>
      </c>
      <c r="U356">
        <v>0</v>
      </c>
      <c r="V356">
        <v>0</v>
      </c>
      <c r="W356">
        <v>125.37692753691226</v>
      </c>
      <c r="X356">
        <v>0</v>
      </c>
      <c r="Y356">
        <v>94.462673611007631</v>
      </c>
      <c r="Z356" s="481">
        <v>0.4093170166015625</v>
      </c>
      <c r="AA356">
        <v>0</v>
      </c>
      <c r="AB356">
        <v>94.921389751601964</v>
      </c>
      <c r="AC356">
        <v>28.179541925434023</v>
      </c>
      <c r="AD356">
        <v>112.40062111802399</v>
      </c>
      <c r="AE356">
        <v>0</v>
      </c>
      <c r="AF356">
        <v>0</v>
      </c>
      <c r="AG356" s="481">
        <v>0.16773772791202646</v>
      </c>
      <c r="AH356">
        <v>1.0993206521789034E-2</v>
      </c>
      <c r="AI356">
        <v>143.15217391308397</v>
      </c>
      <c r="AJ356">
        <v>325.26719999988563</v>
      </c>
      <c r="AK356">
        <v>263.04249756224453</v>
      </c>
      <c r="AL356">
        <v>0</v>
      </c>
      <c r="AM356">
        <v>0</v>
      </c>
      <c r="AN356" s="481">
        <v>0</v>
      </c>
      <c r="AO356">
        <v>0</v>
      </c>
      <c r="AP356">
        <v>0</v>
      </c>
      <c r="AQ356">
        <v>0</v>
      </c>
      <c r="AR356">
        <v>0</v>
      </c>
      <c r="AS356">
        <v>0</v>
      </c>
      <c r="AT356">
        <v>0</v>
      </c>
      <c r="AU356" s="481">
        <v>0</v>
      </c>
      <c r="AV356">
        <v>0</v>
      </c>
      <c r="AW356">
        <v>0</v>
      </c>
      <c r="AX356">
        <v>0</v>
      </c>
      <c r="AY356">
        <v>260.09599999990314</v>
      </c>
      <c r="AZ356">
        <v>161.95624999993015</v>
      </c>
      <c r="BA356">
        <v>65.536000000312924</v>
      </c>
      <c r="BP356" s="481">
        <v>5.7296875000465661</v>
      </c>
      <c r="BQ356">
        <v>0</v>
      </c>
      <c r="BR356">
        <v>0</v>
      </c>
      <c r="BS356">
        <v>1.1999999998806743E-2</v>
      </c>
      <c r="BT356">
        <v>0</v>
      </c>
    </row>
    <row r="357" spans="1:72" ht="15.75" customHeight="1" x14ac:dyDescent="0.25">
      <c r="A357" s="324" t="s">
        <v>1424</v>
      </c>
      <c r="B357" s="326">
        <v>46249</v>
      </c>
      <c r="C357" s="332">
        <v>0.875</v>
      </c>
      <c r="D357" s="332">
        <v>0.91666666666666663</v>
      </c>
      <c r="E357" s="481">
        <v>2856.5741448998451</v>
      </c>
      <c r="F357">
        <v>2856.9599999785423</v>
      </c>
      <c r="G357">
        <v>1906.3021449446678</v>
      </c>
      <c r="H357">
        <v>961.4321159273386</v>
      </c>
      <c r="I357">
        <v>279.43050847575068</v>
      </c>
      <c r="J357">
        <v>322.78562711924314</v>
      </c>
      <c r="K357">
        <v>373.62534190714359</v>
      </c>
      <c r="L357" s="481">
        <v>327.26345763355494</v>
      </c>
      <c r="M357">
        <v>602.14671186357737</v>
      </c>
      <c r="N357">
        <v>0</v>
      </c>
      <c r="O357">
        <v>0</v>
      </c>
      <c r="P357">
        <v>0</v>
      </c>
      <c r="Q357">
        <v>22.527999999932945</v>
      </c>
      <c r="R357">
        <v>25.721692753955722</v>
      </c>
      <c r="S357" s="481">
        <v>0</v>
      </c>
      <c r="T357">
        <v>69.732173914089799</v>
      </c>
      <c r="U357">
        <v>0</v>
      </c>
      <c r="V357">
        <v>0</v>
      </c>
      <c r="W357">
        <v>140.58481159433722</v>
      </c>
      <c r="X357">
        <v>0</v>
      </c>
      <c r="Y357">
        <v>94.547505822964013</v>
      </c>
      <c r="Z357" s="481">
        <v>0.1155853271484375</v>
      </c>
      <c r="AA357">
        <v>0</v>
      </c>
      <c r="AB357">
        <v>83.014062500093132</v>
      </c>
      <c r="AC357">
        <v>28.619984568096697</v>
      </c>
      <c r="AD357">
        <v>108.75155279505998</v>
      </c>
      <c r="AE357">
        <v>0</v>
      </c>
      <c r="AF357">
        <v>0</v>
      </c>
      <c r="AG357" s="481">
        <v>0.16774614305904834</v>
      </c>
      <c r="AH357">
        <v>1.1183175549149382E-2</v>
      </c>
      <c r="AI357">
        <v>142.91017999127507</v>
      </c>
      <c r="AJ357">
        <v>313.27999999979511</v>
      </c>
      <c r="AK357">
        <v>251.88574859220535</v>
      </c>
      <c r="AL357">
        <v>0</v>
      </c>
      <c r="AM357">
        <v>0</v>
      </c>
      <c r="AN357" s="481">
        <v>0</v>
      </c>
      <c r="AO357">
        <v>0</v>
      </c>
      <c r="AP357">
        <v>0</v>
      </c>
      <c r="AQ357">
        <v>0</v>
      </c>
      <c r="AR357">
        <v>0</v>
      </c>
      <c r="AS357">
        <v>0</v>
      </c>
      <c r="AT357">
        <v>0</v>
      </c>
      <c r="AU357" s="481">
        <v>0</v>
      </c>
      <c r="AV357">
        <v>0</v>
      </c>
      <c r="AW357">
        <v>0</v>
      </c>
      <c r="AX357">
        <v>0</v>
      </c>
      <c r="AY357">
        <v>263.5840000002645</v>
      </c>
      <c r="AZ357">
        <v>155.54218750004657</v>
      </c>
      <c r="BA357">
        <v>66.028799999505281</v>
      </c>
      <c r="BP357" s="481">
        <v>5.1031250000232831</v>
      </c>
      <c r="BQ357">
        <v>0</v>
      </c>
      <c r="BR357">
        <v>0</v>
      </c>
      <c r="BS357">
        <v>3.0000000006111804E-3</v>
      </c>
      <c r="BT357">
        <v>0</v>
      </c>
    </row>
    <row r="358" spans="1:72" ht="15.75" customHeight="1" x14ac:dyDescent="0.25">
      <c r="A358" s="324" t="s">
        <v>1227</v>
      </c>
      <c r="B358" s="326">
        <v>46249</v>
      </c>
      <c r="C358" s="332">
        <v>0.91666666666666663</v>
      </c>
      <c r="D358" s="332">
        <v>0.95833333333333337</v>
      </c>
      <c r="E358" s="481">
        <v>2754.9458550810814</v>
      </c>
      <c r="F358">
        <v>2741.5893333256245</v>
      </c>
      <c r="G358">
        <v>1775.1114202737808</v>
      </c>
      <c r="H358">
        <v>986.11200000345707</v>
      </c>
      <c r="I358">
        <v>333.26142840459943</v>
      </c>
      <c r="J358">
        <v>325.38901694864035</v>
      </c>
      <c r="K358">
        <v>379.30372413992882</v>
      </c>
      <c r="L358" s="481">
        <v>324.41708473861217</v>
      </c>
      <c r="M358">
        <v>413.79774167016149</v>
      </c>
      <c r="N358">
        <v>0</v>
      </c>
      <c r="O358">
        <v>0</v>
      </c>
      <c r="P358">
        <v>0</v>
      </c>
      <c r="Q358">
        <v>26.692840335890651</v>
      </c>
      <c r="R358">
        <v>89.688975524157286</v>
      </c>
      <c r="S358" s="481">
        <v>0</v>
      </c>
      <c r="T358">
        <v>69.071279590949416</v>
      </c>
      <c r="U358">
        <v>0</v>
      </c>
      <c r="V358">
        <v>0</v>
      </c>
      <c r="W358">
        <v>127.84377718437463</v>
      </c>
      <c r="X358">
        <v>0</v>
      </c>
      <c r="Y358">
        <v>94.795031056273729</v>
      </c>
      <c r="Z358" s="481">
        <v>0.50927734375</v>
      </c>
      <c r="AA358">
        <v>0</v>
      </c>
      <c r="AB358">
        <v>85.77883346285671</v>
      </c>
      <c r="AC358">
        <v>28.542088413145393</v>
      </c>
      <c r="AD358">
        <v>108.11568322964013</v>
      </c>
      <c r="AE358">
        <v>0</v>
      </c>
      <c r="AF358">
        <v>0</v>
      </c>
      <c r="AG358" s="481">
        <v>0.1677419354855374</v>
      </c>
      <c r="AH358">
        <v>1.1034946236577525E-2</v>
      </c>
      <c r="AI358">
        <v>136.33333333209157</v>
      </c>
      <c r="AJ358">
        <v>328.99520000023767</v>
      </c>
      <c r="AK358">
        <v>266.07655384577811</v>
      </c>
      <c r="AL358">
        <v>0</v>
      </c>
      <c r="AM358">
        <v>0</v>
      </c>
      <c r="AN358" s="481">
        <v>0</v>
      </c>
      <c r="AO358">
        <v>0</v>
      </c>
      <c r="AP358">
        <v>0</v>
      </c>
      <c r="AQ358">
        <v>0</v>
      </c>
      <c r="AR358">
        <v>0</v>
      </c>
      <c r="AS358">
        <v>0</v>
      </c>
      <c r="AT358">
        <v>0</v>
      </c>
      <c r="AU358" s="481">
        <v>0</v>
      </c>
      <c r="AV358">
        <v>0</v>
      </c>
      <c r="AW358">
        <v>0</v>
      </c>
      <c r="AX358">
        <v>0</v>
      </c>
      <c r="AY358">
        <v>259.7749468353577</v>
      </c>
      <c r="AZ358">
        <v>163.41796875</v>
      </c>
      <c r="BA358">
        <v>73.644799998030066</v>
      </c>
      <c r="BP358" s="481">
        <v>5.1671874999301508</v>
      </c>
      <c r="BQ358">
        <v>0</v>
      </c>
      <c r="BR358">
        <v>0</v>
      </c>
      <c r="BS358">
        <v>6.9999999996070983E-3</v>
      </c>
      <c r="BT358">
        <v>0</v>
      </c>
    </row>
    <row r="359" spans="1:72" ht="15.75" customHeight="1" x14ac:dyDescent="0.25">
      <c r="A359" s="324" t="s">
        <v>1228</v>
      </c>
      <c r="B359" s="326">
        <v>46249</v>
      </c>
      <c r="C359" s="332">
        <v>0.95833333333333337</v>
      </c>
      <c r="D359" s="332">
        <v>0</v>
      </c>
      <c r="E359" s="481">
        <v>2777.8597101569176</v>
      </c>
      <c r="F359">
        <v>2774.9509565234184</v>
      </c>
      <c r="G359">
        <v>1840.9739130735397</v>
      </c>
      <c r="H359">
        <v>953.00266666710377</v>
      </c>
      <c r="I359">
        <v>334.17830041050911</v>
      </c>
      <c r="J359">
        <v>323.6187118627131</v>
      </c>
      <c r="K359">
        <v>397.76923904567957</v>
      </c>
      <c r="L359" s="481">
        <v>334.76122034341097</v>
      </c>
      <c r="M359">
        <v>445.84158036485314</v>
      </c>
      <c r="N359">
        <v>0</v>
      </c>
      <c r="O359">
        <v>0</v>
      </c>
      <c r="P359">
        <v>0</v>
      </c>
      <c r="Q359">
        <v>18.363159663975239</v>
      </c>
      <c r="R359">
        <v>100.31941867852584</v>
      </c>
      <c r="S359" s="481">
        <v>0</v>
      </c>
      <c r="T359">
        <v>71.01637258194387</v>
      </c>
      <c r="U359">
        <v>0</v>
      </c>
      <c r="V359">
        <v>0</v>
      </c>
      <c r="W359">
        <v>121.95434455480427</v>
      </c>
      <c r="X359">
        <v>0</v>
      </c>
      <c r="Y359">
        <v>95.190046962350607</v>
      </c>
      <c r="Z359" s="481">
        <v>0.52294921875</v>
      </c>
      <c r="AA359">
        <v>0</v>
      </c>
      <c r="AB359">
        <v>82.598903169855475</v>
      </c>
      <c r="AC359">
        <v>28.506211180239916</v>
      </c>
      <c r="AD359">
        <v>109.03980446886271</v>
      </c>
      <c r="AE359">
        <v>0</v>
      </c>
      <c r="AF359">
        <v>0</v>
      </c>
      <c r="AG359" s="481">
        <v>0.16977279102502507</v>
      </c>
      <c r="AH359">
        <v>1.1069921692296703E-2</v>
      </c>
      <c r="AI359">
        <v>148.05539971962571</v>
      </c>
      <c r="AJ359">
        <v>331.34079999988899</v>
      </c>
      <c r="AK359">
        <v>268.82560000009835</v>
      </c>
      <c r="AL359">
        <v>0</v>
      </c>
      <c r="AM359">
        <v>0</v>
      </c>
      <c r="AN359" s="481">
        <v>0</v>
      </c>
      <c r="AO359">
        <v>0</v>
      </c>
      <c r="AP359">
        <v>0</v>
      </c>
      <c r="AQ359">
        <v>0</v>
      </c>
      <c r="AR359">
        <v>0</v>
      </c>
      <c r="AS359">
        <v>0</v>
      </c>
      <c r="AT359">
        <v>0</v>
      </c>
      <c r="AU359" s="481">
        <v>0</v>
      </c>
      <c r="AV359">
        <v>0</v>
      </c>
      <c r="AW359">
        <v>0</v>
      </c>
      <c r="AX359">
        <v>0</v>
      </c>
      <c r="AY359">
        <v>259.59785316465423</v>
      </c>
      <c r="AZ359">
        <v>160.8515625</v>
      </c>
      <c r="BA359">
        <v>74.304000001400709</v>
      </c>
      <c r="BP359" s="481">
        <v>5.1656250000232831</v>
      </c>
      <c r="BQ359">
        <v>0</v>
      </c>
      <c r="BR359">
        <v>0</v>
      </c>
      <c r="BS359">
        <v>0</v>
      </c>
      <c r="BT359">
        <v>0</v>
      </c>
    </row>
    <row r="360" spans="1:72" ht="15.75" customHeight="1" x14ac:dyDescent="0.25">
      <c r="A360" s="324" t="s">
        <v>1229</v>
      </c>
      <c r="B360" s="326">
        <v>46249</v>
      </c>
      <c r="C360" s="332">
        <v>0</v>
      </c>
      <c r="D360" s="332">
        <v>4.1666666666666664E-2</v>
      </c>
      <c r="E360" s="481">
        <v>2781.718260884285</v>
      </c>
      <c r="F360">
        <v>2764.8890434801579</v>
      </c>
      <c r="G360">
        <v>1830.9119999706745</v>
      </c>
      <c r="H360">
        <v>956.46052174270153</v>
      </c>
      <c r="I360">
        <v>343.2309152521193</v>
      </c>
      <c r="J360">
        <v>312.37206779792905</v>
      </c>
      <c r="K360">
        <v>382.59416948258877</v>
      </c>
      <c r="L360" s="481">
        <v>346.00786440074444</v>
      </c>
      <c r="M360">
        <v>429.28162711858749</v>
      </c>
      <c r="N360">
        <v>0</v>
      </c>
      <c r="O360">
        <v>0</v>
      </c>
      <c r="P360">
        <v>0</v>
      </c>
      <c r="Q360">
        <v>25.895822222344577</v>
      </c>
      <c r="R360">
        <v>100.65808695647866</v>
      </c>
      <c r="S360" s="481">
        <v>0</v>
      </c>
      <c r="T360">
        <v>70.366608696058393</v>
      </c>
      <c r="U360">
        <v>0</v>
      </c>
      <c r="V360">
        <v>0</v>
      </c>
      <c r="W360">
        <v>125.60918260831386</v>
      </c>
      <c r="X360">
        <v>0</v>
      </c>
      <c r="Y360">
        <v>95.01585365831852</v>
      </c>
      <c r="Z360" s="481">
        <v>0</v>
      </c>
      <c r="AA360">
        <v>0</v>
      </c>
      <c r="AB360">
        <v>76.91568543529138</v>
      </c>
      <c r="AC360">
        <v>28.368012422230095</v>
      </c>
      <c r="AD360">
        <v>105.3693570215255</v>
      </c>
      <c r="AE360">
        <v>0</v>
      </c>
      <c r="AF360">
        <v>0</v>
      </c>
      <c r="AG360" s="481">
        <v>0.16773913042925415</v>
      </c>
      <c r="AH360">
        <v>1.1024456521681714E-2</v>
      </c>
      <c r="AI360">
        <v>157.26086956541985</v>
      </c>
      <c r="AJ360">
        <v>331.36673684231937</v>
      </c>
      <c r="AK360">
        <v>267.9695609761402</v>
      </c>
      <c r="AL360">
        <v>0</v>
      </c>
      <c r="AM360">
        <v>0</v>
      </c>
      <c r="AN360" s="481">
        <v>0</v>
      </c>
      <c r="AO360">
        <v>0</v>
      </c>
      <c r="AP360">
        <v>0</v>
      </c>
      <c r="AQ360">
        <v>0</v>
      </c>
      <c r="AR360">
        <v>0</v>
      </c>
      <c r="AS360">
        <v>0</v>
      </c>
      <c r="AT360">
        <v>0</v>
      </c>
      <c r="AU360" s="481">
        <v>0</v>
      </c>
      <c r="AV360">
        <v>0</v>
      </c>
      <c r="AW360">
        <v>0</v>
      </c>
      <c r="AX360">
        <v>0</v>
      </c>
      <c r="AY360">
        <v>258.57920000003651</v>
      </c>
      <c r="AZ360">
        <v>153.18828124995343</v>
      </c>
      <c r="BA360">
        <v>74.240000000223517</v>
      </c>
      <c r="BP360" s="481">
        <v>5.1046112804906443</v>
      </c>
      <c r="BQ360">
        <v>0</v>
      </c>
      <c r="BR360">
        <v>0</v>
      </c>
      <c r="BS360">
        <v>4.0000000008149073E-3</v>
      </c>
      <c r="BT360">
        <v>0</v>
      </c>
    </row>
    <row r="361" spans="1:72" ht="15.75" customHeight="1" x14ac:dyDescent="0.25">
      <c r="A361" s="324" t="s">
        <v>1230</v>
      </c>
      <c r="B361" s="326">
        <v>46249</v>
      </c>
      <c r="C361" s="332">
        <v>4.1666666666666664E-2</v>
      </c>
      <c r="D361" s="332">
        <v>8.3333333333333329E-2</v>
      </c>
      <c r="E361" s="481">
        <v>2807.3627825677395</v>
      </c>
      <c r="F361">
        <v>2807.8079999983311</v>
      </c>
      <c r="G361">
        <v>1857.5360000133514</v>
      </c>
      <c r="H361">
        <v>961.49147826433182</v>
      </c>
      <c r="I361">
        <v>335.00420339033008</v>
      </c>
      <c r="J361">
        <v>318.79376271367073</v>
      </c>
      <c r="K361">
        <v>376.34603390097618</v>
      </c>
      <c r="L361" s="481">
        <v>342.39783051609993</v>
      </c>
      <c r="M361">
        <v>475.35624079406261</v>
      </c>
      <c r="N361">
        <v>0</v>
      </c>
      <c r="O361">
        <v>0</v>
      </c>
      <c r="P361">
        <v>0</v>
      </c>
      <c r="Q361">
        <v>24.792177777737379</v>
      </c>
      <c r="R361">
        <v>100.30795986577868</v>
      </c>
      <c r="S361" s="481">
        <v>0</v>
      </c>
      <c r="T361">
        <v>70.722782608121634</v>
      </c>
      <c r="U361">
        <v>0</v>
      </c>
      <c r="V361">
        <v>0</v>
      </c>
      <c r="W361">
        <v>119.18469565175474</v>
      </c>
      <c r="X361">
        <v>0</v>
      </c>
      <c r="Y361">
        <v>94.700000000186265</v>
      </c>
      <c r="Z361" s="481">
        <v>0.49609375</v>
      </c>
      <c r="AA361">
        <v>0</v>
      </c>
      <c r="AB361">
        <v>86.201249903999269</v>
      </c>
      <c r="AC361">
        <v>28.27795031061396</v>
      </c>
      <c r="AD361">
        <v>101.29192546568811</v>
      </c>
      <c r="AE361">
        <v>0</v>
      </c>
      <c r="AF361">
        <v>0</v>
      </c>
      <c r="AG361" s="481">
        <v>0.1677568957566109</v>
      </c>
      <c r="AH361">
        <v>1.1053471248260394E-2</v>
      </c>
      <c r="AI361">
        <v>156.11383824236691</v>
      </c>
      <c r="AJ361">
        <v>334.2300631578546</v>
      </c>
      <c r="AK361">
        <v>271.48643902409822</v>
      </c>
      <c r="AL361">
        <v>0</v>
      </c>
      <c r="AM361">
        <v>0</v>
      </c>
      <c r="AN361" s="481">
        <v>0</v>
      </c>
      <c r="AO361">
        <v>0</v>
      </c>
      <c r="AP361">
        <v>0</v>
      </c>
      <c r="AQ361">
        <v>0</v>
      </c>
      <c r="AR361">
        <v>0</v>
      </c>
      <c r="AS361">
        <v>0</v>
      </c>
      <c r="AT361">
        <v>0</v>
      </c>
      <c r="AU361" s="481">
        <v>0</v>
      </c>
      <c r="AV361">
        <v>0</v>
      </c>
      <c r="AW361">
        <v>0</v>
      </c>
      <c r="AX361">
        <v>0</v>
      </c>
      <c r="AY361">
        <v>261.53919999999925</v>
      </c>
      <c r="AZ361">
        <v>149.91875000006985</v>
      </c>
      <c r="BA361">
        <v>73.708799999207258</v>
      </c>
      <c r="BP361" s="481">
        <v>4.9146341463783756</v>
      </c>
      <c r="BQ361">
        <v>0</v>
      </c>
      <c r="BR361">
        <v>0</v>
      </c>
      <c r="BS361">
        <v>0</v>
      </c>
      <c r="BT361">
        <v>0</v>
      </c>
    </row>
    <row r="362" spans="1:72" ht="15.75" customHeight="1" x14ac:dyDescent="0.25">
      <c r="A362" s="324" t="s">
        <v>1231</v>
      </c>
      <c r="B362" s="326">
        <v>46249</v>
      </c>
      <c r="C362" s="332">
        <v>8.3333333333333329E-2</v>
      </c>
      <c r="D362" s="332">
        <v>0.125</v>
      </c>
      <c r="E362" s="481">
        <v>2741.826782643795</v>
      </c>
      <c r="F362">
        <v>2741.5893333554268</v>
      </c>
      <c r="G362">
        <v>1807.7606956362724</v>
      </c>
      <c r="H362">
        <v>945.10747826099396</v>
      </c>
      <c r="I362">
        <v>309.87281356006861</v>
      </c>
      <c r="J362">
        <v>322.36908474192023</v>
      </c>
      <c r="K362">
        <v>385.7876610159874</v>
      </c>
      <c r="L362" s="481">
        <v>342.04353009909391</v>
      </c>
      <c r="M362">
        <v>448.50003039091825</v>
      </c>
      <c r="N362">
        <v>0</v>
      </c>
      <c r="O362">
        <v>0</v>
      </c>
      <c r="P362">
        <v>0</v>
      </c>
      <c r="Q362">
        <v>0</v>
      </c>
      <c r="R362">
        <v>100.6130836121738</v>
      </c>
      <c r="S362" s="481">
        <v>0</v>
      </c>
      <c r="T362">
        <v>71.713391304947436</v>
      </c>
      <c r="U362">
        <v>0</v>
      </c>
      <c r="V362">
        <v>0</v>
      </c>
      <c r="W362">
        <v>117.0031304359436</v>
      </c>
      <c r="X362">
        <v>0</v>
      </c>
      <c r="Y362">
        <v>94.699999999720603</v>
      </c>
      <c r="Z362" s="481">
        <v>0.3577636718746362</v>
      </c>
      <c r="AA362">
        <v>0</v>
      </c>
      <c r="AB362">
        <v>88.866265527904034</v>
      </c>
      <c r="AC362">
        <v>28.321955936029553</v>
      </c>
      <c r="AD362">
        <v>102.01141304429621</v>
      </c>
      <c r="AE362">
        <v>0</v>
      </c>
      <c r="AF362">
        <v>0</v>
      </c>
      <c r="AG362" s="481">
        <v>0.16774193547098548</v>
      </c>
      <c r="AH362">
        <v>1.1290322580634893E-2</v>
      </c>
      <c r="AI362">
        <v>155.79569892399013</v>
      </c>
      <c r="AJ362">
        <v>329.41119999974035</v>
      </c>
      <c r="AK362">
        <v>266.41920000035316</v>
      </c>
      <c r="AL362">
        <v>0</v>
      </c>
      <c r="AM362">
        <v>0</v>
      </c>
      <c r="AN362" s="481">
        <v>0</v>
      </c>
      <c r="AO362">
        <v>0</v>
      </c>
      <c r="AP362">
        <v>0</v>
      </c>
      <c r="AQ362">
        <v>0</v>
      </c>
      <c r="AR362">
        <v>0</v>
      </c>
      <c r="AS362">
        <v>0</v>
      </c>
      <c r="AT362">
        <v>0</v>
      </c>
      <c r="AU362" s="481">
        <v>0</v>
      </c>
      <c r="AV362">
        <v>0</v>
      </c>
      <c r="AW362">
        <v>0</v>
      </c>
      <c r="AX362">
        <v>0</v>
      </c>
      <c r="AY362">
        <v>261.61599999992177</v>
      </c>
      <c r="AZ362">
        <v>162.91874999995343</v>
      </c>
      <c r="BA362">
        <v>73.728000000119209</v>
      </c>
      <c r="BP362" s="481">
        <v>4.6036585365654901</v>
      </c>
      <c r="BQ362">
        <v>0</v>
      </c>
      <c r="BR362">
        <v>0</v>
      </c>
      <c r="BS362">
        <v>3.9999999989959178E-3</v>
      </c>
      <c r="BT362">
        <v>0</v>
      </c>
    </row>
    <row r="363" spans="1:72" ht="15.75" customHeight="1" x14ac:dyDescent="0.25">
      <c r="A363" s="324" t="s">
        <v>1232</v>
      </c>
      <c r="B363" s="326">
        <v>46249</v>
      </c>
      <c r="C363" s="332">
        <v>0.125</v>
      </c>
      <c r="D363" s="332">
        <v>0.16666666666666666</v>
      </c>
      <c r="E363" s="481">
        <v>2692.704463750124</v>
      </c>
      <c r="F363">
        <v>2693.119999974966</v>
      </c>
      <c r="G363">
        <v>1784.4313043653965</v>
      </c>
      <c r="H363">
        <v>928.54539129137993</v>
      </c>
      <c r="I363">
        <v>297.75837288051844</v>
      </c>
      <c r="J363">
        <v>311.60840678215027</v>
      </c>
      <c r="K363">
        <v>387.87037288397551</v>
      </c>
      <c r="L363" s="481">
        <v>338.65613090991974</v>
      </c>
      <c r="M363">
        <v>437.29527995362878</v>
      </c>
      <c r="N363">
        <v>0</v>
      </c>
      <c r="O363">
        <v>0</v>
      </c>
      <c r="P363">
        <v>0</v>
      </c>
      <c r="Q363">
        <v>0</v>
      </c>
      <c r="R363">
        <v>100.3631304348819</v>
      </c>
      <c r="S363" s="481">
        <v>0</v>
      </c>
      <c r="T363">
        <v>71.049522705376148</v>
      </c>
      <c r="U363">
        <v>0</v>
      </c>
      <c r="V363">
        <v>0</v>
      </c>
      <c r="W363">
        <v>103.51304347813129</v>
      </c>
      <c r="X363">
        <v>0</v>
      </c>
      <c r="Y363">
        <v>94.981250000186265</v>
      </c>
      <c r="Z363" s="481">
        <v>0.1402832031253638</v>
      </c>
      <c r="AA363">
        <v>0</v>
      </c>
      <c r="AB363">
        <v>76.53125</v>
      </c>
      <c r="AC363">
        <v>28.238797169644386</v>
      </c>
      <c r="AD363">
        <v>104.16249999962747</v>
      </c>
      <c r="AE363">
        <v>0</v>
      </c>
      <c r="AF363">
        <v>0</v>
      </c>
      <c r="AG363" s="481">
        <v>0.16776203833796899</v>
      </c>
      <c r="AH363">
        <v>1.1036290322635978E-2</v>
      </c>
      <c r="AI363">
        <v>149.68279569968581</v>
      </c>
      <c r="AJ363">
        <v>329.43843902461231</v>
      </c>
      <c r="AK363">
        <v>266.4213853655383</v>
      </c>
      <c r="AL363">
        <v>0</v>
      </c>
      <c r="AM363">
        <v>0</v>
      </c>
      <c r="AN363" s="481">
        <v>0</v>
      </c>
      <c r="AO363">
        <v>0</v>
      </c>
      <c r="AP363">
        <v>0</v>
      </c>
      <c r="AQ363">
        <v>0</v>
      </c>
      <c r="AR363">
        <v>0</v>
      </c>
      <c r="AS363">
        <v>0</v>
      </c>
      <c r="AT363">
        <v>0</v>
      </c>
      <c r="AU363" s="481">
        <v>0</v>
      </c>
      <c r="AV363">
        <v>0</v>
      </c>
      <c r="AW363">
        <v>0</v>
      </c>
      <c r="AX363">
        <v>0</v>
      </c>
      <c r="AY363">
        <v>259.34400000004098</v>
      </c>
      <c r="AZ363">
        <v>156.93281250004657</v>
      </c>
      <c r="BA363">
        <v>74.240000000223517</v>
      </c>
      <c r="BP363" s="481">
        <v>4.5411585365654901</v>
      </c>
      <c r="BQ363">
        <v>0</v>
      </c>
      <c r="BR363">
        <v>0</v>
      </c>
      <c r="BS363">
        <v>0</v>
      </c>
      <c r="BT363">
        <v>0</v>
      </c>
    </row>
    <row r="364" spans="1:72" ht="15.75" customHeight="1" x14ac:dyDescent="0.25">
      <c r="A364" s="324" t="s">
        <v>1233</v>
      </c>
      <c r="B364" s="326">
        <v>46249</v>
      </c>
      <c r="C364" s="332">
        <v>0.16666666666666666</v>
      </c>
      <c r="D364" s="332">
        <v>0.20833333333333334</v>
      </c>
      <c r="E364" s="481">
        <v>2763.1675362288952</v>
      </c>
      <c r="F364">
        <v>2751.8293333351612</v>
      </c>
      <c r="G364">
        <v>1819.9893333315849</v>
      </c>
      <c r="H364">
        <v>948.49113044142723</v>
      </c>
      <c r="I364">
        <v>306.13470485061407</v>
      </c>
      <c r="J364">
        <v>314.59362711757421</v>
      </c>
      <c r="K364">
        <v>381.44867796450853</v>
      </c>
      <c r="L364" s="481">
        <v>348.99308475106955</v>
      </c>
      <c r="M364">
        <v>460.35353360697627</v>
      </c>
      <c r="N364">
        <v>0</v>
      </c>
      <c r="O364">
        <v>0</v>
      </c>
      <c r="P364">
        <v>0</v>
      </c>
      <c r="Q364">
        <v>0</v>
      </c>
      <c r="R364">
        <v>100.59686956508085</v>
      </c>
      <c r="S364" s="481">
        <v>0</v>
      </c>
      <c r="T364">
        <v>70.548742071725428</v>
      </c>
      <c r="U364">
        <v>0</v>
      </c>
      <c r="V364">
        <v>0</v>
      </c>
      <c r="W364">
        <v>112.81707509793341</v>
      </c>
      <c r="X364">
        <v>0</v>
      </c>
      <c r="Y364">
        <v>94.663194444496185</v>
      </c>
      <c r="Z364" s="481">
        <v>0.5087890625</v>
      </c>
      <c r="AA364">
        <v>0</v>
      </c>
      <c r="AB364">
        <v>80.195652173832059</v>
      </c>
      <c r="AC364">
        <v>28.280861801467836</v>
      </c>
      <c r="AD364">
        <v>103.625</v>
      </c>
      <c r="AE364">
        <v>0</v>
      </c>
      <c r="AF364">
        <v>0</v>
      </c>
      <c r="AG364" s="481">
        <v>0.16773913044016808</v>
      </c>
      <c r="AH364">
        <v>1.1057415848426899E-2</v>
      </c>
      <c r="AI364">
        <v>161.88592800404876</v>
      </c>
      <c r="AJ364">
        <v>331.35581738571636</v>
      </c>
      <c r="AK364">
        <v>268.11941463407129</v>
      </c>
      <c r="AL364">
        <v>0</v>
      </c>
      <c r="AM364">
        <v>0</v>
      </c>
      <c r="AN364" s="481">
        <v>0</v>
      </c>
      <c r="AO364">
        <v>0</v>
      </c>
      <c r="AP364">
        <v>0</v>
      </c>
      <c r="AQ364">
        <v>0</v>
      </c>
      <c r="AR364">
        <v>0</v>
      </c>
      <c r="AS364">
        <v>0</v>
      </c>
      <c r="AT364">
        <v>0</v>
      </c>
      <c r="AU364" s="481">
        <v>0</v>
      </c>
      <c r="AV364">
        <v>0</v>
      </c>
      <c r="AW364">
        <v>0</v>
      </c>
      <c r="AX364">
        <v>0</v>
      </c>
      <c r="AY364">
        <v>261.57120000012219</v>
      </c>
      <c r="AZ364">
        <v>148.02656249993015</v>
      </c>
      <c r="BA364">
        <v>73.708800001069903</v>
      </c>
      <c r="BP364" s="481">
        <v>4.6021341462619603</v>
      </c>
      <c r="BQ364">
        <v>0</v>
      </c>
      <c r="BR364">
        <v>0</v>
      </c>
      <c r="BS364">
        <v>4.0000000008149073E-3</v>
      </c>
      <c r="BT364">
        <v>2.0000000004074536E-3</v>
      </c>
    </row>
    <row r="365" spans="1:72" ht="15.75" customHeight="1" x14ac:dyDescent="0.25">
      <c r="A365" s="324" t="s">
        <v>1234</v>
      </c>
      <c r="B365" s="326">
        <v>46249</v>
      </c>
      <c r="C365" s="332">
        <v>0.20833333333333334</v>
      </c>
      <c r="D365" s="332">
        <v>0.25</v>
      </c>
      <c r="E365" s="481">
        <v>2724.7304348051548</v>
      </c>
      <c r="F365">
        <v>2719.0613333582878</v>
      </c>
      <c r="G365">
        <v>1807.0186666548252</v>
      </c>
      <c r="H365">
        <v>926.76452173292637</v>
      </c>
      <c r="I365">
        <v>305.24536294490099</v>
      </c>
      <c r="J365">
        <v>316.4159999974072</v>
      </c>
      <c r="K365">
        <v>358.50413559377193</v>
      </c>
      <c r="L365" s="481">
        <v>339.96799999475479</v>
      </c>
      <c r="M365">
        <v>477.98237287998199</v>
      </c>
      <c r="N365">
        <v>0</v>
      </c>
      <c r="O365">
        <v>0</v>
      </c>
      <c r="P365">
        <v>0</v>
      </c>
      <c r="Q365">
        <v>0</v>
      </c>
      <c r="R365">
        <v>100.74156521772966</v>
      </c>
      <c r="S365" s="481">
        <v>0</v>
      </c>
      <c r="T365">
        <v>70.52432459499687</v>
      </c>
      <c r="U365">
        <v>0</v>
      </c>
      <c r="V365">
        <v>0</v>
      </c>
      <c r="W365">
        <v>107.6783056948334</v>
      </c>
      <c r="X365">
        <v>0</v>
      </c>
      <c r="Y365">
        <v>95.19305555569008</v>
      </c>
      <c r="Z365" s="481">
        <v>0</v>
      </c>
      <c r="AA365">
        <v>0</v>
      </c>
      <c r="AB365">
        <v>83.954347826074809</v>
      </c>
      <c r="AC365">
        <v>27.77795031061396</v>
      </c>
      <c r="AD365">
        <v>102.61413043458015</v>
      </c>
      <c r="AE365">
        <v>0</v>
      </c>
      <c r="AF365">
        <v>0</v>
      </c>
      <c r="AG365" s="481">
        <v>0.16773913044016808</v>
      </c>
      <c r="AH365">
        <v>1.0983695652157621E-2</v>
      </c>
      <c r="AI365">
        <v>152.48369565140456</v>
      </c>
      <c r="AJ365">
        <v>330.71294358978048</v>
      </c>
      <c r="AK365">
        <v>267.82720000017434</v>
      </c>
      <c r="AL365">
        <v>0</v>
      </c>
      <c r="AM365">
        <v>0</v>
      </c>
      <c r="AN365" s="481">
        <v>0</v>
      </c>
      <c r="AO365">
        <v>0</v>
      </c>
      <c r="AP365">
        <v>0</v>
      </c>
      <c r="AQ365">
        <v>0</v>
      </c>
      <c r="AR365">
        <v>0</v>
      </c>
      <c r="AS365">
        <v>0</v>
      </c>
      <c r="AT365">
        <v>0</v>
      </c>
      <c r="AU365" s="481">
        <v>0</v>
      </c>
      <c r="AV365">
        <v>0</v>
      </c>
      <c r="AW365">
        <v>0</v>
      </c>
      <c r="AX365">
        <v>0</v>
      </c>
      <c r="AY365">
        <v>262.3835654319264</v>
      </c>
      <c r="AZ365">
        <v>149.53437500004657</v>
      </c>
      <c r="BA365">
        <v>73.216000000014901</v>
      </c>
      <c r="BP365" s="481">
        <v>4.2267349013127387</v>
      </c>
      <c r="BQ365">
        <v>0</v>
      </c>
      <c r="BR365">
        <v>0</v>
      </c>
      <c r="BS365">
        <v>0</v>
      </c>
      <c r="BT365">
        <v>0</v>
      </c>
    </row>
    <row r="366" spans="1:72" ht="15.75" customHeight="1" x14ac:dyDescent="0.25">
      <c r="A366" s="324" t="s">
        <v>795</v>
      </c>
      <c r="B366" s="326">
        <v>46250</v>
      </c>
      <c r="C366" s="332">
        <v>0.25</v>
      </c>
      <c r="D366" s="332">
        <v>0.29166666666666669</v>
      </c>
      <c r="E366" s="481">
        <v>2692.6747825741768</v>
      </c>
      <c r="F366">
        <v>2676.7359999716282</v>
      </c>
      <c r="G366">
        <v>1775.6160000264645</v>
      </c>
      <c r="H366">
        <v>924.62747827172279</v>
      </c>
      <c r="I366">
        <v>291.33667796477675</v>
      </c>
      <c r="J366">
        <v>309.47362712025642</v>
      </c>
      <c r="K366">
        <v>363.81505084782839</v>
      </c>
      <c r="L366" s="481">
        <v>344.82766102254391</v>
      </c>
      <c r="M366">
        <v>459.61979661136866</v>
      </c>
      <c r="N366">
        <v>0</v>
      </c>
      <c r="O366">
        <v>0</v>
      </c>
      <c r="P366">
        <v>0</v>
      </c>
      <c r="Q366">
        <v>8.5926956525072455</v>
      </c>
      <c r="R366">
        <v>100.50782608659938</v>
      </c>
      <c r="S366" s="481">
        <v>0</v>
      </c>
      <c r="T366">
        <v>65.292367150075734</v>
      </c>
      <c r="U366">
        <v>0</v>
      </c>
      <c r="V366">
        <v>0</v>
      </c>
      <c r="W366">
        <v>104.35748877190053</v>
      </c>
      <c r="X366">
        <v>0</v>
      </c>
      <c r="Y366">
        <v>94.651319875381887</v>
      </c>
      <c r="Z366" s="481">
        <v>0.4951171875</v>
      </c>
      <c r="AA366">
        <v>1.6622670807410032</v>
      </c>
      <c r="AB366">
        <v>84.943167701829225</v>
      </c>
      <c r="AC366">
        <v>28.027950310148299</v>
      </c>
      <c r="AD366">
        <v>95.456521739251912</v>
      </c>
      <c r="AE366">
        <v>0</v>
      </c>
      <c r="AF366">
        <v>0</v>
      </c>
      <c r="AG366" s="481">
        <v>0.16573913042520871</v>
      </c>
      <c r="AH366">
        <v>1.1108695652183087E-2</v>
      </c>
      <c r="AI366">
        <v>159.64130434859544</v>
      </c>
      <c r="AJ366">
        <v>327.72800000011921</v>
      </c>
      <c r="AK366">
        <v>264.58880000002682</v>
      </c>
      <c r="AL366">
        <v>0</v>
      </c>
      <c r="AM366">
        <v>0</v>
      </c>
      <c r="AN366" s="481">
        <v>0</v>
      </c>
      <c r="AO366">
        <v>0</v>
      </c>
      <c r="AP366">
        <v>0</v>
      </c>
      <c r="AQ366">
        <v>0</v>
      </c>
      <c r="AR366">
        <v>0</v>
      </c>
      <c r="AS366">
        <v>0</v>
      </c>
      <c r="AT366">
        <v>0</v>
      </c>
      <c r="AU366" s="481">
        <v>0</v>
      </c>
      <c r="AV366">
        <v>0</v>
      </c>
      <c r="AW366">
        <v>0</v>
      </c>
      <c r="AX366">
        <v>0</v>
      </c>
      <c r="AY366">
        <v>261.8180345678702</v>
      </c>
      <c r="AZ366">
        <v>150.69374999997672</v>
      </c>
      <c r="BA366">
        <v>73.19679999910295</v>
      </c>
      <c r="BP366" s="481">
        <v>11.783935830462724</v>
      </c>
      <c r="BQ366">
        <v>0</v>
      </c>
      <c r="BR366">
        <v>0</v>
      </c>
      <c r="BS366">
        <v>2.7664999999997235</v>
      </c>
      <c r="BT366">
        <v>2.1947394957969664</v>
      </c>
    </row>
    <row r="367" spans="1:72" ht="15.75" customHeight="1" x14ac:dyDescent="0.25">
      <c r="A367" s="324" t="s">
        <v>796</v>
      </c>
      <c r="B367" s="326">
        <v>46250</v>
      </c>
      <c r="C367" s="332">
        <v>0.29166666666666669</v>
      </c>
      <c r="D367" s="332">
        <v>0.33333333333333331</v>
      </c>
      <c r="E367" s="481">
        <v>2627.4059130549431</v>
      </c>
      <c r="F367">
        <v>2643.5227826237679</v>
      </c>
      <c r="G367">
        <v>1742.8479999899864</v>
      </c>
      <c r="H367">
        <v>909.31199999153614</v>
      </c>
      <c r="I367">
        <v>277.5608556419611</v>
      </c>
      <c r="J367">
        <v>312.85803389921784</v>
      </c>
      <c r="K367">
        <v>369.35817650705576</v>
      </c>
      <c r="L367" s="481">
        <v>345.17477966099977</v>
      </c>
      <c r="M367">
        <v>436.01572881266475</v>
      </c>
      <c r="N367">
        <v>0</v>
      </c>
      <c r="O367">
        <v>0</v>
      </c>
      <c r="P367">
        <v>0</v>
      </c>
      <c r="Q367">
        <v>16.495304347015917</v>
      </c>
      <c r="R367">
        <v>100.49669565213844</v>
      </c>
      <c r="S367" s="481">
        <v>0</v>
      </c>
      <c r="T367">
        <v>48.072347825393081</v>
      </c>
      <c r="U367">
        <v>0</v>
      </c>
      <c r="V367">
        <v>0</v>
      </c>
      <c r="W367">
        <v>101.70991304330528</v>
      </c>
      <c r="X367">
        <v>0</v>
      </c>
      <c r="Y367">
        <v>94.740683230105788</v>
      </c>
      <c r="Z367" s="481">
        <v>0</v>
      </c>
      <c r="AA367">
        <v>10.293090062099509</v>
      </c>
      <c r="AB367">
        <v>96.748027266934514</v>
      </c>
      <c r="AC367">
        <v>28.035714285913855</v>
      </c>
      <c r="AD367">
        <v>94.176222826354206</v>
      </c>
      <c r="AE367">
        <v>0</v>
      </c>
      <c r="AF367">
        <v>0</v>
      </c>
      <c r="AG367" s="481">
        <v>0.16773913043289213</v>
      </c>
      <c r="AH367">
        <v>1.0983695652384995E-2</v>
      </c>
      <c r="AI367">
        <v>157.40217391215265</v>
      </c>
      <c r="AJ367">
        <v>332.84799999976531</v>
      </c>
      <c r="AK367">
        <v>269.68319999985397</v>
      </c>
      <c r="AL367">
        <v>0</v>
      </c>
      <c r="AM367">
        <v>0</v>
      </c>
      <c r="AN367" s="481">
        <v>0</v>
      </c>
      <c r="AO367">
        <v>0</v>
      </c>
      <c r="AP367">
        <v>0</v>
      </c>
      <c r="AQ367">
        <v>0</v>
      </c>
      <c r="AR367">
        <v>0</v>
      </c>
      <c r="AS367">
        <v>0</v>
      </c>
      <c r="AT367">
        <v>0</v>
      </c>
      <c r="AU367" s="481">
        <v>0</v>
      </c>
      <c r="AV367">
        <v>0</v>
      </c>
      <c r="AW367">
        <v>0</v>
      </c>
      <c r="AX367">
        <v>0</v>
      </c>
      <c r="AY367">
        <v>264.63679999997839</v>
      </c>
      <c r="AZ367">
        <v>130.70078125002328</v>
      </c>
      <c r="BA367">
        <v>67.052800001576543</v>
      </c>
      <c r="BP367" s="481">
        <v>6.3599515322130173</v>
      </c>
      <c r="BQ367">
        <v>0</v>
      </c>
      <c r="BR367">
        <v>0</v>
      </c>
      <c r="BS367">
        <v>19.561850000000049</v>
      </c>
      <c r="BT367">
        <v>14.437030996006797</v>
      </c>
    </row>
    <row r="368" spans="1:72" ht="15.75" customHeight="1" x14ac:dyDescent="0.25">
      <c r="A368" s="324" t="s">
        <v>797</v>
      </c>
      <c r="B368" s="326">
        <v>46250</v>
      </c>
      <c r="C368" s="332">
        <v>0.33333333333333331</v>
      </c>
      <c r="D368" s="332">
        <v>0.375</v>
      </c>
      <c r="E368" s="481">
        <v>2693.1200000047684</v>
      </c>
      <c r="F368">
        <v>2660.1145507097244</v>
      </c>
      <c r="G368">
        <v>1734.6559999883175</v>
      </c>
      <c r="H368">
        <v>958.46400000154972</v>
      </c>
      <c r="I368">
        <v>250.58016130700707</v>
      </c>
      <c r="J368">
        <v>306.29749152436852</v>
      </c>
      <c r="K368">
        <v>367.43585739284754</v>
      </c>
      <c r="L368" s="481">
        <v>330.17925423383713</v>
      </c>
      <c r="M368">
        <v>476.28149152547121</v>
      </c>
      <c r="N368">
        <v>0</v>
      </c>
      <c r="O368">
        <v>0</v>
      </c>
      <c r="P368">
        <v>0</v>
      </c>
      <c r="Q368">
        <v>2.4153043488040566</v>
      </c>
      <c r="R368">
        <v>100.37982608703896</v>
      </c>
      <c r="S368" s="481">
        <v>0</v>
      </c>
      <c r="T368">
        <v>24.598260870203376</v>
      </c>
      <c r="U368">
        <v>0</v>
      </c>
      <c r="V368">
        <v>0</v>
      </c>
      <c r="W368">
        <v>114.79880966152996</v>
      </c>
      <c r="X368">
        <v>0</v>
      </c>
      <c r="Y368">
        <v>92.689440993592143</v>
      </c>
      <c r="Z368" s="481">
        <v>0.48486328125</v>
      </c>
      <c r="AA368">
        <v>19.039790372713469</v>
      </c>
      <c r="AB368">
        <v>90.974022422451526</v>
      </c>
      <c r="AC368">
        <v>28.02795031061396</v>
      </c>
      <c r="AD368">
        <v>105.70988600607961</v>
      </c>
      <c r="AE368">
        <v>0</v>
      </c>
      <c r="AF368">
        <v>0</v>
      </c>
      <c r="AG368" s="481">
        <v>0.16573913043612265</v>
      </c>
      <c r="AH368">
        <v>1.1108695652183087E-2</v>
      </c>
      <c r="AI368">
        <v>146.85326087102294</v>
      </c>
      <c r="AJ368">
        <v>318.07040000008419</v>
      </c>
      <c r="AK368">
        <v>256.01280000060797</v>
      </c>
      <c r="AL368">
        <v>0</v>
      </c>
      <c r="AM368">
        <v>0</v>
      </c>
      <c r="AN368" s="481">
        <v>0</v>
      </c>
      <c r="AO368">
        <v>0</v>
      </c>
      <c r="AP368">
        <v>0</v>
      </c>
      <c r="AQ368">
        <v>0</v>
      </c>
      <c r="AR368">
        <v>0</v>
      </c>
      <c r="AS368">
        <v>0</v>
      </c>
      <c r="AT368">
        <v>0</v>
      </c>
      <c r="AU368" s="481">
        <v>0</v>
      </c>
      <c r="AV368">
        <v>0</v>
      </c>
      <c r="AW368">
        <v>0</v>
      </c>
      <c r="AX368">
        <v>0</v>
      </c>
      <c r="AY368">
        <v>261.55519999982789</v>
      </c>
      <c r="AZ368">
        <v>114.76171875</v>
      </c>
      <c r="BA368">
        <v>58.982399998232722</v>
      </c>
      <c r="BP368" s="481">
        <v>4.9788060897262767</v>
      </c>
      <c r="BQ368">
        <v>0</v>
      </c>
      <c r="BR368">
        <v>0</v>
      </c>
      <c r="BS368">
        <v>45.698049999999057</v>
      </c>
      <c r="BT368">
        <v>33.240896174862428</v>
      </c>
    </row>
    <row r="369" spans="1:72" ht="15.75" customHeight="1" x14ac:dyDescent="0.25">
      <c r="A369" s="324" t="s">
        <v>798</v>
      </c>
      <c r="B369" s="326">
        <v>46250</v>
      </c>
      <c r="C369" s="332">
        <v>0.375</v>
      </c>
      <c r="D369" s="332">
        <v>0.41666666666666669</v>
      </c>
      <c r="E369" s="481">
        <v>2796.202666670084</v>
      </c>
      <c r="F369">
        <v>2807.1550145149231</v>
      </c>
      <c r="G369">
        <v>1766.6226086914539</v>
      </c>
      <c r="H369">
        <v>1053.3546666651964</v>
      </c>
      <c r="I369">
        <v>247.02891148999333</v>
      </c>
      <c r="J369">
        <v>308.16061548516154</v>
      </c>
      <c r="K369">
        <v>371.91140279173851</v>
      </c>
      <c r="L369" s="481">
        <v>321.89824945479631</v>
      </c>
      <c r="M369">
        <v>506.70453396812081</v>
      </c>
      <c r="N369">
        <v>0</v>
      </c>
      <c r="O369">
        <v>0</v>
      </c>
      <c r="P369">
        <v>0</v>
      </c>
      <c r="Q369">
        <v>36.173913042992353</v>
      </c>
      <c r="R369">
        <v>97.602782608941197</v>
      </c>
      <c r="S369" s="481">
        <v>0</v>
      </c>
      <c r="T369">
        <v>12.109913042746484</v>
      </c>
      <c r="U369">
        <v>0</v>
      </c>
      <c r="V369">
        <v>0</v>
      </c>
      <c r="W369">
        <v>115.66648888960481</v>
      </c>
      <c r="X369">
        <v>0</v>
      </c>
      <c r="Y369">
        <v>94.37324340082705</v>
      </c>
      <c r="Z369" s="481">
        <v>0</v>
      </c>
      <c r="AA369">
        <v>24.527562111790758</v>
      </c>
      <c r="AB369">
        <v>107.71290760859847</v>
      </c>
      <c r="AC369">
        <v>28.77926048124209</v>
      </c>
      <c r="AD369">
        <v>94.636988993734121</v>
      </c>
      <c r="AE369">
        <v>0</v>
      </c>
      <c r="AF369">
        <v>0</v>
      </c>
      <c r="AG369" s="481">
        <v>0.16577886863160529</v>
      </c>
      <c r="AH369">
        <v>1.1112771739135496E-2</v>
      </c>
      <c r="AI369">
        <v>135.66912108287215</v>
      </c>
      <c r="AJ369">
        <v>334.05440000002272</v>
      </c>
      <c r="AK369">
        <v>270.14399999938905</v>
      </c>
      <c r="AL369">
        <v>0</v>
      </c>
      <c r="AM369">
        <v>0</v>
      </c>
      <c r="AN369" s="481">
        <v>0</v>
      </c>
      <c r="AO369">
        <v>0</v>
      </c>
      <c r="AP369">
        <v>0</v>
      </c>
      <c r="AQ369">
        <v>0</v>
      </c>
      <c r="AR369">
        <v>0</v>
      </c>
      <c r="AS369">
        <v>0</v>
      </c>
      <c r="AT369">
        <v>0</v>
      </c>
      <c r="AU369" s="481">
        <v>0</v>
      </c>
      <c r="AV369">
        <v>0</v>
      </c>
      <c r="AW369">
        <v>0</v>
      </c>
      <c r="AX369">
        <v>0</v>
      </c>
      <c r="AY369">
        <v>265.90720000024885</v>
      </c>
      <c r="AZ369">
        <v>98.448437500046566</v>
      </c>
      <c r="BA369">
        <v>46.579199999570847</v>
      </c>
      <c r="BP369" s="481">
        <v>5.2281250000232831</v>
      </c>
      <c r="BQ369">
        <v>0</v>
      </c>
      <c r="BR369">
        <v>0</v>
      </c>
      <c r="BS369">
        <v>72.635550000000876</v>
      </c>
      <c r="BT369">
        <v>54.66698333333261</v>
      </c>
    </row>
    <row r="370" spans="1:72" ht="15.75" customHeight="1" x14ac:dyDescent="0.25">
      <c r="A370" s="324" t="s">
        <v>979</v>
      </c>
      <c r="B370" s="326">
        <v>46250</v>
      </c>
      <c r="C370" s="332">
        <v>0.41666666666666669</v>
      </c>
      <c r="D370" s="332">
        <v>0.45833333333333331</v>
      </c>
      <c r="E370" s="481">
        <v>2703.8348985314369</v>
      </c>
      <c r="F370">
        <v>2693.0903188288212</v>
      </c>
      <c r="G370">
        <v>1739.5533913075924</v>
      </c>
      <c r="H370">
        <v>965.71188654005527</v>
      </c>
      <c r="I370">
        <v>219.22085122391582</v>
      </c>
      <c r="J370">
        <v>318.97863875329494</v>
      </c>
      <c r="K370">
        <v>373.07463110238314</v>
      </c>
      <c r="L370" s="481">
        <v>320.41008953005075</v>
      </c>
      <c r="M370">
        <v>506.91661857813597</v>
      </c>
      <c r="N370">
        <v>0</v>
      </c>
      <c r="O370">
        <v>0</v>
      </c>
      <c r="P370">
        <v>0</v>
      </c>
      <c r="Q370">
        <v>13.566257355734706</v>
      </c>
      <c r="R370">
        <v>99.949588875286281</v>
      </c>
      <c r="S370" s="481">
        <v>0</v>
      </c>
      <c r="T370">
        <v>7.9861745350062847</v>
      </c>
      <c r="U370">
        <v>0</v>
      </c>
      <c r="V370">
        <v>0</v>
      </c>
      <c r="W370">
        <v>134.13487131800503</v>
      </c>
      <c r="X370">
        <v>0</v>
      </c>
      <c r="Y370">
        <v>92.053775232750922</v>
      </c>
      <c r="Z370" s="481">
        <v>0</v>
      </c>
      <c r="AA370">
        <v>31.364009122655261</v>
      </c>
      <c r="AB370">
        <v>108.9953125002794</v>
      </c>
      <c r="AC370">
        <v>28.424155667889863</v>
      </c>
      <c r="AD370">
        <v>112.625</v>
      </c>
      <c r="AE370">
        <v>0</v>
      </c>
      <c r="AF370">
        <v>0</v>
      </c>
      <c r="AG370" s="481">
        <v>0.16578494623536244</v>
      </c>
      <c r="AH370">
        <v>1.1104619565230678E-2</v>
      </c>
      <c r="AI370">
        <v>134.36348761152476</v>
      </c>
      <c r="AJ370">
        <v>318.60800000024028</v>
      </c>
      <c r="AK370">
        <v>257.15199999976903</v>
      </c>
      <c r="AL370">
        <v>0</v>
      </c>
      <c r="AM370">
        <v>0</v>
      </c>
      <c r="AN370" s="481">
        <v>0</v>
      </c>
      <c r="AO370">
        <v>0</v>
      </c>
      <c r="AP370">
        <v>0</v>
      </c>
      <c r="AQ370">
        <v>0</v>
      </c>
      <c r="AR370">
        <v>0</v>
      </c>
      <c r="AS370">
        <v>0</v>
      </c>
      <c r="AT370">
        <v>0</v>
      </c>
      <c r="AU370" s="481">
        <v>0</v>
      </c>
      <c r="AV370">
        <v>0</v>
      </c>
      <c r="AW370">
        <v>0</v>
      </c>
      <c r="AX370">
        <v>0</v>
      </c>
      <c r="AY370">
        <v>265.9839999997057</v>
      </c>
      <c r="AZ370">
        <v>87.834374999976717</v>
      </c>
      <c r="BA370">
        <v>45.056000001728535</v>
      </c>
      <c r="BP370" s="481">
        <v>8.0109375000465661</v>
      </c>
      <c r="BQ370">
        <v>0</v>
      </c>
      <c r="BR370">
        <v>0</v>
      </c>
      <c r="BS370">
        <v>97.274683333333087</v>
      </c>
      <c r="BT370">
        <v>71.117750000001251</v>
      </c>
    </row>
    <row r="371" spans="1:72" ht="15.75" customHeight="1" x14ac:dyDescent="0.25">
      <c r="A371" s="324" t="s">
        <v>980</v>
      </c>
      <c r="B371" s="326">
        <v>46250</v>
      </c>
      <c r="C371" s="332">
        <v>0.45833333333333331</v>
      </c>
      <c r="D371" s="332">
        <v>0.5</v>
      </c>
      <c r="E371" s="481">
        <v>2676.2907826304436</v>
      </c>
      <c r="F371">
        <v>2660.2035942077637</v>
      </c>
      <c r="G371">
        <v>1729.1946666538715</v>
      </c>
      <c r="H371">
        <v>957.01878014206886</v>
      </c>
      <c r="I371">
        <v>227.1544406786561</v>
      </c>
      <c r="J371">
        <v>302.47918644174933</v>
      </c>
      <c r="K371">
        <v>363.43322034180164</v>
      </c>
      <c r="L371" s="481">
        <v>332.05369491875172</v>
      </c>
      <c r="M371">
        <v>502.97491525113583</v>
      </c>
      <c r="N371">
        <v>0</v>
      </c>
      <c r="O371">
        <v>0</v>
      </c>
      <c r="P371">
        <v>0</v>
      </c>
      <c r="Q371">
        <v>32.324525252915919</v>
      </c>
      <c r="R371">
        <v>99.964150255080312</v>
      </c>
      <c r="S371" s="481">
        <v>0</v>
      </c>
      <c r="T371">
        <v>3.7898254655301571</v>
      </c>
      <c r="U371">
        <v>0</v>
      </c>
      <c r="V371">
        <v>0</v>
      </c>
      <c r="W371">
        <v>145.99739534873515</v>
      </c>
      <c r="X371">
        <v>0</v>
      </c>
      <c r="Y371">
        <v>94.423913043458015</v>
      </c>
      <c r="Z371" s="481">
        <v>0</v>
      </c>
      <c r="AA371">
        <v>38.878615100926254</v>
      </c>
      <c r="AB371">
        <v>105.88693985855207</v>
      </c>
      <c r="AC371">
        <v>28.13819875754416</v>
      </c>
      <c r="AD371">
        <v>104.67812499962747</v>
      </c>
      <c r="AE371">
        <v>0</v>
      </c>
      <c r="AF371">
        <v>0</v>
      </c>
      <c r="AG371" s="481">
        <v>0.16569705470465124</v>
      </c>
      <c r="AH371">
        <v>1.1111413043408902E-2</v>
      </c>
      <c r="AI371">
        <v>147.86956521775573</v>
      </c>
      <c r="AJ371">
        <v>311.42399999988265</v>
      </c>
      <c r="AK371">
        <v>249.94133333303034</v>
      </c>
      <c r="AL371">
        <v>0</v>
      </c>
      <c r="AM371">
        <v>0</v>
      </c>
      <c r="AN371" s="481">
        <v>0</v>
      </c>
      <c r="AO371">
        <v>0</v>
      </c>
      <c r="AP371">
        <v>0</v>
      </c>
      <c r="AQ371">
        <v>0</v>
      </c>
      <c r="AR371">
        <v>0</v>
      </c>
      <c r="AS371">
        <v>0</v>
      </c>
      <c r="AT371">
        <v>0</v>
      </c>
      <c r="AU371" s="481">
        <v>0</v>
      </c>
      <c r="AV371">
        <v>0</v>
      </c>
      <c r="AW371">
        <v>0</v>
      </c>
      <c r="AX371">
        <v>0</v>
      </c>
      <c r="AY371">
        <v>265.91040000040084</v>
      </c>
      <c r="AZ371">
        <v>84.001562500023283</v>
      </c>
      <c r="BA371">
        <v>37.875199999660254</v>
      </c>
      <c r="BP371" s="481">
        <v>7.4968749999534339</v>
      </c>
      <c r="BQ371">
        <v>1.6328613281257276</v>
      </c>
      <c r="BR371">
        <v>0</v>
      </c>
      <c r="BS371">
        <v>115.200766666665</v>
      </c>
      <c r="BT371">
        <v>82.12959173553827</v>
      </c>
    </row>
    <row r="372" spans="1:72" ht="15.75" customHeight="1" x14ac:dyDescent="0.25">
      <c r="A372" s="324" t="s">
        <v>981</v>
      </c>
      <c r="B372" s="326">
        <v>46250</v>
      </c>
      <c r="C372" s="332">
        <v>0.5</v>
      </c>
      <c r="D372" s="332">
        <v>0.54166666666666663</v>
      </c>
      <c r="E372" s="481">
        <v>2693.0903188586235</v>
      </c>
      <c r="F372">
        <v>2692.5857391357422</v>
      </c>
      <c r="G372">
        <v>1791.3173333406448</v>
      </c>
      <c r="H372">
        <v>920.45727534592152</v>
      </c>
      <c r="I372">
        <v>233.8274973705411</v>
      </c>
      <c r="J372">
        <v>314.48949152603745</v>
      </c>
      <c r="K372">
        <v>357.87932202965021</v>
      </c>
      <c r="L372" s="481">
        <v>332.53966101258993</v>
      </c>
      <c r="M372">
        <v>544.24732203409076</v>
      </c>
      <c r="N372">
        <v>0</v>
      </c>
      <c r="O372">
        <v>0</v>
      </c>
      <c r="P372">
        <v>0</v>
      </c>
      <c r="Q372">
        <v>23.040000000037253</v>
      </c>
      <c r="R372">
        <v>99.795478261075914</v>
      </c>
      <c r="S372" s="481">
        <v>0</v>
      </c>
      <c r="T372">
        <v>3.5839999997988343</v>
      </c>
      <c r="U372">
        <v>0</v>
      </c>
      <c r="V372">
        <v>0</v>
      </c>
      <c r="W372">
        <v>160.23324444424361</v>
      </c>
      <c r="X372">
        <v>0</v>
      </c>
      <c r="Y372">
        <v>94.18167701875791</v>
      </c>
      <c r="Z372" s="481">
        <v>0</v>
      </c>
      <c r="AA372">
        <v>43.043672360247001</v>
      </c>
      <c r="AB372">
        <v>107.85049220640212</v>
      </c>
      <c r="AC372">
        <v>28.27795031061396</v>
      </c>
      <c r="AD372">
        <v>120.32997685205191</v>
      </c>
      <c r="AE372">
        <v>0</v>
      </c>
      <c r="AF372">
        <v>0</v>
      </c>
      <c r="AG372" s="481">
        <v>0.16373913042843924</v>
      </c>
      <c r="AH372">
        <v>1.1089673913147635E-2</v>
      </c>
      <c r="AI372">
        <v>148.64130434766412</v>
      </c>
      <c r="AJ372">
        <v>325.71519999974407</v>
      </c>
      <c r="AK372">
        <v>263.37908772006631</v>
      </c>
      <c r="AL372">
        <v>0</v>
      </c>
      <c r="AM372">
        <v>0</v>
      </c>
      <c r="AN372" s="481">
        <v>0</v>
      </c>
      <c r="AO372">
        <v>0</v>
      </c>
      <c r="AP372">
        <v>0</v>
      </c>
      <c r="AQ372">
        <v>0</v>
      </c>
      <c r="AR372">
        <v>0</v>
      </c>
      <c r="AS372">
        <v>0</v>
      </c>
      <c r="AT372">
        <v>0</v>
      </c>
      <c r="AU372" s="481">
        <v>0</v>
      </c>
      <c r="AV372">
        <v>0</v>
      </c>
      <c r="AW372">
        <v>0</v>
      </c>
      <c r="AX372">
        <v>0</v>
      </c>
      <c r="AY372">
        <v>266.42239999957383</v>
      </c>
      <c r="AZ372">
        <v>84.619531249976717</v>
      </c>
      <c r="BA372">
        <v>38.528000000864267</v>
      </c>
      <c r="BP372" s="481">
        <v>0</v>
      </c>
      <c r="BQ372">
        <v>5.778076171875</v>
      </c>
      <c r="BR372">
        <v>0</v>
      </c>
      <c r="BS372">
        <v>118.25725000000239</v>
      </c>
      <c r="BT372">
        <v>81.119553719006944</v>
      </c>
    </row>
    <row r="373" spans="1:72" ht="15.75" customHeight="1" x14ac:dyDescent="0.25">
      <c r="A373" s="324" t="s">
        <v>982</v>
      </c>
      <c r="B373" s="326">
        <v>46250</v>
      </c>
      <c r="C373" s="332">
        <v>0.54166666666666663</v>
      </c>
      <c r="D373" s="332">
        <v>0.58333333333333337</v>
      </c>
      <c r="E373" s="481">
        <v>2774.891594171524</v>
      </c>
      <c r="F373">
        <v>2775.0399999916553</v>
      </c>
      <c r="G373">
        <v>1830.9120000302792</v>
      </c>
      <c r="H373">
        <v>953.12139131128788</v>
      </c>
      <c r="I373">
        <v>257.27117241173983</v>
      </c>
      <c r="J373">
        <v>324.72949152439833</v>
      </c>
      <c r="K373">
        <v>386.58004909753799</v>
      </c>
      <c r="L373" s="481">
        <v>320.25166101753712</v>
      </c>
      <c r="M373">
        <v>548.30861016735435</v>
      </c>
      <c r="N373">
        <v>0</v>
      </c>
      <c r="O373">
        <v>0</v>
      </c>
      <c r="P373">
        <v>0</v>
      </c>
      <c r="Q373">
        <v>29.695999999530613</v>
      </c>
      <c r="R373">
        <v>99.686028985306621</v>
      </c>
      <c r="S373" s="481">
        <v>0</v>
      </c>
      <c r="T373">
        <v>5.6320000002160668</v>
      </c>
      <c r="U373">
        <v>0</v>
      </c>
      <c r="V373">
        <v>0</v>
      </c>
      <c r="W373">
        <v>159.14097777754068</v>
      </c>
      <c r="X373">
        <v>0</v>
      </c>
      <c r="Y373">
        <v>94.198447205126286</v>
      </c>
      <c r="Z373" s="481">
        <v>0</v>
      </c>
      <c r="AA373">
        <v>37.667946913803462</v>
      </c>
      <c r="AB373">
        <v>112.17080745380372</v>
      </c>
      <c r="AC373">
        <v>27.775801789481193</v>
      </c>
      <c r="AD373">
        <v>120.08293075673282</v>
      </c>
      <c r="AE373">
        <v>0</v>
      </c>
      <c r="AF373">
        <v>0</v>
      </c>
      <c r="AG373" s="481">
        <v>0.16574661056802142</v>
      </c>
      <c r="AH373">
        <v>1.1003301776327135E-2</v>
      </c>
      <c r="AI373">
        <v>135.77173912990838</v>
      </c>
      <c r="AJ373">
        <v>324.8000000002794</v>
      </c>
      <c r="AK373">
        <v>262.30837894696742</v>
      </c>
      <c r="AL373">
        <v>0</v>
      </c>
      <c r="AM373">
        <v>0</v>
      </c>
      <c r="AN373" s="481">
        <v>0</v>
      </c>
      <c r="AO373">
        <v>0</v>
      </c>
      <c r="AP373">
        <v>0</v>
      </c>
      <c r="AQ373">
        <v>0</v>
      </c>
      <c r="AR373">
        <v>0</v>
      </c>
      <c r="AS373">
        <v>0</v>
      </c>
      <c r="AT373">
        <v>0</v>
      </c>
      <c r="AU373" s="481">
        <v>0</v>
      </c>
      <c r="AV373">
        <v>0</v>
      </c>
      <c r="AW373">
        <v>0</v>
      </c>
      <c r="AX373">
        <v>0</v>
      </c>
      <c r="AY373">
        <v>268.53760000038892</v>
      </c>
      <c r="AZ373">
        <v>88.471093749976717</v>
      </c>
      <c r="BA373">
        <v>35.187199998646975</v>
      </c>
      <c r="BP373" s="481">
        <v>0</v>
      </c>
      <c r="BQ373">
        <v>7.5910156249992724</v>
      </c>
      <c r="BR373">
        <v>0</v>
      </c>
      <c r="BS373">
        <v>103.61801666666724</v>
      </c>
      <c r="BT373">
        <v>71.687787878789095</v>
      </c>
    </row>
    <row r="374" spans="1:72" ht="15.75" customHeight="1" x14ac:dyDescent="0.25">
      <c r="A374" s="324" t="s">
        <v>983</v>
      </c>
      <c r="B374" s="326">
        <v>46250</v>
      </c>
      <c r="C374" s="332">
        <v>0.58333333333333337</v>
      </c>
      <c r="D374" s="332">
        <v>0.625</v>
      </c>
      <c r="E374" s="481">
        <v>2840.0417391359806</v>
      </c>
      <c r="F374">
        <v>2824.102956533432</v>
      </c>
      <c r="G374">
        <v>1818.6239999830723</v>
      </c>
      <c r="H374">
        <v>1032.1920000016689</v>
      </c>
      <c r="I374">
        <v>267.67448275908828</v>
      </c>
      <c r="J374">
        <v>332.59920150786638</v>
      </c>
      <c r="K374">
        <v>384.73920180648565</v>
      </c>
      <c r="L374" s="481">
        <v>296.81652429699898</v>
      </c>
      <c r="M374">
        <v>532.31782161816955</v>
      </c>
      <c r="N374">
        <v>0</v>
      </c>
      <c r="O374">
        <v>0</v>
      </c>
      <c r="P374">
        <v>0</v>
      </c>
      <c r="Q374">
        <v>34.994086956605315</v>
      </c>
      <c r="R374">
        <v>99.527111111208797</v>
      </c>
      <c r="S374" s="481">
        <v>0</v>
      </c>
      <c r="T374">
        <v>13.824000000022352</v>
      </c>
      <c r="U374">
        <v>0</v>
      </c>
      <c r="V374">
        <v>0</v>
      </c>
      <c r="W374">
        <v>138.17569082137197</v>
      </c>
      <c r="X374">
        <v>0</v>
      </c>
      <c r="Y374">
        <v>93.896875000093132</v>
      </c>
      <c r="Z374" s="481">
        <v>0</v>
      </c>
      <c r="AA374">
        <v>31.711718750011642</v>
      </c>
      <c r="AB374">
        <v>111.17457298142835</v>
      </c>
      <c r="AC374">
        <v>28.532330974470824</v>
      </c>
      <c r="AD374">
        <v>122.12146739196032</v>
      </c>
      <c r="AE374">
        <v>0</v>
      </c>
      <c r="AF374">
        <v>0</v>
      </c>
      <c r="AG374" s="481">
        <v>0.16374193549199845</v>
      </c>
      <c r="AH374">
        <v>1.0983870967720577E-2</v>
      </c>
      <c r="AI374">
        <v>113.94530154298991</v>
      </c>
      <c r="AJ374">
        <v>320.21119999978691</v>
      </c>
      <c r="AK374">
        <v>258.25279999990016</v>
      </c>
      <c r="AL374">
        <v>0</v>
      </c>
      <c r="AM374">
        <v>0</v>
      </c>
      <c r="AN374" s="481">
        <v>0</v>
      </c>
      <c r="AO374">
        <v>0</v>
      </c>
      <c r="AP374">
        <v>0</v>
      </c>
      <c r="AQ374">
        <v>0</v>
      </c>
      <c r="AR374">
        <v>0</v>
      </c>
      <c r="AS374">
        <v>0</v>
      </c>
      <c r="AT374">
        <v>0</v>
      </c>
      <c r="AU374" s="481">
        <v>0</v>
      </c>
      <c r="AV374">
        <v>0</v>
      </c>
      <c r="AW374">
        <v>0</v>
      </c>
      <c r="AX374">
        <v>0</v>
      </c>
      <c r="AY374">
        <v>264.63679999997839</v>
      </c>
      <c r="AZ374">
        <v>117.13749999995343</v>
      </c>
      <c r="BA374">
        <v>38.387199999764562</v>
      </c>
      <c r="BP374" s="481">
        <v>0</v>
      </c>
      <c r="BQ374">
        <v>3.8611328125007276</v>
      </c>
      <c r="BR374">
        <v>0</v>
      </c>
      <c r="BS374">
        <v>78.207150000002002</v>
      </c>
      <c r="BT374">
        <v>51.647466666669061</v>
      </c>
    </row>
    <row r="375" spans="1:72" ht="15.75" customHeight="1" x14ac:dyDescent="0.25">
      <c r="A375" s="324" t="s">
        <v>984</v>
      </c>
      <c r="B375" s="326">
        <v>46250</v>
      </c>
      <c r="C375" s="332">
        <v>0.625</v>
      </c>
      <c r="D375" s="332">
        <v>0.66666666666666663</v>
      </c>
      <c r="E375" s="481">
        <v>2938.5238260924816</v>
      </c>
      <c r="F375">
        <v>2941.6997101306915</v>
      </c>
      <c r="G375">
        <v>1923.0719999969006</v>
      </c>
      <c r="H375">
        <v>1030.0549565255642</v>
      </c>
      <c r="I375">
        <v>358.53233898431063</v>
      </c>
      <c r="J375">
        <v>330.15442560985684</v>
      </c>
      <c r="K375">
        <v>389.21176831424236</v>
      </c>
      <c r="L375" s="481">
        <v>313.34862824529409</v>
      </c>
      <c r="M375">
        <v>536.39105974137783</v>
      </c>
      <c r="N375">
        <v>0</v>
      </c>
      <c r="O375">
        <v>0</v>
      </c>
      <c r="P375">
        <v>0</v>
      </c>
      <c r="Q375">
        <v>55.939807780086994</v>
      </c>
      <c r="R375">
        <v>99.652466778177768</v>
      </c>
      <c r="S375" s="481">
        <v>0</v>
      </c>
      <c r="T375">
        <v>21.622153845615685</v>
      </c>
      <c r="U375">
        <v>0</v>
      </c>
      <c r="V375">
        <v>0</v>
      </c>
      <c r="W375">
        <v>178.05983408261091</v>
      </c>
      <c r="X375">
        <v>0</v>
      </c>
      <c r="Y375">
        <v>94.003124999813735</v>
      </c>
      <c r="Z375" s="481">
        <v>0.490234375</v>
      </c>
      <c r="AA375">
        <v>27.91070700698765</v>
      </c>
      <c r="AB375">
        <v>113.26874999981374</v>
      </c>
      <c r="AC375">
        <v>28.283482142724097</v>
      </c>
      <c r="AD375">
        <v>113.67499999981374</v>
      </c>
      <c r="AE375">
        <v>0</v>
      </c>
      <c r="AF375">
        <v>0</v>
      </c>
      <c r="AG375" s="481">
        <v>0.16574193547785399</v>
      </c>
      <c r="AH375">
        <v>1.1108870967746043E-2</v>
      </c>
      <c r="AI375">
        <v>128.69354838784784</v>
      </c>
      <c r="AJ375">
        <v>319.14597209310159</v>
      </c>
      <c r="AK375">
        <v>257.96754285786301</v>
      </c>
      <c r="AL375">
        <v>0</v>
      </c>
      <c r="AM375">
        <v>0</v>
      </c>
      <c r="AN375" s="481">
        <v>0</v>
      </c>
      <c r="AO375">
        <v>0</v>
      </c>
      <c r="AP375">
        <v>0</v>
      </c>
      <c r="AQ375">
        <v>0</v>
      </c>
      <c r="AR375">
        <v>0</v>
      </c>
      <c r="AS375">
        <v>0</v>
      </c>
      <c r="AT375">
        <v>0</v>
      </c>
      <c r="AU375" s="481">
        <v>0</v>
      </c>
      <c r="AV375">
        <v>0</v>
      </c>
      <c r="AW375">
        <v>0</v>
      </c>
      <c r="AX375">
        <v>0</v>
      </c>
      <c r="AY375">
        <v>265.72800000011921</v>
      </c>
      <c r="AZ375">
        <v>152.91250000009313</v>
      </c>
      <c r="BA375">
        <v>44.031999999657273</v>
      </c>
      <c r="BP375" s="481">
        <v>0</v>
      </c>
      <c r="BQ375">
        <v>4.5855468749978172</v>
      </c>
      <c r="BR375">
        <v>0</v>
      </c>
      <c r="BS375">
        <v>59.429771568626165</v>
      </c>
      <c r="BT375">
        <v>38.408452100837167</v>
      </c>
    </row>
    <row r="376" spans="1:72" ht="15.75" customHeight="1" x14ac:dyDescent="0.25">
      <c r="A376" s="324" t="s">
        <v>985</v>
      </c>
      <c r="B376" s="326">
        <v>46250</v>
      </c>
      <c r="C376" s="332">
        <v>0.66666666666666663</v>
      </c>
      <c r="D376" s="332">
        <v>0.70833333333333337</v>
      </c>
      <c r="E376" s="481">
        <v>2944.6975072622299</v>
      </c>
      <c r="F376">
        <v>2924.5440000295639</v>
      </c>
      <c r="G376">
        <v>1911.9415652155876</v>
      </c>
      <c r="H376">
        <v>1046.2757101356983</v>
      </c>
      <c r="I376">
        <v>334.33166101574898</v>
      </c>
      <c r="J376">
        <v>326.22052388265729</v>
      </c>
      <c r="K376">
        <v>386.7452152967453</v>
      </c>
      <c r="L376" s="481">
        <v>319.52441551536322</v>
      </c>
      <c r="M376">
        <v>530.61134463176131</v>
      </c>
      <c r="N376">
        <v>0</v>
      </c>
      <c r="O376">
        <v>0</v>
      </c>
      <c r="P376">
        <v>0</v>
      </c>
      <c r="Q376">
        <v>42.794791958294809</v>
      </c>
      <c r="R376">
        <v>97.11410176474601</v>
      </c>
      <c r="S376" s="481">
        <v>0</v>
      </c>
      <c r="T376">
        <v>35.754182996228337</v>
      </c>
      <c r="U376">
        <v>0</v>
      </c>
      <c r="V376">
        <v>0</v>
      </c>
      <c r="W376">
        <v>149.68865042738616</v>
      </c>
      <c r="X376">
        <v>0</v>
      </c>
      <c r="Y376">
        <v>91.459006211254746</v>
      </c>
      <c r="Z376" s="481">
        <v>0</v>
      </c>
      <c r="AA376">
        <v>17.762845960794948</v>
      </c>
      <c r="AB376">
        <v>95.728124999906868</v>
      </c>
      <c r="AC376">
        <v>28.279017857275903</v>
      </c>
      <c r="AD376">
        <v>120.83047839533538</v>
      </c>
      <c r="AE376">
        <v>0</v>
      </c>
      <c r="AF376">
        <v>0</v>
      </c>
      <c r="AG376" s="481">
        <v>0.16574193547785399</v>
      </c>
      <c r="AH376">
        <v>1.0983870967720577E-2</v>
      </c>
      <c r="AI376">
        <v>134.91935483831912</v>
      </c>
      <c r="AJ376">
        <v>321.08442790689878</v>
      </c>
      <c r="AK376">
        <v>259.31885714270175</v>
      </c>
      <c r="AL376">
        <v>0</v>
      </c>
      <c r="AM376">
        <v>0</v>
      </c>
      <c r="AN376" s="481">
        <v>0</v>
      </c>
      <c r="AO376">
        <v>0</v>
      </c>
      <c r="AP376">
        <v>0</v>
      </c>
      <c r="AQ376">
        <v>0</v>
      </c>
      <c r="AR376">
        <v>0</v>
      </c>
      <c r="AS376">
        <v>0</v>
      </c>
      <c r="AT376">
        <v>0</v>
      </c>
      <c r="AU376" s="481">
        <v>0</v>
      </c>
      <c r="AV376">
        <v>0</v>
      </c>
      <c r="AW376">
        <v>0</v>
      </c>
      <c r="AX376">
        <v>0</v>
      </c>
      <c r="AY376">
        <v>267.51999999955297</v>
      </c>
      <c r="AZ376">
        <v>133.59999999997672</v>
      </c>
      <c r="BA376">
        <v>53.247999999672174</v>
      </c>
      <c r="BP376" s="481">
        <v>0.75</v>
      </c>
      <c r="BQ376">
        <v>5.0552734375014552</v>
      </c>
      <c r="BR376">
        <v>0</v>
      </c>
      <c r="BS376">
        <v>37.563411764705961</v>
      </c>
      <c r="BT376">
        <v>25.344194180150225</v>
      </c>
    </row>
    <row r="377" spans="1:72" ht="15.75" customHeight="1" x14ac:dyDescent="0.25">
      <c r="A377" s="324" t="s">
        <v>986</v>
      </c>
      <c r="B377" s="326">
        <v>46250</v>
      </c>
      <c r="C377" s="332">
        <v>0.70833333333333337</v>
      </c>
      <c r="D377" s="332">
        <v>0.75</v>
      </c>
      <c r="E377" s="481">
        <v>2988.0320000052452</v>
      </c>
      <c r="F377">
        <v>2992.8106666505337</v>
      </c>
      <c r="G377">
        <v>1922.2630305290222</v>
      </c>
      <c r="H377">
        <v>1084.356637686491</v>
      </c>
      <c r="I377">
        <v>351.41857627406716</v>
      </c>
      <c r="J377">
        <v>340.66381509974599</v>
      </c>
      <c r="K377">
        <v>381.5232231169939</v>
      </c>
      <c r="L377" s="481">
        <v>326.11626245081425</v>
      </c>
      <c r="M377">
        <v>514.318712644279</v>
      </c>
      <c r="N377">
        <v>0</v>
      </c>
      <c r="O377">
        <v>0</v>
      </c>
      <c r="P377">
        <v>0</v>
      </c>
      <c r="Q377">
        <v>53.151313304901123</v>
      </c>
      <c r="R377">
        <v>99.519421794917434</v>
      </c>
      <c r="S377" s="481">
        <v>0</v>
      </c>
      <c r="T377">
        <v>48.830271853134036</v>
      </c>
      <c r="U377">
        <v>0</v>
      </c>
      <c r="V377">
        <v>0</v>
      </c>
      <c r="W377">
        <v>141.10136274620891</v>
      </c>
      <c r="X377">
        <v>0</v>
      </c>
      <c r="Y377">
        <v>94.190993788652122</v>
      </c>
      <c r="Z377" s="481">
        <v>0.5048828125</v>
      </c>
      <c r="AA377">
        <v>11.71619130630279</v>
      </c>
      <c r="AB377">
        <v>104.6888004662469</v>
      </c>
      <c r="AC377">
        <v>28.277810534927994</v>
      </c>
      <c r="AD377">
        <v>117.14324054867029</v>
      </c>
      <c r="AE377">
        <v>0</v>
      </c>
      <c r="AF377">
        <v>0</v>
      </c>
      <c r="AG377" s="481">
        <v>0.16574193548876792</v>
      </c>
      <c r="AH377">
        <v>1.1108870967746043E-2</v>
      </c>
      <c r="AI377">
        <v>143.0161290327087</v>
      </c>
      <c r="AJ377">
        <v>315.77920000022277</v>
      </c>
      <c r="AK377">
        <v>254.71999999973923</v>
      </c>
      <c r="AL377">
        <v>0</v>
      </c>
      <c r="AM377">
        <v>0</v>
      </c>
      <c r="AN377" s="481">
        <v>0</v>
      </c>
      <c r="AO377">
        <v>0</v>
      </c>
      <c r="AP377">
        <v>0</v>
      </c>
      <c r="AQ377">
        <v>0</v>
      </c>
      <c r="AR377">
        <v>0</v>
      </c>
      <c r="AS377">
        <v>0</v>
      </c>
      <c r="AT377">
        <v>0</v>
      </c>
      <c r="AU377" s="481">
        <v>0</v>
      </c>
      <c r="AV377">
        <v>0</v>
      </c>
      <c r="AW377">
        <v>0</v>
      </c>
      <c r="AX377">
        <v>0</v>
      </c>
      <c r="AY377">
        <v>267.00800000037998</v>
      </c>
      <c r="AZ377">
        <v>141.59609374997672</v>
      </c>
      <c r="BA377">
        <v>70.508799999952316</v>
      </c>
      <c r="BP377" s="481">
        <v>10.125</v>
      </c>
      <c r="BQ377">
        <v>0.17031249999854481</v>
      </c>
      <c r="BR377">
        <v>0</v>
      </c>
      <c r="BS377">
        <v>24.434799999999086</v>
      </c>
      <c r="BT377">
        <v>14.922953719007637</v>
      </c>
    </row>
    <row r="378" spans="1:72" ht="15.75" customHeight="1" x14ac:dyDescent="0.25">
      <c r="A378" s="324" t="s">
        <v>1425</v>
      </c>
      <c r="B378" s="326">
        <v>46250</v>
      </c>
      <c r="C378" s="332">
        <v>0.75</v>
      </c>
      <c r="D378" s="332">
        <v>0.79166666666666663</v>
      </c>
      <c r="E378" s="481">
        <v>3002.3679999709129</v>
      </c>
      <c r="F378">
        <v>3014.3591884076595</v>
      </c>
      <c r="G378">
        <v>1932.9634042680264</v>
      </c>
      <c r="H378">
        <v>1090.9606956541538</v>
      </c>
      <c r="I378">
        <v>388.44790648669004</v>
      </c>
      <c r="J378">
        <v>343.26562711969018</v>
      </c>
      <c r="K378">
        <v>361.36128112673759</v>
      </c>
      <c r="L378" s="481">
        <v>333.23389831185341</v>
      </c>
      <c r="M378">
        <v>501.41407831385732</v>
      </c>
      <c r="N378">
        <v>0</v>
      </c>
      <c r="O378">
        <v>0</v>
      </c>
      <c r="P378">
        <v>0</v>
      </c>
      <c r="Q378">
        <v>47.104000000283122</v>
      </c>
      <c r="R378">
        <v>97.480347826145589</v>
      </c>
      <c r="S378" s="481">
        <v>0</v>
      </c>
      <c r="T378">
        <v>69.81008695717901</v>
      </c>
      <c r="U378">
        <v>0</v>
      </c>
      <c r="V378">
        <v>0</v>
      </c>
      <c r="W378">
        <v>156.00163100473583</v>
      </c>
      <c r="X378">
        <v>0</v>
      </c>
      <c r="Y378">
        <v>94.335403726901859</v>
      </c>
      <c r="Z378" s="481">
        <v>0</v>
      </c>
      <c r="AA378">
        <v>1.4215838509262539</v>
      </c>
      <c r="AB378">
        <v>99.298699534032494</v>
      </c>
      <c r="AC378">
        <v>28.034786514937878</v>
      </c>
      <c r="AD378">
        <v>114.04347826074809</v>
      </c>
      <c r="AE378">
        <v>0</v>
      </c>
      <c r="AF378">
        <v>0</v>
      </c>
      <c r="AG378" s="481">
        <v>0.16574193547785399</v>
      </c>
      <c r="AH378">
        <v>1.1041666666869787E-2</v>
      </c>
      <c r="AI378">
        <v>148.88709677383304</v>
      </c>
      <c r="AJ378">
        <v>297.08799999998882</v>
      </c>
      <c r="AK378">
        <v>238.7839999999851</v>
      </c>
      <c r="AL378">
        <v>0</v>
      </c>
      <c r="AM378">
        <v>0</v>
      </c>
      <c r="AN378" s="481">
        <v>0</v>
      </c>
      <c r="AO378">
        <v>0</v>
      </c>
      <c r="AP378">
        <v>0</v>
      </c>
      <c r="AQ378">
        <v>0</v>
      </c>
      <c r="AR378">
        <v>0</v>
      </c>
      <c r="AS378">
        <v>0</v>
      </c>
      <c r="AT378">
        <v>0</v>
      </c>
      <c r="AU378" s="481">
        <v>0</v>
      </c>
      <c r="AV378">
        <v>0</v>
      </c>
      <c r="AW378">
        <v>0</v>
      </c>
      <c r="AX378">
        <v>0</v>
      </c>
      <c r="AY378">
        <v>265.99360000016168</v>
      </c>
      <c r="AZ378">
        <v>153.22265625</v>
      </c>
      <c r="BA378">
        <v>72.19200000166893</v>
      </c>
      <c r="BP378" s="481">
        <v>12.331250000046566</v>
      </c>
      <c r="BQ378">
        <v>0.22617187500145519</v>
      </c>
      <c r="BR378">
        <v>0</v>
      </c>
      <c r="BS378">
        <v>2.3181999999978871</v>
      </c>
      <c r="BT378">
        <v>1.7906000000039057</v>
      </c>
    </row>
    <row r="379" spans="1:72" ht="15.75" customHeight="1" x14ac:dyDescent="0.25">
      <c r="A379" s="324" t="s">
        <v>1426</v>
      </c>
      <c r="B379" s="326">
        <v>46250</v>
      </c>
      <c r="C379" s="332">
        <v>0.79166666666666663</v>
      </c>
      <c r="D379" s="332">
        <v>0.83333333333333337</v>
      </c>
      <c r="E379" s="481">
        <v>2934.7840000092983</v>
      </c>
      <c r="F379">
        <v>2918.4890434741974</v>
      </c>
      <c r="G379">
        <v>1891.6693333387375</v>
      </c>
      <c r="H379">
        <v>1042.0906666666269</v>
      </c>
      <c r="I379">
        <v>381.28742768988013</v>
      </c>
      <c r="J379">
        <v>353.38749629259109</v>
      </c>
      <c r="K379">
        <v>350.09162504971027</v>
      </c>
      <c r="L379" s="481">
        <v>315.18372880667448</v>
      </c>
      <c r="M379">
        <v>455.23405657336116</v>
      </c>
      <c r="N379">
        <v>0</v>
      </c>
      <c r="O379">
        <v>0</v>
      </c>
      <c r="P379">
        <v>0</v>
      </c>
      <c r="Q379">
        <v>42.150956521742046</v>
      </c>
      <c r="R379">
        <v>100.0236521740444</v>
      </c>
      <c r="S379" s="481">
        <v>0</v>
      </c>
      <c r="T379">
        <v>71.25704347807914</v>
      </c>
      <c r="U379">
        <v>0</v>
      </c>
      <c r="V379">
        <v>0</v>
      </c>
      <c r="W379">
        <v>142.75771980732679</v>
      </c>
      <c r="X379">
        <v>0</v>
      </c>
      <c r="Y379">
        <v>94.268633540254086</v>
      </c>
      <c r="Z379" s="481">
        <v>0.505859375</v>
      </c>
      <c r="AA379">
        <v>0</v>
      </c>
      <c r="AB379">
        <v>111.61123835388571</v>
      </c>
      <c r="AC379">
        <v>28.285714285448194</v>
      </c>
      <c r="AD379">
        <v>111.18905279505998</v>
      </c>
      <c r="AE379">
        <v>0</v>
      </c>
      <c r="AF379">
        <v>0</v>
      </c>
      <c r="AG379" s="481">
        <v>0.16774193548917538</v>
      </c>
      <c r="AH379">
        <v>1.1051075268824206E-2</v>
      </c>
      <c r="AI379">
        <v>128.69354838691652</v>
      </c>
      <c r="AJ379">
        <v>303.81119999988005</v>
      </c>
      <c r="AK379">
        <v>243.51843902468681</v>
      </c>
      <c r="AL379">
        <v>0</v>
      </c>
      <c r="AM379">
        <v>0</v>
      </c>
      <c r="AN379" s="481">
        <v>0</v>
      </c>
      <c r="AO379">
        <v>0</v>
      </c>
      <c r="AP379">
        <v>0</v>
      </c>
      <c r="AQ379">
        <v>0</v>
      </c>
      <c r="AR379">
        <v>0</v>
      </c>
      <c r="AS379">
        <v>0</v>
      </c>
      <c r="AT379">
        <v>0</v>
      </c>
      <c r="AU379" s="481">
        <v>0</v>
      </c>
      <c r="AV379">
        <v>0</v>
      </c>
      <c r="AW379">
        <v>0</v>
      </c>
      <c r="AX379">
        <v>0</v>
      </c>
      <c r="AY379">
        <v>278.6879999996163</v>
      </c>
      <c r="AZ379">
        <v>157.2734375</v>
      </c>
      <c r="BA379">
        <v>73.19679999910295</v>
      </c>
      <c r="BP379" s="481">
        <v>16.768749999930151</v>
      </c>
      <c r="BQ379">
        <v>0</v>
      </c>
      <c r="BR379">
        <v>0</v>
      </c>
      <c r="BS379">
        <v>4.0000000008149073E-3</v>
      </c>
      <c r="BT379">
        <v>0</v>
      </c>
    </row>
    <row r="380" spans="1:72" ht="15.75" customHeight="1" x14ac:dyDescent="0.25">
      <c r="A380" s="324" t="s">
        <v>1427</v>
      </c>
      <c r="B380" s="326">
        <v>46250</v>
      </c>
      <c r="C380" s="332">
        <v>0.83333333333333337</v>
      </c>
      <c r="D380" s="332">
        <v>0.875</v>
      </c>
      <c r="E380" s="481">
        <v>2938.1973333358765</v>
      </c>
      <c r="F380">
        <v>2921.3384347856045</v>
      </c>
      <c r="G380">
        <v>1922.2409275174141</v>
      </c>
      <c r="H380">
        <v>1043.1146666556597</v>
      </c>
      <c r="I380">
        <v>377.96039463579655</v>
      </c>
      <c r="J380">
        <v>346.50782573968172</v>
      </c>
      <c r="K380">
        <v>337.95617856830359</v>
      </c>
      <c r="L380" s="481">
        <v>327.54115254431963</v>
      </c>
      <c r="M380">
        <v>512.63685868307948</v>
      </c>
      <c r="N380">
        <v>0</v>
      </c>
      <c r="O380">
        <v>0</v>
      </c>
      <c r="P380">
        <v>0</v>
      </c>
      <c r="Q380">
        <v>39.268173912540078</v>
      </c>
      <c r="R380">
        <v>99.987787439953536</v>
      </c>
      <c r="S380" s="481">
        <v>0</v>
      </c>
      <c r="T380">
        <v>72.03617391269654</v>
      </c>
      <c r="U380">
        <v>0</v>
      </c>
      <c r="V380">
        <v>0</v>
      </c>
      <c r="W380">
        <v>141.80297584552318</v>
      </c>
      <c r="X380">
        <v>0</v>
      </c>
      <c r="Y380">
        <v>94.964712732937187</v>
      </c>
      <c r="Z380" s="481">
        <v>0.48388671875</v>
      </c>
      <c r="AA380">
        <v>0</v>
      </c>
      <c r="AB380">
        <v>104.28105590073392</v>
      </c>
      <c r="AC380">
        <v>28.444099379237741</v>
      </c>
      <c r="AD380">
        <v>112.58750000037253</v>
      </c>
      <c r="AE380">
        <v>0</v>
      </c>
      <c r="AF380">
        <v>0</v>
      </c>
      <c r="AG380" s="481">
        <v>0.16775829827383859</v>
      </c>
      <c r="AH380">
        <v>1.1109776764669732E-2</v>
      </c>
      <c r="AI380">
        <v>141.12903225887567</v>
      </c>
      <c r="AJ380">
        <v>307.37919999985024</v>
      </c>
      <c r="AK380">
        <v>247.00316097587347</v>
      </c>
      <c r="AL380">
        <v>0</v>
      </c>
      <c r="AM380">
        <v>0</v>
      </c>
      <c r="AN380" s="481">
        <v>0</v>
      </c>
      <c r="AO380">
        <v>0</v>
      </c>
      <c r="AP380">
        <v>0</v>
      </c>
      <c r="AQ380">
        <v>0</v>
      </c>
      <c r="AR380">
        <v>0</v>
      </c>
      <c r="AS380">
        <v>0</v>
      </c>
      <c r="AT380">
        <v>0</v>
      </c>
      <c r="AU380" s="481">
        <v>0</v>
      </c>
      <c r="AV380">
        <v>0</v>
      </c>
      <c r="AW380">
        <v>0</v>
      </c>
      <c r="AX380">
        <v>0</v>
      </c>
      <c r="AY380">
        <v>282.87999999988824</v>
      </c>
      <c r="AZ380">
        <v>159.75</v>
      </c>
      <c r="BA380">
        <v>73.216000000014901</v>
      </c>
      <c r="BP380" s="481">
        <v>16.462500000023283</v>
      </c>
      <c r="BQ380">
        <v>0</v>
      </c>
      <c r="BR380">
        <v>0</v>
      </c>
      <c r="BS380">
        <v>4.0000000008149073E-3</v>
      </c>
      <c r="BT380">
        <v>0</v>
      </c>
    </row>
    <row r="381" spans="1:72" ht="15.75" customHeight="1" x14ac:dyDescent="0.25">
      <c r="A381" s="324" t="s">
        <v>1428</v>
      </c>
      <c r="B381" s="326">
        <v>46250</v>
      </c>
      <c r="C381" s="332">
        <v>0.875</v>
      </c>
      <c r="D381" s="332">
        <v>0.91666666666666663</v>
      </c>
      <c r="E381" s="481">
        <v>2889.0453333258629</v>
      </c>
      <c r="F381">
        <v>2889.2827826142311</v>
      </c>
      <c r="G381">
        <v>1889.769739151001</v>
      </c>
      <c r="H381">
        <v>1002.1546666771173</v>
      </c>
      <c r="I381">
        <v>359.64962711557746</v>
      </c>
      <c r="J381">
        <v>346.52016364783049</v>
      </c>
      <c r="K381">
        <v>356.90738982707262</v>
      </c>
      <c r="L381" s="481">
        <v>337.26047457754612</v>
      </c>
      <c r="M381">
        <v>493.18616949021816</v>
      </c>
      <c r="N381">
        <v>0</v>
      </c>
      <c r="O381">
        <v>0</v>
      </c>
      <c r="P381">
        <v>0</v>
      </c>
      <c r="Q381">
        <v>39.501913043670356</v>
      </c>
      <c r="R381">
        <v>99.783111110795289</v>
      </c>
      <c r="S381" s="481">
        <v>0</v>
      </c>
      <c r="T381">
        <v>72.080695652402937</v>
      </c>
      <c r="U381">
        <v>0</v>
      </c>
      <c r="V381">
        <v>0</v>
      </c>
      <c r="W381">
        <v>127.05391304288059</v>
      </c>
      <c r="X381">
        <v>0</v>
      </c>
      <c r="Y381">
        <v>94.431249999906868</v>
      </c>
      <c r="Z381" s="481">
        <v>0</v>
      </c>
      <c r="AA381">
        <v>0</v>
      </c>
      <c r="AB381">
        <v>104.64443923579529</v>
      </c>
      <c r="AC381">
        <v>28.035714285448194</v>
      </c>
      <c r="AD381">
        <v>110.85388198681176</v>
      </c>
      <c r="AE381">
        <v>0</v>
      </c>
      <c r="AF381">
        <v>0</v>
      </c>
      <c r="AG381" s="481">
        <v>0.16773913042561617</v>
      </c>
      <c r="AH381">
        <v>1.0983695652384995E-2</v>
      </c>
      <c r="AI381">
        <v>150.54207573551685</v>
      </c>
      <c r="AJ381">
        <v>305.45920000015758</v>
      </c>
      <c r="AK381">
        <v>245.45280000008643</v>
      </c>
      <c r="AL381">
        <v>0</v>
      </c>
      <c r="AM381">
        <v>0</v>
      </c>
      <c r="AN381" s="481">
        <v>0</v>
      </c>
      <c r="AO381">
        <v>0</v>
      </c>
      <c r="AP381">
        <v>0</v>
      </c>
      <c r="AQ381">
        <v>0</v>
      </c>
      <c r="AR381">
        <v>0</v>
      </c>
      <c r="AS381">
        <v>0</v>
      </c>
      <c r="AT381">
        <v>0</v>
      </c>
      <c r="AU381" s="481">
        <v>0</v>
      </c>
      <c r="AV381">
        <v>0</v>
      </c>
      <c r="AW381">
        <v>0</v>
      </c>
      <c r="AX381">
        <v>0</v>
      </c>
      <c r="AY381">
        <v>284.40320000005886</v>
      </c>
      <c r="AZ381">
        <v>160.1875</v>
      </c>
      <c r="BA381">
        <v>73.369599999859929</v>
      </c>
      <c r="BP381" s="481">
        <v>9.7621951219625771</v>
      </c>
      <c r="BQ381">
        <v>0</v>
      </c>
      <c r="BR381">
        <v>0</v>
      </c>
      <c r="BS381">
        <v>0</v>
      </c>
      <c r="BT381">
        <v>0</v>
      </c>
    </row>
    <row r="382" spans="1:72" ht="15.75" customHeight="1" x14ac:dyDescent="0.25">
      <c r="A382" s="324" t="s">
        <v>1235</v>
      </c>
      <c r="B382" s="326">
        <v>46250</v>
      </c>
      <c r="C382" s="332">
        <v>0.91666666666666663</v>
      </c>
      <c r="D382" s="332">
        <v>0.95833333333333337</v>
      </c>
      <c r="E382" s="481">
        <v>2955.2639999985695</v>
      </c>
      <c r="F382">
        <v>2950.2478840351105</v>
      </c>
      <c r="G382">
        <v>1938.7733333110809</v>
      </c>
      <c r="H382">
        <v>1018.6128695607185</v>
      </c>
      <c r="I382">
        <v>368.76268848776817</v>
      </c>
      <c r="J382">
        <v>353.13217533752322</v>
      </c>
      <c r="K382">
        <v>382.35956517606974</v>
      </c>
      <c r="L382" s="481">
        <v>332.60908474773169</v>
      </c>
      <c r="M382">
        <v>500.49600935354829</v>
      </c>
      <c r="N382">
        <v>0</v>
      </c>
      <c r="O382">
        <v>0</v>
      </c>
      <c r="P382">
        <v>0</v>
      </c>
      <c r="Q382">
        <v>38.310956521891057</v>
      </c>
      <c r="R382">
        <v>100.19988405797631</v>
      </c>
      <c r="S382" s="481">
        <v>0</v>
      </c>
      <c r="T382">
        <v>71.548413526266813</v>
      </c>
      <c r="U382">
        <v>0</v>
      </c>
      <c r="V382">
        <v>0</v>
      </c>
      <c r="W382">
        <v>132.17391304299235</v>
      </c>
      <c r="X382">
        <v>0</v>
      </c>
      <c r="Y382">
        <v>94.431249999906868</v>
      </c>
      <c r="Z382" s="481">
        <v>0.48828125</v>
      </c>
      <c r="AA382">
        <v>0</v>
      </c>
      <c r="AB382">
        <v>114.74220672668889</v>
      </c>
      <c r="AC382">
        <v>27.922360248398036</v>
      </c>
      <c r="AD382">
        <v>107.58986801281571</v>
      </c>
      <c r="AE382">
        <v>0</v>
      </c>
      <c r="AF382">
        <v>0</v>
      </c>
      <c r="AG382" s="481">
        <v>0.1677391304365301</v>
      </c>
      <c r="AH382">
        <v>1.1009510869371297E-2</v>
      </c>
      <c r="AI382">
        <v>144.99456521682441</v>
      </c>
      <c r="AJ382">
        <v>315.07839999999851</v>
      </c>
      <c r="AK382">
        <v>254.1567999990657</v>
      </c>
      <c r="AL382">
        <v>0</v>
      </c>
      <c r="AM382">
        <v>0</v>
      </c>
      <c r="AN382" s="481">
        <v>0</v>
      </c>
      <c r="AO382">
        <v>0</v>
      </c>
      <c r="AP382">
        <v>0</v>
      </c>
      <c r="AQ382">
        <v>0</v>
      </c>
      <c r="AR382">
        <v>0</v>
      </c>
      <c r="AS382">
        <v>0</v>
      </c>
      <c r="AT382">
        <v>0</v>
      </c>
      <c r="AU382" s="481">
        <v>0</v>
      </c>
      <c r="AV382">
        <v>0</v>
      </c>
      <c r="AW382">
        <v>0</v>
      </c>
      <c r="AX382">
        <v>0</v>
      </c>
      <c r="AY382">
        <v>275.46879999991506</v>
      </c>
      <c r="AZ382">
        <v>160.69374999997672</v>
      </c>
      <c r="BA382">
        <v>75.622400000691414</v>
      </c>
      <c r="BP382" s="481">
        <v>4.9253048780374229</v>
      </c>
      <c r="BQ382">
        <v>0</v>
      </c>
      <c r="BR382">
        <v>0</v>
      </c>
      <c r="BS382">
        <v>4.0000000008149073E-3</v>
      </c>
      <c r="BT382">
        <v>0</v>
      </c>
    </row>
    <row r="383" spans="1:72" ht="15.75" customHeight="1" x14ac:dyDescent="0.25">
      <c r="A383" s="324" t="s">
        <v>1236</v>
      </c>
      <c r="B383" s="326">
        <v>46250</v>
      </c>
      <c r="C383" s="332">
        <v>0.95833333333333337</v>
      </c>
      <c r="D383" s="332">
        <v>0</v>
      </c>
      <c r="E383" s="481">
        <v>2940.5718261003494</v>
      </c>
      <c r="F383">
        <v>2933.418666690588</v>
      </c>
      <c r="G383">
        <v>1909.4186666607857</v>
      </c>
      <c r="H383">
        <v>1054.6457971036434</v>
      </c>
      <c r="I383">
        <v>347.2736504971981</v>
      </c>
      <c r="J383">
        <v>349.30549152567983</v>
      </c>
      <c r="K383">
        <v>376.8319999948144</v>
      </c>
      <c r="L383" s="481">
        <v>332.53966101258993</v>
      </c>
      <c r="M383">
        <v>492.68252519890666</v>
      </c>
      <c r="N383">
        <v>0</v>
      </c>
      <c r="O383">
        <v>0</v>
      </c>
      <c r="P383">
        <v>0</v>
      </c>
      <c r="Q383">
        <v>34.048000000417233</v>
      </c>
      <c r="R383">
        <v>100.12382608698681</v>
      </c>
      <c r="S383" s="481">
        <v>0</v>
      </c>
      <c r="T383">
        <v>72.231701182201505</v>
      </c>
      <c r="U383">
        <v>0</v>
      </c>
      <c r="V383">
        <v>0</v>
      </c>
      <c r="W383">
        <v>121.11026086937636</v>
      </c>
      <c r="X383">
        <v>0</v>
      </c>
      <c r="Y383">
        <v>94.568750000093132</v>
      </c>
      <c r="Z383" s="481">
        <v>0.470703125</v>
      </c>
      <c r="AA383">
        <v>0</v>
      </c>
      <c r="AB383">
        <v>110.12267080741003</v>
      </c>
      <c r="AC383">
        <v>28.233889751601964</v>
      </c>
      <c r="AD383">
        <v>108.03125</v>
      </c>
      <c r="AE383">
        <v>0</v>
      </c>
      <c r="AF383">
        <v>0</v>
      </c>
      <c r="AG383" s="481">
        <v>0.16777419354912126</v>
      </c>
      <c r="AH383">
        <v>1.1104005960760333E-2</v>
      </c>
      <c r="AI383">
        <v>145.52249883115292</v>
      </c>
      <c r="AJ383">
        <v>312.27733333338983</v>
      </c>
      <c r="AK383">
        <v>250.76480000000447</v>
      </c>
      <c r="AL383">
        <v>0</v>
      </c>
      <c r="AM383">
        <v>0</v>
      </c>
      <c r="AN383" s="481">
        <v>0</v>
      </c>
      <c r="AO383">
        <v>0</v>
      </c>
      <c r="AP383">
        <v>0</v>
      </c>
      <c r="AQ383">
        <v>0</v>
      </c>
      <c r="AR383">
        <v>0</v>
      </c>
      <c r="AS383">
        <v>0</v>
      </c>
      <c r="AT383">
        <v>0</v>
      </c>
      <c r="AU383" s="481">
        <v>0</v>
      </c>
      <c r="AV383">
        <v>0</v>
      </c>
      <c r="AW383">
        <v>0</v>
      </c>
      <c r="AX383">
        <v>0</v>
      </c>
      <c r="AY383">
        <v>282.79213827149943</v>
      </c>
      <c r="AZ383">
        <v>162.69843750004657</v>
      </c>
      <c r="BA383">
        <v>75.776000000536442</v>
      </c>
      <c r="BP383" s="481">
        <v>4.9100609755842015</v>
      </c>
      <c r="BQ383">
        <v>0</v>
      </c>
      <c r="BR383">
        <v>0</v>
      </c>
      <c r="BS383">
        <v>0</v>
      </c>
      <c r="BT383">
        <v>0</v>
      </c>
    </row>
    <row r="384" spans="1:72" ht="15.75" customHeight="1" x14ac:dyDescent="0.25">
      <c r="A384" s="324" t="s">
        <v>1237</v>
      </c>
      <c r="B384" s="326">
        <v>46250</v>
      </c>
      <c r="C384" s="332">
        <v>0</v>
      </c>
      <c r="D384" s="332">
        <v>4.1666666666666664E-2</v>
      </c>
      <c r="E384" s="481">
        <v>2860.7295072078705</v>
      </c>
      <c r="F384">
        <v>2856.8412753343582</v>
      </c>
      <c r="G384">
        <v>1893.717333316803</v>
      </c>
      <c r="H384">
        <v>977.92000000178814</v>
      </c>
      <c r="I384">
        <v>337.01749152690172</v>
      </c>
      <c r="J384">
        <v>347.26826417073607</v>
      </c>
      <c r="K384">
        <v>370.19365517050028</v>
      </c>
      <c r="L384" s="481">
        <v>324.34766101837158</v>
      </c>
      <c r="M384">
        <v>507.83190612494946</v>
      </c>
      <c r="N384">
        <v>0</v>
      </c>
      <c r="O384">
        <v>0</v>
      </c>
      <c r="P384">
        <v>0</v>
      </c>
      <c r="Q384">
        <v>32.690086957067251</v>
      </c>
      <c r="R384">
        <v>100.06260869605467</v>
      </c>
      <c r="S384" s="481">
        <v>0</v>
      </c>
      <c r="T384">
        <v>71.845098817721009</v>
      </c>
      <c r="U384">
        <v>0</v>
      </c>
      <c r="V384">
        <v>0</v>
      </c>
      <c r="W384">
        <v>112.70678260922432</v>
      </c>
      <c r="X384">
        <v>0</v>
      </c>
      <c r="Y384">
        <v>94.450000000186265</v>
      </c>
      <c r="Z384" s="481">
        <v>0</v>
      </c>
      <c r="AA384">
        <v>0</v>
      </c>
      <c r="AB384">
        <v>108.8928571427241</v>
      </c>
      <c r="AC384">
        <v>28.168750000186265</v>
      </c>
      <c r="AD384">
        <v>107.61180124245584</v>
      </c>
      <c r="AE384">
        <v>0</v>
      </c>
      <c r="AF384">
        <v>0</v>
      </c>
      <c r="AG384" s="481">
        <v>0.1677419354855374</v>
      </c>
      <c r="AH384">
        <v>1.1090053763382457E-2</v>
      </c>
      <c r="AI384">
        <v>138.22043010778725</v>
      </c>
      <c r="AJ384">
        <v>311.42506666644476</v>
      </c>
      <c r="AK384">
        <v>251.40480000060052</v>
      </c>
      <c r="AL384">
        <v>0</v>
      </c>
      <c r="AM384">
        <v>0</v>
      </c>
      <c r="AN384" s="481">
        <v>0</v>
      </c>
      <c r="AO384">
        <v>0</v>
      </c>
      <c r="AP384">
        <v>0</v>
      </c>
      <c r="AQ384">
        <v>0</v>
      </c>
      <c r="AR384">
        <v>0</v>
      </c>
      <c r="AS384">
        <v>0</v>
      </c>
      <c r="AT384">
        <v>0</v>
      </c>
      <c r="AU384" s="481">
        <v>0</v>
      </c>
      <c r="AV384">
        <v>0</v>
      </c>
      <c r="AW384">
        <v>0</v>
      </c>
      <c r="AX384">
        <v>0</v>
      </c>
      <c r="AY384">
        <v>277.60466172872111</v>
      </c>
      <c r="AZ384">
        <v>164.65312499995343</v>
      </c>
      <c r="BA384">
        <v>70.655999999493361</v>
      </c>
      <c r="BP384" s="481">
        <v>4.9180640244157985</v>
      </c>
      <c r="BQ384">
        <v>0</v>
      </c>
      <c r="BR384">
        <v>0</v>
      </c>
      <c r="BS384">
        <v>3.9999999971769284E-3</v>
      </c>
      <c r="BT384">
        <v>0</v>
      </c>
    </row>
    <row r="385" spans="1:72" ht="15.75" customHeight="1" x14ac:dyDescent="0.25">
      <c r="A385" s="324" t="s">
        <v>1238</v>
      </c>
      <c r="B385" s="326">
        <v>46250</v>
      </c>
      <c r="C385" s="332">
        <v>4.1666666666666664E-2</v>
      </c>
      <c r="D385" s="332">
        <v>8.3333333333333329E-2</v>
      </c>
      <c r="E385" s="481">
        <v>2856.960000038147</v>
      </c>
      <c r="F385">
        <v>2840.0120579898357</v>
      </c>
      <c r="G385">
        <v>1922.3893333375454</v>
      </c>
      <c r="H385">
        <v>947.54133333265781</v>
      </c>
      <c r="I385">
        <v>343.85572881251574</v>
      </c>
      <c r="J385">
        <v>347.55972414091229</v>
      </c>
      <c r="K385">
        <v>369.12596610188484</v>
      </c>
      <c r="L385" s="481">
        <v>334.09810402989388</v>
      </c>
      <c r="M385">
        <v>522.72596610337496</v>
      </c>
      <c r="N385">
        <v>0</v>
      </c>
      <c r="O385">
        <v>0</v>
      </c>
      <c r="P385">
        <v>0</v>
      </c>
      <c r="Q385">
        <v>33.290214268490672</v>
      </c>
      <c r="R385">
        <v>100.13990338146687</v>
      </c>
      <c r="S385" s="481">
        <v>0</v>
      </c>
      <c r="T385">
        <v>71.545344764366746</v>
      </c>
      <c r="U385">
        <v>0</v>
      </c>
      <c r="V385">
        <v>0</v>
      </c>
      <c r="W385">
        <v>117.03757178038359</v>
      </c>
      <c r="X385">
        <v>0</v>
      </c>
      <c r="Y385">
        <v>94.449999999720603</v>
      </c>
      <c r="Z385" s="481">
        <v>0.4853515625</v>
      </c>
      <c r="AA385">
        <v>0</v>
      </c>
      <c r="AB385">
        <v>110.63990683248267</v>
      </c>
      <c r="AC385">
        <v>28.136180124245584</v>
      </c>
      <c r="AD385">
        <v>105.21739130374044</v>
      </c>
      <c r="AE385">
        <v>0</v>
      </c>
      <c r="AF385">
        <v>0</v>
      </c>
      <c r="AG385" s="481">
        <v>0.16774193548189942</v>
      </c>
      <c r="AH385">
        <v>1.0983870967720577E-2</v>
      </c>
      <c r="AI385">
        <v>146.75163627974689</v>
      </c>
      <c r="AJ385">
        <v>306.65280000027269</v>
      </c>
      <c r="AK385">
        <v>246.70720000006258</v>
      </c>
      <c r="AL385">
        <v>0</v>
      </c>
      <c r="AM385">
        <v>0</v>
      </c>
      <c r="AN385" s="481">
        <v>0</v>
      </c>
      <c r="AO385">
        <v>0</v>
      </c>
      <c r="AP385">
        <v>0</v>
      </c>
      <c r="AQ385">
        <v>0</v>
      </c>
      <c r="AR385">
        <v>0</v>
      </c>
      <c r="AS385">
        <v>0</v>
      </c>
      <c r="AT385">
        <v>0</v>
      </c>
      <c r="AU385" s="481">
        <v>0</v>
      </c>
      <c r="AV385">
        <v>0</v>
      </c>
      <c r="AW385">
        <v>0</v>
      </c>
      <c r="AX385">
        <v>0</v>
      </c>
      <c r="AY385">
        <v>266.95039999997243</v>
      </c>
      <c r="AZ385">
        <v>153.30312499997672</v>
      </c>
      <c r="BA385">
        <v>71.660799998790026</v>
      </c>
      <c r="BP385" s="481">
        <v>5.2282774390187114</v>
      </c>
      <c r="BQ385">
        <v>0</v>
      </c>
      <c r="BR385">
        <v>0</v>
      </c>
      <c r="BS385">
        <v>0</v>
      </c>
      <c r="BT385">
        <v>0</v>
      </c>
    </row>
    <row r="386" spans="1:72" ht="15.75" customHeight="1" x14ac:dyDescent="0.25">
      <c r="A386" s="324" t="s">
        <v>1239</v>
      </c>
      <c r="B386" s="326">
        <v>46250</v>
      </c>
      <c r="C386" s="332">
        <v>8.3333333333333329E-2</v>
      </c>
      <c r="D386" s="332">
        <v>0.125</v>
      </c>
      <c r="E386" s="481">
        <v>2856.2773333191872</v>
      </c>
      <c r="F386">
        <v>2856.9600000083447</v>
      </c>
      <c r="G386">
        <v>1873.9200000166893</v>
      </c>
      <c r="H386">
        <v>983.39617390930653</v>
      </c>
      <c r="I386">
        <v>338.61423728615046</v>
      </c>
      <c r="J386">
        <v>341.14760490506887</v>
      </c>
      <c r="K386">
        <v>374.26332203298807</v>
      </c>
      <c r="L386" s="481">
        <v>328.48196376860142</v>
      </c>
      <c r="M386">
        <v>500.26738983020186</v>
      </c>
      <c r="N386">
        <v>0</v>
      </c>
      <c r="O386">
        <v>0</v>
      </c>
      <c r="P386">
        <v>0</v>
      </c>
      <c r="Q386">
        <v>27.459698773920536</v>
      </c>
      <c r="R386">
        <v>100.20977777754888</v>
      </c>
      <c r="S386" s="481">
        <v>0</v>
      </c>
      <c r="T386">
        <v>71.229441709816456</v>
      </c>
      <c r="U386">
        <v>0</v>
      </c>
      <c r="V386">
        <v>0</v>
      </c>
      <c r="W386">
        <v>118.8497325675562</v>
      </c>
      <c r="X386">
        <v>0</v>
      </c>
      <c r="Y386">
        <v>94.699378882069141</v>
      </c>
      <c r="Z386" s="481">
        <v>0</v>
      </c>
      <c r="AA386">
        <v>0</v>
      </c>
      <c r="AB386">
        <v>106.32405660394579</v>
      </c>
      <c r="AC386">
        <v>28.351319875568151</v>
      </c>
      <c r="AD386">
        <v>104.33540372736752</v>
      </c>
      <c r="AE386">
        <v>0</v>
      </c>
      <c r="AF386">
        <v>0</v>
      </c>
      <c r="AG386" s="481">
        <v>0.16774193549281335</v>
      </c>
      <c r="AH386">
        <v>1.0983754090830189E-2</v>
      </c>
      <c r="AI386">
        <v>141.24999999906868</v>
      </c>
      <c r="AJ386">
        <v>311.21919999993406</v>
      </c>
      <c r="AK386">
        <v>250.62399999983609</v>
      </c>
      <c r="AL386">
        <v>0</v>
      </c>
      <c r="AM386">
        <v>0</v>
      </c>
      <c r="AN386" s="481">
        <v>0</v>
      </c>
      <c r="AO386">
        <v>0</v>
      </c>
      <c r="AP386">
        <v>0</v>
      </c>
      <c r="AQ386">
        <v>0</v>
      </c>
      <c r="AR386">
        <v>0</v>
      </c>
      <c r="AS386">
        <v>0</v>
      </c>
      <c r="AT386">
        <v>0</v>
      </c>
      <c r="AU386" s="481">
        <v>0</v>
      </c>
      <c r="AV386">
        <v>0</v>
      </c>
      <c r="AW386">
        <v>0</v>
      </c>
      <c r="AX386">
        <v>0</v>
      </c>
      <c r="AY386">
        <v>265.96799999987707</v>
      </c>
      <c r="AZ386">
        <v>159.34843750006985</v>
      </c>
      <c r="BA386">
        <v>71.839999999850988</v>
      </c>
      <c r="BP386" s="481">
        <v>4.7295350609347224</v>
      </c>
      <c r="BQ386">
        <v>0</v>
      </c>
      <c r="BR386">
        <v>0</v>
      </c>
      <c r="BS386">
        <v>0</v>
      </c>
      <c r="BT386">
        <v>0</v>
      </c>
    </row>
    <row r="387" spans="1:72" ht="15.75" customHeight="1" x14ac:dyDescent="0.25">
      <c r="A387" s="324" t="s">
        <v>1240</v>
      </c>
      <c r="B387" s="326">
        <v>46250</v>
      </c>
      <c r="C387" s="332">
        <v>0.125</v>
      </c>
      <c r="D387" s="332">
        <v>0.16666666666666666</v>
      </c>
      <c r="E387" s="481">
        <v>2791.4239999949932</v>
      </c>
      <c r="F387">
        <v>2791.3646376729012</v>
      </c>
      <c r="G387">
        <v>1846.6133333444595</v>
      </c>
      <c r="H387">
        <v>961.52115941047668</v>
      </c>
      <c r="I387">
        <v>318.34250847622752</v>
      </c>
      <c r="J387">
        <v>335.98740953579545</v>
      </c>
      <c r="K387">
        <v>370.51444068551064</v>
      </c>
      <c r="L387" s="481">
        <v>328.44366101175547</v>
      </c>
      <c r="M387">
        <v>481.31471186503768</v>
      </c>
      <c r="N387">
        <v>0</v>
      </c>
      <c r="O387">
        <v>0</v>
      </c>
      <c r="P387">
        <v>0</v>
      </c>
      <c r="Q387">
        <v>29.98044444527477</v>
      </c>
      <c r="R387">
        <v>100.05518840579316</v>
      </c>
      <c r="S387" s="481">
        <v>0</v>
      </c>
      <c r="T387">
        <v>71.123478259891272</v>
      </c>
      <c r="U387">
        <v>0</v>
      </c>
      <c r="V387">
        <v>0</v>
      </c>
      <c r="W387">
        <v>97.313391304574907</v>
      </c>
      <c r="X387">
        <v>0</v>
      </c>
      <c r="Y387">
        <v>94.538819875568151</v>
      </c>
      <c r="Z387" s="481">
        <v>0.4697265625</v>
      </c>
      <c r="AA387">
        <v>0</v>
      </c>
      <c r="AB387">
        <v>103.25094339624047</v>
      </c>
      <c r="AC387">
        <v>27.899999999906868</v>
      </c>
      <c r="AD387">
        <v>102.39095928240567</v>
      </c>
      <c r="AE387">
        <v>0</v>
      </c>
      <c r="AF387">
        <v>0</v>
      </c>
      <c r="AG387" s="481">
        <v>0.16773913042561617</v>
      </c>
      <c r="AH387">
        <v>1.1108695652183087E-2</v>
      </c>
      <c r="AI387">
        <v>143.89130434766412</v>
      </c>
      <c r="AJ387">
        <v>317.56238048779778</v>
      </c>
      <c r="AK387">
        <v>255.67999999970198</v>
      </c>
      <c r="AL387">
        <v>0</v>
      </c>
      <c r="AM387">
        <v>0</v>
      </c>
      <c r="AN387" s="481">
        <v>0</v>
      </c>
      <c r="AO387">
        <v>0</v>
      </c>
      <c r="AP387">
        <v>0</v>
      </c>
      <c r="AQ387">
        <v>0</v>
      </c>
      <c r="AR387">
        <v>0</v>
      </c>
      <c r="AS387">
        <v>0</v>
      </c>
      <c r="AT387">
        <v>0</v>
      </c>
      <c r="AU387" s="481">
        <v>0</v>
      </c>
      <c r="AV387">
        <v>0</v>
      </c>
      <c r="AW387">
        <v>0</v>
      </c>
      <c r="AX387">
        <v>0</v>
      </c>
      <c r="AY387">
        <v>264.72000000020489</v>
      </c>
      <c r="AZ387">
        <v>175.75468749995343</v>
      </c>
      <c r="BA387">
        <v>72.032000001519918</v>
      </c>
      <c r="BP387" s="481">
        <v>4.5421875000465661</v>
      </c>
      <c r="BQ387">
        <v>0</v>
      </c>
      <c r="BR387">
        <v>0</v>
      </c>
      <c r="BS387">
        <v>0</v>
      </c>
      <c r="BT387">
        <v>0</v>
      </c>
    </row>
    <row r="388" spans="1:72" ht="15.75" customHeight="1" x14ac:dyDescent="0.25">
      <c r="A388" s="324" t="s">
        <v>1241</v>
      </c>
      <c r="B388" s="326">
        <v>46250</v>
      </c>
      <c r="C388" s="332">
        <v>0.16666666666666666</v>
      </c>
      <c r="D388" s="332">
        <v>0.20833333333333334</v>
      </c>
      <c r="E388" s="481">
        <v>2717.7256811857224</v>
      </c>
      <c r="F388">
        <v>2708.8806956708431</v>
      </c>
      <c r="G388">
        <v>1802.2399999797344</v>
      </c>
      <c r="H388">
        <v>936.88579711318016</v>
      </c>
      <c r="I388">
        <v>310.74061017110944</v>
      </c>
      <c r="J388">
        <v>312.9856074154377</v>
      </c>
      <c r="K388">
        <v>381.69166100770235</v>
      </c>
      <c r="L388" s="481">
        <v>332.60908474773169</v>
      </c>
      <c r="M388">
        <v>450.75929397717118</v>
      </c>
      <c r="N388">
        <v>0</v>
      </c>
      <c r="O388">
        <v>0</v>
      </c>
      <c r="P388">
        <v>0</v>
      </c>
      <c r="Q388">
        <v>20.900977777317166</v>
      </c>
      <c r="R388">
        <v>100.38539130473509</v>
      </c>
      <c r="S388" s="481">
        <v>0</v>
      </c>
      <c r="T388">
        <v>70.989913044497371</v>
      </c>
      <c r="U388">
        <v>0</v>
      </c>
      <c r="V388">
        <v>0</v>
      </c>
      <c r="W388">
        <v>98.125913043506444</v>
      </c>
      <c r="X388">
        <v>0</v>
      </c>
      <c r="Y388">
        <v>94.301242236047983</v>
      </c>
      <c r="Z388" s="481">
        <v>0</v>
      </c>
      <c r="AA388">
        <v>0</v>
      </c>
      <c r="AB388">
        <v>80.218322981148958</v>
      </c>
      <c r="AC388">
        <v>28.161713836714625</v>
      </c>
      <c r="AD388">
        <v>103.43194444384426</v>
      </c>
      <c r="AE388">
        <v>0</v>
      </c>
      <c r="AF388">
        <v>0</v>
      </c>
      <c r="AG388" s="481">
        <v>0.1677391304365301</v>
      </c>
      <c r="AH388">
        <v>1.1108695652183087E-2</v>
      </c>
      <c r="AI388">
        <v>146.47826087009162</v>
      </c>
      <c r="AJ388">
        <v>319.69316823012196</v>
      </c>
      <c r="AK388">
        <v>257.83039999939501</v>
      </c>
      <c r="AL388">
        <v>0</v>
      </c>
      <c r="AM388">
        <v>0</v>
      </c>
      <c r="AN388" s="481">
        <v>0</v>
      </c>
      <c r="AO388">
        <v>0</v>
      </c>
      <c r="AP388">
        <v>0</v>
      </c>
      <c r="AQ388">
        <v>0</v>
      </c>
      <c r="AR388">
        <v>0</v>
      </c>
      <c r="AS388">
        <v>0</v>
      </c>
      <c r="AT388">
        <v>0</v>
      </c>
      <c r="AU388" s="481">
        <v>0</v>
      </c>
      <c r="AV388">
        <v>0</v>
      </c>
      <c r="AW388">
        <v>0</v>
      </c>
      <c r="AX388">
        <v>0</v>
      </c>
      <c r="AY388">
        <v>253.71199999982491</v>
      </c>
      <c r="AZ388">
        <v>161.91093750006985</v>
      </c>
      <c r="BA388">
        <v>72.191999999806285</v>
      </c>
      <c r="BP388" s="481">
        <v>4.421875</v>
      </c>
      <c r="BQ388">
        <v>0</v>
      </c>
      <c r="BR388">
        <v>0</v>
      </c>
      <c r="BS388">
        <v>0</v>
      </c>
      <c r="BT388">
        <v>0</v>
      </c>
    </row>
    <row r="389" spans="1:72" ht="15.75" customHeight="1" x14ac:dyDescent="0.25">
      <c r="A389" s="324" t="s">
        <v>1242</v>
      </c>
      <c r="B389" s="326">
        <v>46250</v>
      </c>
      <c r="C389" s="332">
        <v>0.20833333333333334</v>
      </c>
      <c r="D389" s="332">
        <v>0.25</v>
      </c>
      <c r="E389" s="481">
        <v>2733.3676521480083</v>
      </c>
      <c r="F389">
        <v>2725.8879999816418</v>
      </c>
      <c r="G389">
        <v>1775.6159999966621</v>
      </c>
      <c r="H389">
        <v>961.26886956393719</v>
      </c>
      <c r="I389">
        <v>324.83362711593509</v>
      </c>
      <c r="J389">
        <v>312.12908474728465</v>
      </c>
      <c r="K389">
        <v>344.89708475023508</v>
      </c>
      <c r="L389" s="481">
        <v>343.23091525584459</v>
      </c>
      <c r="M389">
        <v>456.15758737921715</v>
      </c>
      <c r="N389">
        <v>0</v>
      </c>
      <c r="O389">
        <v>0</v>
      </c>
      <c r="P389">
        <v>0</v>
      </c>
      <c r="Q389">
        <v>20.59040195401758</v>
      </c>
      <c r="R389">
        <v>100.3798260865733</v>
      </c>
      <c r="S389" s="481">
        <v>0</v>
      </c>
      <c r="T389">
        <v>71.190755555406213</v>
      </c>
      <c r="U389">
        <v>0</v>
      </c>
      <c r="V389">
        <v>0</v>
      </c>
      <c r="W389">
        <v>112.48417391255498</v>
      </c>
      <c r="X389">
        <v>0</v>
      </c>
      <c r="Y389">
        <v>94.967391304671764</v>
      </c>
      <c r="Z389" s="481">
        <v>0.47021484375</v>
      </c>
      <c r="AA389">
        <v>0</v>
      </c>
      <c r="AB389">
        <v>77.071428571362048</v>
      </c>
      <c r="AC389">
        <v>28.395972498692572</v>
      </c>
      <c r="AD389">
        <v>103.85411490686238</v>
      </c>
      <c r="AE389">
        <v>0</v>
      </c>
      <c r="AF389">
        <v>0</v>
      </c>
      <c r="AG389" s="481">
        <v>0.16573913043612265</v>
      </c>
      <c r="AH389">
        <v>1.0983695652157621E-2</v>
      </c>
      <c r="AI389">
        <v>157.20652173925191</v>
      </c>
      <c r="AJ389">
        <v>312.51725128199905</v>
      </c>
      <c r="AK389">
        <v>252.05760000087321</v>
      </c>
      <c r="AL389">
        <v>0</v>
      </c>
      <c r="AM389">
        <v>0</v>
      </c>
      <c r="AN389" s="481">
        <v>0</v>
      </c>
      <c r="AO389">
        <v>0</v>
      </c>
      <c r="AP389">
        <v>0</v>
      </c>
      <c r="AQ389">
        <v>0</v>
      </c>
      <c r="AR389">
        <v>0</v>
      </c>
      <c r="AS389">
        <v>0</v>
      </c>
      <c r="AT389">
        <v>0</v>
      </c>
      <c r="AU389" s="481">
        <v>0</v>
      </c>
      <c r="AV389">
        <v>0</v>
      </c>
      <c r="AW389">
        <v>0</v>
      </c>
      <c r="AX389">
        <v>0</v>
      </c>
      <c r="AY389">
        <v>260.81600000010803</v>
      </c>
      <c r="AZ389">
        <v>157.40534336410929</v>
      </c>
      <c r="BA389">
        <v>71.679999999701977</v>
      </c>
      <c r="BP389" s="481">
        <v>6.0046874999534339</v>
      </c>
      <c r="BQ389">
        <v>0</v>
      </c>
      <c r="BR389">
        <v>0</v>
      </c>
      <c r="BS389">
        <v>0</v>
      </c>
      <c r="BT389">
        <v>0</v>
      </c>
    </row>
    <row r="390" spans="1:72" ht="15.75" customHeight="1" x14ac:dyDescent="0.25">
      <c r="A390" s="324" t="s">
        <v>799</v>
      </c>
      <c r="B390" s="326">
        <v>46251</v>
      </c>
      <c r="C390" s="332">
        <v>0.25</v>
      </c>
      <c r="D390" s="332">
        <v>0.29166666666666669</v>
      </c>
      <c r="E390" s="481">
        <v>2807.8080000281334</v>
      </c>
      <c r="F390">
        <v>2807.1253333389759</v>
      </c>
      <c r="G390">
        <v>1726.285913079977</v>
      </c>
      <c r="H390">
        <v>1092.6079999953508</v>
      </c>
      <c r="I390">
        <v>300.81301695108414</v>
      </c>
      <c r="J390">
        <v>322.48518994450569</v>
      </c>
      <c r="K390">
        <v>339.06549152731895</v>
      </c>
      <c r="L390" s="481">
        <v>320.91741677373648</v>
      </c>
      <c r="M390">
        <v>438.02901694923639</v>
      </c>
      <c r="N390">
        <v>0</v>
      </c>
      <c r="O390">
        <v>0</v>
      </c>
      <c r="P390">
        <v>0</v>
      </c>
      <c r="Q390">
        <v>25.852697562426329</v>
      </c>
      <c r="R390">
        <v>100.52594368904829</v>
      </c>
      <c r="S390" s="481">
        <v>0</v>
      </c>
      <c r="T390">
        <v>66.140950659289956</v>
      </c>
      <c r="U390">
        <v>0</v>
      </c>
      <c r="V390">
        <v>0</v>
      </c>
      <c r="W390">
        <v>94.338447602465749</v>
      </c>
      <c r="X390">
        <v>0</v>
      </c>
      <c r="Y390">
        <v>92.718167701736093</v>
      </c>
      <c r="Z390" s="481">
        <v>0</v>
      </c>
      <c r="AA390">
        <v>1.5234375</v>
      </c>
      <c r="AB390">
        <v>92.00018555438146</v>
      </c>
      <c r="AC390">
        <v>28.035714285913855</v>
      </c>
      <c r="AD390">
        <v>103.39276009332389</v>
      </c>
      <c r="AE390">
        <v>0</v>
      </c>
      <c r="AF390">
        <v>0</v>
      </c>
      <c r="AG390" s="481">
        <v>0.1672173913102597</v>
      </c>
      <c r="AH390">
        <v>1.1108695652183087E-2</v>
      </c>
      <c r="AI390">
        <v>133.88043478224427</v>
      </c>
      <c r="AJ390">
        <v>309.74720000009984</v>
      </c>
      <c r="AK390">
        <v>249.08800000045449</v>
      </c>
      <c r="AL390">
        <v>0</v>
      </c>
      <c r="AM390">
        <v>0</v>
      </c>
      <c r="AN390" s="481">
        <v>1.9200000000419095</v>
      </c>
      <c r="AO390">
        <v>1.984000000054948</v>
      </c>
      <c r="AP390">
        <v>0</v>
      </c>
      <c r="AQ390">
        <v>0</v>
      </c>
      <c r="AR390">
        <v>0</v>
      </c>
      <c r="AS390">
        <v>0</v>
      </c>
      <c r="AT390">
        <v>0</v>
      </c>
      <c r="AU390" s="481">
        <v>0</v>
      </c>
      <c r="AV390">
        <v>0</v>
      </c>
      <c r="AW390">
        <v>0</v>
      </c>
      <c r="AX390">
        <v>0</v>
      </c>
      <c r="AY390">
        <v>278.27199999988079</v>
      </c>
      <c r="AZ390">
        <v>143.93528163584415</v>
      </c>
      <c r="BA390">
        <v>70.655999999493361</v>
      </c>
      <c r="BP390" s="481">
        <v>11.210937500116415</v>
      </c>
      <c r="BQ390">
        <v>0</v>
      </c>
      <c r="BR390">
        <v>0</v>
      </c>
      <c r="BS390">
        <v>2.4173884297561017</v>
      </c>
      <c r="BT390">
        <v>1.9389166666624078</v>
      </c>
    </row>
    <row r="391" spans="1:72" ht="15.75" customHeight="1" x14ac:dyDescent="0.25">
      <c r="A391" s="324" t="s">
        <v>800</v>
      </c>
      <c r="B391" s="326">
        <v>46251</v>
      </c>
      <c r="C391" s="332">
        <v>0.29166666666666669</v>
      </c>
      <c r="D391" s="332">
        <v>0.33333333333333331</v>
      </c>
      <c r="E391" s="481">
        <v>2823.5093333125114</v>
      </c>
      <c r="F391">
        <v>2807.3331014513969</v>
      </c>
      <c r="G391">
        <v>1807.8794202506542</v>
      </c>
      <c r="H391">
        <v>1026.730666667223</v>
      </c>
      <c r="I391">
        <v>283.38766101747751</v>
      </c>
      <c r="J391">
        <v>336.38070835918188</v>
      </c>
      <c r="K391">
        <v>370.16732203215361</v>
      </c>
      <c r="L391" s="481">
        <v>325.48692220449448</v>
      </c>
      <c r="M391">
        <v>497.14332203194499</v>
      </c>
      <c r="N391">
        <v>0</v>
      </c>
      <c r="O391">
        <v>6.4000000013038516E-2</v>
      </c>
      <c r="P391">
        <v>0.19200000003911555</v>
      </c>
      <c r="Q391">
        <v>25.292057971470058</v>
      </c>
      <c r="R391">
        <v>100.79475196357816</v>
      </c>
      <c r="S391" s="481">
        <v>0</v>
      </c>
      <c r="T391">
        <v>50.856322982348502</v>
      </c>
      <c r="U391">
        <v>0</v>
      </c>
      <c r="V391">
        <v>0</v>
      </c>
      <c r="W391">
        <v>96.604050891473889</v>
      </c>
      <c r="X391">
        <v>0</v>
      </c>
      <c r="Y391">
        <v>94.93090062122792</v>
      </c>
      <c r="Z391" s="481">
        <v>0.494140625</v>
      </c>
      <c r="AA391">
        <v>9.2694584627170116</v>
      </c>
      <c r="AB391">
        <v>96.066584631800652</v>
      </c>
      <c r="AC391">
        <v>28.77795031061396</v>
      </c>
      <c r="AD391">
        <v>104.4084821427241</v>
      </c>
      <c r="AE391">
        <v>0</v>
      </c>
      <c r="AF391">
        <v>0</v>
      </c>
      <c r="AG391" s="481">
        <v>0.16427489481066004</v>
      </c>
      <c r="AH391">
        <v>1.0984689107090162E-2</v>
      </c>
      <c r="AI391">
        <v>139.23913043458015</v>
      </c>
      <c r="AJ391">
        <v>308.95679999981076</v>
      </c>
      <c r="AK391">
        <v>248.27076923009008</v>
      </c>
      <c r="AL391">
        <v>0</v>
      </c>
      <c r="AM391">
        <v>0</v>
      </c>
      <c r="AN391" s="481">
        <v>0</v>
      </c>
      <c r="AO391">
        <v>0</v>
      </c>
      <c r="AP391">
        <v>0</v>
      </c>
      <c r="AQ391">
        <v>0</v>
      </c>
      <c r="AR391">
        <v>0</v>
      </c>
      <c r="AS391">
        <v>0</v>
      </c>
      <c r="AT391">
        <v>0</v>
      </c>
      <c r="AU391" s="481">
        <v>0</v>
      </c>
      <c r="AV391">
        <v>0</v>
      </c>
      <c r="AW391">
        <v>0</v>
      </c>
      <c r="AX391">
        <v>0</v>
      </c>
      <c r="AY391">
        <v>282.3519999999553</v>
      </c>
      <c r="AZ391">
        <v>145.55078125</v>
      </c>
      <c r="BA391">
        <v>65.696000000461936</v>
      </c>
      <c r="BP391" s="481">
        <v>13.708155487780459</v>
      </c>
      <c r="BQ391">
        <v>0</v>
      </c>
      <c r="BR391">
        <v>0</v>
      </c>
      <c r="BS391">
        <v>17.624961570247251</v>
      </c>
      <c r="BT391">
        <v>12.47022619047857</v>
      </c>
    </row>
    <row r="392" spans="1:72" ht="15.75" customHeight="1" x14ac:dyDescent="0.25">
      <c r="A392" s="324" t="s">
        <v>801</v>
      </c>
      <c r="B392" s="326">
        <v>46251</v>
      </c>
      <c r="C392" s="332">
        <v>0.33333333333333331</v>
      </c>
      <c r="D392" s="332">
        <v>0.375</v>
      </c>
      <c r="E392" s="481">
        <v>2779.99675360322</v>
      </c>
      <c r="F392">
        <v>2794.5405217409134</v>
      </c>
      <c r="G392">
        <v>1778.3466666638851</v>
      </c>
      <c r="H392">
        <v>1020.2453333288431</v>
      </c>
      <c r="I392">
        <v>273.22905435040593</v>
      </c>
      <c r="J392">
        <v>308.44962712004781</v>
      </c>
      <c r="K392">
        <v>370.30616948753595</v>
      </c>
      <c r="L392" s="481">
        <v>324.41708475351334</v>
      </c>
      <c r="M392">
        <v>491.13816949352622</v>
      </c>
      <c r="N392">
        <v>0</v>
      </c>
      <c r="O392">
        <v>0</v>
      </c>
      <c r="P392">
        <v>0</v>
      </c>
      <c r="Q392">
        <v>35.223104084841907</v>
      </c>
      <c r="R392">
        <v>100.48059224383906</v>
      </c>
      <c r="S392" s="481">
        <v>0</v>
      </c>
      <c r="T392">
        <v>19.454262694343925</v>
      </c>
      <c r="U392">
        <v>0</v>
      </c>
      <c r="V392">
        <v>0</v>
      </c>
      <c r="W392">
        <v>107.00155676808208</v>
      </c>
      <c r="X392">
        <v>0</v>
      </c>
      <c r="Y392">
        <v>94.76242236001417</v>
      </c>
      <c r="Z392" s="481">
        <v>0</v>
      </c>
      <c r="AA392">
        <v>23.223214285739232</v>
      </c>
      <c r="AB392">
        <v>94.704968944191933</v>
      </c>
      <c r="AC392">
        <v>28.77795031061396</v>
      </c>
      <c r="AD392">
        <v>106.68322981335223</v>
      </c>
      <c r="AE392">
        <v>0</v>
      </c>
      <c r="AF392">
        <v>0</v>
      </c>
      <c r="AG392" s="481">
        <v>0.16774193547098548</v>
      </c>
      <c r="AH392">
        <v>1.105510752677219E-2</v>
      </c>
      <c r="AI392">
        <v>138.99625993426889</v>
      </c>
      <c r="AJ392">
        <v>307.18080000020564</v>
      </c>
      <c r="AK392">
        <v>246.57723076920956</v>
      </c>
      <c r="AL392">
        <v>0</v>
      </c>
      <c r="AM392">
        <v>0</v>
      </c>
      <c r="AN392" s="481">
        <v>0</v>
      </c>
      <c r="AO392">
        <v>0</v>
      </c>
      <c r="AP392">
        <v>0</v>
      </c>
      <c r="AQ392">
        <v>0</v>
      </c>
      <c r="AR392">
        <v>0</v>
      </c>
      <c r="AS392">
        <v>0</v>
      </c>
      <c r="AT392">
        <v>0</v>
      </c>
      <c r="AU392" s="481">
        <v>0</v>
      </c>
      <c r="AV392">
        <v>0</v>
      </c>
      <c r="AW392">
        <v>0</v>
      </c>
      <c r="AX392">
        <v>0</v>
      </c>
      <c r="AY392">
        <v>282.81920000026003</v>
      </c>
      <c r="AZ392">
        <v>126.38984375004657</v>
      </c>
      <c r="BA392">
        <v>57.331199999898672</v>
      </c>
      <c r="BP392" s="481">
        <v>10.138719512149692</v>
      </c>
      <c r="BQ392">
        <v>0</v>
      </c>
      <c r="BR392">
        <v>0</v>
      </c>
      <c r="BS392">
        <v>49.33744999999908</v>
      </c>
      <c r="BT392">
        <v>35.044857142856927</v>
      </c>
    </row>
    <row r="393" spans="1:72" ht="15.75" customHeight="1" x14ac:dyDescent="0.25">
      <c r="A393" s="324" t="s">
        <v>802</v>
      </c>
      <c r="B393" s="326">
        <v>46251</v>
      </c>
      <c r="C393" s="332">
        <v>0.375</v>
      </c>
      <c r="D393" s="332">
        <v>0.41666666666666669</v>
      </c>
      <c r="E393" s="481">
        <v>2690.8939130604267</v>
      </c>
      <c r="F393">
        <v>2676.2907825708389</v>
      </c>
      <c r="G393">
        <v>1759.2320000231266</v>
      </c>
      <c r="H393">
        <v>945.0629565268755</v>
      </c>
      <c r="I393">
        <v>266.12389480322599</v>
      </c>
      <c r="J393">
        <v>298.73269900679588</v>
      </c>
      <c r="K393">
        <v>364.33572881668806</v>
      </c>
      <c r="L393" s="481">
        <v>325.47998596727848</v>
      </c>
      <c r="M393">
        <v>503.59972881153226</v>
      </c>
      <c r="N393">
        <v>0</v>
      </c>
      <c r="O393">
        <v>0</v>
      </c>
      <c r="P393">
        <v>0</v>
      </c>
      <c r="Q393">
        <v>39.291446639224887</v>
      </c>
      <c r="R393">
        <v>100.38584253797308</v>
      </c>
      <c r="S393" s="481">
        <v>0</v>
      </c>
      <c r="T393">
        <v>0.7417081082239747</v>
      </c>
      <c r="U393">
        <v>0</v>
      </c>
      <c r="V393">
        <v>0</v>
      </c>
      <c r="W393">
        <v>129.25687227491289</v>
      </c>
      <c r="X393">
        <v>0</v>
      </c>
      <c r="Y393">
        <v>94.687927018851042</v>
      </c>
      <c r="Z393" s="481">
        <v>0</v>
      </c>
      <c r="AA393">
        <v>37.047171001555398</v>
      </c>
      <c r="AB393">
        <v>94.169759316835552</v>
      </c>
      <c r="AC393">
        <v>28.555900620762259</v>
      </c>
      <c r="AD393">
        <v>109.61801242269576</v>
      </c>
      <c r="AE393">
        <v>0</v>
      </c>
      <c r="AF393">
        <v>0</v>
      </c>
      <c r="AG393" s="481">
        <v>0.16574193548512994</v>
      </c>
      <c r="AH393">
        <v>1.1100806451622702E-2</v>
      </c>
      <c r="AI393">
        <v>139.50537634454668</v>
      </c>
      <c r="AJ393">
        <v>306.51199999987148</v>
      </c>
      <c r="AK393">
        <v>245.8879999993369</v>
      </c>
      <c r="AL393">
        <v>0</v>
      </c>
      <c r="AM393">
        <v>0</v>
      </c>
      <c r="AN393" s="481">
        <v>0</v>
      </c>
      <c r="AO393">
        <v>0</v>
      </c>
      <c r="AP393">
        <v>0</v>
      </c>
      <c r="AQ393">
        <v>0</v>
      </c>
      <c r="AR393">
        <v>0</v>
      </c>
      <c r="AS393">
        <v>0</v>
      </c>
      <c r="AT393">
        <v>0</v>
      </c>
      <c r="AU393" s="481">
        <v>0</v>
      </c>
      <c r="AV393">
        <v>0</v>
      </c>
      <c r="AW393">
        <v>0</v>
      </c>
      <c r="AX393">
        <v>0</v>
      </c>
      <c r="AY393">
        <v>274.96319999964908</v>
      </c>
      <c r="AZ393">
        <v>96.314062499906868</v>
      </c>
      <c r="BA393">
        <v>50.854399999603629</v>
      </c>
      <c r="BP393" s="481">
        <v>23.00961538462434</v>
      </c>
      <c r="BQ393">
        <v>0</v>
      </c>
      <c r="BR393">
        <v>0</v>
      </c>
      <c r="BS393">
        <v>79.503016666665644</v>
      </c>
      <c r="BT393">
        <v>58.275092436975683</v>
      </c>
    </row>
    <row r="394" spans="1:72" ht="15.75" customHeight="1" x14ac:dyDescent="0.25">
      <c r="A394" s="324" t="s">
        <v>987</v>
      </c>
      <c r="B394" s="326">
        <v>46251</v>
      </c>
      <c r="C394" s="332">
        <v>0.41666666666666669</v>
      </c>
      <c r="D394" s="332">
        <v>0.45833333333333331</v>
      </c>
      <c r="E394" s="481">
        <v>2725.0866086781025</v>
      </c>
      <c r="F394">
        <v>2708.6729275882244</v>
      </c>
      <c r="G394">
        <v>1818.6240000128746</v>
      </c>
      <c r="H394">
        <v>919.64104348421097</v>
      </c>
      <c r="I394">
        <v>258.25627118721604</v>
      </c>
      <c r="J394">
        <v>301.81726709380746</v>
      </c>
      <c r="K394">
        <v>363.01667796820402</v>
      </c>
      <c r="L394" s="481">
        <v>321.13262419402599</v>
      </c>
      <c r="M394">
        <v>526.64720981940627</v>
      </c>
      <c r="N394">
        <v>0</v>
      </c>
      <c r="O394">
        <v>0</v>
      </c>
      <c r="P394">
        <v>0</v>
      </c>
      <c r="Q394">
        <v>41.63895652256906</v>
      </c>
      <c r="R394">
        <v>100.41878260904923</v>
      </c>
      <c r="S394" s="481">
        <v>0</v>
      </c>
      <c r="T394">
        <v>2.70791111048311</v>
      </c>
      <c r="U394">
        <v>0</v>
      </c>
      <c r="V394">
        <v>0</v>
      </c>
      <c r="W394">
        <v>143.56776811555028</v>
      </c>
      <c r="X394">
        <v>0</v>
      </c>
      <c r="Y394">
        <v>94.89281832287088</v>
      </c>
      <c r="Z394" s="481">
        <v>0</v>
      </c>
      <c r="AA394">
        <v>41.162499999976717</v>
      </c>
      <c r="AB394">
        <v>99.385731132235378</v>
      </c>
      <c r="AC394">
        <v>29.888548136688769</v>
      </c>
      <c r="AD394">
        <v>111.11840062122792</v>
      </c>
      <c r="AE394">
        <v>0</v>
      </c>
      <c r="AF394">
        <v>0</v>
      </c>
      <c r="AG394" s="481">
        <v>0.16776297335309209</v>
      </c>
      <c r="AH394">
        <v>1.1102603436256686E-2</v>
      </c>
      <c r="AI394">
        <v>135.75923328660429</v>
      </c>
      <c r="AJ394">
        <v>307.00799999991432</v>
      </c>
      <c r="AK394">
        <v>245.90628571528941</v>
      </c>
      <c r="AL394">
        <v>0</v>
      </c>
      <c r="AM394">
        <v>0</v>
      </c>
      <c r="AN394" s="481">
        <v>0</v>
      </c>
      <c r="AO394">
        <v>0</v>
      </c>
      <c r="AP394">
        <v>0</v>
      </c>
      <c r="AQ394">
        <v>0</v>
      </c>
      <c r="AR394">
        <v>0</v>
      </c>
      <c r="AS394">
        <v>0</v>
      </c>
      <c r="AT394">
        <v>0</v>
      </c>
      <c r="AU394" s="481">
        <v>0</v>
      </c>
      <c r="AV394">
        <v>0</v>
      </c>
      <c r="AW394">
        <v>0</v>
      </c>
      <c r="AX394">
        <v>0</v>
      </c>
      <c r="AY394">
        <v>282.84160000039265</v>
      </c>
      <c r="AZ394">
        <v>89.871875000069849</v>
      </c>
      <c r="BA394">
        <v>41.305600000545382</v>
      </c>
      <c r="BP394" s="481">
        <v>23.66225961537566</v>
      </c>
      <c r="BQ394">
        <v>0</v>
      </c>
      <c r="BR394">
        <v>0</v>
      </c>
      <c r="BS394">
        <v>95.024611904762423</v>
      </c>
      <c r="BT394">
        <v>69.789140896355093</v>
      </c>
    </row>
    <row r="395" spans="1:72" ht="15.75" customHeight="1" x14ac:dyDescent="0.25">
      <c r="A395" s="324" t="s">
        <v>988</v>
      </c>
      <c r="B395" s="326">
        <v>46251</v>
      </c>
      <c r="C395" s="332">
        <v>0.45833333333333331</v>
      </c>
      <c r="D395" s="332">
        <v>0.5</v>
      </c>
      <c r="E395" s="481">
        <v>2758.2107826471329</v>
      </c>
      <c r="F395">
        <v>2758.5966376662254</v>
      </c>
      <c r="G395">
        <v>1813.1626666486263</v>
      </c>
      <c r="H395">
        <v>950.27199999988079</v>
      </c>
      <c r="I395">
        <v>283.38766101375222</v>
      </c>
      <c r="J395">
        <v>309.01638807728887</v>
      </c>
      <c r="K395">
        <v>363.91918643563986</v>
      </c>
      <c r="L395" s="481">
        <v>318.8320654630661</v>
      </c>
      <c r="M395">
        <v>532.96716306358576</v>
      </c>
      <c r="N395">
        <v>0</v>
      </c>
      <c r="O395">
        <v>0</v>
      </c>
      <c r="P395">
        <v>0</v>
      </c>
      <c r="Q395">
        <v>39.653953652828932</v>
      </c>
      <c r="R395">
        <v>100.2885902505368</v>
      </c>
      <c r="S395" s="481">
        <v>0</v>
      </c>
      <c r="T395">
        <v>2.4120888896286488</v>
      </c>
      <c r="U395">
        <v>0</v>
      </c>
      <c r="V395">
        <v>0</v>
      </c>
      <c r="W395">
        <v>146.99686956591904</v>
      </c>
      <c r="X395">
        <v>0</v>
      </c>
      <c r="Y395">
        <v>94.419254658278078</v>
      </c>
      <c r="Z395" s="481">
        <v>0</v>
      </c>
      <c r="AA395">
        <v>38.767425271740649</v>
      </c>
      <c r="AB395">
        <v>101.71780147682875</v>
      </c>
      <c r="AC395">
        <v>29.146875000093132</v>
      </c>
      <c r="AD395">
        <v>115.07330246921629</v>
      </c>
      <c r="AE395">
        <v>0</v>
      </c>
      <c r="AF395">
        <v>0</v>
      </c>
      <c r="AG395" s="481">
        <v>0.16658695652222377</v>
      </c>
      <c r="AH395">
        <v>1.1600543478152758E-2</v>
      </c>
      <c r="AI395">
        <v>132.73369565233588</v>
      </c>
      <c r="AJ395">
        <v>301.3664000001736</v>
      </c>
      <c r="AK395">
        <v>241.53084249049425</v>
      </c>
      <c r="AL395">
        <v>0</v>
      </c>
      <c r="AM395">
        <v>0</v>
      </c>
      <c r="AN395" s="481">
        <v>0</v>
      </c>
      <c r="AO395">
        <v>0</v>
      </c>
      <c r="AP395">
        <v>0</v>
      </c>
      <c r="AQ395">
        <v>0</v>
      </c>
      <c r="AR395">
        <v>0</v>
      </c>
      <c r="AS395">
        <v>0</v>
      </c>
      <c r="AT395">
        <v>0</v>
      </c>
      <c r="AU395" s="481">
        <v>0</v>
      </c>
      <c r="AV395">
        <v>0</v>
      </c>
      <c r="AW395">
        <v>0</v>
      </c>
      <c r="AX395">
        <v>0</v>
      </c>
      <c r="AY395">
        <v>280.54079999960959</v>
      </c>
      <c r="AZ395">
        <v>99.040625000023283</v>
      </c>
      <c r="BA395">
        <v>44.531200001016259</v>
      </c>
      <c r="BP395" s="481">
        <v>14.525000000023283</v>
      </c>
      <c r="BQ395">
        <v>0</v>
      </c>
      <c r="BR395">
        <v>0</v>
      </c>
      <c r="BS395">
        <v>83.37667060212334</v>
      </c>
      <c r="BT395">
        <v>58.091516666670941</v>
      </c>
    </row>
    <row r="396" spans="1:72" ht="15.75" customHeight="1" x14ac:dyDescent="0.25">
      <c r="A396" s="324" t="s">
        <v>989</v>
      </c>
      <c r="B396" s="326">
        <v>46251</v>
      </c>
      <c r="C396" s="332">
        <v>0.5</v>
      </c>
      <c r="D396" s="332">
        <v>0.54166666666666663</v>
      </c>
      <c r="E396" s="481">
        <v>2760.5852753520012</v>
      </c>
      <c r="F396">
        <v>2760.7633623182774</v>
      </c>
      <c r="G396">
        <v>1826.8160000145435</v>
      </c>
      <c r="H396">
        <v>949.58933334052563</v>
      </c>
      <c r="I396">
        <v>293.76650847494602</v>
      </c>
      <c r="J396">
        <v>306.21669666841626</v>
      </c>
      <c r="K396">
        <v>350.31213559955359</v>
      </c>
      <c r="L396" s="481">
        <v>320.23887297511101</v>
      </c>
      <c r="M396">
        <v>544.62915254384279</v>
      </c>
      <c r="N396">
        <v>0</v>
      </c>
      <c r="O396">
        <v>0</v>
      </c>
      <c r="P396">
        <v>0</v>
      </c>
      <c r="Q396">
        <v>35.943959390744567</v>
      </c>
      <c r="R396">
        <v>100.0981923583895</v>
      </c>
      <c r="S396" s="481">
        <v>0</v>
      </c>
      <c r="T396">
        <v>9.7280000001192093</v>
      </c>
      <c r="U396">
        <v>0</v>
      </c>
      <c r="V396">
        <v>0</v>
      </c>
      <c r="W396">
        <v>161.07130434736609</v>
      </c>
      <c r="X396">
        <v>0</v>
      </c>
      <c r="Y396">
        <v>94.430124223697931</v>
      </c>
      <c r="Z396" s="481">
        <v>0</v>
      </c>
      <c r="AA396">
        <v>37.558229813701473</v>
      </c>
      <c r="AB396">
        <v>96.729813664685935</v>
      </c>
      <c r="AC396">
        <v>28.778241459745914</v>
      </c>
      <c r="AD396">
        <v>116.66854535695165</v>
      </c>
      <c r="AE396">
        <v>0</v>
      </c>
      <c r="AF396">
        <v>0</v>
      </c>
      <c r="AG396" s="481">
        <v>0.16689130435770494</v>
      </c>
      <c r="AH396">
        <v>1.1186141304506236E-2</v>
      </c>
      <c r="AI396">
        <v>133.3369565224275</v>
      </c>
      <c r="AJ396">
        <v>299.85599999991246</v>
      </c>
      <c r="AK396">
        <v>239.03967179451138</v>
      </c>
      <c r="AL396">
        <v>0</v>
      </c>
      <c r="AM396">
        <v>0</v>
      </c>
      <c r="AN396" s="481">
        <v>0</v>
      </c>
      <c r="AO396">
        <v>0</v>
      </c>
      <c r="AP396">
        <v>0</v>
      </c>
      <c r="AQ396">
        <v>0</v>
      </c>
      <c r="AR396">
        <v>0</v>
      </c>
      <c r="AS396">
        <v>0</v>
      </c>
      <c r="AT396">
        <v>0</v>
      </c>
      <c r="AU396" s="481">
        <v>0</v>
      </c>
      <c r="AV396">
        <v>0</v>
      </c>
      <c r="AW396">
        <v>0</v>
      </c>
      <c r="AX396">
        <v>0</v>
      </c>
      <c r="AY396">
        <v>265.72800000011921</v>
      </c>
      <c r="AZ396">
        <v>101.40312499995343</v>
      </c>
      <c r="BA396">
        <v>44.031999999657273</v>
      </c>
      <c r="BP396" s="481">
        <v>13.348437499953434</v>
      </c>
      <c r="BQ396">
        <v>0</v>
      </c>
      <c r="BR396">
        <v>0</v>
      </c>
      <c r="BS396">
        <v>82.550250826447154</v>
      </c>
      <c r="BT396">
        <v>56.011916666662728</v>
      </c>
    </row>
    <row r="397" spans="1:72" ht="15.75" customHeight="1" x14ac:dyDescent="0.25">
      <c r="A397" s="324" t="s">
        <v>990</v>
      </c>
      <c r="B397" s="326">
        <v>46251</v>
      </c>
      <c r="C397" s="332">
        <v>0.54166666666666663</v>
      </c>
      <c r="D397" s="332">
        <v>0.58333333333333337</v>
      </c>
      <c r="E397" s="481">
        <v>2682.8799999654293</v>
      </c>
      <c r="F397">
        <v>2667.8613333106041</v>
      </c>
      <c r="G397">
        <v>1766.741333335638</v>
      </c>
      <c r="H397">
        <v>923.52927534282207</v>
      </c>
      <c r="I397">
        <v>277.8042576238513</v>
      </c>
      <c r="J397">
        <v>298.87061238661408</v>
      </c>
      <c r="K397">
        <v>343.95019060373306</v>
      </c>
      <c r="L397" s="481">
        <v>316.07364451885223</v>
      </c>
      <c r="M397">
        <v>539.47270508483052</v>
      </c>
      <c r="N397">
        <v>0</v>
      </c>
      <c r="O397">
        <v>0</v>
      </c>
      <c r="P397">
        <v>0</v>
      </c>
      <c r="Q397">
        <v>56.319999999366701</v>
      </c>
      <c r="R397">
        <v>97.868676328100264</v>
      </c>
      <c r="S397" s="481">
        <v>0</v>
      </c>
      <c r="T397">
        <v>3.0719999996945262</v>
      </c>
      <c r="U397">
        <v>0</v>
      </c>
      <c r="V397">
        <v>0</v>
      </c>
      <c r="W397">
        <v>144.51756521686912</v>
      </c>
      <c r="X397">
        <v>0</v>
      </c>
      <c r="Y397">
        <v>94.303115295246243</v>
      </c>
      <c r="Z397" s="481">
        <v>0</v>
      </c>
      <c r="AA397">
        <v>43.614774602057878</v>
      </c>
      <c r="AB397">
        <v>94.380434782244265</v>
      </c>
      <c r="AC397">
        <v>28.52795031061396</v>
      </c>
      <c r="AD397">
        <v>116.61180124245584</v>
      </c>
      <c r="AE397">
        <v>0</v>
      </c>
      <c r="AF397">
        <v>0</v>
      </c>
      <c r="AG397" s="481">
        <v>0.1637391304357152</v>
      </c>
      <c r="AH397">
        <v>1.0983695652157621E-2</v>
      </c>
      <c r="AI397">
        <v>132.14673912897706</v>
      </c>
      <c r="AJ397">
        <v>294.05440000002272</v>
      </c>
      <c r="AK397">
        <v>235.75040000025183</v>
      </c>
      <c r="AL397">
        <v>0</v>
      </c>
      <c r="AM397">
        <v>0</v>
      </c>
      <c r="AN397" s="481">
        <v>0</v>
      </c>
      <c r="AO397">
        <v>0</v>
      </c>
      <c r="AP397">
        <v>0</v>
      </c>
      <c r="AQ397">
        <v>0</v>
      </c>
      <c r="AR397">
        <v>0</v>
      </c>
      <c r="AS397">
        <v>0</v>
      </c>
      <c r="AT397">
        <v>0</v>
      </c>
      <c r="AU397" s="481">
        <v>0</v>
      </c>
      <c r="AV397">
        <v>0</v>
      </c>
      <c r="AW397">
        <v>0</v>
      </c>
      <c r="AX397">
        <v>0</v>
      </c>
      <c r="AY397">
        <v>265.26080000028014</v>
      </c>
      <c r="AZ397">
        <v>105.86875000002328</v>
      </c>
      <c r="BA397">
        <v>38.912000000476837</v>
      </c>
      <c r="BP397" s="481">
        <v>11.253467987873591</v>
      </c>
      <c r="BQ397">
        <v>0</v>
      </c>
      <c r="BR397">
        <v>0</v>
      </c>
      <c r="BS397">
        <v>97.413400000001275</v>
      </c>
      <c r="BT397">
        <v>62.148333333334449</v>
      </c>
    </row>
    <row r="398" spans="1:72" ht="15.75" customHeight="1" x14ac:dyDescent="0.25">
      <c r="A398" s="324" t="s">
        <v>991</v>
      </c>
      <c r="B398" s="326">
        <v>46251</v>
      </c>
      <c r="C398" s="332">
        <v>0.58333333333333337</v>
      </c>
      <c r="D398" s="332">
        <v>0.625</v>
      </c>
      <c r="E398" s="481">
        <v>2684.9280000329018</v>
      </c>
      <c r="F398">
        <v>2682.8799999952316</v>
      </c>
      <c r="G398">
        <v>1767.4239999949932</v>
      </c>
      <c r="H398">
        <v>924.62747827172279</v>
      </c>
      <c r="I398">
        <v>302.7516745775938</v>
      </c>
      <c r="J398">
        <v>313.20369269698858</v>
      </c>
      <c r="K398">
        <v>349.87055515497923</v>
      </c>
      <c r="L398" s="481">
        <v>319.96104416251183</v>
      </c>
      <c r="M398">
        <v>470.92024406418204</v>
      </c>
      <c r="N398">
        <v>0</v>
      </c>
      <c r="O398">
        <v>0</v>
      </c>
      <c r="P398">
        <v>0</v>
      </c>
      <c r="Q398">
        <v>36.864000000059605</v>
      </c>
      <c r="R398">
        <v>99.930280193220824</v>
      </c>
      <c r="S398" s="481">
        <v>0</v>
      </c>
      <c r="T398">
        <v>0.51200000010430813</v>
      </c>
      <c r="U398">
        <v>0</v>
      </c>
      <c r="V398">
        <v>0</v>
      </c>
      <c r="W398">
        <v>174.02434782590717</v>
      </c>
      <c r="X398">
        <v>0</v>
      </c>
      <c r="Y398">
        <v>94.29906643088907</v>
      </c>
      <c r="Z398" s="481">
        <v>0</v>
      </c>
      <c r="AA398">
        <v>37.537109375</v>
      </c>
      <c r="AB398">
        <v>104.21422820352018</v>
      </c>
      <c r="AC398">
        <v>28.779745729640126</v>
      </c>
      <c r="AD398">
        <v>117.61510093137622</v>
      </c>
      <c r="AE398">
        <v>0</v>
      </c>
      <c r="AF398">
        <v>0</v>
      </c>
      <c r="AG398" s="481">
        <v>0.16773913042197819</v>
      </c>
      <c r="AH398">
        <v>1.1256793478196414E-2</v>
      </c>
      <c r="AI398">
        <v>135.81521739158779</v>
      </c>
      <c r="AJ398">
        <v>307.28640000009909</v>
      </c>
      <c r="AK398">
        <v>245.80558048840612</v>
      </c>
      <c r="AL398">
        <v>0</v>
      </c>
      <c r="AM398">
        <v>0</v>
      </c>
      <c r="AN398" s="481">
        <v>0</v>
      </c>
      <c r="AO398">
        <v>0</v>
      </c>
      <c r="AP398">
        <v>0</v>
      </c>
      <c r="AQ398">
        <v>0</v>
      </c>
      <c r="AR398">
        <v>0</v>
      </c>
      <c r="AS398">
        <v>0</v>
      </c>
      <c r="AT398">
        <v>0</v>
      </c>
      <c r="AU398" s="481">
        <v>0</v>
      </c>
      <c r="AV398">
        <v>0</v>
      </c>
      <c r="AW398">
        <v>0</v>
      </c>
      <c r="AX398">
        <v>0</v>
      </c>
      <c r="AY398">
        <v>262.35520000010729</v>
      </c>
      <c r="AZ398">
        <v>122.22499999997672</v>
      </c>
      <c r="BA398">
        <v>44.543999999761581</v>
      </c>
      <c r="BP398" s="481">
        <v>12.585594512172975</v>
      </c>
      <c r="BQ398">
        <v>0</v>
      </c>
      <c r="BR398">
        <v>0</v>
      </c>
      <c r="BS398">
        <v>83.856816666666418</v>
      </c>
      <c r="BT398">
        <v>51.855299999999261</v>
      </c>
    </row>
    <row r="399" spans="1:72" ht="15.75" customHeight="1" x14ac:dyDescent="0.25">
      <c r="A399" s="324" t="s">
        <v>992</v>
      </c>
      <c r="B399" s="326">
        <v>46251</v>
      </c>
      <c r="C399" s="332">
        <v>0.625</v>
      </c>
      <c r="D399" s="332">
        <v>0.66666666666666663</v>
      </c>
      <c r="E399" s="481">
        <v>2872.661333322525</v>
      </c>
      <c r="F399">
        <v>2872.8987826406956</v>
      </c>
      <c r="G399">
        <v>1888.2560000121593</v>
      </c>
      <c r="H399">
        <v>995.14991304278374</v>
      </c>
      <c r="I399">
        <v>328.54779661074281</v>
      </c>
      <c r="J399">
        <v>334.96949152648449</v>
      </c>
      <c r="K399">
        <v>389.39769491553307</v>
      </c>
      <c r="L399" s="481">
        <v>321.08474576473236</v>
      </c>
      <c r="M399">
        <v>517.83159322291613</v>
      </c>
      <c r="N399">
        <v>0</v>
      </c>
      <c r="O399">
        <v>0</v>
      </c>
      <c r="P399">
        <v>0</v>
      </c>
      <c r="Q399">
        <v>24.976695653051138</v>
      </c>
      <c r="R399">
        <v>99.6452173916623</v>
      </c>
      <c r="S399" s="481">
        <v>0</v>
      </c>
      <c r="T399">
        <v>21.2034782608971</v>
      </c>
      <c r="U399">
        <v>0</v>
      </c>
      <c r="V399">
        <v>0</v>
      </c>
      <c r="W399">
        <v>174.44730434846133</v>
      </c>
      <c r="X399">
        <v>0</v>
      </c>
      <c r="Y399">
        <v>94.020489081274718</v>
      </c>
      <c r="Z399" s="481">
        <v>0.48779296875</v>
      </c>
      <c r="AA399">
        <v>25.550217423355207</v>
      </c>
      <c r="AB399">
        <v>108.78761574067175</v>
      </c>
      <c r="AC399">
        <v>28.03125</v>
      </c>
      <c r="AD399">
        <v>119.87247670814395</v>
      </c>
      <c r="AE399">
        <v>0</v>
      </c>
      <c r="AF399">
        <v>0</v>
      </c>
      <c r="AG399" s="481">
        <v>0.16573913044703659</v>
      </c>
      <c r="AH399">
        <v>1.1210597826220692E-2</v>
      </c>
      <c r="AI399">
        <v>135.66304347850382</v>
      </c>
      <c r="AJ399">
        <v>319.7823999999091</v>
      </c>
      <c r="AK399">
        <v>258.27121951151639</v>
      </c>
      <c r="AL399">
        <v>0</v>
      </c>
      <c r="AM399">
        <v>0</v>
      </c>
      <c r="AN399" s="481">
        <v>0</v>
      </c>
      <c r="AO399">
        <v>0</v>
      </c>
      <c r="AP399">
        <v>0</v>
      </c>
      <c r="AQ399">
        <v>0</v>
      </c>
      <c r="AR399">
        <v>0</v>
      </c>
      <c r="AS399">
        <v>0</v>
      </c>
      <c r="AT399">
        <v>0</v>
      </c>
      <c r="AU399" s="481">
        <v>0</v>
      </c>
      <c r="AV399">
        <v>0</v>
      </c>
      <c r="AW399">
        <v>0</v>
      </c>
      <c r="AX399">
        <v>0</v>
      </c>
      <c r="AY399">
        <v>267.24159999983385</v>
      </c>
      <c r="AZ399">
        <v>141.91562500002328</v>
      </c>
      <c r="BA399">
        <v>54.61119999922812</v>
      </c>
      <c r="BP399" s="481">
        <v>14.010937499930151</v>
      </c>
      <c r="BQ399">
        <v>0</v>
      </c>
      <c r="BR399">
        <v>0</v>
      </c>
      <c r="BS399">
        <v>54.235929201102408</v>
      </c>
      <c r="BT399">
        <v>32.882333333334827</v>
      </c>
    </row>
    <row r="400" spans="1:72" ht="15.75" customHeight="1" x14ac:dyDescent="0.25">
      <c r="A400" s="324" t="s">
        <v>993</v>
      </c>
      <c r="B400" s="326">
        <v>46251</v>
      </c>
      <c r="C400" s="332">
        <v>0.66666666666666663</v>
      </c>
      <c r="D400" s="332">
        <v>0.70833333333333337</v>
      </c>
      <c r="E400" s="481">
        <v>2906.1119999885559</v>
      </c>
      <c r="F400">
        <v>2889.4905506968498</v>
      </c>
      <c r="G400">
        <v>1947.647999972105</v>
      </c>
      <c r="H400">
        <v>984.82086956501007</v>
      </c>
      <c r="I400">
        <v>373.29138983413577</v>
      </c>
      <c r="J400">
        <v>335.6637288145721</v>
      </c>
      <c r="K400">
        <v>383.49667796492577</v>
      </c>
      <c r="L400" s="481">
        <v>321.36244068294764</v>
      </c>
      <c r="M400">
        <v>523.03837288171053</v>
      </c>
      <c r="N400">
        <v>0</v>
      </c>
      <c r="O400">
        <v>0</v>
      </c>
      <c r="P400">
        <v>0</v>
      </c>
      <c r="Q400">
        <v>23.663304347544909</v>
      </c>
      <c r="R400">
        <v>99.795478260610253</v>
      </c>
      <c r="S400" s="481">
        <v>0</v>
      </c>
      <c r="T400">
        <v>41.249391304329038</v>
      </c>
      <c r="U400">
        <v>0</v>
      </c>
      <c r="V400">
        <v>0</v>
      </c>
      <c r="W400">
        <v>194.82713043410331</v>
      </c>
      <c r="X400">
        <v>0</v>
      </c>
      <c r="Y400">
        <v>94.228260869625956</v>
      </c>
      <c r="Z400" s="481">
        <v>0</v>
      </c>
      <c r="AA400">
        <v>13.869133071624674</v>
      </c>
      <c r="AB400">
        <v>104.67672748444602</v>
      </c>
      <c r="AC400">
        <v>28.266165487468243</v>
      </c>
      <c r="AD400">
        <v>113.87752329185605</v>
      </c>
      <c r="AE400">
        <v>0</v>
      </c>
      <c r="AF400">
        <v>0</v>
      </c>
      <c r="AG400" s="481">
        <v>0.16773913042561617</v>
      </c>
      <c r="AH400">
        <v>1.1233695652208553E-2</v>
      </c>
      <c r="AI400">
        <v>134.22826086916029</v>
      </c>
      <c r="AJ400">
        <v>317.73440000019036</v>
      </c>
      <c r="AK400">
        <v>256.19200000073761</v>
      </c>
      <c r="AL400">
        <v>0</v>
      </c>
      <c r="AM400">
        <v>0</v>
      </c>
      <c r="AN400" s="481">
        <v>0</v>
      </c>
      <c r="AO400">
        <v>0</v>
      </c>
      <c r="AP400">
        <v>0</v>
      </c>
      <c r="AQ400">
        <v>0</v>
      </c>
      <c r="AR400">
        <v>0</v>
      </c>
      <c r="AS400">
        <v>0</v>
      </c>
      <c r="AT400">
        <v>0</v>
      </c>
      <c r="AU400" s="481">
        <v>0</v>
      </c>
      <c r="AV400">
        <v>0</v>
      </c>
      <c r="AW400">
        <v>0</v>
      </c>
      <c r="AX400">
        <v>0</v>
      </c>
      <c r="AY400">
        <v>266.26239999989048</v>
      </c>
      <c r="AZ400">
        <v>154.5</v>
      </c>
      <c r="BA400">
        <v>62.463999999687076</v>
      </c>
      <c r="BP400" s="481">
        <v>21.926562500069849</v>
      </c>
      <c r="BQ400">
        <v>0</v>
      </c>
      <c r="BR400">
        <v>0</v>
      </c>
      <c r="BS400">
        <v>27.977420798895764</v>
      </c>
      <c r="BT400">
        <v>17.190866666667716</v>
      </c>
    </row>
    <row r="401" spans="1:72" ht="15.75" customHeight="1" x14ac:dyDescent="0.25">
      <c r="A401" s="324" t="s">
        <v>994</v>
      </c>
      <c r="B401" s="326">
        <v>46251</v>
      </c>
      <c r="C401" s="332">
        <v>0.70833333333333337</v>
      </c>
      <c r="D401" s="332">
        <v>0.75</v>
      </c>
      <c r="E401" s="481">
        <v>2902.8173913359642</v>
      </c>
      <c r="F401">
        <v>2903.3219710290432</v>
      </c>
      <c r="G401">
        <v>1895.0826666653156</v>
      </c>
      <c r="H401">
        <v>1009.2484637647867</v>
      </c>
      <c r="I401">
        <v>323.44515253975987</v>
      </c>
      <c r="J401">
        <v>347.7087457627058</v>
      </c>
      <c r="K401">
        <v>376.62372881919146</v>
      </c>
      <c r="L401" s="481">
        <v>327.26345762610435</v>
      </c>
      <c r="M401">
        <v>517.97044067829847</v>
      </c>
      <c r="N401">
        <v>0</v>
      </c>
      <c r="O401">
        <v>0</v>
      </c>
      <c r="P401">
        <v>0</v>
      </c>
      <c r="Q401">
        <v>19.389217390678823</v>
      </c>
      <c r="R401">
        <v>99.53947826102376</v>
      </c>
      <c r="S401" s="481">
        <v>0</v>
      </c>
      <c r="T401">
        <v>52.007574878633022</v>
      </c>
      <c r="U401">
        <v>0</v>
      </c>
      <c r="V401">
        <v>0</v>
      </c>
      <c r="W401">
        <v>139.6201739134267</v>
      </c>
      <c r="X401">
        <v>0</v>
      </c>
      <c r="Y401">
        <v>93.927018633577973</v>
      </c>
      <c r="Z401" s="481">
        <v>0.48486328125</v>
      </c>
      <c r="AA401">
        <v>9.1587732919142582</v>
      </c>
      <c r="AB401">
        <v>114.16304347803816</v>
      </c>
      <c r="AC401">
        <v>28.542404000181705</v>
      </c>
      <c r="AD401">
        <v>112.99204192589968</v>
      </c>
      <c r="AE401">
        <v>0</v>
      </c>
      <c r="AF401">
        <v>0</v>
      </c>
      <c r="AG401" s="481">
        <v>0.16773913044380606</v>
      </c>
      <c r="AH401">
        <v>1.1108724871291997E-2</v>
      </c>
      <c r="AI401">
        <v>140.77921926323324</v>
      </c>
      <c r="AJ401">
        <v>319.10719999973662</v>
      </c>
      <c r="AK401">
        <v>258.25279999896884</v>
      </c>
      <c r="AL401">
        <v>0</v>
      </c>
      <c r="AM401">
        <v>0</v>
      </c>
      <c r="AN401" s="481">
        <v>0</v>
      </c>
      <c r="AO401">
        <v>0</v>
      </c>
      <c r="AP401">
        <v>0</v>
      </c>
      <c r="AQ401">
        <v>0</v>
      </c>
      <c r="AR401">
        <v>0</v>
      </c>
      <c r="AS401">
        <v>0</v>
      </c>
      <c r="AT401">
        <v>0</v>
      </c>
      <c r="AU401" s="481">
        <v>0</v>
      </c>
      <c r="AV401">
        <v>0</v>
      </c>
      <c r="AW401">
        <v>0</v>
      </c>
      <c r="AX401">
        <v>0</v>
      </c>
      <c r="AY401">
        <v>271.04639999987558</v>
      </c>
      <c r="AZ401">
        <v>160.22968750004657</v>
      </c>
      <c r="BA401">
        <v>67.212800001725554</v>
      </c>
      <c r="BP401" s="481">
        <v>32.139062499976717</v>
      </c>
      <c r="BQ401">
        <v>0</v>
      </c>
      <c r="BR401">
        <v>0</v>
      </c>
      <c r="BS401">
        <v>17.785833333335177</v>
      </c>
      <c r="BT401">
        <v>12.514093220339419</v>
      </c>
    </row>
    <row r="402" spans="1:72" ht="15.75" customHeight="1" x14ac:dyDescent="0.25">
      <c r="A402" s="324" t="s">
        <v>1429</v>
      </c>
      <c r="B402" s="326">
        <v>46251</v>
      </c>
      <c r="C402" s="332">
        <v>0.75</v>
      </c>
      <c r="D402" s="332">
        <v>0.79166666666666663</v>
      </c>
      <c r="E402" s="481">
        <v>2938.7612753510475</v>
      </c>
      <c r="F402">
        <v>2938.4347825944424</v>
      </c>
      <c r="G402">
        <v>1923.0719999969006</v>
      </c>
      <c r="H402">
        <v>1035.2640000134706</v>
      </c>
      <c r="I402">
        <v>367.73749152570963</v>
      </c>
      <c r="J402">
        <v>359.64962711930275</v>
      </c>
      <c r="K402">
        <v>377.87335592508316</v>
      </c>
      <c r="L402" s="481">
        <v>324.34766101837158</v>
      </c>
      <c r="M402">
        <v>490.99932203441858</v>
      </c>
      <c r="N402">
        <v>0</v>
      </c>
      <c r="O402">
        <v>0</v>
      </c>
      <c r="P402">
        <v>0</v>
      </c>
      <c r="Q402">
        <v>23.841391304507852</v>
      </c>
      <c r="R402">
        <v>99.995826086960733</v>
      </c>
      <c r="S402" s="481">
        <v>3.3280000002123415</v>
      </c>
      <c r="T402">
        <v>73.510338164865971</v>
      </c>
      <c r="U402">
        <v>0</v>
      </c>
      <c r="V402">
        <v>0</v>
      </c>
      <c r="W402">
        <v>148.769391303882</v>
      </c>
      <c r="X402">
        <v>0</v>
      </c>
      <c r="Y402">
        <v>93.923602484632283</v>
      </c>
      <c r="Z402" s="481">
        <v>0</v>
      </c>
      <c r="AA402">
        <v>0.71855590061750263</v>
      </c>
      <c r="AB402">
        <v>115.91890959301963</v>
      </c>
      <c r="AC402">
        <v>28.785180512350053</v>
      </c>
      <c r="AD402">
        <v>111.56420807447284</v>
      </c>
      <c r="AE402">
        <v>0</v>
      </c>
      <c r="AF402">
        <v>0</v>
      </c>
      <c r="AG402" s="481">
        <v>0.16774053295011981</v>
      </c>
      <c r="AH402">
        <v>1.0983870967720577E-2</v>
      </c>
      <c r="AI402">
        <v>137.65591397788376</v>
      </c>
      <c r="AJ402">
        <v>317.96648421068676</v>
      </c>
      <c r="AK402">
        <v>256.79360000044107</v>
      </c>
      <c r="AL402">
        <v>0</v>
      </c>
      <c r="AM402">
        <v>0</v>
      </c>
      <c r="AN402" s="481">
        <v>0</v>
      </c>
      <c r="AO402">
        <v>0</v>
      </c>
      <c r="AP402">
        <v>0</v>
      </c>
      <c r="AQ402">
        <v>0</v>
      </c>
      <c r="AR402">
        <v>0</v>
      </c>
      <c r="AS402">
        <v>0</v>
      </c>
      <c r="AT402">
        <v>0</v>
      </c>
      <c r="AU402" s="481">
        <v>0</v>
      </c>
      <c r="AV402">
        <v>0</v>
      </c>
      <c r="AW402">
        <v>0</v>
      </c>
      <c r="AX402">
        <v>0</v>
      </c>
      <c r="AY402">
        <v>266.75200000032783</v>
      </c>
      <c r="AZ402">
        <v>171.9375</v>
      </c>
      <c r="BA402">
        <v>72.703999999910593</v>
      </c>
      <c r="BP402" s="481">
        <v>28.2890625</v>
      </c>
      <c r="BQ402">
        <v>0</v>
      </c>
      <c r="BR402">
        <v>0</v>
      </c>
      <c r="BS402">
        <v>0.98225000000093132</v>
      </c>
      <c r="BT402">
        <v>1.0134067796607269</v>
      </c>
    </row>
    <row r="403" spans="1:72" ht="15.75" customHeight="1" x14ac:dyDescent="0.25">
      <c r="A403" s="324" t="s">
        <v>1430</v>
      </c>
      <c r="B403" s="326">
        <v>46251</v>
      </c>
      <c r="C403" s="332">
        <v>0.79166666666666663</v>
      </c>
      <c r="D403" s="332">
        <v>0.83333333333333337</v>
      </c>
      <c r="E403" s="481">
        <v>2938.8206376731396</v>
      </c>
      <c r="F403">
        <v>2922.3179130554199</v>
      </c>
      <c r="G403">
        <v>1938.7733333408833</v>
      </c>
      <c r="H403">
        <v>1010.3911883980036</v>
      </c>
      <c r="I403">
        <v>370.96569491550326</v>
      </c>
      <c r="J403">
        <v>348.63878433406353</v>
      </c>
      <c r="K403">
        <v>386.75959322601557</v>
      </c>
      <c r="L403" s="481">
        <v>342.93047807365656</v>
      </c>
      <c r="M403">
        <v>483.01559321954846</v>
      </c>
      <c r="N403">
        <v>0</v>
      </c>
      <c r="O403">
        <v>0</v>
      </c>
      <c r="P403">
        <v>0</v>
      </c>
      <c r="Q403">
        <v>25.377391304820776</v>
      </c>
      <c r="R403">
        <v>99.795478260610253</v>
      </c>
      <c r="S403" s="481">
        <v>0</v>
      </c>
      <c r="T403">
        <v>73.817043478600681</v>
      </c>
      <c r="U403">
        <v>0</v>
      </c>
      <c r="V403">
        <v>0</v>
      </c>
      <c r="W403">
        <v>146.82156521826982</v>
      </c>
      <c r="X403">
        <v>0</v>
      </c>
      <c r="Y403">
        <v>94.949999999720603</v>
      </c>
      <c r="Z403" s="481">
        <v>0.46826171875</v>
      </c>
      <c r="AA403">
        <v>0</v>
      </c>
      <c r="AB403">
        <v>111.39164941338822</v>
      </c>
      <c r="AC403">
        <v>28.300476507283747</v>
      </c>
      <c r="AD403">
        <v>108.34431818127632</v>
      </c>
      <c r="AE403">
        <v>0</v>
      </c>
      <c r="AF403">
        <v>0</v>
      </c>
      <c r="AG403" s="481">
        <v>0.1677419354855374</v>
      </c>
      <c r="AH403">
        <v>1.1108870967746043E-2</v>
      </c>
      <c r="AI403">
        <v>154.2096774186939</v>
      </c>
      <c r="AJ403">
        <v>325.03511578938924</v>
      </c>
      <c r="AK403">
        <v>262.2976000001654</v>
      </c>
      <c r="AL403">
        <v>0</v>
      </c>
      <c r="AM403">
        <v>0</v>
      </c>
      <c r="AN403" s="481">
        <v>0</v>
      </c>
      <c r="AO403">
        <v>0</v>
      </c>
      <c r="AP403">
        <v>0</v>
      </c>
      <c r="AQ403">
        <v>0</v>
      </c>
      <c r="AR403">
        <v>0</v>
      </c>
      <c r="AS403">
        <v>0</v>
      </c>
      <c r="AT403">
        <v>0</v>
      </c>
      <c r="AU403" s="481">
        <v>0</v>
      </c>
      <c r="AV403">
        <v>0</v>
      </c>
      <c r="AW403">
        <v>0</v>
      </c>
      <c r="AX403">
        <v>0</v>
      </c>
      <c r="AY403">
        <v>267.86239999951795</v>
      </c>
      <c r="AZ403">
        <v>171.00156249990687</v>
      </c>
      <c r="BA403">
        <v>71.679999999701977</v>
      </c>
      <c r="BP403" s="481">
        <v>28.457812499953434</v>
      </c>
      <c r="BQ403">
        <v>0</v>
      </c>
      <c r="BR403">
        <v>0</v>
      </c>
      <c r="BS403">
        <v>0</v>
      </c>
      <c r="BT403">
        <v>0</v>
      </c>
    </row>
    <row r="404" spans="1:72" ht="15.75" customHeight="1" x14ac:dyDescent="0.25">
      <c r="A404" s="324" t="s">
        <v>1431</v>
      </c>
      <c r="B404" s="326">
        <v>46251</v>
      </c>
      <c r="C404" s="332">
        <v>0.83333333333333337</v>
      </c>
      <c r="D404" s="332">
        <v>0.875</v>
      </c>
      <c r="E404" s="481">
        <v>2856.3366956412792</v>
      </c>
      <c r="F404">
        <v>2856.6114042401314</v>
      </c>
      <c r="G404">
        <v>1845.2479999959469</v>
      </c>
      <c r="H404">
        <v>1018.8354782611132</v>
      </c>
      <c r="I404">
        <v>359.98378666862845</v>
      </c>
      <c r="J404">
        <v>344.74142611771822</v>
      </c>
      <c r="K404">
        <v>344.6578341498971</v>
      </c>
      <c r="L404" s="481">
        <v>323.66548541933298</v>
      </c>
      <c r="M404">
        <v>472.99535840004683</v>
      </c>
      <c r="N404">
        <v>0</v>
      </c>
      <c r="O404">
        <v>0</v>
      </c>
      <c r="P404">
        <v>0</v>
      </c>
      <c r="Q404">
        <v>12.287999999709427</v>
      </c>
      <c r="R404">
        <v>100.28313043527305</v>
      </c>
      <c r="S404" s="481">
        <v>0</v>
      </c>
      <c r="T404">
        <v>73.872311843559146</v>
      </c>
      <c r="U404">
        <v>0</v>
      </c>
      <c r="V404">
        <v>0</v>
      </c>
      <c r="W404">
        <v>151.4347130432725</v>
      </c>
      <c r="X404">
        <v>0</v>
      </c>
      <c r="Y404">
        <v>94.450000000186265</v>
      </c>
      <c r="Z404" s="481">
        <v>0.44987383540410519</v>
      </c>
      <c r="AA404">
        <v>0</v>
      </c>
      <c r="AB404">
        <v>105.15062111802399</v>
      </c>
      <c r="AC404">
        <v>28.532355402596295</v>
      </c>
      <c r="AD404">
        <v>107.54799548257142</v>
      </c>
      <c r="AE404">
        <v>0</v>
      </c>
      <c r="AF404">
        <v>0</v>
      </c>
      <c r="AG404" s="481">
        <v>0.16773492285938119</v>
      </c>
      <c r="AH404">
        <v>1.0983315801922799E-2</v>
      </c>
      <c r="AI404">
        <v>137.32258064392954</v>
      </c>
      <c r="AJ404">
        <v>321.28960000001825</v>
      </c>
      <c r="AK404">
        <v>259.6480000000447</v>
      </c>
      <c r="AL404">
        <v>0</v>
      </c>
      <c r="AM404">
        <v>0</v>
      </c>
      <c r="AN404" s="481">
        <v>0</v>
      </c>
      <c r="AO404">
        <v>0</v>
      </c>
      <c r="AP404">
        <v>0</v>
      </c>
      <c r="AQ404">
        <v>0</v>
      </c>
      <c r="AR404">
        <v>0</v>
      </c>
      <c r="AS404">
        <v>0</v>
      </c>
      <c r="AT404">
        <v>0</v>
      </c>
      <c r="AU404" s="481">
        <v>0</v>
      </c>
      <c r="AV404">
        <v>0</v>
      </c>
      <c r="AW404">
        <v>0</v>
      </c>
      <c r="AX404">
        <v>0</v>
      </c>
      <c r="AY404">
        <v>269.82400000002235</v>
      </c>
      <c r="AZ404">
        <v>165.25625000009313</v>
      </c>
      <c r="BA404">
        <v>72.703999999910593</v>
      </c>
      <c r="BP404" s="481">
        <v>42.107812500093132</v>
      </c>
      <c r="BQ404">
        <v>0</v>
      </c>
      <c r="BR404">
        <v>0</v>
      </c>
      <c r="BS404">
        <v>3.9999999971769284E-3</v>
      </c>
      <c r="BT404">
        <v>0</v>
      </c>
    </row>
    <row r="405" spans="1:72" ht="15.75" customHeight="1" x14ac:dyDescent="0.25">
      <c r="A405" s="324" t="s">
        <v>1432</v>
      </c>
      <c r="B405" s="326">
        <v>46251</v>
      </c>
      <c r="C405" s="332">
        <v>0.875</v>
      </c>
      <c r="D405" s="332">
        <v>0.91666666666666663</v>
      </c>
      <c r="E405" s="481">
        <v>2903.7078261077404</v>
      </c>
      <c r="F405">
        <v>2887.3459290862083</v>
      </c>
      <c r="G405">
        <v>1899.8613333404064</v>
      </c>
      <c r="H405">
        <v>1017.5146666616201</v>
      </c>
      <c r="I405">
        <v>351.22760316357017</v>
      </c>
      <c r="J405">
        <v>341.83172174915671</v>
      </c>
      <c r="K405">
        <v>373.59407934546471</v>
      </c>
      <c r="L405" s="481">
        <v>324.0112229436636</v>
      </c>
      <c r="M405">
        <v>497.34009922668338</v>
      </c>
      <c r="N405">
        <v>0</v>
      </c>
      <c r="O405">
        <v>0</v>
      </c>
      <c r="P405">
        <v>0</v>
      </c>
      <c r="Q405">
        <v>12.287999999709427</v>
      </c>
      <c r="R405">
        <v>100.03130434732884</v>
      </c>
      <c r="S405" s="481">
        <v>0</v>
      </c>
      <c r="T405">
        <v>73.272035982459784</v>
      </c>
      <c r="U405">
        <v>0</v>
      </c>
      <c r="V405">
        <v>0</v>
      </c>
      <c r="W405">
        <v>145.56906666606665</v>
      </c>
      <c r="X405">
        <v>0</v>
      </c>
      <c r="Y405">
        <v>94.665822784882039</v>
      </c>
      <c r="Z405" s="481">
        <v>3.1083195845894807E-2</v>
      </c>
      <c r="AA405">
        <v>0</v>
      </c>
      <c r="AB405">
        <v>101.76552795059979</v>
      </c>
      <c r="AC405">
        <v>28.784355590119958</v>
      </c>
      <c r="AD405">
        <v>107.42018633615226</v>
      </c>
      <c r="AE405">
        <v>0</v>
      </c>
      <c r="AF405">
        <v>0</v>
      </c>
      <c r="AG405" s="481">
        <v>0.16774894811533159</v>
      </c>
      <c r="AH405">
        <v>1.1075823982992006E-2</v>
      </c>
      <c r="AI405">
        <v>138.25268817320466</v>
      </c>
      <c r="AJ405">
        <v>316.39360000006855</v>
      </c>
      <c r="AK405">
        <v>255.24480000045151</v>
      </c>
      <c r="AL405">
        <v>0</v>
      </c>
      <c r="AM405">
        <v>0</v>
      </c>
      <c r="AN405" s="481">
        <v>0</v>
      </c>
      <c r="AO405">
        <v>0</v>
      </c>
      <c r="AP405">
        <v>0</v>
      </c>
      <c r="AQ405">
        <v>0</v>
      </c>
      <c r="AR405">
        <v>0</v>
      </c>
      <c r="AS405">
        <v>0</v>
      </c>
      <c r="AT405">
        <v>0</v>
      </c>
      <c r="AU405" s="481">
        <v>0</v>
      </c>
      <c r="AV405">
        <v>0</v>
      </c>
      <c r="AW405">
        <v>0</v>
      </c>
      <c r="AX405">
        <v>0</v>
      </c>
      <c r="AY405">
        <v>269.48160000005737</v>
      </c>
      <c r="AZ405">
        <v>156.27656249993015</v>
      </c>
      <c r="BA405">
        <v>72.748799998313189</v>
      </c>
      <c r="BP405" s="481">
        <v>23.828125</v>
      </c>
      <c r="BQ405">
        <v>0</v>
      </c>
      <c r="BR405">
        <v>0</v>
      </c>
      <c r="BS405">
        <v>6.0000000012223609E-3</v>
      </c>
      <c r="BT405">
        <v>0</v>
      </c>
    </row>
    <row r="406" spans="1:72" ht="15.75" customHeight="1" x14ac:dyDescent="0.25">
      <c r="A406" s="324" t="s">
        <v>1243</v>
      </c>
      <c r="B406" s="326">
        <v>46251</v>
      </c>
      <c r="C406" s="332">
        <v>0.91666666666666663</v>
      </c>
      <c r="D406" s="332">
        <v>0.95833333333333337</v>
      </c>
      <c r="E406" s="481">
        <v>2774.5947825908661</v>
      </c>
      <c r="F406">
        <v>2774.3573333621025</v>
      </c>
      <c r="G406">
        <v>1824.2931014597416</v>
      </c>
      <c r="H406">
        <v>977.9200000166893</v>
      </c>
      <c r="I406">
        <v>327.05518643930554</v>
      </c>
      <c r="J406">
        <v>330.49166101962328</v>
      </c>
      <c r="K406">
        <v>369.82618819922209</v>
      </c>
      <c r="L406" s="481">
        <v>320.18223728984594</v>
      </c>
      <c r="M406">
        <v>467.9338866174221</v>
      </c>
      <c r="N406">
        <v>0</v>
      </c>
      <c r="O406">
        <v>0</v>
      </c>
      <c r="P406">
        <v>0</v>
      </c>
      <c r="Q406">
        <v>11.264000000432134</v>
      </c>
      <c r="R406">
        <v>100.57460869569331</v>
      </c>
      <c r="S406" s="481">
        <v>0</v>
      </c>
      <c r="T406">
        <v>72.882086955942214</v>
      </c>
      <c r="U406">
        <v>0</v>
      </c>
      <c r="V406">
        <v>0</v>
      </c>
      <c r="W406">
        <v>122.27969855070114</v>
      </c>
      <c r="X406">
        <v>0</v>
      </c>
      <c r="Y406">
        <v>94.616164792794734</v>
      </c>
      <c r="Z406" s="481">
        <v>0.4619140625</v>
      </c>
      <c r="AA406">
        <v>0</v>
      </c>
      <c r="AB406">
        <v>90.417895962484181</v>
      </c>
      <c r="AC406">
        <v>28.59375</v>
      </c>
      <c r="AD406">
        <v>108.5332298129797</v>
      </c>
      <c r="AE406">
        <v>0</v>
      </c>
      <c r="AF406">
        <v>0</v>
      </c>
      <c r="AG406" s="481">
        <v>0.16974193548230687</v>
      </c>
      <c r="AH406">
        <v>1.1017473118272392E-2</v>
      </c>
      <c r="AI406">
        <v>132.05376344174147</v>
      </c>
      <c r="AJ406">
        <v>325.03040000004694</v>
      </c>
      <c r="AK406">
        <v>262.52530526276678</v>
      </c>
      <c r="AL406">
        <v>0</v>
      </c>
      <c r="AM406">
        <v>0</v>
      </c>
      <c r="AN406" s="481">
        <v>0</v>
      </c>
      <c r="AO406">
        <v>0</v>
      </c>
      <c r="AP406">
        <v>0</v>
      </c>
      <c r="AQ406">
        <v>0</v>
      </c>
      <c r="AR406">
        <v>0</v>
      </c>
      <c r="AS406">
        <v>0</v>
      </c>
      <c r="AT406">
        <v>0</v>
      </c>
      <c r="AU406" s="481">
        <v>0</v>
      </c>
      <c r="AV406">
        <v>0</v>
      </c>
      <c r="AW406">
        <v>0</v>
      </c>
      <c r="AX406">
        <v>0</v>
      </c>
      <c r="AY406">
        <v>262.14400000032037</v>
      </c>
      <c r="AZ406">
        <v>159.31562499993015</v>
      </c>
      <c r="BA406">
        <v>72.703999999910593</v>
      </c>
      <c r="BP406" s="481">
        <v>17.697713414556347</v>
      </c>
      <c r="BQ406">
        <v>0</v>
      </c>
      <c r="BR406">
        <v>0</v>
      </c>
      <c r="BS406">
        <v>1.1999999998806743E-2</v>
      </c>
      <c r="BT406">
        <v>0</v>
      </c>
    </row>
    <row r="407" spans="1:72" ht="15.75" customHeight="1" x14ac:dyDescent="0.25">
      <c r="A407" s="324" t="s">
        <v>1244</v>
      </c>
      <c r="B407" s="326">
        <v>46251</v>
      </c>
      <c r="C407" s="332">
        <v>0.95833333333333337</v>
      </c>
      <c r="D407" s="332">
        <v>0</v>
      </c>
      <c r="E407" s="481">
        <v>2979.2760579884052</v>
      </c>
      <c r="F407">
        <v>2979.839999973774</v>
      </c>
      <c r="G407">
        <v>1977.4775651991367</v>
      </c>
      <c r="H407">
        <v>1006.2506666481495</v>
      </c>
      <c r="I407">
        <v>359.27936723083258</v>
      </c>
      <c r="J407">
        <v>335.3057556450367</v>
      </c>
      <c r="K407">
        <v>391.96637287735939</v>
      </c>
      <c r="L407" s="481">
        <v>342.93167503923178</v>
      </c>
      <c r="M407">
        <v>523.05513033270836</v>
      </c>
      <c r="N407">
        <v>0</v>
      </c>
      <c r="O407">
        <v>0</v>
      </c>
      <c r="P407">
        <v>0</v>
      </c>
      <c r="Q407">
        <v>25.599999999627471</v>
      </c>
      <c r="R407">
        <v>100.06075362348929</v>
      </c>
      <c r="S407" s="481">
        <v>0</v>
      </c>
      <c r="T407">
        <v>72.25878260936588</v>
      </c>
      <c r="U407">
        <v>0</v>
      </c>
      <c r="V407">
        <v>0</v>
      </c>
      <c r="W407">
        <v>135.51304347906262</v>
      </c>
      <c r="X407">
        <v>0</v>
      </c>
      <c r="Y407">
        <v>94.818012422416359</v>
      </c>
      <c r="Z407" s="481">
        <v>0</v>
      </c>
      <c r="AA407">
        <v>0</v>
      </c>
      <c r="AB407">
        <v>104.62402950320393</v>
      </c>
      <c r="AC407">
        <v>28.21875</v>
      </c>
      <c r="AD407">
        <v>99.475155279971659</v>
      </c>
      <c r="AE407">
        <v>0</v>
      </c>
      <c r="AF407">
        <v>0</v>
      </c>
      <c r="AG407" s="481">
        <v>0.16774193547462346</v>
      </c>
      <c r="AH407">
        <v>1.1059139784947547E-2</v>
      </c>
      <c r="AI407">
        <v>154.20967741776258</v>
      </c>
      <c r="AJ407">
        <v>326.90485581359826</v>
      </c>
      <c r="AK407">
        <v>264.50189473666251</v>
      </c>
      <c r="AL407">
        <v>0</v>
      </c>
      <c r="AM407">
        <v>0</v>
      </c>
      <c r="AN407" s="481">
        <v>0</v>
      </c>
      <c r="AO407">
        <v>0</v>
      </c>
      <c r="AP407">
        <v>0</v>
      </c>
      <c r="AQ407">
        <v>0</v>
      </c>
      <c r="AR407">
        <v>0</v>
      </c>
      <c r="AS407">
        <v>0</v>
      </c>
      <c r="AT407">
        <v>0</v>
      </c>
      <c r="AU407" s="481">
        <v>0</v>
      </c>
      <c r="AV407">
        <v>0</v>
      </c>
      <c r="AW407">
        <v>0</v>
      </c>
      <c r="AX407">
        <v>0</v>
      </c>
      <c r="AY407">
        <v>263.7663999996148</v>
      </c>
      <c r="AZ407">
        <v>163.73750000004657</v>
      </c>
      <c r="BA407">
        <v>73.216000000014901</v>
      </c>
      <c r="BP407" s="481">
        <v>18.936661585350521</v>
      </c>
      <c r="BQ407">
        <v>0</v>
      </c>
      <c r="BR407">
        <v>0</v>
      </c>
      <c r="BS407">
        <v>0</v>
      </c>
      <c r="BT407">
        <v>0</v>
      </c>
    </row>
    <row r="408" spans="1:72" ht="15.75" customHeight="1" x14ac:dyDescent="0.25">
      <c r="A408" s="324" t="s">
        <v>1245</v>
      </c>
      <c r="B408" s="326">
        <v>46251</v>
      </c>
      <c r="C408" s="332">
        <v>0</v>
      </c>
      <c r="D408" s="332">
        <v>4.1666666666666664E-2</v>
      </c>
      <c r="E408" s="481">
        <v>2859.6906666457653</v>
      </c>
      <c r="F408">
        <v>2859.0079999864101</v>
      </c>
      <c r="G408">
        <v>1862.7895652353764</v>
      </c>
      <c r="H408">
        <v>1012.0533333420753</v>
      </c>
      <c r="I408">
        <v>349.96302201226354</v>
      </c>
      <c r="J408">
        <v>315.26400706544518</v>
      </c>
      <c r="K408">
        <v>376.90142372995615</v>
      </c>
      <c r="L408" s="481">
        <v>324.07834482938051</v>
      </c>
      <c r="M408">
        <v>488.56949152424932</v>
      </c>
      <c r="N408">
        <v>0</v>
      </c>
      <c r="O408">
        <v>0</v>
      </c>
      <c r="P408">
        <v>0</v>
      </c>
      <c r="Q408">
        <v>35.951304347254336</v>
      </c>
      <c r="R408">
        <v>100.15350724617019</v>
      </c>
      <c r="S408" s="481">
        <v>0</v>
      </c>
      <c r="T408">
        <v>71.969391304068267</v>
      </c>
      <c r="U408">
        <v>0</v>
      </c>
      <c r="V408">
        <v>0</v>
      </c>
      <c r="W408">
        <v>120.68359420262277</v>
      </c>
      <c r="X408">
        <v>0</v>
      </c>
      <c r="Y408">
        <v>94.349999999627471</v>
      </c>
      <c r="Z408" s="481">
        <v>0.48388671875</v>
      </c>
      <c r="AA408">
        <v>0</v>
      </c>
      <c r="AB408">
        <v>98.132220496889204</v>
      </c>
      <c r="AC408">
        <v>28.28125</v>
      </c>
      <c r="AD408">
        <v>87.242236024700105</v>
      </c>
      <c r="AE408">
        <v>0</v>
      </c>
      <c r="AF408">
        <v>0</v>
      </c>
      <c r="AG408" s="481">
        <v>0.16774193548917538</v>
      </c>
      <c r="AH408">
        <v>1.1158602150544539E-2</v>
      </c>
      <c r="AI408">
        <v>139.96236559096724</v>
      </c>
      <c r="AJ408">
        <v>329.32234418601729</v>
      </c>
      <c r="AK408">
        <v>266.52160000056028</v>
      </c>
      <c r="AL408">
        <v>0</v>
      </c>
      <c r="AM408">
        <v>0</v>
      </c>
      <c r="AN408" s="481">
        <v>0</v>
      </c>
      <c r="AO408">
        <v>0</v>
      </c>
      <c r="AP408">
        <v>0</v>
      </c>
      <c r="AQ408">
        <v>0</v>
      </c>
      <c r="AR408">
        <v>0</v>
      </c>
      <c r="AS408">
        <v>0</v>
      </c>
      <c r="AT408">
        <v>0</v>
      </c>
      <c r="AU408" s="481">
        <v>0</v>
      </c>
      <c r="AV408">
        <v>0</v>
      </c>
      <c r="AW408">
        <v>0</v>
      </c>
      <c r="AX408">
        <v>0</v>
      </c>
      <c r="AY408">
        <v>279.29600000008941</v>
      </c>
      <c r="AZ408">
        <v>151.375</v>
      </c>
      <c r="BA408">
        <v>72.147200001403689</v>
      </c>
      <c r="BP408" s="481">
        <v>16.184375000069849</v>
      </c>
      <c r="BQ408">
        <v>0</v>
      </c>
      <c r="BR408">
        <v>0</v>
      </c>
      <c r="BS408">
        <v>0</v>
      </c>
      <c r="BT408">
        <v>2.0000000004074536E-3</v>
      </c>
    </row>
    <row r="409" spans="1:72" ht="15.75" customHeight="1" x14ac:dyDescent="0.25">
      <c r="A409" s="324" t="s">
        <v>1246</v>
      </c>
      <c r="B409" s="326">
        <v>46251</v>
      </c>
      <c r="C409" s="332">
        <v>4.1666666666666664E-2</v>
      </c>
      <c r="D409" s="332">
        <v>8.3333333333333329E-2</v>
      </c>
      <c r="E409" s="481">
        <v>2873.0471884310246</v>
      </c>
      <c r="F409">
        <v>2856.9600000083447</v>
      </c>
      <c r="G409">
        <v>1873.4451014399529</v>
      </c>
      <c r="H409">
        <v>1002.1546666622162</v>
      </c>
      <c r="I409">
        <v>336.69550906121731</v>
      </c>
      <c r="J409">
        <v>334.58766101673245</v>
      </c>
      <c r="K409">
        <v>369.95905084908009</v>
      </c>
      <c r="L409" s="481">
        <v>332.55282758921385</v>
      </c>
      <c r="M409">
        <v>503.8247574493289</v>
      </c>
      <c r="N409">
        <v>0</v>
      </c>
      <c r="O409">
        <v>0</v>
      </c>
      <c r="P409">
        <v>0</v>
      </c>
      <c r="Q409">
        <v>17.296695652417839</v>
      </c>
      <c r="R409">
        <v>100.4132173913531</v>
      </c>
      <c r="S409" s="481">
        <v>0</v>
      </c>
      <c r="T409">
        <v>72.414608695544302</v>
      </c>
      <c r="U409">
        <v>0</v>
      </c>
      <c r="V409">
        <v>0</v>
      </c>
      <c r="W409">
        <v>123.94110144861042</v>
      </c>
      <c r="X409">
        <v>0</v>
      </c>
      <c r="Y409">
        <v>94.534375000279397</v>
      </c>
      <c r="Z409" s="481">
        <v>0</v>
      </c>
      <c r="AA409">
        <v>0</v>
      </c>
      <c r="AB409">
        <v>104.54999999981374</v>
      </c>
      <c r="AC409">
        <v>28.03125</v>
      </c>
      <c r="AD409">
        <v>98.899378881789744</v>
      </c>
      <c r="AE409">
        <v>0</v>
      </c>
      <c r="AF409">
        <v>0</v>
      </c>
      <c r="AG409" s="481">
        <v>0.16776437587031978</v>
      </c>
      <c r="AH409">
        <v>1.0983870967720577E-2</v>
      </c>
      <c r="AI409">
        <v>145.38709677383304</v>
      </c>
      <c r="AJ409">
        <v>325.49760000011884</v>
      </c>
      <c r="AK409">
        <v>262.84982857108116</v>
      </c>
      <c r="AL409">
        <v>0</v>
      </c>
      <c r="AM409">
        <v>0</v>
      </c>
      <c r="AN409" s="481">
        <v>0</v>
      </c>
      <c r="AO409">
        <v>0</v>
      </c>
      <c r="AP409">
        <v>0</v>
      </c>
      <c r="AQ409">
        <v>0</v>
      </c>
      <c r="AR409">
        <v>0</v>
      </c>
      <c r="AS409">
        <v>0</v>
      </c>
      <c r="AT409">
        <v>0</v>
      </c>
      <c r="AU409" s="481">
        <v>0</v>
      </c>
      <c r="AV409">
        <v>0</v>
      </c>
      <c r="AW409">
        <v>0</v>
      </c>
      <c r="AX409">
        <v>0</v>
      </c>
      <c r="AY409">
        <v>283.73440000042319</v>
      </c>
      <c r="AZ409">
        <v>150.43125000002328</v>
      </c>
      <c r="BA409">
        <v>71.679999999701977</v>
      </c>
      <c r="BP409" s="481">
        <v>17.689062500023283</v>
      </c>
      <c r="BQ409">
        <v>0</v>
      </c>
      <c r="BR409">
        <v>0</v>
      </c>
      <c r="BS409">
        <v>0</v>
      </c>
      <c r="BT409">
        <v>0</v>
      </c>
    </row>
    <row r="410" spans="1:72" ht="15.75" customHeight="1" x14ac:dyDescent="0.25">
      <c r="A410" s="324" t="s">
        <v>1247</v>
      </c>
      <c r="B410" s="326">
        <v>46251</v>
      </c>
      <c r="C410" s="332">
        <v>8.3333333333333329E-2</v>
      </c>
      <c r="D410" s="332">
        <v>0.125</v>
      </c>
      <c r="E410" s="481">
        <v>2872.958144903183</v>
      </c>
      <c r="F410">
        <v>2872.6613333523273</v>
      </c>
      <c r="G410">
        <v>1899.8613333404064</v>
      </c>
      <c r="H410">
        <v>994.304000005126</v>
      </c>
      <c r="I410">
        <v>338.68366101384163</v>
      </c>
      <c r="J410">
        <v>328.51308474689722</v>
      </c>
      <c r="K410">
        <v>377.10969491302967</v>
      </c>
      <c r="L410" s="481">
        <v>344.84082758426666</v>
      </c>
      <c r="M410">
        <v>497.54310695827007</v>
      </c>
      <c r="N410">
        <v>0</v>
      </c>
      <c r="O410">
        <v>0</v>
      </c>
      <c r="P410">
        <v>0</v>
      </c>
      <c r="Q410">
        <v>28.67200000025332</v>
      </c>
      <c r="R410">
        <v>100.30747826071456</v>
      </c>
      <c r="S410" s="481">
        <v>0</v>
      </c>
      <c r="T410">
        <v>72.258782608434558</v>
      </c>
      <c r="U410">
        <v>0</v>
      </c>
      <c r="V410">
        <v>0</v>
      </c>
      <c r="W410">
        <v>117.40382608771324</v>
      </c>
      <c r="X410">
        <v>0</v>
      </c>
      <c r="Y410">
        <v>95.204901807941496</v>
      </c>
      <c r="Z410" s="481">
        <v>0.45703125</v>
      </c>
      <c r="AA410">
        <v>0</v>
      </c>
      <c r="AB410">
        <v>104.19288674043491</v>
      </c>
      <c r="AC410">
        <v>28.490808823611587</v>
      </c>
      <c r="AD410">
        <v>92.828238341957331</v>
      </c>
      <c r="AE410">
        <v>0</v>
      </c>
      <c r="AF410">
        <v>0</v>
      </c>
      <c r="AG410" s="481">
        <v>0.1677391304365301</v>
      </c>
      <c r="AH410">
        <v>1.098498129977088E-2</v>
      </c>
      <c r="AI410">
        <v>156.87353903800249</v>
      </c>
      <c r="AJ410">
        <v>319.39199999975972</v>
      </c>
      <c r="AK410">
        <v>257.13371428567916</v>
      </c>
      <c r="AL410">
        <v>0</v>
      </c>
      <c r="AM410">
        <v>0</v>
      </c>
      <c r="AN410" s="481">
        <v>0</v>
      </c>
      <c r="AO410">
        <v>0</v>
      </c>
      <c r="AP410">
        <v>0</v>
      </c>
      <c r="AQ410">
        <v>0</v>
      </c>
      <c r="AR410">
        <v>0</v>
      </c>
      <c r="AS410">
        <v>0</v>
      </c>
      <c r="AT410">
        <v>0</v>
      </c>
      <c r="AU410" s="481">
        <v>0</v>
      </c>
      <c r="AV410">
        <v>0</v>
      </c>
      <c r="AW410">
        <v>0</v>
      </c>
      <c r="AX410">
        <v>0</v>
      </c>
      <c r="AY410">
        <v>283.30559999961406</v>
      </c>
      <c r="AZ410">
        <v>150.0625</v>
      </c>
      <c r="BA410">
        <v>71.679999999701977</v>
      </c>
      <c r="BP410" s="481">
        <v>23.588020833325572</v>
      </c>
      <c r="BQ410">
        <v>0</v>
      </c>
      <c r="BR410">
        <v>0</v>
      </c>
      <c r="BS410">
        <v>0</v>
      </c>
      <c r="BT410">
        <v>0</v>
      </c>
    </row>
    <row r="411" spans="1:72" ht="15.75" customHeight="1" x14ac:dyDescent="0.25">
      <c r="A411" s="324" t="s">
        <v>1248</v>
      </c>
      <c r="B411" s="326">
        <v>46251</v>
      </c>
      <c r="C411" s="332">
        <v>0.125</v>
      </c>
      <c r="D411" s="332">
        <v>0.16666666666666666</v>
      </c>
      <c r="E411" s="481">
        <v>2856.4554202854633</v>
      </c>
      <c r="F411">
        <v>2840.5759999752045</v>
      </c>
      <c r="G411">
        <v>1863.6799999773502</v>
      </c>
      <c r="H411">
        <v>1002.1546666622162</v>
      </c>
      <c r="I411">
        <v>318.6202033944428</v>
      </c>
      <c r="J411">
        <v>352.74196610227227</v>
      </c>
      <c r="K411">
        <v>365.72420339286327</v>
      </c>
      <c r="L411" s="481">
        <v>332.94303681701422</v>
      </c>
      <c r="M411">
        <v>495.75484745576978</v>
      </c>
      <c r="N411">
        <v>0</v>
      </c>
      <c r="O411">
        <v>0</v>
      </c>
      <c r="P411">
        <v>0</v>
      </c>
      <c r="Q411">
        <v>8.703999999910593</v>
      </c>
      <c r="R411">
        <v>100.4132173913531</v>
      </c>
      <c r="S411" s="481">
        <v>0</v>
      </c>
      <c r="T411">
        <v>72.537043478339911</v>
      </c>
      <c r="U411">
        <v>0</v>
      </c>
      <c r="V411">
        <v>0</v>
      </c>
      <c r="W411">
        <v>116.06817391235381</v>
      </c>
      <c r="X411">
        <v>0</v>
      </c>
      <c r="Y411">
        <v>94.454473191872239</v>
      </c>
      <c r="Z411" s="481">
        <v>0</v>
      </c>
      <c r="AA411">
        <v>0</v>
      </c>
      <c r="AB411">
        <v>94.063952882308513</v>
      </c>
      <c r="AC411">
        <v>28.199214468244463</v>
      </c>
      <c r="AD411">
        <v>127.5717616584152</v>
      </c>
      <c r="AE411">
        <v>0</v>
      </c>
      <c r="AF411">
        <v>0</v>
      </c>
      <c r="AG411" s="481">
        <v>0.16573913043248467</v>
      </c>
      <c r="AH411">
        <v>1.0983695652157621E-2</v>
      </c>
      <c r="AI411">
        <v>146.63043478224427</v>
      </c>
      <c r="AJ411">
        <v>323.88160000019707</v>
      </c>
      <c r="AK411">
        <v>261.94285714253783</v>
      </c>
      <c r="AL411">
        <v>0</v>
      </c>
      <c r="AM411">
        <v>0</v>
      </c>
      <c r="AN411" s="481">
        <v>0</v>
      </c>
      <c r="AO411">
        <v>0</v>
      </c>
      <c r="AP411">
        <v>0</v>
      </c>
      <c r="AQ411">
        <v>0</v>
      </c>
      <c r="AR411">
        <v>0</v>
      </c>
      <c r="AS411">
        <v>0</v>
      </c>
      <c r="AT411">
        <v>0</v>
      </c>
      <c r="AU411" s="481">
        <v>0</v>
      </c>
      <c r="AV411">
        <v>0</v>
      </c>
      <c r="AW411">
        <v>0</v>
      </c>
      <c r="AX411">
        <v>0</v>
      </c>
      <c r="AY411">
        <v>264.03200000012293</v>
      </c>
      <c r="AZ411">
        <v>149.5625</v>
      </c>
      <c r="BA411">
        <v>72.172799998894334</v>
      </c>
      <c r="BP411" s="481">
        <v>37.091209349571727</v>
      </c>
      <c r="BQ411">
        <v>0</v>
      </c>
      <c r="BR411">
        <v>0</v>
      </c>
      <c r="BS411">
        <v>0</v>
      </c>
      <c r="BT411">
        <v>0</v>
      </c>
    </row>
    <row r="412" spans="1:72" ht="15.75" customHeight="1" x14ac:dyDescent="0.25">
      <c r="A412" s="324" t="s">
        <v>1249</v>
      </c>
      <c r="B412" s="326">
        <v>46251</v>
      </c>
      <c r="C412" s="332">
        <v>0.16666666666666666</v>
      </c>
      <c r="D412" s="332">
        <v>0.20833333333333334</v>
      </c>
      <c r="E412" s="481">
        <v>2856.5147826373577</v>
      </c>
      <c r="F412">
        <v>2861.7386666834354</v>
      </c>
      <c r="G412">
        <v>1889.621333360672</v>
      </c>
      <c r="H412">
        <v>985.77066667377949</v>
      </c>
      <c r="I412">
        <v>310.6017627120018</v>
      </c>
      <c r="J412">
        <v>359.51077966019511</v>
      </c>
      <c r="K412">
        <v>366.76555932313204</v>
      </c>
      <c r="L412" s="481">
        <v>336.5662372931838</v>
      </c>
      <c r="M412">
        <v>512.65952542424202</v>
      </c>
      <c r="N412">
        <v>0</v>
      </c>
      <c r="O412">
        <v>0</v>
      </c>
      <c r="P412">
        <v>0</v>
      </c>
      <c r="Q412">
        <v>4.6080000000074506</v>
      </c>
      <c r="R412">
        <v>100.4744347827509</v>
      </c>
      <c r="S412" s="481">
        <v>0</v>
      </c>
      <c r="T412">
        <v>71.884552657604218</v>
      </c>
      <c r="U412">
        <v>0</v>
      </c>
      <c r="V412">
        <v>0</v>
      </c>
      <c r="W412">
        <v>112.49456231947988</v>
      </c>
      <c r="X412">
        <v>0</v>
      </c>
      <c r="Y412">
        <v>94.801003086380661</v>
      </c>
      <c r="Z412" s="481">
        <v>0.4521484375</v>
      </c>
      <c r="AA412">
        <v>0</v>
      </c>
      <c r="AB412">
        <v>105.11191037716344</v>
      </c>
      <c r="AC412">
        <v>28.253726708237082</v>
      </c>
      <c r="AD412">
        <v>122.18679245281965</v>
      </c>
      <c r="AE412">
        <v>0</v>
      </c>
      <c r="AF412">
        <v>0</v>
      </c>
      <c r="AG412" s="481">
        <v>0.16773913043289213</v>
      </c>
      <c r="AH412">
        <v>1.1232935951511536E-2</v>
      </c>
      <c r="AI412">
        <v>150.34011220186949</v>
      </c>
      <c r="AJ412">
        <v>323.02720000012778</v>
      </c>
      <c r="AK412">
        <v>260.22400000039488</v>
      </c>
      <c r="AL412">
        <v>0</v>
      </c>
      <c r="AM412">
        <v>0</v>
      </c>
      <c r="AN412" s="481">
        <v>0</v>
      </c>
      <c r="AO412">
        <v>0</v>
      </c>
      <c r="AP412">
        <v>0</v>
      </c>
      <c r="AQ412">
        <v>0</v>
      </c>
      <c r="AR412">
        <v>0</v>
      </c>
      <c r="AS412">
        <v>0</v>
      </c>
      <c r="AT412">
        <v>0</v>
      </c>
      <c r="AU412" s="481">
        <v>0</v>
      </c>
      <c r="AV412">
        <v>0</v>
      </c>
      <c r="AW412">
        <v>0</v>
      </c>
      <c r="AX412">
        <v>0</v>
      </c>
      <c r="AY412">
        <v>274.51519999979064</v>
      </c>
      <c r="AZ412">
        <v>150.27734375</v>
      </c>
      <c r="BA412">
        <v>73.216000000014901</v>
      </c>
      <c r="BP412" s="481">
        <v>20.587957317009568</v>
      </c>
      <c r="BQ412">
        <v>0</v>
      </c>
      <c r="BR412">
        <v>0</v>
      </c>
      <c r="BS412">
        <v>4.0000000008149073E-3</v>
      </c>
      <c r="BT412">
        <v>2.0000000004074536E-3</v>
      </c>
    </row>
    <row r="413" spans="1:72" ht="15.75" customHeight="1" x14ac:dyDescent="0.25">
      <c r="A413" s="324" t="s">
        <v>1250</v>
      </c>
      <c r="B413" s="326">
        <v>46251</v>
      </c>
      <c r="C413" s="332">
        <v>0.20833333333333334</v>
      </c>
      <c r="D413" s="332">
        <v>0.25</v>
      </c>
      <c r="E413" s="481">
        <v>2823.7764637768269</v>
      </c>
      <c r="F413">
        <v>2801.66400000453</v>
      </c>
      <c r="G413">
        <v>1824.5791772902012</v>
      </c>
      <c r="H413">
        <v>1002.4959999918938</v>
      </c>
      <c r="I413">
        <v>328.44366101548076</v>
      </c>
      <c r="J413">
        <v>321.73469549790025</v>
      </c>
      <c r="K413">
        <v>350.1038644015789</v>
      </c>
      <c r="L413" s="481">
        <v>327.08989830315113</v>
      </c>
      <c r="M413">
        <v>484.85532203316689</v>
      </c>
      <c r="N413">
        <v>0</v>
      </c>
      <c r="O413">
        <v>0</v>
      </c>
      <c r="P413">
        <v>0</v>
      </c>
      <c r="Q413">
        <v>12.28800000064075</v>
      </c>
      <c r="R413">
        <v>100.3217004830949</v>
      </c>
      <c r="S413" s="481">
        <v>0</v>
      </c>
      <c r="T413">
        <v>72.265708211809397</v>
      </c>
      <c r="U413">
        <v>0</v>
      </c>
      <c r="V413">
        <v>0</v>
      </c>
      <c r="W413">
        <v>119.67517681140453</v>
      </c>
      <c r="X413">
        <v>0</v>
      </c>
      <c r="Y413">
        <v>94.080246913712472</v>
      </c>
      <c r="Z413" s="481">
        <v>0.4638671875</v>
      </c>
      <c r="AA413">
        <v>0</v>
      </c>
      <c r="AB413">
        <v>92.825000000186265</v>
      </c>
      <c r="AC413">
        <v>28.149999999906868</v>
      </c>
      <c r="AD413">
        <v>98.61320754699409</v>
      </c>
      <c r="AE413">
        <v>0</v>
      </c>
      <c r="AF413">
        <v>0</v>
      </c>
      <c r="AG413" s="481">
        <v>0.1677391304365301</v>
      </c>
      <c r="AH413">
        <v>1.0983870967720577E-2</v>
      </c>
      <c r="AI413">
        <v>141.56451612897217</v>
      </c>
      <c r="AJ413">
        <v>310.52799999970011</v>
      </c>
      <c r="AK413">
        <v>249.72799999918789</v>
      </c>
      <c r="AL413">
        <v>0</v>
      </c>
      <c r="AM413">
        <v>0</v>
      </c>
      <c r="AN413" s="481">
        <v>0</v>
      </c>
      <c r="AO413">
        <v>0</v>
      </c>
      <c r="AP413">
        <v>0</v>
      </c>
      <c r="AQ413">
        <v>0</v>
      </c>
      <c r="AR413">
        <v>0</v>
      </c>
      <c r="AS413">
        <v>0</v>
      </c>
      <c r="AT413">
        <v>0</v>
      </c>
      <c r="AU413" s="481">
        <v>0</v>
      </c>
      <c r="AV413">
        <v>0</v>
      </c>
      <c r="AW413">
        <v>0</v>
      </c>
      <c r="AX413">
        <v>0</v>
      </c>
      <c r="AY413">
        <v>278.27200000034645</v>
      </c>
      <c r="AZ413">
        <v>172.38671875</v>
      </c>
      <c r="BA413">
        <v>71.680000001564622</v>
      </c>
      <c r="BP413" s="481">
        <v>27.921875</v>
      </c>
      <c r="BQ413">
        <v>0</v>
      </c>
      <c r="BR413">
        <v>0</v>
      </c>
      <c r="BS413">
        <v>0</v>
      </c>
      <c r="BT413">
        <v>0</v>
      </c>
    </row>
    <row r="414" spans="1:72" ht="15.75" customHeight="1" x14ac:dyDescent="0.25">
      <c r="A414" s="324" t="s">
        <v>803</v>
      </c>
      <c r="B414" s="326">
        <v>46252</v>
      </c>
      <c r="C414" s="332">
        <v>0.25</v>
      </c>
      <c r="D414" s="332">
        <v>0.29166666666666669</v>
      </c>
    </row>
    <row r="415" spans="1:72" ht="15.75" customHeight="1" x14ac:dyDescent="0.25">
      <c r="A415" s="324" t="s">
        <v>804</v>
      </c>
      <c r="B415" s="326">
        <v>46252</v>
      </c>
      <c r="C415" s="332">
        <v>0.29166666666666669</v>
      </c>
      <c r="D415" s="332">
        <v>0.33333333333333331</v>
      </c>
    </row>
    <row r="416" spans="1:72" ht="15.75" customHeight="1" x14ac:dyDescent="0.25">
      <c r="A416" s="324" t="s">
        <v>805</v>
      </c>
      <c r="B416" s="326">
        <v>46252</v>
      </c>
      <c r="C416" s="332">
        <v>0.33333333333333331</v>
      </c>
      <c r="D416" s="332">
        <v>0.375</v>
      </c>
    </row>
    <row r="417" spans="1:4" ht="15.75" customHeight="1" x14ac:dyDescent="0.25">
      <c r="A417" s="324" t="s">
        <v>806</v>
      </c>
      <c r="B417" s="326">
        <v>46252</v>
      </c>
      <c r="C417" s="332">
        <v>0.375</v>
      </c>
      <c r="D417" s="332">
        <v>0.41666666666666669</v>
      </c>
    </row>
    <row r="418" spans="1:4" ht="15.75" customHeight="1" x14ac:dyDescent="0.25">
      <c r="A418" s="324" t="s">
        <v>995</v>
      </c>
      <c r="B418" s="326">
        <v>46252</v>
      </c>
      <c r="C418" s="332">
        <v>0.41666666666666669</v>
      </c>
      <c r="D418" s="332">
        <v>0.45833333333333331</v>
      </c>
    </row>
    <row r="419" spans="1:4" ht="15.75" customHeight="1" x14ac:dyDescent="0.25">
      <c r="A419" s="324" t="s">
        <v>996</v>
      </c>
      <c r="B419" s="326">
        <v>46252</v>
      </c>
      <c r="C419" s="332">
        <v>0.45833333333333331</v>
      </c>
      <c r="D419" s="332">
        <v>0.5</v>
      </c>
    </row>
    <row r="420" spans="1:4" ht="15.75" customHeight="1" x14ac:dyDescent="0.25">
      <c r="A420" s="324" t="s">
        <v>997</v>
      </c>
      <c r="B420" s="326">
        <v>46252</v>
      </c>
      <c r="C420" s="332">
        <v>0.5</v>
      </c>
      <c r="D420" s="332">
        <v>0.54166666666666663</v>
      </c>
    </row>
    <row r="421" spans="1:4" ht="15.75" customHeight="1" x14ac:dyDescent="0.25">
      <c r="A421" s="324" t="s">
        <v>998</v>
      </c>
      <c r="B421" s="326">
        <v>46252</v>
      </c>
      <c r="C421" s="332">
        <v>0.54166666666666663</v>
      </c>
      <c r="D421" s="332">
        <v>0.58333333333333337</v>
      </c>
    </row>
    <row r="422" spans="1:4" ht="15.75" customHeight="1" x14ac:dyDescent="0.25">
      <c r="A422" s="324" t="s">
        <v>999</v>
      </c>
      <c r="B422" s="326">
        <v>46252</v>
      </c>
      <c r="C422" s="332">
        <v>0.58333333333333337</v>
      </c>
      <c r="D422" s="332">
        <v>0.625</v>
      </c>
    </row>
    <row r="423" spans="1:4" ht="15.75" customHeight="1" x14ac:dyDescent="0.25">
      <c r="A423" s="324" t="s">
        <v>1000</v>
      </c>
      <c r="B423" s="326">
        <v>46252</v>
      </c>
      <c r="C423" s="332">
        <v>0.625</v>
      </c>
      <c r="D423" s="332">
        <v>0.66666666666666663</v>
      </c>
    </row>
    <row r="424" spans="1:4" ht="15.75" customHeight="1" x14ac:dyDescent="0.25">
      <c r="A424" s="324" t="s">
        <v>1001</v>
      </c>
      <c r="B424" s="326">
        <v>46252</v>
      </c>
      <c r="C424" s="332">
        <v>0.66666666666666663</v>
      </c>
      <c r="D424" s="332">
        <v>0.70833333333333337</v>
      </c>
    </row>
    <row r="425" spans="1:4" ht="15.75" customHeight="1" x14ac:dyDescent="0.25">
      <c r="A425" s="324" t="s">
        <v>1002</v>
      </c>
      <c r="B425" s="326">
        <v>46252</v>
      </c>
      <c r="C425" s="332">
        <v>0.70833333333333337</v>
      </c>
      <c r="D425" s="332">
        <v>0.75</v>
      </c>
    </row>
    <row r="426" spans="1:4" ht="15.75" customHeight="1" x14ac:dyDescent="0.25">
      <c r="A426" s="324" t="s">
        <v>1433</v>
      </c>
      <c r="B426" s="326">
        <v>46252</v>
      </c>
      <c r="C426" s="332">
        <v>0.75</v>
      </c>
      <c r="D426" s="332">
        <v>0.79166666666666663</v>
      </c>
    </row>
    <row r="427" spans="1:4" ht="15.75" customHeight="1" x14ac:dyDescent="0.25">
      <c r="A427" s="324" t="s">
        <v>1434</v>
      </c>
      <c r="B427" s="326">
        <v>46252</v>
      </c>
      <c r="C427" s="332">
        <v>0.79166666666666663</v>
      </c>
      <c r="D427" s="332">
        <v>0.83333333333333337</v>
      </c>
    </row>
    <row r="428" spans="1:4" ht="15.75" customHeight="1" x14ac:dyDescent="0.25">
      <c r="A428" s="324" t="s">
        <v>1435</v>
      </c>
      <c r="B428" s="326">
        <v>46252</v>
      </c>
      <c r="C428" s="332">
        <v>0.83333333333333337</v>
      </c>
      <c r="D428" s="332">
        <v>0.875</v>
      </c>
    </row>
    <row r="429" spans="1:4" ht="15.75" customHeight="1" x14ac:dyDescent="0.25">
      <c r="A429" s="324" t="s">
        <v>1436</v>
      </c>
      <c r="B429" s="326">
        <v>46252</v>
      </c>
      <c r="C429" s="332">
        <v>0.875</v>
      </c>
      <c r="D429" s="332">
        <v>0.91666666666666663</v>
      </c>
    </row>
    <row r="430" spans="1:4" ht="15.75" customHeight="1" x14ac:dyDescent="0.25">
      <c r="A430" s="324" t="s">
        <v>1251</v>
      </c>
      <c r="B430" s="326">
        <v>46252</v>
      </c>
      <c r="C430" s="332">
        <v>0.91666666666666663</v>
      </c>
      <c r="D430" s="332">
        <v>0.95833333333333337</v>
      </c>
    </row>
    <row r="431" spans="1:4" ht="15.75" customHeight="1" x14ac:dyDescent="0.25">
      <c r="A431" s="324" t="s">
        <v>1252</v>
      </c>
      <c r="B431" s="326">
        <v>46252</v>
      </c>
      <c r="C431" s="332">
        <v>0.95833333333333337</v>
      </c>
      <c r="D431" s="332">
        <v>0</v>
      </c>
    </row>
    <row r="432" spans="1:4" ht="15.75" customHeight="1" x14ac:dyDescent="0.25">
      <c r="A432" s="324" t="s">
        <v>1253</v>
      </c>
      <c r="B432" s="326">
        <v>46252</v>
      </c>
      <c r="C432" s="332">
        <v>0</v>
      </c>
      <c r="D432" s="332">
        <v>4.1666666666666664E-2</v>
      </c>
    </row>
    <row r="433" spans="1:4" ht="15.75" customHeight="1" x14ac:dyDescent="0.25">
      <c r="A433" s="324" t="s">
        <v>1254</v>
      </c>
      <c r="B433" s="326">
        <v>46252</v>
      </c>
      <c r="C433" s="332">
        <v>4.1666666666666664E-2</v>
      </c>
      <c r="D433" s="332">
        <v>8.3333333333333329E-2</v>
      </c>
    </row>
    <row r="434" spans="1:4" ht="15.75" customHeight="1" x14ac:dyDescent="0.25">
      <c r="A434" s="324" t="s">
        <v>1255</v>
      </c>
      <c r="B434" s="326">
        <v>46252</v>
      </c>
      <c r="C434" s="332">
        <v>8.3333333333333329E-2</v>
      </c>
      <c r="D434" s="332">
        <v>0.125</v>
      </c>
    </row>
    <row r="435" spans="1:4" ht="15.75" customHeight="1" x14ac:dyDescent="0.25">
      <c r="A435" s="324" t="s">
        <v>1256</v>
      </c>
      <c r="B435" s="326">
        <v>46252</v>
      </c>
      <c r="C435" s="332">
        <v>0.125</v>
      </c>
      <c r="D435" s="332">
        <v>0.16666666666666666</v>
      </c>
    </row>
    <row r="436" spans="1:4" ht="15.75" customHeight="1" x14ac:dyDescent="0.25">
      <c r="A436" s="324" t="s">
        <v>1257</v>
      </c>
      <c r="B436" s="326">
        <v>46252</v>
      </c>
      <c r="C436" s="332">
        <v>0.16666666666666666</v>
      </c>
      <c r="D436" s="332">
        <v>0.20833333333333334</v>
      </c>
    </row>
    <row r="437" spans="1:4" ht="15.75" customHeight="1" x14ac:dyDescent="0.25">
      <c r="A437" s="324" t="s">
        <v>1258</v>
      </c>
      <c r="B437" s="326">
        <v>46252</v>
      </c>
      <c r="C437" s="332">
        <v>0.20833333333333334</v>
      </c>
      <c r="D437" s="332">
        <v>0.25</v>
      </c>
    </row>
    <row r="438" spans="1:4" ht="15.75" customHeight="1" x14ac:dyDescent="0.25">
      <c r="A438" s="324" t="s">
        <v>807</v>
      </c>
      <c r="B438" s="326">
        <v>46253</v>
      </c>
      <c r="C438" s="332">
        <v>0.25</v>
      </c>
      <c r="D438" s="332">
        <v>0.29166666666666669</v>
      </c>
    </row>
    <row r="439" spans="1:4" ht="15.75" customHeight="1" x14ac:dyDescent="0.25">
      <c r="A439" s="324" t="s">
        <v>808</v>
      </c>
      <c r="B439" s="326">
        <v>46253</v>
      </c>
      <c r="C439" s="332">
        <v>0.29166666666666669</v>
      </c>
      <c r="D439" s="332">
        <v>0.33333333333333331</v>
      </c>
    </row>
    <row r="440" spans="1:4" ht="15.75" customHeight="1" x14ac:dyDescent="0.25">
      <c r="A440" s="324" t="s">
        <v>809</v>
      </c>
      <c r="B440" s="326">
        <v>46253</v>
      </c>
      <c r="C440" s="332">
        <v>0.33333333333333331</v>
      </c>
      <c r="D440" s="332">
        <v>0.375</v>
      </c>
    </row>
    <row r="441" spans="1:4" ht="15.75" customHeight="1" x14ac:dyDescent="0.25">
      <c r="A441" s="324" t="s">
        <v>810</v>
      </c>
      <c r="B441" s="326">
        <v>46253</v>
      </c>
      <c r="C441" s="332">
        <v>0.375</v>
      </c>
      <c r="D441" s="332">
        <v>0.41666666666666669</v>
      </c>
    </row>
    <row r="442" spans="1:4" ht="15.75" customHeight="1" x14ac:dyDescent="0.25">
      <c r="A442" s="324" t="s">
        <v>1003</v>
      </c>
      <c r="B442" s="326">
        <v>46253</v>
      </c>
      <c r="C442" s="332">
        <v>0.41666666666666669</v>
      </c>
      <c r="D442" s="332">
        <v>0.45833333333333331</v>
      </c>
    </row>
    <row r="443" spans="1:4" ht="15.75" customHeight="1" x14ac:dyDescent="0.25">
      <c r="A443" s="324" t="s">
        <v>1004</v>
      </c>
      <c r="B443" s="326">
        <v>46253</v>
      </c>
      <c r="C443" s="332">
        <v>0.45833333333333331</v>
      </c>
      <c r="D443" s="332">
        <v>0.5</v>
      </c>
    </row>
    <row r="444" spans="1:4" ht="15.75" customHeight="1" x14ac:dyDescent="0.25">
      <c r="A444" s="324" t="s">
        <v>1005</v>
      </c>
      <c r="B444" s="326">
        <v>46253</v>
      </c>
      <c r="C444" s="332">
        <v>0.5</v>
      </c>
      <c r="D444" s="332">
        <v>0.54166666666666663</v>
      </c>
    </row>
    <row r="445" spans="1:4" ht="15.75" customHeight="1" x14ac:dyDescent="0.25">
      <c r="A445" s="324" t="s">
        <v>1006</v>
      </c>
      <c r="B445" s="326">
        <v>46253</v>
      </c>
      <c r="C445" s="332">
        <v>0.54166666666666663</v>
      </c>
      <c r="D445" s="332">
        <v>0.58333333333333337</v>
      </c>
    </row>
    <row r="446" spans="1:4" ht="15.75" customHeight="1" x14ac:dyDescent="0.25">
      <c r="A446" s="324" t="s">
        <v>1007</v>
      </c>
      <c r="B446" s="326">
        <v>46253</v>
      </c>
      <c r="C446" s="332">
        <v>0.58333333333333337</v>
      </c>
      <c r="D446" s="332">
        <v>0.625</v>
      </c>
    </row>
    <row r="447" spans="1:4" ht="15.75" customHeight="1" x14ac:dyDescent="0.25">
      <c r="A447" s="324" t="s">
        <v>1008</v>
      </c>
      <c r="B447" s="326">
        <v>46253</v>
      </c>
      <c r="C447" s="332">
        <v>0.625</v>
      </c>
      <c r="D447" s="332">
        <v>0.66666666666666663</v>
      </c>
    </row>
    <row r="448" spans="1:4" ht="15.75" customHeight="1" x14ac:dyDescent="0.25">
      <c r="A448" s="324" t="s">
        <v>1009</v>
      </c>
      <c r="B448" s="326">
        <v>46253</v>
      </c>
      <c r="C448" s="332">
        <v>0.66666666666666663</v>
      </c>
      <c r="D448" s="332">
        <v>0.70833333333333337</v>
      </c>
    </row>
    <row r="449" spans="1:4" ht="15.75" customHeight="1" x14ac:dyDescent="0.25">
      <c r="A449" s="324" t="s">
        <v>1010</v>
      </c>
      <c r="B449" s="326">
        <v>46253</v>
      </c>
      <c r="C449" s="332">
        <v>0.70833333333333337</v>
      </c>
      <c r="D449" s="332">
        <v>0.75</v>
      </c>
    </row>
    <row r="450" spans="1:4" ht="15.75" customHeight="1" x14ac:dyDescent="0.25">
      <c r="A450" s="324" t="s">
        <v>1437</v>
      </c>
      <c r="B450" s="326">
        <v>46253</v>
      </c>
      <c r="C450" s="332">
        <v>0.75</v>
      </c>
      <c r="D450" s="332">
        <v>0.79166666666666663</v>
      </c>
    </row>
    <row r="451" spans="1:4" ht="15.75" customHeight="1" x14ac:dyDescent="0.25">
      <c r="A451" s="324" t="s">
        <v>1438</v>
      </c>
      <c r="B451" s="326">
        <v>46253</v>
      </c>
      <c r="C451" s="332">
        <v>0.79166666666666663</v>
      </c>
      <c r="D451" s="332">
        <v>0.83333333333333337</v>
      </c>
    </row>
    <row r="452" spans="1:4" ht="15.75" customHeight="1" x14ac:dyDescent="0.25">
      <c r="A452" s="324" t="s">
        <v>1439</v>
      </c>
      <c r="B452" s="326">
        <v>46253</v>
      </c>
      <c r="C452" s="332">
        <v>0.83333333333333337</v>
      </c>
      <c r="D452" s="332">
        <v>0.875</v>
      </c>
    </row>
    <row r="453" spans="1:4" ht="15.75" customHeight="1" x14ac:dyDescent="0.25">
      <c r="A453" s="324" t="s">
        <v>1440</v>
      </c>
      <c r="B453" s="326">
        <v>46253</v>
      </c>
      <c r="C453" s="332">
        <v>0.875</v>
      </c>
      <c r="D453" s="332">
        <v>0.91666666666666663</v>
      </c>
    </row>
    <row r="454" spans="1:4" ht="15.75" customHeight="1" x14ac:dyDescent="0.25">
      <c r="A454" s="324" t="s">
        <v>1259</v>
      </c>
      <c r="B454" s="326">
        <v>46253</v>
      </c>
      <c r="C454" s="332">
        <v>0.91666666666666663</v>
      </c>
      <c r="D454" s="332">
        <v>0.95833333333333337</v>
      </c>
    </row>
    <row r="455" spans="1:4" ht="15.75" customHeight="1" x14ac:dyDescent="0.25">
      <c r="A455" s="324" t="s">
        <v>1260</v>
      </c>
      <c r="B455" s="326">
        <v>46253</v>
      </c>
      <c r="C455" s="332">
        <v>0.95833333333333337</v>
      </c>
      <c r="D455" s="332">
        <v>0</v>
      </c>
    </row>
    <row r="456" spans="1:4" ht="15.75" customHeight="1" x14ac:dyDescent="0.25">
      <c r="A456" s="324" t="s">
        <v>1261</v>
      </c>
      <c r="B456" s="326">
        <v>46253</v>
      </c>
      <c r="C456" s="332">
        <v>0</v>
      </c>
      <c r="D456" s="332">
        <v>4.1666666666666664E-2</v>
      </c>
    </row>
    <row r="457" spans="1:4" ht="15.75" customHeight="1" x14ac:dyDescent="0.25">
      <c r="A457" s="324" t="s">
        <v>1262</v>
      </c>
      <c r="B457" s="326">
        <v>46253</v>
      </c>
      <c r="C457" s="332">
        <v>4.1666666666666664E-2</v>
      </c>
      <c r="D457" s="332">
        <v>8.3333333333333329E-2</v>
      </c>
    </row>
    <row r="458" spans="1:4" ht="15.75" customHeight="1" x14ac:dyDescent="0.25">
      <c r="A458" s="324" t="s">
        <v>1263</v>
      </c>
      <c r="B458" s="326">
        <v>46253</v>
      </c>
      <c r="C458" s="332">
        <v>8.3333333333333329E-2</v>
      </c>
      <c r="D458" s="332">
        <v>0.125</v>
      </c>
    </row>
    <row r="459" spans="1:4" ht="15.75" customHeight="1" x14ac:dyDescent="0.25">
      <c r="A459" s="324" t="s">
        <v>1264</v>
      </c>
      <c r="B459" s="326">
        <v>46253</v>
      </c>
      <c r="C459" s="332">
        <v>0.125</v>
      </c>
      <c r="D459" s="332">
        <v>0.16666666666666666</v>
      </c>
    </row>
    <row r="460" spans="1:4" ht="15.75" customHeight="1" x14ac:dyDescent="0.25">
      <c r="A460" s="324" t="s">
        <v>1265</v>
      </c>
      <c r="B460" s="326">
        <v>46253</v>
      </c>
      <c r="C460" s="332">
        <v>0.16666666666666666</v>
      </c>
      <c r="D460" s="332">
        <v>0.20833333333333334</v>
      </c>
    </row>
    <row r="461" spans="1:4" ht="15.75" customHeight="1" x14ac:dyDescent="0.25">
      <c r="A461" s="324" t="s">
        <v>1266</v>
      </c>
      <c r="B461" s="326">
        <v>46253</v>
      </c>
      <c r="C461" s="332">
        <v>0.20833333333333334</v>
      </c>
      <c r="D461" s="332">
        <v>0.25</v>
      </c>
    </row>
    <row r="462" spans="1:4" ht="15.75" customHeight="1" x14ac:dyDescent="0.25">
      <c r="A462" s="324" t="s">
        <v>811</v>
      </c>
      <c r="B462" s="326">
        <v>46254</v>
      </c>
      <c r="C462" s="332">
        <v>0.25</v>
      </c>
      <c r="D462" s="332">
        <v>0.29166666666666669</v>
      </c>
    </row>
    <row r="463" spans="1:4" ht="15.75" customHeight="1" x14ac:dyDescent="0.25">
      <c r="A463" s="324" t="s">
        <v>812</v>
      </c>
      <c r="B463" s="326">
        <v>46254</v>
      </c>
      <c r="C463" s="332">
        <v>0.29166666666666669</v>
      </c>
      <c r="D463" s="332">
        <v>0.33333333333333331</v>
      </c>
    </row>
    <row r="464" spans="1:4" ht="15.75" customHeight="1" x14ac:dyDescent="0.25">
      <c r="A464" s="324" t="s">
        <v>813</v>
      </c>
      <c r="B464" s="326">
        <v>46254</v>
      </c>
      <c r="C464" s="332">
        <v>0.33333333333333331</v>
      </c>
      <c r="D464" s="332">
        <v>0.375</v>
      </c>
    </row>
    <row r="465" spans="1:4" ht="15.75" customHeight="1" x14ac:dyDescent="0.25">
      <c r="A465" s="324" t="s">
        <v>814</v>
      </c>
      <c r="B465" s="326">
        <v>46254</v>
      </c>
      <c r="C465" s="332">
        <v>0.375</v>
      </c>
      <c r="D465" s="332">
        <v>0.41666666666666669</v>
      </c>
    </row>
    <row r="466" spans="1:4" ht="15.75" customHeight="1" x14ac:dyDescent="0.25">
      <c r="A466" s="324" t="s">
        <v>1011</v>
      </c>
      <c r="B466" s="326">
        <v>46254</v>
      </c>
      <c r="C466" s="332">
        <v>0.41666666666666669</v>
      </c>
      <c r="D466" s="332">
        <v>0.45833333333333331</v>
      </c>
    </row>
    <row r="467" spans="1:4" ht="15.75" customHeight="1" x14ac:dyDescent="0.25">
      <c r="A467" s="324" t="s">
        <v>1012</v>
      </c>
      <c r="B467" s="326">
        <v>46254</v>
      </c>
      <c r="C467" s="332">
        <v>0.45833333333333331</v>
      </c>
      <c r="D467" s="332">
        <v>0.5</v>
      </c>
    </row>
    <row r="468" spans="1:4" ht="15.75" customHeight="1" x14ac:dyDescent="0.25">
      <c r="A468" s="324" t="s">
        <v>1013</v>
      </c>
      <c r="B468" s="326">
        <v>46254</v>
      </c>
      <c r="C468" s="332">
        <v>0.5</v>
      </c>
      <c r="D468" s="332">
        <v>0.54166666666666663</v>
      </c>
    </row>
    <row r="469" spans="1:4" ht="15.75" customHeight="1" x14ac:dyDescent="0.25">
      <c r="A469" s="324" t="s">
        <v>1014</v>
      </c>
      <c r="B469" s="326">
        <v>46254</v>
      </c>
      <c r="C469" s="332">
        <v>0.54166666666666663</v>
      </c>
      <c r="D469" s="332">
        <v>0.58333333333333337</v>
      </c>
    </row>
    <row r="470" spans="1:4" ht="15.75" customHeight="1" x14ac:dyDescent="0.25">
      <c r="A470" s="324" t="s">
        <v>1015</v>
      </c>
      <c r="B470" s="326">
        <v>46254</v>
      </c>
      <c r="C470" s="332">
        <v>0.58333333333333337</v>
      </c>
      <c r="D470" s="332">
        <v>0.625</v>
      </c>
    </row>
    <row r="471" spans="1:4" ht="15.75" customHeight="1" x14ac:dyDescent="0.25">
      <c r="A471" s="324" t="s">
        <v>1016</v>
      </c>
      <c r="B471" s="326">
        <v>46254</v>
      </c>
      <c r="C471" s="332">
        <v>0.625</v>
      </c>
      <c r="D471" s="332">
        <v>0.66666666666666663</v>
      </c>
    </row>
    <row r="472" spans="1:4" ht="15.75" customHeight="1" x14ac:dyDescent="0.25">
      <c r="A472" s="324" t="s">
        <v>1017</v>
      </c>
      <c r="B472" s="326">
        <v>46254</v>
      </c>
      <c r="C472" s="332">
        <v>0.66666666666666663</v>
      </c>
      <c r="D472" s="332">
        <v>0.70833333333333337</v>
      </c>
    </row>
    <row r="473" spans="1:4" ht="15.75" customHeight="1" x14ac:dyDescent="0.25">
      <c r="A473" s="324" t="s">
        <v>1018</v>
      </c>
      <c r="B473" s="326">
        <v>46254</v>
      </c>
      <c r="C473" s="332">
        <v>0.70833333333333337</v>
      </c>
      <c r="D473" s="332">
        <v>0.75</v>
      </c>
    </row>
    <row r="474" spans="1:4" ht="15.75" customHeight="1" x14ac:dyDescent="0.25">
      <c r="A474" s="324" t="s">
        <v>1441</v>
      </c>
      <c r="B474" s="326">
        <v>46254</v>
      </c>
      <c r="C474" s="332">
        <v>0.75</v>
      </c>
      <c r="D474" s="332">
        <v>0.79166666666666663</v>
      </c>
    </row>
    <row r="475" spans="1:4" ht="15.75" customHeight="1" x14ac:dyDescent="0.25">
      <c r="A475" s="324" t="s">
        <v>1442</v>
      </c>
      <c r="B475" s="326">
        <v>46254</v>
      </c>
      <c r="C475" s="332">
        <v>0.79166666666666663</v>
      </c>
      <c r="D475" s="332">
        <v>0.83333333333333337</v>
      </c>
    </row>
    <row r="476" spans="1:4" ht="15.75" customHeight="1" x14ac:dyDescent="0.25">
      <c r="A476" s="324" t="s">
        <v>1443</v>
      </c>
      <c r="B476" s="326">
        <v>46254</v>
      </c>
      <c r="C476" s="332">
        <v>0.83333333333333337</v>
      </c>
      <c r="D476" s="332">
        <v>0.875</v>
      </c>
    </row>
    <row r="477" spans="1:4" ht="15.75" customHeight="1" x14ac:dyDescent="0.25">
      <c r="A477" s="324" t="s">
        <v>1444</v>
      </c>
      <c r="B477" s="326">
        <v>46254</v>
      </c>
      <c r="C477" s="332">
        <v>0.875</v>
      </c>
      <c r="D477" s="332">
        <v>0.91666666666666663</v>
      </c>
    </row>
    <row r="478" spans="1:4" ht="15.75" customHeight="1" x14ac:dyDescent="0.25">
      <c r="A478" s="324" t="s">
        <v>1267</v>
      </c>
      <c r="B478" s="326">
        <v>46254</v>
      </c>
      <c r="C478" s="332">
        <v>0.91666666666666663</v>
      </c>
      <c r="D478" s="332">
        <v>0.95833333333333337</v>
      </c>
    </row>
    <row r="479" spans="1:4" ht="15.75" customHeight="1" x14ac:dyDescent="0.25">
      <c r="A479" s="324" t="s">
        <v>1268</v>
      </c>
      <c r="B479" s="326">
        <v>46254</v>
      </c>
      <c r="C479" s="332">
        <v>0.95833333333333337</v>
      </c>
      <c r="D479" s="332">
        <v>0</v>
      </c>
    </row>
    <row r="480" spans="1:4" ht="15.75" customHeight="1" x14ac:dyDescent="0.25">
      <c r="A480" s="324" t="s">
        <v>1269</v>
      </c>
      <c r="B480" s="326">
        <v>46254</v>
      </c>
      <c r="C480" s="332">
        <v>0</v>
      </c>
      <c r="D480" s="332">
        <v>4.1666666666666664E-2</v>
      </c>
    </row>
    <row r="481" spans="1:4" ht="15.75" customHeight="1" x14ac:dyDescent="0.25">
      <c r="A481" s="324" t="s">
        <v>1270</v>
      </c>
      <c r="B481" s="326">
        <v>46254</v>
      </c>
      <c r="C481" s="332">
        <v>4.1666666666666664E-2</v>
      </c>
      <c r="D481" s="332">
        <v>8.3333333333333329E-2</v>
      </c>
    </row>
    <row r="482" spans="1:4" ht="15.75" customHeight="1" x14ac:dyDescent="0.25">
      <c r="A482" s="324" t="s">
        <v>1271</v>
      </c>
      <c r="B482" s="326">
        <v>46254</v>
      </c>
      <c r="C482" s="332">
        <v>8.3333333333333329E-2</v>
      </c>
      <c r="D482" s="332">
        <v>0.125</v>
      </c>
    </row>
    <row r="483" spans="1:4" ht="15.75" customHeight="1" x14ac:dyDescent="0.25">
      <c r="A483" s="324" t="s">
        <v>1272</v>
      </c>
      <c r="B483" s="326">
        <v>46254</v>
      </c>
      <c r="C483" s="332">
        <v>0.125</v>
      </c>
      <c r="D483" s="332">
        <v>0.16666666666666666</v>
      </c>
    </row>
    <row r="484" spans="1:4" ht="15.75" customHeight="1" x14ac:dyDescent="0.25">
      <c r="A484" s="324" t="s">
        <v>1273</v>
      </c>
      <c r="B484" s="326">
        <v>46254</v>
      </c>
      <c r="C484" s="332">
        <v>0.16666666666666666</v>
      </c>
      <c r="D484" s="332">
        <v>0.20833333333333334</v>
      </c>
    </row>
    <row r="485" spans="1:4" ht="15.75" customHeight="1" x14ac:dyDescent="0.25">
      <c r="A485" s="324" t="s">
        <v>1274</v>
      </c>
      <c r="B485" s="326">
        <v>46254</v>
      </c>
      <c r="C485" s="332">
        <v>0.20833333333333334</v>
      </c>
      <c r="D485" s="332">
        <v>0.25</v>
      </c>
    </row>
    <row r="486" spans="1:4" ht="15.75" customHeight="1" x14ac:dyDescent="0.25">
      <c r="A486" s="324" t="s">
        <v>815</v>
      </c>
      <c r="B486" s="326">
        <v>46255</v>
      </c>
      <c r="C486" s="332">
        <v>0.25</v>
      </c>
      <c r="D486" s="332">
        <v>0.29166666666666669</v>
      </c>
    </row>
    <row r="487" spans="1:4" ht="15.75" customHeight="1" x14ac:dyDescent="0.25">
      <c r="A487" s="324" t="s">
        <v>816</v>
      </c>
      <c r="B487" s="326">
        <v>46255</v>
      </c>
      <c r="C487" s="332">
        <v>0.29166666666666669</v>
      </c>
      <c r="D487" s="332">
        <v>0.33333333333333331</v>
      </c>
    </row>
    <row r="488" spans="1:4" ht="15.75" customHeight="1" x14ac:dyDescent="0.25">
      <c r="A488" s="324" t="s">
        <v>817</v>
      </c>
      <c r="B488" s="326">
        <v>46255</v>
      </c>
      <c r="C488" s="332">
        <v>0.33333333333333331</v>
      </c>
      <c r="D488" s="332">
        <v>0.375</v>
      </c>
    </row>
    <row r="489" spans="1:4" ht="15.75" customHeight="1" x14ac:dyDescent="0.25">
      <c r="A489" s="324" t="s">
        <v>818</v>
      </c>
      <c r="B489" s="326">
        <v>46255</v>
      </c>
      <c r="C489" s="332">
        <v>0.375</v>
      </c>
      <c r="D489" s="332">
        <v>0.41666666666666669</v>
      </c>
    </row>
    <row r="490" spans="1:4" ht="15.75" customHeight="1" x14ac:dyDescent="0.25">
      <c r="A490" s="324" t="s">
        <v>1019</v>
      </c>
      <c r="B490" s="326">
        <v>46255</v>
      </c>
      <c r="C490" s="332">
        <v>0.41666666666666669</v>
      </c>
      <c r="D490" s="332">
        <v>0.45833333333333331</v>
      </c>
    </row>
    <row r="491" spans="1:4" ht="15.75" customHeight="1" x14ac:dyDescent="0.25">
      <c r="A491" s="324" t="s">
        <v>1020</v>
      </c>
      <c r="B491" s="326">
        <v>46255</v>
      </c>
      <c r="C491" s="332">
        <v>0.45833333333333331</v>
      </c>
      <c r="D491" s="332">
        <v>0.5</v>
      </c>
    </row>
    <row r="492" spans="1:4" ht="15.75" customHeight="1" x14ac:dyDescent="0.25">
      <c r="A492" s="324" t="s">
        <v>1021</v>
      </c>
      <c r="B492" s="326">
        <v>46255</v>
      </c>
      <c r="C492" s="332">
        <v>0.5</v>
      </c>
      <c r="D492" s="332">
        <v>0.54166666666666663</v>
      </c>
    </row>
    <row r="493" spans="1:4" ht="15.75" customHeight="1" x14ac:dyDescent="0.25">
      <c r="A493" s="324" t="s">
        <v>1022</v>
      </c>
      <c r="B493" s="326">
        <v>46255</v>
      </c>
      <c r="C493" s="332">
        <v>0.54166666666666663</v>
      </c>
      <c r="D493" s="332">
        <v>0.58333333333333337</v>
      </c>
    </row>
    <row r="494" spans="1:4" ht="15.75" customHeight="1" x14ac:dyDescent="0.25">
      <c r="A494" s="324" t="s">
        <v>1023</v>
      </c>
      <c r="B494" s="326">
        <v>46255</v>
      </c>
      <c r="C494" s="332">
        <v>0.58333333333333337</v>
      </c>
      <c r="D494" s="332">
        <v>0.625</v>
      </c>
    </row>
    <row r="495" spans="1:4" ht="15.75" customHeight="1" x14ac:dyDescent="0.25">
      <c r="A495" s="324" t="s">
        <v>1024</v>
      </c>
      <c r="B495" s="326">
        <v>46255</v>
      </c>
      <c r="C495" s="332">
        <v>0.625</v>
      </c>
      <c r="D495" s="332">
        <v>0.66666666666666663</v>
      </c>
    </row>
    <row r="496" spans="1:4" ht="15.75" customHeight="1" x14ac:dyDescent="0.25">
      <c r="A496" s="324" t="s">
        <v>1025</v>
      </c>
      <c r="B496" s="326">
        <v>46255</v>
      </c>
      <c r="C496" s="332">
        <v>0.66666666666666663</v>
      </c>
      <c r="D496" s="332">
        <v>0.70833333333333337</v>
      </c>
    </row>
    <row r="497" spans="1:4" ht="15.75" customHeight="1" x14ac:dyDescent="0.25">
      <c r="A497" s="324" t="s">
        <v>1026</v>
      </c>
      <c r="B497" s="326">
        <v>46255</v>
      </c>
      <c r="C497" s="332">
        <v>0.70833333333333337</v>
      </c>
      <c r="D497" s="332">
        <v>0.75</v>
      </c>
    </row>
    <row r="498" spans="1:4" ht="15.75" customHeight="1" x14ac:dyDescent="0.25">
      <c r="A498" s="324" t="s">
        <v>1445</v>
      </c>
      <c r="B498" s="326">
        <v>46255</v>
      </c>
      <c r="C498" s="332">
        <v>0.75</v>
      </c>
      <c r="D498" s="332">
        <v>0.79166666666666663</v>
      </c>
    </row>
    <row r="499" spans="1:4" ht="15.75" customHeight="1" x14ac:dyDescent="0.25">
      <c r="A499" s="324" t="s">
        <v>1446</v>
      </c>
      <c r="B499" s="326">
        <v>46255</v>
      </c>
      <c r="C499" s="332">
        <v>0.79166666666666663</v>
      </c>
      <c r="D499" s="332">
        <v>0.83333333333333337</v>
      </c>
    </row>
    <row r="500" spans="1:4" ht="15.75" customHeight="1" x14ac:dyDescent="0.25">
      <c r="A500" s="324" t="s">
        <v>1447</v>
      </c>
      <c r="B500" s="326">
        <v>46255</v>
      </c>
      <c r="C500" s="332">
        <v>0.83333333333333337</v>
      </c>
      <c r="D500" s="332">
        <v>0.875</v>
      </c>
    </row>
    <row r="501" spans="1:4" ht="15.75" customHeight="1" x14ac:dyDescent="0.25">
      <c r="A501" s="324" t="s">
        <v>1448</v>
      </c>
      <c r="B501" s="326">
        <v>46255</v>
      </c>
      <c r="C501" s="332">
        <v>0.875</v>
      </c>
      <c r="D501" s="332">
        <v>0.91666666666666663</v>
      </c>
    </row>
    <row r="502" spans="1:4" ht="15.75" customHeight="1" x14ac:dyDescent="0.25">
      <c r="A502" s="324" t="s">
        <v>1275</v>
      </c>
      <c r="B502" s="326">
        <v>46255</v>
      </c>
      <c r="C502" s="332">
        <v>0.91666666666666663</v>
      </c>
      <c r="D502" s="332">
        <v>0.95833333333333337</v>
      </c>
    </row>
    <row r="503" spans="1:4" ht="15.75" customHeight="1" x14ac:dyDescent="0.25">
      <c r="A503" s="324" t="s">
        <v>1276</v>
      </c>
      <c r="B503" s="326">
        <v>46255</v>
      </c>
      <c r="C503" s="332">
        <v>0.95833333333333337</v>
      </c>
      <c r="D503" s="332">
        <v>0</v>
      </c>
    </row>
    <row r="504" spans="1:4" ht="15.75" customHeight="1" x14ac:dyDescent="0.25">
      <c r="A504" s="324" t="s">
        <v>1277</v>
      </c>
      <c r="B504" s="326">
        <v>46255</v>
      </c>
      <c r="C504" s="332">
        <v>0</v>
      </c>
      <c r="D504" s="332">
        <v>4.1666666666666664E-2</v>
      </c>
    </row>
    <row r="505" spans="1:4" ht="15.75" customHeight="1" x14ac:dyDescent="0.25">
      <c r="A505" s="324" t="s">
        <v>1278</v>
      </c>
      <c r="B505" s="326">
        <v>46255</v>
      </c>
      <c r="C505" s="332">
        <v>4.1666666666666664E-2</v>
      </c>
      <c r="D505" s="332">
        <v>8.3333333333333329E-2</v>
      </c>
    </row>
    <row r="506" spans="1:4" ht="15.75" customHeight="1" x14ac:dyDescent="0.25">
      <c r="A506" s="324" t="s">
        <v>1279</v>
      </c>
      <c r="B506" s="326">
        <v>46255</v>
      </c>
      <c r="C506" s="332">
        <v>8.3333333333333329E-2</v>
      </c>
      <c r="D506" s="332">
        <v>0.125</v>
      </c>
    </row>
    <row r="507" spans="1:4" ht="15.75" customHeight="1" x14ac:dyDescent="0.25">
      <c r="A507" s="324" t="s">
        <v>1280</v>
      </c>
      <c r="B507" s="326">
        <v>46255</v>
      </c>
      <c r="C507" s="332">
        <v>0.125</v>
      </c>
      <c r="D507" s="332">
        <v>0.16666666666666666</v>
      </c>
    </row>
    <row r="508" spans="1:4" ht="15.75" customHeight="1" x14ac:dyDescent="0.25">
      <c r="A508" s="324" t="s">
        <v>1281</v>
      </c>
      <c r="B508" s="326">
        <v>46255</v>
      </c>
      <c r="C508" s="332">
        <v>0.16666666666666666</v>
      </c>
      <c r="D508" s="332">
        <v>0.20833333333333334</v>
      </c>
    </row>
    <row r="509" spans="1:4" ht="15.75" customHeight="1" x14ac:dyDescent="0.25">
      <c r="A509" s="324" t="s">
        <v>1282</v>
      </c>
      <c r="B509" s="326">
        <v>46255</v>
      </c>
      <c r="C509" s="332">
        <v>0.20833333333333334</v>
      </c>
      <c r="D509" s="332">
        <v>0.25</v>
      </c>
    </row>
    <row r="510" spans="1:4" ht="15.75" customHeight="1" x14ac:dyDescent="0.25">
      <c r="A510" s="324" t="s">
        <v>819</v>
      </c>
      <c r="B510" s="326">
        <v>46256</v>
      </c>
      <c r="C510" s="332">
        <v>0.25</v>
      </c>
      <c r="D510" s="332">
        <v>0.29166666666666669</v>
      </c>
    </row>
    <row r="511" spans="1:4" ht="15.75" customHeight="1" x14ac:dyDescent="0.25">
      <c r="A511" s="324" t="s">
        <v>820</v>
      </c>
      <c r="B511" s="326">
        <v>46256</v>
      </c>
      <c r="C511" s="332">
        <v>0.29166666666666669</v>
      </c>
      <c r="D511" s="332">
        <v>0.33333333333333331</v>
      </c>
    </row>
    <row r="512" spans="1:4" ht="15.75" customHeight="1" x14ac:dyDescent="0.25">
      <c r="A512" s="324" t="s">
        <v>821</v>
      </c>
      <c r="B512" s="326">
        <v>46256</v>
      </c>
      <c r="C512" s="332">
        <v>0.33333333333333331</v>
      </c>
      <c r="D512" s="332">
        <v>0.375</v>
      </c>
    </row>
    <row r="513" spans="1:4" ht="15.75" customHeight="1" x14ac:dyDescent="0.25">
      <c r="A513" s="324" t="s">
        <v>822</v>
      </c>
      <c r="B513" s="326">
        <v>46256</v>
      </c>
      <c r="C513" s="332">
        <v>0.375</v>
      </c>
      <c r="D513" s="332">
        <v>0.41666666666666669</v>
      </c>
    </row>
    <row r="514" spans="1:4" ht="15.75" customHeight="1" x14ac:dyDescent="0.25">
      <c r="A514" s="324" t="s">
        <v>1027</v>
      </c>
      <c r="B514" s="326">
        <v>46256</v>
      </c>
      <c r="C514" s="332">
        <v>0.41666666666666669</v>
      </c>
      <c r="D514" s="332">
        <v>0.45833333333333331</v>
      </c>
    </row>
    <row r="515" spans="1:4" ht="15.75" customHeight="1" x14ac:dyDescent="0.25">
      <c r="A515" s="324" t="s">
        <v>1028</v>
      </c>
      <c r="B515" s="326">
        <v>46256</v>
      </c>
      <c r="C515" s="332">
        <v>0.45833333333333331</v>
      </c>
      <c r="D515" s="332">
        <v>0.5</v>
      </c>
    </row>
    <row r="516" spans="1:4" ht="15.75" customHeight="1" x14ac:dyDescent="0.25">
      <c r="A516" s="324" t="s">
        <v>1029</v>
      </c>
      <c r="B516" s="326">
        <v>46256</v>
      </c>
      <c r="C516" s="332">
        <v>0.5</v>
      </c>
      <c r="D516" s="332">
        <v>0.54166666666666663</v>
      </c>
    </row>
    <row r="517" spans="1:4" ht="15.75" customHeight="1" x14ac:dyDescent="0.25">
      <c r="A517" s="324" t="s">
        <v>1030</v>
      </c>
      <c r="B517" s="326">
        <v>46256</v>
      </c>
      <c r="C517" s="332">
        <v>0.54166666666666663</v>
      </c>
      <c r="D517" s="332">
        <v>0.58333333333333337</v>
      </c>
    </row>
    <row r="518" spans="1:4" ht="15.75" customHeight="1" x14ac:dyDescent="0.25">
      <c r="A518" s="324" t="s">
        <v>1031</v>
      </c>
      <c r="B518" s="326">
        <v>46256</v>
      </c>
      <c r="C518" s="332">
        <v>0.58333333333333337</v>
      </c>
      <c r="D518" s="332">
        <v>0.625</v>
      </c>
    </row>
    <row r="519" spans="1:4" ht="15.75" customHeight="1" x14ac:dyDescent="0.25">
      <c r="A519" s="324" t="s">
        <v>1032</v>
      </c>
      <c r="B519" s="326">
        <v>46256</v>
      </c>
      <c r="C519" s="332">
        <v>0.625</v>
      </c>
      <c r="D519" s="332">
        <v>0.66666666666666663</v>
      </c>
    </row>
    <row r="520" spans="1:4" ht="15.75" customHeight="1" x14ac:dyDescent="0.25">
      <c r="A520" s="324" t="s">
        <v>1033</v>
      </c>
      <c r="B520" s="326">
        <v>46256</v>
      </c>
      <c r="C520" s="332">
        <v>0.66666666666666663</v>
      </c>
      <c r="D520" s="332">
        <v>0.70833333333333337</v>
      </c>
    </row>
    <row r="521" spans="1:4" ht="15.75" customHeight="1" x14ac:dyDescent="0.25">
      <c r="A521" s="324" t="s">
        <v>1034</v>
      </c>
      <c r="B521" s="326">
        <v>46256</v>
      </c>
      <c r="C521" s="332">
        <v>0.70833333333333337</v>
      </c>
      <c r="D521" s="332">
        <v>0.75</v>
      </c>
    </row>
    <row r="522" spans="1:4" ht="15.75" customHeight="1" x14ac:dyDescent="0.25">
      <c r="A522" s="324" t="s">
        <v>1449</v>
      </c>
      <c r="B522" s="326">
        <v>46256</v>
      </c>
      <c r="C522" s="332">
        <v>0.75</v>
      </c>
      <c r="D522" s="332">
        <v>0.79166666666666663</v>
      </c>
    </row>
    <row r="523" spans="1:4" ht="15.75" customHeight="1" x14ac:dyDescent="0.25">
      <c r="A523" s="324" t="s">
        <v>1450</v>
      </c>
      <c r="B523" s="326">
        <v>46256</v>
      </c>
      <c r="C523" s="332">
        <v>0.79166666666666663</v>
      </c>
      <c r="D523" s="332">
        <v>0.83333333333333337</v>
      </c>
    </row>
    <row r="524" spans="1:4" ht="15.75" customHeight="1" x14ac:dyDescent="0.25">
      <c r="A524" s="324" t="s">
        <v>1451</v>
      </c>
      <c r="B524" s="326">
        <v>46256</v>
      </c>
      <c r="C524" s="332">
        <v>0.83333333333333337</v>
      </c>
      <c r="D524" s="332">
        <v>0.875</v>
      </c>
    </row>
    <row r="525" spans="1:4" ht="15.75" customHeight="1" x14ac:dyDescent="0.25">
      <c r="A525" s="324" t="s">
        <v>1452</v>
      </c>
      <c r="B525" s="326">
        <v>46256</v>
      </c>
      <c r="C525" s="332">
        <v>0.875</v>
      </c>
      <c r="D525" s="332">
        <v>0.91666666666666663</v>
      </c>
    </row>
    <row r="526" spans="1:4" ht="15.75" customHeight="1" x14ac:dyDescent="0.25">
      <c r="A526" s="324" t="s">
        <v>1283</v>
      </c>
      <c r="B526" s="326">
        <v>46256</v>
      </c>
      <c r="C526" s="332">
        <v>0.91666666666666663</v>
      </c>
      <c r="D526" s="332">
        <v>0.95833333333333337</v>
      </c>
    </row>
    <row r="527" spans="1:4" ht="15.75" customHeight="1" x14ac:dyDescent="0.25">
      <c r="A527" s="324" t="s">
        <v>1284</v>
      </c>
      <c r="B527" s="326">
        <v>46256</v>
      </c>
      <c r="C527" s="332">
        <v>0.95833333333333337</v>
      </c>
      <c r="D527" s="332">
        <v>0</v>
      </c>
    </row>
    <row r="528" spans="1:4" ht="15.75" customHeight="1" x14ac:dyDescent="0.25">
      <c r="A528" s="324" t="s">
        <v>1285</v>
      </c>
      <c r="B528" s="326">
        <v>46256</v>
      </c>
      <c r="C528" s="332">
        <v>0</v>
      </c>
      <c r="D528" s="332">
        <v>4.1666666666666664E-2</v>
      </c>
    </row>
    <row r="529" spans="1:4" ht="15.75" customHeight="1" x14ac:dyDescent="0.25">
      <c r="A529" s="324" t="s">
        <v>1286</v>
      </c>
      <c r="B529" s="326">
        <v>46256</v>
      </c>
      <c r="C529" s="332">
        <v>4.1666666666666664E-2</v>
      </c>
      <c r="D529" s="332">
        <v>8.3333333333333329E-2</v>
      </c>
    </row>
    <row r="530" spans="1:4" ht="15.75" customHeight="1" x14ac:dyDescent="0.25">
      <c r="A530" s="324" t="s">
        <v>1287</v>
      </c>
      <c r="B530" s="326">
        <v>46256</v>
      </c>
      <c r="C530" s="332">
        <v>8.3333333333333329E-2</v>
      </c>
      <c r="D530" s="332">
        <v>0.125</v>
      </c>
    </row>
    <row r="531" spans="1:4" ht="15.75" customHeight="1" x14ac:dyDescent="0.25">
      <c r="A531" s="324" t="s">
        <v>1288</v>
      </c>
      <c r="B531" s="326">
        <v>46256</v>
      </c>
      <c r="C531" s="332">
        <v>0.125</v>
      </c>
      <c r="D531" s="332">
        <v>0.16666666666666666</v>
      </c>
    </row>
    <row r="532" spans="1:4" ht="15.75" customHeight="1" x14ac:dyDescent="0.25">
      <c r="A532" s="324" t="s">
        <v>1289</v>
      </c>
      <c r="B532" s="326">
        <v>46256</v>
      </c>
      <c r="C532" s="332">
        <v>0.16666666666666666</v>
      </c>
      <c r="D532" s="332">
        <v>0.20833333333333334</v>
      </c>
    </row>
    <row r="533" spans="1:4" ht="15.75" customHeight="1" x14ac:dyDescent="0.25">
      <c r="A533" s="324" t="s">
        <v>1290</v>
      </c>
      <c r="B533" s="326">
        <v>46256</v>
      </c>
      <c r="C533" s="332">
        <v>0.20833333333333334</v>
      </c>
      <c r="D533" s="332">
        <v>0.25</v>
      </c>
    </row>
    <row r="534" spans="1:4" ht="15.75" customHeight="1" x14ac:dyDescent="0.25">
      <c r="A534" s="324" t="s">
        <v>823</v>
      </c>
      <c r="B534" s="326">
        <v>46257</v>
      </c>
      <c r="C534" s="332">
        <v>0.25</v>
      </c>
      <c r="D534" s="332">
        <v>0.29166666666666669</v>
      </c>
    </row>
    <row r="535" spans="1:4" ht="15.75" customHeight="1" x14ac:dyDescent="0.25">
      <c r="A535" s="324" t="s">
        <v>824</v>
      </c>
      <c r="B535" s="326">
        <v>46257</v>
      </c>
      <c r="C535" s="332">
        <v>0.29166666666666669</v>
      </c>
      <c r="D535" s="332">
        <v>0.33333333333333331</v>
      </c>
    </row>
    <row r="536" spans="1:4" ht="15.75" customHeight="1" x14ac:dyDescent="0.25">
      <c r="A536" s="324" t="s">
        <v>825</v>
      </c>
      <c r="B536" s="326">
        <v>46257</v>
      </c>
      <c r="C536" s="332">
        <v>0.33333333333333331</v>
      </c>
      <c r="D536" s="332">
        <v>0.375</v>
      </c>
    </row>
    <row r="537" spans="1:4" ht="15.75" customHeight="1" x14ac:dyDescent="0.25">
      <c r="A537" s="324" t="s">
        <v>826</v>
      </c>
      <c r="B537" s="326">
        <v>46257</v>
      </c>
      <c r="C537" s="332">
        <v>0.375</v>
      </c>
      <c r="D537" s="332">
        <v>0.41666666666666669</v>
      </c>
    </row>
    <row r="538" spans="1:4" ht="15.75" customHeight="1" x14ac:dyDescent="0.25">
      <c r="A538" s="324" t="s">
        <v>1035</v>
      </c>
      <c r="B538" s="326">
        <v>46257</v>
      </c>
      <c r="C538" s="332">
        <v>0.41666666666666669</v>
      </c>
      <c r="D538" s="332">
        <v>0.45833333333333331</v>
      </c>
    </row>
    <row r="539" spans="1:4" ht="15.75" customHeight="1" x14ac:dyDescent="0.25">
      <c r="A539" s="324" t="s">
        <v>1036</v>
      </c>
      <c r="B539" s="326">
        <v>46257</v>
      </c>
      <c r="C539" s="332">
        <v>0.45833333333333331</v>
      </c>
      <c r="D539" s="332">
        <v>0.5</v>
      </c>
    </row>
    <row r="540" spans="1:4" ht="15.75" customHeight="1" x14ac:dyDescent="0.25">
      <c r="A540" s="324" t="s">
        <v>1037</v>
      </c>
      <c r="B540" s="326">
        <v>46257</v>
      </c>
      <c r="C540" s="332">
        <v>0.5</v>
      </c>
      <c r="D540" s="332">
        <v>0.54166666666666663</v>
      </c>
    </row>
    <row r="541" spans="1:4" ht="15.75" customHeight="1" x14ac:dyDescent="0.25">
      <c r="A541" s="324" t="s">
        <v>1038</v>
      </c>
      <c r="B541" s="326">
        <v>46257</v>
      </c>
      <c r="C541" s="332">
        <v>0.54166666666666663</v>
      </c>
      <c r="D541" s="332">
        <v>0.58333333333333337</v>
      </c>
    </row>
    <row r="542" spans="1:4" ht="15.75" customHeight="1" x14ac:dyDescent="0.25">
      <c r="A542" s="324" t="s">
        <v>1039</v>
      </c>
      <c r="B542" s="326">
        <v>46257</v>
      </c>
      <c r="C542" s="332">
        <v>0.58333333333333337</v>
      </c>
      <c r="D542" s="332">
        <v>0.625</v>
      </c>
    </row>
    <row r="543" spans="1:4" ht="15.75" customHeight="1" x14ac:dyDescent="0.25">
      <c r="A543" s="324" t="s">
        <v>1040</v>
      </c>
      <c r="B543" s="326">
        <v>46257</v>
      </c>
      <c r="C543" s="332">
        <v>0.625</v>
      </c>
      <c r="D543" s="332">
        <v>0.66666666666666663</v>
      </c>
    </row>
    <row r="544" spans="1:4" ht="15.75" customHeight="1" x14ac:dyDescent="0.25">
      <c r="A544" s="324" t="s">
        <v>1041</v>
      </c>
      <c r="B544" s="326">
        <v>46257</v>
      </c>
      <c r="C544" s="332">
        <v>0.66666666666666663</v>
      </c>
      <c r="D544" s="332">
        <v>0.70833333333333337</v>
      </c>
    </row>
    <row r="545" spans="1:4" ht="15.75" customHeight="1" x14ac:dyDescent="0.25">
      <c r="A545" s="324" t="s">
        <v>1042</v>
      </c>
      <c r="B545" s="326">
        <v>46257</v>
      </c>
      <c r="C545" s="332">
        <v>0.70833333333333337</v>
      </c>
      <c r="D545" s="332">
        <v>0.75</v>
      </c>
    </row>
    <row r="546" spans="1:4" ht="15.75" customHeight="1" x14ac:dyDescent="0.25">
      <c r="A546" s="324" t="s">
        <v>1453</v>
      </c>
      <c r="B546" s="326">
        <v>46257</v>
      </c>
      <c r="C546" s="332">
        <v>0.75</v>
      </c>
      <c r="D546" s="332">
        <v>0.79166666666666663</v>
      </c>
    </row>
    <row r="547" spans="1:4" ht="15.75" customHeight="1" x14ac:dyDescent="0.25">
      <c r="A547" s="324" t="s">
        <v>1454</v>
      </c>
      <c r="B547" s="326">
        <v>46257</v>
      </c>
      <c r="C547" s="332">
        <v>0.79166666666666663</v>
      </c>
      <c r="D547" s="332">
        <v>0.83333333333333337</v>
      </c>
    </row>
    <row r="548" spans="1:4" ht="15.75" customHeight="1" x14ac:dyDescent="0.25">
      <c r="A548" s="324" t="s">
        <v>1455</v>
      </c>
      <c r="B548" s="326">
        <v>46257</v>
      </c>
      <c r="C548" s="332">
        <v>0.83333333333333337</v>
      </c>
      <c r="D548" s="332">
        <v>0.875</v>
      </c>
    </row>
    <row r="549" spans="1:4" ht="15.75" customHeight="1" x14ac:dyDescent="0.25">
      <c r="A549" s="324" t="s">
        <v>1456</v>
      </c>
      <c r="B549" s="326">
        <v>46257</v>
      </c>
      <c r="C549" s="332">
        <v>0.875</v>
      </c>
      <c r="D549" s="332">
        <v>0.91666666666666663</v>
      </c>
    </row>
    <row r="550" spans="1:4" ht="15.75" customHeight="1" x14ac:dyDescent="0.25">
      <c r="A550" s="324" t="s">
        <v>1291</v>
      </c>
      <c r="B550" s="326">
        <v>46257</v>
      </c>
      <c r="C550" s="332">
        <v>0.91666666666666663</v>
      </c>
      <c r="D550" s="332">
        <v>0.95833333333333337</v>
      </c>
    </row>
    <row r="551" spans="1:4" ht="15.75" customHeight="1" x14ac:dyDescent="0.25">
      <c r="A551" s="324" t="s">
        <v>1292</v>
      </c>
      <c r="B551" s="326">
        <v>46257</v>
      </c>
      <c r="C551" s="332">
        <v>0.95833333333333337</v>
      </c>
      <c r="D551" s="332">
        <v>0</v>
      </c>
    </row>
    <row r="552" spans="1:4" ht="15.75" customHeight="1" x14ac:dyDescent="0.25">
      <c r="A552" s="324" t="s">
        <v>1293</v>
      </c>
      <c r="B552" s="326">
        <v>46257</v>
      </c>
      <c r="C552" s="332">
        <v>0</v>
      </c>
      <c r="D552" s="332">
        <v>4.1666666666666664E-2</v>
      </c>
    </row>
    <row r="553" spans="1:4" ht="15.75" customHeight="1" x14ac:dyDescent="0.25">
      <c r="A553" s="324" t="s">
        <v>1294</v>
      </c>
      <c r="B553" s="326">
        <v>46257</v>
      </c>
      <c r="C553" s="332">
        <v>4.1666666666666664E-2</v>
      </c>
      <c r="D553" s="332">
        <v>8.3333333333333329E-2</v>
      </c>
    </row>
    <row r="554" spans="1:4" ht="15.75" customHeight="1" x14ac:dyDescent="0.25">
      <c r="A554" s="324" t="s">
        <v>1295</v>
      </c>
      <c r="B554" s="326">
        <v>46257</v>
      </c>
      <c r="C554" s="332">
        <v>8.3333333333333329E-2</v>
      </c>
      <c r="D554" s="332">
        <v>0.125</v>
      </c>
    </row>
    <row r="555" spans="1:4" ht="15.75" customHeight="1" x14ac:dyDescent="0.25">
      <c r="A555" s="324" t="s">
        <v>1296</v>
      </c>
      <c r="B555" s="326">
        <v>46257</v>
      </c>
      <c r="C555" s="332">
        <v>0.125</v>
      </c>
      <c r="D555" s="332">
        <v>0.16666666666666666</v>
      </c>
    </row>
    <row r="556" spans="1:4" ht="15.75" customHeight="1" x14ac:dyDescent="0.25">
      <c r="A556" s="324" t="s">
        <v>1297</v>
      </c>
      <c r="B556" s="326">
        <v>46257</v>
      </c>
      <c r="C556" s="332">
        <v>0.16666666666666666</v>
      </c>
      <c r="D556" s="332">
        <v>0.20833333333333334</v>
      </c>
    </row>
    <row r="557" spans="1:4" ht="15.75" customHeight="1" x14ac:dyDescent="0.25">
      <c r="A557" s="324" t="s">
        <v>1298</v>
      </c>
      <c r="B557" s="326">
        <v>46257</v>
      </c>
      <c r="C557" s="332">
        <v>0.20833333333333334</v>
      </c>
      <c r="D557" s="332">
        <v>0.25</v>
      </c>
    </row>
    <row r="558" spans="1:4" ht="15.75" customHeight="1" x14ac:dyDescent="0.25">
      <c r="A558" s="324" t="s">
        <v>827</v>
      </c>
      <c r="B558" s="326">
        <v>46258</v>
      </c>
      <c r="C558" s="332">
        <v>0.25</v>
      </c>
      <c r="D558" s="332">
        <v>0.29166666666666669</v>
      </c>
    </row>
    <row r="559" spans="1:4" ht="15.75" customHeight="1" x14ac:dyDescent="0.25">
      <c r="A559" s="324" t="s">
        <v>828</v>
      </c>
      <c r="B559" s="326">
        <v>46258</v>
      </c>
      <c r="C559" s="332">
        <v>0.29166666666666669</v>
      </c>
      <c r="D559" s="332">
        <v>0.33333333333333331</v>
      </c>
    </row>
    <row r="560" spans="1:4" ht="15.75" customHeight="1" x14ac:dyDescent="0.25">
      <c r="A560" s="324" t="s">
        <v>829</v>
      </c>
      <c r="B560" s="326">
        <v>46258</v>
      </c>
      <c r="C560" s="332">
        <v>0.33333333333333331</v>
      </c>
      <c r="D560" s="332">
        <v>0.375</v>
      </c>
    </row>
    <row r="561" spans="1:4" ht="15.75" customHeight="1" x14ac:dyDescent="0.25">
      <c r="A561" s="324" t="s">
        <v>830</v>
      </c>
      <c r="B561" s="326">
        <v>46258</v>
      </c>
      <c r="C561" s="332">
        <v>0.375</v>
      </c>
      <c r="D561" s="332">
        <v>0.41666666666666669</v>
      </c>
    </row>
    <row r="562" spans="1:4" ht="15.75" customHeight="1" x14ac:dyDescent="0.25">
      <c r="A562" s="324" t="s">
        <v>1043</v>
      </c>
      <c r="B562" s="326">
        <v>46258</v>
      </c>
      <c r="C562" s="332">
        <v>0.41666666666666669</v>
      </c>
      <c r="D562" s="332">
        <v>0.45833333333333331</v>
      </c>
    </row>
    <row r="563" spans="1:4" ht="15.75" customHeight="1" x14ac:dyDescent="0.25">
      <c r="A563" s="324" t="s">
        <v>1044</v>
      </c>
      <c r="B563" s="326">
        <v>46258</v>
      </c>
      <c r="C563" s="332">
        <v>0.45833333333333331</v>
      </c>
      <c r="D563" s="332">
        <v>0.5</v>
      </c>
    </row>
    <row r="564" spans="1:4" ht="15.75" customHeight="1" x14ac:dyDescent="0.25">
      <c r="A564" s="324" t="s">
        <v>1045</v>
      </c>
      <c r="B564" s="326">
        <v>46258</v>
      </c>
      <c r="C564" s="332">
        <v>0.5</v>
      </c>
      <c r="D564" s="332">
        <v>0.54166666666666663</v>
      </c>
    </row>
    <row r="565" spans="1:4" ht="15.75" customHeight="1" x14ac:dyDescent="0.25">
      <c r="A565" s="324" t="s">
        <v>1046</v>
      </c>
      <c r="B565" s="326">
        <v>46258</v>
      </c>
      <c r="C565" s="332">
        <v>0.54166666666666663</v>
      </c>
      <c r="D565" s="332">
        <v>0.58333333333333337</v>
      </c>
    </row>
    <row r="566" spans="1:4" ht="15.75" customHeight="1" x14ac:dyDescent="0.25">
      <c r="A566" s="324" t="s">
        <v>1047</v>
      </c>
      <c r="B566" s="326">
        <v>46258</v>
      </c>
      <c r="C566" s="332">
        <v>0.58333333333333337</v>
      </c>
      <c r="D566" s="332">
        <v>0.625</v>
      </c>
    </row>
    <row r="567" spans="1:4" ht="15.75" customHeight="1" x14ac:dyDescent="0.25">
      <c r="A567" s="324" t="s">
        <v>1048</v>
      </c>
      <c r="B567" s="326">
        <v>46258</v>
      </c>
      <c r="C567" s="332">
        <v>0.625</v>
      </c>
      <c r="D567" s="332">
        <v>0.66666666666666663</v>
      </c>
    </row>
    <row r="568" spans="1:4" ht="15.75" customHeight="1" x14ac:dyDescent="0.25">
      <c r="A568" s="324" t="s">
        <v>1049</v>
      </c>
      <c r="B568" s="326">
        <v>46258</v>
      </c>
      <c r="C568" s="332">
        <v>0.66666666666666663</v>
      </c>
      <c r="D568" s="332">
        <v>0.70833333333333337</v>
      </c>
    </row>
    <row r="569" spans="1:4" ht="15.75" customHeight="1" x14ac:dyDescent="0.25">
      <c r="A569" s="324" t="s">
        <v>1050</v>
      </c>
      <c r="B569" s="326">
        <v>46258</v>
      </c>
      <c r="C569" s="332">
        <v>0.70833333333333337</v>
      </c>
      <c r="D569" s="332">
        <v>0.75</v>
      </c>
    </row>
    <row r="570" spans="1:4" ht="15.75" customHeight="1" x14ac:dyDescent="0.25">
      <c r="A570" s="324" t="s">
        <v>1457</v>
      </c>
      <c r="B570" s="326">
        <v>46258</v>
      </c>
      <c r="C570" s="332">
        <v>0.75</v>
      </c>
      <c r="D570" s="332">
        <v>0.79166666666666663</v>
      </c>
    </row>
    <row r="571" spans="1:4" ht="15.75" customHeight="1" x14ac:dyDescent="0.25">
      <c r="A571" s="324" t="s">
        <v>1458</v>
      </c>
      <c r="B571" s="326">
        <v>46258</v>
      </c>
      <c r="C571" s="332">
        <v>0.79166666666666663</v>
      </c>
      <c r="D571" s="332">
        <v>0.83333333333333337</v>
      </c>
    </row>
    <row r="572" spans="1:4" ht="15.75" customHeight="1" x14ac:dyDescent="0.25">
      <c r="A572" s="324" t="s">
        <v>1459</v>
      </c>
      <c r="B572" s="326">
        <v>46258</v>
      </c>
      <c r="C572" s="332">
        <v>0.83333333333333337</v>
      </c>
      <c r="D572" s="332">
        <v>0.875</v>
      </c>
    </row>
    <row r="573" spans="1:4" ht="15.75" customHeight="1" x14ac:dyDescent="0.25">
      <c r="A573" s="324" t="s">
        <v>1460</v>
      </c>
      <c r="B573" s="326">
        <v>46258</v>
      </c>
      <c r="C573" s="332">
        <v>0.875</v>
      </c>
      <c r="D573" s="332">
        <v>0.91666666666666663</v>
      </c>
    </row>
    <row r="574" spans="1:4" ht="15.75" customHeight="1" x14ac:dyDescent="0.25">
      <c r="A574" s="324" t="s">
        <v>1299</v>
      </c>
      <c r="B574" s="326">
        <v>46258</v>
      </c>
      <c r="C574" s="332">
        <v>0.91666666666666663</v>
      </c>
      <c r="D574" s="332">
        <v>0.95833333333333337</v>
      </c>
    </row>
    <row r="575" spans="1:4" ht="15.75" customHeight="1" x14ac:dyDescent="0.25">
      <c r="A575" s="324" t="s">
        <v>1300</v>
      </c>
      <c r="B575" s="326">
        <v>46258</v>
      </c>
      <c r="C575" s="332">
        <v>0.95833333333333337</v>
      </c>
      <c r="D575" s="332">
        <v>0</v>
      </c>
    </row>
    <row r="576" spans="1:4" ht="15.75" customHeight="1" x14ac:dyDescent="0.25">
      <c r="A576" s="324" t="s">
        <v>1301</v>
      </c>
      <c r="B576" s="326">
        <v>46258</v>
      </c>
      <c r="C576" s="332">
        <v>0</v>
      </c>
      <c r="D576" s="332">
        <v>4.1666666666666664E-2</v>
      </c>
    </row>
    <row r="577" spans="1:4" ht="15.75" customHeight="1" x14ac:dyDescent="0.25">
      <c r="A577" s="324" t="s">
        <v>1302</v>
      </c>
      <c r="B577" s="326">
        <v>46258</v>
      </c>
      <c r="C577" s="332">
        <v>4.1666666666666664E-2</v>
      </c>
      <c r="D577" s="332">
        <v>8.3333333333333329E-2</v>
      </c>
    </row>
    <row r="578" spans="1:4" ht="15.75" customHeight="1" x14ac:dyDescent="0.25">
      <c r="A578" s="324" t="s">
        <v>1303</v>
      </c>
      <c r="B578" s="326">
        <v>46258</v>
      </c>
      <c r="C578" s="332">
        <v>8.3333333333333329E-2</v>
      </c>
      <c r="D578" s="332">
        <v>0.125</v>
      </c>
    </row>
    <row r="579" spans="1:4" ht="15.75" customHeight="1" x14ac:dyDescent="0.25">
      <c r="A579" s="324" t="s">
        <v>1304</v>
      </c>
      <c r="B579" s="326">
        <v>46258</v>
      </c>
      <c r="C579" s="332">
        <v>0.125</v>
      </c>
      <c r="D579" s="332">
        <v>0.16666666666666666</v>
      </c>
    </row>
    <row r="580" spans="1:4" ht="15.75" customHeight="1" x14ac:dyDescent="0.25">
      <c r="A580" s="324" t="s">
        <v>1305</v>
      </c>
      <c r="B580" s="326">
        <v>46258</v>
      </c>
      <c r="C580" s="332">
        <v>0.16666666666666666</v>
      </c>
      <c r="D580" s="332">
        <v>0.20833333333333334</v>
      </c>
    </row>
    <row r="581" spans="1:4" ht="15.75" customHeight="1" x14ac:dyDescent="0.25">
      <c r="A581" s="324" t="s">
        <v>1306</v>
      </c>
      <c r="B581" s="326">
        <v>46258</v>
      </c>
      <c r="C581" s="332">
        <v>0.20833333333333334</v>
      </c>
      <c r="D581" s="332">
        <v>0.25</v>
      </c>
    </row>
    <row r="582" spans="1:4" ht="15.75" customHeight="1" x14ac:dyDescent="0.25">
      <c r="A582" s="324" t="s">
        <v>831</v>
      </c>
      <c r="B582" s="326">
        <v>46259</v>
      </c>
      <c r="C582" s="332">
        <v>0.25</v>
      </c>
      <c r="D582" s="332">
        <v>0.29166666666666669</v>
      </c>
    </row>
    <row r="583" spans="1:4" ht="15.75" customHeight="1" x14ac:dyDescent="0.25">
      <c r="A583" s="324" t="s">
        <v>832</v>
      </c>
      <c r="B583" s="326">
        <v>46259</v>
      </c>
      <c r="C583" s="332">
        <v>0.29166666666666669</v>
      </c>
      <c r="D583" s="332">
        <v>0.33333333333333331</v>
      </c>
    </row>
    <row r="584" spans="1:4" ht="15.75" customHeight="1" x14ac:dyDescent="0.25">
      <c r="A584" s="324" t="s">
        <v>833</v>
      </c>
      <c r="B584" s="326">
        <v>46259</v>
      </c>
      <c r="C584" s="332">
        <v>0.33333333333333331</v>
      </c>
      <c r="D584" s="332">
        <v>0.375</v>
      </c>
    </row>
    <row r="585" spans="1:4" ht="15.75" customHeight="1" x14ac:dyDescent="0.25">
      <c r="A585" s="324" t="s">
        <v>834</v>
      </c>
      <c r="B585" s="326">
        <v>46259</v>
      </c>
      <c r="C585" s="332">
        <v>0.375</v>
      </c>
      <c r="D585" s="332">
        <v>0.41666666666666669</v>
      </c>
    </row>
    <row r="586" spans="1:4" ht="15.75" customHeight="1" x14ac:dyDescent="0.25">
      <c r="A586" s="324" t="s">
        <v>1051</v>
      </c>
      <c r="B586" s="326">
        <v>46259</v>
      </c>
      <c r="C586" s="332">
        <v>0.41666666666666669</v>
      </c>
      <c r="D586" s="332">
        <v>0.45833333333333331</v>
      </c>
    </row>
    <row r="587" spans="1:4" ht="15.75" customHeight="1" x14ac:dyDescent="0.25">
      <c r="A587" s="324" t="s">
        <v>1052</v>
      </c>
      <c r="B587" s="326">
        <v>46259</v>
      </c>
      <c r="C587" s="332">
        <v>0.45833333333333331</v>
      </c>
      <c r="D587" s="332">
        <v>0.5</v>
      </c>
    </row>
    <row r="588" spans="1:4" ht="15.75" customHeight="1" x14ac:dyDescent="0.25">
      <c r="A588" s="324" t="s">
        <v>1053</v>
      </c>
      <c r="B588" s="326">
        <v>46259</v>
      </c>
      <c r="C588" s="332">
        <v>0.5</v>
      </c>
      <c r="D588" s="332">
        <v>0.54166666666666663</v>
      </c>
    </row>
    <row r="589" spans="1:4" ht="15.75" customHeight="1" x14ac:dyDescent="0.25">
      <c r="A589" s="324" t="s">
        <v>1054</v>
      </c>
      <c r="B589" s="326">
        <v>46259</v>
      </c>
      <c r="C589" s="332">
        <v>0.54166666666666663</v>
      </c>
      <c r="D589" s="332">
        <v>0.58333333333333337</v>
      </c>
    </row>
    <row r="590" spans="1:4" ht="15.75" customHeight="1" x14ac:dyDescent="0.25">
      <c r="A590" s="324" t="s">
        <v>1055</v>
      </c>
      <c r="B590" s="326">
        <v>46259</v>
      </c>
      <c r="C590" s="332">
        <v>0.58333333333333337</v>
      </c>
      <c r="D590" s="332">
        <v>0.625</v>
      </c>
    </row>
    <row r="591" spans="1:4" ht="15.75" customHeight="1" x14ac:dyDescent="0.25">
      <c r="A591" s="324" t="s">
        <v>1056</v>
      </c>
      <c r="B591" s="326">
        <v>46259</v>
      </c>
      <c r="C591" s="332">
        <v>0.625</v>
      </c>
      <c r="D591" s="332">
        <v>0.66666666666666663</v>
      </c>
    </row>
    <row r="592" spans="1:4" ht="15.75" customHeight="1" x14ac:dyDescent="0.25">
      <c r="A592" s="324" t="s">
        <v>1057</v>
      </c>
      <c r="B592" s="326">
        <v>46259</v>
      </c>
      <c r="C592" s="332">
        <v>0.66666666666666663</v>
      </c>
      <c r="D592" s="332">
        <v>0.70833333333333337</v>
      </c>
    </row>
    <row r="593" spans="1:4" ht="15.75" customHeight="1" x14ac:dyDescent="0.25">
      <c r="A593" s="324" t="s">
        <v>1058</v>
      </c>
      <c r="B593" s="326">
        <v>46259</v>
      </c>
      <c r="C593" s="332">
        <v>0.70833333333333337</v>
      </c>
      <c r="D593" s="332">
        <v>0.75</v>
      </c>
    </row>
    <row r="594" spans="1:4" ht="15.75" customHeight="1" x14ac:dyDescent="0.25">
      <c r="A594" s="324" t="s">
        <v>1461</v>
      </c>
      <c r="B594" s="326">
        <v>46259</v>
      </c>
      <c r="C594" s="332">
        <v>0.75</v>
      </c>
      <c r="D594" s="332">
        <v>0.79166666666666663</v>
      </c>
    </row>
    <row r="595" spans="1:4" ht="15.75" customHeight="1" x14ac:dyDescent="0.25">
      <c r="A595" s="324" t="s">
        <v>1462</v>
      </c>
      <c r="B595" s="326">
        <v>46259</v>
      </c>
      <c r="C595" s="332">
        <v>0.79166666666666663</v>
      </c>
      <c r="D595" s="332">
        <v>0.83333333333333337</v>
      </c>
    </row>
    <row r="596" spans="1:4" ht="15.75" customHeight="1" x14ac:dyDescent="0.25">
      <c r="A596" s="324" t="s">
        <v>1463</v>
      </c>
      <c r="B596" s="326">
        <v>46259</v>
      </c>
      <c r="C596" s="332">
        <v>0.83333333333333337</v>
      </c>
      <c r="D596" s="332">
        <v>0.875</v>
      </c>
    </row>
    <row r="597" spans="1:4" ht="15.75" customHeight="1" x14ac:dyDescent="0.25">
      <c r="A597" s="324" t="s">
        <v>1464</v>
      </c>
      <c r="B597" s="326">
        <v>46259</v>
      </c>
      <c r="C597" s="332">
        <v>0.875</v>
      </c>
      <c r="D597" s="332">
        <v>0.91666666666666663</v>
      </c>
    </row>
    <row r="598" spans="1:4" ht="15.75" customHeight="1" x14ac:dyDescent="0.25">
      <c r="A598" s="324" t="s">
        <v>1307</v>
      </c>
      <c r="B598" s="326">
        <v>46259</v>
      </c>
      <c r="C598" s="332">
        <v>0.91666666666666663</v>
      </c>
      <c r="D598" s="332">
        <v>0.95833333333333337</v>
      </c>
    </row>
    <row r="599" spans="1:4" ht="15.75" customHeight="1" x14ac:dyDescent="0.25">
      <c r="A599" s="324" t="s">
        <v>1308</v>
      </c>
      <c r="B599" s="326">
        <v>46259</v>
      </c>
      <c r="C599" s="332">
        <v>0.95833333333333337</v>
      </c>
      <c r="D599" s="332">
        <v>0</v>
      </c>
    </row>
    <row r="600" spans="1:4" ht="15.75" customHeight="1" x14ac:dyDescent="0.25">
      <c r="A600" s="324" t="s">
        <v>1309</v>
      </c>
      <c r="B600" s="326">
        <v>46259</v>
      </c>
      <c r="C600" s="332">
        <v>0</v>
      </c>
      <c r="D600" s="332">
        <v>4.1666666666666664E-2</v>
      </c>
    </row>
    <row r="601" spans="1:4" ht="15.75" customHeight="1" x14ac:dyDescent="0.25">
      <c r="A601" s="324" t="s">
        <v>1310</v>
      </c>
      <c r="B601" s="326">
        <v>46259</v>
      </c>
      <c r="C601" s="332">
        <v>4.1666666666666664E-2</v>
      </c>
      <c r="D601" s="332">
        <v>8.3333333333333329E-2</v>
      </c>
    </row>
    <row r="602" spans="1:4" ht="15.75" customHeight="1" x14ac:dyDescent="0.25">
      <c r="A602" s="324" t="s">
        <v>1311</v>
      </c>
      <c r="B602" s="326">
        <v>46259</v>
      </c>
      <c r="C602" s="332">
        <v>8.3333333333333329E-2</v>
      </c>
      <c r="D602" s="332">
        <v>0.125</v>
      </c>
    </row>
    <row r="603" spans="1:4" ht="15.75" customHeight="1" x14ac:dyDescent="0.25">
      <c r="A603" s="324" t="s">
        <v>1312</v>
      </c>
      <c r="B603" s="326">
        <v>46259</v>
      </c>
      <c r="C603" s="332">
        <v>0.125</v>
      </c>
      <c r="D603" s="332">
        <v>0.16666666666666666</v>
      </c>
    </row>
    <row r="604" spans="1:4" ht="15.75" customHeight="1" x14ac:dyDescent="0.25">
      <c r="A604" s="324" t="s">
        <v>1313</v>
      </c>
      <c r="B604" s="326">
        <v>46259</v>
      </c>
      <c r="C604" s="332">
        <v>0.16666666666666666</v>
      </c>
      <c r="D604" s="332">
        <v>0.20833333333333334</v>
      </c>
    </row>
    <row r="605" spans="1:4" ht="15.75" customHeight="1" x14ac:dyDescent="0.25">
      <c r="A605" s="324" t="s">
        <v>1314</v>
      </c>
      <c r="B605" s="326">
        <v>46259</v>
      </c>
      <c r="C605" s="332">
        <v>0.20833333333333334</v>
      </c>
      <c r="D605" s="332">
        <v>0.25</v>
      </c>
    </row>
    <row r="606" spans="1:4" ht="15.75" customHeight="1" x14ac:dyDescent="0.25">
      <c r="A606" s="324" t="s">
        <v>835</v>
      </c>
      <c r="B606" s="326">
        <v>46260</v>
      </c>
      <c r="C606" s="332">
        <v>0.25</v>
      </c>
      <c r="D606" s="332">
        <v>0.29166666666666669</v>
      </c>
    </row>
    <row r="607" spans="1:4" ht="15.75" customHeight="1" x14ac:dyDescent="0.25">
      <c r="A607" s="324" t="s">
        <v>836</v>
      </c>
      <c r="B607" s="326">
        <v>46260</v>
      </c>
      <c r="C607" s="332">
        <v>0.29166666666666669</v>
      </c>
      <c r="D607" s="332">
        <v>0.33333333333333331</v>
      </c>
    </row>
    <row r="608" spans="1:4" ht="15.75" customHeight="1" x14ac:dyDescent="0.25">
      <c r="A608" s="324" t="s">
        <v>837</v>
      </c>
      <c r="B608" s="326">
        <v>46260</v>
      </c>
      <c r="C608" s="332">
        <v>0.33333333333333331</v>
      </c>
      <c r="D608" s="332">
        <v>0.375</v>
      </c>
    </row>
    <row r="609" spans="1:4" ht="15.75" customHeight="1" x14ac:dyDescent="0.25">
      <c r="A609" s="324" t="s">
        <v>838</v>
      </c>
      <c r="B609" s="326">
        <v>46260</v>
      </c>
      <c r="C609" s="332">
        <v>0.375</v>
      </c>
      <c r="D609" s="332">
        <v>0.41666666666666669</v>
      </c>
    </row>
    <row r="610" spans="1:4" ht="15.75" customHeight="1" x14ac:dyDescent="0.25">
      <c r="A610" s="324" t="s">
        <v>1059</v>
      </c>
      <c r="B610" s="326">
        <v>46260</v>
      </c>
      <c r="C610" s="332">
        <v>0.41666666666666669</v>
      </c>
      <c r="D610" s="332">
        <v>0.45833333333333331</v>
      </c>
    </row>
    <row r="611" spans="1:4" ht="15.75" customHeight="1" x14ac:dyDescent="0.25">
      <c r="A611" s="324" t="s">
        <v>1060</v>
      </c>
      <c r="B611" s="326">
        <v>46260</v>
      </c>
      <c r="C611" s="332">
        <v>0.45833333333333331</v>
      </c>
      <c r="D611" s="332">
        <v>0.5</v>
      </c>
    </row>
    <row r="612" spans="1:4" ht="15.75" customHeight="1" x14ac:dyDescent="0.25">
      <c r="A612" s="324" t="s">
        <v>1061</v>
      </c>
      <c r="B612" s="326">
        <v>46260</v>
      </c>
      <c r="C612" s="332">
        <v>0.5</v>
      </c>
      <c r="D612" s="332">
        <v>0.54166666666666663</v>
      </c>
    </row>
    <row r="613" spans="1:4" ht="15.75" customHeight="1" x14ac:dyDescent="0.25">
      <c r="A613" s="324" t="s">
        <v>1062</v>
      </c>
      <c r="B613" s="326">
        <v>46260</v>
      </c>
      <c r="C613" s="332">
        <v>0.54166666666666663</v>
      </c>
      <c r="D613" s="332">
        <v>0.58333333333333337</v>
      </c>
    </row>
    <row r="614" spans="1:4" ht="15.75" customHeight="1" x14ac:dyDescent="0.25">
      <c r="A614" s="324" t="s">
        <v>1063</v>
      </c>
      <c r="B614" s="326">
        <v>46260</v>
      </c>
      <c r="C614" s="332">
        <v>0.58333333333333337</v>
      </c>
      <c r="D614" s="332">
        <v>0.625</v>
      </c>
    </row>
    <row r="615" spans="1:4" ht="15.75" customHeight="1" x14ac:dyDescent="0.25">
      <c r="A615" s="324" t="s">
        <v>1064</v>
      </c>
      <c r="B615" s="326">
        <v>46260</v>
      </c>
      <c r="C615" s="332">
        <v>0.625</v>
      </c>
      <c r="D615" s="332">
        <v>0.66666666666666663</v>
      </c>
    </row>
    <row r="616" spans="1:4" ht="15.75" customHeight="1" x14ac:dyDescent="0.25">
      <c r="A616" s="324" t="s">
        <v>1065</v>
      </c>
      <c r="B616" s="326">
        <v>46260</v>
      </c>
      <c r="C616" s="332">
        <v>0.66666666666666663</v>
      </c>
      <c r="D616" s="332">
        <v>0.70833333333333337</v>
      </c>
    </row>
    <row r="617" spans="1:4" ht="15.75" customHeight="1" x14ac:dyDescent="0.25">
      <c r="A617" s="324" t="s">
        <v>1066</v>
      </c>
      <c r="B617" s="326">
        <v>46260</v>
      </c>
      <c r="C617" s="332">
        <v>0.70833333333333337</v>
      </c>
      <c r="D617" s="332">
        <v>0.75</v>
      </c>
    </row>
    <row r="618" spans="1:4" ht="15.75" customHeight="1" x14ac:dyDescent="0.25">
      <c r="A618" s="324" t="s">
        <v>1465</v>
      </c>
      <c r="B618" s="326">
        <v>46260</v>
      </c>
      <c r="C618" s="332">
        <v>0.75</v>
      </c>
      <c r="D618" s="332">
        <v>0.79166666666666663</v>
      </c>
    </row>
    <row r="619" spans="1:4" ht="15.75" customHeight="1" x14ac:dyDescent="0.25">
      <c r="A619" s="324" t="s">
        <v>1466</v>
      </c>
      <c r="B619" s="326">
        <v>46260</v>
      </c>
      <c r="C619" s="332">
        <v>0.79166666666666663</v>
      </c>
      <c r="D619" s="332">
        <v>0.83333333333333337</v>
      </c>
    </row>
    <row r="620" spans="1:4" ht="15.75" customHeight="1" x14ac:dyDescent="0.25">
      <c r="A620" s="324" t="s">
        <v>1467</v>
      </c>
      <c r="B620" s="326">
        <v>46260</v>
      </c>
      <c r="C620" s="332">
        <v>0.83333333333333337</v>
      </c>
      <c r="D620" s="332">
        <v>0.875</v>
      </c>
    </row>
    <row r="621" spans="1:4" ht="15.75" customHeight="1" x14ac:dyDescent="0.25">
      <c r="A621" s="324" t="s">
        <v>1468</v>
      </c>
      <c r="B621" s="326">
        <v>46260</v>
      </c>
      <c r="C621" s="332">
        <v>0.875</v>
      </c>
      <c r="D621" s="332">
        <v>0.91666666666666663</v>
      </c>
    </row>
    <row r="622" spans="1:4" ht="15.75" customHeight="1" x14ac:dyDescent="0.25">
      <c r="A622" s="324" t="s">
        <v>1315</v>
      </c>
      <c r="B622" s="326">
        <v>46260</v>
      </c>
      <c r="C622" s="332">
        <v>0.91666666666666663</v>
      </c>
      <c r="D622" s="332">
        <v>0.95833333333333337</v>
      </c>
    </row>
    <row r="623" spans="1:4" ht="15.75" customHeight="1" x14ac:dyDescent="0.25">
      <c r="A623" s="324" t="s">
        <v>1316</v>
      </c>
      <c r="B623" s="326">
        <v>46260</v>
      </c>
      <c r="C623" s="332">
        <v>0.95833333333333337</v>
      </c>
      <c r="D623" s="332">
        <v>0</v>
      </c>
    </row>
    <row r="624" spans="1:4" ht="15.75" customHeight="1" x14ac:dyDescent="0.25">
      <c r="A624" s="324" t="s">
        <v>1317</v>
      </c>
      <c r="B624" s="326">
        <v>46260</v>
      </c>
      <c r="C624" s="332">
        <v>0</v>
      </c>
      <c r="D624" s="332">
        <v>4.1666666666666664E-2</v>
      </c>
    </row>
    <row r="625" spans="1:4" ht="15.75" customHeight="1" x14ac:dyDescent="0.25">
      <c r="A625" s="324" t="s">
        <v>1318</v>
      </c>
      <c r="B625" s="326">
        <v>46260</v>
      </c>
      <c r="C625" s="332">
        <v>4.1666666666666664E-2</v>
      </c>
      <c r="D625" s="332">
        <v>8.3333333333333329E-2</v>
      </c>
    </row>
    <row r="626" spans="1:4" ht="15.75" customHeight="1" x14ac:dyDescent="0.25">
      <c r="A626" s="324" t="s">
        <v>1319</v>
      </c>
      <c r="B626" s="326">
        <v>46260</v>
      </c>
      <c r="C626" s="332">
        <v>8.3333333333333329E-2</v>
      </c>
      <c r="D626" s="332">
        <v>0.125</v>
      </c>
    </row>
    <row r="627" spans="1:4" ht="15.75" customHeight="1" x14ac:dyDescent="0.25">
      <c r="A627" s="324" t="s">
        <v>1320</v>
      </c>
      <c r="B627" s="326">
        <v>46260</v>
      </c>
      <c r="C627" s="332">
        <v>0.125</v>
      </c>
      <c r="D627" s="332">
        <v>0.16666666666666666</v>
      </c>
    </row>
    <row r="628" spans="1:4" ht="15.75" customHeight="1" x14ac:dyDescent="0.25">
      <c r="A628" s="324" t="s">
        <v>1321</v>
      </c>
      <c r="B628" s="326">
        <v>46260</v>
      </c>
      <c r="C628" s="332">
        <v>0.16666666666666666</v>
      </c>
      <c r="D628" s="332">
        <v>0.20833333333333334</v>
      </c>
    </row>
    <row r="629" spans="1:4" ht="15.75" customHeight="1" x14ac:dyDescent="0.25">
      <c r="A629" s="324" t="s">
        <v>1322</v>
      </c>
      <c r="B629" s="326">
        <v>46260</v>
      </c>
      <c r="C629" s="332">
        <v>0.20833333333333334</v>
      </c>
      <c r="D629" s="332">
        <v>0.25</v>
      </c>
    </row>
    <row r="630" spans="1:4" ht="15.75" customHeight="1" x14ac:dyDescent="0.25">
      <c r="A630" s="324" t="s">
        <v>839</v>
      </c>
      <c r="B630" s="326">
        <v>46261</v>
      </c>
      <c r="C630" s="332">
        <v>0.25</v>
      </c>
      <c r="D630" s="332">
        <v>0.29166666666666669</v>
      </c>
    </row>
    <row r="631" spans="1:4" ht="15.75" customHeight="1" x14ac:dyDescent="0.25">
      <c r="A631" s="324" t="s">
        <v>840</v>
      </c>
      <c r="B631" s="326">
        <v>46261</v>
      </c>
      <c r="C631" s="332">
        <v>0.29166666666666669</v>
      </c>
      <c r="D631" s="332">
        <v>0.33333333333333331</v>
      </c>
    </row>
    <row r="632" spans="1:4" ht="15.75" customHeight="1" x14ac:dyDescent="0.25">
      <c r="A632" s="324" t="s">
        <v>841</v>
      </c>
      <c r="B632" s="326">
        <v>46261</v>
      </c>
      <c r="C632" s="332">
        <v>0.33333333333333331</v>
      </c>
      <c r="D632" s="332">
        <v>0.375</v>
      </c>
    </row>
    <row r="633" spans="1:4" ht="15.75" customHeight="1" x14ac:dyDescent="0.25">
      <c r="A633" s="324" t="s">
        <v>842</v>
      </c>
      <c r="B633" s="326">
        <v>46261</v>
      </c>
      <c r="C633" s="332">
        <v>0.375</v>
      </c>
      <c r="D633" s="332">
        <v>0.41666666666666669</v>
      </c>
    </row>
    <row r="634" spans="1:4" ht="15.75" customHeight="1" x14ac:dyDescent="0.25">
      <c r="A634" s="324" t="s">
        <v>1067</v>
      </c>
      <c r="B634" s="326">
        <v>46261</v>
      </c>
      <c r="C634" s="332">
        <v>0.41666666666666669</v>
      </c>
      <c r="D634" s="332">
        <v>0.45833333333333331</v>
      </c>
    </row>
    <row r="635" spans="1:4" ht="15.75" customHeight="1" x14ac:dyDescent="0.25">
      <c r="A635" s="324" t="s">
        <v>1068</v>
      </c>
      <c r="B635" s="326">
        <v>46261</v>
      </c>
      <c r="C635" s="332">
        <v>0.45833333333333331</v>
      </c>
      <c r="D635" s="332">
        <v>0.5</v>
      </c>
    </row>
    <row r="636" spans="1:4" ht="15.75" customHeight="1" x14ac:dyDescent="0.25">
      <c r="A636" s="324" t="s">
        <v>1069</v>
      </c>
      <c r="B636" s="326">
        <v>46261</v>
      </c>
      <c r="C636" s="332">
        <v>0.5</v>
      </c>
      <c r="D636" s="332">
        <v>0.54166666666666663</v>
      </c>
    </row>
    <row r="637" spans="1:4" ht="15.75" customHeight="1" x14ac:dyDescent="0.25">
      <c r="A637" s="324" t="s">
        <v>1070</v>
      </c>
      <c r="B637" s="326">
        <v>46261</v>
      </c>
      <c r="C637" s="332">
        <v>0.54166666666666663</v>
      </c>
      <c r="D637" s="332">
        <v>0.58333333333333337</v>
      </c>
    </row>
    <row r="638" spans="1:4" ht="15.75" customHeight="1" x14ac:dyDescent="0.25">
      <c r="A638" s="324" t="s">
        <v>1071</v>
      </c>
      <c r="B638" s="326">
        <v>46261</v>
      </c>
      <c r="C638" s="332">
        <v>0.58333333333333337</v>
      </c>
      <c r="D638" s="332">
        <v>0.625</v>
      </c>
    </row>
    <row r="639" spans="1:4" ht="15.75" customHeight="1" x14ac:dyDescent="0.25">
      <c r="A639" s="324" t="s">
        <v>1072</v>
      </c>
      <c r="B639" s="326">
        <v>46261</v>
      </c>
      <c r="C639" s="332">
        <v>0.625</v>
      </c>
      <c r="D639" s="332">
        <v>0.66666666666666663</v>
      </c>
    </row>
    <row r="640" spans="1:4" ht="15.75" customHeight="1" x14ac:dyDescent="0.25">
      <c r="A640" s="324" t="s">
        <v>1073</v>
      </c>
      <c r="B640" s="326">
        <v>46261</v>
      </c>
      <c r="C640" s="332">
        <v>0.66666666666666663</v>
      </c>
      <c r="D640" s="332">
        <v>0.70833333333333337</v>
      </c>
    </row>
    <row r="641" spans="1:4" ht="15.75" customHeight="1" x14ac:dyDescent="0.25">
      <c r="A641" s="324" t="s">
        <v>1074</v>
      </c>
      <c r="B641" s="326">
        <v>46261</v>
      </c>
      <c r="C641" s="332">
        <v>0.70833333333333337</v>
      </c>
      <c r="D641" s="332">
        <v>0.75</v>
      </c>
    </row>
    <row r="642" spans="1:4" ht="15.75" customHeight="1" x14ac:dyDescent="0.25">
      <c r="A642" s="324" t="s">
        <v>1469</v>
      </c>
      <c r="B642" s="326">
        <v>46261</v>
      </c>
      <c r="C642" s="332">
        <v>0.75</v>
      </c>
      <c r="D642" s="332">
        <v>0.79166666666666663</v>
      </c>
    </row>
    <row r="643" spans="1:4" ht="15.75" customHeight="1" x14ac:dyDescent="0.25">
      <c r="A643" s="324" t="s">
        <v>1470</v>
      </c>
      <c r="B643" s="326">
        <v>46261</v>
      </c>
      <c r="C643" s="332">
        <v>0.79166666666666663</v>
      </c>
      <c r="D643" s="332">
        <v>0.83333333333333337</v>
      </c>
    </row>
    <row r="644" spans="1:4" ht="15.75" customHeight="1" x14ac:dyDescent="0.25">
      <c r="A644" s="324" t="s">
        <v>1471</v>
      </c>
      <c r="B644" s="326">
        <v>46261</v>
      </c>
      <c r="C644" s="332">
        <v>0.83333333333333337</v>
      </c>
      <c r="D644" s="332">
        <v>0.875</v>
      </c>
    </row>
    <row r="645" spans="1:4" ht="15.75" customHeight="1" x14ac:dyDescent="0.25">
      <c r="A645" s="324" t="s">
        <v>1472</v>
      </c>
      <c r="B645" s="326">
        <v>46261</v>
      </c>
      <c r="C645" s="332">
        <v>0.875</v>
      </c>
      <c r="D645" s="332">
        <v>0.91666666666666663</v>
      </c>
    </row>
    <row r="646" spans="1:4" ht="15.75" customHeight="1" x14ac:dyDescent="0.25">
      <c r="A646" s="324" t="s">
        <v>1323</v>
      </c>
      <c r="B646" s="326">
        <v>46261</v>
      </c>
      <c r="C646" s="332">
        <v>0.91666666666666663</v>
      </c>
      <c r="D646" s="332">
        <v>0.95833333333333337</v>
      </c>
    </row>
    <row r="647" spans="1:4" ht="15.75" customHeight="1" x14ac:dyDescent="0.25">
      <c r="A647" s="324" t="s">
        <v>1324</v>
      </c>
      <c r="B647" s="326">
        <v>46261</v>
      </c>
      <c r="C647" s="332">
        <v>0.95833333333333337</v>
      </c>
      <c r="D647" s="332">
        <v>0</v>
      </c>
    </row>
    <row r="648" spans="1:4" ht="15.75" customHeight="1" x14ac:dyDescent="0.25">
      <c r="A648" s="324" t="s">
        <v>1325</v>
      </c>
      <c r="B648" s="326">
        <v>46261</v>
      </c>
      <c r="C648" s="332">
        <v>0</v>
      </c>
      <c r="D648" s="332">
        <v>4.1666666666666664E-2</v>
      </c>
    </row>
    <row r="649" spans="1:4" ht="15.75" customHeight="1" x14ac:dyDescent="0.25">
      <c r="A649" s="324" t="s">
        <v>1326</v>
      </c>
      <c r="B649" s="326">
        <v>46261</v>
      </c>
      <c r="C649" s="332">
        <v>4.1666666666666664E-2</v>
      </c>
      <c r="D649" s="332">
        <v>8.3333333333333329E-2</v>
      </c>
    </row>
    <row r="650" spans="1:4" ht="15.75" customHeight="1" x14ac:dyDescent="0.25">
      <c r="A650" s="324" t="s">
        <v>1327</v>
      </c>
      <c r="B650" s="326">
        <v>46261</v>
      </c>
      <c r="C650" s="332">
        <v>8.3333333333333329E-2</v>
      </c>
      <c r="D650" s="332">
        <v>0.125</v>
      </c>
    </row>
    <row r="651" spans="1:4" ht="15.75" customHeight="1" x14ac:dyDescent="0.25">
      <c r="A651" s="324" t="s">
        <v>1328</v>
      </c>
      <c r="B651" s="326">
        <v>46261</v>
      </c>
      <c r="C651" s="332">
        <v>0.125</v>
      </c>
      <c r="D651" s="332">
        <v>0.16666666666666666</v>
      </c>
    </row>
    <row r="652" spans="1:4" ht="15.75" customHeight="1" x14ac:dyDescent="0.25">
      <c r="A652" s="324" t="s">
        <v>1329</v>
      </c>
      <c r="B652" s="326">
        <v>46261</v>
      </c>
      <c r="C652" s="332">
        <v>0.16666666666666666</v>
      </c>
      <c r="D652" s="332">
        <v>0.20833333333333334</v>
      </c>
    </row>
    <row r="653" spans="1:4" ht="15.75" customHeight="1" x14ac:dyDescent="0.25">
      <c r="A653" s="324" t="s">
        <v>1330</v>
      </c>
      <c r="B653" s="326">
        <v>46261</v>
      </c>
      <c r="C653" s="332">
        <v>0.20833333333333334</v>
      </c>
      <c r="D653" s="332">
        <v>0.25</v>
      </c>
    </row>
    <row r="654" spans="1:4" ht="15.75" customHeight="1" x14ac:dyDescent="0.25">
      <c r="A654" s="324" t="s">
        <v>843</v>
      </c>
      <c r="B654" s="326">
        <v>46262</v>
      </c>
      <c r="C654" s="332">
        <v>0.25</v>
      </c>
      <c r="D654" s="332">
        <v>0.29166666666666669</v>
      </c>
    </row>
    <row r="655" spans="1:4" ht="15.75" customHeight="1" x14ac:dyDescent="0.25">
      <c r="A655" s="324" t="s">
        <v>844</v>
      </c>
      <c r="B655" s="326">
        <v>46262</v>
      </c>
      <c r="C655" s="332">
        <v>0.29166666666666669</v>
      </c>
      <c r="D655" s="332">
        <v>0.33333333333333331</v>
      </c>
    </row>
    <row r="656" spans="1:4" ht="15.75" customHeight="1" x14ac:dyDescent="0.25">
      <c r="A656" s="324" t="s">
        <v>845</v>
      </c>
      <c r="B656" s="326">
        <v>46262</v>
      </c>
      <c r="C656" s="332">
        <v>0.33333333333333331</v>
      </c>
      <c r="D656" s="332">
        <v>0.375</v>
      </c>
    </row>
    <row r="657" spans="1:4" ht="15.75" customHeight="1" x14ac:dyDescent="0.25">
      <c r="A657" s="324" t="s">
        <v>846</v>
      </c>
      <c r="B657" s="326">
        <v>46262</v>
      </c>
      <c r="C657" s="332">
        <v>0.375</v>
      </c>
      <c r="D657" s="332">
        <v>0.41666666666666669</v>
      </c>
    </row>
    <row r="658" spans="1:4" ht="15.75" customHeight="1" x14ac:dyDescent="0.25">
      <c r="A658" s="324" t="s">
        <v>1075</v>
      </c>
      <c r="B658" s="326">
        <v>46262</v>
      </c>
      <c r="C658" s="332">
        <v>0.41666666666666669</v>
      </c>
      <c r="D658" s="332">
        <v>0.45833333333333331</v>
      </c>
    </row>
    <row r="659" spans="1:4" ht="15.75" customHeight="1" x14ac:dyDescent="0.25">
      <c r="A659" s="324" t="s">
        <v>1076</v>
      </c>
      <c r="B659" s="326">
        <v>46262</v>
      </c>
      <c r="C659" s="332">
        <v>0.45833333333333331</v>
      </c>
      <c r="D659" s="332">
        <v>0.5</v>
      </c>
    </row>
    <row r="660" spans="1:4" ht="15.75" customHeight="1" x14ac:dyDescent="0.25">
      <c r="A660" s="324" t="s">
        <v>1077</v>
      </c>
      <c r="B660" s="326">
        <v>46262</v>
      </c>
      <c r="C660" s="332">
        <v>0.5</v>
      </c>
      <c r="D660" s="332">
        <v>0.54166666666666663</v>
      </c>
    </row>
    <row r="661" spans="1:4" ht="15.75" customHeight="1" x14ac:dyDescent="0.25">
      <c r="A661" s="324" t="s">
        <v>1078</v>
      </c>
      <c r="B661" s="326">
        <v>46262</v>
      </c>
      <c r="C661" s="332">
        <v>0.54166666666666663</v>
      </c>
      <c r="D661" s="332">
        <v>0.58333333333333337</v>
      </c>
    </row>
    <row r="662" spans="1:4" ht="15.75" customHeight="1" x14ac:dyDescent="0.25">
      <c r="A662" s="324" t="s">
        <v>1079</v>
      </c>
      <c r="B662" s="326">
        <v>46262</v>
      </c>
      <c r="C662" s="332">
        <v>0.58333333333333337</v>
      </c>
      <c r="D662" s="332">
        <v>0.625</v>
      </c>
    </row>
    <row r="663" spans="1:4" ht="15.75" customHeight="1" x14ac:dyDescent="0.25">
      <c r="A663" s="324" t="s">
        <v>1080</v>
      </c>
      <c r="B663" s="326">
        <v>46262</v>
      </c>
      <c r="C663" s="332">
        <v>0.625</v>
      </c>
      <c r="D663" s="332">
        <v>0.66666666666666663</v>
      </c>
    </row>
    <row r="664" spans="1:4" ht="15.75" customHeight="1" x14ac:dyDescent="0.25">
      <c r="A664" s="324" t="s">
        <v>1081</v>
      </c>
      <c r="B664" s="326">
        <v>46262</v>
      </c>
      <c r="C664" s="332">
        <v>0.66666666666666663</v>
      </c>
      <c r="D664" s="332">
        <v>0.70833333333333337</v>
      </c>
    </row>
    <row r="665" spans="1:4" ht="15.75" customHeight="1" x14ac:dyDescent="0.25">
      <c r="A665" s="324" t="s">
        <v>1082</v>
      </c>
      <c r="B665" s="326">
        <v>46262</v>
      </c>
      <c r="C665" s="332">
        <v>0.70833333333333337</v>
      </c>
      <c r="D665" s="332">
        <v>0.75</v>
      </c>
    </row>
    <row r="666" spans="1:4" ht="15.75" customHeight="1" x14ac:dyDescent="0.25">
      <c r="A666" s="324" t="s">
        <v>1473</v>
      </c>
      <c r="B666" s="326">
        <v>46262</v>
      </c>
      <c r="C666" s="332">
        <v>0.75</v>
      </c>
      <c r="D666" s="332">
        <v>0.79166666666666663</v>
      </c>
    </row>
    <row r="667" spans="1:4" ht="15.75" customHeight="1" x14ac:dyDescent="0.25">
      <c r="A667" s="324" t="s">
        <v>1474</v>
      </c>
      <c r="B667" s="326">
        <v>46262</v>
      </c>
      <c r="C667" s="332">
        <v>0.79166666666666663</v>
      </c>
      <c r="D667" s="332">
        <v>0.83333333333333337</v>
      </c>
    </row>
    <row r="668" spans="1:4" ht="15.75" customHeight="1" x14ac:dyDescent="0.25">
      <c r="A668" s="324" t="s">
        <v>1475</v>
      </c>
      <c r="B668" s="326">
        <v>46262</v>
      </c>
      <c r="C668" s="332">
        <v>0.83333333333333337</v>
      </c>
      <c r="D668" s="332">
        <v>0.875</v>
      </c>
    </row>
    <row r="669" spans="1:4" ht="15.75" customHeight="1" x14ac:dyDescent="0.25">
      <c r="A669" s="324" t="s">
        <v>1476</v>
      </c>
      <c r="B669" s="326">
        <v>46262</v>
      </c>
      <c r="C669" s="332">
        <v>0.875</v>
      </c>
      <c r="D669" s="332">
        <v>0.91666666666666663</v>
      </c>
    </row>
    <row r="670" spans="1:4" ht="15.75" customHeight="1" x14ac:dyDescent="0.25">
      <c r="A670" s="324" t="s">
        <v>1331</v>
      </c>
      <c r="B670" s="326">
        <v>46262</v>
      </c>
      <c r="C670" s="332">
        <v>0.91666666666666663</v>
      </c>
      <c r="D670" s="332">
        <v>0.95833333333333337</v>
      </c>
    </row>
    <row r="671" spans="1:4" ht="15.75" customHeight="1" x14ac:dyDescent="0.25">
      <c r="A671" s="324" t="s">
        <v>1332</v>
      </c>
      <c r="B671" s="326">
        <v>46262</v>
      </c>
      <c r="C671" s="332">
        <v>0.95833333333333337</v>
      </c>
      <c r="D671" s="332">
        <v>0</v>
      </c>
    </row>
    <row r="672" spans="1:4" ht="15.75" customHeight="1" x14ac:dyDescent="0.25">
      <c r="A672" s="324" t="s">
        <v>1333</v>
      </c>
      <c r="B672" s="326">
        <v>46262</v>
      </c>
      <c r="C672" s="332">
        <v>0</v>
      </c>
      <c r="D672" s="332">
        <v>4.1666666666666664E-2</v>
      </c>
    </row>
    <row r="673" spans="1:4" ht="15.75" customHeight="1" x14ac:dyDescent="0.25">
      <c r="A673" s="324" t="s">
        <v>1334</v>
      </c>
      <c r="B673" s="326">
        <v>46262</v>
      </c>
      <c r="C673" s="332">
        <v>4.1666666666666664E-2</v>
      </c>
      <c r="D673" s="332">
        <v>8.3333333333333329E-2</v>
      </c>
    </row>
    <row r="674" spans="1:4" ht="15.75" customHeight="1" x14ac:dyDescent="0.25">
      <c r="A674" s="324" t="s">
        <v>1335</v>
      </c>
      <c r="B674" s="326">
        <v>46262</v>
      </c>
      <c r="C674" s="332">
        <v>8.3333333333333329E-2</v>
      </c>
      <c r="D674" s="332">
        <v>0.125</v>
      </c>
    </row>
    <row r="675" spans="1:4" ht="15.75" customHeight="1" x14ac:dyDescent="0.25">
      <c r="A675" s="324" t="s">
        <v>1336</v>
      </c>
      <c r="B675" s="326">
        <v>46262</v>
      </c>
      <c r="C675" s="332">
        <v>0.125</v>
      </c>
      <c r="D675" s="332">
        <v>0.16666666666666666</v>
      </c>
    </row>
    <row r="676" spans="1:4" ht="15.75" customHeight="1" x14ac:dyDescent="0.25">
      <c r="A676" s="324" t="s">
        <v>1337</v>
      </c>
      <c r="B676" s="326">
        <v>46262</v>
      </c>
      <c r="C676" s="332">
        <v>0.16666666666666666</v>
      </c>
      <c r="D676" s="332">
        <v>0.20833333333333334</v>
      </c>
    </row>
    <row r="677" spans="1:4" ht="15.75" customHeight="1" x14ac:dyDescent="0.25">
      <c r="A677" s="324" t="s">
        <v>1338</v>
      </c>
      <c r="B677" s="326">
        <v>46262</v>
      </c>
      <c r="C677" s="332">
        <v>0.20833333333333334</v>
      </c>
      <c r="D677" s="332">
        <v>0.25</v>
      </c>
    </row>
    <row r="678" spans="1:4" ht="15.75" customHeight="1" x14ac:dyDescent="0.25">
      <c r="A678" s="324" t="s">
        <v>847</v>
      </c>
      <c r="B678" s="326">
        <v>46263</v>
      </c>
      <c r="C678" s="332">
        <v>0.25</v>
      </c>
      <c r="D678" s="332">
        <v>0.29166666666666669</v>
      </c>
    </row>
    <row r="679" spans="1:4" ht="15.75" customHeight="1" x14ac:dyDescent="0.25">
      <c r="A679" s="324" t="s">
        <v>848</v>
      </c>
      <c r="B679" s="326">
        <v>46263</v>
      </c>
      <c r="C679" s="332">
        <v>0.29166666666666669</v>
      </c>
      <c r="D679" s="332">
        <v>0.33333333333333331</v>
      </c>
    </row>
    <row r="680" spans="1:4" ht="15.75" customHeight="1" x14ac:dyDescent="0.25">
      <c r="A680" s="324" t="s">
        <v>849</v>
      </c>
      <c r="B680" s="326">
        <v>46263</v>
      </c>
      <c r="C680" s="332">
        <v>0.33333333333333331</v>
      </c>
      <c r="D680" s="332">
        <v>0.375</v>
      </c>
    </row>
    <row r="681" spans="1:4" ht="15.75" customHeight="1" x14ac:dyDescent="0.25">
      <c r="A681" s="324" t="s">
        <v>850</v>
      </c>
      <c r="B681" s="326">
        <v>46263</v>
      </c>
      <c r="C681" s="332">
        <v>0.375</v>
      </c>
      <c r="D681" s="332">
        <v>0.41666666666666669</v>
      </c>
    </row>
    <row r="682" spans="1:4" ht="15.75" customHeight="1" x14ac:dyDescent="0.25">
      <c r="A682" s="324" t="s">
        <v>1083</v>
      </c>
      <c r="B682" s="326">
        <v>46263</v>
      </c>
      <c r="C682" s="332">
        <v>0.41666666666666669</v>
      </c>
      <c r="D682" s="332">
        <v>0.45833333333333331</v>
      </c>
    </row>
    <row r="683" spans="1:4" ht="15.75" customHeight="1" x14ac:dyDescent="0.25">
      <c r="A683" s="324" t="s">
        <v>1084</v>
      </c>
      <c r="B683" s="326">
        <v>46263</v>
      </c>
      <c r="C683" s="332">
        <v>0.45833333333333331</v>
      </c>
      <c r="D683" s="332">
        <v>0.5</v>
      </c>
    </row>
    <row r="684" spans="1:4" ht="15.75" customHeight="1" x14ac:dyDescent="0.25">
      <c r="A684" s="324" t="s">
        <v>1085</v>
      </c>
      <c r="B684" s="326">
        <v>46263</v>
      </c>
      <c r="C684" s="332">
        <v>0.5</v>
      </c>
      <c r="D684" s="332">
        <v>0.54166666666666663</v>
      </c>
    </row>
    <row r="685" spans="1:4" ht="15.75" customHeight="1" x14ac:dyDescent="0.25">
      <c r="A685" s="324" t="s">
        <v>1086</v>
      </c>
      <c r="B685" s="326">
        <v>46263</v>
      </c>
      <c r="C685" s="332">
        <v>0.54166666666666663</v>
      </c>
      <c r="D685" s="332">
        <v>0.58333333333333337</v>
      </c>
    </row>
    <row r="686" spans="1:4" ht="15.75" customHeight="1" x14ac:dyDescent="0.25">
      <c r="A686" s="324" t="s">
        <v>1087</v>
      </c>
      <c r="B686" s="326">
        <v>46263</v>
      </c>
      <c r="C686" s="332">
        <v>0.58333333333333337</v>
      </c>
      <c r="D686" s="332">
        <v>0.625</v>
      </c>
    </row>
    <row r="687" spans="1:4" ht="15.75" customHeight="1" x14ac:dyDescent="0.25">
      <c r="A687" s="324" t="s">
        <v>1088</v>
      </c>
      <c r="B687" s="326">
        <v>46263</v>
      </c>
      <c r="C687" s="332">
        <v>0.625</v>
      </c>
      <c r="D687" s="332">
        <v>0.66666666666666663</v>
      </c>
    </row>
    <row r="688" spans="1:4" ht="15.75" customHeight="1" x14ac:dyDescent="0.25">
      <c r="A688" s="324" t="s">
        <v>1089</v>
      </c>
      <c r="B688" s="326">
        <v>46263</v>
      </c>
      <c r="C688" s="332">
        <v>0.66666666666666663</v>
      </c>
      <c r="D688" s="332">
        <v>0.70833333333333337</v>
      </c>
    </row>
    <row r="689" spans="1:4" ht="15.75" customHeight="1" x14ac:dyDescent="0.25">
      <c r="A689" s="324" t="s">
        <v>1090</v>
      </c>
      <c r="B689" s="326">
        <v>46263</v>
      </c>
      <c r="C689" s="332">
        <v>0.70833333333333337</v>
      </c>
      <c r="D689" s="332">
        <v>0.75</v>
      </c>
    </row>
    <row r="690" spans="1:4" ht="15.75" customHeight="1" x14ac:dyDescent="0.25">
      <c r="A690" s="324" t="s">
        <v>1477</v>
      </c>
      <c r="B690" s="326">
        <v>46263</v>
      </c>
      <c r="C690" s="332">
        <v>0.75</v>
      </c>
      <c r="D690" s="332">
        <v>0.79166666666666663</v>
      </c>
    </row>
    <row r="691" spans="1:4" ht="15.75" customHeight="1" x14ac:dyDescent="0.25">
      <c r="A691" s="324" t="s">
        <v>1478</v>
      </c>
      <c r="B691" s="326">
        <v>46263</v>
      </c>
      <c r="C691" s="332">
        <v>0.79166666666666663</v>
      </c>
      <c r="D691" s="332">
        <v>0.83333333333333337</v>
      </c>
    </row>
    <row r="692" spans="1:4" ht="15.75" customHeight="1" x14ac:dyDescent="0.25">
      <c r="A692" s="324" t="s">
        <v>1479</v>
      </c>
      <c r="B692" s="326">
        <v>46263</v>
      </c>
      <c r="C692" s="332">
        <v>0.83333333333333337</v>
      </c>
      <c r="D692" s="332">
        <v>0.875</v>
      </c>
    </row>
    <row r="693" spans="1:4" ht="15.75" customHeight="1" x14ac:dyDescent="0.25">
      <c r="A693" s="324" t="s">
        <v>1480</v>
      </c>
      <c r="B693" s="326">
        <v>46263</v>
      </c>
      <c r="C693" s="332">
        <v>0.875</v>
      </c>
      <c r="D693" s="332">
        <v>0.91666666666666663</v>
      </c>
    </row>
    <row r="694" spans="1:4" ht="15.75" customHeight="1" x14ac:dyDescent="0.25">
      <c r="A694" s="324" t="s">
        <v>1339</v>
      </c>
      <c r="B694" s="326">
        <v>46263</v>
      </c>
      <c r="C694" s="332">
        <v>0.91666666666666663</v>
      </c>
      <c r="D694" s="332">
        <v>0.95833333333333337</v>
      </c>
    </row>
    <row r="695" spans="1:4" ht="15.75" customHeight="1" x14ac:dyDescent="0.25">
      <c r="A695" s="324" t="s">
        <v>1340</v>
      </c>
      <c r="B695" s="326">
        <v>46263</v>
      </c>
      <c r="C695" s="332">
        <v>0.95833333333333337</v>
      </c>
      <c r="D695" s="332">
        <v>0</v>
      </c>
    </row>
    <row r="696" spans="1:4" ht="15.75" customHeight="1" x14ac:dyDescent="0.25">
      <c r="A696" s="324" t="s">
        <v>1341</v>
      </c>
      <c r="B696" s="326">
        <v>46263</v>
      </c>
      <c r="C696" s="332">
        <v>0</v>
      </c>
      <c r="D696" s="332">
        <v>4.1666666666666664E-2</v>
      </c>
    </row>
    <row r="697" spans="1:4" ht="15.75" customHeight="1" x14ac:dyDescent="0.25">
      <c r="A697" s="324" t="s">
        <v>1342</v>
      </c>
      <c r="B697" s="326">
        <v>46263</v>
      </c>
      <c r="C697" s="332">
        <v>4.1666666666666664E-2</v>
      </c>
      <c r="D697" s="332">
        <v>8.3333333333333329E-2</v>
      </c>
    </row>
    <row r="698" spans="1:4" ht="15.75" customHeight="1" x14ac:dyDescent="0.25">
      <c r="A698" s="324" t="s">
        <v>1343</v>
      </c>
      <c r="B698" s="326">
        <v>46263</v>
      </c>
      <c r="C698" s="332">
        <v>8.3333333333333329E-2</v>
      </c>
      <c r="D698" s="332">
        <v>0.125</v>
      </c>
    </row>
    <row r="699" spans="1:4" ht="15.75" customHeight="1" x14ac:dyDescent="0.25">
      <c r="A699" s="324" t="s">
        <v>1344</v>
      </c>
      <c r="B699" s="326">
        <v>46263</v>
      </c>
      <c r="C699" s="332">
        <v>0.125</v>
      </c>
      <c r="D699" s="332">
        <v>0.16666666666666666</v>
      </c>
    </row>
    <row r="700" spans="1:4" ht="15.75" customHeight="1" x14ac:dyDescent="0.25">
      <c r="A700" s="324" t="s">
        <v>1345</v>
      </c>
      <c r="B700" s="326">
        <v>46263</v>
      </c>
      <c r="C700" s="332">
        <v>0.16666666666666666</v>
      </c>
      <c r="D700" s="332">
        <v>0.20833333333333334</v>
      </c>
    </row>
    <row r="701" spans="1:4" ht="15.75" customHeight="1" x14ac:dyDescent="0.25">
      <c r="A701" s="324" t="s">
        <v>1346</v>
      </c>
      <c r="B701" s="326">
        <v>46263</v>
      </c>
      <c r="C701" s="332">
        <v>0.20833333333333334</v>
      </c>
      <c r="D701" s="332">
        <v>0.25</v>
      </c>
    </row>
    <row r="702" spans="1:4" ht="15.75" customHeight="1" x14ac:dyDescent="0.25">
      <c r="A702" s="324" t="s">
        <v>851</v>
      </c>
      <c r="B702" s="326">
        <v>46264</v>
      </c>
      <c r="C702" s="332">
        <v>0.25</v>
      </c>
      <c r="D702" s="332">
        <v>0.29166666666666669</v>
      </c>
    </row>
    <row r="703" spans="1:4" ht="15.75" customHeight="1" x14ac:dyDescent="0.25">
      <c r="A703" s="324" t="s">
        <v>852</v>
      </c>
      <c r="B703" s="326">
        <v>46264</v>
      </c>
      <c r="C703" s="332">
        <v>0.29166666666666669</v>
      </c>
      <c r="D703" s="332">
        <v>0.33333333333333331</v>
      </c>
    </row>
    <row r="704" spans="1:4" ht="15.75" customHeight="1" x14ac:dyDescent="0.25">
      <c r="A704" s="324" t="s">
        <v>853</v>
      </c>
      <c r="B704" s="326">
        <v>46264</v>
      </c>
      <c r="C704" s="332">
        <v>0.33333333333333331</v>
      </c>
      <c r="D704" s="332">
        <v>0.375</v>
      </c>
    </row>
    <row r="705" spans="1:4" ht="15.75" customHeight="1" x14ac:dyDescent="0.25">
      <c r="A705" s="324" t="s">
        <v>854</v>
      </c>
      <c r="B705" s="326">
        <v>46264</v>
      </c>
      <c r="C705" s="332">
        <v>0.375</v>
      </c>
      <c r="D705" s="332">
        <v>0.41666666666666669</v>
      </c>
    </row>
    <row r="706" spans="1:4" ht="15.75" customHeight="1" x14ac:dyDescent="0.25">
      <c r="A706" s="324" t="s">
        <v>1091</v>
      </c>
      <c r="B706" s="326">
        <v>46264</v>
      </c>
      <c r="C706" s="332">
        <v>0.41666666666666669</v>
      </c>
      <c r="D706" s="332">
        <v>0.45833333333333331</v>
      </c>
    </row>
    <row r="707" spans="1:4" ht="15.75" customHeight="1" x14ac:dyDescent="0.25">
      <c r="A707" s="324" t="s">
        <v>1092</v>
      </c>
      <c r="B707" s="326">
        <v>46264</v>
      </c>
      <c r="C707" s="332">
        <v>0.45833333333333331</v>
      </c>
      <c r="D707" s="332">
        <v>0.5</v>
      </c>
    </row>
    <row r="708" spans="1:4" ht="15.75" customHeight="1" x14ac:dyDescent="0.25">
      <c r="A708" s="324" t="s">
        <v>1093</v>
      </c>
      <c r="B708" s="326">
        <v>46264</v>
      </c>
      <c r="C708" s="332">
        <v>0.5</v>
      </c>
      <c r="D708" s="332">
        <v>0.54166666666666663</v>
      </c>
    </row>
    <row r="709" spans="1:4" ht="15.75" customHeight="1" x14ac:dyDescent="0.25">
      <c r="A709" s="324" t="s">
        <v>1094</v>
      </c>
      <c r="B709" s="326">
        <v>46264</v>
      </c>
      <c r="C709" s="332">
        <v>0.54166666666666663</v>
      </c>
      <c r="D709" s="332">
        <v>0.58333333333333337</v>
      </c>
    </row>
    <row r="710" spans="1:4" ht="15.75" customHeight="1" x14ac:dyDescent="0.25">
      <c r="A710" s="324" t="s">
        <v>1095</v>
      </c>
      <c r="B710" s="326">
        <v>46264</v>
      </c>
      <c r="C710" s="332">
        <v>0.58333333333333337</v>
      </c>
      <c r="D710" s="332">
        <v>0.625</v>
      </c>
    </row>
    <row r="711" spans="1:4" ht="15.75" customHeight="1" x14ac:dyDescent="0.25">
      <c r="A711" s="324" t="s">
        <v>1096</v>
      </c>
      <c r="B711" s="326">
        <v>46264</v>
      </c>
      <c r="C711" s="332">
        <v>0.625</v>
      </c>
      <c r="D711" s="332">
        <v>0.66666666666666663</v>
      </c>
    </row>
    <row r="712" spans="1:4" ht="15.75" customHeight="1" x14ac:dyDescent="0.25">
      <c r="A712" s="324" t="s">
        <v>1097</v>
      </c>
      <c r="B712" s="326">
        <v>46264</v>
      </c>
      <c r="C712" s="332">
        <v>0.66666666666666663</v>
      </c>
      <c r="D712" s="332">
        <v>0.70833333333333337</v>
      </c>
    </row>
    <row r="713" spans="1:4" ht="15.75" customHeight="1" x14ac:dyDescent="0.25">
      <c r="A713" s="324" t="s">
        <v>1098</v>
      </c>
      <c r="B713" s="326">
        <v>46264</v>
      </c>
      <c r="C713" s="332">
        <v>0.70833333333333337</v>
      </c>
      <c r="D713" s="332">
        <v>0.75</v>
      </c>
    </row>
    <row r="714" spans="1:4" ht="15.75" customHeight="1" x14ac:dyDescent="0.25">
      <c r="A714" s="324" t="s">
        <v>1481</v>
      </c>
      <c r="B714" s="326">
        <v>46264</v>
      </c>
      <c r="C714" s="332">
        <v>0.75</v>
      </c>
      <c r="D714" s="332">
        <v>0.79166666666666663</v>
      </c>
    </row>
    <row r="715" spans="1:4" ht="15.75" customHeight="1" x14ac:dyDescent="0.25">
      <c r="A715" s="324" t="s">
        <v>1482</v>
      </c>
      <c r="B715" s="326">
        <v>46264</v>
      </c>
      <c r="C715" s="332">
        <v>0.79166666666666663</v>
      </c>
      <c r="D715" s="332">
        <v>0.83333333333333337</v>
      </c>
    </row>
    <row r="716" spans="1:4" ht="15.75" customHeight="1" x14ac:dyDescent="0.25">
      <c r="A716" s="324" t="s">
        <v>1483</v>
      </c>
      <c r="B716" s="326">
        <v>46264</v>
      </c>
      <c r="C716" s="332">
        <v>0.83333333333333337</v>
      </c>
      <c r="D716" s="332">
        <v>0.875</v>
      </c>
    </row>
    <row r="717" spans="1:4" ht="15.75" customHeight="1" x14ac:dyDescent="0.25">
      <c r="A717" s="324" t="s">
        <v>1484</v>
      </c>
      <c r="B717" s="326">
        <v>46264</v>
      </c>
      <c r="C717" s="332">
        <v>0.875</v>
      </c>
      <c r="D717" s="332">
        <v>0.91666666666666663</v>
      </c>
    </row>
    <row r="718" spans="1:4" ht="15.75" customHeight="1" x14ac:dyDescent="0.25">
      <c r="A718" s="324" t="s">
        <v>1347</v>
      </c>
      <c r="B718" s="326">
        <v>46264</v>
      </c>
      <c r="C718" s="332">
        <v>0.91666666666666663</v>
      </c>
      <c r="D718" s="332">
        <v>0.95833333333333337</v>
      </c>
    </row>
    <row r="719" spans="1:4" ht="15.75" customHeight="1" x14ac:dyDescent="0.25">
      <c r="A719" s="324" t="s">
        <v>1348</v>
      </c>
      <c r="B719" s="326">
        <v>46264</v>
      </c>
      <c r="C719" s="332">
        <v>0.95833333333333337</v>
      </c>
      <c r="D719" s="332">
        <v>0</v>
      </c>
    </row>
    <row r="720" spans="1:4" ht="15.75" customHeight="1" x14ac:dyDescent="0.25">
      <c r="A720" s="324" t="s">
        <v>1349</v>
      </c>
      <c r="B720" s="326">
        <v>46264</v>
      </c>
      <c r="C720" s="332">
        <v>0</v>
      </c>
      <c r="D720" s="332">
        <v>4.1666666666666664E-2</v>
      </c>
    </row>
    <row r="721" spans="1:4" ht="15.75" customHeight="1" x14ac:dyDescent="0.25">
      <c r="A721" s="324" t="s">
        <v>1350</v>
      </c>
      <c r="B721" s="326">
        <v>46264</v>
      </c>
      <c r="C721" s="332">
        <v>4.1666666666666664E-2</v>
      </c>
      <c r="D721" s="332">
        <v>8.3333333333333329E-2</v>
      </c>
    </row>
    <row r="722" spans="1:4" ht="15.75" customHeight="1" x14ac:dyDescent="0.25">
      <c r="A722" s="324" t="s">
        <v>1351</v>
      </c>
      <c r="B722" s="326">
        <v>46264</v>
      </c>
      <c r="C722" s="332">
        <v>8.3333333333333329E-2</v>
      </c>
      <c r="D722" s="332">
        <v>0.125</v>
      </c>
    </row>
    <row r="723" spans="1:4" ht="15.75" customHeight="1" x14ac:dyDescent="0.25">
      <c r="A723" s="324" t="s">
        <v>1352</v>
      </c>
      <c r="B723" s="326">
        <v>46264</v>
      </c>
      <c r="C723" s="332">
        <v>0.125</v>
      </c>
      <c r="D723" s="332">
        <v>0.16666666666666666</v>
      </c>
    </row>
    <row r="724" spans="1:4" ht="15.75" customHeight="1" x14ac:dyDescent="0.25">
      <c r="A724" s="324" t="s">
        <v>1353</v>
      </c>
      <c r="B724" s="326">
        <v>46264</v>
      </c>
      <c r="C724" s="332">
        <v>0.16666666666666666</v>
      </c>
      <c r="D724" s="332">
        <v>0.20833333333333334</v>
      </c>
    </row>
    <row r="725" spans="1:4" ht="15.75" customHeight="1" x14ac:dyDescent="0.25">
      <c r="A725" s="324" t="s">
        <v>1354</v>
      </c>
      <c r="B725" s="326">
        <v>46264</v>
      </c>
      <c r="C725" s="332">
        <v>0.20833333333333334</v>
      </c>
      <c r="D725" s="332">
        <v>0.25</v>
      </c>
    </row>
    <row r="726" spans="1:4" ht="15.75" customHeight="1" x14ac:dyDescent="0.25">
      <c r="A726" s="324" t="s">
        <v>855</v>
      </c>
      <c r="B726" s="326">
        <v>46265</v>
      </c>
      <c r="C726" s="332">
        <v>0.25</v>
      </c>
      <c r="D726" s="332">
        <v>0.29166666666666669</v>
      </c>
    </row>
    <row r="727" spans="1:4" ht="15.75" customHeight="1" x14ac:dyDescent="0.25">
      <c r="A727" s="324" t="s">
        <v>856</v>
      </c>
      <c r="B727" s="326">
        <v>46265</v>
      </c>
      <c r="C727" s="332">
        <v>0.29166666666666669</v>
      </c>
      <c r="D727" s="332">
        <v>0.33333333333333331</v>
      </c>
    </row>
    <row r="728" spans="1:4" ht="15.75" customHeight="1" x14ac:dyDescent="0.25">
      <c r="A728" s="324" t="s">
        <v>857</v>
      </c>
      <c r="B728" s="326">
        <v>46265</v>
      </c>
      <c r="C728" s="332">
        <v>0.33333333333333331</v>
      </c>
      <c r="D728" s="332">
        <v>0.375</v>
      </c>
    </row>
    <row r="729" spans="1:4" ht="15.75" customHeight="1" x14ac:dyDescent="0.25">
      <c r="A729" s="324" t="s">
        <v>858</v>
      </c>
      <c r="B729" s="326">
        <v>46265</v>
      </c>
      <c r="C729" s="332">
        <v>0.375</v>
      </c>
      <c r="D729" s="332">
        <v>0.41666666666666669</v>
      </c>
    </row>
    <row r="730" spans="1:4" ht="15.75" customHeight="1" x14ac:dyDescent="0.25">
      <c r="A730" s="324" t="s">
        <v>1099</v>
      </c>
      <c r="B730" s="326">
        <v>46265</v>
      </c>
      <c r="C730" s="332">
        <v>0.41666666666666669</v>
      </c>
      <c r="D730" s="332">
        <v>0.45833333333333331</v>
      </c>
    </row>
    <row r="731" spans="1:4" ht="15.75" customHeight="1" x14ac:dyDescent="0.25">
      <c r="A731" s="324" t="s">
        <v>1100</v>
      </c>
      <c r="B731" s="326">
        <v>46265</v>
      </c>
      <c r="C731" s="332">
        <v>0.45833333333333331</v>
      </c>
      <c r="D731" s="332">
        <v>0.5</v>
      </c>
    </row>
    <row r="732" spans="1:4" ht="15.75" customHeight="1" x14ac:dyDescent="0.25">
      <c r="A732" s="324" t="s">
        <v>1101</v>
      </c>
      <c r="B732" s="326">
        <v>46265</v>
      </c>
      <c r="C732" s="332">
        <v>0.5</v>
      </c>
      <c r="D732" s="332">
        <v>0.54166666666666663</v>
      </c>
    </row>
    <row r="733" spans="1:4" ht="15.75" customHeight="1" x14ac:dyDescent="0.25">
      <c r="A733" s="324" t="s">
        <v>1102</v>
      </c>
      <c r="B733" s="326">
        <v>46265</v>
      </c>
      <c r="C733" s="332">
        <v>0.54166666666666663</v>
      </c>
      <c r="D733" s="332">
        <v>0.58333333333333337</v>
      </c>
    </row>
    <row r="734" spans="1:4" ht="15.75" customHeight="1" x14ac:dyDescent="0.25">
      <c r="A734" s="324" t="s">
        <v>1103</v>
      </c>
      <c r="B734" s="326">
        <v>46265</v>
      </c>
      <c r="C734" s="332">
        <v>0.58333333333333337</v>
      </c>
      <c r="D734" s="332">
        <v>0.625</v>
      </c>
    </row>
    <row r="735" spans="1:4" ht="15.75" customHeight="1" x14ac:dyDescent="0.25">
      <c r="A735" s="324" t="s">
        <v>1104</v>
      </c>
      <c r="B735" s="326">
        <v>46265</v>
      </c>
      <c r="C735" s="332">
        <v>0.625</v>
      </c>
      <c r="D735" s="332">
        <v>0.66666666666666663</v>
      </c>
    </row>
    <row r="736" spans="1:4" ht="15.75" customHeight="1" x14ac:dyDescent="0.25">
      <c r="A736" s="324" t="s">
        <v>1105</v>
      </c>
      <c r="B736" s="326">
        <v>46265</v>
      </c>
      <c r="C736" s="332">
        <v>0.66666666666666663</v>
      </c>
      <c r="D736" s="332">
        <v>0.70833333333333337</v>
      </c>
    </row>
    <row r="737" spans="1:4" ht="15.75" customHeight="1" x14ac:dyDescent="0.25">
      <c r="A737" s="324" t="s">
        <v>1106</v>
      </c>
      <c r="B737" s="326">
        <v>46265</v>
      </c>
      <c r="C737" s="332">
        <v>0.70833333333333337</v>
      </c>
      <c r="D737" s="332">
        <v>0.75</v>
      </c>
    </row>
    <row r="738" spans="1:4" ht="15.75" customHeight="1" x14ac:dyDescent="0.25">
      <c r="A738" s="324" t="s">
        <v>1485</v>
      </c>
      <c r="B738" s="326">
        <v>46265</v>
      </c>
      <c r="C738" s="332">
        <v>0.75</v>
      </c>
      <c r="D738" s="332">
        <v>0.79166666666666663</v>
      </c>
    </row>
    <row r="739" spans="1:4" ht="15.75" customHeight="1" x14ac:dyDescent="0.25">
      <c r="A739" s="324" t="s">
        <v>1486</v>
      </c>
      <c r="B739" s="326">
        <v>46265</v>
      </c>
      <c r="C739" s="332">
        <v>0.79166666666666663</v>
      </c>
      <c r="D739" s="332">
        <v>0.83333333333333337</v>
      </c>
    </row>
    <row r="740" spans="1:4" ht="15.75" customHeight="1" x14ac:dyDescent="0.25">
      <c r="A740" s="324" t="s">
        <v>1487</v>
      </c>
      <c r="B740" s="326">
        <v>46265</v>
      </c>
      <c r="C740" s="332">
        <v>0.83333333333333337</v>
      </c>
      <c r="D740" s="332">
        <v>0.875</v>
      </c>
    </row>
    <row r="741" spans="1:4" ht="15.75" customHeight="1" x14ac:dyDescent="0.25">
      <c r="A741" s="324" t="s">
        <v>1488</v>
      </c>
      <c r="B741" s="326">
        <v>46265</v>
      </c>
      <c r="C741" s="332">
        <v>0.875</v>
      </c>
      <c r="D741" s="332">
        <v>0.91666666666666663</v>
      </c>
    </row>
    <row r="742" spans="1:4" ht="15.75" customHeight="1" x14ac:dyDescent="0.25">
      <c r="A742" s="324" t="s">
        <v>1355</v>
      </c>
      <c r="B742" s="326">
        <v>46265</v>
      </c>
      <c r="C742" s="332">
        <v>0.91666666666666663</v>
      </c>
      <c r="D742" s="332">
        <v>0.95833333333333337</v>
      </c>
    </row>
    <row r="743" spans="1:4" ht="15.75" customHeight="1" x14ac:dyDescent="0.25">
      <c r="A743" s="324" t="s">
        <v>1356</v>
      </c>
      <c r="B743" s="326">
        <v>46265</v>
      </c>
      <c r="C743" s="332">
        <v>0.95833333333333337</v>
      </c>
      <c r="D743" s="332">
        <v>0</v>
      </c>
    </row>
    <row r="744" spans="1:4" ht="15.75" customHeight="1" x14ac:dyDescent="0.25">
      <c r="A744" s="324" t="s">
        <v>1357</v>
      </c>
      <c r="B744" s="326">
        <v>46265</v>
      </c>
      <c r="C744" s="332">
        <v>0</v>
      </c>
      <c r="D744" s="332">
        <v>4.1666666666666664E-2</v>
      </c>
    </row>
    <row r="745" spans="1:4" ht="15.75" customHeight="1" x14ac:dyDescent="0.25">
      <c r="A745" s="324" t="s">
        <v>1358</v>
      </c>
      <c r="B745" s="326">
        <v>46265</v>
      </c>
      <c r="C745" s="332">
        <v>4.1666666666666664E-2</v>
      </c>
      <c r="D745" s="332">
        <v>8.3333333333333329E-2</v>
      </c>
    </row>
    <row r="746" spans="1:4" ht="15.75" customHeight="1" x14ac:dyDescent="0.25">
      <c r="A746" s="324" t="s">
        <v>1359</v>
      </c>
      <c r="B746" s="326">
        <v>46265</v>
      </c>
      <c r="C746" s="332">
        <v>8.3333333333333329E-2</v>
      </c>
      <c r="D746" s="332">
        <v>0.125</v>
      </c>
    </row>
    <row r="747" spans="1:4" ht="15.75" customHeight="1" x14ac:dyDescent="0.25">
      <c r="A747" s="324" t="s">
        <v>1360</v>
      </c>
      <c r="B747" s="326">
        <v>46265</v>
      </c>
      <c r="C747" s="332">
        <v>0.125</v>
      </c>
      <c r="D747" s="332">
        <v>0.16666666666666666</v>
      </c>
    </row>
    <row r="748" spans="1:4" ht="15.75" customHeight="1" x14ac:dyDescent="0.25">
      <c r="A748" s="324" t="s">
        <v>1361</v>
      </c>
      <c r="B748" s="326">
        <v>46265</v>
      </c>
      <c r="C748" s="332">
        <v>0.16666666666666666</v>
      </c>
      <c r="D748" s="332">
        <v>0.20833333333333334</v>
      </c>
    </row>
    <row r="749" spans="1:4" ht="15.75" customHeight="1" x14ac:dyDescent="0.25">
      <c r="A749" s="324" t="s">
        <v>1362</v>
      </c>
      <c r="B749" s="326">
        <v>46265</v>
      </c>
      <c r="C749" s="332">
        <v>0.20833333333333334</v>
      </c>
      <c r="D749" s="332">
        <v>0.25</v>
      </c>
    </row>
    <row r="750" spans="1:4" ht="15.75" customHeight="1" x14ac:dyDescent="0.25">
      <c r="A750" s="324" t="s">
        <v>1489</v>
      </c>
      <c r="B750" s="326">
        <v>46266</v>
      </c>
      <c r="C750" s="332">
        <v>0.25</v>
      </c>
      <c r="D750" s="332">
        <v>0.29166666666666669</v>
      </c>
    </row>
    <row r="751" spans="1:4" ht="15.75" customHeight="1" x14ac:dyDescent="0.25">
      <c r="A751" s="324" t="s">
        <v>1490</v>
      </c>
      <c r="B751" s="326">
        <v>46266</v>
      </c>
      <c r="C751" s="332">
        <v>0.29166666666666669</v>
      </c>
      <c r="D751" s="332">
        <v>0.33333333333333331</v>
      </c>
    </row>
    <row r="752" spans="1:4" ht="15.75" customHeight="1" x14ac:dyDescent="0.25">
      <c r="A752" s="324" t="s">
        <v>1491</v>
      </c>
      <c r="B752" s="326">
        <v>46266</v>
      </c>
      <c r="C752" s="332">
        <v>0.33333333333333331</v>
      </c>
      <c r="D752" s="332">
        <v>0.375</v>
      </c>
    </row>
    <row r="753" spans="1:4" ht="15.75" customHeight="1" x14ac:dyDescent="0.25">
      <c r="A753" s="324" t="s">
        <v>1492</v>
      </c>
      <c r="B753" s="326">
        <v>46266</v>
      </c>
      <c r="C753" s="332">
        <v>0.375</v>
      </c>
      <c r="D753" s="332">
        <v>0.41666666666666669</v>
      </c>
    </row>
    <row r="754" spans="1:4" ht="15.75" customHeight="1" x14ac:dyDescent="0.25">
      <c r="A754" s="324" t="s">
        <v>1107</v>
      </c>
      <c r="B754" s="326">
        <v>46266</v>
      </c>
      <c r="C754" s="332">
        <v>0.41666666666666669</v>
      </c>
      <c r="D754" s="332">
        <v>0.45833333333333331</v>
      </c>
    </row>
    <row r="755" spans="1:4" ht="15.75" customHeight="1" x14ac:dyDescent="0.25">
      <c r="A755" s="324" t="s">
        <v>1108</v>
      </c>
      <c r="B755" s="326">
        <v>46266</v>
      </c>
      <c r="C755" s="332">
        <v>0.45833333333333331</v>
      </c>
      <c r="D755" s="332">
        <v>0.5</v>
      </c>
    </row>
    <row r="756" spans="1:4" ht="15.75" customHeight="1" x14ac:dyDescent="0.25">
      <c r="A756" s="324" t="s">
        <v>1109</v>
      </c>
      <c r="B756" s="326">
        <v>46266</v>
      </c>
      <c r="C756" s="332">
        <v>0.5</v>
      </c>
      <c r="D756" s="332">
        <v>0.54166666666666663</v>
      </c>
    </row>
    <row r="757" spans="1:4" ht="15.75" customHeight="1" x14ac:dyDescent="0.25">
      <c r="A757" s="324" t="s">
        <v>1110</v>
      </c>
      <c r="B757" s="326">
        <v>46266</v>
      </c>
      <c r="C757" s="332">
        <v>0.54166666666666663</v>
      </c>
      <c r="D757" s="332">
        <v>0.58333333333333337</v>
      </c>
    </row>
    <row r="758" spans="1:4" ht="15.75" customHeight="1" x14ac:dyDescent="0.25">
      <c r="A758" s="324" t="s">
        <v>1111</v>
      </c>
      <c r="B758" s="326">
        <v>46266</v>
      </c>
      <c r="C758" s="332">
        <v>0.58333333333333337</v>
      </c>
      <c r="D758" s="332">
        <v>0.625</v>
      </c>
    </row>
    <row r="759" spans="1:4" ht="15.75" customHeight="1" x14ac:dyDescent="0.25">
      <c r="A759" s="324" t="s">
        <v>1112</v>
      </c>
      <c r="B759" s="326">
        <v>46266</v>
      </c>
      <c r="C759" s="332">
        <v>0.625</v>
      </c>
      <c r="D759" s="332">
        <v>0.66666666666666663</v>
      </c>
    </row>
    <row r="760" spans="1:4" ht="15.75" customHeight="1" x14ac:dyDescent="0.25">
      <c r="A760" s="324" t="s">
        <v>1113</v>
      </c>
      <c r="B760" s="326">
        <v>46266</v>
      </c>
      <c r="C760" s="332">
        <v>0.66666666666666663</v>
      </c>
      <c r="D760" s="332">
        <v>0.70833333333333337</v>
      </c>
    </row>
    <row r="761" spans="1:4" ht="15.75" customHeight="1" x14ac:dyDescent="0.25">
      <c r="A761" s="324" t="s">
        <v>1114</v>
      </c>
      <c r="B761" s="326">
        <v>46266</v>
      </c>
      <c r="C761" s="332">
        <v>0.70833333333333337</v>
      </c>
      <c r="D761" s="332">
        <v>0.75</v>
      </c>
    </row>
    <row r="762" spans="1:4" ht="15.75" customHeight="1" x14ac:dyDescent="0.25">
      <c r="A762" s="324" t="s">
        <v>1493</v>
      </c>
      <c r="B762" s="326">
        <v>46266</v>
      </c>
      <c r="C762" s="332">
        <v>0.75</v>
      </c>
      <c r="D762" s="332">
        <v>0.79166666666666663</v>
      </c>
    </row>
    <row r="763" spans="1:4" ht="15.75" customHeight="1" x14ac:dyDescent="0.25">
      <c r="A763" s="324" t="s">
        <v>1494</v>
      </c>
      <c r="B763" s="326">
        <v>46266</v>
      </c>
      <c r="C763" s="332">
        <v>0.79166666666666663</v>
      </c>
      <c r="D763" s="332">
        <v>0.83333333333333337</v>
      </c>
    </row>
    <row r="764" spans="1:4" ht="15.75" customHeight="1" x14ac:dyDescent="0.25">
      <c r="A764" s="324" t="s">
        <v>1495</v>
      </c>
      <c r="B764" s="326">
        <v>46266</v>
      </c>
      <c r="C764" s="332">
        <v>0.83333333333333337</v>
      </c>
      <c r="D764" s="332">
        <v>0.875</v>
      </c>
    </row>
    <row r="765" spans="1:4" ht="15.75" customHeight="1" x14ac:dyDescent="0.25">
      <c r="A765" s="324" t="s">
        <v>1496</v>
      </c>
      <c r="B765" s="326">
        <v>46266</v>
      </c>
      <c r="C765" s="332">
        <v>0.875</v>
      </c>
      <c r="D765" s="332">
        <v>0.91666666666666663</v>
      </c>
    </row>
    <row r="766" spans="1:4" ht="15.75" customHeight="1" x14ac:dyDescent="0.25">
      <c r="A766" s="324" t="s">
        <v>1363</v>
      </c>
      <c r="B766" s="326">
        <v>46266</v>
      </c>
      <c r="C766" s="332">
        <v>0.91666666666666663</v>
      </c>
      <c r="D766" s="332">
        <v>0.95833333333333337</v>
      </c>
    </row>
    <row r="767" spans="1:4" ht="15.75" customHeight="1" x14ac:dyDescent="0.25">
      <c r="A767" s="324" t="s">
        <v>1364</v>
      </c>
      <c r="B767" s="326">
        <v>46266</v>
      </c>
      <c r="C767" s="332">
        <v>0.95833333333333337</v>
      </c>
      <c r="D767" s="332">
        <v>0</v>
      </c>
    </row>
    <row r="768" spans="1:4" ht="15.75" customHeight="1" x14ac:dyDescent="0.25">
      <c r="A768" s="324" t="s">
        <v>1497</v>
      </c>
      <c r="B768" s="326">
        <v>46266</v>
      </c>
      <c r="C768" s="332">
        <v>0</v>
      </c>
      <c r="D768" s="332">
        <v>4.1666666666666664E-2</v>
      </c>
    </row>
    <row r="769" spans="1:4" ht="15.75" customHeight="1" x14ac:dyDescent="0.25">
      <c r="A769" s="324" t="s">
        <v>1498</v>
      </c>
      <c r="B769" s="326">
        <v>46266</v>
      </c>
      <c r="C769" s="332">
        <v>4.1666666666666664E-2</v>
      </c>
      <c r="D769" s="332">
        <v>8.3333333333333329E-2</v>
      </c>
    </row>
    <row r="770" spans="1:4" ht="15.75" customHeight="1" x14ac:dyDescent="0.25">
      <c r="A770" s="324" t="s">
        <v>1499</v>
      </c>
      <c r="B770" s="326">
        <v>46266</v>
      </c>
      <c r="C770" s="332">
        <v>8.3333333333333329E-2</v>
      </c>
      <c r="D770" s="332">
        <v>0.125</v>
      </c>
    </row>
    <row r="771" spans="1:4" ht="15.75" customHeight="1" x14ac:dyDescent="0.25">
      <c r="A771" s="324" t="s">
        <v>1500</v>
      </c>
      <c r="B771" s="326">
        <v>46266</v>
      </c>
      <c r="C771" s="332">
        <v>0.125</v>
      </c>
      <c r="D771" s="332">
        <v>0.16666666666666666</v>
      </c>
    </row>
    <row r="772" spans="1:4" ht="15.75" customHeight="1" x14ac:dyDescent="0.25">
      <c r="A772" s="324" t="s">
        <v>1501</v>
      </c>
      <c r="B772" s="326">
        <v>46266</v>
      </c>
      <c r="C772" s="332">
        <v>0.16666666666666666</v>
      </c>
      <c r="D772" s="332">
        <v>0.20833333333333334</v>
      </c>
    </row>
    <row r="773" spans="1:4" ht="15.75" customHeight="1" x14ac:dyDescent="0.25">
      <c r="A773" s="324" t="s">
        <v>1502</v>
      </c>
      <c r="B773" s="326">
        <v>46266</v>
      </c>
      <c r="C773" s="332">
        <v>0.20833333333333334</v>
      </c>
      <c r="D773" s="332">
        <v>0.25</v>
      </c>
    </row>
    <row r="774" spans="1:4" ht="15.75" customHeight="1" x14ac:dyDescent="0.25">
      <c r="A774" s="324" t="s">
        <v>38</v>
      </c>
      <c r="B774" s="326"/>
      <c r="C774" s="332"/>
      <c r="D774" s="332"/>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B1000"/>
  <sheetViews>
    <sheetView workbookViewId="0">
      <selection sqref="A1:B1000"/>
    </sheetView>
  </sheetViews>
  <sheetFormatPr defaultColWidth="12.5703125" defaultRowHeight="15" customHeight="1" x14ac:dyDescent="0.2"/>
  <cols>
    <col min="1" max="6" width="12.5703125" customWidth="1"/>
  </cols>
  <sheetData>
    <row r="1" spans="1:2" ht="15.75" customHeight="1" x14ac:dyDescent="0.2">
      <c r="A1" s="27">
        <v>0.25</v>
      </c>
    </row>
    <row r="2" spans="1:2" ht="15.75" customHeight="1" x14ac:dyDescent="0.2">
      <c r="A2" s="25">
        <v>60</v>
      </c>
    </row>
    <row r="3" spans="1:2" ht="15.75" customHeight="1" x14ac:dyDescent="0.2">
      <c r="A3" s="26">
        <v>46235</v>
      </c>
      <c r="B3" s="26">
        <v>46204</v>
      </c>
    </row>
    <row r="4" spans="1:2" ht="15.75" customHeight="1" x14ac:dyDescent="0.2">
      <c r="A4" s="26">
        <v>46252</v>
      </c>
      <c r="B4" s="26">
        <v>46235</v>
      </c>
    </row>
    <row r="5" spans="1:2" ht="15.75" customHeight="1" x14ac:dyDescent="0.2">
      <c r="A5" s="26"/>
    </row>
    <row r="6" spans="1:2" ht="15.75" customHeight="1" x14ac:dyDescent="0.2"/>
    <row r="7" spans="1:2" ht="15.75" customHeight="1" x14ac:dyDescent="0.2"/>
    <row r="8" spans="1:2" ht="15.75" customHeight="1" x14ac:dyDescent="0.2"/>
    <row r="9" spans="1:2" ht="15.75" customHeight="1" x14ac:dyDescent="0.2"/>
    <row r="10" spans="1:2" ht="15.75" customHeight="1" x14ac:dyDescent="0.2">
      <c r="A10" s="25">
        <v>1457</v>
      </c>
    </row>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CE1412"/>
  <sheetViews>
    <sheetView workbookViewId="0">
      <selection sqref="A1:CE1412"/>
    </sheetView>
  </sheetViews>
  <sheetFormatPr defaultColWidth="12.5703125" defaultRowHeight="15" customHeight="1" x14ac:dyDescent="0.2"/>
  <cols>
    <col min="1" max="2" width="12.5703125" customWidth="1"/>
    <col min="3" max="3" width="15.42578125" customWidth="1"/>
    <col min="4" max="6" width="12.5703125" customWidth="1"/>
    <col min="78" max="78" width="25" customWidth="1"/>
    <col min="79" max="79" width="25.5703125" customWidth="1"/>
    <col min="80" max="80" width="19.5703125" customWidth="1"/>
    <col min="81" max="81" width="25.5703125" customWidth="1"/>
    <col min="82" max="83" width="20.85546875" customWidth="1"/>
  </cols>
  <sheetData>
    <row r="1" spans="1:83" ht="15.75" customHeight="1" x14ac:dyDescent="0.2">
      <c r="A1" s="25"/>
      <c r="B1" s="25" t="s">
        <v>473</v>
      </c>
    </row>
    <row r="2" spans="1:83" ht="15.75" customHeight="1" x14ac:dyDescent="0.2"/>
    <row r="3" spans="1:83" ht="15.75" customHeight="1" x14ac:dyDescent="0.25">
      <c r="A3" s="262"/>
      <c r="B3" s="262"/>
      <c r="C3" s="262"/>
      <c r="D3" s="330" t="s">
        <v>74</v>
      </c>
      <c r="E3" s="330" t="s">
        <v>75</v>
      </c>
      <c r="F3" s="330" t="s">
        <v>76</v>
      </c>
      <c r="G3" s="330" t="s">
        <v>77</v>
      </c>
      <c r="H3" s="330" t="s">
        <v>78</v>
      </c>
      <c r="I3" s="330" t="s">
        <v>79</v>
      </c>
      <c r="J3" s="330" t="s">
        <v>80</v>
      </c>
      <c r="K3" s="330" t="s">
        <v>81</v>
      </c>
      <c r="L3" s="330" t="s">
        <v>82</v>
      </c>
      <c r="M3" s="380" t="s">
        <v>454</v>
      </c>
      <c r="N3" s="380" t="s">
        <v>18</v>
      </c>
      <c r="O3" s="380" t="s">
        <v>19</v>
      </c>
      <c r="P3" s="330" t="s">
        <v>84</v>
      </c>
      <c r="Q3" s="330" t="s">
        <v>85</v>
      </c>
      <c r="R3" s="330" t="s">
        <v>86</v>
      </c>
      <c r="S3" s="330" t="s">
        <v>87</v>
      </c>
      <c r="T3" s="330" t="s">
        <v>88</v>
      </c>
      <c r="U3" s="330" t="s">
        <v>89</v>
      </c>
      <c r="V3" s="330" t="s">
        <v>90</v>
      </c>
      <c r="W3" s="330" t="s">
        <v>91</v>
      </c>
      <c r="X3" s="330" t="s">
        <v>92</v>
      </c>
      <c r="Y3" s="330" t="s">
        <v>93</v>
      </c>
      <c r="Z3" s="330" t="s">
        <v>140</v>
      </c>
      <c r="AA3" s="330" t="s">
        <v>94</v>
      </c>
      <c r="AB3" s="330" t="s">
        <v>95</v>
      </c>
      <c r="AC3" s="330" t="s">
        <v>96</v>
      </c>
      <c r="AD3" s="330" t="s">
        <v>97</v>
      </c>
      <c r="AE3" s="330" t="s">
        <v>98</v>
      </c>
      <c r="AF3" s="330" t="s">
        <v>99</v>
      </c>
      <c r="AG3" s="330" t="s">
        <v>100</v>
      </c>
      <c r="AH3" s="330" t="s">
        <v>101</v>
      </c>
      <c r="AI3" s="330" t="s">
        <v>102</v>
      </c>
      <c r="AJ3" s="330" t="s">
        <v>103</v>
      </c>
      <c r="AK3" s="330" t="s">
        <v>104</v>
      </c>
      <c r="AL3" s="330" t="s">
        <v>105</v>
      </c>
      <c r="AM3" s="330" t="s">
        <v>14</v>
      </c>
      <c r="AN3" s="330" t="s">
        <v>16</v>
      </c>
      <c r="AO3" s="330" t="s">
        <v>15</v>
      </c>
      <c r="AP3" s="330" t="s">
        <v>106</v>
      </c>
      <c r="AQ3" s="330" t="s">
        <v>107</v>
      </c>
      <c r="AR3" s="330" t="s">
        <v>108</v>
      </c>
      <c r="AS3" s="330" t="s">
        <v>53</v>
      </c>
      <c r="AT3" s="330" t="s">
        <v>109</v>
      </c>
      <c r="AU3" s="330" t="s">
        <v>110</v>
      </c>
      <c r="AV3" s="330" t="s">
        <v>111</v>
      </c>
      <c r="AW3" s="330" t="s">
        <v>112</v>
      </c>
      <c r="AX3" s="330" t="s">
        <v>113</v>
      </c>
      <c r="AY3" s="330" t="s">
        <v>114</v>
      </c>
      <c r="AZ3" s="330" t="s">
        <v>115</v>
      </c>
      <c r="BA3" s="330" t="s">
        <v>116</v>
      </c>
      <c r="BB3" s="330" t="s">
        <v>117</v>
      </c>
      <c r="BC3" s="330" t="s">
        <v>118</v>
      </c>
      <c r="BD3" s="330" t="s">
        <v>119</v>
      </c>
      <c r="BE3" s="330" t="s">
        <v>382</v>
      </c>
      <c r="BF3" s="330" t="s">
        <v>460</v>
      </c>
      <c r="BG3" s="330" t="s">
        <v>461</v>
      </c>
      <c r="BH3" s="330" t="s">
        <v>25</v>
      </c>
      <c r="BI3" s="330" t="s">
        <v>120</v>
      </c>
      <c r="BJ3" s="330" t="s">
        <v>395</v>
      </c>
      <c r="BK3" s="330" t="s">
        <v>121</v>
      </c>
      <c r="BL3" s="330" t="s">
        <v>122</v>
      </c>
      <c r="BM3" s="330" t="s">
        <v>123</v>
      </c>
      <c r="BN3" s="330" t="s">
        <v>124</v>
      </c>
      <c r="BO3" s="330" t="s">
        <v>125</v>
      </c>
      <c r="BP3" s="330" t="s">
        <v>126</v>
      </c>
      <c r="BQ3" s="330" t="s">
        <v>127</v>
      </c>
      <c r="BR3" s="330" t="s">
        <v>128</v>
      </c>
      <c r="BS3" s="330" t="s">
        <v>129</v>
      </c>
      <c r="BT3" s="330" t="s">
        <v>130</v>
      </c>
      <c r="BU3" s="381" t="s">
        <v>465</v>
      </c>
      <c r="BV3" s="381" t="s">
        <v>140</v>
      </c>
      <c r="BW3" s="381" t="s">
        <v>131</v>
      </c>
      <c r="BX3" s="381" t="s">
        <v>132</v>
      </c>
      <c r="BY3" s="381" t="s">
        <v>133</v>
      </c>
      <c r="BZ3" s="381" t="s">
        <v>475</v>
      </c>
      <c r="CA3" s="382" t="s">
        <v>134</v>
      </c>
      <c r="CB3" s="381" t="s">
        <v>135</v>
      </c>
      <c r="CC3" s="382" t="s">
        <v>136</v>
      </c>
      <c r="CD3" s="383" t="s">
        <v>20</v>
      </c>
      <c r="CE3" s="381" t="s">
        <v>134</v>
      </c>
    </row>
    <row r="4" spans="1:83" ht="15.75" customHeight="1" x14ac:dyDescent="0.25">
      <c r="D4" s="222">
        <v>12744</v>
      </c>
      <c r="E4" s="222">
        <v>11857</v>
      </c>
      <c r="F4" s="222">
        <v>11858</v>
      </c>
      <c r="G4" s="222">
        <v>11859</v>
      </c>
      <c r="H4" s="222">
        <v>11860</v>
      </c>
      <c r="I4" s="222">
        <v>11861</v>
      </c>
      <c r="J4" s="222">
        <v>11862</v>
      </c>
      <c r="K4" s="222">
        <v>11863</v>
      </c>
      <c r="L4" s="222">
        <v>11864</v>
      </c>
      <c r="M4" s="384">
        <v>11865</v>
      </c>
      <c r="N4" s="384">
        <v>11866</v>
      </c>
      <c r="O4" s="384">
        <v>11867</v>
      </c>
      <c r="P4" s="222">
        <v>11868</v>
      </c>
      <c r="Q4" s="222">
        <v>11869</v>
      </c>
      <c r="R4" s="222">
        <v>11870</v>
      </c>
      <c r="S4" s="222">
        <v>11871</v>
      </c>
      <c r="T4" s="222">
        <v>11872</v>
      </c>
      <c r="U4" s="222">
        <v>11873</v>
      </c>
      <c r="V4" s="222">
        <v>11874</v>
      </c>
      <c r="W4" s="222">
        <v>11875</v>
      </c>
      <c r="X4" s="222">
        <v>11876</v>
      </c>
      <c r="Y4" s="222">
        <v>11877</v>
      </c>
      <c r="Z4" s="222">
        <v>11878</v>
      </c>
      <c r="AA4" s="222">
        <v>11879</v>
      </c>
      <c r="AB4" s="222">
        <v>11880</v>
      </c>
      <c r="AC4" s="222">
        <v>11881</v>
      </c>
      <c r="AD4" s="222">
        <v>11882</v>
      </c>
      <c r="AE4" s="222">
        <v>11883</v>
      </c>
      <c r="AF4" s="222">
        <v>11884</v>
      </c>
      <c r="AG4" s="222">
        <v>11885</v>
      </c>
      <c r="AH4" s="222">
        <v>11886</v>
      </c>
      <c r="AI4" s="222">
        <v>11887</v>
      </c>
      <c r="AJ4" s="222">
        <v>11888</v>
      </c>
      <c r="AK4" s="222">
        <v>11889</v>
      </c>
      <c r="AL4" s="222">
        <v>11890</v>
      </c>
      <c r="AM4" s="222">
        <v>11891</v>
      </c>
      <c r="AN4" s="222">
        <v>11892</v>
      </c>
      <c r="AO4" s="222">
        <v>11893</v>
      </c>
      <c r="AP4" s="222">
        <v>11894</v>
      </c>
      <c r="AQ4" s="222">
        <v>11895</v>
      </c>
      <c r="AR4" s="222">
        <v>11896</v>
      </c>
      <c r="AS4" s="222">
        <v>11897</v>
      </c>
      <c r="AT4" s="222">
        <v>11898</v>
      </c>
      <c r="AU4" s="222">
        <v>11899</v>
      </c>
      <c r="AV4" s="222">
        <v>11900</v>
      </c>
      <c r="AW4" s="222">
        <v>11901</v>
      </c>
      <c r="AX4" s="222">
        <v>11902</v>
      </c>
      <c r="AY4" s="222">
        <v>11903</v>
      </c>
      <c r="AZ4" s="222">
        <v>11904</v>
      </c>
      <c r="BA4" s="222"/>
      <c r="BB4" s="222">
        <v>11906</v>
      </c>
      <c r="BC4" s="222">
        <v>11907</v>
      </c>
      <c r="BD4" s="222">
        <v>11908</v>
      </c>
      <c r="BE4" s="222"/>
      <c r="BF4" s="222"/>
      <c r="BG4" s="222"/>
      <c r="BH4" s="222">
        <v>11912</v>
      </c>
      <c r="BI4" s="222">
        <v>12181</v>
      </c>
      <c r="BJ4" s="222">
        <v>12272</v>
      </c>
      <c r="BK4" s="222">
        <v>12817</v>
      </c>
      <c r="BL4" s="222">
        <v>12818</v>
      </c>
      <c r="BM4" s="222">
        <v>13236</v>
      </c>
      <c r="BN4" s="222">
        <v>12819</v>
      </c>
      <c r="BO4" s="222">
        <v>13578</v>
      </c>
      <c r="BP4" s="222">
        <v>13579</v>
      </c>
      <c r="BQ4" s="222">
        <v>14181</v>
      </c>
      <c r="BR4" s="222">
        <v>23137</v>
      </c>
      <c r="BS4" s="222">
        <v>22957</v>
      </c>
      <c r="BT4" s="222">
        <v>22958</v>
      </c>
      <c r="BU4" s="222">
        <v>14181</v>
      </c>
      <c r="BV4" s="222">
        <v>11878</v>
      </c>
      <c r="BW4" s="222">
        <v>35159</v>
      </c>
      <c r="BX4" s="222">
        <v>35156</v>
      </c>
      <c r="BY4" s="222">
        <v>35157</v>
      </c>
      <c r="BZ4" s="222">
        <v>35158</v>
      </c>
      <c r="CA4" s="385">
        <v>35155</v>
      </c>
      <c r="CB4" s="222">
        <v>35154</v>
      </c>
      <c r="CC4" s="385">
        <v>35160</v>
      </c>
      <c r="CD4" s="386">
        <v>37850</v>
      </c>
      <c r="CE4" s="222">
        <v>35155</v>
      </c>
    </row>
    <row r="5" spans="1:83" ht="15.75" customHeight="1" x14ac:dyDescent="0.2">
      <c r="C5" s="284">
        <v>46235.25</v>
      </c>
      <c r="D5">
        <v>2824.1920000016689</v>
      </c>
      <c r="E5">
        <v>2823.7467826008797</v>
      </c>
      <c r="F5">
        <v>1808.2949565052986</v>
      </c>
      <c r="G5">
        <v>1043.2788603156805</v>
      </c>
      <c r="H5">
        <v>225.34942372888327</v>
      </c>
      <c r="I5">
        <v>480.09979661181569</v>
      </c>
      <c r="J5">
        <v>357.80989830195904</v>
      </c>
      <c r="K5" s="480">
        <v>329.32302825152874</v>
      </c>
      <c r="L5">
        <v>411.61328813433647</v>
      </c>
      <c r="M5">
        <v>0</v>
      </c>
      <c r="N5">
        <v>0</v>
      </c>
      <c r="O5">
        <v>0</v>
      </c>
      <c r="P5">
        <v>23.552000000141561</v>
      </c>
      <c r="Q5">
        <v>0</v>
      </c>
      <c r="R5" s="480">
        <v>95.63833423377946</v>
      </c>
      <c r="S5">
        <v>87.623785567469895</v>
      </c>
      <c r="T5">
        <v>0</v>
      </c>
      <c r="U5">
        <v>0</v>
      </c>
      <c r="V5">
        <v>0</v>
      </c>
      <c r="W5">
        <v>171.07453416148201</v>
      </c>
      <c r="X5">
        <v>89.551439361646771</v>
      </c>
      <c r="Y5" s="480">
        <v>0</v>
      </c>
      <c r="Z5">
        <v>0.72670200892025605</v>
      </c>
      <c r="AA5">
        <v>91.320943322964013</v>
      </c>
      <c r="AB5">
        <v>28.773146350868046</v>
      </c>
      <c r="AC5">
        <v>91.205238095484674</v>
      </c>
      <c r="AD5">
        <v>0</v>
      </c>
      <c r="AE5">
        <v>0</v>
      </c>
      <c r="AF5" s="480">
        <v>0.1677611033192079</v>
      </c>
      <c r="AG5">
        <v>1.0983870967720577E-2</v>
      </c>
      <c r="AH5">
        <v>142.74193548317999</v>
      </c>
      <c r="AI5">
        <v>328.55040000006557</v>
      </c>
      <c r="AJ5">
        <v>265.21599999908358</v>
      </c>
      <c r="AK5">
        <v>0</v>
      </c>
      <c r="AL5">
        <v>0</v>
      </c>
      <c r="AM5" s="480">
        <v>0</v>
      </c>
      <c r="AN5">
        <v>0</v>
      </c>
      <c r="AO5">
        <v>0</v>
      </c>
      <c r="AP5">
        <v>0</v>
      </c>
      <c r="AQ5">
        <v>0</v>
      </c>
      <c r="AR5">
        <v>0</v>
      </c>
      <c r="AS5">
        <v>0</v>
      </c>
      <c r="AT5" s="480">
        <v>0</v>
      </c>
      <c r="AU5">
        <v>0</v>
      </c>
      <c r="AV5">
        <v>0</v>
      </c>
      <c r="AW5">
        <v>0</v>
      </c>
      <c r="AX5">
        <v>257.55519999982789</v>
      </c>
      <c r="AY5">
        <v>170.10703125002328</v>
      </c>
      <c r="AZ5">
        <v>77.401600001379848</v>
      </c>
      <c r="BB5" s="480">
        <v>78.701562499976717</v>
      </c>
      <c r="BC5">
        <v>64.447999999858439</v>
      </c>
      <c r="BD5">
        <v>74.997711392119527</v>
      </c>
      <c r="BH5" s="480" t="s">
        <v>535</v>
      </c>
      <c r="BU5" s="480">
        <v>0</v>
      </c>
      <c r="BV5" s="480">
        <v>0.72670200892025605</v>
      </c>
      <c r="BW5">
        <v>0</v>
      </c>
      <c r="BX5">
        <v>1.3447580646470669E-3</v>
      </c>
      <c r="BY5">
        <v>103.87096774205565</v>
      </c>
      <c r="BZ5">
        <v>44.983333333395422</v>
      </c>
      <c r="CA5">
        <v>0.11695161290299438</v>
      </c>
      <c r="CB5">
        <v>1.8000000000029104E-2</v>
      </c>
      <c r="CC5">
        <v>138.55054644774646</v>
      </c>
      <c r="CD5">
        <v>0</v>
      </c>
      <c r="CE5">
        <v>0.11695161290299438</v>
      </c>
    </row>
    <row r="6" spans="1:83" ht="15.75" customHeight="1" x14ac:dyDescent="0.2">
      <c r="C6" s="284">
        <v>46235.291666666664</v>
      </c>
      <c r="D6">
        <v>2968.2346666753292</v>
      </c>
      <c r="E6">
        <v>2951.9693913161755</v>
      </c>
      <c r="F6">
        <v>1902.6810434758663</v>
      </c>
      <c r="G6">
        <v>1068.1655652076006</v>
      </c>
      <c r="H6">
        <v>197.64935593307018</v>
      </c>
      <c r="I6">
        <v>541.58251890540123</v>
      </c>
      <c r="J6">
        <v>365.30766101926565</v>
      </c>
      <c r="K6" s="481">
        <v>341.49532203376293</v>
      </c>
      <c r="L6">
        <v>453.92705084756017</v>
      </c>
      <c r="M6">
        <v>0</v>
      </c>
      <c r="N6">
        <v>0</v>
      </c>
      <c r="O6">
        <v>0</v>
      </c>
      <c r="P6">
        <v>3.5839999997988343</v>
      </c>
      <c r="Q6">
        <v>0</v>
      </c>
      <c r="R6" s="481">
        <v>95.6104347826913</v>
      </c>
      <c r="S6">
        <v>80.053988345898688</v>
      </c>
      <c r="T6">
        <v>0</v>
      </c>
      <c r="U6">
        <v>0</v>
      </c>
      <c r="V6">
        <v>0</v>
      </c>
      <c r="W6">
        <v>172.73887240374461</v>
      </c>
      <c r="X6">
        <v>93.55880908574909</v>
      </c>
      <c r="Y6" s="481">
        <v>0</v>
      </c>
      <c r="Z6">
        <v>4.2113593683461659</v>
      </c>
      <c r="AA6">
        <v>110.42093515023589</v>
      </c>
      <c r="AB6">
        <v>28.509548611007631</v>
      </c>
      <c r="AC6">
        <v>129.32218806538731</v>
      </c>
      <c r="AD6">
        <v>0</v>
      </c>
      <c r="AE6">
        <v>0</v>
      </c>
      <c r="AF6" s="481">
        <v>0.16773913042925415</v>
      </c>
      <c r="AG6">
        <v>1.1109776764897106E-2</v>
      </c>
      <c r="AH6">
        <v>155.60781907476485</v>
      </c>
      <c r="AI6">
        <v>326.75839999970049</v>
      </c>
      <c r="AJ6">
        <v>264.03840000089258</v>
      </c>
      <c r="AK6">
        <v>0</v>
      </c>
      <c r="AL6">
        <v>0</v>
      </c>
      <c r="AM6" s="481">
        <v>0</v>
      </c>
      <c r="AN6">
        <v>0</v>
      </c>
      <c r="AO6">
        <v>0</v>
      </c>
      <c r="AP6">
        <v>0</v>
      </c>
      <c r="AQ6">
        <v>0</v>
      </c>
      <c r="AR6">
        <v>0</v>
      </c>
      <c r="AS6">
        <v>0</v>
      </c>
      <c r="AT6" s="481">
        <v>0</v>
      </c>
      <c r="AU6">
        <v>0</v>
      </c>
      <c r="AV6">
        <v>0</v>
      </c>
      <c r="AW6">
        <v>0</v>
      </c>
      <c r="AX6">
        <v>252.41600000020117</v>
      </c>
      <c r="AY6">
        <v>159.05390625004657</v>
      </c>
      <c r="AZ6">
        <v>69.119999999180436</v>
      </c>
      <c r="BB6" s="481">
        <v>80.931250000023283</v>
      </c>
      <c r="BC6">
        <v>66.080000001005828</v>
      </c>
      <c r="BD6">
        <v>77.552364557050169</v>
      </c>
      <c r="BU6" s="481">
        <v>0</v>
      </c>
      <c r="BV6" s="481">
        <v>4.2113593683461659</v>
      </c>
      <c r="BW6">
        <v>0</v>
      </c>
      <c r="BX6">
        <v>0</v>
      </c>
      <c r="BY6">
        <v>99.081930808722973</v>
      </c>
      <c r="BZ6">
        <v>45.899717513937503</v>
      </c>
      <c r="CA6">
        <v>0.1317301893423064</v>
      </c>
      <c r="CB6">
        <v>2.3374999999987267E-2</v>
      </c>
      <c r="CC6">
        <v>171.63278688490391</v>
      </c>
      <c r="CD6">
        <v>0</v>
      </c>
      <c r="CE6">
        <v>0.1317301893423064</v>
      </c>
    </row>
    <row r="7" spans="1:83" ht="15.75" customHeight="1" x14ac:dyDescent="0.2">
      <c r="C7" s="284">
        <v>46235.333333333336</v>
      </c>
      <c r="D7">
        <v>2873.3440000116825</v>
      </c>
      <c r="E7">
        <v>2873.1659130454063</v>
      </c>
      <c r="F7">
        <v>1857.8031304478645</v>
      </c>
      <c r="G7">
        <v>1033.5573333352804</v>
      </c>
      <c r="H7">
        <v>157.22080654650927</v>
      </c>
      <c r="I7">
        <v>509.42331160232425</v>
      </c>
      <c r="J7">
        <v>370.8615593239665</v>
      </c>
      <c r="K7" s="481">
        <v>340.87050847709179</v>
      </c>
      <c r="L7">
        <v>482.98088135570288</v>
      </c>
      <c r="M7">
        <v>0</v>
      </c>
      <c r="N7">
        <v>0</v>
      </c>
      <c r="O7">
        <v>0</v>
      </c>
      <c r="P7">
        <v>0.6566956527531147</v>
      </c>
      <c r="Q7">
        <v>0</v>
      </c>
      <c r="R7" s="481">
        <v>95.443478260654956</v>
      </c>
      <c r="S7">
        <v>55.36278260871768</v>
      </c>
      <c r="T7">
        <v>0</v>
      </c>
      <c r="U7">
        <v>0</v>
      </c>
      <c r="V7">
        <v>0</v>
      </c>
      <c r="W7">
        <v>174.77056155866012</v>
      </c>
      <c r="X7">
        <v>93.316770186182112</v>
      </c>
      <c r="Y7" s="481">
        <v>0</v>
      </c>
      <c r="Z7">
        <v>15.423049733857624</v>
      </c>
      <c r="AA7">
        <v>109.77209668187425</v>
      </c>
      <c r="AB7">
        <v>28.5542615596205</v>
      </c>
      <c r="AC7">
        <v>107.07557590957731</v>
      </c>
      <c r="AD7">
        <v>0</v>
      </c>
      <c r="AE7">
        <v>0</v>
      </c>
      <c r="AF7" s="481">
        <v>0.16573913044339861</v>
      </c>
      <c r="AG7">
        <v>1.0983695652157621E-2</v>
      </c>
      <c r="AH7">
        <v>152.38586956448853</v>
      </c>
      <c r="AI7">
        <v>323.71200000029057</v>
      </c>
      <c r="AJ7">
        <v>261.17119999974966</v>
      </c>
      <c r="AK7">
        <v>0</v>
      </c>
      <c r="AL7">
        <v>0</v>
      </c>
      <c r="AM7" s="481">
        <v>0</v>
      </c>
      <c r="AN7">
        <v>0</v>
      </c>
      <c r="AO7">
        <v>0</v>
      </c>
      <c r="AP7">
        <v>0</v>
      </c>
      <c r="AQ7">
        <v>0</v>
      </c>
      <c r="AR7">
        <v>0</v>
      </c>
      <c r="AS7">
        <v>0</v>
      </c>
      <c r="AT7" s="481">
        <v>0</v>
      </c>
      <c r="AU7">
        <v>0</v>
      </c>
      <c r="AV7">
        <v>0</v>
      </c>
      <c r="AW7">
        <v>0</v>
      </c>
      <c r="AX7">
        <v>254.80959999980405</v>
      </c>
      <c r="AY7">
        <v>142.66542245366145</v>
      </c>
      <c r="AZ7">
        <v>59.57120000012219</v>
      </c>
      <c r="BB7" s="481">
        <v>81.564102564123459</v>
      </c>
      <c r="BC7">
        <v>67.321599999442697</v>
      </c>
      <c r="BD7">
        <v>78.575635442510247</v>
      </c>
      <c r="BU7" s="481">
        <v>0</v>
      </c>
      <c r="BV7" s="481">
        <v>15.423049733857624</v>
      </c>
      <c r="BW7">
        <v>2.3624999999301508</v>
      </c>
      <c r="BX7">
        <v>1.8158967391400438E-2</v>
      </c>
      <c r="BY7">
        <v>100.66304347850382</v>
      </c>
      <c r="BZ7">
        <v>44.441949152620509</v>
      </c>
      <c r="CA7">
        <v>0.13978804347789264</v>
      </c>
      <c r="CB7">
        <v>2.9161684782593511E-2</v>
      </c>
      <c r="CC7">
        <v>173.63333333376795</v>
      </c>
      <c r="CD7">
        <v>0</v>
      </c>
      <c r="CE7">
        <v>0.13978804347789264</v>
      </c>
    </row>
    <row r="8" spans="1:83" ht="15.75" customHeight="1" x14ac:dyDescent="0.2">
      <c r="C8" s="284">
        <v>46235.375</v>
      </c>
      <c r="D8">
        <v>2823.5093333125114</v>
      </c>
      <c r="E8">
        <v>2824.1920000016689</v>
      </c>
      <c r="F8">
        <v>1826.5052950978279</v>
      </c>
      <c r="G8">
        <v>1002.1546666622162</v>
      </c>
      <c r="H8">
        <v>178.23465108126402</v>
      </c>
      <c r="I8">
        <v>487.4239999987185</v>
      </c>
      <c r="J8">
        <v>376.96366569399834</v>
      </c>
      <c r="K8" s="481">
        <v>320.18223728984594</v>
      </c>
      <c r="L8">
        <v>460.80000000074506</v>
      </c>
      <c r="M8">
        <v>0</v>
      </c>
      <c r="N8">
        <v>0</v>
      </c>
      <c r="O8">
        <v>0</v>
      </c>
      <c r="P8">
        <v>42.273391304537654</v>
      </c>
      <c r="Q8">
        <v>0</v>
      </c>
      <c r="R8" s="481">
        <v>95.443478261120617</v>
      </c>
      <c r="S8">
        <v>39.245913043618202</v>
      </c>
      <c r="T8">
        <v>0</v>
      </c>
      <c r="U8">
        <v>0</v>
      </c>
      <c r="V8">
        <v>0</v>
      </c>
      <c r="W8">
        <v>178.61478964006528</v>
      </c>
      <c r="X8">
        <v>93.305260093417019</v>
      </c>
      <c r="Y8" s="481">
        <v>0</v>
      </c>
      <c r="Z8">
        <v>22.672873263887595</v>
      </c>
      <c r="AA8">
        <v>106.26277173915878</v>
      </c>
      <c r="AB8">
        <v>28.819875776767731</v>
      </c>
      <c r="AC8">
        <v>93.633540373295546</v>
      </c>
      <c r="AD8">
        <v>0</v>
      </c>
      <c r="AE8">
        <v>0</v>
      </c>
      <c r="AF8" s="481">
        <v>0.16777138850011397</v>
      </c>
      <c r="AG8">
        <v>1.1108695652183087E-2</v>
      </c>
      <c r="AH8">
        <v>137.65760869532824</v>
      </c>
      <c r="AI8">
        <v>324.55558095220476</v>
      </c>
      <c r="AJ8">
        <v>261.68319999985397</v>
      </c>
      <c r="AK8">
        <v>0</v>
      </c>
      <c r="AL8">
        <v>0</v>
      </c>
      <c r="AM8" s="481">
        <v>0</v>
      </c>
      <c r="AN8">
        <v>0</v>
      </c>
      <c r="AO8">
        <v>0</v>
      </c>
      <c r="AP8">
        <v>0</v>
      </c>
      <c r="AQ8">
        <v>0</v>
      </c>
      <c r="AR8">
        <v>0</v>
      </c>
      <c r="AS8">
        <v>0</v>
      </c>
      <c r="AT8" s="481">
        <v>0</v>
      </c>
      <c r="AU8">
        <v>0</v>
      </c>
      <c r="AV8">
        <v>0</v>
      </c>
      <c r="AW8">
        <v>0</v>
      </c>
      <c r="AX8">
        <v>256.28160000033677</v>
      </c>
      <c r="AY8">
        <v>134.7087962962687</v>
      </c>
      <c r="AZ8">
        <v>53.043200001120567</v>
      </c>
      <c r="BB8" s="481">
        <v>82.570786676369607</v>
      </c>
      <c r="BC8">
        <v>67.833599999547005</v>
      </c>
      <c r="BD8">
        <v>78.585600000806153</v>
      </c>
      <c r="BU8" s="481">
        <v>0</v>
      </c>
      <c r="BV8" s="481">
        <v>22.672873263887595</v>
      </c>
      <c r="BW8">
        <v>6.2512295083142817</v>
      </c>
      <c r="BX8">
        <v>2.1589688522453798E-2</v>
      </c>
      <c r="BY8">
        <v>98.945652173832059</v>
      </c>
      <c r="BZ8">
        <v>45.012499999953434</v>
      </c>
      <c r="CA8">
        <v>0.12386956521731918</v>
      </c>
      <c r="CB8">
        <v>3.1327445652095776E-2</v>
      </c>
      <c r="CC8">
        <v>158.55833333358169</v>
      </c>
      <c r="CD8">
        <v>0</v>
      </c>
      <c r="CE8">
        <v>0.12386956521731918</v>
      </c>
    </row>
    <row r="9" spans="1:83" ht="15.75" customHeight="1" x14ac:dyDescent="0.2">
      <c r="C9" s="284">
        <v>46235.416666666664</v>
      </c>
      <c r="D9">
        <v>2840.5760000050068</v>
      </c>
      <c r="E9">
        <v>2839.8933333456516</v>
      </c>
      <c r="F9">
        <v>1854.9082700908184</v>
      </c>
      <c r="G9">
        <v>995.32800000905991</v>
      </c>
      <c r="H9">
        <v>139.04840293526649</v>
      </c>
      <c r="I9">
        <v>510.82068211957812</v>
      </c>
      <c r="J9">
        <v>377.46470373123884</v>
      </c>
      <c r="K9" s="481">
        <v>340.10684745758772</v>
      </c>
      <c r="L9">
        <v>483.57098304852843</v>
      </c>
      <c r="M9">
        <v>0</v>
      </c>
      <c r="N9">
        <v>0</v>
      </c>
      <c r="O9">
        <v>0</v>
      </c>
      <c r="P9">
        <v>30.285913042724133</v>
      </c>
      <c r="Q9">
        <v>0</v>
      </c>
      <c r="R9" s="481">
        <v>95.092869564890862</v>
      </c>
      <c r="S9">
        <v>20.235130434855819</v>
      </c>
      <c r="T9">
        <v>0</v>
      </c>
      <c r="U9">
        <v>0</v>
      </c>
      <c r="V9">
        <v>0</v>
      </c>
      <c r="W9">
        <v>183.21483889734372</v>
      </c>
      <c r="X9">
        <v>92.685937500093132</v>
      </c>
      <c r="Y9" s="481">
        <v>0</v>
      </c>
      <c r="Z9">
        <v>29.031233016285114</v>
      </c>
      <c r="AA9">
        <v>114.1813276396133</v>
      </c>
      <c r="AB9">
        <v>28.303814052604139</v>
      </c>
      <c r="AC9">
        <v>110.42074922285974</v>
      </c>
      <c r="AD9">
        <v>0</v>
      </c>
      <c r="AE9">
        <v>0</v>
      </c>
      <c r="AF9" s="481">
        <v>0.16574193547421601</v>
      </c>
      <c r="AG9">
        <v>1.1001358695693852E-2</v>
      </c>
      <c r="AH9">
        <v>151.22282608691603</v>
      </c>
      <c r="AI9">
        <v>333.49767032964155</v>
      </c>
      <c r="AJ9">
        <v>269.36320000048727</v>
      </c>
      <c r="AK9">
        <v>0</v>
      </c>
      <c r="AL9">
        <v>0</v>
      </c>
      <c r="AM9" s="481">
        <v>0</v>
      </c>
      <c r="AN9">
        <v>0</v>
      </c>
      <c r="AO9">
        <v>0</v>
      </c>
      <c r="AP9">
        <v>0</v>
      </c>
      <c r="AQ9">
        <v>0</v>
      </c>
      <c r="AR9">
        <v>0</v>
      </c>
      <c r="AS9">
        <v>0</v>
      </c>
      <c r="AT9" s="481">
        <v>0</v>
      </c>
      <c r="AU9">
        <v>0</v>
      </c>
      <c r="AV9">
        <v>0</v>
      </c>
      <c r="AW9">
        <v>0</v>
      </c>
      <c r="AX9">
        <v>255.4175999998115</v>
      </c>
      <c r="AY9">
        <v>122.95468750002328</v>
      </c>
      <c r="AZ9">
        <v>45.55519999936223</v>
      </c>
      <c r="BB9" s="481">
        <v>83.147923259530216</v>
      </c>
      <c r="BC9">
        <v>68.843017721548676</v>
      </c>
      <c r="BD9">
        <v>79.590400000102818</v>
      </c>
      <c r="BU9" s="481">
        <v>0</v>
      </c>
      <c r="BV9" s="481">
        <v>29.031233016285114</v>
      </c>
      <c r="BW9">
        <v>7.5612704918021336</v>
      </c>
      <c r="BX9">
        <v>1.3763440861112031E-3</v>
      </c>
      <c r="BY9">
        <v>98.793478261679411</v>
      </c>
      <c r="BZ9">
        <v>46.149999999906868</v>
      </c>
      <c r="CA9">
        <v>0.13630575035040238</v>
      </c>
      <c r="CB9">
        <v>2.9392663043381617E-2</v>
      </c>
      <c r="CC9">
        <v>187.46257062070072</v>
      </c>
      <c r="CD9">
        <v>0</v>
      </c>
      <c r="CE9">
        <v>0.13630575035040238</v>
      </c>
    </row>
    <row r="10" spans="1:83" ht="15.75" customHeight="1" x14ac:dyDescent="0.2">
      <c r="C10" s="284">
        <v>46235.458333333336</v>
      </c>
      <c r="D10">
        <v>2823.5093333423138</v>
      </c>
      <c r="E10">
        <v>2807.8079999685287</v>
      </c>
      <c r="F10">
        <v>1849.9673043787479</v>
      </c>
      <c r="G10">
        <v>992.93866665661335</v>
      </c>
      <c r="H10">
        <v>160.20258011668921</v>
      </c>
      <c r="I10">
        <v>512.13796195015311</v>
      </c>
      <c r="J10">
        <v>369.3490893766284</v>
      </c>
      <c r="K10" s="481">
        <v>328.72135592997074</v>
      </c>
      <c r="L10">
        <v>464.37532203644514</v>
      </c>
      <c r="M10">
        <v>0</v>
      </c>
      <c r="N10">
        <v>0</v>
      </c>
      <c r="O10">
        <v>0</v>
      </c>
      <c r="P10">
        <v>42.496000000275671</v>
      </c>
      <c r="Q10">
        <v>0</v>
      </c>
      <c r="R10" s="481">
        <v>95.365688889287412</v>
      </c>
      <c r="S10">
        <v>21.125565216876566</v>
      </c>
      <c r="T10">
        <v>0</v>
      </c>
      <c r="U10">
        <v>0</v>
      </c>
      <c r="V10">
        <v>0</v>
      </c>
      <c r="W10">
        <v>190.39696234464645</v>
      </c>
      <c r="X10">
        <v>93.00724961142987</v>
      </c>
      <c r="Y10" s="481">
        <v>0</v>
      </c>
      <c r="Z10">
        <v>32.525038819876499</v>
      </c>
      <c r="AA10">
        <v>107.85869565233588</v>
      </c>
      <c r="AB10">
        <v>28.770720108877867</v>
      </c>
      <c r="AC10">
        <v>114.87738742306828</v>
      </c>
      <c r="AD10">
        <v>0</v>
      </c>
      <c r="AE10">
        <v>0</v>
      </c>
      <c r="AF10" s="481">
        <v>0.16574193548512994</v>
      </c>
      <c r="AG10">
        <v>1.1110054347909681E-2</v>
      </c>
      <c r="AH10">
        <v>146.77173913083971</v>
      </c>
      <c r="AI10">
        <v>321.85074871801771</v>
      </c>
      <c r="AJ10">
        <v>258.61120000015944</v>
      </c>
      <c r="AK10">
        <v>0</v>
      </c>
      <c r="AL10">
        <v>0</v>
      </c>
      <c r="AM10" s="481">
        <v>0</v>
      </c>
      <c r="AN10">
        <v>0</v>
      </c>
      <c r="AO10">
        <v>0</v>
      </c>
      <c r="AP10">
        <v>0</v>
      </c>
      <c r="AQ10">
        <v>0</v>
      </c>
      <c r="AR10">
        <v>0</v>
      </c>
      <c r="AS10">
        <v>0</v>
      </c>
      <c r="AT10" s="481">
        <v>0</v>
      </c>
      <c r="AU10">
        <v>0</v>
      </c>
      <c r="AV10">
        <v>0</v>
      </c>
      <c r="AW10">
        <v>0</v>
      </c>
      <c r="AX10">
        <v>258.96959999995306</v>
      </c>
      <c r="AY10">
        <v>129.14531249995343</v>
      </c>
      <c r="AZ10">
        <v>46.080000000074506</v>
      </c>
      <c r="BB10" s="481">
        <v>82.284829905023798</v>
      </c>
      <c r="BC10">
        <v>67.805351509712636</v>
      </c>
      <c r="BD10">
        <v>78.585599998943508</v>
      </c>
      <c r="BU10" s="481">
        <v>0</v>
      </c>
      <c r="BV10" s="481">
        <v>32.525038819876499</v>
      </c>
      <c r="BW10">
        <v>20.437499999883585</v>
      </c>
      <c r="BX10">
        <v>0</v>
      </c>
      <c r="BY10">
        <v>99.81697054579854</v>
      </c>
      <c r="BZ10">
        <v>46.462500000139698</v>
      </c>
      <c r="CA10">
        <v>0.14283870967756229</v>
      </c>
      <c r="CB10">
        <v>2.7862830177809883E-2</v>
      </c>
      <c r="CC10">
        <v>151.1457627126947</v>
      </c>
      <c r="CD10">
        <v>0</v>
      </c>
      <c r="CE10">
        <v>0.14283870967756229</v>
      </c>
    </row>
    <row r="11" spans="1:83" ht="15.75" customHeight="1" x14ac:dyDescent="0.2">
      <c r="C11" s="284">
        <v>46235.5</v>
      </c>
      <c r="D11">
        <v>2807.8079999983311</v>
      </c>
      <c r="E11">
        <v>2807.1253333389759</v>
      </c>
      <c r="F11">
        <v>1847.9786666631699</v>
      </c>
      <c r="G11">
        <v>969.57959420979023</v>
      </c>
      <c r="H11">
        <v>151.92126241698861</v>
      </c>
      <c r="I11">
        <v>483.08501694723964</v>
      </c>
      <c r="J11">
        <v>362.8622700124979</v>
      </c>
      <c r="K11" s="481">
        <v>328.44366101920605</v>
      </c>
      <c r="L11">
        <v>519.67132203653455</v>
      </c>
      <c r="M11">
        <v>0</v>
      </c>
      <c r="N11">
        <v>0</v>
      </c>
      <c r="O11">
        <v>0</v>
      </c>
      <c r="P11">
        <v>32.210328638553619</v>
      </c>
      <c r="Q11">
        <v>0</v>
      </c>
      <c r="R11" s="481">
        <v>94.956473273225129</v>
      </c>
      <c r="S11">
        <v>22.906434782780707</v>
      </c>
      <c r="T11">
        <v>0</v>
      </c>
      <c r="U11">
        <v>0</v>
      </c>
      <c r="V11">
        <v>0</v>
      </c>
      <c r="W11">
        <v>157.9223602488637</v>
      </c>
      <c r="X11">
        <v>92.472049689851701</v>
      </c>
      <c r="Y11" s="481">
        <v>0</v>
      </c>
      <c r="Z11">
        <v>29.689821913838387</v>
      </c>
      <c r="AA11">
        <v>117.40064028836787</v>
      </c>
      <c r="AB11">
        <v>28.830842391122133</v>
      </c>
      <c r="AC11">
        <v>106.38198757730424</v>
      </c>
      <c r="AD11">
        <v>0</v>
      </c>
      <c r="AE11">
        <v>0</v>
      </c>
      <c r="AF11" s="481">
        <v>0.16574193548512994</v>
      </c>
      <c r="AG11">
        <v>1.1589673912794751E-2</v>
      </c>
      <c r="AH11">
        <v>142.28962131775916</v>
      </c>
      <c r="AI11">
        <v>319.32160000014119</v>
      </c>
      <c r="AJ11">
        <v>256.92159999907017</v>
      </c>
      <c r="AK11">
        <v>0</v>
      </c>
      <c r="AL11">
        <v>0</v>
      </c>
      <c r="AM11" s="481">
        <v>0</v>
      </c>
      <c r="AN11">
        <v>0</v>
      </c>
      <c r="AO11">
        <v>0</v>
      </c>
      <c r="AP11">
        <v>0</v>
      </c>
      <c r="AQ11">
        <v>0</v>
      </c>
      <c r="AR11">
        <v>0</v>
      </c>
      <c r="AS11">
        <v>0</v>
      </c>
      <c r="AT11" s="481">
        <v>0</v>
      </c>
      <c r="AU11">
        <v>0</v>
      </c>
      <c r="AV11">
        <v>0</v>
      </c>
      <c r="AW11">
        <v>0</v>
      </c>
      <c r="AX11">
        <v>261.49760000035167</v>
      </c>
      <c r="AY11">
        <v>102.57500000006985</v>
      </c>
      <c r="AZ11">
        <v>46.579199999570847</v>
      </c>
      <c r="BB11" s="481">
        <v>82.656576344976202</v>
      </c>
      <c r="BC11">
        <v>68.587559882551432</v>
      </c>
      <c r="BD11">
        <v>79.609600001014769</v>
      </c>
      <c r="BU11" s="481">
        <v>0</v>
      </c>
      <c r="BV11" s="481">
        <v>29.689821913838387</v>
      </c>
      <c r="BW11">
        <v>28.512500000069849</v>
      </c>
      <c r="BX11">
        <v>2.6670698924704084E-2</v>
      </c>
      <c r="BY11">
        <v>98.806451613083482</v>
      </c>
      <c r="BZ11">
        <v>47.199999999953434</v>
      </c>
      <c r="CA11">
        <v>0.14214516129050025</v>
      </c>
      <c r="CB11">
        <v>2.727688172035414E-2</v>
      </c>
      <c r="CC11">
        <v>171.01666666660458</v>
      </c>
      <c r="CD11">
        <v>0</v>
      </c>
      <c r="CE11">
        <v>0.14214516129050025</v>
      </c>
    </row>
    <row r="12" spans="1:83" ht="15.75" customHeight="1" x14ac:dyDescent="0.2">
      <c r="C12" s="284">
        <v>46235.541666666664</v>
      </c>
      <c r="D12">
        <v>2872.661333322525</v>
      </c>
      <c r="E12">
        <v>2856.5444637835026</v>
      </c>
      <c r="F12">
        <v>1841.1520000100136</v>
      </c>
      <c r="G12">
        <v>1043.2630724608898</v>
      </c>
      <c r="H12">
        <v>188.769103448838</v>
      </c>
      <c r="I12">
        <v>446.88054237514734</v>
      </c>
      <c r="J12">
        <v>363.57206779718399</v>
      </c>
      <c r="K12" s="481">
        <v>328.37423729151487</v>
      </c>
      <c r="L12">
        <v>514.70752542093396</v>
      </c>
      <c r="M12">
        <v>0</v>
      </c>
      <c r="N12">
        <v>0</v>
      </c>
      <c r="O12">
        <v>0</v>
      </c>
      <c r="P12">
        <v>50.733671361580491</v>
      </c>
      <c r="Q12">
        <v>0</v>
      </c>
      <c r="R12" s="481">
        <v>94.92862044647336</v>
      </c>
      <c r="S12">
        <v>7.6800000006332994</v>
      </c>
      <c r="T12">
        <v>0</v>
      </c>
      <c r="U12">
        <v>0</v>
      </c>
      <c r="V12">
        <v>38.911999999545515</v>
      </c>
      <c r="W12">
        <v>148.50155279505998</v>
      </c>
      <c r="X12">
        <v>92.947204968892038</v>
      </c>
      <c r="Y12" s="481">
        <v>0</v>
      </c>
      <c r="Z12">
        <v>35.386588541674428</v>
      </c>
      <c r="AA12">
        <v>98.843148531392217</v>
      </c>
      <c r="AB12">
        <v>28.301145186182112</v>
      </c>
      <c r="AC12">
        <v>103.40372670814395</v>
      </c>
      <c r="AD12">
        <v>0</v>
      </c>
      <c r="AE12">
        <v>0</v>
      </c>
      <c r="AF12" s="481">
        <v>0.16574193548149196</v>
      </c>
      <c r="AG12">
        <v>1.098641304361081E-2</v>
      </c>
      <c r="AH12">
        <v>142.80645161308348</v>
      </c>
      <c r="AI12">
        <v>313.66618536575697</v>
      </c>
      <c r="AJ12">
        <v>251.31520000007004</v>
      </c>
      <c r="AK12">
        <v>0</v>
      </c>
      <c r="AL12">
        <v>0</v>
      </c>
      <c r="AM12" s="481">
        <v>0</v>
      </c>
      <c r="AN12">
        <v>0</v>
      </c>
      <c r="AO12">
        <v>0</v>
      </c>
      <c r="AP12">
        <v>0</v>
      </c>
      <c r="AQ12">
        <v>0</v>
      </c>
      <c r="AR12">
        <v>0</v>
      </c>
      <c r="AS12">
        <v>0</v>
      </c>
      <c r="AT12" s="481">
        <v>0</v>
      </c>
      <c r="AU12">
        <v>0</v>
      </c>
      <c r="AV12">
        <v>0</v>
      </c>
      <c r="AW12">
        <v>0</v>
      </c>
      <c r="AX12">
        <v>257.25119999982417</v>
      </c>
      <c r="AY12">
        <v>150.31064814818092</v>
      </c>
      <c r="AZ12">
        <v>47.948799999430776</v>
      </c>
      <c r="BB12" s="481">
        <v>81.75390625</v>
      </c>
      <c r="BC12">
        <v>67.468070887029171</v>
      </c>
      <c r="BD12">
        <v>77.912888888269663</v>
      </c>
      <c r="BU12" s="481">
        <v>0</v>
      </c>
      <c r="BV12" s="481">
        <v>35.386588541674428</v>
      </c>
      <c r="BW12">
        <v>27.759221311542206</v>
      </c>
      <c r="BX12">
        <v>3.4502688171983209E-2</v>
      </c>
      <c r="BY12">
        <v>95.354838710278273</v>
      </c>
      <c r="BZ12">
        <v>45.508333333302289</v>
      </c>
      <c r="CA12">
        <v>0.14046774193502642</v>
      </c>
      <c r="CB12">
        <v>2.9033602150548177E-2</v>
      </c>
      <c r="CC12">
        <v>166.58333333302289</v>
      </c>
      <c r="CD12">
        <v>0</v>
      </c>
      <c r="CE12">
        <v>0.14046774193502642</v>
      </c>
    </row>
    <row r="13" spans="1:83" ht="15.75" customHeight="1" x14ac:dyDescent="0.2">
      <c r="C13" s="284">
        <v>46235.583333333336</v>
      </c>
      <c r="D13">
        <v>2709.5039999783039</v>
      </c>
      <c r="E13">
        <v>2709.2368695437908</v>
      </c>
      <c r="F13">
        <v>1783.1253333091736</v>
      </c>
      <c r="G13">
        <v>944.89971014857292</v>
      </c>
      <c r="H13">
        <v>173.62320744618773</v>
      </c>
      <c r="I13">
        <v>440.69925423711538</v>
      </c>
      <c r="J13">
        <v>384.61057079583406</v>
      </c>
      <c r="K13" s="481">
        <v>319.99735484272242</v>
      </c>
      <c r="L13">
        <v>457.6285371594131</v>
      </c>
      <c r="M13">
        <v>0</v>
      </c>
      <c r="N13">
        <v>0</v>
      </c>
      <c r="O13">
        <v>0</v>
      </c>
      <c r="P13">
        <v>34.292869566008449</v>
      </c>
      <c r="Q13">
        <v>0</v>
      </c>
      <c r="R13" s="481">
        <v>95.187478260602802</v>
      </c>
      <c r="S13">
        <v>13.107199999503791</v>
      </c>
      <c r="T13">
        <v>0</v>
      </c>
      <c r="U13">
        <v>0</v>
      </c>
      <c r="V13">
        <v>32.99060869589448</v>
      </c>
      <c r="W13">
        <v>150.56974961189553</v>
      </c>
      <c r="X13">
        <v>92.569908581674099</v>
      </c>
      <c r="Y13" s="481">
        <v>0</v>
      </c>
      <c r="Z13">
        <v>31.44499491865281</v>
      </c>
      <c r="AA13">
        <v>87.314845863729715</v>
      </c>
      <c r="AB13">
        <v>28.722292313817888</v>
      </c>
      <c r="AC13">
        <v>105.09937888197601</v>
      </c>
      <c r="AD13">
        <v>0</v>
      </c>
      <c r="AE13">
        <v>0</v>
      </c>
      <c r="AF13" s="481">
        <v>0.16173913043530774</v>
      </c>
      <c r="AG13">
        <v>1.0983695652157621E-2</v>
      </c>
      <c r="AH13">
        <v>133.9582748953253</v>
      </c>
      <c r="AI13">
        <v>333.80526829278097</v>
      </c>
      <c r="AJ13">
        <v>271.25760000012815</v>
      </c>
      <c r="AK13">
        <v>0</v>
      </c>
      <c r="AL13">
        <v>0</v>
      </c>
      <c r="AM13" s="481">
        <v>0</v>
      </c>
      <c r="AN13">
        <v>0</v>
      </c>
      <c r="AO13">
        <v>0</v>
      </c>
      <c r="AP13">
        <v>0</v>
      </c>
      <c r="AQ13">
        <v>0</v>
      </c>
      <c r="AR13">
        <v>0</v>
      </c>
      <c r="AS13">
        <v>0</v>
      </c>
      <c r="AT13" s="481">
        <v>0</v>
      </c>
      <c r="AU13">
        <v>0</v>
      </c>
      <c r="AV13">
        <v>0</v>
      </c>
      <c r="AW13">
        <v>0</v>
      </c>
      <c r="AX13">
        <v>254.88319999957457</v>
      </c>
      <c r="AY13">
        <v>151.3674768517958</v>
      </c>
      <c r="AZ13">
        <v>46.400000000372529</v>
      </c>
      <c r="BB13" s="481">
        <v>73.477966772159562</v>
      </c>
      <c r="BC13">
        <v>59.129599999636412</v>
      </c>
      <c r="BD13">
        <v>72.903111111372709</v>
      </c>
      <c r="BU13" s="481">
        <v>0</v>
      </c>
      <c r="BV13" s="481">
        <v>31.44499491865281</v>
      </c>
      <c r="BW13">
        <v>25.113695355132222</v>
      </c>
      <c r="BX13">
        <v>1.8516830294629472E-2</v>
      </c>
      <c r="BY13">
        <v>87.521739130839705</v>
      </c>
      <c r="BZ13">
        <v>46.666666666744277</v>
      </c>
      <c r="CA13">
        <v>0.11554698457166523</v>
      </c>
      <c r="CB13">
        <v>3.1501957690579729E-2</v>
      </c>
      <c r="CC13">
        <v>154.58333333302289</v>
      </c>
      <c r="CD13">
        <v>0</v>
      </c>
      <c r="CE13">
        <v>0.11554698457166523</v>
      </c>
    </row>
    <row r="14" spans="1:83" ht="15.75" customHeight="1" x14ac:dyDescent="0.2">
      <c r="C14" s="284">
        <v>46235.625</v>
      </c>
      <c r="D14">
        <v>2839.8933333456516</v>
      </c>
      <c r="E14">
        <v>2839.9526956677437</v>
      </c>
      <c r="F14">
        <v>1882.0229565501213</v>
      </c>
      <c r="G14">
        <v>977.83095651865005</v>
      </c>
      <c r="H14">
        <v>174.64272359013557</v>
      </c>
      <c r="I14">
        <v>463.40596609935164</v>
      </c>
      <c r="J14">
        <v>393.88198793679476</v>
      </c>
      <c r="K14" s="481">
        <v>331.47491633892059</v>
      </c>
      <c r="L14">
        <v>508.18240848556161</v>
      </c>
      <c r="M14">
        <v>0</v>
      </c>
      <c r="N14">
        <v>0</v>
      </c>
      <c r="O14">
        <v>0</v>
      </c>
      <c r="P14">
        <v>30.486260868608952</v>
      </c>
      <c r="Q14">
        <v>0</v>
      </c>
      <c r="R14" s="481">
        <v>94.931478261016309</v>
      </c>
      <c r="S14">
        <v>38.092799999751151</v>
      </c>
      <c r="T14">
        <v>0</v>
      </c>
      <c r="U14">
        <v>0</v>
      </c>
      <c r="V14">
        <v>7.9693913040682673</v>
      </c>
      <c r="W14">
        <v>148.85379384970292</v>
      </c>
      <c r="X14">
        <v>92.720774647779763</v>
      </c>
      <c r="Y14" s="481">
        <v>0</v>
      </c>
      <c r="Z14">
        <v>18.244898973673116</v>
      </c>
      <c r="AA14">
        <v>88.877700720448047</v>
      </c>
      <c r="AB14">
        <v>28.439332561567426</v>
      </c>
      <c r="AC14">
        <v>111.80124223604798</v>
      </c>
      <c r="AD14">
        <v>0</v>
      </c>
      <c r="AE14">
        <v>0</v>
      </c>
      <c r="AF14" s="481">
        <v>0.16573913043612265</v>
      </c>
      <c r="AG14">
        <v>1.0983695652157621E-2</v>
      </c>
      <c r="AH14">
        <v>150.68478260934353</v>
      </c>
      <c r="AI14">
        <v>330.63414634135552</v>
      </c>
      <c r="AJ14">
        <v>266.94400000013411</v>
      </c>
      <c r="AK14">
        <v>0</v>
      </c>
      <c r="AL14">
        <v>0</v>
      </c>
      <c r="AM14" s="481">
        <v>0</v>
      </c>
      <c r="AN14">
        <v>0</v>
      </c>
      <c r="AO14">
        <v>0</v>
      </c>
      <c r="AP14">
        <v>0</v>
      </c>
      <c r="AQ14">
        <v>0</v>
      </c>
      <c r="AR14">
        <v>0</v>
      </c>
      <c r="AS14">
        <v>0</v>
      </c>
      <c r="AT14" s="481">
        <v>0</v>
      </c>
      <c r="AU14">
        <v>0</v>
      </c>
      <c r="AV14">
        <v>0</v>
      </c>
      <c r="AW14">
        <v>0</v>
      </c>
      <c r="AX14">
        <v>259.76960000069812</v>
      </c>
      <c r="AY14">
        <v>164.6640625</v>
      </c>
      <c r="AZ14">
        <v>59.372800000011921</v>
      </c>
      <c r="BB14" s="481">
        <v>73.67717435688246</v>
      </c>
      <c r="BC14">
        <v>60.410181817598641</v>
      </c>
      <c r="BD14">
        <v>73.531844155862927</v>
      </c>
      <c r="BU14" s="481">
        <v>0</v>
      </c>
      <c r="BV14" s="481">
        <v>18.244898973673116</v>
      </c>
      <c r="BW14">
        <v>25.896874999976717</v>
      </c>
      <c r="BX14">
        <v>9.1222826085868292E-3</v>
      </c>
      <c r="BY14">
        <v>96.565217390656471</v>
      </c>
      <c r="BZ14">
        <v>61.018750000046566</v>
      </c>
      <c r="CA14">
        <v>0.12358695652346796</v>
      </c>
      <c r="CB14">
        <v>3.7285326086930581E-2</v>
      </c>
      <c r="CC14">
        <v>189.76666666660458</v>
      </c>
      <c r="CD14">
        <v>0</v>
      </c>
      <c r="CE14">
        <v>0.12358695652346796</v>
      </c>
    </row>
    <row r="15" spans="1:83" ht="15.75" customHeight="1" x14ac:dyDescent="0.2">
      <c r="C15" s="284">
        <v>46235.666666666664</v>
      </c>
      <c r="D15">
        <v>2910.9203478395939</v>
      </c>
      <c r="E15">
        <v>2907.8038260936737</v>
      </c>
      <c r="F15">
        <v>1895.1717101335526</v>
      </c>
      <c r="G15">
        <v>1027.0719999969006</v>
      </c>
      <c r="H15">
        <v>214.33379309996963</v>
      </c>
      <c r="I15">
        <v>460.17518644034863</v>
      </c>
      <c r="J15">
        <v>378.5975172445178</v>
      </c>
      <c r="K15" s="481">
        <v>331.35945762693882</v>
      </c>
      <c r="L15">
        <v>468.14455172419548</v>
      </c>
      <c r="M15">
        <v>0</v>
      </c>
      <c r="N15">
        <v>0</v>
      </c>
      <c r="O15">
        <v>0</v>
      </c>
      <c r="P15">
        <v>36.96545924525708</v>
      </c>
      <c r="Q15">
        <v>0</v>
      </c>
      <c r="R15" s="481">
        <v>95.661155178677291</v>
      </c>
      <c r="S15">
        <v>40.458248540759087</v>
      </c>
      <c r="T15">
        <v>0</v>
      </c>
      <c r="U15">
        <v>0</v>
      </c>
      <c r="V15">
        <v>35.840000000782311</v>
      </c>
      <c r="W15">
        <v>148.95841809129342</v>
      </c>
      <c r="X15">
        <v>92.95666666701436</v>
      </c>
      <c r="Y15" s="481">
        <v>0</v>
      </c>
      <c r="Z15">
        <v>16.879181628464721</v>
      </c>
      <c r="AA15">
        <v>77.759844134561718</v>
      </c>
      <c r="AB15">
        <v>28.47915210807696</v>
      </c>
      <c r="AC15">
        <v>120.25642565451562</v>
      </c>
      <c r="AD15">
        <v>0</v>
      </c>
      <c r="AE15">
        <v>0</v>
      </c>
      <c r="AF15" s="481">
        <v>0.1637391304357152</v>
      </c>
      <c r="AG15">
        <v>1.0983695652157621E-2</v>
      </c>
      <c r="AH15">
        <v>147.13043478131294</v>
      </c>
      <c r="AI15">
        <v>325.88159999996424</v>
      </c>
      <c r="AJ15">
        <v>263.59040000010282</v>
      </c>
      <c r="AK15">
        <v>0</v>
      </c>
      <c r="AL15">
        <v>0</v>
      </c>
      <c r="AM15" s="481">
        <v>0</v>
      </c>
      <c r="AN15">
        <v>0</v>
      </c>
      <c r="AO15">
        <v>0</v>
      </c>
      <c r="AP15">
        <v>0</v>
      </c>
      <c r="AQ15">
        <v>0</v>
      </c>
      <c r="AR15">
        <v>0</v>
      </c>
      <c r="AS15">
        <v>0</v>
      </c>
      <c r="AT15" s="481">
        <v>0</v>
      </c>
      <c r="AU15">
        <v>0</v>
      </c>
      <c r="AV15">
        <v>0</v>
      </c>
      <c r="AW15">
        <v>0</v>
      </c>
      <c r="AX15">
        <v>255.77279999991879</v>
      </c>
      <c r="AY15">
        <v>167.11640625004657</v>
      </c>
      <c r="AZ15">
        <v>62.463999999687076</v>
      </c>
      <c r="BB15" s="481">
        <v>73.692736957338639</v>
      </c>
      <c r="BC15">
        <v>60.210375144146383</v>
      </c>
      <c r="BD15">
        <v>73.52095584385097</v>
      </c>
      <c r="BU15" s="481">
        <v>0</v>
      </c>
      <c r="BV15" s="481">
        <v>16.879181628464721</v>
      </c>
      <c r="BW15">
        <v>25.973958333255723</v>
      </c>
      <c r="BX15">
        <v>3.3967391459555074E-5</v>
      </c>
      <c r="BY15">
        <v>96.804347826167941</v>
      </c>
      <c r="BZ15">
        <v>58.013911290327087</v>
      </c>
      <c r="CA15">
        <v>0.12371739130321657</v>
      </c>
      <c r="CB15">
        <v>3.0907608695542876E-2</v>
      </c>
      <c r="CC15">
        <v>157.75833333376795</v>
      </c>
      <c r="CD15">
        <v>0</v>
      </c>
      <c r="CE15">
        <v>0.12371739130321657</v>
      </c>
    </row>
    <row r="16" spans="1:83" ht="15.75" customHeight="1" x14ac:dyDescent="0.2">
      <c r="C16" s="284">
        <v>46235.708333333336</v>
      </c>
      <c r="D16">
        <v>2769.926630884409</v>
      </c>
      <c r="E16">
        <v>2761.6834782660007</v>
      </c>
      <c r="F16">
        <v>1760.5973333418369</v>
      </c>
      <c r="G16">
        <v>1007.6160000115633</v>
      </c>
      <c r="H16">
        <v>181.18463486433029</v>
      </c>
      <c r="I16">
        <v>470.25978032127023</v>
      </c>
      <c r="J16">
        <v>366.69697670638561</v>
      </c>
      <c r="K16" s="481">
        <v>335.86297179758549</v>
      </c>
      <c r="L16">
        <v>409.33628580346704</v>
      </c>
      <c r="M16">
        <v>0</v>
      </c>
      <c r="N16">
        <v>0</v>
      </c>
      <c r="O16">
        <v>0</v>
      </c>
      <c r="P16">
        <v>6.7994103198871017</v>
      </c>
      <c r="Q16">
        <v>0</v>
      </c>
      <c r="R16" s="481">
        <v>95.352164514362812</v>
      </c>
      <c r="S16">
        <v>65.76381909288466</v>
      </c>
      <c r="T16">
        <v>0</v>
      </c>
      <c r="U16">
        <v>0</v>
      </c>
      <c r="V16">
        <v>0</v>
      </c>
      <c r="W16">
        <v>147.78704792680219</v>
      </c>
      <c r="X16">
        <v>92.824078674893826</v>
      </c>
      <c r="Y16" s="481">
        <v>0</v>
      </c>
      <c r="Z16">
        <v>4.7506708559812978</v>
      </c>
      <c r="AA16">
        <v>80.499472635332495</v>
      </c>
      <c r="AB16">
        <v>28.372641509398818</v>
      </c>
      <c r="AC16">
        <v>114.75910229608417</v>
      </c>
      <c r="AD16">
        <v>0</v>
      </c>
      <c r="AE16">
        <v>0</v>
      </c>
      <c r="AF16" s="481">
        <v>0.16575035062851384</v>
      </c>
      <c r="AG16">
        <v>1.119687938307834E-2</v>
      </c>
      <c r="AH16">
        <v>152.00000000093132</v>
      </c>
      <c r="AI16">
        <v>326.99254634138197</v>
      </c>
      <c r="AJ16">
        <v>264.23466666694731</v>
      </c>
      <c r="AK16">
        <v>0</v>
      </c>
      <c r="AL16">
        <v>0</v>
      </c>
      <c r="AM16" s="481">
        <v>0</v>
      </c>
      <c r="AN16">
        <v>0</v>
      </c>
      <c r="AO16">
        <v>0</v>
      </c>
      <c r="AP16">
        <v>0</v>
      </c>
      <c r="AQ16">
        <v>0</v>
      </c>
      <c r="AR16">
        <v>0</v>
      </c>
      <c r="AS16">
        <v>0</v>
      </c>
      <c r="AT16" s="481">
        <v>0</v>
      </c>
      <c r="AU16">
        <v>0</v>
      </c>
      <c r="AV16">
        <v>0</v>
      </c>
      <c r="AW16">
        <v>0</v>
      </c>
      <c r="AX16">
        <v>256.41280000004917</v>
      </c>
      <c r="AY16">
        <v>175.08359374990687</v>
      </c>
      <c r="AZ16">
        <v>69.932800000533462</v>
      </c>
      <c r="BB16" s="481">
        <v>73.720871913596056</v>
      </c>
      <c r="BC16">
        <v>60.067853294312954</v>
      </c>
      <c r="BD16">
        <v>73.465600000694394</v>
      </c>
      <c r="BU16" s="481">
        <v>0</v>
      </c>
      <c r="BV16" s="481">
        <v>4.7506708559812978</v>
      </c>
      <c r="BW16">
        <v>14.131250000093132</v>
      </c>
      <c r="BX16">
        <v>2.532744565212397E-2</v>
      </c>
      <c r="BY16">
        <v>96.23913043551147</v>
      </c>
      <c r="BZ16">
        <v>55.434005376184359</v>
      </c>
      <c r="CA16">
        <v>8.2608695653107134E-2</v>
      </c>
      <c r="CB16">
        <v>2.3130434782842713E-2</v>
      </c>
      <c r="CC16">
        <v>129.76666666660458</v>
      </c>
      <c r="CD16">
        <v>0</v>
      </c>
      <c r="CE16">
        <v>8.2608695653107134E-2</v>
      </c>
    </row>
    <row r="17" spans="3:83" ht="15.75" customHeight="1" x14ac:dyDescent="0.2">
      <c r="C17" s="284">
        <v>46235.75</v>
      </c>
      <c r="D17">
        <v>2777.8382386863232</v>
      </c>
      <c r="E17">
        <v>2772.9919999837875</v>
      </c>
      <c r="F17">
        <v>1802.2399999797344</v>
      </c>
      <c r="G17">
        <v>1006.5919999927282</v>
      </c>
      <c r="H17">
        <v>184.8340208940208</v>
      </c>
      <c r="I17">
        <v>472.93099934235215</v>
      </c>
      <c r="J17">
        <v>370.43938799202442</v>
      </c>
      <c r="K17" s="481">
        <v>337.40835022926331</v>
      </c>
      <c r="L17">
        <v>419.96247281506658</v>
      </c>
      <c r="M17">
        <v>0</v>
      </c>
      <c r="N17">
        <v>0</v>
      </c>
      <c r="O17">
        <v>0</v>
      </c>
      <c r="P17">
        <v>0</v>
      </c>
      <c r="Q17">
        <v>0</v>
      </c>
      <c r="R17" s="481">
        <v>95.239202046301216</v>
      </c>
      <c r="S17">
        <v>75.326454105786979</v>
      </c>
      <c r="T17">
        <v>0</v>
      </c>
      <c r="U17">
        <v>0</v>
      </c>
      <c r="V17">
        <v>0</v>
      </c>
      <c r="W17">
        <v>145.41324013192207</v>
      </c>
      <c r="X17">
        <v>92.939440993592143</v>
      </c>
      <c r="Y17" s="481">
        <v>0</v>
      </c>
      <c r="Z17">
        <v>0.60733695654198527</v>
      </c>
      <c r="AA17">
        <v>84.028387034311891</v>
      </c>
      <c r="AB17">
        <v>28.536998820956796</v>
      </c>
      <c r="AC17">
        <v>113.52387422323227</v>
      </c>
      <c r="AD17">
        <v>0</v>
      </c>
      <c r="AE17">
        <v>0</v>
      </c>
      <c r="AF17" s="481">
        <v>0.16574193548876792</v>
      </c>
      <c r="AG17">
        <v>1.1100806451395329E-2</v>
      </c>
      <c r="AH17">
        <v>151.4130434775725</v>
      </c>
      <c r="AI17">
        <v>329.1258536586538</v>
      </c>
      <c r="AJ17">
        <v>265.99712820444256</v>
      </c>
      <c r="AK17">
        <v>0</v>
      </c>
      <c r="AL17">
        <v>0</v>
      </c>
      <c r="AM17" s="481">
        <v>0</v>
      </c>
      <c r="AN17">
        <v>0</v>
      </c>
      <c r="AO17">
        <v>0</v>
      </c>
      <c r="AP17">
        <v>0</v>
      </c>
      <c r="AQ17">
        <v>0</v>
      </c>
      <c r="AR17">
        <v>0</v>
      </c>
      <c r="AS17">
        <v>0</v>
      </c>
      <c r="AT17" s="481">
        <v>0</v>
      </c>
      <c r="AU17">
        <v>0</v>
      </c>
      <c r="AV17">
        <v>0</v>
      </c>
      <c r="AW17">
        <v>0</v>
      </c>
      <c r="AX17">
        <v>259.5519999996759</v>
      </c>
      <c r="AY17">
        <v>174.68906250002328</v>
      </c>
      <c r="AZ17">
        <v>71.872000001370907</v>
      </c>
      <c r="BB17" s="481">
        <v>73.901041666627862</v>
      </c>
      <c r="BC17">
        <v>60.066789743490517</v>
      </c>
      <c r="BD17">
        <v>73.457093670964241</v>
      </c>
      <c r="BU17" s="481">
        <v>0</v>
      </c>
      <c r="BV17" s="481">
        <v>0.60733695654198527</v>
      </c>
      <c r="BW17">
        <v>0</v>
      </c>
      <c r="BX17">
        <v>2.453260869560836E-2</v>
      </c>
      <c r="BY17">
        <v>96.369565216824412</v>
      </c>
      <c r="BZ17">
        <v>53.550000000046566</v>
      </c>
      <c r="CA17">
        <v>8.1858695651135349E-2</v>
      </c>
      <c r="CB17">
        <v>2.669565217388481E-2</v>
      </c>
      <c r="CC17">
        <v>155.42499999981374</v>
      </c>
      <c r="CD17">
        <v>0</v>
      </c>
      <c r="CE17">
        <v>8.1858695651135349E-2</v>
      </c>
    </row>
    <row r="18" spans="3:83" ht="15.75" customHeight="1" x14ac:dyDescent="0.2">
      <c r="C18" s="284">
        <v>46235.791666666664</v>
      </c>
      <c r="D18">
        <v>2766.4027825891972</v>
      </c>
      <c r="E18">
        <v>2758.4779130518436</v>
      </c>
      <c r="F18">
        <v>1744.5398260951042</v>
      </c>
      <c r="G18">
        <v>1027.0719999969006</v>
      </c>
      <c r="H18">
        <v>195.2260338999331</v>
      </c>
      <c r="I18">
        <v>455.35160929709673</v>
      </c>
      <c r="J18">
        <v>366.68816893547773</v>
      </c>
      <c r="K18" s="481">
        <v>336.29548474401236</v>
      </c>
      <c r="L18">
        <v>389.53909327462316</v>
      </c>
      <c r="M18">
        <v>0</v>
      </c>
      <c r="N18">
        <v>0</v>
      </c>
      <c r="O18">
        <v>0</v>
      </c>
      <c r="P18">
        <v>2.8203931357711554</v>
      </c>
      <c r="Q18">
        <v>0</v>
      </c>
      <c r="R18" s="481">
        <v>95.754949940834194</v>
      </c>
      <c r="S18">
        <v>77.977347255684435</v>
      </c>
      <c r="T18">
        <v>0</v>
      </c>
      <c r="U18">
        <v>0</v>
      </c>
      <c r="V18">
        <v>0</v>
      </c>
      <c r="W18">
        <v>143.4140625</v>
      </c>
      <c r="X18">
        <v>93.229813664685935</v>
      </c>
      <c r="Y18" s="481">
        <v>0</v>
      </c>
      <c r="Z18">
        <v>0</v>
      </c>
      <c r="AA18">
        <v>78.08341420814395</v>
      </c>
      <c r="AB18">
        <v>28.3828125</v>
      </c>
      <c r="AC18">
        <v>102.15625</v>
      </c>
      <c r="AD18">
        <v>0</v>
      </c>
      <c r="AE18">
        <v>0</v>
      </c>
      <c r="AF18" s="481">
        <v>0.16574193548512994</v>
      </c>
      <c r="AG18">
        <v>1.1029569892571089E-2</v>
      </c>
      <c r="AH18">
        <v>152.78658251557499</v>
      </c>
      <c r="AI18">
        <v>328.20800000010058</v>
      </c>
      <c r="AJ18">
        <v>265.2882051281631</v>
      </c>
      <c r="AK18">
        <v>0</v>
      </c>
      <c r="AL18">
        <v>0</v>
      </c>
      <c r="AM18" s="481">
        <v>0</v>
      </c>
      <c r="AN18">
        <v>0</v>
      </c>
      <c r="AO18">
        <v>0</v>
      </c>
      <c r="AP18">
        <v>0</v>
      </c>
      <c r="AQ18">
        <v>0</v>
      </c>
      <c r="AR18">
        <v>0</v>
      </c>
      <c r="AS18">
        <v>0</v>
      </c>
      <c r="AT18" s="481">
        <v>0</v>
      </c>
      <c r="AU18">
        <v>0</v>
      </c>
      <c r="AV18">
        <v>0</v>
      </c>
      <c r="AW18">
        <v>0</v>
      </c>
      <c r="AX18">
        <v>256.98560000024736</v>
      </c>
      <c r="AY18">
        <v>174.00156250002328</v>
      </c>
      <c r="AZ18">
        <v>72.684799998998642</v>
      </c>
      <c r="BB18" s="481">
        <v>73.814583333325572</v>
      </c>
      <c r="BC18">
        <v>60.070400000549853</v>
      </c>
      <c r="BD18">
        <v>73.454906328581274</v>
      </c>
      <c r="BU18" s="481">
        <v>0</v>
      </c>
      <c r="BV18" s="481">
        <v>0</v>
      </c>
      <c r="BW18">
        <v>0</v>
      </c>
      <c r="BX18">
        <v>1.4184782609163449E-3</v>
      </c>
      <c r="BY18">
        <v>97.263440860435367</v>
      </c>
      <c r="BZ18">
        <v>52.895833333255723</v>
      </c>
      <c r="CA18">
        <v>8.3315217390918406E-2</v>
      </c>
      <c r="CB18">
        <v>2.3032784011093099E-2</v>
      </c>
      <c r="CC18">
        <v>148.24838709738106</v>
      </c>
      <c r="CD18">
        <v>0</v>
      </c>
      <c r="CE18">
        <v>8.3315217390918406E-2</v>
      </c>
    </row>
    <row r="19" spans="3:83" ht="15.75" customHeight="1" x14ac:dyDescent="0.2">
      <c r="C19" s="284">
        <v>46235.833333333336</v>
      </c>
      <c r="D19">
        <v>2783.2319999933243</v>
      </c>
      <c r="E19">
        <v>2774.5354202985764</v>
      </c>
      <c r="F19">
        <v>1778.02017390728</v>
      </c>
      <c r="G19">
        <v>1013.7600000053644</v>
      </c>
      <c r="H19">
        <v>228.01572881266475</v>
      </c>
      <c r="I19">
        <v>427.4752381592989</v>
      </c>
      <c r="J19">
        <v>352.95820394903421</v>
      </c>
      <c r="K19" s="481">
        <v>331.94261695444584</v>
      </c>
      <c r="L19">
        <v>432.43187107518315</v>
      </c>
      <c r="M19">
        <v>0</v>
      </c>
      <c r="N19">
        <v>0</v>
      </c>
      <c r="O19">
        <v>0</v>
      </c>
      <c r="P19">
        <v>31.016128603368998</v>
      </c>
      <c r="Q19">
        <v>0</v>
      </c>
      <c r="R19" s="481">
        <v>95.460354406852275</v>
      </c>
      <c r="S19">
        <v>77.036217962391675</v>
      </c>
      <c r="T19">
        <v>0</v>
      </c>
      <c r="U19">
        <v>0</v>
      </c>
      <c r="V19">
        <v>0</v>
      </c>
      <c r="W19">
        <v>142.56114130467176</v>
      </c>
      <c r="X19">
        <v>93.283018867950886</v>
      </c>
      <c r="Y19" s="481">
        <v>0.439453125</v>
      </c>
      <c r="Z19">
        <v>0</v>
      </c>
      <c r="AA19">
        <v>71.525285637471825</v>
      </c>
      <c r="AB19">
        <v>28.509316770359874</v>
      </c>
      <c r="AC19">
        <v>83</v>
      </c>
      <c r="AD19">
        <v>0</v>
      </c>
      <c r="AE19">
        <v>0</v>
      </c>
      <c r="AF19" s="481">
        <v>0.16483870967203984</v>
      </c>
      <c r="AG19">
        <v>1.1233870967771509E-2</v>
      </c>
      <c r="AH19">
        <v>148.75268817134202</v>
      </c>
      <c r="AI19">
        <v>324.15359999984503</v>
      </c>
      <c r="AJ19">
        <v>261.68320000078529</v>
      </c>
      <c r="AK19">
        <v>0</v>
      </c>
      <c r="AL19">
        <v>0</v>
      </c>
      <c r="AM19" s="481">
        <v>0</v>
      </c>
      <c r="AN19">
        <v>0</v>
      </c>
      <c r="AO19">
        <v>0</v>
      </c>
      <c r="AP19">
        <v>0</v>
      </c>
      <c r="AQ19">
        <v>0</v>
      </c>
      <c r="AR19">
        <v>0</v>
      </c>
      <c r="AS19">
        <v>0</v>
      </c>
      <c r="AT19" s="481">
        <v>0</v>
      </c>
      <c r="AU19">
        <v>0</v>
      </c>
      <c r="AV19">
        <v>0</v>
      </c>
      <c r="AW19">
        <v>0</v>
      </c>
      <c r="AX19">
        <v>254.90559999970719</v>
      </c>
      <c r="AY19">
        <v>172.85546875</v>
      </c>
      <c r="AZ19">
        <v>73.401599999517202</v>
      </c>
      <c r="BB19" s="481">
        <v>73.818591772229411</v>
      </c>
      <c r="BC19">
        <v>60.571058227680624</v>
      </c>
      <c r="BD19">
        <v>73.465600000694394</v>
      </c>
      <c r="BU19" s="481">
        <v>0</v>
      </c>
      <c r="BV19" s="481">
        <v>0</v>
      </c>
      <c r="BW19">
        <v>0</v>
      </c>
      <c r="BX19">
        <v>7.5826612902574198E-3</v>
      </c>
      <c r="BY19">
        <v>96.989247310906649</v>
      </c>
      <c r="BZ19">
        <v>55.891313559375703</v>
      </c>
      <c r="CA19">
        <v>0.14971014492766699</v>
      </c>
      <c r="CB19">
        <v>1.7193548387240298E-2</v>
      </c>
      <c r="CC19">
        <v>122.65161290299147</v>
      </c>
      <c r="CD19">
        <v>0</v>
      </c>
      <c r="CE19">
        <v>0.14971014492766699</v>
      </c>
    </row>
    <row r="20" spans="3:83" ht="15.75" customHeight="1" x14ac:dyDescent="0.2">
      <c r="C20" s="284">
        <v>46235.875</v>
      </c>
      <c r="D20">
        <v>2781.1840000152588</v>
      </c>
      <c r="E20">
        <v>2781.7776231765747</v>
      </c>
      <c r="F20">
        <v>1812.2128695845604</v>
      </c>
      <c r="G20">
        <v>994.30399999022484</v>
      </c>
      <c r="H20">
        <v>201.26537463441491</v>
      </c>
      <c r="I20">
        <v>430.91308474913239</v>
      </c>
      <c r="J20">
        <v>360.72569490969181</v>
      </c>
      <c r="K20" s="481">
        <v>335.14305084943771</v>
      </c>
      <c r="L20">
        <v>471.14413559436798</v>
      </c>
      <c r="M20">
        <v>0</v>
      </c>
      <c r="N20">
        <v>0</v>
      </c>
      <c r="O20">
        <v>0</v>
      </c>
      <c r="P20">
        <v>9.8170434786006808</v>
      </c>
      <c r="Q20">
        <v>0</v>
      </c>
      <c r="R20" s="481">
        <v>95.571478260681033</v>
      </c>
      <c r="S20">
        <v>76.87222415395081</v>
      </c>
      <c r="T20">
        <v>0</v>
      </c>
      <c r="U20">
        <v>0</v>
      </c>
      <c r="V20">
        <v>0</v>
      </c>
      <c r="W20">
        <v>142.06366459606215</v>
      </c>
      <c r="X20">
        <v>91.852074299938977</v>
      </c>
      <c r="Y20" s="481">
        <v>0</v>
      </c>
      <c r="Z20">
        <v>0</v>
      </c>
      <c r="AA20">
        <v>73.060118088964373</v>
      </c>
      <c r="AB20">
        <v>27.76584046240896</v>
      </c>
      <c r="AC20">
        <v>86.5</v>
      </c>
      <c r="AD20">
        <v>0</v>
      </c>
      <c r="AE20">
        <v>0</v>
      </c>
      <c r="AF20" s="481">
        <v>0.16666619915849878</v>
      </c>
      <c r="AG20">
        <v>1.1040775479159493E-2</v>
      </c>
      <c r="AH20">
        <v>147.80645161308348</v>
      </c>
      <c r="AI20">
        <v>322.6816000000108</v>
      </c>
      <c r="AJ20">
        <v>260.40070243831724</v>
      </c>
      <c r="AK20">
        <v>0</v>
      </c>
      <c r="AL20">
        <v>0</v>
      </c>
      <c r="AM20" s="481">
        <v>0</v>
      </c>
      <c r="AN20">
        <v>0</v>
      </c>
      <c r="AO20">
        <v>0</v>
      </c>
      <c r="AP20">
        <v>0</v>
      </c>
      <c r="AQ20">
        <v>0</v>
      </c>
      <c r="AR20">
        <v>0</v>
      </c>
      <c r="AS20">
        <v>0</v>
      </c>
      <c r="AT20" s="481">
        <v>0</v>
      </c>
      <c r="AU20">
        <v>0</v>
      </c>
      <c r="AV20">
        <v>0</v>
      </c>
      <c r="AW20">
        <v>0</v>
      </c>
      <c r="AX20">
        <v>257.97759999986738</v>
      </c>
      <c r="AY20">
        <v>170.70703125</v>
      </c>
      <c r="AZ20">
        <v>72.992000000551343</v>
      </c>
      <c r="BB20" s="481">
        <v>74.376720727770589</v>
      </c>
      <c r="BC20">
        <v>60.2181710395962</v>
      </c>
      <c r="BD20">
        <v>73.465599999763072</v>
      </c>
      <c r="BU20" s="481">
        <v>0</v>
      </c>
      <c r="BV20" s="481">
        <v>0</v>
      </c>
      <c r="BW20">
        <v>0</v>
      </c>
      <c r="BX20">
        <v>1.7737903225906848E-2</v>
      </c>
      <c r="BY20">
        <v>96.870967742055655</v>
      </c>
      <c r="BZ20">
        <v>51.06567796622403</v>
      </c>
      <c r="CA20">
        <v>0.121370967742223</v>
      </c>
      <c r="CB20">
        <v>2.2802419354775338E-2</v>
      </c>
      <c r="CC20">
        <v>177.29999999981374</v>
      </c>
      <c r="CD20">
        <v>0</v>
      </c>
      <c r="CE20">
        <v>0.121370967742223</v>
      </c>
    </row>
    <row r="21" spans="3:83" ht="15.75" customHeight="1" x14ac:dyDescent="0.2">
      <c r="C21" s="284">
        <v>46235.916666666664</v>
      </c>
      <c r="D21">
        <v>2849.4803478419781</v>
      </c>
      <c r="E21">
        <v>2840.6650434732437</v>
      </c>
      <c r="F21">
        <v>1841.4191304147243</v>
      </c>
      <c r="G21">
        <v>1018.8800000101328</v>
      </c>
      <c r="H21">
        <v>234.17820689827204</v>
      </c>
      <c r="I21">
        <v>447.81776270642877</v>
      </c>
      <c r="J21">
        <v>361.56356750428677</v>
      </c>
      <c r="K21" s="481">
        <v>336.57086553424597</v>
      </c>
      <c r="L21">
        <v>451.99855070561171</v>
      </c>
      <c r="M21">
        <v>0</v>
      </c>
      <c r="N21">
        <v>0</v>
      </c>
      <c r="O21">
        <v>0</v>
      </c>
      <c r="P21">
        <v>37.420521738938987</v>
      </c>
      <c r="Q21">
        <v>0</v>
      </c>
      <c r="R21" s="481">
        <v>95.443478261120617</v>
      </c>
      <c r="S21">
        <v>76.861341062933207</v>
      </c>
      <c r="T21">
        <v>0</v>
      </c>
      <c r="U21">
        <v>0</v>
      </c>
      <c r="V21">
        <v>0</v>
      </c>
      <c r="W21">
        <v>141.16425659926608</v>
      </c>
      <c r="X21">
        <v>92.718944099266082</v>
      </c>
      <c r="Y21" s="481">
        <v>0.33780570652197639</v>
      </c>
      <c r="Z21">
        <v>0</v>
      </c>
      <c r="AA21">
        <v>97.897515528369695</v>
      </c>
      <c r="AB21">
        <v>27.737265127710998</v>
      </c>
      <c r="AC21">
        <v>77.90625</v>
      </c>
      <c r="AD21">
        <v>0</v>
      </c>
      <c r="AE21">
        <v>1.051630434631079E-3</v>
      </c>
      <c r="AF21" s="481">
        <v>0.16658695652586175</v>
      </c>
      <c r="AG21">
        <v>1.1177989130374044E-2</v>
      </c>
      <c r="AH21">
        <v>150.82275596167892</v>
      </c>
      <c r="AI21">
        <v>330.2848000000231</v>
      </c>
      <c r="AJ21">
        <v>266.70329756103456</v>
      </c>
      <c r="AK21">
        <v>0</v>
      </c>
      <c r="AL21">
        <v>0</v>
      </c>
      <c r="AM21" s="481">
        <v>0</v>
      </c>
      <c r="AN21">
        <v>0</v>
      </c>
      <c r="AO21">
        <v>0</v>
      </c>
      <c r="AP21">
        <v>0</v>
      </c>
      <c r="AQ21">
        <v>0</v>
      </c>
      <c r="AR21">
        <v>0</v>
      </c>
      <c r="AS21">
        <v>0</v>
      </c>
      <c r="AT21" s="481">
        <v>0</v>
      </c>
      <c r="AU21">
        <v>0</v>
      </c>
      <c r="AV21">
        <v>0</v>
      </c>
      <c r="AW21">
        <v>0</v>
      </c>
      <c r="AX21">
        <v>268.97280000010505</v>
      </c>
      <c r="AY21">
        <v>168.70703125</v>
      </c>
      <c r="AZ21">
        <v>75.263999998569489</v>
      </c>
      <c r="BB21" s="481">
        <v>74.157812500023283</v>
      </c>
      <c r="BC21">
        <v>59.9851707322523</v>
      </c>
      <c r="BD21">
        <v>73.0008615385741</v>
      </c>
      <c r="BU21" s="481">
        <v>0</v>
      </c>
      <c r="BV21" s="481">
        <v>0</v>
      </c>
      <c r="BW21">
        <v>0</v>
      </c>
      <c r="BX21">
        <v>1.9967741935488448E-2</v>
      </c>
      <c r="BY21">
        <v>92.12634408660233</v>
      </c>
      <c r="BZ21">
        <v>51.797175141051412</v>
      </c>
      <c r="CA21">
        <v>0.12418519167840714</v>
      </c>
      <c r="CB21">
        <v>1.8431846072871849E-2</v>
      </c>
      <c r="CC21">
        <v>159.42499999981374</v>
      </c>
      <c r="CD21">
        <v>0</v>
      </c>
      <c r="CE21">
        <v>0.12418519167840714</v>
      </c>
    </row>
    <row r="22" spans="3:83" ht="15.75" customHeight="1" x14ac:dyDescent="0.2">
      <c r="C22" s="284">
        <v>46235.958333333336</v>
      </c>
      <c r="D22">
        <v>2848.055652141571</v>
      </c>
      <c r="E22">
        <v>2856.2773333191872</v>
      </c>
      <c r="F22">
        <v>1840.7067826092243</v>
      </c>
      <c r="G22">
        <v>1026.0479999929667</v>
      </c>
      <c r="H22">
        <v>222.38096084073186</v>
      </c>
      <c r="I22">
        <v>450.94183050841093</v>
      </c>
      <c r="J22">
        <v>367.65131034702063</v>
      </c>
      <c r="K22" s="481">
        <v>333.78465989232063</v>
      </c>
      <c r="L22">
        <v>463.04090692102909</v>
      </c>
      <c r="M22">
        <v>0</v>
      </c>
      <c r="N22">
        <v>0</v>
      </c>
      <c r="O22">
        <v>0</v>
      </c>
      <c r="P22">
        <v>31.429379710927606</v>
      </c>
      <c r="Q22">
        <v>0</v>
      </c>
      <c r="R22" s="481">
        <v>95.41565217403695</v>
      </c>
      <c r="S22">
        <v>76.852436714805663</v>
      </c>
      <c r="T22">
        <v>0</v>
      </c>
      <c r="U22">
        <v>0</v>
      </c>
      <c r="V22">
        <v>0</v>
      </c>
      <c r="W22">
        <v>137.77690972201526</v>
      </c>
      <c r="X22">
        <v>93.580858566332608</v>
      </c>
      <c r="Y22" s="481">
        <v>9.383491847802361E-2</v>
      </c>
      <c r="Z22">
        <v>0</v>
      </c>
      <c r="AA22">
        <v>106.51290760841221</v>
      </c>
      <c r="AB22">
        <v>27.948515139520168</v>
      </c>
      <c r="AC22">
        <v>76.999547101557255</v>
      </c>
      <c r="AD22">
        <v>0</v>
      </c>
      <c r="AE22">
        <v>2.4483695651724702E-3</v>
      </c>
      <c r="AF22" s="481">
        <v>0.16889130435083644</v>
      </c>
      <c r="AG22">
        <v>1.0983695652157621E-2</v>
      </c>
      <c r="AH22">
        <v>146.61413043364882</v>
      </c>
      <c r="AI22">
        <v>334.53759999992326</v>
      </c>
      <c r="AJ22">
        <v>270.40000000037253</v>
      </c>
      <c r="AK22">
        <v>0</v>
      </c>
      <c r="AL22">
        <v>0</v>
      </c>
      <c r="AM22" s="481">
        <v>0</v>
      </c>
      <c r="AN22">
        <v>0</v>
      </c>
      <c r="AO22">
        <v>0</v>
      </c>
      <c r="AP22">
        <v>0</v>
      </c>
      <c r="AQ22">
        <v>0</v>
      </c>
      <c r="AR22">
        <v>0</v>
      </c>
      <c r="AS22">
        <v>0</v>
      </c>
      <c r="AT22" s="481">
        <v>0</v>
      </c>
      <c r="AU22">
        <v>0</v>
      </c>
      <c r="AV22">
        <v>0</v>
      </c>
      <c r="AW22">
        <v>0</v>
      </c>
      <c r="AX22">
        <v>270.04799999995157</v>
      </c>
      <c r="AY22">
        <v>167.62890625</v>
      </c>
      <c r="AZ22">
        <v>74.73280000127852</v>
      </c>
      <c r="BB22" s="481">
        <v>73.996875000069849</v>
      </c>
      <c r="BC22">
        <v>60.256000000052154</v>
      </c>
      <c r="BD22">
        <v>73.314461538568139</v>
      </c>
      <c r="BV22" s="481">
        <v>0</v>
      </c>
      <c r="BW22">
        <v>0</v>
      </c>
      <c r="BX22">
        <v>2.3086693548407311E-2</v>
      </c>
      <c r="BY22">
        <v>98.98913043551147</v>
      </c>
      <c r="BZ22">
        <v>57.99096045200713</v>
      </c>
      <c r="CA22">
        <v>0.13448369565139728</v>
      </c>
      <c r="CB22">
        <v>1.8395380434640174E-2</v>
      </c>
      <c r="CC22">
        <v>143.41106557380408</v>
      </c>
      <c r="CD22">
        <v>0</v>
      </c>
      <c r="CE22">
        <v>0.13448369565139728</v>
      </c>
    </row>
    <row r="23" spans="3:83" ht="15.75" customHeight="1" x14ac:dyDescent="0.2">
      <c r="C23" s="284">
        <v>46236</v>
      </c>
      <c r="D23">
        <v>2762.7520000040531</v>
      </c>
      <c r="E23">
        <v>2757.9733333587646</v>
      </c>
      <c r="F23">
        <v>1775.3785507380962</v>
      </c>
      <c r="G23">
        <v>995.1499130576849</v>
      </c>
      <c r="H23">
        <v>316.57220338657498</v>
      </c>
      <c r="I23">
        <v>305.32555932551622</v>
      </c>
      <c r="J23">
        <v>376.12579310685396</v>
      </c>
      <c r="K23" s="481">
        <v>335.03891525417566</v>
      </c>
      <c r="L23">
        <v>432.21178725734353</v>
      </c>
      <c r="M23">
        <v>0</v>
      </c>
      <c r="N23">
        <v>0</v>
      </c>
      <c r="O23">
        <v>0</v>
      </c>
      <c r="P23">
        <v>29.999489854089916</v>
      </c>
      <c r="Q23">
        <v>0</v>
      </c>
      <c r="R23" s="481">
        <v>95.473159420304</v>
      </c>
      <c r="S23">
        <v>76.390400000847876</v>
      </c>
      <c r="T23">
        <v>0</v>
      </c>
      <c r="U23">
        <v>0</v>
      </c>
      <c r="V23">
        <v>94.052173912525177</v>
      </c>
      <c r="W23">
        <v>2.777777798473835E-2</v>
      </c>
      <c r="X23">
        <v>93.138541666325182</v>
      </c>
      <c r="Y23" s="481">
        <v>0</v>
      </c>
      <c r="Z23">
        <v>0</v>
      </c>
      <c r="AA23">
        <v>92.559073189273477</v>
      </c>
      <c r="AB23">
        <v>28.1151870675385</v>
      </c>
      <c r="AC23">
        <v>85.042299784719944</v>
      </c>
      <c r="AD23">
        <v>0</v>
      </c>
      <c r="AE23">
        <v>0</v>
      </c>
      <c r="AF23" s="481">
        <v>0.16773913042561617</v>
      </c>
      <c r="AG23">
        <v>1.1014945652050301E-2</v>
      </c>
      <c r="AH23">
        <v>148.88586956541985</v>
      </c>
      <c r="AI23">
        <v>334.87040000013076</v>
      </c>
      <c r="AJ23">
        <v>271.29599999915808</v>
      </c>
      <c r="AK23">
        <v>0</v>
      </c>
      <c r="AL23">
        <v>0</v>
      </c>
      <c r="AM23" s="481">
        <v>0</v>
      </c>
      <c r="AN23">
        <v>0</v>
      </c>
      <c r="AO23">
        <v>0</v>
      </c>
      <c r="AP23">
        <v>0</v>
      </c>
      <c r="AQ23">
        <v>0</v>
      </c>
      <c r="AR23">
        <v>0</v>
      </c>
      <c r="AS23">
        <v>0</v>
      </c>
      <c r="AT23" s="481">
        <v>0</v>
      </c>
      <c r="AU23">
        <v>0</v>
      </c>
      <c r="AV23">
        <v>0</v>
      </c>
      <c r="AW23">
        <v>0</v>
      </c>
      <c r="AX23">
        <v>271.05920000048354</v>
      </c>
      <c r="AY23">
        <v>166.80937499995343</v>
      </c>
      <c r="AZ23">
        <v>73.728000000119209</v>
      </c>
      <c r="BB23" s="481">
        <v>73.688281249953434</v>
      </c>
      <c r="BC23">
        <v>60.153599999845028</v>
      </c>
      <c r="BD23">
        <v>73.492676922120154</v>
      </c>
      <c r="BV23" s="481">
        <v>0</v>
      </c>
      <c r="BW23">
        <v>0</v>
      </c>
      <c r="BX23">
        <v>0</v>
      </c>
      <c r="BY23">
        <v>100.5</v>
      </c>
      <c r="BZ23">
        <v>50.063559322152287</v>
      </c>
      <c r="CA23">
        <v>0.14552173913125444</v>
      </c>
      <c r="CB23">
        <v>2.5942934782733573E-2</v>
      </c>
      <c r="CC23">
        <v>134.70560109335929</v>
      </c>
      <c r="CD23">
        <v>0</v>
      </c>
      <c r="CE23">
        <v>0.14552173913125444</v>
      </c>
    </row>
    <row r="24" spans="3:83" ht="15.75" customHeight="1" x14ac:dyDescent="0.2">
      <c r="C24" s="284">
        <v>46236.041666666664</v>
      </c>
      <c r="D24">
        <v>2819.4133333563805</v>
      </c>
      <c r="E24">
        <v>2808.0157681107521</v>
      </c>
      <c r="F24">
        <v>1808.3839999735355</v>
      </c>
      <c r="G24">
        <v>1018.7167536169291</v>
      </c>
      <c r="H24">
        <v>326.18559439480305</v>
      </c>
      <c r="I24">
        <v>331.46359322220087</v>
      </c>
      <c r="J24">
        <v>377.25572413951159</v>
      </c>
      <c r="K24" s="481">
        <v>337.60759321600199</v>
      </c>
      <c r="L24">
        <v>441.72882291302085</v>
      </c>
      <c r="M24">
        <v>0</v>
      </c>
      <c r="N24">
        <v>0</v>
      </c>
      <c r="O24">
        <v>0</v>
      </c>
      <c r="P24">
        <v>18.208154589869082</v>
      </c>
      <c r="Q24">
        <v>0</v>
      </c>
      <c r="R24" s="481">
        <v>95.185623188037425</v>
      </c>
      <c r="S24">
        <v>76.077511110343039</v>
      </c>
      <c r="T24">
        <v>0</v>
      </c>
      <c r="U24">
        <v>0</v>
      </c>
      <c r="V24">
        <v>110.8813913045451</v>
      </c>
      <c r="W24">
        <v>0</v>
      </c>
      <c r="X24">
        <v>93.176562500186265</v>
      </c>
      <c r="Y24" s="481">
        <v>0</v>
      </c>
      <c r="Z24">
        <v>0</v>
      </c>
      <c r="AA24">
        <v>87.361249015666544</v>
      </c>
      <c r="AB24">
        <v>27.656794687267393</v>
      </c>
      <c r="AC24">
        <v>115.0519031137228</v>
      </c>
      <c r="AD24">
        <v>0</v>
      </c>
      <c r="AE24">
        <v>0</v>
      </c>
      <c r="AF24" s="481">
        <v>0.16619565217479249</v>
      </c>
      <c r="AG24">
        <v>1.1100543478278269E-2</v>
      </c>
      <c r="AH24">
        <v>151.548913044855</v>
      </c>
      <c r="AI24">
        <v>331.08799999998882</v>
      </c>
      <c r="AJ24">
        <v>266.82880000118166</v>
      </c>
      <c r="AK24">
        <v>0</v>
      </c>
      <c r="AL24">
        <v>0</v>
      </c>
      <c r="AM24" s="481">
        <v>0</v>
      </c>
      <c r="AN24">
        <v>0</v>
      </c>
      <c r="AO24">
        <v>0</v>
      </c>
      <c r="AP24">
        <v>0</v>
      </c>
      <c r="AQ24">
        <v>0</v>
      </c>
      <c r="AR24">
        <v>0</v>
      </c>
      <c r="AS24">
        <v>0</v>
      </c>
      <c r="AT24" s="481">
        <v>0</v>
      </c>
      <c r="AU24">
        <v>0</v>
      </c>
      <c r="AV24">
        <v>0</v>
      </c>
      <c r="AW24">
        <v>0</v>
      </c>
      <c r="AX24">
        <v>270.97919999947771</v>
      </c>
      <c r="AY24">
        <v>169.25625000009313</v>
      </c>
      <c r="AZ24">
        <v>74.220799999311566</v>
      </c>
      <c r="BB24" s="481">
        <v>73.779687499976717</v>
      </c>
      <c r="BC24">
        <v>60.151412658393383</v>
      </c>
      <c r="BD24">
        <v>72.953599999658763</v>
      </c>
      <c r="BV24" s="481">
        <v>0</v>
      </c>
      <c r="BW24">
        <v>0</v>
      </c>
      <c r="BX24">
        <v>0</v>
      </c>
      <c r="BY24">
        <v>98.922159887850285</v>
      </c>
      <c r="BZ24">
        <v>49.966313559329137</v>
      </c>
      <c r="CA24">
        <v>0.13931474988294212</v>
      </c>
      <c r="CB24">
        <v>2.814945652175993E-2</v>
      </c>
      <c r="CC24">
        <v>149.23333333339542</v>
      </c>
      <c r="CD24">
        <v>0</v>
      </c>
      <c r="CE24">
        <v>0.13931474988294212</v>
      </c>
    </row>
    <row r="25" spans="3:83" ht="15.75" customHeight="1" x14ac:dyDescent="0.2">
      <c r="C25" s="284">
        <v>46236.083333333336</v>
      </c>
      <c r="D25">
        <v>2906.0823188126087</v>
      </c>
      <c r="E25">
        <v>2889.520231872797</v>
      </c>
      <c r="F25">
        <v>1873.2373333573341</v>
      </c>
      <c r="G25">
        <v>1034.982028990984</v>
      </c>
      <c r="H25">
        <v>339.20613441988826</v>
      </c>
      <c r="I25">
        <v>348.05586440488696</v>
      </c>
      <c r="J25">
        <v>324.85038457065821</v>
      </c>
      <c r="K25" s="481">
        <v>345.3136271238327</v>
      </c>
      <c r="L25">
        <v>508.35525423660874</v>
      </c>
      <c r="M25">
        <v>0</v>
      </c>
      <c r="N25">
        <v>0</v>
      </c>
      <c r="O25">
        <v>0</v>
      </c>
      <c r="P25">
        <v>23.608888888731599</v>
      </c>
      <c r="Q25">
        <v>0</v>
      </c>
      <c r="R25" s="481">
        <v>96.074821256101131</v>
      </c>
      <c r="S25">
        <v>77.033244444057345</v>
      </c>
      <c r="T25">
        <v>0</v>
      </c>
      <c r="U25">
        <v>0</v>
      </c>
      <c r="V25">
        <v>121.97101449314505</v>
      </c>
      <c r="W25">
        <v>0</v>
      </c>
      <c r="X25">
        <v>93.75</v>
      </c>
      <c r="Y25" s="481">
        <v>0.41015625</v>
      </c>
      <c r="Z25">
        <v>0</v>
      </c>
      <c r="AA25">
        <v>92.259316770359874</v>
      </c>
      <c r="AB25">
        <v>28.13819875754416</v>
      </c>
      <c r="AC25">
        <v>125.72670807410032</v>
      </c>
      <c r="AD25">
        <v>0</v>
      </c>
      <c r="AE25">
        <v>0</v>
      </c>
      <c r="AF25" s="481">
        <v>0.16728260870149825</v>
      </c>
      <c r="AG25">
        <v>1.1085597826195226E-2</v>
      </c>
      <c r="AH25">
        <v>159.73913043458015</v>
      </c>
      <c r="AI25">
        <v>304.06079999986105</v>
      </c>
      <c r="AJ25">
        <v>243.39199999906123</v>
      </c>
      <c r="AK25">
        <v>0</v>
      </c>
      <c r="AL25">
        <v>0</v>
      </c>
      <c r="AM25" s="481">
        <v>0</v>
      </c>
      <c r="AN25">
        <v>0</v>
      </c>
      <c r="AO25">
        <v>0</v>
      </c>
      <c r="AP25">
        <v>0</v>
      </c>
      <c r="AQ25">
        <v>0</v>
      </c>
      <c r="AR25">
        <v>0</v>
      </c>
      <c r="AS25">
        <v>0</v>
      </c>
      <c r="AT25" s="481">
        <v>0</v>
      </c>
      <c r="AU25">
        <v>0</v>
      </c>
      <c r="AV25">
        <v>0</v>
      </c>
      <c r="AW25">
        <v>0</v>
      </c>
      <c r="AX25">
        <v>271.58719999995083</v>
      </c>
      <c r="AY25">
        <v>172.6875</v>
      </c>
      <c r="AZ25">
        <v>75.014399999752641</v>
      </c>
      <c r="BB25" s="481">
        <v>74.274218749953434</v>
      </c>
      <c r="BC25">
        <v>60.136587342247367</v>
      </c>
      <c r="BD25">
        <v>73.446400000713766</v>
      </c>
      <c r="BV25" s="481">
        <v>0</v>
      </c>
      <c r="BW25">
        <v>0</v>
      </c>
      <c r="BX25">
        <v>1.6771059782627162E-2</v>
      </c>
      <c r="BY25">
        <v>100.79523141495883</v>
      </c>
      <c r="BZ25">
        <v>50.193749999860302</v>
      </c>
      <c r="CA25">
        <v>0.15123959794254915</v>
      </c>
      <c r="CB25">
        <v>1.3362771739139134E-2</v>
      </c>
      <c r="CC25">
        <v>185.93333333265036</v>
      </c>
      <c r="CD25">
        <v>0</v>
      </c>
      <c r="CE25">
        <v>0.15123959794254915</v>
      </c>
    </row>
    <row r="26" spans="3:83" ht="15.75" customHeight="1" x14ac:dyDescent="0.2">
      <c r="C26" s="284">
        <v>46236.125</v>
      </c>
      <c r="D26">
        <v>2807.1550145149231</v>
      </c>
      <c r="E26">
        <v>2807.1253333389759</v>
      </c>
      <c r="F26">
        <v>1828.1813333332539</v>
      </c>
      <c r="G26">
        <v>1002.4366376698017</v>
      </c>
      <c r="H26">
        <v>322.99389830604196</v>
      </c>
      <c r="I26">
        <v>280.43715253844857</v>
      </c>
      <c r="J26">
        <v>401.54684745520353</v>
      </c>
      <c r="K26" s="481">
        <v>344.13342372328043</v>
      </c>
      <c r="L26">
        <v>477.60054237395525</v>
      </c>
      <c r="M26">
        <v>0</v>
      </c>
      <c r="N26">
        <v>0</v>
      </c>
      <c r="O26">
        <v>0</v>
      </c>
      <c r="P26">
        <v>16.601184115745127</v>
      </c>
      <c r="Q26">
        <v>0</v>
      </c>
      <c r="R26" s="481">
        <v>95.74107580492273</v>
      </c>
      <c r="S26">
        <v>76.48385164141655</v>
      </c>
      <c r="T26">
        <v>0</v>
      </c>
      <c r="U26">
        <v>0</v>
      </c>
      <c r="V26">
        <v>110.24351785052568</v>
      </c>
      <c r="W26">
        <v>0</v>
      </c>
      <c r="X26">
        <v>93.417701863218099</v>
      </c>
      <c r="Y26" s="481">
        <v>0</v>
      </c>
      <c r="Z26">
        <v>0</v>
      </c>
      <c r="AA26">
        <v>75.288819875568151</v>
      </c>
      <c r="AB26">
        <v>27.933569487649947</v>
      </c>
      <c r="AC26">
        <v>76.867041925899684</v>
      </c>
      <c r="AD26">
        <v>0</v>
      </c>
      <c r="AE26">
        <v>0</v>
      </c>
      <c r="AF26" s="481">
        <v>0.16773913042925415</v>
      </c>
      <c r="AG26">
        <v>1.0983695652384995E-2</v>
      </c>
      <c r="AH26">
        <v>154.22826086822897</v>
      </c>
      <c r="AI26">
        <v>321.69599999999627</v>
      </c>
      <c r="AJ26">
        <v>258.76480000093579</v>
      </c>
      <c r="AK26">
        <v>0</v>
      </c>
      <c r="AL26">
        <v>0</v>
      </c>
      <c r="AM26" s="481">
        <v>0</v>
      </c>
      <c r="AN26">
        <v>0</v>
      </c>
      <c r="AO26">
        <v>0</v>
      </c>
      <c r="AP26">
        <v>0</v>
      </c>
      <c r="AQ26">
        <v>0</v>
      </c>
      <c r="AR26">
        <v>0</v>
      </c>
      <c r="AS26">
        <v>0</v>
      </c>
      <c r="AT26" s="481">
        <v>0</v>
      </c>
      <c r="AU26">
        <v>0</v>
      </c>
      <c r="AV26">
        <v>0</v>
      </c>
      <c r="AW26">
        <v>0</v>
      </c>
      <c r="AX26">
        <v>273.15200000023469</v>
      </c>
      <c r="AY26">
        <v>169.2421875</v>
      </c>
      <c r="AZ26">
        <v>73.728000000119209</v>
      </c>
      <c r="BB26" s="481">
        <v>73.869600474718027</v>
      </c>
      <c r="BC26">
        <v>60.153599999845028</v>
      </c>
      <c r="BD26">
        <v>73.463630769401789</v>
      </c>
      <c r="BV26" s="481">
        <v>0</v>
      </c>
      <c r="BW26">
        <v>0</v>
      </c>
      <c r="BX26">
        <v>4.0834918478140025E-2</v>
      </c>
      <c r="BY26">
        <v>98.891304347664118</v>
      </c>
      <c r="BZ26">
        <v>49.279166666790843</v>
      </c>
      <c r="CA26">
        <v>0.12429891304327612</v>
      </c>
      <c r="CB26">
        <v>4.96127717390209E-2</v>
      </c>
      <c r="CC26">
        <v>157.90642076544464</v>
      </c>
      <c r="CD26">
        <v>0</v>
      </c>
      <c r="CE26">
        <v>0.12429891304327612</v>
      </c>
    </row>
    <row r="27" spans="3:83" ht="15.75" customHeight="1" x14ac:dyDescent="0.2">
      <c r="C27" s="284">
        <v>46236.166666666664</v>
      </c>
      <c r="D27">
        <v>2774.3573333323002</v>
      </c>
      <c r="E27">
        <v>2775.0399999916553</v>
      </c>
      <c r="F27">
        <v>1771.5200000107288</v>
      </c>
      <c r="G27">
        <v>1015.0309219956398</v>
      </c>
      <c r="H27">
        <v>334.96410520374775</v>
      </c>
      <c r="I27">
        <v>290.57301695272326</v>
      </c>
      <c r="J27">
        <v>362.94725423306227</v>
      </c>
      <c r="K27" s="481">
        <v>342.60610169172287</v>
      </c>
      <c r="L27">
        <v>432.55729972571135</v>
      </c>
      <c r="M27">
        <v>0</v>
      </c>
      <c r="N27">
        <v>0</v>
      </c>
      <c r="O27">
        <v>0</v>
      </c>
      <c r="P27">
        <v>27.430815883912146</v>
      </c>
      <c r="Q27">
        <v>0</v>
      </c>
      <c r="R27" s="481">
        <v>95.758363808505237</v>
      </c>
      <c r="S27">
        <v>76.604643044993281</v>
      </c>
      <c r="T27">
        <v>0</v>
      </c>
      <c r="U27">
        <v>0</v>
      </c>
      <c r="V27">
        <v>110.60285896062851</v>
      </c>
      <c r="W27">
        <v>0</v>
      </c>
      <c r="X27">
        <v>93.522923136595637</v>
      </c>
      <c r="Y27" s="481">
        <v>0</v>
      </c>
      <c r="Z27">
        <v>0</v>
      </c>
      <c r="AA27">
        <v>78.888237577863038</v>
      </c>
      <c r="AB27">
        <v>28.0234375</v>
      </c>
      <c r="AC27">
        <v>81.287499999627471</v>
      </c>
      <c r="AD27">
        <v>0</v>
      </c>
      <c r="AE27">
        <v>0</v>
      </c>
      <c r="AF27" s="481">
        <v>0.16573913043612265</v>
      </c>
      <c r="AG27">
        <v>1.0983724871266531E-2</v>
      </c>
      <c r="AH27">
        <v>157.22545582056046</v>
      </c>
      <c r="AI27">
        <v>329.56480000028387</v>
      </c>
      <c r="AJ27">
        <v>265.70239999890327</v>
      </c>
      <c r="AK27">
        <v>0</v>
      </c>
      <c r="AL27">
        <v>0</v>
      </c>
      <c r="AM27" s="481">
        <v>0</v>
      </c>
      <c r="AN27">
        <v>0</v>
      </c>
      <c r="AO27">
        <v>0</v>
      </c>
      <c r="AP27">
        <v>0</v>
      </c>
      <c r="AQ27">
        <v>0</v>
      </c>
      <c r="AR27">
        <v>0</v>
      </c>
      <c r="AS27">
        <v>0</v>
      </c>
      <c r="AT27" s="481">
        <v>0</v>
      </c>
      <c r="AU27">
        <v>0</v>
      </c>
      <c r="AV27">
        <v>0</v>
      </c>
      <c r="AW27">
        <v>0</v>
      </c>
      <c r="AX27">
        <v>272.61759999999776</v>
      </c>
      <c r="AY27">
        <v>168.0546875</v>
      </c>
      <c r="AZ27">
        <v>73.70240000076592</v>
      </c>
      <c r="BB27" s="481">
        <v>74.178055775351822</v>
      </c>
      <c r="BC27">
        <v>60.153599999845028</v>
      </c>
      <c r="BD27">
        <v>73.467569230124354</v>
      </c>
      <c r="BV27" s="481">
        <v>0</v>
      </c>
      <c r="BW27">
        <v>0</v>
      </c>
      <c r="BX27">
        <v>2.5921195652244933E-2</v>
      </c>
      <c r="BY27">
        <v>99.732819076627493</v>
      </c>
      <c r="BZ27">
        <v>49.714583333348855</v>
      </c>
      <c r="CA27">
        <v>9.5370091164113546E-2</v>
      </c>
      <c r="CB27">
        <v>2.1225806451639073E-2</v>
      </c>
      <c r="CC27">
        <v>156.35191256832331</v>
      </c>
      <c r="CD27">
        <v>0</v>
      </c>
      <c r="CE27">
        <v>9.5370091164113546E-2</v>
      </c>
    </row>
    <row r="28" spans="3:83" ht="15.75" customHeight="1" x14ac:dyDescent="0.2">
      <c r="C28" s="284">
        <v>46236.208333333336</v>
      </c>
      <c r="D28">
        <v>2820.7786666750908</v>
      </c>
      <c r="E28">
        <v>2804.0681739151478</v>
      </c>
      <c r="F28">
        <v>1821.3546666502953</v>
      </c>
      <c r="G28">
        <v>1012.4890780001879</v>
      </c>
      <c r="H28">
        <v>326.78287784382701</v>
      </c>
      <c r="I28">
        <v>334.93477965891361</v>
      </c>
      <c r="J28">
        <v>383.57856237143278</v>
      </c>
      <c r="K28" s="481">
        <v>339.8985762745142</v>
      </c>
      <c r="L28">
        <v>430.03253078088164</v>
      </c>
      <c r="M28">
        <v>0</v>
      </c>
      <c r="N28">
        <v>0</v>
      </c>
      <c r="O28">
        <v>0</v>
      </c>
      <c r="P28">
        <v>12.243478261865675</v>
      </c>
      <c r="Q28">
        <v>0</v>
      </c>
      <c r="R28" s="481">
        <v>95.457391304429621</v>
      </c>
      <c r="S28">
        <v>76.3547826083377</v>
      </c>
      <c r="T28">
        <v>0</v>
      </c>
      <c r="U28">
        <v>0</v>
      </c>
      <c r="V28">
        <v>117.51513043511659</v>
      </c>
      <c r="W28">
        <v>0</v>
      </c>
      <c r="X28">
        <v>93.615089286118746</v>
      </c>
      <c r="Y28" s="481">
        <v>0</v>
      </c>
      <c r="Z28">
        <v>0</v>
      </c>
      <c r="AA28">
        <v>98.304861111100763</v>
      </c>
      <c r="AB28">
        <v>27.958760245703161</v>
      </c>
      <c r="AC28">
        <v>107.73238636367023</v>
      </c>
      <c r="AD28">
        <v>0</v>
      </c>
      <c r="AE28">
        <v>0</v>
      </c>
      <c r="AF28" s="481">
        <v>0.16774053295739577</v>
      </c>
      <c r="AG28">
        <v>1.0983870967720577E-2</v>
      </c>
      <c r="AH28">
        <v>152.88709677476436</v>
      </c>
      <c r="AI28">
        <v>332.03916190448217</v>
      </c>
      <c r="AJ28">
        <v>269.00480000022799</v>
      </c>
      <c r="AK28">
        <v>0</v>
      </c>
      <c r="AL28">
        <v>0</v>
      </c>
      <c r="AM28" s="481">
        <v>0</v>
      </c>
      <c r="AN28">
        <v>0</v>
      </c>
      <c r="AO28">
        <v>0</v>
      </c>
      <c r="AP28">
        <v>0</v>
      </c>
      <c r="AQ28">
        <v>0</v>
      </c>
      <c r="AR28">
        <v>0</v>
      </c>
      <c r="AS28">
        <v>0</v>
      </c>
      <c r="AT28" s="481">
        <v>0</v>
      </c>
      <c r="AU28">
        <v>0</v>
      </c>
      <c r="AV28">
        <v>0</v>
      </c>
      <c r="AW28">
        <v>0</v>
      </c>
      <c r="AX28">
        <v>266.62080000014976</v>
      </c>
      <c r="AY28">
        <v>165.28046874993015</v>
      </c>
      <c r="AZ28">
        <v>73.190400000661612</v>
      </c>
      <c r="BB28" s="481">
        <v>74.19140625</v>
      </c>
      <c r="BC28">
        <v>60.38399999961257</v>
      </c>
      <c r="BD28">
        <v>73.437046154402196</v>
      </c>
      <c r="BV28" s="481">
        <v>0</v>
      </c>
      <c r="BW28">
        <v>0</v>
      </c>
      <c r="BX28">
        <v>2.5704680925628054E-2</v>
      </c>
      <c r="BY28">
        <v>99.806451611220837</v>
      </c>
      <c r="BZ28">
        <v>50.829166666604578</v>
      </c>
      <c r="CA28">
        <v>9.8430107528656663E-2</v>
      </c>
      <c r="CB28">
        <v>3.3782258064547932E-2</v>
      </c>
      <c r="CC28">
        <v>148.83333333302289</v>
      </c>
      <c r="CD28">
        <v>0</v>
      </c>
      <c r="CE28">
        <v>9.8430107528656663E-2</v>
      </c>
    </row>
    <row r="29" spans="3:83" ht="15.75" customHeight="1" x14ac:dyDescent="0.2">
      <c r="C29" s="284">
        <v>46236.25</v>
      </c>
      <c r="D29">
        <v>2791.4239999949932</v>
      </c>
      <c r="E29">
        <v>2791.0678260922432</v>
      </c>
      <c r="F29">
        <v>1824.5305507183075</v>
      </c>
      <c r="G29">
        <v>986.11200001835823</v>
      </c>
      <c r="H29">
        <v>318.134237293154</v>
      </c>
      <c r="I29">
        <v>310.39349152520299</v>
      </c>
      <c r="J29">
        <v>378.20801389962435</v>
      </c>
      <c r="K29" s="481">
        <v>335.80257627367973</v>
      </c>
      <c r="L29">
        <v>475.51783050969243</v>
      </c>
      <c r="M29">
        <v>0</v>
      </c>
      <c r="N29">
        <v>0</v>
      </c>
      <c r="O29">
        <v>0</v>
      </c>
      <c r="P29">
        <v>32.812521738000214</v>
      </c>
      <c r="Q29">
        <v>0</v>
      </c>
      <c r="R29" s="481">
        <v>96.022260869387537</v>
      </c>
      <c r="S29">
        <v>71.513043478131294</v>
      </c>
      <c r="T29">
        <v>0</v>
      </c>
      <c r="U29">
        <v>0</v>
      </c>
      <c r="V29">
        <v>102.82295652106404</v>
      </c>
      <c r="W29">
        <v>0</v>
      </c>
      <c r="X29">
        <v>93.782795030623674</v>
      </c>
      <c r="Y29" s="481">
        <v>0.11529503105612093</v>
      </c>
      <c r="Z29">
        <v>1.3067129629780538</v>
      </c>
      <c r="AA29">
        <v>100.4935763888061</v>
      </c>
      <c r="AB29">
        <v>27.658766928128898</v>
      </c>
      <c r="AC29">
        <v>83.299407115206122</v>
      </c>
      <c r="AD29">
        <v>0</v>
      </c>
      <c r="AE29">
        <v>0</v>
      </c>
      <c r="AF29" s="481">
        <v>0.1677812061716395</v>
      </c>
      <c r="AG29">
        <v>1.0983870967720577E-2</v>
      </c>
      <c r="AH29">
        <v>149.94086021464318</v>
      </c>
      <c r="AI29">
        <v>328.46323809539899</v>
      </c>
      <c r="AJ29">
        <v>264.37463414669037</v>
      </c>
      <c r="AK29">
        <v>0</v>
      </c>
      <c r="AL29">
        <v>0</v>
      </c>
      <c r="AM29" s="481">
        <v>0</v>
      </c>
      <c r="AN29">
        <v>0</v>
      </c>
      <c r="AO29">
        <v>0</v>
      </c>
      <c r="AP29">
        <v>0</v>
      </c>
      <c r="AQ29">
        <v>0</v>
      </c>
      <c r="AR29">
        <v>0</v>
      </c>
      <c r="AS29">
        <v>0</v>
      </c>
      <c r="AT29" s="481">
        <v>0</v>
      </c>
      <c r="AU29">
        <v>0</v>
      </c>
      <c r="AV29">
        <v>0</v>
      </c>
      <c r="AW29">
        <v>0</v>
      </c>
      <c r="AX29">
        <v>274.23359999991953</v>
      </c>
      <c r="AY29">
        <v>160.13828125002328</v>
      </c>
      <c r="AZ29">
        <v>72.703999999910593</v>
      </c>
      <c r="BB29" s="481">
        <v>73.826562500093132</v>
      </c>
      <c r="BC29">
        <v>59.904000000096858</v>
      </c>
      <c r="BD29">
        <v>73.474953846074641</v>
      </c>
      <c r="BV29" s="481">
        <v>1.3067129629780538</v>
      </c>
      <c r="BW29">
        <v>0</v>
      </c>
      <c r="BX29">
        <v>9.556451611842931E-4</v>
      </c>
      <c r="BY29">
        <v>99.806451613083482</v>
      </c>
      <c r="BZ29">
        <v>52.720833333441988</v>
      </c>
      <c r="CA29">
        <v>0.13555913978416356</v>
      </c>
      <c r="CB29">
        <v>3.1616935483953057E-2</v>
      </c>
      <c r="CC29">
        <v>180.70000000018626</v>
      </c>
      <c r="CD29">
        <v>0</v>
      </c>
      <c r="CE29">
        <v>0.13555913978416356</v>
      </c>
    </row>
    <row r="30" spans="3:83" ht="15.75" customHeight="1" x14ac:dyDescent="0.2">
      <c r="C30" s="284">
        <v>46236.291666666664</v>
      </c>
      <c r="D30">
        <v>2840.2495072185993</v>
      </c>
      <c r="E30">
        <v>2840.5760000348091</v>
      </c>
      <c r="F30">
        <v>1857.0907826125622</v>
      </c>
      <c r="G30">
        <v>987.81866665184498</v>
      </c>
      <c r="H30">
        <v>310.18522033840418</v>
      </c>
      <c r="I30">
        <v>328.51308474689722</v>
      </c>
      <c r="J30">
        <v>385.30169492214918</v>
      </c>
      <c r="K30" s="481">
        <v>339.75972881168127</v>
      </c>
      <c r="L30">
        <v>493.04732203483582</v>
      </c>
      <c r="M30">
        <v>0</v>
      </c>
      <c r="N30">
        <v>0</v>
      </c>
      <c r="O30">
        <v>0</v>
      </c>
      <c r="P30">
        <v>29.184000000357628</v>
      </c>
      <c r="Q30">
        <v>0</v>
      </c>
      <c r="R30" s="481">
        <v>95.738434782717377</v>
      </c>
      <c r="S30">
        <v>61.540173913352191</v>
      </c>
      <c r="T30">
        <v>0</v>
      </c>
      <c r="U30">
        <v>0</v>
      </c>
      <c r="V30">
        <v>115.50052173994482</v>
      </c>
      <c r="W30">
        <v>0</v>
      </c>
      <c r="X30">
        <v>93.608606067951769</v>
      </c>
      <c r="Y30" s="481">
        <v>0.28851356269387907</v>
      </c>
      <c r="Z30">
        <v>6.0350591889000498</v>
      </c>
      <c r="AA30">
        <v>96.961135284975171</v>
      </c>
      <c r="AB30">
        <v>27.962575674057007</v>
      </c>
      <c r="AC30">
        <v>106.82749706227332</v>
      </c>
      <c r="AD30">
        <v>0</v>
      </c>
      <c r="AE30">
        <v>0</v>
      </c>
      <c r="AF30" s="481">
        <v>0.16570266479902784</v>
      </c>
      <c r="AG30">
        <v>1.1083333333317569E-2</v>
      </c>
      <c r="AH30">
        <v>155.17741935607046</v>
      </c>
      <c r="AI30">
        <v>327.24479999998584</v>
      </c>
      <c r="AJ30">
        <v>264.15016585402191</v>
      </c>
      <c r="AK30">
        <v>0</v>
      </c>
      <c r="AL30">
        <v>0</v>
      </c>
      <c r="AM30" s="481">
        <v>0</v>
      </c>
      <c r="AN30">
        <v>0</v>
      </c>
      <c r="AO30">
        <v>0</v>
      </c>
      <c r="AP30">
        <v>0</v>
      </c>
      <c r="AQ30">
        <v>0</v>
      </c>
      <c r="AR30">
        <v>0</v>
      </c>
      <c r="AS30">
        <v>0</v>
      </c>
      <c r="AT30" s="481">
        <v>0</v>
      </c>
      <c r="AU30">
        <v>0</v>
      </c>
      <c r="AV30">
        <v>0</v>
      </c>
      <c r="AW30">
        <v>0</v>
      </c>
      <c r="AX30">
        <v>271.22560000000522</v>
      </c>
      <c r="AY30">
        <v>156.5625</v>
      </c>
      <c r="AZ30">
        <v>68.831999998539686</v>
      </c>
      <c r="BB30" s="481">
        <v>73.832456487347372</v>
      </c>
      <c r="BC30">
        <v>60.15360000077635</v>
      </c>
      <c r="BD30">
        <v>73.737053658813238</v>
      </c>
      <c r="BV30" s="481">
        <v>6.0350591889000498</v>
      </c>
      <c r="BW30">
        <v>0</v>
      </c>
      <c r="BX30">
        <v>0</v>
      </c>
      <c r="BY30">
        <v>98.806451613083482</v>
      </c>
      <c r="BZ30">
        <v>54.649999999906868</v>
      </c>
      <c r="CA30">
        <v>0.14593010752651026</v>
      </c>
      <c r="CB30">
        <v>3.7008064516157901E-2</v>
      </c>
      <c r="CC30">
        <v>187.48275862075388</v>
      </c>
      <c r="CD30">
        <v>0</v>
      </c>
      <c r="CE30">
        <v>0.14593010752651026</v>
      </c>
    </row>
    <row r="31" spans="3:83" ht="15.75" customHeight="1" x14ac:dyDescent="0.2">
      <c r="C31" s="284">
        <v>46236.333333333336</v>
      </c>
      <c r="D31">
        <v>2725.4427826404572</v>
      </c>
      <c r="E31">
        <v>2721.5741276443005</v>
      </c>
      <c r="F31">
        <v>1736.7039999961853</v>
      </c>
      <c r="G31">
        <v>1007.6159999966621</v>
      </c>
      <c r="H31">
        <v>286.58115253970027</v>
      </c>
      <c r="I31">
        <v>302.82630508765578</v>
      </c>
      <c r="J31">
        <v>376.27661016583443</v>
      </c>
      <c r="K31" s="481">
        <v>323.16745762526989</v>
      </c>
      <c r="L31">
        <v>443.02752542123199</v>
      </c>
      <c r="M31">
        <v>0</v>
      </c>
      <c r="N31">
        <v>0</v>
      </c>
      <c r="O31">
        <v>0</v>
      </c>
      <c r="P31">
        <v>12.243478260934353</v>
      </c>
      <c r="Q31">
        <v>0</v>
      </c>
      <c r="R31" s="481">
        <v>95.54736231919378</v>
      </c>
      <c r="S31">
        <v>58.156521739438176</v>
      </c>
      <c r="T31">
        <v>0</v>
      </c>
      <c r="U31">
        <v>0</v>
      </c>
      <c r="V31">
        <v>110.16830144822598</v>
      </c>
      <c r="W31">
        <v>0</v>
      </c>
      <c r="X31">
        <v>91.412452516611665</v>
      </c>
      <c r="Y31" s="481">
        <v>0</v>
      </c>
      <c r="Z31">
        <v>7.2396731605986133</v>
      </c>
      <c r="AA31">
        <v>82.709177215117961</v>
      </c>
      <c r="AB31">
        <v>28.568334652110934</v>
      </c>
      <c r="AC31">
        <v>100.98445945885032</v>
      </c>
      <c r="AD31">
        <v>0</v>
      </c>
      <c r="AE31">
        <v>0</v>
      </c>
      <c r="AF31" s="481">
        <v>0.1652903225767659</v>
      </c>
      <c r="AG31">
        <v>1.1009408602149051E-2</v>
      </c>
      <c r="AH31">
        <v>139.17741935327649</v>
      </c>
      <c r="AI31">
        <v>325.11040000012144</v>
      </c>
      <c r="AJ31">
        <v>261.53646829258651</v>
      </c>
      <c r="AK31">
        <v>0</v>
      </c>
      <c r="AL31">
        <v>0</v>
      </c>
      <c r="AM31" s="481">
        <v>0</v>
      </c>
      <c r="AN31">
        <v>0</v>
      </c>
      <c r="AO31">
        <v>0</v>
      </c>
      <c r="AP31">
        <v>0</v>
      </c>
      <c r="AQ31">
        <v>0</v>
      </c>
      <c r="AR31">
        <v>0</v>
      </c>
      <c r="AS31">
        <v>0</v>
      </c>
      <c r="AT31" s="481">
        <v>0</v>
      </c>
      <c r="AU31">
        <v>0</v>
      </c>
      <c r="AV31">
        <v>0</v>
      </c>
      <c r="AW31">
        <v>0</v>
      </c>
      <c r="AX31">
        <v>255.2831999999471</v>
      </c>
      <c r="AY31">
        <v>155.39140624995343</v>
      </c>
      <c r="AZ31">
        <v>67.820800000801682</v>
      </c>
      <c r="BB31" s="481">
        <v>77.794106012559496</v>
      </c>
      <c r="BC31">
        <v>63.718399999663234</v>
      </c>
      <c r="BD31">
        <v>75.619665328413248</v>
      </c>
      <c r="BV31" s="481">
        <v>7.2396731605986133</v>
      </c>
      <c r="BW31">
        <v>1.9604166666977108</v>
      </c>
      <c r="BX31">
        <v>2.1104838709788964E-2</v>
      </c>
      <c r="BY31">
        <v>82.204301074147224</v>
      </c>
      <c r="BZ31">
        <v>54.016666666837409</v>
      </c>
      <c r="CA31">
        <v>0.11136559139868041</v>
      </c>
      <c r="CB31">
        <v>3.2314516128963078E-2</v>
      </c>
      <c r="CC31">
        <v>168.06724137905985</v>
      </c>
      <c r="CD31">
        <v>0</v>
      </c>
      <c r="CE31">
        <v>0.11136559139868041</v>
      </c>
    </row>
    <row r="32" spans="3:83" ht="15.75" customHeight="1" x14ac:dyDescent="0.2">
      <c r="C32" s="284">
        <v>46236.375</v>
      </c>
      <c r="D32">
        <v>2774.4463768005371</v>
      </c>
      <c r="E32">
        <v>2776.6232056617737</v>
      </c>
      <c r="F32">
        <v>1797.2535652220249</v>
      </c>
      <c r="G32">
        <v>994.98666667938232</v>
      </c>
      <c r="H32">
        <v>285.64393220469356</v>
      </c>
      <c r="I32">
        <v>293.66237287968397</v>
      </c>
      <c r="J32">
        <v>378.21808065474033</v>
      </c>
      <c r="K32" s="481">
        <v>341.77301695197821</v>
      </c>
      <c r="L32">
        <v>491.66004442051053</v>
      </c>
      <c r="M32">
        <v>0</v>
      </c>
      <c r="N32">
        <v>0</v>
      </c>
      <c r="O32">
        <v>0</v>
      </c>
      <c r="P32">
        <v>35.116521739400923</v>
      </c>
      <c r="Q32">
        <v>0</v>
      </c>
      <c r="R32" s="481">
        <v>95.630222221836448</v>
      </c>
      <c r="S32">
        <v>29.996521738357842</v>
      </c>
      <c r="T32">
        <v>0</v>
      </c>
      <c r="U32">
        <v>0</v>
      </c>
      <c r="V32">
        <v>120.19830724690109</v>
      </c>
      <c r="W32">
        <v>0</v>
      </c>
      <c r="X32">
        <v>93.632668123580515</v>
      </c>
      <c r="Y32" s="481">
        <v>0</v>
      </c>
      <c r="Z32">
        <v>20.133353538112715</v>
      </c>
      <c r="AA32">
        <v>100.27499999990687</v>
      </c>
      <c r="AB32">
        <v>28.434151785913855</v>
      </c>
      <c r="AC32">
        <v>84.284202454611659</v>
      </c>
      <c r="AD32">
        <v>0</v>
      </c>
      <c r="AE32">
        <v>0</v>
      </c>
      <c r="AF32" s="481">
        <v>0.16619354839713196</v>
      </c>
      <c r="AG32">
        <v>1.0983870967720577E-2</v>
      </c>
      <c r="AH32">
        <v>155.05376344081014</v>
      </c>
      <c r="AI32">
        <v>335.76109268283471</v>
      </c>
      <c r="AJ32">
        <v>272.01873170770705</v>
      </c>
      <c r="AK32">
        <v>0</v>
      </c>
      <c r="AL32">
        <v>0</v>
      </c>
      <c r="AM32" s="481">
        <v>0</v>
      </c>
      <c r="AN32">
        <v>0</v>
      </c>
      <c r="AO32">
        <v>0</v>
      </c>
      <c r="AP32">
        <v>0</v>
      </c>
      <c r="AQ32">
        <v>0</v>
      </c>
      <c r="AR32">
        <v>0</v>
      </c>
      <c r="AS32">
        <v>0</v>
      </c>
      <c r="AT32" s="481">
        <v>0</v>
      </c>
      <c r="AU32">
        <v>0</v>
      </c>
      <c r="AV32">
        <v>0</v>
      </c>
      <c r="AW32">
        <v>0</v>
      </c>
      <c r="AX32">
        <v>253.12000000011176</v>
      </c>
      <c r="AY32">
        <v>137.35234375006985</v>
      </c>
      <c r="AZ32">
        <v>56.575999999418855</v>
      </c>
      <c r="BB32" s="481">
        <v>82.519185126526281</v>
      </c>
      <c r="BC32">
        <v>67.948799999430776</v>
      </c>
      <c r="BD32">
        <v>79.840081012807786</v>
      </c>
      <c r="BV32" s="481">
        <v>20.133353538112715</v>
      </c>
      <c r="BW32">
        <v>6.0666666666511446</v>
      </c>
      <c r="BX32">
        <v>2.7002016128903961E-2</v>
      </c>
      <c r="BY32">
        <v>96.870967742055655</v>
      </c>
      <c r="BZ32">
        <v>55.007526881527156</v>
      </c>
      <c r="CA32">
        <v>0.12974731182657706</v>
      </c>
      <c r="CB32">
        <v>2.7447580645002745E-2</v>
      </c>
      <c r="CC32">
        <v>172.04166666697711</v>
      </c>
      <c r="CD32">
        <v>0</v>
      </c>
      <c r="CE32">
        <v>0.12974731182657706</v>
      </c>
    </row>
    <row r="33" spans="3:83" ht="15.75" customHeight="1" x14ac:dyDescent="0.2">
      <c r="C33" s="284">
        <v>46236.416666666664</v>
      </c>
      <c r="D33">
        <v>2774.7431884109974</v>
      </c>
      <c r="E33">
        <v>2760.1230070888996</v>
      </c>
      <c r="F33">
        <v>1807.9387826323509</v>
      </c>
      <c r="G33">
        <v>969.66863767802715</v>
      </c>
      <c r="H33">
        <v>291.69796472042799</v>
      </c>
      <c r="I33">
        <v>296.83702802285552</v>
      </c>
      <c r="J33">
        <v>392.17848896235228</v>
      </c>
      <c r="K33" s="481">
        <v>342.62859652936459</v>
      </c>
      <c r="L33">
        <v>483.03597390279174</v>
      </c>
      <c r="M33">
        <v>0</v>
      </c>
      <c r="N33">
        <v>0</v>
      </c>
      <c r="O33">
        <v>0</v>
      </c>
      <c r="P33">
        <v>38.655999999493361</v>
      </c>
      <c r="Q33">
        <v>0</v>
      </c>
      <c r="R33" s="481">
        <v>96.176850242074579</v>
      </c>
      <c r="S33">
        <v>8.1252173921093345</v>
      </c>
      <c r="T33">
        <v>0</v>
      </c>
      <c r="U33">
        <v>0</v>
      </c>
      <c r="V33">
        <v>145.99791304394603</v>
      </c>
      <c r="W33">
        <v>0</v>
      </c>
      <c r="X33">
        <v>93.619122549891472</v>
      </c>
      <c r="Y33" s="481">
        <v>0</v>
      </c>
      <c r="Z33">
        <v>32.159011703042779</v>
      </c>
      <c r="AA33">
        <v>109.34782608691603</v>
      </c>
      <c r="AB33">
        <v>28.808541377540678</v>
      </c>
      <c r="AC33">
        <v>88.467829347588122</v>
      </c>
      <c r="AD33">
        <v>0</v>
      </c>
      <c r="AE33">
        <v>0</v>
      </c>
      <c r="AF33" s="481">
        <v>0.16774193547826144</v>
      </c>
      <c r="AG33">
        <v>1.1059139784947547E-2</v>
      </c>
      <c r="AH33">
        <v>155.18279569968581</v>
      </c>
      <c r="AI33">
        <v>331.21490731695667</v>
      </c>
      <c r="AJ33">
        <v>266.8031999990344</v>
      </c>
      <c r="AK33">
        <v>0</v>
      </c>
      <c r="AL33">
        <v>0</v>
      </c>
      <c r="AM33" s="481">
        <v>0</v>
      </c>
      <c r="AN33">
        <v>0</v>
      </c>
      <c r="AO33">
        <v>0</v>
      </c>
      <c r="AP33">
        <v>0</v>
      </c>
      <c r="AQ33">
        <v>0</v>
      </c>
      <c r="AR33">
        <v>0</v>
      </c>
      <c r="AS33">
        <v>0</v>
      </c>
      <c r="AT33" s="481">
        <v>0</v>
      </c>
      <c r="AU33">
        <v>0</v>
      </c>
      <c r="AV33">
        <v>0</v>
      </c>
      <c r="AW33">
        <v>0</v>
      </c>
      <c r="AX33">
        <v>253.94560000021011</v>
      </c>
      <c r="AY33">
        <v>121.46406249993015</v>
      </c>
      <c r="AZ33">
        <v>46.835200000554323</v>
      </c>
      <c r="BB33" s="481">
        <v>82.969145569601096</v>
      </c>
      <c r="BC33">
        <v>67.872000000439584</v>
      </c>
      <c r="BD33">
        <v>79.648000000044703</v>
      </c>
      <c r="BV33" s="481">
        <v>32.159011703042779</v>
      </c>
      <c r="BW33">
        <v>7.7642302259337157</v>
      </c>
      <c r="BX33">
        <v>9.2681451615135302E-3</v>
      </c>
      <c r="BY33">
        <v>97.859513791278005</v>
      </c>
      <c r="BZ33">
        <v>57.04247311828658</v>
      </c>
      <c r="CA33">
        <v>0.12199982468428061</v>
      </c>
      <c r="CB33">
        <v>3.9931451613028912E-2</v>
      </c>
      <c r="CC33">
        <v>181.90833333320916</v>
      </c>
      <c r="CD33">
        <v>0</v>
      </c>
      <c r="CE33">
        <v>0.12199982468428061</v>
      </c>
    </row>
    <row r="34" spans="3:83" ht="15.75" customHeight="1" x14ac:dyDescent="0.2">
      <c r="C34" s="284">
        <v>46236.458333333336</v>
      </c>
      <c r="D34">
        <v>2851.1128115952015</v>
      </c>
      <c r="E34">
        <v>2850.9220943748951</v>
      </c>
      <c r="F34">
        <v>1883.4476521611214</v>
      </c>
      <c r="G34">
        <v>992.65669564902782</v>
      </c>
      <c r="H34">
        <v>272.50867934897542</v>
      </c>
      <c r="I34">
        <v>310.48175163567066</v>
      </c>
      <c r="J34">
        <v>397.10227783769369</v>
      </c>
      <c r="K34" s="481">
        <v>336.68258991092443</v>
      </c>
      <c r="L34">
        <v>522.56554100289941</v>
      </c>
      <c r="M34">
        <v>0</v>
      </c>
      <c r="N34">
        <v>0</v>
      </c>
      <c r="O34">
        <v>0</v>
      </c>
      <c r="P34">
        <v>36.351999999955297</v>
      </c>
      <c r="Q34">
        <v>0</v>
      </c>
      <c r="R34" s="481">
        <v>95.738434782251716</v>
      </c>
      <c r="S34">
        <v>10.239999999292195</v>
      </c>
      <c r="T34">
        <v>0</v>
      </c>
      <c r="U34">
        <v>0</v>
      </c>
      <c r="V34">
        <v>132.61913043446839</v>
      </c>
      <c r="W34">
        <v>0</v>
      </c>
      <c r="X34">
        <v>93.600179886911064</v>
      </c>
      <c r="Y34" s="481">
        <v>0</v>
      </c>
      <c r="Z34">
        <v>34.651740916946437</v>
      </c>
      <c r="AA34">
        <v>109.71307134907693</v>
      </c>
      <c r="AB34">
        <v>28.784928436856717</v>
      </c>
      <c r="AC34">
        <v>105.90658888779581</v>
      </c>
      <c r="AD34">
        <v>0</v>
      </c>
      <c r="AE34">
        <v>0</v>
      </c>
      <c r="AF34" s="481">
        <v>0.16572370266294456</v>
      </c>
      <c r="AG34">
        <v>1.1157345722494938E-2</v>
      </c>
      <c r="AH34">
        <v>152.52366760093719</v>
      </c>
      <c r="AI34">
        <v>330.96320000011474</v>
      </c>
      <c r="AJ34">
        <v>266.80320000089705</v>
      </c>
      <c r="AK34">
        <v>0</v>
      </c>
      <c r="AL34">
        <v>0</v>
      </c>
      <c r="AM34" s="481">
        <v>0</v>
      </c>
      <c r="AN34">
        <v>0</v>
      </c>
      <c r="AO34">
        <v>0</v>
      </c>
      <c r="AP34">
        <v>0</v>
      </c>
      <c r="AQ34">
        <v>0</v>
      </c>
      <c r="AR34">
        <v>0</v>
      </c>
      <c r="AS34">
        <v>0</v>
      </c>
      <c r="AT34" s="481">
        <v>0</v>
      </c>
      <c r="AU34">
        <v>0</v>
      </c>
      <c r="AV34">
        <v>0</v>
      </c>
      <c r="AW34">
        <v>0</v>
      </c>
      <c r="AX34">
        <v>258.67519999947399</v>
      </c>
      <c r="AY34">
        <v>127.23828125</v>
      </c>
      <c r="AZ34">
        <v>45.312000000849366</v>
      </c>
      <c r="BB34" s="481">
        <v>81.087145998841152</v>
      </c>
      <c r="BC34">
        <v>66.904776237905025</v>
      </c>
      <c r="BD34">
        <v>78.994036363437772</v>
      </c>
      <c r="BV34" s="481">
        <v>34.651740916946437</v>
      </c>
      <c r="BW34">
        <v>26.0699152542511</v>
      </c>
      <c r="BX34">
        <v>0</v>
      </c>
      <c r="BY34">
        <v>96.869565218687057</v>
      </c>
      <c r="BZ34">
        <v>58.350706214783713</v>
      </c>
      <c r="CA34">
        <v>0.14327173913170554</v>
      </c>
      <c r="CB34">
        <v>3.9951919705572436E-2</v>
      </c>
      <c r="CC34">
        <v>193.79166666697711</v>
      </c>
      <c r="CD34">
        <v>0</v>
      </c>
      <c r="CE34">
        <v>0.14327173913170554</v>
      </c>
    </row>
    <row r="35" spans="3:83" ht="15.75" customHeight="1" x14ac:dyDescent="0.2">
      <c r="C35" s="284">
        <v>46236.5</v>
      </c>
      <c r="D35">
        <v>2774.3573333024979</v>
      </c>
      <c r="E35">
        <v>2774.5947826206684</v>
      </c>
      <c r="F35">
        <v>1867.7759999930859</v>
      </c>
      <c r="G35">
        <v>914.09066666662693</v>
      </c>
      <c r="H35">
        <v>298.31376270949841</v>
      </c>
      <c r="I35">
        <v>306.12393220514059</v>
      </c>
      <c r="J35">
        <v>390.64500791579485</v>
      </c>
      <c r="K35" s="481">
        <v>336.70508474111557</v>
      </c>
      <c r="L35">
        <v>532.75769491493702</v>
      </c>
      <c r="M35">
        <v>0</v>
      </c>
      <c r="N35">
        <v>0</v>
      </c>
      <c r="O35">
        <v>0</v>
      </c>
      <c r="P35">
        <v>52.736000000499189</v>
      </c>
      <c r="Q35">
        <v>0</v>
      </c>
      <c r="R35" s="481">
        <v>95.643826087005436</v>
      </c>
      <c r="S35">
        <v>4.6080000000074506</v>
      </c>
      <c r="T35">
        <v>0</v>
      </c>
      <c r="U35">
        <v>0</v>
      </c>
      <c r="V35">
        <v>171.58678260818124</v>
      </c>
      <c r="W35">
        <v>0</v>
      </c>
      <c r="X35">
        <v>93.255852842703462</v>
      </c>
      <c r="Y35" s="481">
        <v>0</v>
      </c>
      <c r="Z35">
        <v>44.027243560471106</v>
      </c>
      <c r="AA35">
        <v>102.1099100173451</v>
      </c>
      <c r="AB35">
        <v>28.526871800422668</v>
      </c>
      <c r="AC35">
        <v>118.06082375440747</v>
      </c>
      <c r="AD35">
        <v>0</v>
      </c>
      <c r="AE35">
        <v>0</v>
      </c>
      <c r="AF35" s="481">
        <v>0.16373913043935318</v>
      </c>
      <c r="AG35">
        <v>1.1233695651981179E-2</v>
      </c>
      <c r="AH35">
        <v>152.57065217476338</v>
      </c>
      <c r="AI35">
        <v>327.63839999982156</v>
      </c>
      <c r="AJ35">
        <v>264.21759999915957</v>
      </c>
      <c r="AK35">
        <v>0</v>
      </c>
      <c r="AL35">
        <v>0</v>
      </c>
      <c r="AM35" s="481">
        <v>0</v>
      </c>
      <c r="AN35">
        <v>0</v>
      </c>
      <c r="AO35">
        <v>0</v>
      </c>
      <c r="AP35">
        <v>0</v>
      </c>
      <c r="AQ35">
        <v>0</v>
      </c>
      <c r="AR35">
        <v>0</v>
      </c>
      <c r="AS35">
        <v>0</v>
      </c>
      <c r="AT35" s="481">
        <v>0</v>
      </c>
      <c r="AU35">
        <v>0</v>
      </c>
      <c r="AV35">
        <v>0</v>
      </c>
      <c r="AW35">
        <v>0</v>
      </c>
      <c r="AX35">
        <v>256</v>
      </c>
      <c r="AY35">
        <v>116.18515625002328</v>
      </c>
      <c r="AZ35">
        <v>38.911999998614192</v>
      </c>
      <c r="BB35" s="481">
        <v>81.744949029642157</v>
      </c>
      <c r="BC35">
        <v>67.310551298782229</v>
      </c>
      <c r="BD35">
        <v>79.673286713659763</v>
      </c>
      <c r="BV35" s="481">
        <v>44.027243560471106</v>
      </c>
      <c r="BW35">
        <v>27.780437853187323</v>
      </c>
      <c r="BX35">
        <v>2.3593749999918145E-2</v>
      </c>
      <c r="BY35">
        <v>96.869565216824412</v>
      </c>
      <c r="BZ35">
        <v>57.795127118704841</v>
      </c>
      <c r="CA35">
        <v>0.13106521739155141</v>
      </c>
      <c r="CB35">
        <v>3.9739130434782055E-2</v>
      </c>
      <c r="CC35">
        <v>189.58333333302289</v>
      </c>
      <c r="CD35">
        <v>0</v>
      </c>
      <c r="CE35">
        <v>0.13106521739155141</v>
      </c>
    </row>
    <row r="36" spans="3:83" ht="15.75" customHeight="1" x14ac:dyDescent="0.2">
      <c r="C36" s="284">
        <v>46236.541666666664</v>
      </c>
      <c r="D36">
        <v>2856.960000038147</v>
      </c>
      <c r="E36">
        <v>2840.1307825744152</v>
      </c>
      <c r="F36">
        <v>1884.1599999964237</v>
      </c>
      <c r="G36">
        <v>982.69866667687893</v>
      </c>
      <c r="H36">
        <v>303.97179660946131</v>
      </c>
      <c r="I36">
        <v>313.28295499831438</v>
      </c>
      <c r="J36">
        <v>384.95689038932323</v>
      </c>
      <c r="K36" s="481">
        <v>333.74739450961351</v>
      </c>
      <c r="L36">
        <v>550.84257626906037</v>
      </c>
      <c r="M36">
        <v>0</v>
      </c>
      <c r="N36">
        <v>0</v>
      </c>
      <c r="O36">
        <v>0</v>
      </c>
      <c r="P36">
        <v>46.502956521697342</v>
      </c>
      <c r="Q36">
        <v>0</v>
      </c>
      <c r="R36" s="481">
        <v>95.189333333168179</v>
      </c>
      <c r="S36">
        <v>4.6080000000074506</v>
      </c>
      <c r="T36">
        <v>0</v>
      </c>
      <c r="U36">
        <v>0</v>
      </c>
      <c r="V36">
        <v>173.37457777839154</v>
      </c>
      <c r="W36">
        <v>0</v>
      </c>
      <c r="X36">
        <v>92.807608695700765</v>
      </c>
      <c r="Y36" s="481">
        <v>0</v>
      </c>
      <c r="Z36">
        <v>42.770186335430481</v>
      </c>
      <c r="AA36">
        <v>103.65527950320393</v>
      </c>
      <c r="AB36">
        <v>28.770186335314065</v>
      </c>
      <c r="AC36">
        <v>123.79779158066958</v>
      </c>
      <c r="AD36">
        <v>0</v>
      </c>
      <c r="AE36">
        <v>0</v>
      </c>
      <c r="AF36" s="481">
        <v>0.16663043477819883</v>
      </c>
      <c r="AG36">
        <v>1.0983695652384995E-2</v>
      </c>
      <c r="AH36">
        <v>145.94565217383206</v>
      </c>
      <c r="AI36">
        <v>327.20000000018626</v>
      </c>
      <c r="AJ36">
        <v>264.25764102675021</v>
      </c>
      <c r="AK36">
        <v>0</v>
      </c>
      <c r="AL36">
        <v>0</v>
      </c>
      <c r="AM36" s="481">
        <v>0</v>
      </c>
      <c r="AN36">
        <v>0</v>
      </c>
      <c r="AO36">
        <v>0</v>
      </c>
      <c r="AP36">
        <v>0</v>
      </c>
      <c r="AQ36">
        <v>0</v>
      </c>
      <c r="AR36">
        <v>0</v>
      </c>
      <c r="AS36">
        <v>0</v>
      </c>
      <c r="AT36" s="481">
        <v>0</v>
      </c>
      <c r="AU36">
        <v>0</v>
      </c>
      <c r="AV36">
        <v>0</v>
      </c>
      <c r="AW36">
        <v>0</v>
      </c>
      <c r="AX36">
        <v>256.25600000005215</v>
      </c>
      <c r="AY36">
        <v>130.76875000004657</v>
      </c>
      <c r="AZ36">
        <v>39.654400000348687</v>
      </c>
      <c r="BB36" s="481">
        <v>82.898324275389314</v>
      </c>
      <c r="BC36">
        <v>68.626272463239729</v>
      </c>
      <c r="BD36">
        <v>79.502276922576129</v>
      </c>
      <c r="BV36" s="481">
        <v>42.770186335430481</v>
      </c>
      <c r="BW36">
        <v>26.598958333255723</v>
      </c>
      <c r="BX36">
        <v>2.2760190217468335E-2</v>
      </c>
      <c r="BY36">
        <v>96.141304347664118</v>
      </c>
      <c r="BZ36">
        <v>59.211680327774957</v>
      </c>
      <c r="CA36">
        <v>0.15409239130349306</v>
      </c>
      <c r="CB36">
        <v>3.4982336956545623E-2</v>
      </c>
      <c r="CC36">
        <v>187.09166666679084</v>
      </c>
      <c r="CD36">
        <v>0</v>
      </c>
      <c r="CE36">
        <v>0.15409239130349306</v>
      </c>
    </row>
    <row r="37" spans="3:83" ht="15.75" customHeight="1" x14ac:dyDescent="0.2">
      <c r="C37" s="284">
        <v>46236.583333333336</v>
      </c>
      <c r="D37">
        <v>2873.106550693512</v>
      </c>
      <c r="E37">
        <v>2873.3440000116825</v>
      </c>
      <c r="F37">
        <v>1884.1599999964237</v>
      </c>
      <c r="G37">
        <v>1010.6583188325167</v>
      </c>
      <c r="H37">
        <v>288.03905085101724</v>
      </c>
      <c r="I37">
        <v>309.65616364404559</v>
      </c>
      <c r="J37">
        <v>394.7433220371604</v>
      </c>
      <c r="K37" s="481">
        <v>324.36082758754492</v>
      </c>
      <c r="L37">
        <v>553.41125423833728</v>
      </c>
      <c r="M37">
        <v>0</v>
      </c>
      <c r="N37">
        <v>0</v>
      </c>
      <c r="O37">
        <v>0</v>
      </c>
      <c r="P37">
        <v>39.513043478131294</v>
      </c>
      <c r="Q37">
        <v>0</v>
      </c>
      <c r="R37" s="481">
        <v>95.280231884215027</v>
      </c>
      <c r="S37">
        <v>8.1920000007376075</v>
      </c>
      <c r="T37">
        <v>0</v>
      </c>
      <c r="U37">
        <v>0</v>
      </c>
      <c r="V37">
        <v>156.46472657006234</v>
      </c>
      <c r="W37">
        <v>0</v>
      </c>
      <c r="X37">
        <v>92.843320610933006</v>
      </c>
      <c r="Y37" s="481">
        <v>0</v>
      </c>
      <c r="Z37">
        <v>37.124935300205834</v>
      </c>
      <c r="AA37">
        <v>97.608913043513894</v>
      </c>
      <c r="AB37">
        <v>29.033757763914764</v>
      </c>
      <c r="AC37">
        <v>119.79507740773261</v>
      </c>
      <c r="AD37">
        <v>0</v>
      </c>
      <c r="AE37">
        <v>0</v>
      </c>
      <c r="AF37" s="481">
        <v>0.16684782609445392</v>
      </c>
      <c r="AG37">
        <v>1.1358695652006645E-2</v>
      </c>
      <c r="AH37">
        <v>139.51630434859544</v>
      </c>
      <c r="AI37">
        <v>328.89279999979772</v>
      </c>
      <c r="AJ37">
        <v>266.01682051178068</v>
      </c>
      <c r="AK37">
        <v>0</v>
      </c>
      <c r="AL37">
        <v>0</v>
      </c>
      <c r="AM37" s="481">
        <v>0</v>
      </c>
      <c r="AN37">
        <v>0</v>
      </c>
      <c r="AO37">
        <v>0</v>
      </c>
      <c r="AP37">
        <v>0</v>
      </c>
      <c r="AQ37">
        <v>0</v>
      </c>
      <c r="AR37">
        <v>0</v>
      </c>
      <c r="AS37">
        <v>0</v>
      </c>
      <c r="AT37" s="481">
        <v>0</v>
      </c>
      <c r="AU37">
        <v>0</v>
      </c>
      <c r="AV37">
        <v>0</v>
      </c>
      <c r="AW37">
        <v>0</v>
      </c>
      <c r="AX37">
        <v>250.2976000001654</v>
      </c>
      <c r="AY37">
        <v>144.77187499997672</v>
      </c>
      <c r="AZ37">
        <v>41.740799998864532</v>
      </c>
      <c r="BB37" s="481">
        <v>82.578125</v>
      </c>
      <c r="BC37">
        <v>68.364800000563264</v>
      </c>
      <c r="BD37">
        <v>79.628800000064075</v>
      </c>
      <c r="BV37" s="481">
        <v>37.124935300205834</v>
      </c>
      <c r="BW37">
        <v>33.450052966130897</v>
      </c>
      <c r="BX37">
        <v>3.3688179347791447E-2</v>
      </c>
      <c r="BY37">
        <v>96.804347826167941</v>
      </c>
      <c r="BZ37">
        <v>61.5091530054342</v>
      </c>
      <c r="CA37">
        <v>0.14682065217402851</v>
      </c>
      <c r="CB37">
        <v>3.8437499999872671E-2</v>
      </c>
      <c r="CC37">
        <v>177.06666666641831</v>
      </c>
      <c r="CD37">
        <v>0</v>
      </c>
      <c r="CE37">
        <v>0.14682065217402851</v>
      </c>
    </row>
    <row r="38" spans="3:83" ht="15.75" customHeight="1" x14ac:dyDescent="0.2">
      <c r="C38" s="284">
        <v>46236.625</v>
      </c>
      <c r="D38">
        <v>2956.2434782683849</v>
      </c>
      <c r="E38">
        <v>2940.1266086995602</v>
      </c>
      <c r="F38">
        <v>1942.8693333566189</v>
      </c>
      <c r="G38">
        <v>1019.2510144859552</v>
      </c>
      <c r="H38">
        <v>388.21749152615666</v>
      </c>
      <c r="I38">
        <v>310.77532203495502</v>
      </c>
      <c r="J38">
        <v>377.80393220484257</v>
      </c>
      <c r="K38" s="481">
        <v>331.45760841667652</v>
      </c>
      <c r="L38">
        <v>535.00714240223169</v>
      </c>
      <c r="M38">
        <v>0</v>
      </c>
      <c r="N38">
        <v>0</v>
      </c>
      <c r="O38">
        <v>0</v>
      </c>
      <c r="P38">
        <v>64.222608695738018</v>
      </c>
      <c r="Q38">
        <v>0</v>
      </c>
      <c r="R38" s="481">
        <v>95.325990337878466</v>
      </c>
      <c r="S38">
        <v>23.585391303524375</v>
      </c>
      <c r="T38">
        <v>0</v>
      </c>
      <c r="U38">
        <v>0</v>
      </c>
      <c r="V38">
        <v>196.56496231909841</v>
      </c>
      <c r="W38">
        <v>0</v>
      </c>
      <c r="X38">
        <v>93.203107960522175</v>
      </c>
      <c r="Y38" s="481">
        <v>0</v>
      </c>
      <c r="Z38">
        <v>25.666927083337214</v>
      </c>
      <c r="AA38">
        <v>102.31499999994412</v>
      </c>
      <c r="AB38">
        <v>28.82183229830116</v>
      </c>
      <c r="AC38">
        <v>103.9688977478072</v>
      </c>
      <c r="AD38">
        <v>0</v>
      </c>
      <c r="AE38">
        <v>0</v>
      </c>
      <c r="AF38" s="481">
        <v>0.16573913043612265</v>
      </c>
      <c r="AG38">
        <v>1.0983695652157621E-2</v>
      </c>
      <c r="AH38">
        <v>146.79347825981677</v>
      </c>
      <c r="AI38">
        <v>327.17760000028647</v>
      </c>
      <c r="AJ38">
        <v>264.3495384613052</v>
      </c>
      <c r="AK38">
        <v>0</v>
      </c>
      <c r="AL38">
        <v>0</v>
      </c>
      <c r="AM38" s="481">
        <v>0</v>
      </c>
      <c r="AN38">
        <v>0</v>
      </c>
      <c r="AO38">
        <v>0</v>
      </c>
      <c r="AP38">
        <v>0</v>
      </c>
      <c r="AQ38">
        <v>0</v>
      </c>
      <c r="AR38">
        <v>0</v>
      </c>
      <c r="AS38">
        <v>0</v>
      </c>
      <c r="AT38" s="481">
        <v>0</v>
      </c>
      <c r="AU38">
        <v>0</v>
      </c>
      <c r="AV38">
        <v>0</v>
      </c>
      <c r="AW38">
        <v>0</v>
      </c>
      <c r="AX38">
        <v>256.94719999982044</v>
      </c>
      <c r="AY38">
        <v>162.15234375</v>
      </c>
      <c r="AZ38">
        <v>52.454400001093745</v>
      </c>
      <c r="BB38" s="481">
        <v>82.744531249976717</v>
      </c>
      <c r="BC38">
        <v>68.345599999651313</v>
      </c>
      <c r="BD38">
        <v>79.609600000083447</v>
      </c>
      <c r="BV38" s="481">
        <v>25.666927083337214</v>
      </c>
      <c r="BW38">
        <v>31.37598870054353</v>
      </c>
      <c r="BX38">
        <v>3.0370244565233406E-2</v>
      </c>
      <c r="BY38">
        <v>96.663043478503823</v>
      </c>
      <c r="BZ38">
        <v>60.104166666744277</v>
      </c>
      <c r="CA38">
        <v>0.1339619565223984</v>
      </c>
      <c r="CB38">
        <v>2.8687499999932697E-2</v>
      </c>
      <c r="CC38">
        <v>176.61666666716337</v>
      </c>
      <c r="CD38">
        <v>0</v>
      </c>
      <c r="CE38">
        <v>0.1339619565223984</v>
      </c>
    </row>
    <row r="39" spans="3:83" ht="15.75" customHeight="1" x14ac:dyDescent="0.2">
      <c r="C39" s="284">
        <v>46236.666666666664</v>
      </c>
      <c r="D39">
        <v>2987.9726376831532</v>
      </c>
      <c r="E39">
        <v>3003.9707826077938</v>
      </c>
      <c r="F39">
        <v>1923.0423188209534</v>
      </c>
      <c r="G39">
        <v>1092.608000010252</v>
      </c>
      <c r="H39">
        <v>381.0668474547565</v>
      </c>
      <c r="I39">
        <v>329.55803155899048</v>
      </c>
      <c r="J39">
        <v>361.6976271122694</v>
      </c>
      <c r="K39" s="481">
        <v>333.02562711387873</v>
      </c>
      <c r="L39">
        <v>511.90268810465932</v>
      </c>
      <c r="M39">
        <v>0</v>
      </c>
      <c r="N39">
        <v>0</v>
      </c>
      <c r="O39">
        <v>0</v>
      </c>
      <c r="P39">
        <v>44.321391304023564</v>
      </c>
      <c r="Q39">
        <v>0</v>
      </c>
      <c r="R39" s="481">
        <v>95.23261835752055</v>
      </c>
      <c r="S39">
        <v>66.902075363323092</v>
      </c>
      <c r="T39">
        <v>0</v>
      </c>
      <c r="U39">
        <v>0</v>
      </c>
      <c r="V39">
        <v>149.65834202803671</v>
      </c>
      <c r="W39">
        <v>0</v>
      </c>
      <c r="X39">
        <v>92.803571428637952</v>
      </c>
      <c r="Y39" s="481">
        <v>0</v>
      </c>
      <c r="Z39">
        <v>4.578091032570228</v>
      </c>
      <c r="AA39">
        <v>112.59567901212722</v>
      </c>
      <c r="AB39">
        <v>29.108792701736093</v>
      </c>
      <c r="AC39">
        <v>92.650038819760084</v>
      </c>
      <c r="AD39">
        <v>0</v>
      </c>
      <c r="AE39">
        <v>0</v>
      </c>
      <c r="AF39" s="481">
        <v>0.16577138848879258</v>
      </c>
      <c r="AG39">
        <v>1.1137710378761767E-2</v>
      </c>
      <c r="AH39">
        <v>147.54347826074809</v>
      </c>
      <c r="AI39">
        <v>328.45611707307398</v>
      </c>
      <c r="AJ39">
        <v>266.28995122015476</v>
      </c>
      <c r="AK39">
        <v>0</v>
      </c>
      <c r="AL39">
        <v>0</v>
      </c>
      <c r="AM39" s="481">
        <v>0</v>
      </c>
      <c r="AN39">
        <v>0</v>
      </c>
      <c r="AO39">
        <v>0</v>
      </c>
      <c r="AP39">
        <v>0</v>
      </c>
      <c r="AQ39">
        <v>0</v>
      </c>
      <c r="AR39">
        <v>0</v>
      </c>
      <c r="AS39">
        <v>0</v>
      </c>
      <c r="AT39" s="481">
        <v>0</v>
      </c>
      <c r="AU39">
        <v>0</v>
      </c>
      <c r="AV39">
        <v>0</v>
      </c>
      <c r="AW39">
        <v>0</v>
      </c>
      <c r="AX39">
        <v>260.17279999982566</v>
      </c>
      <c r="AY39">
        <v>178.99453124997672</v>
      </c>
      <c r="AZ39">
        <v>69.350399998947978</v>
      </c>
      <c r="BB39" s="481">
        <v>82.93833912035916</v>
      </c>
      <c r="BC39">
        <v>69.004800000227988</v>
      </c>
      <c r="BD39">
        <v>79.756799999624491</v>
      </c>
      <c r="BV39" s="481">
        <v>4.578091032570228</v>
      </c>
      <c r="BW39">
        <v>25.935416666674428</v>
      </c>
      <c r="BX39">
        <v>2.2677433964872762E-3</v>
      </c>
      <c r="BY39">
        <v>95.945652173832059</v>
      </c>
      <c r="BZ39">
        <v>58.229166666511446</v>
      </c>
      <c r="CA39">
        <v>0.12549999999919237</v>
      </c>
      <c r="CB39">
        <v>2.1919836956612926E-2</v>
      </c>
      <c r="CC39">
        <v>196.09590163920075</v>
      </c>
      <c r="CD39">
        <v>0</v>
      </c>
      <c r="CE39">
        <v>0.12549999999919237</v>
      </c>
    </row>
    <row r="40" spans="3:83" ht="15.75" customHeight="1" x14ac:dyDescent="0.2">
      <c r="C40" s="284">
        <v>46236.708333333336</v>
      </c>
      <c r="D40">
        <v>3086.2172753512859</v>
      </c>
      <c r="E40">
        <v>3069.6735022962093</v>
      </c>
      <c r="F40">
        <v>1971.7787826061249</v>
      </c>
      <c r="G40">
        <v>1125.0495072454214</v>
      </c>
      <c r="H40">
        <v>373.84677966311574</v>
      </c>
      <c r="I40">
        <v>330.83518877997994</v>
      </c>
      <c r="J40">
        <v>395.78467796742916</v>
      </c>
      <c r="K40" s="481">
        <v>335.24718644469976</v>
      </c>
      <c r="L40">
        <v>526.53230157867074</v>
      </c>
      <c r="M40">
        <v>0</v>
      </c>
      <c r="N40">
        <v>0</v>
      </c>
      <c r="O40">
        <v>0</v>
      </c>
      <c r="P40">
        <v>41.984000000171363</v>
      </c>
      <c r="Q40">
        <v>0</v>
      </c>
      <c r="R40" s="481">
        <v>95.193043478298932</v>
      </c>
      <c r="S40">
        <v>67.431142028421164</v>
      </c>
      <c r="T40">
        <v>0</v>
      </c>
      <c r="U40">
        <v>0</v>
      </c>
      <c r="V40">
        <v>152.11445797141641</v>
      </c>
      <c r="W40">
        <v>0</v>
      </c>
      <c r="X40">
        <v>93</v>
      </c>
      <c r="Y40" s="481">
        <v>0</v>
      </c>
      <c r="Z40">
        <v>3.449643342406489</v>
      </c>
      <c r="AA40">
        <v>117.18557098787278</v>
      </c>
      <c r="AB40">
        <v>30.0234375</v>
      </c>
      <c r="AC40">
        <v>85.946234472095966</v>
      </c>
      <c r="AD40">
        <v>0</v>
      </c>
      <c r="AE40">
        <v>0</v>
      </c>
      <c r="AF40" s="481">
        <v>0.1677419354855374</v>
      </c>
      <c r="AG40">
        <v>1.1081989247259116E-2</v>
      </c>
      <c r="AH40">
        <v>149.91321879439056</v>
      </c>
      <c r="AI40">
        <v>328.79508292675018</v>
      </c>
      <c r="AJ40">
        <v>266.1525853658095</v>
      </c>
      <c r="AK40">
        <v>0</v>
      </c>
      <c r="AL40">
        <v>0</v>
      </c>
      <c r="AM40" s="481">
        <v>0</v>
      </c>
      <c r="AN40">
        <v>0</v>
      </c>
      <c r="AO40">
        <v>0</v>
      </c>
      <c r="AP40">
        <v>0</v>
      </c>
      <c r="AQ40">
        <v>0</v>
      </c>
      <c r="AR40">
        <v>0</v>
      </c>
      <c r="AS40">
        <v>0</v>
      </c>
      <c r="AT40" s="481">
        <v>0</v>
      </c>
      <c r="AU40">
        <v>0</v>
      </c>
      <c r="AV40">
        <v>0</v>
      </c>
      <c r="AW40">
        <v>0</v>
      </c>
      <c r="AX40">
        <v>261.48160000052303</v>
      </c>
      <c r="AY40">
        <v>177.61250000004657</v>
      </c>
      <c r="AZ40">
        <v>70.124800000339746</v>
      </c>
      <c r="BB40" s="481">
        <v>83.598379629664123</v>
      </c>
      <c r="BC40">
        <v>68.84909367095679</v>
      </c>
      <c r="BD40">
        <v>79.25760000012815</v>
      </c>
      <c r="BV40" s="481">
        <v>3.449643342406489</v>
      </c>
      <c r="BW40">
        <v>28.077083333395422</v>
      </c>
      <c r="BX40">
        <v>2.565413160357366E-2</v>
      </c>
      <c r="BY40">
        <v>97.814749883487821</v>
      </c>
      <c r="BZ40">
        <v>57.165536723099649</v>
      </c>
      <c r="CA40">
        <v>0.1457391304347766</v>
      </c>
      <c r="CB40">
        <v>4.0870485624054709E-2</v>
      </c>
      <c r="CC40">
        <v>169.0207650270313</v>
      </c>
      <c r="CD40">
        <v>0</v>
      </c>
      <c r="CE40">
        <v>0.1457391304347766</v>
      </c>
    </row>
    <row r="41" spans="3:83" ht="15.75" customHeight="1" x14ac:dyDescent="0.2">
      <c r="C41" s="284">
        <v>46236.75</v>
      </c>
      <c r="D41">
        <v>3003.852057993412</v>
      </c>
      <c r="E41">
        <v>3004.5164107382298</v>
      </c>
      <c r="F41">
        <v>1939.2482318878174</v>
      </c>
      <c r="G41">
        <v>1076.2091594189405</v>
      </c>
      <c r="H41">
        <v>366.07132203504443</v>
      </c>
      <c r="I41">
        <v>314.42006779834628</v>
      </c>
      <c r="J41">
        <v>374.26332203298807</v>
      </c>
      <c r="K41" s="481">
        <v>340.76132927834988</v>
      </c>
      <c r="L41">
        <v>545.43949503079057</v>
      </c>
      <c r="M41">
        <v>0</v>
      </c>
      <c r="N41">
        <v>0</v>
      </c>
      <c r="O41">
        <v>0</v>
      </c>
      <c r="P41">
        <v>45.727288888767362</v>
      </c>
      <c r="Q41">
        <v>0</v>
      </c>
      <c r="R41" s="481">
        <v>95.187478261068463</v>
      </c>
      <c r="S41">
        <v>75.330782609060407</v>
      </c>
      <c r="T41">
        <v>0</v>
      </c>
      <c r="U41">
        <v>0</v>
      </c>
      <c r="V41">
        <v>127.45980289857835</v>
      </c>
      <c r="W41">
        <v>0</v>
      </c>
      <c r="X41">
        <v>92.451086956541985</v>
      </c>
      <c r="Y41" s="481">
        <v>0.39111328125</v>
      </c>
      <c r="Z41">
        <v>0.357421875</v>
      </c>
      <c r="AA41">
        <v>99.346079192589968</v>
      </c>
      <c r="AB41">
        <v>29.7734375</v>
      </c>
      <c r="AC41">
        <v>84.535015528090298</v>
      </c>
      <c r="AD41">
        <v>0</v>
      </c>
      <c r="AE41">
        <v>0</v>
      </c>
      <c r="AF41" s="481">
        <v>0.16774193548189942</v>
      </c>
      <c r="AG41">
        <v>1.0983870967720577E-2</v>
      </c>
      <c r="AH41">
        <v>153.66666666604578</v>
      </c>
      <c r="AI41">
        <v>318.01279999990948</v>
      </c>
      <c r="AJ41">
        <v>256.0246634138748</v>
      </c>
      <c r="AK41">
        <v>0</v>
      </c>
      <c r="AL41">
        <v>0</v>
      </c>
      <c r="AM41" s="481">
        <v>0</v>
      </c>
      <c r="AN41">
        <v>0</v>
      </c>
      <c r="AO41">
        <v>0</v>
      </c>
      <c r="AP41">
        <v>0</v>
      </c>
      <c r="AQ41">
        <v>0</v>
      </c>
      <c r="AR41">
        <v>0</v>
      </c>
      <c r="AS41">
        <v>0</v>
      </c>
      <c r="AT41" s="481">
        <v>0</v>
      </c>
      <c r="AU41">
        <v>0</v>
      </c>
      <c r="AV41">
        <v>0</v>
      </c>
      <c r="AW41">
        <v>0</v>
      </c>
      <c r="AX41">
        <v>259.42079999996349</v>
      </c>
      <c r="AY41">
        <v>183.03671875002328</v>
      </c>
      <c r="AZ41">
        <v>72.684800000861287</v>
      </c>
      <c r="BB41" s="481">
        <v>80.927083333372138</v>
      </c>
      <c r="BC41">
        <v>66.446906328201294</v>
      </c>
      <c r="BD41">
        <v>77.401600000448525</v>
      </c>
      <c r="BV41" s="481">
        <v>0.357421875</v>
      </c>
      <c r="BW41">
        <v>23.639583333279006</v>
      </c>
      <c r="BX41">
        <v>2.4592391304167904E-2</v>
      </c>
      <c r="BY41">
        <v>96.826554464176297</v>
      </c>
      <c r="BZ41">
        <v>51.296963276807219</v>
      </c>
      <c r="CA41">
        <v>0.15280434782653174</v>
      </c>
      <c r="CB41">
        <v>3.3209677419336003E-2</v>
      </c>
      <c r="CC41">
        <v>190.90000000037253</v>
      </c>
      <c r="CD41">
        <v>0</v>
      </c>
      <c r="CE41">
        <v>0.15280434782653174</v>
      </c>
    </row>
    <row r="42" spans="3:83" ht="15.75" customHeight="1" x14ac:dyDescent="0.2">
      <c r="C42" s="284">
        <v>46236.791666666664</v>
      </c>
      <c r="D42">
        <v>2791.4239999949932</v>
      </c>
      <c r="E42">
        <v>2790.8878445923328</v>
      </c>
      <c r="F42">
        <v>1774.933333337307</v>
      </c>
      <c r="G42">
        <v>1026.9977970868349</v>
      </c>
      <c r="H42">
        <v>369.50779660791159</v>
      </c>
      <c r="I42">
        <v>305.91566101834178</v>
      </c>
      <c r="J42">
        <v>353.92216949909925</v>
      </c>
      <c r="K42" s="481">
        <v>324.59568767249584</v>
      </c>
      <c r="L42">
        <v>423.55416949093342</v>
      </c>
      <c r="M42">
        <v>0</v>
      </c>
      <c r="N42">
        <v>0</v>
      </c>
      <c r="O42">
        <v>0</v>
      </c>
      <c r="P42">
        <v>36.568177778273821</v>
      </c>
      <c r="Q42">
        <v>0</v>
      </c>
      <c r="R42" s="481">
        <v>95.187478261068463</v>
      </c>
      <c r="S42">
        <v>76.866782608442008</v>
      </c>
      <c r="T42">
        <v>0</v>
      </c>
      <c r="U42">
        <v>0</v>
      </c>
      <c r="V42">
        <v>130.80486956518143</v>
      </c>
      <c r="W42">
        <v>0</v>
      </c>
      <c r="X42">
        <v>91.763800683896989</v>
      </c>
      <c r="Y42" s="481">
        <v>0</v>
      </c>
      <c r="Z42">
        <v>0</v>
      </c>
      <c r="AA42">
        <v>92.381291497033089</v>
      </c>
      <c r="AB42">
        <v>29.454580745194107</v>
      </c>
      <c r="AC42">
        <v>84.862499999813735</v>
      </c>
      <c r="AD42">
        <v>0</v>
      </c>
      <c r="AE42">
        <v>0</v>
      </c>
      <c r="AF42" s="481">
        <v>0.16774474054545863</v>
      </c>
      <c r="AG42">
        <v>1.0983870967720577E-2</v>
      </c>
      <c r="AH42">
        <v>139.72989714797586</v>
      </c>
      <c r="AI42">
        <v>321.35040000011213</v>
      </c>
      <c r="AJ42">
        <v>258.98240000102669</v>
      </c>
      <c r="AK42">
        <v>0</v>
      </c>
      <c r="AL42">
        <v>0</v>
      </c>
      <c r="AM42" s="481">
        <v>0</v>
      </c>
      <c r="AN42">
        <v>0</v>
      </c>
      <c r="AO42">
        <v>0</v>
      </c>
      <c r="AP42">
        <v>0</v>
      </c>
      <c r="AQ42">
        <v>0</v>
      </c>
      <c r="AR42">
        <v>0</v>
      </c>
      <c r="AS42">
        <v>0</v>
      </c>
      <c r="AT42" s="481">
        <v>0</v>
      </c>
      <c r="AU42">
        <v>0</v>
      </c>
      <c r="AV42">
        <v>0</v>
      </c>
      <c r="AW42">
        <v>0</v>
      </c>
      <c r="AX42">
        <v>257.88159999996424</v>
      </c>
      <c r="AY42">
        <v>179.54453124990687</v>
      </c>
      <c r="AZ42">
        <v>73.433599999174476</v>
      </c>
      <c r="BB42" s="481">
        <v>74.068229166674428</v>
      </c>
      <c r="BC42">
        <v>60.489007407799363</v>
      </c>
      <c r="BD42">
        <v>72.946551898494363</v>
      </c>
      <c r="BV42" s="481">
        <v>0</v>
      </c>
      <c r="BW42">
        <v>5.90625</v>
      </c>
      <c r="BX42">
        <v>1.448369565196117E-3</v>
      </c>
      <c r="BY42">
        <v>87.804347826167941</v>
      </c>
      <c r="BZ42">
        <v>50.917019774205983</v>
      </c>
      <c r="CA42">
        <v>0.11488043478220789</v>
      </c>
      <c r="CB42">
        <v>2.1543478261037308E-2</v>
      </c>
      <c r="CC42">
        <v>157.375</v>
      </c>
      <c r="CD42">
        <v>0</v>
      </c>
      <c r="CE42">
        <v>0.11488043478220789</v>
      </c>
    </row>
    <row r="43" spans="3:83" ht="15.75" customHeight="1" x14ac:dyDescent="0.2">
      <c r="C43" s="284">
        <v>46236.833333333336</v>
      </c>
      <c r="D43">
        <v>2886.9973333477974</v>
      </c>
      <c r="E43">
        <v>2873.2568510770798</v>
      </c>
      <c r="F43">
        <v>1851.391999989748</v>
      </c>
      <c r="G43">
        <v>1043.2333913147449</v>
      </c>
      <c r="H43">
        <v>374.99227118492126</v>
      </c>
      <c r="I43">
        <v>302.62880654260516</v>
      </c>
      <c r="J43">
        <v>380.37261016666889</v>
      </c>
      <c r="K43" s="481">
        <v>336.1496949121356</v>
      </c>
      <c r="L43">
        <v>450.83769491687417</v>
      </c>
      <c r="M43">
        <v>0</v>
      </c>
      <c r="N43">
        <v>0</v>
      </c>
      <c r="O43">
        <v>0</v>
      </c>
      <c r="P43">
        <v>37.156359420157969</v>
      </c>
      <c r="Q43">
        <v>0</v>
      </c>
      <c r="R43" s="481">
        <v>95.444714976008981</v>
      </c>
      <c r="S43">
        <v>76.921692753210664</v>
      </c>
      <c r="T43">
        <v>0</v>
      </c>
      <c r="U43">
        <v>0</v>
      </c>
      <c r="V43">
        <v>136.0250434782356</v>
      </c>
      <c r="W43">
        <v>0</v>
      </c>
      <c r="X43">
        <v>93.44737944053486</v>
      </c>
      <c r="Y43" s="481">
        <v>0</v>
      </c>
      <c r="Z43">
        <v>0</v>
      </c>
      <c r="AA43">
        <v>94.322124652098864</v>
      </c>
      <c r="AB43">
        <v>28.748447204940021</v>
      </c>
      <c r="AC43">
        <v>78.5</v>
      </c>
      <c r="AD43">
        <v>0</v>
      </c>
      <c r="AE43">
        <v>0</v>
      </c>
      <c r="AF43" s="481">
        <v>0.1677391304365301</v>
      </c>
      <c r="AG43">
        <v>1.0983754090830189E-2</v>
      </c>
      <c r="AH43">
        <v>147.27173913177103</v>
      </c>
      <c r="AI43">
        <v>323.12000000011176</v>
      </c>
      <c r="AJ43">
        <v>261.24799999967217</v>
      </c>
      <c r="AK43">
        <v>0</v>
      </c>
      <c r="AL43">
        <v>0</v>
      </c>
      <c r="AM43" s="481">
        <v>0</v>
      </c>
      <c r="AN43">
        <v>0</v>
      </c>
      <c r="AO43">
        <v>0</v>
      </c>
      <c r="AP43">
        <v>0</v>
      </c>
      <c r="AQ43">
        <v>0</v>
      </c>
      <c r="AR43">
        <v>0</v>
      </c>
      <c r="AS43">
        <v>0</v>
      </c>
      <c r="AT43" s="481">
        <v>0</v>
      </c>
      <c r="AU43">
        <v>0</v>
      </c>
      <c r="AV43">
        <v>0</v>
      </c>
      <c r="AW43">
        <v>0</v>
      </c>
      <c r="AX43">
        <v>260.62080000014976</v>
      </c>
      <c r="AY43">
        <v>178.80625000002328</v>
      </c>
      <c r="AZ43">
        <v>73.190400000661612</v>
      </c>
      <c r="BB43" s="481">
        <v>74.849228639272042</v>
      </c>
      <c r="BC43">
        <v>61.1749925930053</v>
      </c>
      <c r="BD43">
        <v>73.965448101982474</v>
      </c>
      <c r="BV43" s="481">
        <v>0</v>
      </c>
      <c r="BW43">
        <v>0</v>
      </c>
      <c r="BX43">
        <v>6.6739130435280458E-3</v>
      </c>
      <c r="BY43">
        <v>98.804347826167941</v>
      </c>
      <c r="BZ43">
        <v>50.780896892538294</v>
      </c>
      <c r="CA43">
        <v>0.13301086956471408</v>
      </c>
      <c r="CB43">
        <v>3.4695652173923008E-2</v>
      </c>
      <c r="CC43">
        <v>156.78884180728346</v>
      </c>
      <c r="CD43">
        <v>0</v>
      </c>
      <c r="CE43">
        <v>0.13301086956471408</v>
      </c>
    </row>
    <row r="44" spans="3:83" ht="15.75" customHeight="1" x14ac:dyDescent="0.2">
      <c r="C44" s="284">
        <v>46236.875</v>
      </c>
      <c r="D44">
        <v>2830.33599999547</v>
      </c>
      <c r="E44">
        <v>2823.5093333125114</v>
      </c>
      <c r="F44">
        <v>1847.1179130673409</v>
      </c>
      <c r="G44">
        <v>1010.6434782594442</v>
      </c>
      <c r="H44">
        <v>359.61491525173187</v>
      </c>
      <c r="I44">
        <v>303.16265108063817</v>
      </c>
      <c r="J44">
        <v>368.08461017161608</v>
      </c>
      <c r="K44" s="481">
        <v>318.58549153059721</v>
      </c>
      <c r="L44">
        <v>486.29167504236102</v>
      </c>
      <c r="M44">
        <v>0</v>
      </c>
      <c r="N44">
        <v>0</v>
      </c>
      <c r="O44">
        <v>0</v>
      </c>
      <c r="P44">
        <v>37.019826087169349</v>
      </c>
      <c r="Q44">
        <v>0</v>
      </c>
      <c r="R44" s="481">
        <v>95.998763284645975</v>
      </c>
      <c r="S44">
        <v>77.257089855149388</v>
      </c>
      <c r="T44">
        <v>0</v>
      </c>
      <c r="U44">
        <v>0</v>
      </c>
      <c r="V44">
        <v>122.08973912987858</v>
      </c>
      <c r="W44">
        <v>0</v>
      </c>
      <c r="X44">
        <v>93.145962732844055</v>
      </c>
      <c r="Y44" s="481">
        <v>0.39599609375</v>
      </c>
      <c r="Z44">
        <v>0</v>
      </c>
      <c r="AA44">
        <v>93.933229813352227</v>
      </c>
      <c r="AB44">
        <v>28.265722049865872</v>
      </c>
      <c r="AC44">
        <v>78.717391304671764</v>
      </c>
      <c r="AD44">
        <v>0</v>
      </c>
      <c r="AE44">
        <v>0</v>
      </c>
      <c r="AF44" s="481">
        <v>0.16773913042197819</v>
      </c>
      <c r="AG44">
        <v>1.0983695651930248E-2</v>
      </c>
      <c r="AH44">
        <v>132.08695652056485</v>
      </c>
      <c r="AI44">
        <v>320.72808421053924</v>
      </c>
      <c r="AJ44">
        <v>258.17225365899503</v>
      </c>
      <c r="AK44">
        <v>0</v>
      </c>
      <c r="AL44">
        <v>0</v>
      </c>
      <c r="AM44" s="481">
        <v>0</v>
      </c>
      <c r="AN44">
        <v>0</v>
      </c>
      <c r="AO44">
        <v>0</v>
      </c>
      <c r="AP44">
        <v>0</v>
      </c>
      <c r="AQ44">
        <v>0</v>
      </c>
      <c r="AR44">
        <v>0</v>
      </c>
      <c r="AS44">
        <v>0</v>
      </c>
      <c r="AT44" s="481">
        <v>0</v>
      </c>
      <c r="AU44">
        <v>0</v>
      </c>
      <c r="AV44">
        <v>0</v>
      </c>
      <c r="AW44">
        <v>0</v>
      </c>
      <c r="AX44">
        <v>263.08159999968484</v>
      </c>
      <c r="AY44">
        <v>178.55156250006985</v>
      </c>
      <c r="AZ44">
        <v>70.956800000742078</v>
      </c>
      <c r="BB44" s="481">
        <v>74.303896360681392</v>
      </c>
      <c r="BC44">
        <v>60.150044444017112</v>
      </c>
      <c r="BD44">
        <v>73.464627848006785</v>
      </c>
      <c r="BV44" s="481">
        <v>0</v>
      </c>
      <c r="BW44">
        <v>0</v>
      </c>
      <c r="BX44">
        <v>4.3955163043506218E-2</v>
      </c>
      <c r="BY44">
        <v>99.804347826167941</v>
      </c>
      <c r="BZ44">
        <v>54.534781073452905</v>
      </c>
      <c r="CA44">
        <v>0.12723913043555513</v>
      </c>
      <c r="CB44">
        <v>2.8836956521672619E-2</v>
      </c>
      <c r="CC44">
        <v>157.37782485876232</v>
      </c>
      <c r="CD44">
        <v>0</v>
      </c>
      <c r="CE44">
        <v>0.12723913043555513</v>
      </c>
    </row>
    <row r="45" spans="3:83" ht="15.75" customHeight="1" x14ac:dyDescent="0.2">
      <c r="C45" s="284">
        <v>46236.916666666664</v>
      </c>
      <c r="D45">
        <v>2878.9537391066551</v>
      </c>
      <c r="E45">
        <v>2873.3440000116825</v>
      </c>
      <c r="F45">
        <v>1857.0314202606678</v>
      </c>
      <c r="G45">
        <v>1026.730666667223</v>
      </c>
      <c r="H45">
        <v>375.5823728851974</v>
      </c>
      <c r="I45">
        <v>300.15349152684212</v>
      </c>
      <c r="J45">
        <v>367.79733956605196</v>
      </c>
      <c r="K45" s="481">
        <v>330.9429152533412</v>
      </c>
      <c r="L45">
        <v>485.64052834734321</v>
      </c>
      <c r="M45">
        <v>0</v>
      </c>
      <c r="N45">
        <v>0</v>
      </c>
      <c r="O45">
        <v>0</v>
      </c>
      <c r="P45">
        <v>30.408347825519741</v>
      </c>
      <c r="Q45">
        <v>0</v>
      </c>
      <c r="R45" s="481">
        <v>95.482434782665223</v>
      </c>
      <c r="S45">
        <v>77.002821256406605</v>
      </c>
      <c r="T45">
        <v>0</v>
      </c>
      <c r="U45">
        <v>0</v>
      </c>
      <c r="V45">
        <v>144.69565217476338</v>
      </c>
      <c r="W45">
        <v>0</v>
      </c>
      <c r="X45">
        <v>93.188863209448755</v>
      </c>
      <c r="Y45" s="481">
        <v>0</v>
      </c>
      <c r="Z45">
        <v>0</v>
      </c>
      <c r="AA45">
        <v>89.350556864403188</v>
      </c>
      <c r="AB45">
        <v>28.123922413680702</v>
      </c>
      <c r="AC45">
        <v>81.560386473312974</v>
      </c>
      <c r="AD45">
        <v>0</v>
      </c>
      <c r="AE45">
        <v>0</v>
      </c>
      <c r="AF45" s="481">
        <v>0.1677391304365301</v>
      </c>
      <c r="AG45">
        <v>1.1233695652208553E-2</v>
      </c>
      <c r="AH45">
        <v>142.95652173925191</v>
      </c>
      <c r="AI45">
        <v>311.69751578918658</v>
      </c>
      <c r="AJ45">
        <v>250.42294634133577</v>
      </c>
      <c r="AK45">
        <v>0</v>
      </c>
      <c r="AL45">
        <v>0</v>
      </c>
      <c r="AM45" s="481">
        <v>0</v>
      </c>
      <c r="AN45">
        <v>0</v>
      </c>
      <c r="AO45">
        <v>0</v>
      </c>
      <c r="AP45">
        <v>0</v>
      </c>
      <c r="AQ45">
        <v>0</v>
      </c>
      <c r="AR45">
        <v>0</v>
      </c>
      <c r="AS45">
        <v>0</v>
      </c>
      <c r="AT45" s="481">
        <v>0</v>
      </c>
      <c r="AU45">
        <v>0</v>
      </c>
      <c r="AV45">
        <v>0</v>
      </c>
      <c r="AW45">
        <v>0</v>
      </c>
      <c r="AX45">
        <v>263.09439999982715</v>
      </c>
      <c r="AY45">
        <v>178.58984375</v>
      </c>
      <c r="AZ45">
        <v>70.841599998995662</v>
      </c>
      <c r="BB45" s="481">
        <v>73.966145833372138</v>
      </c>
      <c r="BC45">
        <v>60.157155555672944</v>
      </c>
      <c r="BD45">
        <v>73.44737215153873</v>
      </c>
      <c r="BV45" s="481">
        <v>0</v>
      </c>
      <c r="BW45">
        <v>0</v>
      </c>
      <c r="BX45">
        <v>2.1438858695660201E-2</v>
      </c>
      <c r="BY45">
        <v>99.804347826167941</v>
      </c>
      <c r="BZ45">
        <v>58.913135593291372</v>
      </c>
      <c r="CA45">
        <v>0.1237608695655581</v>
      </c>
      <c r="CB45">
        <v>3.5228260869416772E-2</v>
      </c>
      <c r="CC45">
        <v>177.45833333395422</v>
      </c>
      <c r="CD45">
        <v>0</v>
      </c>
      <c r="CE45">
        <v>0.1237608695655581</v>
      </c>
    </row>
    <row r="46" spans="3:83" ht="15.75" customHeight="1" x14ac:dyDescent="0.2">
      <c r="C46" s="284">
        <v>46236.958333333336</v>
      </c>
      <c r="D46">
        <v>2944.8459130525589</v>
      </c>
      <c r="E46">
        <v>2938.1973333358765</v>
      </c>
      <c r="F46">
        <v>1889.621333360672</v>
      </c>
      <c r="G46">
        <v>1075.9420289844275</v>
      </c>
      <c r="H46">
        <v>359.12894915044308</v>
      </c>
      <c r="I46">
        <v>298.34847457706928</v>
      </c>
      <c r="J46">
        <v>395.51655873656273</v>
      </c>
      <c r="K46" s="481">
        <v>331.22061016410589</v>
      </c>
      <c r="L46">
        <v>475.442473128438</v>
      </c>
      <c r="M46">
        <v>0</v>
      </c>
      <c r="N46">
        <v>0</v>
      </c>
      <c r="O46">
        <v>0</v>
      </c>
      <c r="P46">
        <v>41.472000000067055</v>
      </c>
      <c r="Q46">
        <v>0</v>
      </c>
      <c r="R46" s="481">
        <v>95.615999999921769</v>
      </c>
      <c r="S46">
        <v>76.730743961408734</v>
      </c>
      <c r="T46">
        <v>0</v>
      </c>
      <c r="U46">
        <v>0</v>
      </c>
      <c r="V46">
        <v>119.20695652160794</v>
      </c>
      <c r="W46">
        <v>0</v>
      </c>
      <c r="X46">
        <v>93.676099747885019</v>
      </c>
      <c r="Y46" s="481">
        <v>0</v>
      </c>
      <c r="Z46">
        <v>0</v>
      </c>
      <c r="AA46">
        <v>90.445283931214362</v>
      </c>
      <c r="AB46">
        <v>28.263945233542472</v>
      </c>
      <c r="AC46">
        <v>80.363840718753636</v>
      </c>
      <c r="AD46">
        <v>0</v>
      </c>
      <c r="AE46">
        <v>3.4999999998035491E-3</v>
      </c>
      <c r="AF46" s="481">
        <v>0.16973913043693756</v>
      </c>
      <c r="AG46">
        <v>1.0983695652384995E-2</v>
      </c>
      <c r="AH46">
        <v>143.39130434766412</v>
      </c>
      <c r="AI46">
        <v>328.95146666676737</v>
      </c>
      <c r="AJ46">
        <v>266.36799999978393</v>
      </c>
      <c r="AK46">
        <v>0</v>
      </c>
      <c r="AL46">
        <v>0</v>
      </c>
      <c r="AM46" s="481">
        <v>0</v>
      </c>
      <c r="AN46">
        <v>0</v>
      </c>
      <c r="AO46">
        <v>0</v>
      </c>
      <c r="AP46">
        <v>0</v>
      </c>
      <c r="AQ46">
        <v>0</v>
      </c>
      <c r="AR46">
        <v>0</v>
      </c>
      <c r="AS46">
        <v>0</v>
      </c>
      <c r="AT46" s="481">
        <v>0</v>
      </c>
      <c r="AU46">
        <v>0</v>
      </c>
      <c r="AV46">
        <v>0</v>
      </c>
      <c r="AW46">
        <v>0</v>
      </c>
      <c r="AX46">
        <v>280.48640000028536</v>
      </c>
      <c r="AY46">
        <v>176.56328124995343</v>
      </c>
      <c r="AZ46">
        <v>78.131199998781085</v>
      </c>
      <c r="BB46" s="481">
        <v>74.617616033763625</v>
      </c>
      <c r="BC46">
        <v>60.735999999567866</v>
      </c>
      <c r="BD46">
        <v>73.241600000299513</v>
      </c>
      <c r="BV46" s="481">
        <v>0</v>
      </c>
      <c r="BW46">
        <v>0</v>
      </c>
      <c r="BX46">
        <v>1.5885869565181565E-2</v>
      </c>
      <c r="BY46">
        <v>96.173913042992353</v>
      </c>
      <c r="BZ46">
        <v>59.533333333441988</v>
      </c>
      <c r="CA46">
        <v>0.12283695652149618</v>
      </c>
      <c r="CB46">
        <v>3.6369565217682975E-2</v>
      </c>
      <c r="CC46">
        <v>175.93333333265036</v>
      </c>
      <c r="CD46">
        <v>0</v>
      </c>
      <c r="CE46">
        <v>0.12283695652149618</v>
      </c>
    </row>
    <row r="47" spans="3:83" ht="15.75" customHeight="1" x14ac:dyDescent="0.2">
      <c r="C47" s="284">
        <v>46237</v>
      </c>
      <c r="D47">
        <v>2872.1864347755909</v>
      </c>
      <c r="E47">
        <v>2872.661333322525</v>
      </c>
      <c r="F47">
        <v>1856.8533332943916</v>
      </c>
      <c r="G47">
        <v>1035.1247511655092</v>
      </c>
      <c r="H47">
        <v>359.09423729032278</v>
      </c>
      <c r="I47">
        <v>311.57369491457939</v>
      </c>
      <c r="J47">
        <v>377.17911864817142</v>
      </c>
      <c r="K47" s="481">
        <v>342.67552542686462</v>
      </c>
      <c r="L47">
        <v>459.79350427165627</v>
      </c>
      <c r="M47">
        <v>0</v>
      </c>
      <c r="N47">
        <v>0</v>
      </c>
      <c r="O47">
        <v>0</v>
      </c>
      <c r="P47">
        <v>35.32799999974668</v>
      </c>
      <c r="Q47">
        <v>0</v>
      </c>
      <c r="R47" s="481">
        <v>95.649391304235905</v>
      </c>
      <c r="S47">
        <v>76.688695652410388</v>
      </c>
      <c r="T47">
        <v>0</v>
      </c>
      <c r="U47">
        <v>0</v>
      </c>
      <c r="V47">
        <v>118.36104347836226</v>
      </c>
      <c r="W47">
        <v>0</v>
      </c>
      <c r="X47">
        <v>93.448075885884464</v>
      </c>
      <c r="Y47" s="481">
        <v>0.39990234375</v>
      </c>
      <c r="Z47">
        <v>0</v>
      </c>
      <c r="AA47">
        <v>101.19764673570171</v>
      </c>
      <c r="AB47">
        <v>28.308494293130934</v>
      </c>
      <c r="AC47">
        <v>81.102699684910476</v>
      </c>
      <c r="AD47">
        <v>0</v>
      </c>
      <c r="AE47">
        <v>0</v>
      </c>
      <c r="AF47" s="481">
        <v>0.16921739131066715</v>
      </c>
      <c r="AG47">
        <v>1.107065217388481E-2</v>
      </c>
      <c r="AH47">
        <v>154.02173913083971</v>
      </c>
      <c r="AI47">
        <v>327.65561904758215</v>
      </c>
      <c r="AJ47">
        <v>264.38310697674751</v>
      </c>
      <c r="AK47">
        <v>0</v>
      </c>
      <c r="AL47">
        <v>0</v>
      </c>
      <c r="AM47" s="481">
        <v>0</v>
      </c>
      <c r="AN47">
        <v>0</v>
      </c>
      <c r="AO47">
        <v>0</v>
      </c>
      <c r="AP47">
        <v>0</v>
      </c>
      <c r="AQ47">
        <v>0</v>
      </c>
      <c r="AR47">
        <v>0</v>
      </c>
      <c r="AS47">
        <v>0</v>
      </c>
      <c r="AT47" s="481">
        <v>0</v>
      </c>
      <c r="AU47">
        <v>0</v>
      </c>
      <c r="AV47">
        <v>0</v>
      </c>
      <c r="AW47">
        <v>0</v>
      </c>
      <c r="AX47">
        <v>283.73439999995753</v>
      </c>
      <c r="AY47">
        <v>173.8359375</v>
      </c>
      <c r="AZ47">
        <v>74.220800001174212</v>
      </c>
      <c r="BB47" s="481">
        <v>74.694363132817671</v>
      </c>
      <c r="BC47">
        <v>60.81966829393059</v>
      </c>
      <c r="BD47">
        <v>73.548799999989569</v>
      </c>
      <c r="BV47" s="481">
        <v>0</v>
      </c>
      <c r="BW47">
        <v>0</v>
      </c>
      <c r="BX47">
        <v>1.3565217391146689E-2</v>
      </c>
      <c r="BY47">
        <v>99.434782609343529</v>
      </c>
      <c r="BZ47">
        <v>56.783333333441988</v>
      </c>
      <c r="CA47">
        <v>0.12664130434768595</v>
      </c>
      <c r="CB47">
        <v>3.1380434782477096E-2</v>
      </c>
      <c r="CC47">
        <v>157.06949152611196</v>
      </c>
      <c r="CD47">
        <v>0</v>
      </c>
      <c r="CE47">
        <v>0.12664130434768595</v>
      </c>
    </row>
    <row r="48" spans="3:83" ht="15.75" customHeight="1" x14ac:dyDescent="0.2">
      <c r="C48" s="284">
        <v>46237.041666666664</v>
      </c>
      <c r="D48">
        <v>2965.3259130716324</v>
      </c>
      <c r="E48">
        <v>2955.2639999985695</v>
      </c>
      <c r="F48">
        <v>1939.4560000300407</v>
      </c>
      <c r="G48">
        <v>1019.6425531804562</v>
      </c>
      <c r="H48">
        <v>371.13925423845649</v>
      </c>
      <c r="I48">
        <v>315.84325423464179</v>
      </c>
      <c r="J48">
        <v>389.88366100937128</v>
      </c>
      <c r="K48" s="481">
        <v>344.96650847047567</v>
      </c>
      <c r="L48">
        <v>524.98802259936929</v>
      </c>
      <c r="M48">
        <v>0</v>
      </c>
      <c r="N48">
        <v>0</v>
      </c>
      <c r="O48">
        <v>0</v>
      </c>
      <c r="P48">
        <v>39.505454545840621</v>
      </c>
      <c r="Q48">
        <v>0</v>
      </c>
      <c r="R48" s="481">
        <v>95.504261999391019</v>
      </c>
      <c r="S48">
        <v>76.717449274845421</v>
      </c>
      <c r="T48">
        <v>0</v>
      </c>
      <c r="U48">
        <v>0</v>
      </c>
      <c r="V48">
        <v>131.37192189507186</v>
      </c>
      <c r="W48">
        <v>0</v>
      </c>
      <c r="X48">
        <v>93.300315193831921</v>
      </c>
      <c r="Y48" s="481">
        <v>0</v>
      </c>
      <c r="Z48">
        <v>0</v>
      </c>
      <c r="AA48">
        <v>103.72378731379285</v>
      </c>
      <c r="AB48">
        <v>28.078288680873811</v>
      </c>
      <c r="AC48">
        <v>80.625247036106884</v>
      </c>
      <c r="AD48">
        <v>0</v>
      </c>
      <c r="AE48">
        <v>0</v>
      </c>
      <c r="AF48" s="481">
        <v>0.16826086956280051</v>
      </c>
      <c r="AG48">
        <v>1.1021739130455899E-2</v>
      </c>
      <c r="AH48">
        <v>154.03260869532824</v>
      </c>
      <c r="AI48">
        <v>333.84838095237501</v>
      </c>
      <c r="AJ48">
        <v>270.09931253548712</v>
      </c>
      <c r="AK48">
        <v>0</v>
      </c>
      <c r="AL48">
        <v>0</v>
      </c>
      <c r="AM48" s="481">
        <v>0</v>
      </c>
      <c r="AN48">
        <v>0</v>
      </c>
      <c r="AO48">
        <v>0</v>
      </c>
      <c r="AP48">
        <v>0</v>
      </c>
      <c r="AQ48">
        <v>0</v>
      </c>
      <c r="AR48">
        <v>0</v>
      </c>
      <c r="AS48">
        <v>0</v>
      </c>
      <c r="AT48" s="481">
        <v>0</v>
      </c>
      <c r="AU48">
        <v>0</v>
      </c>
      <c r="AV48">
        <v>0</v>
      </c>
      <c r="AW48">
        <v>0</v>
      </c>
      <c r="AX48">
        <v>269.67999999970198</v>
      </c>
      <c r="AY48">
        <v>173.79296875</v>
      </c>
      <c r="AZ48">
        <v>73.708799999207258</v>
      </c>
      <c r="BB48" s="481">
        <v>73.917187500046566</v>
      </c>
      <c r="BC48">
        <v>60.153131705708802</v>
      </c>
      <c r="BD48">
        <v>73.318399999290705</v>
      </c>
      <c r="BV48" s="481">
        <v>0</v>
      </c>
      <c r="BW48">
        <v>0</v>
      </c>
      <c r="BX48">
        <v>3.1327445652209462E-2</v>
      </c>
      <c r="BY48">
        <v>100.30434782616794</v>
      </c>
      <c r="BZ48">
        <v>57.295833333162591</v>
      </c>
      <c r="CA48">
        <v>0.14294565217460331</v>
      </c>
      <c r="CB48">
        <v>3.5714673912934813E-2</v>
      </c>
      <c r="CC48">
        <v>186.19717514142394</v>
      </c>
      <c r="CD48">
        <v>0</v>
      </c>
      <c r="CE48">
        <v>0.14294565217460331</v>
      </c>
    </row>
    <row r="49" spans="3:83" ht="15.75" customHeight="1" x14ac:dyDescent="0.2">
      <c r="C49" s="284">
        <v>46237.083333333336</v>
      </c>
      <c r="D49">
        <v>2912.255999982357</v>
      </c>
      <c r="E49">
        <v>2905.4293333292007</v>
      </c>
      <c r="F49">
        <v>1873.563826084137</v>
      </c>
      <c r="G49">
        <v>1057.7920000106096</v>
      </c>
      <c r="H49">
        <v>355.06766101717949</v>
      </c>
      <c r="I49">
        <v>320.56406779959798</v>
      </c>
      <c r="J49">
        <v>362.1141694933176</v>
      </c>
      <c r="K49" s="481">
        <v>317.19701694697142</v>
      </c>
      <c r="L49">
        <v>502.90549152716994</v>
      </c>
      <c r="M49">
        <v>0</v>
      </c>
      <c r="N49">
        <v>0</v>
      </c>
      <c r="O49">
        <v>0</v>
      </c>
      <c r="P49">
        <v>28.078545454889536</v>
      </c>
      <c r="Q49">
        <v>0</v>
      </c>
      <c r="R49" s="481">
        <v>95.473593073431402</v>
      </c>
      <c r="S49">
        <v>77.027246376499534</v>
      </c>
      <c r="T49">
        <v>0</v>
      </c>
      <c r="U49">
        <v>0</v>
      </c>
      <c r="V49">
        <v>132.23634863644838</v>
      </c>
      <c r="W49">
        <v>0</v>
      </c>
      <c r="X49">
        <v>93.27731552021578</v>
      </c>
      <c r="Y49" s="481">
        <v>0</v>
      </c>
      <c r="Z49">
        <v>0</v>
      </c>
      <c r="AA49">
        <v>93.973718944005668</v>
      </c>
      <c r="AB49">
        <v>28.268633540254086</v>
      </c>
      <c r="AC49">
        <v>97.286684782244265</v>
      </c>
      <c r="AD49">
        <v>0</v>
      </c>
      <c r="AE49">
        <v>0</v>
      </c>
      <c r="AF49" s="481">
        <v>0.16975596072734334</v>
      </c>
      <c r="AG49">
        <v>1.0984864422653118E-2</v>
      </c>
      <c r="AH49">
        <v>130.96622253488749</v>
      </c>
      <c r="AI49">
        <v>311.72266666661017</v>
      </c>
      <c r="AJ49">
        <v>249.5047804871574</v>
      </c>
      <c r="AK49">
        <v>0</v>
      </c>
      <c r="AL49">
        <v>0</v>
      </c>
      <c r="AM49" s="481">
        <v>0</v>
      </c>
      <c r="AN49">
        <v>0</v>
      </c>
      <c r="AO49">
        <v>0</v>
      </c>
      <c r="AP49">
        <v>0</v>
      </c>
      <c r="AQ49">
        <v>0</v>
      </c>
      <c r="AR49">
        <v>0</v>
      </c>
      <c r="AS49">
        <v>0</v>
      </c>
      <c r="AT49" s="481">
        <v>0</v>
      </c>
      <c r="AU49">
        <v>0</v>
      </c>
      <c r="AV49">
        <v>0</v>
      </c>
      <c r="AW49">
        <v>0</v>
      </c>
      <c r="AX49">
        <v>273.72800000058487</v>
      </c>
      <c r="AY49">
        <v>175.09453124995343</v>
      </c>
      <c r="AZ49">
        <v>73.728000000119209</v>
      </c>
      <c r="BB49" s="481">
        <v>73.473101265844889</v>
      </c>
      <c r="BC49">
        <v>60.146215384826064</v>
      </c>
      <c r="BD49">
        <v>73.753600000403821</v>
      </c>
      <c r="BV49" s="481">
        <v>0</v>
      </c>
      <c r="BW49">
        <v>0</v>
      </c>
      <c r="BX49">
        <v>1.5591032608767819E-2</v>
      </c>
      <c r="BY49">
        <v>99.322580644860864</v>
      </c>
      <c r="BZ49">
        <v>57.032661290140823</v>
      </c>
      <c r="CA49">
        <v>0.14533812529134593</v>
      </c>
      <c r="CB49">
        <v>3.184388148679318E-2</v>
      </c>
      <c r="CC49">
        <v>179.30833333265036</v>
      </c>
      <c r="CD49">
        <v>0</v>
      </c>
      <c r="CE49">
        <v>0.14533812529134593</v>
      </c>
    </row>
    <row r="50" spans="3:83" ht="15.75" customHeight="1" x14ac:dyDescent="0.2">
      <c r="C50" s="284">
        <v>46237.125</v>
      </c>
      <c r="D50">
        <v>2860.3733333349228</v>
      </c>
      <c r="E50">
        <v>2860.3733333349228</v>
      </c>
      <c r="F50">
        <v>1844.2685217559338</v>
      </c>
      <c r="G50">
        <v>1029.7433043420315</v>
      </c>
      <c r="H50">
        <v>330.31810169294477</v>
      </c>
      <c r="I50">
        <v>343.99457627162337</v>
      </c>
      <c r="J50">
        <v>382.455322034657</v>
      </c>
      <c r="K50" s="481">
        <v>340.80108474940062</v>
      </c>
      <c r="L50">
        <v>454.65599999949336</v>
      </c>
      <c r="M50">
        <v>0</v>
      </c>
      <c r="N50">
        <v>0</v>
      </c>
      <c r="O50">
        <v>0</v>
      </c>
      <c r="P50">
        <v>13.311999999918044</v>
      </c>
      <c r="Q50">
        <v>0</v>
      </c>
      <c r="R50" s="481">
        <v>95.864579709712416</v>
      </c>
      <c r="S50">
        <v>76.855652173981071</v>
      </c>
      <c r="T50">
        <v>0</v>
      </c>
      <c r="U50">
        <v>0</v>
      </c>
      <c r="V50">
        <v>123.26338164228946</v>
      </c>
      <c r="W50">
        <v>0</v>
      </c>
      <c r="X50">
        <v>93.501100628636777</v>
      </c>
      <c r="Y50" s="481">
        <v>0</v>
      </c>
      <c r="Z50">
        <v>0</v>
      </c>
      <c r="AA50">
        <v>92.240343555808067</v>
      </c>
      <c r="AB50">
        <v>28.414596273098141</v>
      </c>
      <c r="AC50">
        <v>122.36323051992804</v>
      </c>
      <c r="AD50">
        <v>0</v>
      </c>
      <c r="AE50">
        <v>0</v>
      </c>
      <c r="AF50" s="481">
        <v>0.16774193548189942</v>
      </c>
      <c r="AG50">
        <v>1.1108870967746043E-2</v>
      </c>
      <c r="AH50">
        <v>150.4354838700965</v>
      </c>
      <c r="AI50">
        <v>320.3370666669216</v>
      </c>
      <c r="AJ50">
        <v>257.66400000080466</v>
      </c>
      <c r="AK50">
        <v>0</v>
      </c>
      <c r="AL50">
        <v>0</v>
      </c>
      <c r="AM50" s="481">
        <v>0</v>
      </c>
      <c r="AN50">
        <v>0</v>
      </c>
      <c r="AO50">
        <v>0</v>
      </c>
      <c r="AP50">
        <v>0</v>
      </c>
      <c r="AQ50">
        <v>0</v>
      </c>
      <c r="AR50">
        <v>0</v>
      </c>
      <c r="AS50">
        <v>0</v>
      </c>
      <c r="AT50" s="481">
        <v>0</v>
      </c>
      <c r="AU50">
        <v>0</v>
      </c>
      <c r="AV50">
        <v>0</v>
      </c>
      <c r="AW50">
        <v>0</v>
      </c>
      <c r="AX50">
        <v>281.87519999966025</v>
      </c>
      <c r="AY50">
        <v>175.35000000009313</v>
      </c>
      <c r="AZ50">
        <v>74.220800001174212</v>
      </c>
      <c r="BB50" s="481">
        <v>73.936620956403203</v>
      </c>
      <c r="BC50">
        <v>60.160498539917171</v>
      </c>
      <c r="BD50">
        <v>73.172253164462745</v>
      </c>
      <c r="BV50" s="481">
        <v>0</v>
      </c>
      <c r="BW50">
        <v>0</v>
      </c>
      <c r="BX50">
        <v>6.4576612904829744E-3</v>
      </c>
      <c r="BY50">
        <v>99.430107526481152</v>
      </c>
      <c r="BZ50">
        <v>55.992338709766045</v>
      </c>
      <c r="CA50">
        <v>0.1242741935484446</v>
      </c>
      <c r="CB50">
        <v>3.7806451612823366E-2</v>
      </c>
      <c r="CC50">
        <v>165.375</v>
      </c>
      <c r="CD50">
        <v>0</v>
      </c>
      <c r="CE50">
        <v>0.1242741935484446</v>
      </c>
    </row>
    <row r="51" spans="3:83" ht="15.75" customHeight="1" x14ac:dyDescent="0.2">
      <c r="C51" s="284">
        <v>46237.166666666664</v>
      </c>
      <c r="D51">
        <v>2920.4480000138283</v>
      </c>
      <c r="E51">
        <v>2905.87455072999</v>
      </c>
      <c r="F51">
        <v>1919.6289854645729</v>
      </c>
      <c r="G51">
        <v>1010.4060289859772</v>
      </c>
      <c r="H51">
        <v>328.61722034215927</v>
      </c>
      <c r="I51">
        <v>366.07132203504443</v>
      </c>
      <c r="J51">
        <v>382.455322034657</v>
      </c>
      <c r="K51" s="481">
        <v>333.85871186852455</v>
      </c>
      <c r="L51">
        <v>495.09532203525305</v>
      </c>
      <c r="M51">
        <v>0</v>
      </c>
      <c r="N51">
        <v>0</v>
      </c>
      <c r="O51">
        <v>0</v>
      </c>
      <c r="P51">
        <v>18.94400000013411</v>
      </c>
      <c r="Q51">
        <v>0</v>
      </c>
      <c r="R51" s="481">
        <v>95.265391304623336</v>
      </c>
      <c r="S51">
        <v>76.132173913531005</v>
      </c>
      <c r="T51">
        <v>0</v>
      </c>
      <c r="U51">
        <v>0</v>
      </c>
      <c r="V51">
        <v>116.20173913054168</v>
      </c>
      <c r="W51">
        <v>0</v>
      </c>
      <c r="X51">
        <v>93.417236024979502</v>
      </c>
      <c r="Y51" s="481">
        <v>0</v>
      </c>
      <c r="Z51">
        <v>0</v>
      </c>
      <c r="AA51">
        <v>103.7421875</v>
      </c>
      <c r="AB51">
        <v>28.020186335779727</v>
      </c>
      <c r="AC51">
        <v>132.47120270971209</v>
      </c>
      <c r="AD51">
        <v>0</v>
      </c>
      <c r="AE51">
        <v>0</v>
      </c>
      <c r="AF51" s="481">
        <v>0.16974193548594485</v>
      </c>
      <c r="AG51">
        <v>1.1108870967746043E-2</v>
      </c>
      <c r="AH51">
        <v>147.45161290373653</v>
      </c>
      <c r="AI51">
        <v>328.69120000000112</v>
      </c>
      <c r="AJ51">
        <v>265.35679999925196</v>
      </c>
      <c r="AK51">
        <v>0</v>
      </c>
      <c r="AL51">
        <v>0</v>
      </c>
      <c r="AM51" s="481">
        <v>0</v>
      </c>
      <c r="AN51">
        <v>0</v>
      </c>
      <c r="AO51">
        <v>0</v>
      </c>
      <c r="AP51">
        <v>0</v>
      </c>
      <c r="AQ51">
        <v>0</v>
      </c>
      <c r="AR51">
        <v>0</v>
      </c>
      <c r="AS51">
        <v>0</v>
      </c>
      <c r="AT51" s="481">
        <v>0</v>
      </c>
      <c r="AU51">
        <v>0</v>
      </c>
      <c r="AV51">
        <v>0</v>
      </c>
      <c r="AW51">
        <v>0</v>
      </c>
      <c r="AX51">
        <v>268.38720000023022</v>
      </c>
      <c r="AY51">
        <v>173.09375</v>
      </c>
      <c r="AZ51">
        <v>73.728000000119209</v>
      </c>
      <c r="BB51" s="481">
        <v>73.773090277798474</v>
      </c>
      <c r="BC51">
        <v>60.061039921827614</v>
      </c>
      <c r="BD51">
        <v>73.410430380143225</v>
      </c>
      <c r="BV51" s="481">
        <v>0</v>
      </c>
      <c r="BW51">
        <v>0</v>
      </c>
      <c r="BX51">
        <v>3.5050490883463681E-2</v>
      </c>
      <c r="BY51">
        <v>100.18279569968581</v>
      </c>
      <c r="BZ51">
        <v>55.649999999906868</v>
      </c>
      <c r="CA51">
        <v>0.12461594202977722</v>
      </c>
      <c r="CB51">
        <v>3.4177419354818994E-2</v>
      </c>
      <c r="CC51">
        <v>173.875</v>
      </c>
      <c r="CD51">
        <v>0</v>
      </c>
      <c r="CE51">
        <v>0.12461594202977722</v>
      </c>
    </row>
    <row r="52" spans="3:83" ht="15.75" customHeight="1" x14ac:dyDescent="0.2">
      <c r="C52" s="284">
        <v>46237.208333333336</v>
      </c>
      <c r="D52">
        <v>2846.9233475029469</v>
      </c>
      <c r="E52">
        <v>2845.5921159386635</v>
      </c>
      <c r="F52">
        <v>1832.9600000083447</v>
      </c>
      <c r="G52">
        <v>1029.461333334446</v>
      </c>
      <c r="H52">
        <v>323.16745762526989</v>
      </c>
      <c r="I52">
        <v>314.48949152231216</v>
      </c>
      <c r="J52">
        <v>360.86454237252474</v>
      </c>
      <c r="K52" s="481">
        <v>338.78779660910368</v>
      </c>
      <c r="L52">
        <v>497.03918643668294</v>
      </c>
      <c r="M52">
        <v>0</v>
      </c>
      <c r="N52">
        <v>0</v>
      </c>
      <c r="O52">
        <v>0</v>
      </c>
      <c r="P52">
        <v>14.859377777203918</v>
      </c>
      <c r="Q52">
        <v>0</v>
      </c>
      <c r="R52" s="481">
        <v>95.738434782717377</v>
      </c>
      <c r="S52">
        <v>76.46608695667237</v>
      </c>
      <c r="T52">
        <v>0</v>
      </c>
      <c r="U52">
        <v>0</v>
      </c>
      <c r="V52">
        <v>115.50052173808217</v>
      </c>
      <c r="W52">
        <v>0</v>
      </c>
      <c r="X52">
        <v>91.371652863919735</v>
      </c>
      <c r="Y52" s="481">
        <v>0.4130859375</v>
      </c>
      <c r="Z52">
        <v>0</v>
      </c>
      <c r="AA52">
        <v>94.25</v>
      </c>
      <c r="AB52">
        <v>28.131308229640126</v>
      </c>
      <c r="AC52">
        <v>91.448543289676309</v>
      </c>
      <c r="AD52">
        <v>0</v>
      </c>
      <c r="AE52">
        <v>0</v>
      </c>
      <c r="AF52" s="481">
        <v>0.16974193547866889</v>
      </c>
      <c r="AG52">
        <v>1.1108870967746043E-2</v>
      </c>
      <c r="AH52">
        <v>150.17204301059246</v>
      </c>
      <c r="AI52">
        <v>312.26005853665993</v>
      </c>
      <c r="AJ52">
        <v>250.52160000056028</v>
      </c>
      <c r="AK52">
        <v>0</v>
      </c>
      <c r="AL52">
        <v>0</v>
      </c>
      <c r="AM52" s="481">
        <v>0</v>
      </c>
      <c r="AN52">
        <v>0</v>
      </c>
      <c r="AO52">
        <v>0</v>
      </c>
      <c r="AP52">
        <v>0</v>
      </c>
      <c r="AQ52">
        <v>0</v>
      </c>
      <c r="AR52">
        <v>0</v>
      </c>
      <c r="AS52">
        <v>0</v>
      </c>
      <c r="AT52" s="481">
        <v>0</v>
      </c>
      <c r="AU52">
        <v>0</v>
      </c>
      <c r="AV52">
        <v>0</v>
      </c>
      <c r="AW52">
        <v>0</v>
      </c>
      <c r="AX52">
        <v>258.69119999976829</v>
      </c>
      <c r="AY52">
        <v>170.85703124990687</v>
      </c>
      <c r="AZ52">
        <v>73.708799999207258</v>
      </c>
      <c r="BB52" s="481">
        <v>73.774218749953434</v>
      </c>
      <c r="BC52">
        <v>59.779365141876042</v>
      </c>
      <c r="BD52">
        <v>72.541974682360888</v>
      </c>
      <c r="BV52" s="481">
        <v>0</v>
      </c>
      <c r="BW52">
        <v>0</v>
      </c>
      <c r="BX52">
        <v>3.5991847826039702E-2</v>
      </c>
      <c r="BY52">
        <v>95.064516128972173</v>
      </c>
      <c r="BZ52">
        <v>54.337500000139698</v>
      </c>
      <c r="CA52">
        <v>0.13610869565127359</v>
      </c>
      <c r="CB52">
        <v>3.1322580645110065E-2</v>
      </c>
      <c r="CC52">
        <v>170.74166666716337</v>
      </c>
      <c r="CD52">
        <v>0</v>
      </c>
      <c r="CE52">
        <v>0.13610869565127359</v>
      </c>
    </row>
    <row r="53" spans="3:83" ht="15.75" customHeight="1" x14ac:dyDescent="0.2">
      <c r="C53" s="284">
        <v>46237.25</v>
      </c>
      <c r="D53">
        <v>2757.7106235027313</v>
      </c>
      <c r="E53">
        <v>2757.9733333289623</v>
      </c>
      <c r="F53">
        <v>1758.8461449444294</v>
      </c>
      <c r="G53">
        <v>1010.4060289859772</v>
      </c>
      <c r="H53">
        <v>336.67037288099527</v>
      </c>
      <c r="I53">
        <v>311.35704500600696</v>
      </c>
      <c r="J53">
        <v>387.45383051037788</v>
      </c>
      <c r="K53" s="481">
        <v>327.47172881662846</v>
      </c>
      <c r="L53">
        <v>384.43389830738306</v>
      </c>
      <c r="M53">
        <v>0</v>
      </c>
      <c r="N53">
        <v>0</v>
      </c>
      <c r="O53">
        <v>0</v>
      </c>
      <c r="P53">
        <v>29.684622222557664</v>
      </c>
      <c r="Q53">
        <v>0</v>
      </c>
      <c r="R53" s="481">
        <v>95.682782608550042</v>
      </c>
      <c r="S53">
        <v>72.447999999858439</v>
      </c>
      <c r="T53">
        <v>0</v>
      </c>
      <c r="U53">
        <v>0</v>
      </c>
      <c r="V53">
        <v>124.13773913122714</v>
      </c>
      <c r="W53">
        <v>0</v>
      </c>
      <c r="X53">
        <v>93.26892361138016</v>
      </c>
      <c r="Y53" s="481">
        <v>0</v>
      </c>
      <c r="Z53">
        <v>0.8718553459038958</v>
      </c>
      <c r="AA53">
        <v>97.689829192589968</v>
      </c>
      <c r="AB53">
        <v>27.777076863218099</v>
      </c>
      <c r="AC53">
        <v>85.473816959187388</v>
      </c>
      <c r="AD53">
        <v>0</v>
      </c>
      <c r="AE53">
        <v>0</v>
      </c>
      <c r="AF53" s="481">
        <v>0.16774193548189942</v>
      </c>
      <c r="AG53">
        <v>1.0983870967720577E-2</v>
      </c>
      <c r="AH53">
        <v>141.17741935420781</v>
      </c>
      <c r="AI53">
        <v>330.28714146325365</v>
      </c>
      <c r="AJ53">
        <v>267.05920000001788</v>
      </c>
      <c r="AK53">
        <v>0</v>
      </c>
      <c r="AL53">
        <v>0</v>
      </c>
      <c r="AM53" s="481">
        <v>6.9245901657268405E-2</v>
      </c>
      <c r="AN53">
        <v>0</v>
      </c>
      <c r="AO53">
        <v>0</v>
      </c>
      <c r="AP53">
        <v>0</v>
      </c>
      <c r="AQ53">
        <v>0</v>
      </c>
      <c r="AR53">
        <v>0</v>
      </c>
      <c r="AS53">
        <v>0</v>
      </c>
      <c r="AT53" s="481">
        <v>0</v>
      </c>
      <c r="AU53">
        <v>0</v>
      </c>
      <c r="AV53">
        <v>0</v>
      </c>
      <c r="AW53">
        <v>0</v>
      </c>
      <c r="AX53">
        <v>250.45120000001043</v>
      </c>
      <c r="AY53">
        <v>167.89453125</v>
      </c>
      <c r="AZ53">
        <v>71.660800000652671</v>
      </c>
      <c r="BB53" s="481">
        <v>79.434582674060948</v>
      </c>
      <c r="BC53">
        <v>65.267281012609601</v>
      </c>
      <c r="BD53">
        <v>75.512141772545874</v>
      </c>
      <c r="BV53" s="481">
        <v>0.8718553459038958</v>
      </c>
      <c r="BW53">
        <v>0</v>
      </c>
      <c r="BX53">
        <v>0</v>
      </c>
      <c r="BY53">
        <v>75.347826087847352</v>
      </c>
      <c r="BZ53">
        <v>56.283333333441988</v>
      </c>
      <c r="CA53">
        <v>0.10943478260833217</v>
      </c>
      <c r="CB53">
        <v>3.4794354838822983E-2</v>
      </c>
      <c r="CC53">
        <v>137.10833333339542</v>
      </c>
      <c r="CD53">
        <v>0</v>
      </c>
      <c r="CE53">
        <v>0.10943478260833217</v>
      </c>
    </row>
    <row r="54" spans="3:83" ht="15.75" customHeight="1" x14ac:dyDescent="0.2">
      <c r="C54" s="284">
        <v>46237.291666666664</v>
      </c>
      <c r="D54">
        <v>2873.6111304461956</v>
      </c>
      <c r="E54">
        <v>2873.3440000116825</v>
      </c>
      <c r="F54">
        <v>1873.623188406229</v>
      </c>
      <c r="G54">
        <v>1010.6286376714706</v>
      </c>
      <c r="H54">
        <v>311.05301694944501</v>
      </c>
      <c r="I54">
        <v>343.07531034201384</v>
      </c>
      <c r="J54">
        <v>388.77288135141134</v>
      </c>
      <c r="K54" s="481">
        <v>340.13078666478395</v>
      </c>
      <c r="L54">
        <v>494.57464406639338</v>
      </c>
      <c r="M54">
        <v>0</v>
      </c>
      <c r="N54">
        <v>0</v>
      </c>
      <c r="O54">
        <v>0.12800000002607703</v>
      </c>
      <c r="P54">
        <v>24.575999999418855</v>
      </c>
      <c r="Q54">
        <v>0</v>
      </c>
      <c r="R54" s="481">
        <v>95.593739130534232</v>
      </c>
      <c r="S54">
        <v>60.208973913453519</v>
      </c>
      <c r="T54">
        <v>0</v>
      </c>
      <c r="U54">
        <v>0</v>
      </c>
      <c r="V54">
        <v>118.6509294686839</v>
      </c>
      <c r="W54">
        <v>0</v>
      </c>
      <c r="X54">
        <v>93.736163403838873</v>
      </c>
      <c r="Y54" s="481">
        <v>0</v>
      </c>
      <c r="Z54">
        <v>6.5399326288024895</v>
      </c>
      <c r="AA54">
        <v>99.020186335314065</v>
      </c>
      <c r="AB54">
        <v>27.800752395298332</v>
      </c>
      <c r="AC54">
        <v>111.11061582714319</v>
      </c>
      <c r="AD54">
        <v>0</v>
      </c>
      <c r="AE54">
        <v>0</v>
      </c>
      <c r="AF54" s="481">
        <v>0.16774193549281335</v>
      </c>
      <c r="AG54">
        <v>1.1014784946155487E-2</v>
      </c>
      <c r="AH54">
        <v>152.37096774205565</v>
      </c>
      <c r="AI54">
        <v>328.80640000011772</v>
      </c>
      <c r="AJ54">
        <v>265.08799999952316</v>
      </c>
      <c r="AK54">
        <v>0</v>
      </c>
      <c r="AL54">
        <v>0</v>
      </c>
      <c r="AM54" s="481">
        <v>0.73075409838929772</v>
      </c>
      <c r="AN54">
        <v>0.83199999993667006</v>
      </c>
      <c r="AO54">
        <v>0.48000000003958121</v>
      </c>
      <c r="AP54">
        <v>0</v>
      </c>
      <c r="AQ54">
        <v>0</v>
      </c>
      <c r="AR54">
        <v>0</v>
      </c>
      <c r="AS54">
        <v>0</v>
      </c>
      <c r="AT54" s="481">
        <v>0</v>
      </c>
      <c r="AU54">
        <v>0</v>
      </c>
      <c r="AV54">
        <v>0</v>
      </c>
      <c r="AW54">
        <v>0</v>
      </c>
      <c r="AX54">
        <v>252.82239999994636</v>
      </c>
      <c r="AY54">
        <v>156.60468750004657</v>
      </c>
      <c r="AZ54">
        <v>58.707200000062585</v>
      </c>
      <c r="BB54" s="481">
        <v>82.389636075939052</v>
      </c>
      <c r="BC54">
        <v>68.326399999670684</v>
      </c>
      <c r="BD54">
        <v>79.585969232022762</v>
      </c>
      <c r="BV54" s="481">
        <v>6.5399326288024895</v>
      </c>
      <c r="BW54">
        <v>22.302966101677157</v>
      </c>
      <c r="BX54">
        <v>0</v>
      </c>
      <c r="BY54">
        <v>97.007012622430921</v>
      </c>
      <c r="BZ54">
        <v>58.508333333069459</v>
      </c>
      <c r="CA54">
        <v>0.14983695652244933</v>
      </c>
      <c r="CB54">
        <v>3.7508064516032391E-2</v>
      </c>
      <c r="CC54">
        <v>162.39166666660458</v>
      </c>
      <c r="CD54">
        <v>0.16000000003259629</v>
      </c>
      <c r="CE54">
        <v>0.14983695652244933</v>
      </c>
    </row>
    <row r="55" spans="3:83" ht="15.75" customHeight="1" x14ac:dyDescent="0.2">
      <c r="C55" s="284">
        <v>46237.333333333336</v>
      </c>
      <c r="D55">
        <v>2889.520231872797</v>
      </c>
      <c r="E55">
        <v>2889.0453333258629</v>
      </c>
      <c r="F55">
        <v>1889.7103767991066</v>
      </c>
      <c r="G55">
        <v>1019.562666669488</v>
      </c>
      <c r="H55">
        <v>284.8455593213439</v>
      </c>
      <c r="I55">
        <v>311.45998363569379</v>
      </c>
      <c r="J55">
        <v>395.43755932152271</v>
      </c>
      <c r="K55" s="481">
        <v>338.13186207413673</v>
      </c>
      <c r="L55">
        <v>551.29383051022887</v>
      </c>
      <c r="M55">
        <v>0</v>
      </c>
      <c r="N55">
        <v>0</v>
      </c>
      <c r="O55">
        <v>0</v>
      </c>
      <c r="P55">
        <v>15.22643478307873</v>
      </c>
      <c r="Q55">
        <v>0</v>
      </c>
      <c r="R55" s="481">
        <v>95.863961352966726</v>
      </c>
      <c r="S55">
        <v>43.827199999243021</v>
      </c>
      <c r="T55">
        <v>0</v>
      </c>
      <c r="U55">
        <v>0</v>
      </c>
      <c r="V55">
        <v>112.54897777829319</v>
      </c>
      <c r="W55">
        <v>0</v>
      </c>
      <c r="X55">
        <v>93.745430876035243</v>
      </c>
      <c r="Y55" s="481">
        <v>0</v>
      </c>
      <c r="Z55">
        <v>14.346545358654112</v>
      </c>
      <c r="AA55">
        <v>103.2776181618683</v>
      </c>
      <c r="AB55">
        <v>28.339879074599594</v>
      </c>
      <c r="AC55">
        <v>94.429674027487636</v>
      </c>
      <c r="AD55">
        <v>0</v>
      </c>
      <c r="AE55">
        <v>0</v>
      </c>
      <c r="AF55" s="481">
        <v>0.1677419354855374</v>
      </c>
      <c r="AG55">
        <v>1.1077956989311133E-2</v>
      </c>
      <c r="AH55">
        <v>150.98387096822262</v>
      </c>
      <c r="AI55">
        <v>328.42879999987781</v>
      </c>
      <c r="AJ55">
        <v>264.93439999967813</v>
      </c>
      <c r="AK55">
        <v>0</v>
      </c>
      <c r="AL55">
        <v>0</v>
      </c>
      <c r="AM55" s="481">
        <v>0</v>
      </c>
      <c r="AN55">
        <v>0</v>
      </c>
      <c r="AO55">
        <v>0</v>
      </c>
      <c r="AP55">
        <v>0</v>
      </c>
      <c r="AQ55">
        <v>0</v>
      </c>
      <c r="AR55">
        <v>0</v>
      </c>
      <c r="AS55">
        <v>0</v>
      </c>
      <c r="AT55" s="481">
        <v>0</v>
      </c>
      <c r="AU55">
        <v>0</v>
      </c>
      <c r="AV55">
        <v>0</v>
      </c>
      <c r="AW55">
        <v>0</v>
      </c>
      <c r="AX55">
        <v>256.18239999981597</v>
      </c>
      <c r="AY55">
        <v>143.44062500004657</v>
      </c>
      <c r="AZ55">
        <v>55.795199999585748</v>
      </c>
      <c r="BB55" s="481">
        <v>81.2578125</v>
      </c>
      <c r="BC55">
        <v>66.809600000269711</v>
      </c>
      <c r="BD55">
        <v>79.614030768163502</v>
      </c>
      <c r="BV55" s="481">
        <v>14.346545358654112</v>
      </c>
      <c r="BW55">
        <v>31.338700565043837</v>
      </c>
      <c r="BX55">
        <v>2.2667119565198846E-2</v>
      </c>
      <c r="BY55">
        <v>97.752688171342015</v>
      </c>
      <c r="BZ55">
        <v>58.700000000186265</v>
      </c>
      <c r="CA55">
        <v>0.13738534361891652</v>
      </c>
      <c r="CB55">
        <v>4.1375000000016371E-2</v>
      </c>
      <c r="CC55">
        <v>197.08333333302289</v>
      </c>
      <c r="CD55">
        <v>0</v>
      </c>
      <c r="CE55">
        <v>0.13738534361891652</v>
      </c>
    </row>
    <row r="56" spans="3:83" ht="15.75" customHeight="1" x14ac:dyDescent="0.2">
      <c r="C56" s="284">
        <v>46237.375</v>
      </c>
      <c r="D56">
        <v>2839.8933333158493</v>
      </c>
      <c r="E56">
        <v>2824.0139130651951</v>
      </c>
      <c r="F56">
        <v>1865.6389565169811</v>
      </c>
      <c r="G56">
        <v>991.23200000822544</v>
      </c>
      <c r="H56">
        <v>308.65789830312133</v>
      </c>
      <c r="I56">
        <v>283.83891525492072</v>
      </c>
      <c r="J56">
        <v>390.57789830863476</v>
      </c>
      <c r="K56" s="481">
        <v>342.47443600744009</v>
      </c>
      <c r="L56">
        <v>537.89505084604025</v>
      </c>
      <c r="M56">
        <v>0</v>
      </c>
      <c r="N56">
        <v>0</v>
      </c>
      <c r="O56">
        <v>0</v>
      </c>
      <c r="P56">
        <v>47.237565217539668</v>
      </c>
      <c r="Q56">
        <v>0</v>
      </c>
      <c r="R56" s="481">
        <v>96.447690820787102</v>
      </c>
      <c r="S56">
        <v>15.872000000439584</v>
      </c>
      <c r="T56">
        <v>0</v>
      </c>
      <c r="U56">
        <v>0</v>
      </c>
      <c r="V56">
        <v>149.34965797048062</v>
      </c>
      <c r="W56">
        <v>0</v>
      </c>
      <c r="X56">
        <v>93.985593220219016</v>
      </c>
      <c r="Y56" s="481">
        <v>0</v>
      </c>
      <c r="Z56">
        <v>28.147528467874508</v>
      </c>
      <c r="AA56">
        <v>99.469276248011738</v>
      </c>
      <c r="AB56">
        <v>28.821296296548098</v>
      </c>
      <c r="AC56">
        <v>81.40691511426121</v>
      </c>
      <c r="AD56">
        <v>0</v>
      </c>
      <c r="AE56">
        <v>0</v>
      </c>
      <c r="AF56" s="481">
        <v>0.1677419354855374</v>
      </c>
      <c r="AG56">
        <v>1.1108870967518669E-2</v>
      </c>
      <c r="AH56">
        <v>154.10215053707361</v>
      </c>
      <c r="AI56">
        <v>325.30560000007972</v>
      </c>
      <c r="AJ56">
        <v>261.99578947480768</v>
      </c>
      <c r="AK56">
        <v>0</v>
      </c>
      <c r="AL56">
        <v>0</v>
      </c>
      <c r="AM56" s="481">
        <v>0</v>
      </c>
      <c r="AN56">
        <v>0</v>
      </c>
      <c r="AO56">
        <v>0</v>
      </c>
      <c r="AP56">
        <v>0</v>
      </c>
      <c r="AQ56">
        <v>0</v>
      </c>
      <c r="AR56">
        <v>0</v>
      </c>
      <c r="AS56">
        <v>0</v>
      </c>
      <c r="AT56" s="481">
        <v>0</v>
      </c>
      <c r="AU56">
        <v>0</v>
      </c>
      <c r="AV56">
        <v>0</v>
      </c>
      <c r="AW56">
        <v>0</v>
      </c>
      <c r="AX56">
        <v>253.87840000027791</v>
      </c>
      <c r="AY56">
        <v>120.22499999997672</v>
      </c>
      <c r="AZ56">
        <v>55.635199999436736</v>
      </c>
      <c r="BB56" s="481">
        <v>83.31640625</v>
      </c>
      <c r="BC56">
        <v>68.838399999774992</v>
      </c>
      <c r="BD56">
        <v>79.577125926502049</v>
      </c>
      <c r="BV56" s="481">
        <v>28.147528467874508</v>
      </c>
      <c r="BW56">
        <v>33.454166666604578</v>
      </c>
      <c r="BX56">
        <v>2.1395380434796607E-2</v>
      </c>
      <c r="BY56">
        <v>97.859864423051476</v>
      </c>
      <c r="BZ56">
        <v>58.108333333162591</v>
      </c>
      <c r="CA56">
        <v>0.13828856942564016</v>
      </c>
      <c r="CB56">
        <v>3.9677419354802623E-2</v>
      </c>
      <c r="CC56">
        <v>183.81666666641831</v>
      </c>
      <c r="CD56">
        <v>0</v>
      </c>
      <c r="CE56">
        <v>0.13828856942564016</v>
      </c>
    </row>
    <row r="57" spans="3:83" ht="15.75" customHeight="1" x14ac:dyDescent="0.2">
      <c r="C57" s="284">
        <v>46237.416666666664</v>
      </c>
      <c r="D57">
        <v>2783.1884255409241</v>
      </c>
      <c r="E57">
        <v>2782.727420270443</v>
      </c>
      <c r="F57">
        <v>1807.9387826323509</v>
      </c>
      <c r="G57">
        <v>983.03999999165535</v>
      </c>
      <c r="H57">
        <v>268.75242080911994</v>
      </c>
      <c r="I57">
        <v>287.13654237240553</v>
      </c>
      <c r="J57">
        <v>389.56886031478643</v>
      </c>
      <c r="K57" s="481">
        <v>339.34318643808365</v>
      </c>
      <c r="L57">
        <v>493.91511864215136</v>
      </c>
      <c r="M57">
        <v>0</v>
      </c>
      <c r="N57">
        <v>0</v>
      </c>
      <c r="O57">
        <v>0</v>
      </c>
      <c r="P57">
        <v>35.795478261075914</v>
      </c>
      <c r="Q57">
        <v>0</v>
      </c>
      <c r="R57" s="481">
        <v>95.751420289743692</v>
      </c>
      <c r="S57">
        <v>5.1200000001117587</v>
      </c>
      <c r="T57">
        <v>0</v>
      </c>
      <c r="U57">
        <v>0</v>
      </c>
      <c r="V57">
        <v>141.77354202885181</v>
      </c>
      <c r="W57">
        <v>0</v>
      </c>
      <c r="X57">
        <v>93.449999999720603</v>
      </c>
      <c r="Y57" s="481">
        <v>0</v>
      </c>
      <c r="Z57">
        <v>37.820497979177162</v>
      </c>
      <c r="AA57">
        <v>106.62551038060337</v>
      </c>
      <c r="AB57">
        <v>28.425057870335877</v>
      </c>
      <c r="AC57">
        <v>89.704358294606209</v>
      </c>
      <c r="AD57">
        <v>0</v>
      </c>
      <c r="AE57">
        <v>0</v>
      </c>
      <c r="AF57" s="481">
        <v>0.1677461430481344</v>
      </c>
      <c r="AG57">
        <v>1.1734017064327418E-2</v>
      </c>
      <c r="AH57">
        <v>151.23655914049596</v>
      </c>
      <c r="AI57">
        <v>327.23839999991469</v>
      </c>
      <c r="AJ57">
        <v>263.82821052614599</v>
      </c>
      <c r="AK57">
        <v>0</v>
      </c>
      <c r="AL57">
        <v>0</v>
      </c>
      <c r="AM57" s="481">
        <v>0</v>
      </c>
      <c r="AN57">
        <v>0</v>
      </c>
      <c r="AO57">
        <v>0</v>
      </c>
      <c r="AP57">
        <v>0</v>
      </c>
      <c r="AQ57">
        <v>0</v>
      </c>
      <c r="AR57">
        <v>0</v>
      </c>
      <c r="AS57">
        <v>0</v>
      </c>
      <c r="AT57" s="481">
        <v>0</v>
      </c>
      <c r="AU57">
        <v>0</v>
      </c>
      <c r="AV57">
        <v>0</v>
      </c>
      <c r="AW57">
        <v>0</v>
      </c>
      <c r="AX57">
        <v>257.83360000001267</v>
      </c>
      <c r="AY57">
        <v>113.91562500002328</v>
      </c>
      <c r="AZ57">
        <v>43.513600001111627</v>
      </c>
      <c r="BB57" s="481">
        <v>83.02734375</v>
      </c>
      <c r="BC57">
        <v>68.915199999697506</v>
      </c>
      <c r="BD57">
        <v>79.663407406769693</v>
      </c>
      <c r="BV57" s="481">
        <v>37.820497979177162</v>
      </c>
      <c r="BW57">
        <v>29.135416666627862</v>
      </c>
      <c r="BX57">
        <v>1.8750000003819878E-4</v>
      </c>
      <c r="BY57">
        <v>96.880434783175588</v>
      </c>
      <c r="BZ57">
        <v>58.762068965705112</v>
      </c>
      <c r="CA57">
        <v>0.12286413043420907</v>
      </c>
      <c r="CB57">
        <v>3.829781732133597E-2</v>
      </c>
      <c r="CC57">
        <v>179.73333333339542</v>
      </c>
      <c r="CD57">
        <v>0</v>
      </c>
      <c r="CE57">
        <v>0.12286413043420907</v>
      </c>
    </row>
    <row r="58" spans="3:83" ht="15.75" customHeight="1" x14ac:dyDescent="0.2">
      <c r="C58" s="284">
        <v>46237.458333333336</v>
      </c>
      <c r="D58">
        <v>2823.701313585043</v>
      </c>
      <c r="E58">
        <v>2824.1623188257217</v>
      </c>
      <c r="F58">
        <v>1824.5305507183075</v>
      </c>
      <c r="G58">
        <v>1019.562666669488</v>
      </c>
      <c r="H58">
        <v>338.67049444839358</v>
      </c>
      <c r="I58">
        <v>274.64027118682861</v>
      </c>
      <c r="J58">
        <v>380.15117241442204</v>
      </c>
      <c r="K58" s="481">
        <v>338.64894914627075</v>
      </c>
      <c r="L58">
        <v>489.54142373427749</v>
      </c>
      <c r="M58">
        <v>0</v>
      </c>
      <c r="N58">
        <v>0</v>
      </c>
      <c r="O58">
        <v>6.4000000013038516E-2</v>
      </c>
      <c r="P58">
        <v>46.12452173884958</v>
      </c>
      <c r="Q58">
        <v>0</v>
      </c>
      <c r="R58" s="481">
        <v>95.697623188607395</v>
      </c>
      <c r="S58">
        <v>19.199999999254942</v>
      </c>
      <c r="T58">
        <v>0</v>
      </c>
      <c r="U58">
        <v>0</v>
      </c>
      <c r="V58">
        <v>172.43863188382238</v>
      </c>
      <c r="W58">
        <v>0</v>
      </c>
      <c r="X58">
        <v>93.296273292042315</v>
      </c>
      <c r="Y58" s="481">
        <v>0</v>
      </c>
      <c r="Z58">
        <v>28.676352483744267</v>
      </c>
      <c r="AA58">
        <v>85.67573185544461</v>
      </c>
      <c r="AB58">
        <v>28.752765916287899</v>
      </c>
      <c r="AC58">
        <v>87.194652517326176</v>
      </c>
      <c r="AD58">
        <v>0</v>
      </c>
      <c r="AE58">
        <v>0</v>
      </c>
      <c r="AF58" s="481">
        <v>0.16573913043248467</v>
      </c>
      <c r="AG58">
        <v>1.1233724871317463E-2</v>
      </c>
      <c r="AH58">
        <v>153.16666666604578</v>
      </c>
      <c r="AI58">
        <v>321.9680000001099</v>
      </c>
      <c r="AJ58">
        <v>259.19999999925494</v>
      </c>
      <c r="AK58">
        <v>0</v>
      </c>
      <c r="AL58">
        <v>0</v>
      </c>
      <c r="AM58" s="481">
        <v>0</v>
      </c>
      <c r="AN58">
        <v>0</v>
      </c>
      <c r="AO58">
        <v>0</v>
      </c>
      <c r="AP58">
        <v>0</v>
      </c>
      <c r="AQ58">
        <v>0</v>
      </c>
      <c r="AR58">
        <v>0</v>
      </c>
      <c r="AS58">
        <v>0</v>
      </c>
      <c r="AT58" s="481">
        <v>0</v>
      </c>
      <c r="AU58">
        <v>0</v>
      </c>
      <c r="AV58">
        <v>0</v>
      </c>
      <c r="AW58">
        <v>0</v>
      </c>
      <c r="AX58">
        <v>250.73920000018552</v>
      </c>
      <c r="AY58">
        <v>131.7734375</v>
      </c>
      <c r="AZ58">
        <v>51.35359999909997</v>
      </c>
      <c r="BB58" s="481">
        <v>79.848437499953434</v>
      </c>
      <c r="BC58">
        <v>65.529600000940263</v>
      </c>
      <c r="BD58">
        <v>76.074666666798294</v>
      </c>
      <c r="BV58" s="481">
        <v>28.676352483744267</v>
      </c>
      <c r="BW58">
        <v>25.631250000093132</v>
      </c>
      <c r="BX58">
        <v>4.4911684783528472E-3</v>
      </c>
      <c r="BY58">
        <v>96.728260869160295</v>
      </c>
      <c r="BZ58">
        <v>59.546264367643744</v>
      </c>
      <c r="CA58">
        <v>0.12524456521714455</v>
      </c>
      <c r="CB58">
        <v>3.4383634291771159E-2</v>
      </c>
      <c r="CC58">
        <v>173.79999999981374</v>
      </c>
      <c r="CD58">
        <v>3.1999999948311597E-2</v>
      </c>
      <c r="CE58">
        <v>0.12524456521714455</v>
      </c>
    </row>
    <row r="59" spans="3:83" ht="15.75" customHeight="1" x14ac:dyDescent="0.2">
      <c r="C59" s="284">
        <v>46237.5</v>
      </c>
      <c r="D59">
        <v>2840.4275942444801</v>
      </c>
      <c r="E59">
        <v>2839.9230145215988</v>
      </c>
      <c r="F59">
        <v>1807.7310144901276</v>
      </c>
      <c r="G59">
        <v>1043.3966376781464</v>
      </c>
      <c r="H59">
        <v>342.57198831066489</v>
      </c>
      <c r="I59">
        <v>292.58630508556962</v>
      </c>
      <c r="J59">
        <v>350.70234482735395</v>
      </c>
      <c r="K59" s="481">
        <v>296.1616271212697</v>
      </c>
      <c r="L59">
        <v>522.06644067540765</v>
      </c>
      <c r="M59">
        <v>0</v>
      </c>
      <c r="N59">
        <v>0</v>
      </c>
      <c r="O59">
        <v>0</v>
      </c>
      <c r="P59">
        <v>43.998608695343137</v>
      </c>
      <c r="Q59">
        <v>0</v>
      </c>
      <c r="R59" s="481">
        <v>95.571478261146694</v>
      </c>
      <c r="S59">
        <v>37.921391304582357</v>
      </c>
      <c r="T59">
        <v>0</v>
      </c>
      <c r="U59">
        <v>0</v>
      </c>
      <c r="V59">
        <v>148.13495652191341</v>
      </c>
      <c r="W59">
        <v>0</v>
      </c>
      <c r="X59">
        <v>93.453726707957685</v>
      </c>
      <c r="Y59" s="481">
        <v>0</v>
      </c>
      <c r="Z59">
        <v>17.637971698131878</v>
      </c>
      <c r="AA59">
        <v>90.459255801513791</v>
      </c>
      <c r="AB59">
        <v>28.607751261908561</v>
      </c>
      <c r="AC59">
        <v>89.598805257119238</v>
      </c>
      <c r="AD59">
        <v>0</v>
      </c>
      <c r="AE59">
        <v>0</v>
      </c>
      <c r="AF59" s="481">
        <v>0.16374053296021884</v>
      </c>
      <c r="AG59">
        <v>1.1483870967595067E-2</v>
      </c>
      <c r="AH59">
        <v>112.76344086043537</v>
      </c>
      <c r="AI59">
        <v>317.27359999995679</v>
      </c>
      <c r="AJ59">
        <v>256.05120000056922</v>
      </c>
      <c r="AK59">
        <v>0</v>
      </c>
      <c r="AL59">
        <v>0</v>
      </c>
      <c r="AM59" s="481">
        <v>0</v>
      </c>
      <c r="AN59">
        <v>0</v>
      </c>
      <c r="AO59">
        <v>0</v>
      </c>
      <c r="AP59">
        <v>0</v>
      </c>
      <c r="AQ59">
        <v>0</v>
      </c>
      <c r="AR59">
        <v>0</v>
      </c>
      <c r="AS59">
        <v>0</v>
      </c>
      <c r="AT59" s="481">
        <v>0</v>
      </c>
      <c r="AU59">
        <v>0</v>
      </c>
      <c r="AV59">
        <v>0</v>
      </c>
      <c r="AW59">
        <v>0</v>
      </c>
      <c r="AX59">
        <v>252.23039999976754</v>
      </c>
      <c r="AY59">
        <v>147.91562499990687</v>
      </c>
      <c r="AZ59">
        <v>61.062400000169873</v>
      </c>
      <c r="BB59" s="481">
        <v>81.719699367182329</v>
      </c>
      <c r="BC59">
        <v>67.321599999442697</v>
      </c>
      <c r="BD59">
        <v>78.668800000101328</v>
      </c>
      <c r="BV59" s="481">
        <v>17.637971698131878</v>
      </c>
      <c r="BW59">
        <v>23.449999999953434</v>
      </c>
      <c r="BX59">
        <v>2.2575407608655951E-2</v>
      </c>
      <c r="BY59">
        <v>96.804347826167941</v>
      </c>
      <c r="BZ59">
        <v>59.279166666790843</v>
      </c>
      <c r="CA59">
        <v>0.13892934782597877</v>
      </c>
      <c r="CB59">
        <v>1.9713709677489533E-2</v>
      </c>
      <c r="CC59">
        <v>173.98333333339542</v>
      </c>
      <c r="CD59">
        <v>0</v>
      </c>
      <c r="CE59">
        <v>0.13892934782597877</v>
      </c>
    </row>
    <row r="60" spans="3:83" ht="15.75" customHeight="1" x14ac:dyDescent="0.2">
      <c r="C60" s="284">
        <v>46237.541666666664</v>
      </c>
      <c r="D60">
        <v>2839.8933333158493</v>
      </c>
      <c r="E60">
        <v>2823.9545507133007</v>
      </c>
      <c r="F60">
        <v>1824.7383188307285</v>
      </c>
      <c r="G60">
        <v>1026.790028989315</v>
      </c>
      <c r="H60">
        <v>340.73106253519654</v>
      </c>
      <c r="I60">
        <v>284.91498304903507</v>
      </c>
      <c r="J60">
        <v>359.34440210461617</v>
      </c>
      <c r="K60" s="481">
        <v>314.21179661154747</v>
      </c>
      <c r="L60">
        <v>520.12257627025247</v>
      </c>
      <c r="M60">
        <v>0</v>
      </c>
      <c r="N60">
        <v>0</v>
      </c>
      <c r="O60">
        <v>0</v>
      </c>
      <c r="P60">
        <v>41.52765217423439</v>
      </c>
      <c r="Q60">
        <v>0</v>
      </c>
      <c r="R60" s="481">
        <v>95.599304347764701</v>
      </c>
      <c r="S60">
        <v>43.052521740086377</v>
      </c>
      <c r="T60">
        <v>0</v>
      </c>
      <c r="U60">
        <v>0</v>
      </c>
      <c r="V60">
        <v>144.58434782642871</v>
      </c>
      <c r="W60">
        <v>0</v>
      </c>
      <c r="X60">
        <v>91.196875000372529</v>
      </c>
      <c r="Y60" s="481">
        <v>0</v>
      </c>
      <c r="Z60">
        <v>15.09759728773497</v>
      </c>
      <c r="AA60">
        <v>89.973217024467885</v>
      </c>
      <c r="AB60">
        <v>28.51448282180354</v>
      </c>
      <c r="AC60">
        <v>83.064091172069311</v>
      </c>
      <c r="AD60">
        <v>0</v>
      </c>
      <c r="AE60">
        <v>0</v>
      </c>
      <c r="AF60" s="481">
        <v>0.16374193548472249</v>
      </c>
      <c r="AG60">
        <v>1.1198924731161242E-2</v>
      </c>
      <c r="AH60">
        <v>130.89247311837971</v>
      </c>
      <c r="AI60">
        <v>303.5679999999702</v>
      </c>
      <c r="AJ60">
        <v>242.83972682897002</v>
      </c>
      <c r="AK60">
        <v>0</v>
      </c>
      <c r="AL60">
        <v>0</v>
      </c>
      <c r="AM60" s="481">
        <v>0</v>
      </c>
      <c r="AN60">
        <v>0</v>
      </c>
      <c r="AO60">
        <v>0</v>
      </c>
      <c r="AP60">
        <v>0</v>
      </c>
      <c r="AQ60">
        <v>0</v>
      </c>
      <c r="AR60">
        <v>0</v>
      </c>
      <c r="AS60">
        <v>0</v>
      </c>
      <c r="AT60" s="481">
        <v>0</v>
      </c>
      <c r="AU60">
        <v>0</v>
      </c>
      <c r="AV60">
        <v>0</v>
      </c>
      <c r="AW60">
        <v>0</v>
      </c>
      <c r="AX60">
        <v>255.48799999989569</v>
      </c>
      <c r="AY60">
        <v>148.76484375004657</v>
      </c>
      <c r="AZ60">
        <v>62.82880000025034</v>
      </c>
      <c r="BB60" s="481">
        <v>80.923259493662044</v>
      </c>
      <c r="BC60">
        <v>66.429893670603633</v>
      </c>
      <c r="BD60">
        <v>77.284430770203471</v>
      </c>
      <c r="BV60" s="481">
        <v>15.09759728773497</v>
      </c>
      <c r="BW60">
        <v>3.4375</v>
      </c>
      <c r="BX60">
        <v>3.6806407784069961E-2</v>
      </c>
      <c r="BY60">
        <v>93.619565216824412</v>
      </c>
      <c r="BZ60">
        <v>59.287500000093132</v>
      </c>
      <c r="CA60">
        <v>0.14818951612960518</v>
      </c>
      <c r="CB60">
        <v>3.3330645161186112E-2</v>
      </c>
      <c r="CC60">
        <v>173.82650273293257</v>
      </c>
      <c r="CD60">
        <v>0</v>
      </c>
      <c r="CE60">
        <v>0.14818951612960518</v>
      </c>
    </row>
    <row r="61" spans="3:83" ht="15.75" customHeight="1" x14ac:dyDescent="0.2">
      <c r="C61" s="284">
        <v>46237.583333333336</v>
      </c>
      <c r="D61">
        <v>2824.1920000016689</v>
      </c>
      <c r="E61">
        <v>2823.7467826008797</v>
      </c>
      <c r="F61">
        <v>1844.5653333365917</v>
      </c>
      <c r="G61">
        <v>994.14075362682343</v>
      </c>
      <c r="H61">
        <v>337.85057627037168</v>
      </c>
      <c r="I61">
        <v>293.2182390242815</v>
      </c>
      <c r="J61">
        <v>363.84976270794868</v>
      </c>
      <c r="K61" s="481">
        <v>309.76867796480656</v>
      </c>
      <c r="L61">
        <v>531.57749152556062</v>
      </c>
      <c r="M61">
        <v>0</v>
      </c>
      <c r="N61">
        <v>0</v>
      </c>
      <c r="O61">
        <v>0</v>
      </c>
      <c r="P61">
        <v>44.521739129908383</v>
      </c>
      <c r="Q61">
        <v>0.51200000010430813</v>
      </c>
      <c r="R61" s="481">
        <v>95.396173913031816</v>
      </c>
      <c r="S61">
        <v>31.577043477445841</v>
      </c>
      <c r="T61">
        <v>0</v>
      </c>
      <c r="U61">
        <v>0</v>
      </c>
      <c r="V61">
        <v>160.22260869573802</v>
      </c>
      <c r="W61">
        <v>0</v>
      </c>
      <c r="X61">
        <v>93.206541148945689</v>
      </c>
      <c r="Y61" s="481">
        <v>0</v>
      </c>
      <c r="Z61">
        <v>20.33726222824771</v>
      </c>
      <c r="AA61">
        <v>99.821875000372529</v>
      </c>
      <c r="AB61">
        <v>28.7734375</v>
      </c>
      <c r="AC61">
        <v>84.527844311669469</v>
      </c>
      <c r="AD61">
        <v>0</v>
      </c>
      <c r="AE61">
        <v>0</v>
      </c>
      <c r="AF61" s="481">
        <v>0.16374193548472249</v>
      </c>
      <c r="AG61">
        <v>1.1393817204407242E-2</v>
      </c>
      <c r="AH61">
        <v>127.2741935485974</v>
      </c>
      <c r="AI61">
        <v>330.15679999999702</v>
      </c>
      <c r="AJ61">
        <v>266.93307317048311</v>
      </c>
      <c r="AK61">
        <v>0</v>
      </c>
      <c r="AL61">
        <v>0</v>
      </c>
      <c r="AM61" s="481">
        <v>0</v>
      </c>
      <c r="AN61">
        <v>0</v>
      </c>
      <c r="AO61">
        <v>0</v>
      </c>
      <c r="AP61">
        <v>0</v>
      </c>
      <c r="AQ61">
        <v>0</v>
      </c>
      <c r="AR61">
        <v>0</v>
      </c>
      <c r="AS61">
        <v>0</v>
      </c>
      <c r="AT61" s="481">
        <v>0</v>
      </c>
      <c r="AU61">
        <v>0</v>
      </c>
      <c r="AV61">
        <v>0</v>
      </c>
      <c r="AW61">
        <v>0</v>
      </c>
      <c r="AX61">
        <v>269.12000000011176</v>
      </c>
      <c r="AY61">
        <v>144.99453124997672</v>
      </c>
      <c r="AZ61">
        <v>58.867200000211596</v>
      </c>
      <c r="BB61" s="481">
        <v>73.367978639202192</v>
      </c>
      <c r="BC61">
        <v>59.547706329263747</v>
      </c>
      <c r="BD61">
        <v>70.977969230152667</v>
      </c>
      <c r="BV61" s="481">
        <v>20.33726222824771</v>
      </c>
      <c r="BW61">
        <v>26.818749999976717</v>
      </c>
      <c r="BX61">
        <v>3.6072580645168273E-2</v>
      </c>
      <c r="BY61">
        <v>92</v>
      </c>
      <c r="BZ61">
        <v>54.764406779548153</v>
      </c>
      <c r="CA61">
        <v>0.14561827956913476</v>
      </c>
      <c r="CB61">
        <v>2.1250000000009095E-2</v>
      </c>
      <c r="CC61">
        <v>169.74016393348575</v>
      </c>
      <c r="CD61">
        <v>0</v>
      </c>
      <c r="CE61">
        <v>0.14561827956913476</v>
      </c>
    </row>
    <row r="62" spans="3:83" ht="15.75" customHeight="1" x14ac:dyDescent="0.2">
      <c r="C62" s="284">
        <v>46237.625</v>
      </c>
      <c r="D62">
        <v>2839.6262029111385</v>
      </c>
      <c r="E62">
        <v>2839.8933333456516</v>
      </c>
      <c r="F62">
        <v>1901.9093333184719</v>
      </c>
      <c r="G62">
        <v>961.01657970249653</v>
      </c>
      <c r="H62">
        <v>330.213966101408</v>
      </c>
      <c r="I62">
        <v>308.97276039049029</v>
      </c>
      <c r="J62">
        <v>377.59566102176905</v>
      </c>
      <c r="K62" s="481">
        <v>337.39932203292847</v>
      </c>
      <c r="L62">
        <v>548.72515254095197</v>
      </c>
      <c r="M62">
        <v>0</v>
      </c>
      <c r="N62">
        <v>0</v>
      </c>
      <c r="O62">
        <v>0</v>
      </c>
      <c r="P62">
        <v>52.468869565986097</v>
      </c>
      <c r="Q62">
        <v>0</v>
      </c>
      <c r="R62" s="481">
        <v>95.446260869503021</v>
      </c>
      <c r="S62">
        <v>30.553043478168547</v>
      </c>
      <c r="T62">
        <v>0</v>
      </c>
      <c r="U62">
        <v>0</v>
      </c>
      <c r="V62">
        <v>142.31373913027346</v>
      </c>
      <c r="W62">
        <v>0</v>
      </c>
      <c r="X62">
        <v>93.251552795059979</v>
      </c>
      <c r="Y62" s="481">
        <v>0</v>
      </c>
      <c r="Z62">
        <v>21.319875776360277</v>
      </c>
      <c r="AA62">
        <v>101.47857142845169</v>
      </c>
      <c r="AB62">
        <v>28.677309782709926</v>
      </c>
      <c r="AC62">
        <v>99.424999999813735</v>
      </c>
      <c r="AD62">
        <v>0</v>
      </c>
      <c r="AE62">
        <v>0</v>
      </c>
      <c r="AF62" s="481">
        <v>0.16577559607321746</v>
      </c>
      <c r="AG62">
        <v>1.0985857877585659E-2</v>
      </c>
      <c r="AH62">
        <v>151.49602618068457</v>
      </c>
      <c r="AI62">
        <v>331.81440000003204</v>
      </c>
      <c r="AJ62">
        <v>268.26240000035614</v>
      </c>
      <c r="AK62">
        <v>0</v>
      </c>
      <c r="AL62">
        <v>0</v>
      </c>
      <c r="AM62" s="481">
        <v>0</v>
      </c>
      <c r="AN62">
        <v>0</v>
      </c>
      <c r="AO62">
        <v>0</v>
      </c>
      <c r="AP62">
        <v>0</v>
      </c>
      <c r="AQ62">
        <v>0</v>
      </c>
      <c r="AR62">
        <v>0</v>
      </c>
      <c r="AS62">
        <v>0</v>
      </c>
      <c r="AT62" s="481">
        <v>0</v>
      </c>
      <c r="AU62">
        <v>0</v>
      </c>
      <c r="AV62">
        <v>0</v>
      </c>
      <c r="AW62">
        <v>0</v>
      </c>
      <c r="AX62">
        <v>272.38400000007823</v>
      </c>
      <c r="AY62">
        <v>146.80937500006985</v>
      </c>
      <c r="AZ62">
        <v>56.832000000402331</v>
      </c>
      <c r="BB62" s="481">
        <v>74.246736550587229</v>
      </c>
      <c r="BC62">
        <v>60.048082050867379</v>
      </c>
      <c r="BD62">
        <v>72.307199999690056</v>
      </c>
      <c r="BV62" s="481">
        <v>21.319875776360277</v>
      </c>
      <c r="BW62">
        <v>32.081250000046566</v>
      </c>
      <c r="BX62">
        <v>3.4473790322635978E-2</v>
      </c>
      <c r="BY62">
        <v>98.826086957007647</v>
      </c>
      <c r="BZ62">
        <v>58.235593220451847</v>
      </c>
      <c r="CA62">
        <v>0.15229546517002746</v>
      </c>
      <c r="CB62">
        <v>2.6081521738888114E-2</v>
      </c>
      <c r="CC62">
        <v>168.68333333358169</v>
      </c>
      <c r="CD62">
        <v>0</v>
      </c>
      <c r="CE62">
        <v>0.15229546517002746</v>
      </c>
    </row>
    <row r="63" spans="3:83" ht="15.75" customHeight="1" x14ac:dyDescent="0.2">
      <c r="C63" s="284">
        <v>46237.666666666664</v>
      </c>
      <c r="D63">
        <v>2889.312463760376</v>
      </c>
      <c r="E63">
        <v>2889.0453333258629</v>
      </c>
      <c r="F63">
        <v>1931.946666687727</v>
      </c>
      <c r="G63">
        <v>969.72800000011921</v>
      </c>
      <c r="H63">
        <v>364.57871186360717</v>
      </c>
      <c r="I63">
        <v>327.87869549915195</v>
      </c>
      <c r="J63">
        <v>366.34901694953442</v>
      </c>
      <c r="K63" s="481">
        <v>331.29003389924765</v>
      </c>
      <c r="L63">
        <v>532.72298305109143</v>
      </c>
      <c r="M63">
        <v>0</v>
      </c>
      <c r="N63">
        <v>0</v>
      </c>
      <c r="O63">
        <v>0</v>
      </c>
      <c r="P63">
        <v>31.49913043435663</v>
      </c>
      <c r="Q63">
        <v>0</v>
      </c>
      <c r="R63" s="481">
        <v>95.41008695634082</v>
      </c>
      <c r="S63">
        <v>49.483956044539809</v>
      </c>
      <c r="T63">
        <v>0</v>
      </c>
      <c r="U63">
        <v>0</v>
      </c>
      <c r="V63">
        <v>175.76069565210491</v>
      </c>
      <c r="W63">
        <v>0</v>
      </c>
      <c r="X63">
        <v>93.245031055994332</v>
      </c>
      <c r="Y63" s="481">
        <v>0</v>
      </c>
      <c r="Z63">
        <v>12.079968944133725</v>
      </c>
      <c r="AA63">
        <v>95.940993788652122</v>
      </c>
      <c r="AB63">
        <v>28.060559005942196</v>
      </c>
      <c r="AC63">
        <v>114.05357142817229</v>
      </c>
      <c r="AD63">
        <v>0</v>
      </c>
      <c r="AE63">
        <v>0</v>
      </c>
      <c r="AF63" s="481">
        <v>0.16573913043612265</v>
      </c>
      <c r="AG63">
        <v>1.1233695652208553E-2</v>
      </c>
      <c r="AH63">
        <v>146.83695652149618</v>
      </c>
      <c r="AI63">
        <v>329.26719999988563</v>
      </c>
      <c r="AJ63">
        <v>265.85599999967963</v>
      </c>
      <c r="AK63">
        <v>0</v>
      </c>
      <c r="AL63">
        <v>0</v>
      </c>
      <c r="AM63" s="481">
        <v>0</v>
      </c>
      <c r="AN63">
        <v>0</v>
      </c>
      <c r="AO63">
        <v>0</v>
      </c>
      <c r="AP63">
        <v>0</v>
      </c>
      <c r="AQ63">
        <v>0</v>
      </c>
      <c r="AR63">
        <v>0</v>
      </c>
      <c r="AS63">
        <v>0</v>
      </c>
      <c r="AT63" s="481">
        <v>0</v>
      </c>
      <c r="AU63">
        <v>0</v>
      </c>
      <c r="AV63">
        <v>0</v>
      </c>
      <c r="AW63">
        <v>0</v>
      </c>
      <c r="AX63">
        <v>272.77439999999478</v>
      </c>
      <c r="AY63">
        <v>158.7265625</v>
      </c>
      <c r="AZ63">
        <v>61.068799998611212</v>
      </c>
      <c r="BB63" s="481">
        <v>73.382603727164678</v>
      </c>
      <c r="BC63">
        <v>59.338293706066906</v>
      </c>
      <c r="BD63">
        <v>71.030462744645774</v>
      </c>
      <c r="BV63" s="481">
        <v>12.079968944133725</v>
      </c>
      <c r="BW63">
        <v>26.796572580584325</v>
      </c>
      <c r="BX63">
        <v>1.0268145161148823E-2</v>
      </c>
      <c r="BY63">
        <v>98.804347826167941</v>
      </c>
      <c r="BZ63">
        <v>56.593749999767169</v>
      </c>
      <c r="CA63">
        <v>0.15402173913116712</v>
      </c>
      <c r="CB63">
        <v>2.2065217391627812E-2</v>
      </c>
      <c r="CC63">
        <v>180.61666666716337</v>
      </c>
      <c r="CD63">
        <v>0</v>
      </c>
      <c r="CE63">
        <v>0.15402173913116712</v>
      </c>
    </row>
    <row r="64" spans="3:83" ht="15.75" customHeight="1" x14ac:dyDescent="0.2">
      <c r="C64" s="284">
        <v>46237.708333333336</v>
      </c>
      <c r="D64">
        <v>2959.7755362093449</v>
      </c>
      <c r="E64">
        <v>2955.2639999985695</v>
      </c>
      <c r="F64">
        <v>1962.6666666567326</v>
      </c>
      <c r="G64">
        <v>1010.3466666638851</v>
      </c>
      <c r="H64">
        <v>404.32379661127925</v>
      </c>
      <c r="I64">
        <v>334.44881356135011</v>
      </c>
      <c r="J64">
        <v>374.26332203298807</v>
      </c>
      <c r="K64" s="481">
        <v>325.250169493258</v>
      </c>
      <c r="L64">
        <v>524.04920631274581</v>
      </c>
      <c r="M64">
        <v>0</v>
      </c>
      <c r="N64">
        <v>0</v>
      </c>
      <c r="O64">
        <v>0</v>
      </c>
      <c r="P64">
        <v>46.080000000074506</v>
      </c>
      <c r="Q64">
        <v>0</v>
      </c>
      <c r="R64" s="481">
        <v>95.2208695653826</v>
      </c>
      <c r="S64">
        <v>71.993609173223376</v>
      </c>
      <c r="T64">
        <v>0</v>
      </c>
      <c r="U64">
        <v>0</v>
      </c>
      <c r="V64">
        <v>165.95478260889649</v>
      </c>
      <c r="W64">
        <v>0</v>
      </c>
      <c r="X64">
        <v>92.777987421024591</v>
      </c>
      <c r="Y64" s="481">
        <v>0</v>
      </c>
      <c r="Z64">
        <v>7.90625</v>
      </c>
      <c r="AA64">
        <v>103.5008051530458</v>
      </c>
      <c r="AB64">
        <v>28.270186335779727</v>
      </c>
      <c r="AC64">
        <v>110.29503105673939</v>
      </c>
      <c r="AD64">
        <v>0</v>
      </c>
      <c r="AE64">
        <v>0</v>
      </c>
      <c r="AF64" s="481">
        <v>0.16704347825725563</v>
      </c>
      <c r="AG64">
        <v>1.0983695652157621E-2</v>
      </c>
      <c r="AH64">
        <v>141.15088826511055</v>
      </c>
      <c r="AI64">
        <v>327.77094736858271</v>
      </c>
      <c r="AJ64">
        <v>265.31964878086001</v>
      </c>
      <c r="AK64">
        <v>0</v>
      </c>
      <c r="AL64">
        <v>0</v>
      </c>
      <c r="AM64" s="481">
        <v>0</v>
      </c>
      <c r="AN64">
        <v>0</v>
      </c>
      <c r="AO64">
        <v>0</v>
      </c>
      <c r="AP64">
        <v>0</v>
      </c>
      <c r="AQ64">
        <v>0</v>
      </c>
      <c r="AR64">
        <v>0</v>
      </c>
      <c r="AS64">
        <v>0</v>
      </c>
      <c r="AT64" s="481">
        <v>0</v>
      </c>
      <c r="AU64">
        <v>0</v>
      </c>
      <c r="AV64">
        <v>0</v>
      </c>
      <c r="AW64">
        <v>0</v>
      </c>
      <c r="AX64">
        <v>275.71199999982491</v>
      </c>
      <c r="AY64">
        <v>164.45546874997672</v>
      </c>
      <c r="AZ64">
        <v>69.120000001043081</v>
      </c>
      <c r="BB64" s="481">
        <v>72.740972222294658</v>
      </c>
      <c r="BC64">
        <v>58.600152637809515</v>
      </c>
      <c r="BD64">
        <v>69.027137255296111</v>
      </c>
      <c r="BV64" s="481">
        <v>7.90625</v>
      </c>
      <c r="BW64">
        <v>19.490927419392392</v>
      </c>
      <c r="BX64">
        <v>1.9491935483870293E-2</v>
      </c>
      <c r="BY64">
        <v>100.31580177508295</v>
      </c>
      <c r="BZ64">
        <v>55.154166666790843</v>
      </c>
      <c r="CA64">
        <v>0.14350537634436478</v>
      </c>
      <c r="CB64">
        <v>2.872826086945679E-2</v>
      </c>
      <c r="CC64">
        <v>182.54999999981374</v>
      </c>
      <c r="CD64">
        <v>0</v>
      </c>
      <c r="CE64">
        <v>0.14350537634436478</v>
      </c>
    </row>
    <row r="65" spans="3:83" ht="15.75" customHeight="1" x14ac:dyDescent="0.2">
      <c r="C65" s="284">
        <v>46237.75</v>
      </c>
      <c r="D65">
        <v>3015.6057971119881</v>
      </c>
      <c r="E65">
        <v>3010.4115942120552</v>
      </c>
      <c r="F65">
        <v>1955.8400000035763</v>
      </c>
      <c r="G65">
        <v>1084.4160000085831</v>
      </c>
      <c r="H65">
        <v>380.02549152448773</v>
      </c>
      <c r="I65">
        <v>343.24049093946815</v>
      </c>
      <c r="J65">
        <v>377.59566101431847</v>
      </c>
      <c r="K65" s="481">
        <v>338.86200818419456</v>
      </c>
      <c r="L65">
        <v>507.89981063827872</v>
      </c>
      <c r="M65">
        <v>0</v>
      </c>
      <c r="N65">
        <v>0</v>
      </c>
      <c r="O65">
        <v>0</v>
      </c>
      <c r="P65">
        <v>39.023304346948862</v>
      </c>
      <c r="Q65">
        <v>0</v>
      </c>
      <c r="R65" s="481">
        <v>95.301565217319876</v>
      </c>
      <c r="S65">
        <v>86.47234782576561</v>
      </c>
      <c r="T65">
        <v>0</v>
      </c>
      <c r="U65">
        <v>0</v>
      </c>
      <c r="V65">
        <v>126.85356521699578</v>
      </c>
      <c r="W65">
        <v>0</v>
      </c>
      <c r="X65">
        <v>93.149341771379113</v>
      </c>
      <c r="Y65" s="481">
        <v>0</v>
      </c>
      <c r="Z65">
        <v>2.0308618012350053</v>
      </c>
      <c r="AA65">
        <v>103.80043708300218</v>
      </c>
      <c r="AB65">
        <v>28.551242236047983</v>
      </c>
      <c r="AC65">
        <v>111.83812591060996</v>
      </c>
      <c r="AD65">
        <v>0</v>
      </c>
      <c r="AE65">
        <v>0</v>
      </c>
      <c r="AF65" s="481">
        <v>0.16643478260812117</v>
      </c>
      <c r="AG65">
        <v>1.1108695652183087E-2</v>
      </c>
      <c r="AH65">
        <v>151.63172043021768</v>
      </c>
      <c r="AI65">
        <v>329.17625263147056</v>
      </c>
      <c r="AJ65">
        <v>266.39235121943057</v>
      </c>
      <c r="AK65">
        <v>0</v>
      </c>
      <c r="AL65">
        <v>0</v>
      </c>
      <c r="AM65" s="481">
        <v>0</v>
      </c>
      <c r="AN65">
        <v>0</v>
      </c>
      <c r="AO65">
        <v>0</v>
      </c>
      <c r="AP65">
        <v>0</v>
      </c>
      <c r="AQ65">
        <v>0</v>
      </c>
      <c r="AR65">
        <v>0</v>
      </c>
      <c r="AS65">
        <v>0</v>
      </c>
      <c r="AT65" s="481">
        <v>0</v>
      </c>
      <c r="AU65">
        <v>0</v>
      </c>
      <c r="AV65">
        <v>0</v>
      </c>
      <c r="AW65">
        <v>0</v>
      </c>
      <c r="AX65">
        <v>280.45440000016242</v>
      </c>
      <c r="AY65">
        <v>172.82265624997672</v>
      </c>
      <c r="AZ65">
        <v>71.679999999701977</v>
      </c>
      <c r="BB65" s="481">
        <v>74.664398734108545</v>
      </c>
      <c r="BC65">
        <v>60.815194682218134</v>
      </c>
      <c r="BD65">
        <v>72.755199999548495</v>
      </c>
      <c r="BV65" s="481">
        <v>2.0308618012350053</v>
      </c>
      <c r="BW65">
        <v>0</v>
      </c>
      <c r="BX65">
        <v>2.5419354838732033E-2</v>
      </c>
      <c r="BY65">
        <v>98.870967742055655</v>
      </c>
      <c r="BZ65">
        <v>56.779166666558012</v>
      </c>
      <c r="CA65">
        <v>0.14177419354746235</v>
      </c>
      <c r="CB65">
        <v>2.9681451612759702E-2</v>
      </c>
      <c r="CC65">
        <v>179.70000000018626</v>
      </c>
      <c r="CD65">
        <v>0</v>
      </c>
      <c r="CE65">
        <v>0.14177419354746235</v>
      </c>
    </row>
    <row r="66" spans="3:83" ht="15.75" customHeight="1" x14ac:dyDescent="0.2">
      <c r="C66" s="284">
        <v>46237.791666666664</v>
      </c>
      <c r="D66">
        <v>3020.7999999821186</v>
      </c>
      <c r="E66">
        <v>3014.1217391490936</v>
      </c>
      <c r="F66">
        <v>1979.7333333492279</v>
      </c>
      <c r="G66">
        <v>1051.3957101404667</v>
      </c>
      <c r="H66">
        <v>404.84447457641363</v>
      </c>
      <c r="I66">
        <v>343.18662770465016</v>
      </c>
      <c r="J66">
        <v>377.01872589439154</v>
      </c>
      <c r="K66" s="481">
        <v>341.55995791405439</v>
      </c>
      <c r="L66">
        <v>510.61152542382479</v>
      </c>
      <c r="M66">
        <v>0</v>
      </c>
      <c r="N66">
        <v>0</v>
      </c>
      <c r="O66">
        <v>0</v>
      </c>
      <c r="P66">
        <v>34.738828986883163</v>
      </c>
      <c r="Q66">
        <v>0</v>
      </c>
      <c r="R66" s="481">
        <v>95.440695651806891</v>
      </c>
      <c r="S66">
        <v>91.102608695626259</v>
      </c>
      <c r="T66">
        <v>0</v>
      </c>
      <c r="U66">
        <v>0</v>
      </c>
      <c r="V66">
        <v>155.26956521812826</v>
      </c>
      <c r="W66">
        <v>0</v>
      </c>
      <c r="X66">
        <v>93.439440993592143</v>
      </c>
      <c r="Y66" s="481">
        <v>0.43017578125</v>
      </c>
      <c r="Z66">
        <v>0</v>
      </c>
      <c r="AA66">
        <v>101.88231754675508</v>
      </c>
      <c r="AB66">
        <v>28.067766318563372</v>
      </c>
      <c r="AC66">
        <v>110.82264660391957</v>
      </c>
      <c r="AD66">
        <v>0</v>
      </c>
      <c r="AE66">
        <v>0</v>
      </c>
      <c r="AF66" s="481">
        <v>0.1677391304365301</v>
      </c>
      <c r="AG66">
        <v>1.0858695652132155E-2</v>
      </c>
      <c r="AH66">
        <v>154.05434782616794</v>
      </c>
      <c r="AI66">
        <v>331.67360000009649</v>
      </c>
      <c r="AJ66">
        <v>268.92799999937415</v>
      </c>
      <c r="AK66">
        <v>0</v>
      </c>
      <c r="AL66">
        <v>0</v>
      </c>
      <c r="AM66" s="481">
        <v>0</v>
      </c>
      <c r="AN66">
        <v>0</v>
      </c>
      <c r="AO66">
        <v>0</v>
      </c>
      <c r="AP66">
        <v>0</v>
      </c>
      <c r="AQ66">
        <v>0</v>
      </c>
      <c r="AR66">
        <v>0</v>
      </c>
      <c r="AS66">
        <v>0</v>
      </c>
      <c r="AT66" s="481">
        <v>0</v>
      </c>
      <c r="AU66">
        <v>0</v>
      </c>
      <c r="AV66">
        <v>0</v>
      </c>
      <c r="AW66">
        <v>0</v>
      </c>
      <c r="AX66">
        <v>276.18551898747683</v>
      </c>
      <c r="AY66">
        <v>176.625</v>
      </c>
      <c r="AZ66">
        <v>75.776000000536442</v>
      </c>
      <c r="BB66" s="481">
        <v>74.441851265844889</v>
      </c>
      <c r="BC66">
        <v>60.627380720339715</v>
      </c>
      <c r="BD66">
        <v>73.568243038840592</v>
      </c>
      <c r="BV66" s="481">
        <v>0</v>
      </c>
      <c r="BW66">
        <v>0</v>
      </c>
      <c r="BX66">
        <v>6.8387096773676603E-3</v>
      </c>
      <c r="BY66">
        <v>98.878447873517871</v>
      </c>
      <c r="BZ66">
        <v>56.029166666790843</v>
      </c>
      <c r="CA66">
        <v>0.15213347358621832</v>
      </c>
      <c r="CB66">
        <v>2.8834852735144523E-2</v>
      </c>
      <c r="CC66">
        <v>192.09166666679084</v>
      </c>
      <c r="CD66">
        <v>0</v>
      </c>
      <c r="CE66">
        <v>0.15213347358621832</v>
      </c>
    </row>
    <row r="67" spans="3:83" ht="15.75" customHeight="1" x14ac:dyDescent="0.2">
      <c r="C67" s="284">
        <v>46237.833333333336</v>
      </c>
      <c r="D67">
        <v>2974.3786666989326</v>
      </c>
      <c r="E67">
        <v>2969.5999999642372</v>
      </c>
      <c r="F67">
        <v>1929.2159999907017</v>
      </c>
      <c r="G67">
        <v>1062.8229565322399</v>
      </c>
      <c r="H67">
        <v>395.85410169512033</v>
      </c>
      <c r="I67">
        <v>342.29369491711259</v>
      </c>
      <c r="J67">
        <v>380.39415546506643</v>
      </c>
      <c r="K67" s="481">
        <v>333.5115932226181</v>
      </c>
      <c r="L67">
        <v>472.86815819144249</v>
      </c>
      <c r="M67">
        <v>0</v>
      </c>
      <c r="N67">
        <v>0</v>
      </c>
      <c r="O67">
        <v>0</v>
      </c>
      <c r="P67">
        <v>42.461866665631533</v>
      </c>
      <c r="Q67">
        <v>0</v>
      </c>
      <c r="R67" s="481">
        <v>95.52139130467549</v>
      </c>
      <c r="S67">
        <v>91.536695652641356</v>
      </c>
      <c r="T67">
        <v>0</v>
      </c>
      <c r="U67">
        <v>0</v>
      </c>
      <c r="V67">
        <v>140.7443478256464</v>
      </c>
      <c r="W67">
        <v>0</v>
      </c>
      <c r="X67">
        <v>93.176309398375452</v>
      </c>
      <c r="Y67" s="481">
        <v>0</v>
      </c>
      <c r="Z67">
        <v>0</v>
      </c>
      <c r="AA67">
        <v>104.81106185121462</v>
      </c>
      <c r="AB67">
        <v>28.50975034525618</v>
      </c>
      <c r="AC67">
        <v>107.90992879774421</v>
      </c>
      <c r="AD67">
        <v>0</v>
      </c>
      <c r="AE67">
        <v>0</v>
      </c>
      <c r="AF67" s="481">
        <v>0.16776250584371155</v>
      </c>
      <c r="AG67">
        <v>1.1110273492249689E-2</v>
      </c>
      <c r="AH67">
        <v>146.54347826074809</v>
      </c>
      <c r="AI67">
        <v>327.83177142846398</v>
      </c>
      <c r="AJ67">
        <v>265.23535609804094</v>
      </c>
      <c r="AK67">
        <v>0</v>
      </c>
      <c r="AL67">
        <v>0</v>
      </c>
      <c r="AM67" s="481">
        <v>0</v>
      </c>
      <c r="AN67">
        <v>0</v>
      </c>
      <c r="AO67">
        <v>0</v>
      </c>
      <c r="AP67">
        <v>0</v>
      </c>
      <c r="AQ67">
        <v>0</v>
      </c>
      <c r="AR67">
        <v>0</v>
      </c>
      <c r="AS67">
        <v>0</v>
      </c>
      <c r="AT67" s="481">
        <v>0</v>
      </c>
      <c r="AU67">
        <v>0</v>
      </c>
      <c r="AV67">
        <v>0</v>
      </c>
      <c r="AW67">
        <v>0</v>
      </c>
      <c r="AX67">
        <v>285.22248101234436</v>
      </c>
      <c r="AY67">
        <v>172.296875</v>
      </c>
      <c r="AZ67">
        <v>73.727999998256564</v>
      </c>
      <c r="BB67" s="481">
        <v>74.746874999953434</v>
      </c>
      <c r="BC67">
        <v>60.76621472183615</v>
      </c>
      <c r="BD67">
        <v>73.586956961080432</v>
      </c>
      <c r="BV67" s="481">
        <v>0</v>
      </c>
      <c r="BW67">
        <v>0</v>
      </c>
      <c r="BX67">
        <v>1.5407608695682029E-2</v>
      </c>
      <c r="BY67">
        <v>100.15217391401529</v>
      </c>
      <c r="BZ67">
        <v>55.002083333441988</v>
      </c>
      <c r="CA67">
        <v>0.13690217391376791</v>
      </c>
      <c r="CB67">
        <v>3.3475543478289183E-2</v>
      </c>
      <c r="CC67">
        <v>161.05833333265036</v>
      </c>
      <c r="CD67">
        <v>0</v>
      </c>
      <c r="CE67">
        <v>0.13690217391376791</v>
      </c>
    </row>
    <row r="68" spans="3:83" ht="15.75" customHeight="1" x14ac:dyDescent="0.2">
      <c r="C68" s="284">
        <v>46237.875</v>
      </c>
      <c r="D68">
        <v>3020.7703188061714</v>
      </c>
      <c r="E68">
        <v>3025.5786666870117</v>
      </c>
      <c r="F68">
        <v>1993.3866666555405</v>
      </c>
      <c r="G68">
        <v>1050.0006956458092</v>
      </c>
      <c r="H68">
        <v>381.55281355977058</v>
      </c>
      <c r="I68">
        <v>336.67037287726998</v>
      </c>
      <c r="J68">
        <v>378.91471186280251</v>
      </c>
      <c r="K68" s="481">
        <v>340.31272472441196</v>
      </c>
      <c r="L68">
        <v>547.24411299452186</v>
      </c>
      <c r="M68">
        <v>0</v>
      </c>
      <c r="N68">
        <v>0</v>
      </c>
      <c r="O68">
        <v>0</v>
      </c>
      <c r="P68">
        <v>30.397217391990125</v>
      </c>
      <c r="Q68">
        <v>0</v>
      </c>
      <c r="R68" s="481">
        <v>95.588173912838101</v>
      </c>
      <c r="S68">
        <v>91.202782608568668</v>
      </c>
      <c r="T68">
        <v>0</v>
      </c>
      <c r="U68">
        <v>0</v>
      </c>
      <c r="V68">
        <v>140.64417391270399</v>
      </c>
      <c r="W68">
        <v>0</v>
      </c>
      <c r="X68">
        <v>92.831454576924443</v>
      </c>
      <c r="Y68" s="481">
        <v>0</v>
      </c>
      <c r="Z68">
        <v>0</v>
      </c>
      <c r="AA68">
        <v>100.73519203066826</v>
      </c>
      <c r="AB68">
        <v>28.312234888784587</v>
      </c>
      <c r="AC68">
        <v>106.89203160628676</v>
      </c>
      <c r="AD68">
        <v>0</v>
      </c>
      <c r="AE68">
        <v>0</v>
      </c>
      <c r="AF68" s="481">
        <v>0.16774193548917538</v>
      </c>
      <c r="AG68">
        <v>1.0983870967720577E-2</v>
      </c>
      <c r="AH68">
        <v>153.93174380622804</v>
      </c>
      <c r="AI68">
        <v>323.0118496241048</v>
      </c>
      <c r="AJ68">
        <v>259.91024390235543</v>
      </c>
      <c r="AK68">
        <v>0</v>
      </c>
      <c r="AL68">
        <v>0</v>
      </c>
      <c r="AM68" s="481">
        <v>0</v>
      </c>
      <c r="AN68">
        <v>0</v>
      </c>
      <c r="AO68">
        <v>0</v>
      </c>
      <c r="AP68">
        <v>0</v>
      </c>
      <c r="AQ68">
        <v>0</v>
      </c>
      <c r="AR68">
        <v>0</v>
      </c>
      <c r="AS68">
        <v>0</v>
      </c>
      <c r="AT68" s="481">
        <v>0</v>
      </c>
      <c r="AU68">
        <v>0</v>
      </c>
      <c r="AV68">
        <v>0</v>
      </c>
      <c r="AW68">
        <v>0</v>
      </c>
      <c r="AX68">
        <v>284.14720000000671</v>
      </c>
      <c r="AY68">
        <v>169.9375</v>
      </c>
      <c r="AZ68">
        <v>72.844800001010299</v>
      </c>
      <c r="BB68" s="481">
        <v>74.139062500093132</v>
      </c>
      <c r="BC68">
        <v>60.444681480526924</v>
      </c>
      <c r="BD68">
        <v>73.228799999691546</v>
      </c>
      <c r="BV68" s="481">
        <v>0</v>
      </c>
      <c r="BW68">
        <v>0</v>
      </c>
      <c r="BX68">
        <v>3.0782608695631097E-2</v>
      </c>
      <c r="BY68">
        <v>99.603786814957857</v>
      </c>
      <c r="BZ68">
        <v>55.320833333069459</v>
      </c>
      <c r="CA68">
        <v>0.13714177185465815</v>
      </c>
      <c r="CB68">
        <v>3.3258152173857525E-2</v>
      </c>
      <c r="CC68">
        <v>218.10762711893767</v>
      </c>
      <c r="CD68">
        <v>0</v>
      </c>
      <c r="CE68">
        <v>0.13714177185465815</v>
      </c>
    </row>
    <row r="69" spans="3:83" ht="15.75" customHeight="1" x14ac:dyDescent="0.2">
      <c r="C69" s="284">
        <v>46237.916666666664</v>
      </c>
      <c r="D69">
        <v>2856.3070145249367</v>
      </c>
      <c r="E69">
        <v>2839.8933333158493</v>
      </c>
      <c r="F69">
        <v>1841.0035942196846</v>
      </c>
      <c r="G69">
        <v>1010.6286376714706</v>
      </c>
      <c r="H69">
        <v>342.95322034135461</v>
      </c>
      <c r="I69">
        <v>344.64213208854198</v>
      </c>
      <c r="J69">
        <v>366.07132203131914</v>
      </c>
      <c r="K69" s="481">
        <v>333.25903448462486</v>
      </c>
      <c r="L69">
        <v>453.30223729088902</v>
      </c>
      <c r="M69">
        <v>0</v>
      </c>
      <c r="N69">
        <v>0</v>
      </c>
      <c r="O69">
        <v>0</v>
      </c>
      <c r="P69">
        <v>21.826782608404756</v>
      </c>
      <c r="Q69">
        <v>0</v>
      </c>
      <c r="R69" s="481">
        <v>95.688347826246172</v>
      </c>
      <c r="S69">
        <v>91.603478261269629</v>
      </c>
      <c r="T69">
        <v>0</v>
      </c>
      <c r="U69">
        <v>0</v>
      </c>
      <c r="V69">
        <v>113.59721739124507</v>
      </c>
      <c r="W69">
        <v>0</v>
      </c>
      <c r="X69">
        <v>92.108005520887673</v>
      </c>
      <c r="Y69" s="481">
        <v>0</v>
      </c>
      <c r="Z69">
        <v>0</v>
      </c>
      <c r="AA69">
        <v>88.121551350690424</v>
      </c>
      <c r="AB69">
        <v>28.054519000463188</v>
      </c>
      <c r="AC69">
        <v>128.22192147746682</v>
      </c>
      <c r="AD69">
        <v>0</v>
      </c>
      <c r="AE69">
        <v>0</v>
      </c>
      <c r="AF69" s="481">
        <v>0.1677419354855374</v>
      </c>
      <c r="AG69">
        <v>1.0983870967720577E-2</v>
      </c>
      <c r="AH69">
        <v>147.31825619377196</v>
      </c>
      <c r="AI69">
        <v>332.87477894732729</v>
      </c>
      <c r="AJ69">
        <v>268.99200000055134</v>
      </c>
      <c r="AK69">
        <v>0</v>
      </c>
      <c r="AL69">
        <v>0</v>
      </c>
      <c r="AM69" s="481">
        <v>0</v>
      </c>
      <c r="AN69">
        <v>0</v>
      </c>
      <c r="AO69">
        <v>0</v>
      </c>
      <c r="AP69">
        <v>0</v>
      </c>
      <c r="AQ69">
        <v>0</v>
      </c>
      <c r="AR69">
        <v>0</v>
      </c>
      <c r="AS69">
        <v>0</v>
      </c>
      <c r="AT69" s="481">
        <v>0</v>
      </c>
      <c r="AU69">
        <v>0</v>
      </c>
      <c r="AV69">
        <v>0</v>
      </c>
      <c r="AW69">
        <v>0</v>
      </c>
      <c r="AX69">
        <v>272.12800000002608</v>
      </c>
      <c r="AY69">
        <v>167.140625</v>
      </c>
      <c r="AZ69">
        <v>74.752000000327826</v>
      </c>
      <c r="BB69" s="481">
        <v>74.7734375</v>
      </c>
      <c r="BC69">
        <v>61.158400001004338</v>
      </c>
      <c r="BD69">
        <v>73.647170371375978</v>
      </c>
      <c r="BV69" s="481">
        <v>0</v>
      </c>
      <c r="BW69">
        <v>0</v>
      </c>
      <c r="BX69">
        <v>1.3763586956429208E-2</v>
      </c>
      <c r="BY69">
        <v>87.00490883551538</v>
      </c>
      <c r="BZ69">
        <v>57.904166666790843</v>
      </c>
      <c r="CA69">
        <v>0.13147779336213716</v>
      </c>
      <c r="CB69">
        <v>1.9249999999829015E-2</v>
      </c>
      <c r="CC69">
        <v>157.54237288143486</v>
      </c>
      <c r="CD69">
        <v>0</v>
      </c>
      <c r="CE69">
        <v>0.13147779336213716</v>
      </c>
    </row>
    <row r="70" spans="3:83" ht="15.75" customHeight="1" x14ac:dyDescent="0.2">
      <c r="C70" s="284">
        <v>46237.958333333336</v>
      </c>
      <c r="D70">
        <v>2906.1119999885559</v>
      </c>
      <c r="E70">
        <v>2906.1120000183582</v>
      </c>
      <c r="F70">
        <v>1904.1057391166687</v>
      </c>
      <c r="G70">
        <v>1035.2343188524246</v>
      </c>
      <c r="H70">
        <v>350.75318045914173</v>
      </c>
      <c r="I70">
        <v>329.40532295405865</v>
      </c>
      <c r="J70">
        <v>384.58648702502251</v>
      </c>
      <c r="K70" s="481">
        <v>345.63043887913227</v>
      </c>
      <c r="L70">
        <v>491.15002530068159</v>
      </c>
      <c r="M70">
        <v>0</v>
      </c>
      <c r="N70">
        <v>0</v>
      </c>
      <c r="O70">
        <v>0</v>
      </c>
      <c r="P70">
        <v>22.994488889351487</v>
      </c>
      <c r="Q70">
        <v>0</v>
      </c>
      <c r="R70" s="481">
        <v>95.69947826070711</v>
      </c>
      <c r="S70">
        <v>90.957913042977452</v>
      </c>
      <c r="T70">
        <v>0</v>
      </c>
      <c r="U70">
        <v>0</v>
      </c>
      <c r="V70">
        <v>117.60417391359806</v>
      </c>
      <c r="W70">
        <v>0</v>
      </c>
      <c r="X70">
        <v>93.658085317816585</v>
      </c>
      <c r="Y70" s="481">
        <v>0.4248046875</v>
      </c>
      <c r="Z70">
        <v>0</v>
      </c>
      <c r="AA70">
        <v>94.091569767333567</v>
      </c>
      <c r="AB70">
        <v>28.206350564491004</v>
      </c>
      <c r="AC70">
        <v>106.61658784002066</v>
      </c>
      <c r="AD70">
        <v>0</v>
      </c>
      <c r="AE70">
        <v>6.7500000000109139E-3</v>
      </c>
      <c r="AF70" s="481">
        <v>0.16971014492082759</v>
      </c>
      <c r="AG70">
        <v>1.0856767180939642E-2</v>
      </c>
      <c r="AH70">
        <v>154.35869565233588</v>
      </c>
      <c r="AI70">
        <v>324.99199999985285</v>
      </c>
      <c r="AJ70">
        <v>262.32319999951869</v>
      </c>
      <c r="AK70">
        <v>0</v>
      </c>
      <c r="AL70">
        <v>0</v>
      </c>
      <c r="AM70" s="481">
        <v>0</v>
      </c>
      <c r="AN70">
        <v>0</v>
      </c>
      <c r="AO70">
        <v>0</v>
      </c>
      <c r="AP70">
        <v>0</v>
      </c>
      <c r="AQ70">
        <v>0</v>
      </c>
      <c r="AR70">
        <v>0</v>
      </c>
      <c r="AS70">
        <v>0</v>
      </c>
      <c r="AT70" s="481">
        <v>0</v>
      </c>
      <c r="AU70">
        <v>0</v>
      </c>
      <c r="AV70">
        <v>0</v>
      </c>
      <c r="AW70">
        <v>0</v>
      </c>
      <c r="AX70">
        <v>268.03200000012293</v>
      </c>
      <c r="AY70">
        <v>167.40625</v>
      </c>
      <c r="AZ70">
        <v>74.240000000223517</v>
      </c>
      <c r="BB70" s="481">
        <v>75.159058544202708</v>
      </c>
      <c r="BC70">
        <v>60.755199999548495</v>
      </c>
      <c r="BD70">
        <v>73.264829629100859</v>
      </c>
      <c r="BV70" s="481">
        <v>0</v>
      </c>
      <c r="BW70">
        <v>0</v>
      </c>
      <c r="BX70">
        <v>6.5461956523904519E-3</v>
      </c>
      <c r="BY70">
        <v>95.717391304671764</v>
      </c>
      <c r="BZ70">
        <v>58.154166666790843</v>
      </c>
      <c r="CA70">
        <v>0.1478043478264226</v>
      </c>
      <c r="CB70">
        <v>3.0869565217471973E-2</v>
      </c>
      <c r="CC70">
        <v>177.71186440717429</v>
      </c>
      <c r="CD70">
        <v>0</v>
      </c>
      <c r="CE70">
        <v>0.1478043478264226</v>
      </c>
    </row>
    <row r="71" spans="3:83" ht="15.75" customHeight="1" x14ac:dyDescent="0.2">
      <c r="C71" s="284">
        <v>46238</v>
      </c>
      <c r="D71">
        <v>2856.2773333191872</v>
      </c>
      <c r="E71">
        <v>2856.7819130420685</v>
      </c>
      <c r="F71">
        <v>1851.3920000195503</v>
      </c>
      <c r="G71">
        <v>1018.5683478266001</v>
      </c>
      <c r="H71">
        <v>362.63308722153306</v>
      </c>
      <c r="I71">
        <v>312.984409365803</v>
      </c>
      <c r="J71">
        <v>369.95608223974705</v>
      </c>
      <c r="K71" s="481">
        <v>318.38478496670723</v>
      </c>
      <c r="L71">
        <v>480.8863136805594</v>
      </c>
      <c r="M71">
        <v>0</v>
      </c>
      <c r="N71">
        <v>0</v>
      </c>
      <c r="O71">
        <v>0</v>
      </c>
      <c r="P71">
        <v>32.30151111073792</v>
      </c>
      <c r="Q71">
        <v>0</v>
      </c>
      <c r="R71" s="481">
        <v>95.79099516896531</v>
      </c>
      <c r="S71">
        <v>91.336347825825214</v>
      </c>
      <c r="T71">
        <v>0</v>
      </c>
      <c r="U71">
        <v>0</v>
      </c>
      <c r="V71">
        <v>124.07986086979508</v>
      </c>
      <c r="W71">
        <v>0</v>
      </c>
      <c r="X71">
        <v>93.370555124245584</v>
      </c>
      <c r="Y71" s="481">
        <v>0</v>
      </c>
      <c r="Z71">
        <v>0</v>
      </c>
      <c r="AA71">
        <v>93.5625</v>
      </c>
      <c r="AB71">
        <v>28.524456521961838</v>
      </c>
      <c r="AC71">
        <v>88.847826085984707</v>
      </c>
      <c r="AD71">
        <v>0</v>
      </c>
      <c r="AE71">
        <v>0</v>
      </c>
      <c r="AF71" s="481">
        <v>0.16573913044339861</v>
      </c>
      <c r="AG71">
        <v>1.0858695652359529E-2</v>
      </c>
      <c r="AH71">
        <v>135.42391304392368</v>
      </c>
      <c r="AI71">
        <v>317.60320000024512</v>
      </c>
      <c r="AJ71">
        <v>256.06400000024587</v>
      </c>
      <c r="AK71">
        <v>0</v>
      </c>
      <c r="AL71">
        <v>0</v>
      </c>
      <c r="AM71" s="481">
        <v>0</v>
      </c>
      <c r="AN71">
        <v>0</v>
      </c>
      <c r="AO71">
        <v>0</v>
      </c>
      <c r="AP71">
        <v>0</v>
      </c>
      <c r="AQ71">
        <v>0</v>
      </c>
      <c r="AR71">
        <v>0</v>
      </c>
      <c r="AS71">
        <v>0</v>
      </c>
      <c r="AT71" s="481">
        <v>0</v>
      </c>
      <c r="AU71">
        <v>0</v>
      </c>
      <c r="AV71">
        <v>0</v>
      </c>
      <c r="AW71">
        <v>0</v>
      </c>
      <c r="AX71">
        <v>268.60160000016913</v>
      </c>
      <c r="AY71">
        <v>164</v>
      </c>
      <c r="AZ71">
        <v>73.702399998903275</v>
      </c>
      <c r="BB71" s="481">
        <v>74.055785205680877</v>
      </c>
      <c r="BC71">
        <v>59.545599999837577</v>
      </c>
      <c r="BD71">
        <v>72.436496202833951</v>
      </c>
      <c r="BV71" s="481">
        <v>0</v>
      </c>
      <c r="BW71">
        <v>0</v>
      </c>
      <c r="BX71">
        <v>1.6092741935381127E-2</v>
      </c>
      <c r="BY71">
        <v>99.891304347664118</v>
      </c>
      <c r="BZ71">
        <v>55.918749999953434</v>
      </c>
      <c r="CA71">
        <v>0.13318560074822017</v>
      </c>
      <c r="CB71">
        <v>3.3135869565285248E-2</v>
      </c>
      <c r="CC71">
        <v>171.4964689258486</v>
      </c>
      <c r="CD71">
        <v>0</v>
      </c>
      <c r="CE71">
        <v>0.13318560074822017</v>
      </c>
    </row>
    <row r="72" spans="3:83" ht="15.75" customHeight="1" x14ac:dyDescent="0.2">
      <c r="C72" s="284">
        <v>46238.041666666664</v>
      </c>
      <c r="D72">
        <v>2889.7280000150204</v>
      </c>
      <c r="E72">
        <v>2874.2047536075115</v>
      </c>
      <c r="F72">
        <v>1897.8133333325386</v>
      </c>
      <c r="G72">
        <v>994.17043478786945</v>
      </c>
      <c r="H72">
        <v>349.32524137943983</v>
      </c>
      <c r="I72">
        <v>322.68149152398109</v>
      </c>
      <c r="J72">
        <v>386.57765516638756</v>
      </c>
      <c r="K72" s="481">
        <v>331.63715253770351</v>
      </c>
      <c r="L72">
        <v>509.22305084764957</v>
      </c>
      <c r="M72">
        <v>0</v>
      </c>
      <c r="N72">
        <v>0</v>
      </c>
      <c r="O72">
        <v>0</v>
      </c>
      <c r="P72">
        <v>24.576000000350177</v>
      </c>
      <c r="Q72">
        <v>0</v>
      </c>
      <c r="R72" s="481">
        <v>95.631335265934467</v>
      </c>
      <c r="S72">
        <v>90.890070393681526</v>
      </c>
      <c r="T72">
        <v>0</v>
      </c>
      <c r="U72">
        <v>0</v>
      </c>
      <c r="V72">
        <v>117.60848130006343</v>
      </c>
      <c r="W72">
        <v>0</v>
      </c>
      <c r="X72">
        <v>93.420807453338057</v>
      </c>
      <c r="Y72" s="481">
        <v>0</v>
      </c>
      <c r="Z72">
        <v>0</v>
      </c>
      <c r="AA72">
        <v>99.483695652335882</v>
      </c>
      <c r="AB72">
        <v>28.099767080508173</v>
      </c>
      <c r="AC72">
        <v>94.208074534311891</v>
      </c>
      <c r="AD72">
        <v>0</v>
      </c>
      <c r="AE72">
        <v>0</v>
      </c>
      <c r="AF72" s="481">
        <v>0.16973913042602362</v>
      </c>
      <c r="AG72">
        <v>1.0858695652132155E-2</v>
      </c>
      <c r="AH72">
        <v>142.79347826074809</v>
      </c>
      <c r="AI72">
        <v>329.58852682937868</v>
      </c>
      <c r="AJ72">
        <v>266.17599999997765</v>
      </c>
      <c r="AK72">
        <v>0</v>
      </c>
      <c r="AL72">
        <v>0</v>
      </c>
      <c r="AM72" s="481">
        <v>0</v>
      </c>
      <c r="AN72">
        <v>0</v>
      </c>
      <c r="AO72">
        <v>0</v>
      </c>
      <c r="AP72">
        <v>0</v>
      </c>
      <c r="AQ72">
        <v>0</v>
      </c>
      <c r="AR72">
        <v>0</v>
      </c>
      <c r="AS72">
        <v>0</v>
      </c>
      <c r="AT72" s="481">
        <v>0</v>
      </c>
      <c r="AU72">
        <v>0</v>
      </c>
      <c r="AV72">
        <v>0</v>
      </c>
      <c r="AW72">
        <v>0</v>
      </c>
      <c r="AX72">
        <v>270.46399999968708</v>
      </c>
      <c r="AY72">
        <v>162.7890625</v>
      </c>
      <c r="AZ72">
        <v>75.136000001803041</v>
      </c>
      <c r="BB72" s="481">
        <v>74.235156250069849</v>
      </c>
      <c r="BC72">
        <v>60.582399999722838</v>
      </c>
      <c r="BD72">
        <v>72.939503797329962</v>
      </c>
      <c r="BV72" s="481">
        <v>0</v>
      </c>
      <c r="BW72">
        <v>0</v>
      </c>
      <c r="BX72">
        <v>3.9964323281878933E-2</v>
      </c>
      <c r="BY72">
        <v>99.804347826167941</v>
      </c>
      <c r="BZ72">
        <v>56.456250000046566</v>
      </c>
      <c r="CA72">
        <v>0.13277092099087895</v>
      </c>
      <c r="CB72">
        <v>3.5369565217251875E-2</v>
      </c>
      <c r="CC72">
        <v>176.22500000055879</v>
      </c>
      <c r="CD72">
        <v>0</v>
      </c>
      <c r="CE72">
        <v>0.13277092099087895</v>
      </c>
    </row>
    <row r="73" spans="3:83" ht="15.75" customHeight="1" x14ac:dyDescent="0.2">
      <c r="C73" s="284">
        <v>46238.083333333336</v>
      </c>
      <c r="D73">
        <v>2945.8253913223743</v>
      </c>
      <c r="E73">
        <v>2961.4079999923706</v>
      </c>
      <c r="F73">
        <v>1946.9653333127499</v>
      </c>
      <c r="G73">
        <v>1022.5753043442965</v>
      </c>
      <c r="H73">
        <v>374.53323670104146</v>
      </c>
      <c r="I73">
        <v>321.46118994802237</v>
      </c>
      <c r="J73">
        <v>383.49428404867649</v>
      </c>
      <c r="K73" s="481">
        <v>348.32996843755245</v>
      </c>
      <c r="L73">
        <v>514.63810169324279</v>
      </c>
      <c r="M73">
        <v>0</v>
      </c>
      <c r="N73">
        <v>0</v>
      </c>
      <c r="O73">
        <v>0</v>
      </c>
      <c r="P73">
        <v>38.911999999545515</v>
      </c>
      <c r="Q73">
        <v>0</v>
      </c>
      <c r="R73" s="481">
        <v>95.373109179083258</v>
      </c>
      <c r="S73">
        <v>90.469233954325318</v>
      </c>
      <c r="T73">
        <v>0</v>
      </c>
      <c r="U73">
        <v>0</v>
      </c>
      <c r="V73">
        <v>114.22511869948357</v>
      </c>
      <c r="W73">
        <v>0</v>
      </c>
      <c r="X73">
        <v>93.464285714086145</v>
      </c>
      <c r="Y73" s="481">
        <v>0</v>
      </c>
      <c r="Z73">
        <v>0</v>
      </c>
      <c r="AA73">
        <v>99.492236024700105</v>
      </c>
      <c r="AB73">
        <v>28.270186335779727</v>
      </c>
      <c r="AC73">
        <v>91.027950310148299</v>
      </c>
      <c r="AD73">
        <v>0</v>
      </c>
      <c r="AE73">
        <v>0</v>
      </c>
      <c r="AF73" s="481">
        <v>0.16773913043289213</v>
      </c>
      <c r="AG73">
        <v>1.086141304335797E-2</v>
      </c>
      <c r="AH73">
        <v>160.21739130467176</v>
      </c>
      <c r="AI73">
        <v>327.05368855502456</v>
      </c>
      <c r="AJ73">
        <v>263.29600000008941</v>
      </c>
      <c r="AK73">
        <v>0</v>
      </c>
      <c r="AL73">
        <v>0</v>
      </c>
      <c r="AM73" s="481">
        <v>0</v>
      </c>
      <c r="AN73">
        <v>0</v>
      </c>
      <c r="AO73">
        <v>0</v>
      </c>
      <c r="AP73">
        <v>0</v>
      </c>
      <c r="AQ73">
        <v>0</v>
      </c>
      <c r="AR73">
        <v>0</v>
      </c>
      <c r="AS73">
        <v>0</v>
      </c>
      <c r="AT73" s="481">
        <v>0</v>
      </c>
      <c r="AU73">
        <v>0</v>
      </c>
      <c r="AV73">
        <v>0</v>
      </c>
      <c r="AW73">
        <v>0</v>
      </c>
      <c r="AX73">
        <v>271.36000000033528</v>
      </c>
      <c r="AY73">
        <v>160.734375</v>
      </c>
      <c r="AZ73">
        <v>74.240000000223517</v>
      </c>
      <c r="BB73" s="481">
        <v>74.243750000023283</v>
      </c>
      <c r="BC73">
        <v>60.061326581984758</v>
      </c>
      <c r="BD73">
        <v>73.959129113703966</v>
      </c>
      <c r="BV73" s="481">
        <v>0</v>
      </c>
      <c r="BW73">
        <v>0</v>
      </c>
      <c r="BX73">
        <v>4.0584239130566857E-2</v>
      </c>
      <c r="BY73">
        <v>98.913043478503823</v>
      </c>
      <c r="BZ73">
        <v>56.154166666558012</v>
      </c>
      <c r="CA73">
        <v>0.1341956521737302</v>
      </c>
      <c r="CB73">
        <v>3.5809782608794194E-2</v>
      </c>
      <c r="CC73">
        <v>178.7333333324641</v>
      </c>
      <c r="CD73">
        <v>0</v>
      </c>
      <c r="CE73">
        <v>0.1341956521737302</v>
      </c>
    </row>
    <row r="74" spans="3:83" ht="15.75" customHeight="1" x14ac:dyDescent="0.2">
      <c r="C74" s="284">
        <v>46238.125</v>
      </c>
      <c r="D74">
        <v>2824.0732753276825</v>
      </c>
      <c r="E74">
        <v>2823.6874203085899</v>
      </c>
      <c r="F74">
        <v>1824.0853333473206</v>
      </c>
      <c r="G74">
        <v>1018.6573913097382</v>
      </c>
      <c r="H74">
        <v>324.85876329615712</v>
      </c>
      <c r="I74">
        <v>342.88918293267488</v>
      </c>
      <c r="J74">
        <v>353.71389830112457</v>
      </c>
      <c r="K74" s="481">
        <v>317.29875861853361</v>
      </c>
      <c r="L74">
        <v>474.61532203480601</v>
      </c>
      <c r="M74">
        <v>0</v>
      </c>
      <c r="N74">
        <v>0</v>
      </c>
      <c r="O74">
        <v>0</v>
      </c>
      <c r="P74">
        <v>6.144000000320375</v>
      </c>
      <c r="Q74">
        <v>0</v>
      </c>
      <c r="R74" s="481">
        <v>95.846647342666984</v>
      </c>
      <c r="S74">
        <v>90.935652174055576</v>
      </c>
      <c r="T74">
        <v>0</v>
      </c>
      <c r="U74">
        <v>0</v>
      </c>
      <c r="V74">
        <v>110.68302222155035</v>
      </c>
      <c r="W74">
        <v>0</v>
      </c>
      <c r="X74">
        <v>93.542615597136319</v>
      </c>
      <c r="Y74" s="481">
        <v>0.43798828125</v>
      </c>
      <c r="Z74">
        <v>0</v>
      </c>
      <c r="AA74">
        <v>86.36180124245584</v>
      </c>
      <c r="AB74">
        <v>28.167701863218099</v>
      </c>
      <c r="AC74">
        <v>126.82880434859544</v>
      </c>
      <c r="AD74">
        <v>0</v>
      </c>
      <c r="AE74">
        <v>0</v>
      </c>
      <c r="AF74" s="481">
        <v>0.1677391304365301</v>
      </c>
      <c r="AG74">
        <v>1.085597826090634E-2</v>
      </c>
      <c r="AH74">
        <v>133.08695652056485</v>
      </c>
      <c r="AI74">
        <v>307.26498461561278</v>
      </c>
      <c r="AJ74">
        <v>245.70880000013858</v>
      </c>
      <c r="AK74">
        <v>0</v>
      </c>
      <c r="AL74">
        <v>0</v>
      </c>
      <c r="AM74" s="481">
        <v>0</v>
      </c>
      <c r="AN74">
        <v>0</v>
      </c>
      <c r="AO74">
        <v>0</v>
      </c>
      <c r="AP74">
        <v>0</v>
      </c>
      <c r="AQ74">
        <v>0</v>
      </c>
      <c r="AR74">
        <v>0</v>
      </c>
      <c r="AS74">
        <v>0</v>
      </c>
      <c r="AT74" s="481">
        <v>0</v>
      </c>
      <c r="AU74">
        <v>0</v>
      </c>
      <c r="AV74">
        <v>0</v>
      </c>
      <c r="AW74">
        <v>0</v>
      </c>
      <c r="AX74">
        <v>273.2671999996528</v>
      </c>
      <c r="AY74">
        <v>157.98046875</v>
      </c>
      <c r="AZ74">
        <v>74.239999998360872</v>
      </c>
      <c r="BB74" s="481">
        <v>73.508821202558465</v>
      </c>
      <c r="BC74">
        <v>59.554673418402672</v>
      </c>
      <c r="BD74">
        <v>72.031270886771381</v>
      </c>
      <c r="BV74" s="481">
        <v>0</v>
      </c>
      <c r="BW74">
        <v>0</v>
      </c>
      <c r="BX74">
        <v>2.2888586956469226E-2</v>
      </c>
      <c r="BY74">
        <v>100.69565217383206</v>
      </c>
      <c r="BZ74">
        <v>52.658333333441988</v>
      </c>
      <c r="CA74">
        <v>0.14406521739056188</v>
      </c>
      <c r="CB74">
        <v>2.8369565217417403E-2</v>
      </c>
      <c r="CC74">
        <v>149.52298850566149</v>
      </c>
      <c r="CD74">
        <v>0</v>
      </c>
      <c r="CE74">
        <v>0.14406521739056188</v>
      </c>
    </row>
    <row r="75" spans="3:83" ht="15.75" customHeight="1" x14ac:dyDescent="0.2">
      <c r="C75" s="284">
        <v>46238.166666666664</v>
      </c>
      <c r="D75">
        <v>2870.6133333444595</v>
      </c>
      <c r="E75">
        <v>2856.7819130420685</v>
      </c>
      <c r="F75">
        <v>1867.7759999930859</v>
      </c>
      <c r="G75">
        <v>1009.3968695551157</v>
      </c>
      <c r="H75">
        <v>311.27030244469643</v>
      </c>
      <c r="I75">
        <v>331.76945384591818</v>
      </c>
      <c r="J75">
        <v>379.08272660523653</v>
      </c>
      <c r="K75" s="481">
        <v>340.01362892985344</v>
      </c>
      <c r="L75">
        <v>496.49251775071025</v>
      </c>
      <c r="M75">
        <v>0</v>
      </c>
      <c r="N75">
        <v>0</v>
      </c>
      <c r="O75">
        <v>0</v>
      </c>
      <c r="P75">
        <v>11.486608695238829</v>
      </c>
      <c r="Q75">
        <v>0</v>
      </c>
      <c r="R75" s="481">
        <v>95.470685990527272</v>
      </c>
      <c r="S75">
        <v>90.57947826012969</v>
      </c>
      <c r="T75">
        <v>0</v>
      </c>
      <c r="U75">
        <v>0</v>
      </c>
      <c r="V75">
        <v>91.727644444443285</v>
      </c>
      <c r="W75">
        <v>0</v>
      </c>
      <c r="X75">
        <v>93.537131519056857</v>
      </c>
      <c r="Y75" s="481">
        <v>0</v>
      </c>
      <c r="Z75">
        <v>0</v>
      </c>
      <c r="AA75">
        <v>98.881169519387186</v>
      </c>
      <c r="AB75">
        <v>28.287344720680267</v>
      </c>
      <c r="AC75">
        <v>104.17500000074506</v>
      </c>
      <c r="AD75">
        <v>0</v>
      </c>
      <c r="AE75">
        <v>0</v>
      </c>
      <c r="AF75" s="481">
        <v>0.16960869565082248</v>
      </c>
      <c r="AG75">
        <v>1.0858695652359529E-2</v>
      </c>
      <c r="AH75">
        <v>146.79347826167941</v>
      </c>
      <c r="AI75">
        <v>324.54079999984242</v>
      </c>
      <c r="AJ75">
        <v>260.68676923122257</v>
      </c>
      <c r="AK75">
        <v>0</v>
      </c>
      <c r="AL75">
        <v>0</v>
      </c>
      <c r="AM75" s="481">
        <v>0</v>
      </c>
      <c r="AN75">
        <v>0</v>
      </c>
      <c r="AO75">
        <v>0</v>
      </c>
      <c r="AP75">
        <v>0</v>
      </c>
      <c r="AQ75">
        <v>0</v>
      </c>
      <c r="AR75">
        <v>0</v>
      </c>
      <c r="AS75">
        <v>0</v>
      </c>
      <c r="AT75" s="481">
        <v>0</v>
      </c>
      <c r="AU75">
        <v>0</v>
      </c>
      <c r="AV75">
        <v>0</v>
      </c>
      <c r="AW75">
        <v>0</v>
      </c>
      <c r="AX75">
        <v>287.2320000003092</v>
      </c>
      <c r="AY75">
        <v>161.06171875004657</v>
      </c>
      <c r="AZ75">
        <v>74.649600001052022</v>
      </c>
      <c r="BB75" s="481">
        <v>74.243522547418252</v>
      </c>
      <c r="BC75">
        <v>60.057599999941885</v>
      </c>
      <c r="BD75">
        <v>73.849362961947918</v>
      </c>
      <c r="BV75" s="481">
        <v>0</v>
      </c>
      <c r="BW75">
        <v>3.625</v>
      </c>
      <c r="BX75">
        <v>1.0183423912963008E-2</v>
      </c>
      <c r="BY75">
        <v>99.043478261679411</v>
      </c>
      <c r="BZ75">
        <v>51.274999999906868</v>
      </c>
      <c r="CA75">
        <v>0.15527173913051229</v>
      </c>
      <c r="CB75">
        <v>3.544565217384843E-2</v>
      </c>
      <c r="CC75">
        <v>181.47701149526983</v>
      </c>
      <c r="CD75">
        <v>0</v>
      </c>
      <c r="CE75">
        <v>0.15527173913051229</v>
      </c>
    </row>
    <row r="76" spans="3:83" ht="15.75" customHeight="1" x14ac:dyDescent="0.2">
      <c r="C76" s="284">
        <v>46238.208333333336</v>
      </c>
      <c r="D76">
        <v>2842.6240000128746</v>
      </c>
      <c r="E76">
        <v>2839.8933333456516</v>
      </c>
      <c r="F76">
        <v>1830.7339130342007</v>
      </c>
      <c r="G76">
        <v>1036.2880000025034</v>
      </c>
      <c r="H76">
        <v>332.08896815776825</v>
      </c>
      <c r="I76">
        <v>303.45766480267048</v>
      </c>
      <c r="J76">
        <v>365.0910496711731</v>
      </c>
      <c r="K76" s="481">
        <v>334.51330503076315</v>
      </c>
      <c r="L76">
        <v>500.36511840671301</v>
      </c>
      <c r="M76">
        <v>0</v>
      </c>
      <c r="N76">
        <v>0</v>
      </c>
      <c r="O76">
        <v>0</v>
      </c>
      <c r="P76">
        <v>35.831866220571101</v>
      </c>
      <c r="Q76">
        <v>0</v>
      </c>
      <c r="R76" s="481">
        <v>95.948572444263846</v>
      </c>
      <c r="S76">
        <v>90.708765589632094</v>
      </c>
      <c r="T76">
        <v>0</v>
      </c>
      <c r="U76">
        <v>0</v>
      </c>
      <c r="V76">
        <v>90.89337657764554</v>
      </c>
      <c r="W76">
        <v>0</v>
      </c>
      <c r="X76">
        <v>92.719942324794829</v>
      </c>
      <c r="Y76" s="481">
        <v>0</v>
      </c>
      <c r="Z76">
        <v>0</v>
      </c>
      <c r="AA76">
        <v>90.316035449504852</v>
      </c>
      <c r="AB76">
        <v>28.245216049253941</v>
      </c>
      <c r="AC76">
        <v>83.620419253595173</v>
      </c>
      <c r="AD76">
        <v>0</v>
      </c>
      <c r="AE76">
        <v>0</v>
      </c>
      <c r="AF76" s="481">
        <v>0.1678695652190072</v>
      </c>
      <c r="AG76">
        <v>1.1108695651955713E-2</v>
      </c>
      <c r="AH76">
        <v>150.92391304392368</v>
      </c>
      <c r="AI76">
        <v>311.91040000016801</v>
      </c>
      <c r="AJ76">
        <v>251.5889230761677</v>
      </c>
      <c r="AK76">
        <v>0</v>
      </c>
      <c r="AL76">
        <v>0</v>
      </c>
      <c r="AM76" s="481">
        <v>0</v>
      </c>
      <c r="AN76">
        <v>0</v>
      </c>
      <c r="AO76">
        <v>0</v>
      </c>
      <c r="AP76">
        <v>0</v>
      </c>
      <c r="AQ76">
        <v>0</v>
      </c>
      <c r="AR76">
        <v>0</v>
      </c>
      <c r="AS76">
        <v>0</v>
      </c>
      <c r="AT76" s="481">
        <v>0</v>
      </c>
      <c r="AU76">
        <v>0</v>
      </c>
      <c r="AV76">
        <v>0</v>
      </c>
      <c r="AW76">
        <v>0</v>
      </c>
      <c r="AX76">
        <v>284.62399999983609</v>
      </c>
      <c r="AY76">
        <v>157.37343749997672</v>
      </c>
      <c r="AZ76">
        <v>73.708799999207258</v>
      </c>
      <c r="BB76" s="481">
        <v>75.966406250023283</v>
      </c>
      <c r="BC76">
        <v>61.97759999986738</v>
      </c>
      <c r="BD76">
        <v>74.477037037722766</v>
      </c>
      <c r="BV76" s="481">
        <v>0</v>
      </c>
      <c r="BW76">
        <v>0.875</v>
      </c>
      <c r="BX76">
        <v>2.5729619565368012E-2</v>
      </c>
      <c r="BY76">
        <v>99.565217390656471</v>
      </c>
      <c r="BZ76">
        <v>51.157258064486086</v>
      </c>
      <c r="CA76">
        <v>0.14338043478346663</v>
      </c>
      <c r="CB76">
        <v>3.3309782608512251E-2</v>
      </c>
      <c r="CC76">
        <v>165.93333333358169</v>
      </c>
      <c r="CD76">
        <v>0</v>
      </c>
      <c r="CE76">
        <v>0.14338043478346663</v>
      </c>
    </row>
    <row r="77" spans="3:83" ht="15.75" customHeight="1" x14ac:dyDescent="0.2">
      <c r="C77" s="284">
        <v>46238.25</v>
      </c>
      <c r="D77">
        <v>2889.460869550705</v>
      </c>
      <c r="E77">
        <v>2889.727999985218</v>
      </c>
      <c r="F77">
        <v>1824.2634203135967</v>
      </c>
      <c r="G77">
        <v>1075.8826666623354</v>
      </c>
      <c r="H77">
        <v>313.10294029861689</v>
      </c>
      <c r="I77">
        <v>378.82957911491394</v>
      </c>
      <c r="J77">
        <v>382.17294716835022</v>
      </c>
      <c r="K77" s="481">
        <v>309.54883615672588</v>
      </c>
      <c r="L77">
        <v>441.09165554121137</v>
      </c>
      <c r="M77">
        <v>0</v>
      </c>
      <c r="N77">
        <v>0</v>
      </c>
      <c r="O77">
        <v>0</v>
      </c>
      <c r="P77">
        <v>11.049525083974004</v>
      </c>
      <c r="Q77">
        <v>0</v>
      </c>
      <c r="R77" s="481">
        <v>95.634654608555138</v>
      </c>
      <c r="S77">
        <v>87.556277888827026</v>
      </c>
      <c r="T77">
        <v>0</v>
      </c>
      <c r="U77">
        <v>0</v>
      </c>
      <c r="V77">
        <v>101.24093066900969</v>
      </c>
      <c r="W77">
        <v>0</v>
      </c>
      <c r="X77">
        <v>92.71700023021549</v>
      </c>
      <c r="Y77" s="481">
        <v>0</v>
      </c>
      <c r="Z77">
        <v>0.69583333336049691</v>
      </c>
      <c r="AA77">
        <v>101.80989757785574</v>
      </c>
      <c r="AB77">
        <v>27.800925925839692</v>
      </c>
      <c r="AC77">
        <v>148.5670807454735</v>
      </c>
      <c r="AD77">
        <v>0</v>
      </c>
      <c r="AE77">
        <v>0</v>
      </c>
      <c r="AF77" s="481">
        <v>0.16773913043289213</v>
      </c>
      <c r="AG77">
        <v>1.0953804347764162E-2</v>
      </c>
      <c r="AH77">
        <v>122.67391304299235</v>
      </c>
      <c r="AI77">
        <v>328.46524878032506</v>
      </c>
      <c r="AJ77">
        <v>264.77796622924507</v>
      </c>
      <c r="AK77">
        <v>0</v>
      </c>
      <c r="AL77">
        <v>0</v>
      </c>
      <c r="AM77" s="481">
        <v>0</v>
      </c>
      <c r="AN77">
        <v>0</v>
      </c>
      <c r="AO77">
        <v>0</v>
      </c>
      <c r="AP77">
        <v>0</v>
      </c>
      <c r="AQ77">
        <v>0</v>
      </c>
      <c r="AR77">
        <v>0</v>
      </c>
      <c r="AS77">
        <v>0</v>
      </c>
      <c r="AT77" s="481">
        <v>0</v>
      </c>
      <c r="AU77">
        <v>0</v>
      </c>
      <c r="AV77">
        <v>0</v>
      </c>
      <c r="AW77">
        <v>0</v>
      </c>
      <c r="AX77">
        <v>269.31199999991804</v>
      </c>
      <c r="AY77">
        <v>158.18828124995343</v>
      </c>
      <c r="AZ77">
        <v>72.703999999910593</v>
      </c>
      <c r="BB77" s="481">
        <v>81.224218749906868</v>
      </c>
      <c r="BC77">
        <v>66.790400000289083</v>
      </c>
      <c r="BD77">
        <v>78.067037974484265</v>
      </c>
      <c r="BV77" s="481">
        <v>0.69583333336049691</v>
      </c>
      <c r="BW77">
        <v>0</v>
      </c>
      <c r="BX77">
        <v>1.8948369565123357E-2</v>
      </c>
      <c r="BY77">
        <v>76.804347826167941</v>
      </c>
      <c r="BZ77">
        <v>56.409408602165058</v>
      </c>
      <c r="CA77">
        <v>0.11523913043492939</v>
      </c>
      <c r="CB77">
        <v>3.4652173913173101E-2</v>
      </c>
      <c r="CC77">
        <v>168.19999999925494</v>
      </c>
      <c r="CD77">
        <v>0</v>
      </c>
      <c r="CE77">
        <v>0.11523913043492939</v>
      </c>
    </row>
    <row r="78" spans="3:83" ht="15.75" customHeight="1" x14ac:dyDescent="0.2">
      <c r="C78" s="284">
        <v>46238.291666666664</v>
      </c>
      <c r="D78">
        <v>2823.7764637768269</v>
      </c>
      <c r="E78">
        <v>2823.5093333423138</v>
      </c>
      <c r="F78">
        <v>1807.9981449246407</v>
      </c>
      <c r="G78">
        <v>1035.2639999985695</v>
      </c>
      <c r="H78">
        <v>298.27712750062346</v>
      </c>
      <c r="I78">
        <v>299.16255647689104</v>
      </c>
      <c r="J78">
        <v>383.48053079843521</v>
      </c>
      <c r="K78" s="481">
        <v>325.05346893519163</v>
      </c>
      <c r="L78">
        <v>499.14630152285099</v>
      </c>
      <c r="M78">
        <v>0</v>
      </c>
      <c r="N78">
        <v>0</v>
      </c>
      <c r="O78">
        <v>0</v>
      </c>
      <c r="P78">
        <v>14.47253333311528</v>
      </c>
      <c r="Q78">
        <v>0</v>
      </c>
      <c r="R78" s="481">
        <v>96.217043478507549</v>
      </c>
      <c r="S78">
        <v>75.275130434893072</v>
      </c>
      <c r="T78">
        <v>0</v>
      </c>
      <c r="U78">
        <v>0</v>
      </c>
      <c r="V78">
        <v>102.61147826164961</v>
      </c>
      <c r="W78">
        <v>0</v>
      </c>
      <c r="X78">
        <v>93.746412036940455</v>
      </c>
      <c r="Y78" s="481">
        <v>0</v>
      </c>
      <c r="Z78">
        <v>5.991084368492011</v>
      </c>
      <c r="AA78">
        <v>91.059667639434338</v>
      </c>
      <c r="AB78">
        <v>28.113233024720103</v>
      </c>
      <c r="AC78">
        <v>85.262500000186265</v>
      </c>
      <c r="AD78">
        <v>0</v>
      </c>
      <c r="AE78">
        <v>0</v>
      </c>
      <c r="AF78" s="481">
        <v>0.16775035063983523</v>
      </c>
      <c r="AG78">
        <v>1.0889405095895199E-2</v>
      </c>
      <c r="AH78">
        <v>139.75409069657326</v>
      </c>
      <c r="AI78">
        <v>315.48675121949054</v>
      </c>
      <c r="AJ78">
        <v>253.55114146322012</v>
      </c>
      <c r="AK78">
        <v>0</v>
      </c>
      <c r="AL78">
        <v>0</v>
      </c>
      <c r="AM78" s="481">
        <v>0</v>
      </c>
      <c r="AN78">
        <v>0</v>
      </c>
      <c r="AO78">
        <v>0</v>
      </c>
      <c r="AP78">
        <v>0</v>
      </c>
      <c r="AQ78">
        <v>0</v>
      </c>
      <c r="AR78">
        <v>0</v>
      </c>
      <c r="AS78">
        <v>0</v>
      </c>
      <c r="AT78" s="481">
        <v>0</v>
      </c>
      <c r="AU78">
        <v>0</v>
      </c>
      <c r="AV78">
        <v>0</v>
      </c>
      <c r="AW78">
        <v>0</v>
      </c>
      <c r="AX78">
        <v>264.63040000014007</v>
      </c>
      <c r="AY78">
        <v>146.87578125006985</v>
      </c>
      <c r="AZ78">
        <v>66.451199999079108</v>
      </c>
      <c r="BB78" s="481">
        <v>82.70506365748588</v>
      </c>
      <c r="BC78">
        <v>67.967999999411404</v>
      </c>
      <c r="BD78">
        <v>79.731362026184797</v>
      </c>
      <c r="BV78" s="481">
        <v>5.991084368492011</v>
      </c>
      <c r="BW78">
        <v>2.1104166666045785</v>
      </c>
      <c r="BX78">
        <v>8.7961956520530293E-3</v>
      </c>
      <c r="BY78">
        <v>97.369565218687057</v>
      </c>
      <c r="BZ78">
        <v>57.520833333255723</v>
      </c>
      <c r="CA78">
        <v>0.13469565217383206</v>
      </c>
      <c r="CB78">
        <v>4.0369565217588388E-2</v>
      </c>
      <c r="CC78">
        <v>194.10677966102958</v>
      </c>
      <c r="CD78">
        <v>0</v>
      </c>
      <c r="CE78">
        <v>0.13469565217383206</v>
      </c>
    </row>
    <row r="79" spans="3:83" ht="15.75" customHeight="1" x14ac:dyDescent="0.2">
      <c r="C79" s="284">
        <v>46238.333333333336</v>
      </c>
      <c r="D79">
        <v>2982.5706666707993</v>
      </c>
      <c r="E79">
        <v>2978.8011594116688</v>
      </c>
      <c r="F79">
        <v>1934.3805217444897</v>
      </c>
      <c r="G79">
        <v>1057.1093333363533</v>
      </c>
      <c r="H79">
        <v>333.16447457671165</v>
      </c>
      <c r="I79">
        <v>299.77166101709008</v>
      </c>
      <c r="J79">
        <v>381.69166100770235</v>
      </c>
      <c r="K79" s="481">
        <v>320.25166101008654</v>
      </c>
      <c r="L79">
        <v>533.17423728480935</v>
      </c>
      <c r="M79">
        <v>0</v>
      </c>
      <c r="N79">
        <v>0</v>
      </c>
      <c r="O79">
        <v>0</v>
      </c>
      <c r="P79">
        <v>39.799466666765511</v>
      </c>
      <c r="Q79">
        <v>0</v>
      </c>
      <c r="R79" s="481">
        <v>95.922086956445128</v>
      </c>
      <c r="S79">
        <v>58.245565216988325</v>
      </c>
      <c r="T79">
        <v>0</v>
      </c>
      <c r="U79">
        <v>0</v>
      </c>
      <c r="V79">
        <v>132.19394782558084</v>
      </c>
      <c r="W79">
        <v>0</v>
      </c>
      <c r="X79">
        <v>93.779687500093132</v>
      </c>
      <c r="Y79" s="481">
        <v>0</v>
      </c>
      <c r="Z79">
        <v>13.995729813701473</v>
      </c>
      <c r="AA79">
        <v>95.607996894512326</v>
      </c>
      <c r="AB79">
        <v>28.270671583712101</v>
      </c>
      <c r="AC79">
        <v>88.052406832575798</v>
      </c>
      <c r="AD79">
        <v>0</v>
      </c>
      <c r="AE79">
        <v>0</v>
      </c>
      <c r="AF79" s="481">
        <v>0.16574193547421601</v>
      </c>
      <c r="AG79">
        <v>1.0938172043097438E-2</v>
      </c>
      <c r="AH79">
        <v>133.44623655918986</v>
      </c>
      <c r="AI79">
        <v>312.09599999990314</v>
      </c>
      <c r="AJ79">
        <v>250.67519999947399</v>
      </c>
      <c r="AK79">
        <v>0</v>
      </c>
      <c r="AL79">
        <v>0</v>
      </c>
      <c r="AM79" s="481">
        <v>0</v>
      </c>
      <c r="AN79">
        <v>0</v>
      </c>
      <c r="AO79">
        <v>0</v>
      </c>
      <c r="AP79">
        <v>0</v>
      </c>
      <c r="AQ79">
        <v>0</v>
      </c>
      <c r="AR79">
        <v>0</v>
      </c>
      <c r="AS79">
        <v>0</v>
      </c>
      <c r="AT79" s="481">
        <v>0</v>
      </c>
      <c r="AU79">
        <v>0</v>
      </c>
      <c r="AV79">
        <v>0</v>
      </c>
      <c r="AW79">
        <v>0</v>
      </c>
      <c r="AX79">
        <v>262.39999999990687</v>
      </c>
      <c r="AY79">
        <v>138.9765625</v>
      </c>
      <c r="AZ79">
        <v>61.439999999478459</v>
      </c>
      <c r="BB79" s="481">
        <v>82.467592592583969</v>
      </c>
      <c r="BC79">
        <v>67.914883422665298</v>
      </c>
      <c r="BD79">
        <v>79.738311110064387</v>
      </c>
      <c r="BV79" s="481">
        <v>13.995729813701473</v>
      </c>
      <c r="BW79">
        <v>25.352083333418705</v>
      </c>
      <c r="BX79">
        <v>1.6512096774249585E-2</v>
      </c>
      <c r="BY79">
        <v>97.749883120879531</v>
      </c>
      <c r="BZ79">
        <v>57.795833333395422</v>
      </c>
      <c r="CA79">
        <v>0.1441124357179433</v>
      </c>
      <c r="CB79">
        <v>4.2067671809036256E-2</v>
      </c>
      <c r="CC79">
        <v>185.49322033952922</v>
      </c>
      <c r="CD79">
        <v>0</v>
      </c>
      <c r="CE79">
        <v>0.1441124357179433</v>
      </c>
    </row>
    <row r="80" spans="3:83" ht="15.75" customHeight="1" x14ac:dyDescent="0.2">
      <c r="C80" s="284">
        <v>46238.375</v>
      </c>
      <c r="D80">
        <v>2856.9599999785423</v>
      </c>
      <c r="E80">
        <v>2844.3455072343349</v>
      </c>
      <c r="F80">
        <v>1824.0853333175182</v>
      </c>
      <c r="G80">
        <v>1046.527999997139</v>
      </c>
      <c r="H80">
        <v>295.60623728483915</v>
      </c>
      <c r="I80">
        <v>313.72672055661678</v>
      </c>
      <c r="J80">
        <v>344.13342373073101</v>
      </c>
      <c r="K80" s="481">
        <v>299.35511864721775</v>
      </c>
      <c r="L80">
        <v>559.89399415627122</v>
      </c>
      <c r="M80">
        <v>0</v>
      </c>
      <c r="N80">
        <v>0</v>
      </c>
      <c r="O80">
        <v>0</v>
      </c>
      <c r="P80">
        <v>28.129151464439929</v>
      </c>
      <c r="Q80">
        <v>0</v>
      </c>
      <c r="R80" s="481">
        <v>95.854709419421852</v>
      </c>
      <c r="S80">
        <v>59.43045059312135</v>
      </c>
      <c r="T80">
        <v>0</v>
      </c>
      <c r="U80">
        <v>0</v>
      </c>
      <c r="V80">
        <v>104.02726956550032</v>
      </c>
      <c r="W80">
        <v>0</v>
      </c>
      <c r="X80">
        <v>93.487127976026386</v>
      </c>
      <c r="Y80" s="481">
        <v>0</v>
      </c>
      <c r="Z80">
        <v>13.379187590850051</v>
      </c>
      <c r="AA80">
        <v>87.923546511214226</v>
      </c>
      <c r="AB80">
        <v>28.027792399283499</v>
      </c>
      <c r="AC80">
        <v>110.80401208624244</v>
      </c>
      <c r="AD80">
        <v>0</v>
      </c>
      <c r="AE80">
        <v>0</v>
      </c>
      <c r="AF80" s="481">
        <v>0.1657685834543372</v>
      </c>
      <c r="AG80">
        <v>1.1154569892369182E-2</v>
      </c>
      <c r="AH80">
        <v>116.9838709672913</v>
      </c>
      <c r="AI80">
        <v>279.55200000037439</v>
      </c>
      <c r="AJ80">
        <v>222.15679999999702</v>
      </c>
      <c r="AK80">
        <v>0</v>
      </c>
      <c r="AL80">
        <v>0</v>
      </c>
      <c r="AM80" s="481">
        <v>0</v>
      </c>
      <c r="AN80">
        <v>0</v>
      </c>
      <c r="AO80">
        <v>0</v>
      </c>
      <c r="AP80">
        <v>0</v>
      </c>
      <c r="AQ80">
        <v>0</v>
      </c>
      <c r="AR80">
        <v>0</v>
      </c>
      <c r="AS80">
        <v>0</v>
      </c>
      <c r="AT80" s="481">
        <v>0</v>
      </c>
      <c r="AU80">
        <v>0</v>
      </c>
      <c r="AV80">
        <v>0</v>
      </c>
      <c r="AW80">
        <v>0</v>
      </c>
      <c r="AX80">
        <v>261.26720000011846</v>
      </c>
      <c r="AY80">
        <v>140.77968749997672</v>
      </c>
      <c r="AZ80">
        <v>63.06560000218451</v>
      </c>
      <c r="BB80" s="481">
        <v>81.558333333348855</v>
      </c>
      <c r="BC80">
        <v>67.022716578096151</v>
      </c>
      <c r="BD80">
        <v>79.724088889546692</v>
      </c>
      <c r="BV80" s="481">
        <v>13.379187590850051</v>
      </c>
      <c r="BW80">
        <v>32.131249999976717</v>
      </c>
      <c r="BX80">
        <v>1.9737903225745868E-2</v>
      </c>
      <c r="BY80">
        <v>96.870967742055655</v>
      </c>
      <c r="BZ80">
        <v>57.051092896144837</v>
      </c>
      <c r="CA80">
        <v>0.15213978494557523</v>
      </c>
      <c r="CB80">
        <v>3.8322580645399285E-2</v>
      </c>
      <c r="CC80">
        <v>196.59999999962747</v>
      </c>
      <c r="CD80">
        <v>0</v>
      </c>
      <c r="CE80">
        <v>0.15213978494557523</v>
      </c>
    </row>
    <row r="81" spans="3:83" ht="15.75" customHeight="1" x14ac:dyDescent="0.2">
      <c r="C81" s="284">
        <v>46238.416666666664</v>
      </c>
      <c r="D81">
        <v>2742.0939130485058</v>
      </c>
      <c r="E81">
        <v>2742.272000014782</v>
      </c>
      <c r="F81">
        <v>1759.2320000231266</v>
      </c>
      <c r="G81">
        <v>1007.2746666669846</v>
      </c>
      <c r="H81">
        <v>309.73396610096097</v>
      </c>
      <c r="I81">
        <v>297.68805910274386</v>
      </c>
      <c r="J81">
        <v>337.39932204037905</v>
      </c>
      <c r="K81" s="481">
        <v>295.60623729228973</v>
      </c>
      <c r="L81">
        <v>519.8532600812614</v>
      </c>
      <c r="M81">
        <v>0</v>
      </c>
      <c r="N81">
        <v>0</v>
      </c>
      <c r="O81">
        <v>0</v>
      </c>
      <c r="P81">
        <v>41.502848535776138</v>
      </c>
      <c r="Q81">
        <v>0</v>
      </c>
      <c r="R81" s="481">
        <v>95.900421015452594</v>
      </c>
      <c r="S81">
        <v>36.102071146480739</v>
      </c>
      <c r="T81">
        <v>0</v>
      </c>
      <c r="U81">
        <v>0</v>
      </c>
      <c r="V81">
        <v>131.90678260847926</v>
      </c>
      <c r="W81">
        <v>0</v>
      </c>
      <c r="X81">
        <v>93.839648033026606</v>
      </c>
      <c r="Y81" s="481">
        <v>0</v>
      </c>
      <c r="Z81">
        <v>24.260369862546213</v>
      </c>
      <c r="AA81">
        <v>90.389264047611505</v>
      </c>
      <c r="AB81">
        <v>28.358853563666344</v>
      </c>
      <c r="AC81">
        <v>100.64629847183824</v>
      </c>
      <c r="AD81">
        <v>0</v>
      </c>
      <c r="AE81">
        <v>0</v>
      </c>
      <c r="AF81" s="481">
        <v>0.16484782609040849</v>
      </c>
      <c r="AG81">
        <v>1.1172043010901689E-2</v>
      </c>
      <c r="AH81">
        <v>108.02688172087073</v>
      </c>
      <c r="AI81">
        <v>291.43999999971129</v>
      </c>
      <c r="AJ81">
        <v>232.06400000024587</v>
      </c>
      <c r="AK81">
        <v>0</v>
      </c>
      <c r="AL81">
        <v>0</v>
      </c>
      <c r="AM81" s="481">
        <v>0</v>
      </c>
      <c r="AN81">
        <v>0</v>
      </c>
      <c r="AO81">
        <v>0</v>
      </c>
      <c r="AP81">
        <v>0</v>
      </c>
      <c r="AQ81">
        <v>0</v>
      </c>
      <c r="AR81">
        <v>0</v>
      </c>
      <c r="AS81">
        <v>0</v>
      </c>
      <c r="AT81" s="481">
        <v>0</v>
      </c>
      <c r="AU81">
        <v>0</v>
      </c>
      <c r="AV81">
        <v>0</v>
      </c>
      <c r="AW81">
        <v>0</v>
      </c>
      <c r="AX81">
        <v>260.7168000000529</v>
      </c>
      <c r="AY81">
        <v>128.30312499997672</v>
      </c>
      <c r="AZ81">
        <v>54.182399999350309</v>
      </c>
      <c r="BB81" s="481">
        <v>81.886979166651145</v>
      </c>
      <c r="BC81">
        <v>67.446634146384895</v>
      </c>
      <c r="BD81">
        <v>79.308799999766052</v>
      </c>
      <c r="BV81" s="481">
        <v>24.260369862546213</v>
      </c>
      <c r="BW81">
        <v>32.832479508244433</v>
      </c>
      <c r="BX81">
        <v>0</v>
      </c>
      <c r="BY81">
        <v>97.247311828657985</v>
      </c>
      <c r="BZ81">
        <v>58.49057377059944</v>
      </c>
      <c r="CA81">
        <v>0.14903763440906914</v>
      </c>
      <c r="CB81">
        <v>2.8520161290089163E-2</v>
      </c>
      <c r="CC81">
        <v>176.83333333302289</v>
      </c>
      <c r="CD81">
        <v>0</v>
      </c>
      <c r="CE81">
        <v>0.14903763440906914</v>
      </c>
    </row>
    <row r="82" spans="3:83" ht="15.75" customHeight="1" x14ac:dyDescent="0.2">
      <c r="C82" s="284">
        <v>46238.458333333336</v>
      </c>
      <c r="D82">
        <v>2807.3034203052521</v>
      </c>
      <c r="E82">
        <v>2807.4013049602509</v>
      </c>
      <c r="F82">
        <v>1791.7031883895397</v>
      </c>
      <c r="G82">
        <v>1024.3413333296776</v>
      </c>
      <c r="H82">
        <v>302.13206779956818</v>
      </c>
      <c r="I82">
        <v>318.8631864413619</v>
      </c>
      <c r="J82">
        <v>359.40305317938328</v>
      </c>
      <c r="K82" s="481">
        <v>298.45261015743017</v>
      </c>
      <c r="L82">
        <v>506.47722267732024</v>
      </c>
      <c r="M82">
        <v>0</v>
      </c>
      <c r="N82">
        <v>0</v>
      </c>
      <c r="O82">
        <v>0</v>
      </c>
      <c r="P82">
        <v>31.743999999947846</v>
      </c>
      <c r="Q82">
        <v>0</v>
      </c>
      <c r="R82" s="481">
        <v>95.782956521492451</v>
      </c>
      <c r="S82">
        <v>38.722782609052956</v>
      </c>
      <c r="T82">
        <v>0</v>
      </c>
      <c r="U82">
        <v>0</v>
      </c>
      <c r="V82">
        <v>135.61865893751383</v>
      </c>
      <c r="W82">
        <v>0</v>
      </c>
      <c r="X82">
        <v>93.507763975299895</v>
      </c>
      <c r="Y82" s="481">
        <v>0</v>
      </c>
      <c r="Z82">
        <v>25.016915401385631</v>
      </c>
      <c r="AA82">
        <v>94.116930820513517</v>
      </c>
      <c r="AB82">
        <v>28.513339920900762</v>
      </c>
      <c r="AC82">
        <v>119.23858007788658</v>
      </c>
      <c r="AD82">
        <v>0</v>
      </c>
      <c r="AE82">
        <v>0</v>
      </c>
      <c r="AF82" s="481">
        <v>0.16460939691387466</v>
      </c>
      <c r="AG82">
        <v>1.1295698924641329E-2</v>
      </c>
      <c r="AH82">
        <v>113.51612903177738</v>
      </c>
      <c r="AI82">
        <v>310.15360000007786</v>
      </c>
      <c r="AJ82">
        <v>248.95999999996275</v>
      </c>
      <c r="AK82">
        <v>0</v>
      </c>
      <c r="AL82">
        <v>0</v>
      </c>
      <c r="AM82" s="481">
        <v>0</v>
      </c>
      <c r="AN82">
        <v>0</v>
      </c>
      <c r="AO82">
        <v>0</v>
      </c>
      <c r="AP82">
        <v>0</v>
      </c>
      <c r="AQ82">
        <v>0</v>
      </c>
      <c r="AR82">
        <v>0</v>
      </c>
      <c r="AS82">
        <v>0</v>
      </c>
      <c r="AT82" s="481">
        <v>0</v>
      </c>
      <c r="AU82">
        <v>0</v>
      </c>
      <c r="AV82">
        <v>0</v>
      </c>
      <c r="AW82">
        <v>0</v>
      </c>
      <c r="AX82">
        <v>261.30239999992773</v>
      </c>
      <c r="AY82">
        <v>132.97187500004657</v>
      </c>
      <c r="AZ82">
        <v>54.259200001135468</v>
      </c>
      <c r="BB82" s="481">
        <v>81.979687499930151</v>
      </c>
      <c r="BC82">
        <v>67.721365853212774</v>
      </c>
      <c r="BD82">
        <v>79.982501265592873</v>
      </c>
      <c r="BV82" s="481">
        <v>25.016915401385631</v>
      </c>
      <c r="BW82">
        <v>33.580020491732284</v>
      </c>
      <c r="BX82">
        <v>0</v>
      </c>
      <c r="BY82">
        <v>97.806451613083482</v>
      </c>
      <c r="BZ82">
        <v>47.625</v>
      </c>
      <c r="CA82">
        <v>0.14360752688116918</v>
      </c>
      <c r="CB82">
        <v>2.9810483870960525E-2</v>
      </c>
      <c r="CC82">
        <v>178.08333333302289</v>
      </c>
      <c r="CD82">
        <v>0</v>
      </c>
      <c r="CE82">
        <v>0.14360752688116918</v>
      </c>
    </row>
    <row r="83" spans="3:83" ht="15.75" customHeight="1" x14ac:dyDescent="0.2">
      <c r="C83" s="284">
        <v>46238.5</v>
      </c>
      <c r="D83">
        <v>2758.6559999883175</v>
      </c>
      <c r="E83">
        <v>2758.3800283670425</v>
      </c>
      <c r="F83">
        <v>1776.5954782664776</v>
      </c>
      <c r="G83">
        <v>996.93078261613846</v>
      </c>
      <c r="H83">
        <v>261.38033898174763</v>
      </c>
      <c r="I83">
        <v>309.94223728775978</v>
      </c>
      <c r="J83">
        <v>366.49145529419184</v>
      </c>
      <c r="K83" s="481">
        <v>312.75389831513166</v>
      </c>
      <c r="L83">
        <v>533.62908241152763</v>
      </c>
      <c r="M83">
        <v>0</v>
      </c>
      <c r="N83">
        <v>0</v>
      </c>
      <c r="O83">
        <v>0</v>
      </c>
      <c r="P83">
        <v>37.48730434756726</v>
      </c>
      <c r="Q83">
        <v>0</v>
      </c>
      <c r="R83" s="481">
        <v>95.549217391293496</v>
      </c>
      <c r="S83">
        <v>7.61024927534163</v>
      </c>
      <c r="T83">
        <v>0</v>
      </c>
      <c r="U83">
        <v>0</v>
      </c>
      <c r="V83">
        <v>141.61821062769741</v>
      </c>
      <c r="W83">
        <v>0</v>
      </c>
      <c r="X83">
        <v>93.526397515553981</v>
      </c>
      <c r="Y83" s="481">
        <v>0</v>
      </c>
      <c r="Z83">
        <v>36.665218160836957</v>
      </c>
      <c r="AA83">
        <v>103.19324080087245</v>
      </c>
      <c r="AB83">
        <v>27.926178551279008</v>
      </c>
      <c r="AC83">
        <v>115.20135717093945</v>
      </c>
      <c r="AD83">
        <v>0</v>
      </c>
      <c r="AE83">
        <v>0</v>
      </c>
      <c r="AF83" s="481">
        <v>0.16374193547744653</v>
      </c>
      <c r="AG83">
        <v>1.1108870967746043E-2</v>
      </c>
      <c r="AH83">
        <v>130.40322580654174</v>
      </c>
      <c r="AI83">
        <v>312.249599999981</v>
      </c>
      <c r="AJ83">
        <v>250.93120000045747</v>
      </c>
      <c r="AK83">
        <v>0</v>
      </c>
      <c r="AL83">
        <v>0</v>
      </c>
      <c r="AM83" s="481">
        <v>0</v>
      </c>
      <c r="AN83">
        <v>0</v>
      </c>
      <c r="AO83">
        <v>0</v>
      </c>
      <c r="AP83">
        <v>0</v>
      </c>
      <c r="AQ83">
        <v>0</v>
      </c>
      <c r="AR83">
        <v>0</v>
      </c>
      <c r="AS83">
        <v>0</v>
      </c>
      <c r="AT83" s="481">
        <v>0</v>
      </c>
      <c r="AU83">
        <v>0</v>
      </c>
      <c r="AV83">
        <v>0</v>
      </c>
      <c r="AW83">
        <v>0</v>
      </c>
      <c r="AX83">
        <v>263.16799999959767</v>
      </c>
      <c r="AY83">
        <v>111.19453124993015</v>
      </c>
      <c r="AZ83">
        <v>41.983999999240041</v>
      </c>
      <c r="BB83" s="481">
        <v>81.868750000023283</v>
      </c>
      <c r="BC83">
        <v>67.522559999488294</v>
      </c>
      <c r="BD83">
        <v>79.322360273450613</v>
      </c>
      <c r="BV83" s="481">
        <v>36.665218160836957</v>
      </c>
      <c r="BW83">
        <v>28.643750000046566</v>
      </c>
      <c r="BX83">
        <v>2.0038306451851895E-2</v>
      </c>
      <c r="BY83">
        <v>96.806451613083482</v>
      </c>
      <c r="BZ83">
        <v>49.933333333348855</v>
      </c>
      <c r="CA83">
        <v>0.1492741935480808</v>
      </c>
      <c r="CB83">
        <v>3.1080645161409848E-2</v>
      </c>
      <c r="CC83">
        <v>186.18333333358169</v>
      </c>
      <c r="CD83">
        <v>0</v>
      </c>
      <c r="CE83">
        <v>0.1492741935480808</v>
      </c>
    </row>
    <row r="84" spans="3:83" ht="15.75" customHeight="1" x14ac:dyDescent="0.2">
      <c r="C84" s="284">
        <v>46238.541666666664</v>
      </c>
      <c r="D84">
        <v>2810.538666665554</v>
      </c>
      <c r="E84">
        <v>2811.0432463884354</v>
      </c>
      <c r="F84">
        <v>1843.1999999880791</v>
      </c>
      <c r="G84">
        <v>979.38921739161015</v>
      </c>
      <c r="H84">
        <v>275.57749152556062</v>
      </c>
      <c r="I84">
        <v>308.34549152478576</v>
      </c>
      <c r="J84">
        <v>378.34495849907398</v>
      </c>
      <c r="K84" s="481">
        <v>316.91932202875614</v>
      </c>
      <c r="L84">
        <v>545.24319345131516</v>
      </c>
      <c r="M84">
        <v>0</v>
      </c>
      <c r="N84">
        <v>0</v>
      </c>
      <c r="O84">
        <v>0</v>
      </c>
      <c r="P84">
        <v>34.749217391014099</v>
      </c>
      <c r="Q84">
        <v>0</v>
      </c>
      <c r="R84" s="481">
        <v>95.560347826220095</v>
      </c>
      <c r="S84">
        <v>9.352533333003521</v>
      </c>
      <c r="T84">
        <v>0</v>
      </c>
      <c r="U84">
        <v>0</v>
      </c>
      <c r="V84">
        <v>140.66643478255719</v>
      </c>
      <c r="W84">
        <v>0</v>
      </c>
      <c r="X84">
        <v>92.972063037101179</v>
      </c>
      <c r="Y84" s="481">
        <v>0</v>
      </c>
      <c r="Z84">
        <v>34.576018611667678</v>
      </c>
      <c r="AA84">
        <v>98.100015057250857</v>
      </c>
      <c r="AB84">
        <v>28.077974063809961</v>
      </c>
      <c r="AC84">
        <v>114.46258729603142</v>
      </c>
      <c r="AD84">
        <v>0</v>
      </c>
      <c r="AE84">
        <v>0</v>
      </c>
      <c r="AF84" s="481">
        <v>0.16575736325467005</v>
      </c>
      <c r="AG84">
        <v>1.2234718326226357E-2</v>
      </c>
      <c r="AH84">
        <v>132.35869565233588</v>
      </c>
      <c r="AI84">
        <v>324.01066666678526</v>
      </c>
      <c r="AJ84">
        <v>261.37600000016391</v>
      </c>
      <c r="AK84">
        <v>0</v>
      </c>
      <c r="AL84">
        <v>0</v>
      </c>
      <c r="AM84" s="481">
        <v>0</v>
      </c>
      <c r="AN84">
        <v>0</v>
      </c>
      <c r="AO84">
        <v>0</v>
      </c>
      <c r="AP84">
        <v>0</v>
      </c>
      <c r="AQ84">
        <v>0</v>
      </c>
      <c r="AR84">
        <v>0</v>
      </c>
      <c r="AS84">
        <v>0</v>
      </c>
      <c r="AT84" s="481">
        <v>0</v>
      </c>
      <c r="AU84">
        <v>0</v>
      </c>
      <c r="AV84">
        <v>0</v>
      </c>
      <c r="AW84">
        <v>0</v>
      </c>
      <c r="AX84">
        <v>262.73600000003353</v>
      </c>
      <c r="AY84">
        <v>127.03515625</v>
      </c>
      <c r="AZ84">
        <v>50.240000000223517</v>
      </c>
      <c r="BB84" s="481">
        <v>78.370444915257394</v>
      </c>
      <c r="BC84">
        <v>64.440699259750545</v>
      </c>
      <c r="BD84">
        <v>75.703462512232363</v>
      </c>
      <c r="BV84" s="481">
        <v>34.576018611667678</v>
      </c>
      <c r="BW84">
        <v>27.397916666697711</v>
      </c>
      <c r="BX84">
        <v>3.332862903221212E-2</v>
      </c>
      <c r="BY84">
        <v>96.62365591339767</v>
      </c>
      <c r="BZ84">
        <v>51.029166666558012</v>
      </c>
      <c r="CA84">
        <v>0.1437741935478698</v>
      </c>
      <c r="CB84">
        <v>3.3616935483905763E-2</v>
      </c>
      <c r="CC84">
        <v>187.30000000074506</v>
      </c>
      <c r="CD84">
        <v>0</v>
      </c>
      <c r="CE84">
        <v>0.1437741935478698</v>
      </c>
    </row>
    <row r="85" spans="3:83" ht="15.75" customHeight="1" x14ac:dyDescent="0.2">
      <c r="C85" s="284">
        <v>46238.583333333336</v>
      </c>
      <c r="D85">
        <v>2790.2664347887039</v>
      </c>
      <c r="E85">
        <v>2790.2367536127567</v>
      </c>
      <c r="F85">
        <v>1856.1706666648388</v>
      </c>
      <c r="G85">
        <v>960.85333332419395</v>
      </c>
      <c r="H85">
        <v>322.05667796358466</v>
      </c>
      <c r="I85">
        <v>313.4805333353579</v>
      </c>
      <c r="J85">
        <v>354.83904150128365</v>
      </c>
      <c r="K85" s="481">
        <v>334.87808361649513</v>
      </c>
      <c r="L85">
        <v>514.71829807013273</v>
      </c>
      <c r="M85">
        <v>0</v>
      </c>
      <c r="N85">
        <v>0</v>
      </c>
      <c r="O85">
        <v>0</v>
      </c>
      <c r="P85">
        <v>58.892367149703205</v>
      </c>
      <c r="Q85">
        <v>0</v>
      </c>
      <c r="R85" s="481">
        <v>95.2208695653826</v>
      </c>
      <c r="S85">
        <v>24.442434783093631</v>
      </c>
      <c r="T85">
        <v>0</v>
      </c>
      <c r="U85">
        <v>0</v>
      </c>
      <c r="V85">
        <v>140.81113043427467</v>
      </c>
      <c r="W85">
        <v>0</v>
      </c>
      <c r="X85">
        <v>89.658371745608747</v>
      </c>
      <c r="Y85" s="481">
        <v>0</v>
      </c>
      <c r="Z85">
        <v>21.921411725052167</v>
      </c>
      <c r="AA85">
        <v>96.673877762164921</v>
      </c>
      <c r="AB85">
        <v>28.022064917255193</v>
      </c>
      <c r="AC85">
        <v>114.95201115123928</v>
      </c>
      <c r="AD85">
        <v>0</v>
      </c>
      <c r="AE85">
        <v>0</v>
      </c>
      <c r="AF85" s="481">
        <v>0.16573913043612265</v>
      </c>
      <c r="AG85">
        <v>1.1483695652259485E-2</v>
      </c>
      <c r="AH85">
        <v>151.46739130374044</v>
      </c>
      <c r="AI85">
        <v>316.80853333324194</v>
      </c>
      <c r="AJ85">
        <v>255.12959999963641</v>
      </c>
      <c r="AK85">
        <v>0</v>
      </c>
      <c r="AL85">
        <v>0</v>
      </c>
      <c r="AM85" s="481">
        <v>0</v>
      </c>
      <c r="AN85">
        <v>0</v>
      </c>
      <c r="AO85">
        <v>0</v>
      </c>
      <c r="AP85">
        <v>0</v>
      </c>
      <c r="AQ85">
        <v>0</v>
      </c>
      <c r="AR85">
        <v>0</v>
      </c>
      <c r="AS85">
        <v>0</v>
      </c>
      <c r="AT85" s="481">
        <v>0</v>
      </c>
      <c r="AU85">
        <v>0</v>
      </c>
      <c r="AV85">
        <v>0</v>
      </c>
      <c r="AW85">
        <v>0</v>
      </c>
      <c r="AX85">
        <v>263.0144000002183</v>
      </c>
      <c r="AY85">
        <v>124.96562500006985</v>
      </c>
      <c r="AZ85">
        <v>55.142400000244379</v>
      </c>
      <c r="BB85" s="481">
        <v>74.345961334765889</v>
      </c>
      <c r="BC85">
        <v>60.036740740761161</v>
      </c>
      <c r="BD85">
        <v>73.332658227533102</v>
      </c>
      <c r="BV85" s="481">
        <v>21.921411725052167</v>
      </c>
      <c r="BW85">
        <v>28.952083333279006</v>
      </c>
      <c r="BX85">
        <v>3.0472059081262159E-2</v>
      </c>
      <c r="BY85">
        <v>96.873539036139846</v>
      </c>
      <c r="BZ85">
        <v>54.03411016962491</v>
      </c>
      <c r="CA85">
        <v>0.13046727442724659</v>
      </c>
      <c r="CB85">
        <v>2.4249999999938154E-2</v>
      </c>
      <c r="CC85">
        <v>167.9728813553229</v>
      </c>
      <c r="CD85">
        <v>0</v>
      </c>
      <c r="CE85">
        <v>0.13046727442724659</v>
      </c>
    </row>
    <row r="86" spans="3:83" ht="15.75" customHeight="1" x14ac:dyDescent="0.2">
      <c r="C86" s="284">
        <v>46238.625</v>
      </c>
      <c r="D86">
        <v>2823.9842318892479</v>
      </c>
      <c r="E86">
        <v>2807.1253333389759</v>
      </c>
      <c r="F86">
        <v>1824.1743768155575</v>
      </c>
      <c r="G86">
        <v>1002.4663188606501</v>
      </c>
      <c r="H86">
        <v>307.5124067813158</v>
      </c>
      <c r="I86">
        <v>303.66763760894537</v>
      </c>
      <c r="J86">
        <v>342.46725422888994</v>
      </c>
      <c r="K86" s="481">
        <v>317.84381468594074</v>
      </c>
      <c r="L86">
        <v>563.13057627156377</v>
      </c>
      <c r="M86">
        <v>0</v>
      </c>
      <c r="N86">
        <v>0</v>
      </c>
      <c r="O86">
        <v>0</v>
      </c>
      <c r="P86">
        <v>42.283285024575889</v>
      </c>
      <c r="Q86">
        <v>0</v>
      </c>
      <c r="R86" s="481">
        <v>95.437913043424487</v>
      </c>
      <c r="S86">
        <v>18.220521738752723</v>
      </c>
      <c r="T86">
        <v>0</v>
      </c>
      <c r="U86">
        <v>0</v>
      </c>
      <c r="V86">
        <v>140.29913043510169</v>
      </c>
      <c r="W86">
        <v>0</v>
      </c>
      <c r="X86">
        <v>93.174596664030105</v>
      </c>
      <c r="Y86" s="481">
        <v>0</v>
      </c>
      <c r="Z86">
        <v>28.129830510995816</v>
      </c>
      <c r="AA86">
        <v>84.70941382041201</v>
      </c>
      <c r="AB86">
        <v>28.053125000093132</v>
      </c>
      <c r="AC86">
        <v>117.74899691343307</v>
      </c>
      <c r="AD86">
        <v>0</v>
      </c>
      <c r="AE86">
        <v>0</v>
      </c>
      <c r="AF86" s="481">
        <v>0.16577232352210558</v>
      </c>
      <c r="AG86">
        <v>1.1510080645166454E-2</v>
      </c>
      <c r="AH86">
        <v>130.95652173925191</v>
      </c>
      <c r="AI86">
        <v>314.13120000017807</v>
      </c>
      <c r="AJ86">
        <v>253.0304000005126</v>
      </c>
      <c r="AK86">
        <v>0</v>
      </c>
      <c r="AL86">
        <v>0</v>
      </c>
      <c r="AM86" s="481">
        <v>0</v>
      </c>
      <c r="AN86">
        <v>0</v>
      </c>
      <c r="AO86">
        <v>0</v>
      </c>
      <c r="AP86">
        <v>0</v>
      </c>
      <c r="AQ86">
        <v>0</v>
      </c>
      <c r="AR86">
        <v>0</v>
      </c>
      <c r="AS86">
        <v>0</v>
      </c>
      <c r="AT86" s="481">
        <v>0</v>
      </c>
      <c r="AU86">
        <v>0</v>
      </c>
      <c r="AV86">
        <v>0</v>
      </c>
      <c r="AW86">
        <v>0</v>
      </c>
      <c r="AX86">
        <v>278.98879999993369</v>
      </c>
      <c r="AY86">
        <v>127.34843749995343</v>
      </c>
      <c r="AZ86">
        <v>46.15679999999702</v>
      </c>
      <c r="BB86" s="481">
        <v>73.759622231009416</v>
      </c>
      <c r="BC86">
        <v>59.980800000019372</v>
      </c>
      <c r="BD86">
        <v>72.679571567103267</v>
      </c>
      <c r="BV86" s="481">
        <v>28.129830510995816</v>
      </c>
      <c r="BW86">
        <v>31.462500000023283</v>
      </c>
      <c r="BX86">
        <v>3.382027962823031E-2</v>
      </c>
      <c r="BY86">
        <v>96.923913044854999</v>
      </c>
      <c r="BZ86">
        <v>61.086723163723946</v>
      </c>
      <c r="CA86">
        <v>0.13658152173957205</v>
      </c>
      <c r="CB86">
        <v>1.3512228260879056E-2</v>
      </c>
      <c r="CC86">
        <v>196.6354519771412</v>
      </c>
      <c r="CD86">
        <v>0</v>
      </c>
      <c r="CE86">
        <v>0.13658152173957205</v>
      </c>
    </row>
    <row r="87" spans="3:83" ht="15.75" customHeight="1" x14ac:dyDescent="0.2">
      <c r="C87" s="284">
        <v>46238.666666666664</v>
      </c>
      <c r="D87">
        <v>2923.9503768086433</v>
      </c>
      <c r="E87">
        <v>2919.7653333544731</v>
      </c>
      <c r="F87">
        <v>1915.4736231863499</v>
      </c>
      <c r="G87">
        <v>1023.1436669677496</v>
      </c>
      <c r="H87">
        <v>361.53424196317792</v>
      </c>
      <c r="I87">
        <v>318.71840532869101</v>
      </c>
      <c r="J87">
        <v>382.48404909670353</v>
      </c>
      <c r="K87" s="481">
        <v>316.57220339775085</v>
      </c>
      <c r="L87">
        <v>515.99186440557241</v>
      </c>
      <c r="M87">
        <v>0</v>
      </c>
      <c r="N87">
        <v>0</v>
      </c>
      <c r="O87">
        <v>0</v>
      </c>
      <c r="P87">
        <v>58.701913043856621</v>
      </c>
      <c r="Q87">
        <v>0</v>
      </c>
      <c r="R87" s="481">
        <v>95.582608695607632</v>
      </c>
      <c r="S87">
        <v>43.250643477775156</v>
      </c>
      <c r="T87">
        <v>0</v>
      </c>
      <c r="U87">
        <v>0</v>
      </c>
      <c r="V87">
        <v>141.51531594246626</v>
      </c>
      <c r="W87">
        <v>0</v>
      </c>
      <c r="X87">
        <v>93.291843553073704</v>
      </c>
      <c r="Y87" s="481">
        <v>0</v>
      </c>
      <c r="Z87">
        <v>13.680032565549482</v>
      </c>
      <c r="AA87">
        <v>88.161211179569364</v>
      </c>
      <c r="AB87">
        <v>28.247479838784784</v>
      </c>
      <c r="AC87">
        <v>114.93684006202966</v>
      </c>
      <c r="AD87">
        <v>0</v>
      </c>
      <c r="AE87">
        <v>0</v>
      </c>
      <c r="AF87" s="481">
        <v>0.16570593734650174</v>
      </c>
      <c r="AG87">
        <v>1.1582310659150608E-2</v>
      </c>
      <c r="AH87">
        <v>132.48369565233588</v>
      </c>
      <c r="AI87">
        <v>325.23067317041568</v>
      </c>
      <c r="AJ87">
        <v>263.24884210526943</v>
      </c>
      <c r="AK87">
        <v>0</v>
      </c>
      <c r="AL87">
        <v>0</v>
      </c>
      <c r="AM87" s="481">
        <v>0</v>
      </c>
      <c r="AN87">
        <v>0</v>
      </c>
      <c r="AO87">
        <v>0</v>
      </c>
      <c r="AP87">
        <v>0</v>
      </c>
      <c r="AQ87">
        <v>0</v>
      </c>
      <c r="AR87">
        <v>0</v>
      </c>
      <c r="AS87">
        <v>0</v>
      </c>
      <c r="AT87" s="481">
        <v>0</v>
      </c>
      <c r="AU87">
        <v>0</v>
      </c>
      <c r="AV87">
        <v>0</v>
      </c>
      <c r="AW87">
        <v>0</v>
      </c>
      <c r="AX87">
        <v>280.14080000016838</v>
      </c>
      <c r="AY87">
        <v>160.9921875</v>
      </c>
      <c r="AZ87">
        <v>62.521600000560284</v>
      </c>
      <c r="BB87" s="481">
        <v>73.656784018967301</v>
      </c>
      <c r="BC87">
        <v>60.320000000298023</v>
      </c>
      <c r="BD87">
        <v>73.713542357087135</v>
      </c>
      <c r="BV87" s="481">
        <v>13.680032565549482</v>
      </c>
      <c r="BW87">
        <v>27.448958333348855</v>
      </c>
      <c r="BX87">
        <v>1.8697580645152811E-2</v>
      </c>
      <c r="BY87">
        <v>96.815451145172119</v>
      </c>
      <c r="BZ87">
        <v>59.783333333441988</v>
      </c>
      <c r="CA87">
        <v>0.14080066619953868</v>
      </c>
      <c r="CB87">
        <v>3.5754076086959685E-2</v>
      </c>
      <c r="CC87">
        <v>169.44248633924872</v>
      </c>
      <c r="CD87">
        <v>0</v>
      </c>
      <c r="CE87">
        <v>0.14080066619953868</v>
      </c>
    </row>
    <row r="88" spans="3:83" ht="15.75" customHeight="1" x14ac:dyDescent="0.2">
      <c r="C88" s="284">
        <v>46238.708333333336</v>
      </c>
      <c r="D88">
        <v>2979.750956505537</v>
      </c>
      <c r="E88">
        <v>2983.9359999597073</v>
      </c>
      <c r="F88">
        <v>1956.5226666629314</v>
      </c>
      <c r="G88">
        <v>1043.7335503995419</v>
      </c>
      <c r="H88">
        <v>358.97992752864957</v>
      </c>
      <c r="I88">
        <v>327.87091525271535</v>
      </c>
      <c r="J88">
        <v>394.02035768330097</v>
      </c>
      <c r="K88" s="481">
        <v>327.67999999970198</v>
      </c>
      <c r="L88">
        <v>547.64908474683762</v>
      </c>
      <c r="M88">
        <v>0</v>
      </c>
      <c r="N88">
        <v>0</v>
      </c>
      <c r="O88">
        <v>0</v>
      </c>
      <c r="P88">
        <v>30.675478260032833</v>
      </c>
      <c r="Q88">
        <v>0</v>
      </c>
      <c r="R88" s="481">
        <v>95.666086956858635</v>
      </c>
      <c r="S88">
        <v>69.484088889323175</v>
      </c>
      <c r="T88">
        <v>0</v>
      </c>
      <c r="U88">
        <v>0</v>
      </c>
      <c r="V88">
        <v>138.15911883953959</v>
      </c>
      <c r="W88">
        <v>0</v>
      </c>
      <c r="X88">
        <v>93.272690217476338</v>
      </c>
      <c r="Y88" s="481">
        <v>0.42919921875</v>
      </c>
      <c r="Z88">
        <v>0.49984681373462081</v>
      </c>
      <c r="AA88">
        <v>93.430937500204891</v>
      </c>
      <c r="AB88">
        <v>27.729082661215216</v>
      </c>
      <c r="AC88">
        <v>105.06628493778408</v>
      </c>
      <c r="AD88">
        <v>0</v>
      </c>
      <c r="AE88">
        <v>0</v>
      </c>
      <c r="AF88" s="481">
        <v>0.16577793361648219</v>
      </c>
      <c r="AG88">
        <v>1.1358695652234019E-2</v>
      </c>
      <c r="AH88">
        <v>139.76086956541985</v>
      </c>
      <c r="AI88">
        <v>327.74212682945654</v>
      </c>
      <c r="AJ88">
        <v>264.90475789364427</v>
      </c>
      <c r="AK88">
        <v>0</v>
      </c>
      <c r="AL88">
        <v>0</v>
      </c>
      <c r="AM88" s="481">
        <v>0</v>
      </c>
      <c r="AN88">
        <v>0</v>
      </c>
      <c r="AO88">
        <v>0</v>
      </c>
      <c r="AP88">
        <v>0</v>
      </c>
      <c r="AQ88">
        <v>0</v>
      </c>
      <c r="AR88">
        <v>0</v>
      </c>
      <c r="AS88">
        <v>0</v>
      </c>
      <c r="AT88" s="481">
        <v>0</v>
      </c>
      <c r="AU88">
        <v>0</v>
      </c>
      <c r="AV88">
        <v>0</v>
      </c>
      <c r="AW88">
        <v>0</v>
      </c>
      <c r="AX88">
        <v>262.78463209886104</v>
      </c>
      <c r="AY88">
        <v>174.67578125</v>
      </c>
      <c r="AZ88">
        <v>76.285392589867115</v>
      </c>
      <c r="BB88" s="481">
        <v>74.379687500069849</v>
      </c>
      <c r="BC88">
        <v>60.416237036697567</v>
      </c>
      <c r="BD88">
        <v>72.943797468207777</v>
      </c>
      <c r="BV88" s="481">
        <v>0.49984681373462081</v>
      </c>
      <c r="BW88">
        <v>26.013541666674428</v>
      </c>
      <c r="BX88">
        <v>2.2792338709791693E-2</v>
      </c>
      <c r="BY88">
        <v>96.79569892399013</v>
      </c>
      <c r="BZ88">
        <v>55.725574712501839</v>
      </c>
      <c r="CA88">
        <v>0.14536559139742167</v>
      </c>
      <c r="CB88">
        <v>4.1165147265019186E-2</v>
      </c>
      <c r="CC88">
        <v>192.84918032772839</v>
      </c>
      <c r="CD88">
        <v>0</v>
      </c>
      <c r="CE88">
        <v>0.14536559139742167</v>
      </c>
    </row>
    <row r="89" spans="3:83" ht="15.75" customHeight="1" x14ac:dyDescent="0.2">
      <c r="C89" s="284">
        <v>46238.75</v>
      </c>
      <c r="D89">
        <v>3003.7333333492279</v>
      </c>
      <c r="E89">
        <v>3004.4160000383854</v>
      </c>
      <c r="F89">
        <v>1958.5706666707993</v>
      </c>
      <c r="G89">
        <v>1059.7657971084118</v>
      </c>
      <c r="H89">
        <v>330.28338983282447</v>
      </c>
      <c r="I89">
        <v>343.59538983181119</v>
      </c>
      <c r="J89">
        <v>396.82603389769793</v>
      </c>
      <c r="K89" s="481">
        <v>342.3284067735076</v>
      </c>
      <c r="L89">
        <v>546.29532203450799</v>
      </c>
      <c r="M89">
        <v>0</v>
      </c>
      <c r="N89">
        <v>0</v>
      </c>
      <c r="O89">
        <v>0</v>
      </c>
      <c r="P89">
        <v>21.726608696393669</v>
      </c>
      <c r="Q89">
        <v>0</v>
      </c>
      <c r="R89" s="481">
        <v>95.711845410056412</v>
      </c>
      <c r="S89">
        <v>71.073267633095384</v>
      </c>
      <c r="T89">
        <v>0</v>
      </c>
      <c r="U89">
        <v>0</v>
      </c>
      <c r="V89">
        <v>117.08104347903281</v>
      </c>
      <c r="W89">
        <v>0</v>
      </c>
      <c r="X89">
        <v>93.509316770359874</v>
      </c>
      <c r="Y89" s="481">
        <v>0</v>
      </c>
      <c r="Z89">
        <v>0.28227124182740226</v>
      </c>
      <c r="AA89">
        <v>95.5390625</v>
      </c>
      <c r="AB89">
        <v>27.526379126124084</v>
      </c>
      <c r="AC89">
        <v>103.85056889057159</v>
      </c>
      <c r="AD89">
        <v>0</v>
      </c>
      <c r="AE89">
        <v>0</v>
      </c>
      <c r="AF89" s="481">
        <v>0.16770032725253259</v>
      </c>
      <c r="AG89">
        <v>1.1358724871342929E-2</v>
      </c>
      <c r="AH89">
        <v>155.17712716199458</v>
      </c>
      <c r="AI89">
        <v>331.36639999994077</v>
      </c>
      <c r="AJ89">
        <v>268.19840000011027</v>
      </c>
      <c r="AK89">
        <v>0</v>
      </c>
      <c r="AL89">
        <v>0</v>
      </c>
      <c r="AM89" s="481">
        <v>0</v>
      </c>
      <c r="AN89">
        <v>0</v>
      </c>
      <c r="AO89">
        <v>0</v>
      </c>
      <c r="AP89">
        <v>0</v>
      </c>
      <c r="AQ89">
        <v>0</v>
      </c>
      <c r="AR89">
        <v>0</v>
      </c>
      <c r="AS89">
        <v>0</v>
      </c>
      <c r="AT89" s="481">
        <v>0</v>
      </c>
      <c r="AU89">
        <v>0</v>
      </c>
      <c r="AV89">
        <v>0</v>
      </c>
      <c r="AW89">
        <v>0</v>
      </c>
      <c r="AX89">
        <v>263.12256790138781</v>
      </c>
      <c r="AY89">
        <v>175.16093749995343</v>
      </c>
      <c r="AZ89">
        <v>72.687407407909632</v>
      </c>
      <c r="BB89" s="481">
        <v>74.562420886009932</v>
      </c>
      <c r="BC89">
        <v>60.67816296312958</v>
      </c>
      <c r="BD89">
        <v>73.538106328807771</v>
      </c>
      <c r="BV89" s="481">
        <v>0.28227124182740226</v>
      </c>
      <c r="BW89">
        <v>11.824999999953434</v>
      </c>
      <c r="BX89">
        <v>3.6457661290228316E-2</v>
      </c>
      <c r="BY89">
        <v>97.806451613083482</v>
      </c>
      <c r="BZ89">
        <v>55.107758620753884</v>
      </c>
      <c r="CA89">
        <v>0.14656451612972887</v>
      </c>
      <c r="CB89">
        <v>4.1762096774164092E-2</v>
      </c>
      <c r="CC89">
        <v>193.28333333320916</v>
      </c>
      <c r="CD89">
        <v>0</v>
      </c>
      <c r="CE89">
        <v>0.14656451612972887</v>
      </c>
    </row>
    <row r="90" spans="3:83" ht="15.75" customHeight="1" x14ac:dyDescent="0.2">
      <c r="C90" s="284">
        <v>46238.791666666664</v>
      </c>
      <c r="D90">
        <v>2889.520231872797</v>
      </c>
      <c r="E90">
        <v>2872.6613332927227</v>
      </c>
      <c r="F90">
        <v>1884.1599999964237</v>
      </c>
      <c r="G90">
        <v>1019.2213333398104</v>
      </c>
      <c r="H90">
        <v>333.02562711387873</v>
      </c>
      <c r="I90">
        <v>303.97179660946131</v>
      </c>
      <c r="J90">
        <v>391.27213560044765</v>
      </c>
      <c r="K90" s="481">
        <v>322.05667796730995</v>
      </c>
      <c r="L90">
        <v>516.23484745621681</v>
      </c>
      <c r="M90">
        <v>0</v>
      </c>
      <c r="N90">
        <v>0</v>
      </c>
      <c r="O90">
        <v>0</v>
      </c>
      <c r="P90">
        <v>35.995826086960733</v>
      </c>
      <c r="Q90">
        <v>0</v>
      </c>
      <c r="R90" s="481">
        <v>95.714937198441476</v>
      </c>
      <c r="S90">
        <v>72.425739130936563</v>
      </c>
      <c r="T90">
        <v>0</v>
      </c>
      <c r="U90">
        <v>0</v>
      </c>
      <c r="V90">
        <v>107.92069565225393</v>
      </c>
      <c r="W90">
        <v>0</v>
      </c>
      <c r="X90">
        <v>93.268000506330281</v>
      </c>
      <c r="Y90" s="481">
        <v>0.4267578125</v>
      </c>
      <c r="Z90">
        <v>0</v>
      </c>
      <c r="AA90">
        <v>92.95591286290437</v>
      </c>
      <c r="AB90">
        <v>27.886658784002066</v>
      </c>
      <c r="AC90">
        <v>81.971568085253239</v>
      </c>
      <c r="AD90">
        <v>0</v>
      </c>
      <c r="AE90">
        <v>0</v>
      </c>
      <c r="AF90" s="481">
        <v>0.16974053297235514</v>
      </c>
      <c r="AG90">
        <v>1.1358870967796975E-2</v>
      </c>
      <c r="AH90">
        <v>134.20430107600987</v>
      </c>
      <c r="AI90">
        <v>326.34239999996498</v>
      </c>
      <c r="AJ90">
        <v>263.92685714364052</v>
      </c>
      <c r="AK90">
        <v>0</v>
      </c>
      <c r="AL90">
        <v>0</v>
      </c>
      <c r="AM90" s="481">
        <v>0</v>
      </c>
      <c r="AN90">
        <v>0</v>
      </c>
      <c r="AO90">
        <v>0</v>
      </c>
      <c r="AP90">
        <v>0</v>
      </c>
      <c r="AQ90">
        <v>0</v>
      </c>
      <c r="AR90">
        <v>0</v>
      </c>
      <c r="AS90">
        <v>0</v>
      </c>
      <c r="AT90" s="481">
        <v>0</v>
      </c>
      <c r="AU90">
        <v>0</v>
      </c>
      <c r="AV90">
        <v>0</v>
      </c>
      <c r="AW90">
        <v>0</v>
      </c>
      <c r="AX90">
        <v>263.77599999960512</v>
      </c>
      <c r="AY90">
        <v>172.95859375002328</v>
      </c>
      <c r="AZ90">
        <v>72.703999999910593</v>
      </c>
      <c r="BB90" s="481">
        <v>73.838607594952919</v>
      </c>
      <c r="BC90">
        <v>60.012799999676645</v>
      </c>
      <c r="BD90">
        <v>73.561599999666214</v>
      </c>
      <c r="BV90" s="481">
        <v>0</v>
      </c>
      <c r="BW90">
        <v>0</v>
      </c>
      <c r="BX90">
        <v>2.760483870963526E-2</v>
      </c>
      <c r="BY90">
        <v>97.010752689093351</v>
      </c>
      <c r="BZ90">
        <v>53.841666666558012</v>
      </c>
      <c r="CA90">
        <v>0.14811290322631976</v>
      </c>
      <c r="CB90">
        <v>4.0540322580682187E-2</v>
      </c>
      <c r="CC90">
        <v>185.25</v>
      </c>
      <c r="CD90">
        <v>0</v>
      </c>
      <c r="CE90">
        <v>0.14811290322631976</v>
      </c>
    </row>
    <row r="91" spans="3:83" ht="15.75" customHeight="1" x14ac:dyDescent="0.2">
      <c r="C91" s="284">
        <v>46238.833333333336</v>
      </c>
      <c r="D91">
        <v>2954.7891014516354</v>
      </c>
      <c r="E91">
        <v>2954.5813333392143</v>
      </c>
      <c r="F91">
        <v>1925.1200000047684</v>
      </c>
      <c r="G91">
        <v>1050.7130434811115</v>
      </c>
      <c r="H91">
        <v>332.36610169708729</v>
      </c>
      <c r="I91">
        <v>340.34983050823212</v>
      </c>
      <c r="J91">
        <v>391.89694914966822</v>
      </c>
      <c r="K91" s="481">
        <v>339.06549152731895</v>
      </c>
      <c r="L91">
        <v>517.62332203611732</v>
      </c>
      <c r="M91">
        <v>0</v>
      </c>
      <c r="N91">
        <v>0</v>
      </c>
      <c r="O91">
        <v>0</v>
      </c>
      <c r="P91">
        <v>20.624695652164519</v>
      </c>
      <c r="Q91">
        <v>0</v>
      </c>
      <c r="R91" s="481">
        <v>96</v>
      </c>
      <c r="S91">
        <v>72.258782608434558</v>
      </c>
      <c r="T91">
        <v>0</v>
      </c>
      <c r="U91">
        <v>0</v>
      </c>
      <c r="V91">
        <v>114.68800000008196</v>
      </c>
      <c r="W91">
        <v>0</v>
      </c>
      <c r="X91">
        <v>93.853117506019771</v>
      </c>
      <c r="Y91" s="481">
        <v>0</v>
      </c>
      <c r="Z91">
        <v>0</v>
      </c>
      <c r="AA91">
        <v>93.19703744770959</v>
      </c>
      <c r="AB91">
        <v>27.18852458987385</v>
      </c>
      <c r="AC91">
        <v>118.3538141110912</v>
      </c>
      <c r="AD91">
        <v>0</v>
      </c>
      <c r="AE91">
        <v>0</v>
      </c>
      <c r="AF91" s="481">
        <v>0.16778120616800152</v>
      </c>
      <c r="AG91">
        <v>1.1358870967796975E-2</v>
      </c>
      <c r="AH91">
        <v>151.36021505389363</v>
      </c>
      <c r="AI91">
        <v>331.23199999984354</v>
      </c>
      <c r="AJ91">
        <v>268.28799999970943</v>
      </c>
      <c r="AK91">
        <v>0</v>
      </c>
      <c r="AL91">
        <v>0</v>
      </c>
      <c r="AM91" s="481">
        <v>0</v>
      </c>
      <c r="AN91">
        <v>0</v>
      </c>
      <c r="AO91">
        <v>0</v>
      </c>
      <c r="AP91">
        <v>0</v>
      </c>
      <c r="AQ91">
        <v>0</v>
      </c>
      <c r="AR91">
        <v>0</v>
      </c>
      <c r="AS91">
        <v>0</v>
      </c>
      <c r="AT91" s="481">
        <v>0</v>
      </c>
      <c r="AU91">
        <v>0</v>
      </c>
      <c r="AV91">
        <v>0</v>
      </c>
      <c r="AW91">
        <v>0</v>
      </c>
      <c r="AX91">
        <v>280.24320000037551</v>
      </c>
      <c r="AY91">
        <v>171.49572784814518</v>
      </c>
      <c r="AZ91">
        <v>71.718400001525879</v>
      </c>
      <c r="BB91" s="481">
        <v>74.563554852386005</v>
      </c>
      <c r="BC91">
        <v>60.8087272727862</v>
      </c>
      <c r="BD91">
        <v>73.465599999763072</v>
      </c>
      <c r="BV91" s="481">
        <v>0</v>
      </c>
      <c r="BW91">
        <v>0</v>
      </c>
      <c r="BX91">
        <v>3.0969758064543385E-2</v>
      </c>
      <c r="BY91">
        <v>96.870967742055655</v>
      </c>
      <c r="BZ91">
        <v>53.654166666790843</v>
      </c>
      <c r="CA91">
        <v>0.13652688171987393</v>
      </c>
      <c r="CB91">
        <v>3.8681451613001627E-2</v>
      </c>
      <c r="CC91">
        <v>193.76502732280642</v>
      </c>
      <c r="CD91">
        <v>0</v>
      </c>
      <c r="CE91">
        <v>0.13652688171987393</v>
      </c>
    </row>
    <row r="92" spans="3:83" ht="15.75" customHeight="1" x14ac:dyDescent="0.2">
      <c r="C92" s="284">
        <v>46238.875</v>
      </c>
      <c r="D92">
        <v>2938.1973333358765</v>
      </c>
      <c r="E92">
        <v>2938.880000025034</v>
      </c>
      <c r="F92">
        <v>1890.2149565219879</v>
      </c>
      <c r="G92">
        <v>1067.9429565221071</v>
      </c>
      <c r="H92">
        <v>322.82033898308873</v>
      </c>
      <c r="I92">
        <v>336.42738983035088</v>
      </c>
      <c r="J92">
        <v>355.44949152320623</v>
      </c>
      <c r="K92" s="481">
        <v>335.66372881084681</v>
      </c>
      <c r="L92">
        <v>530.74440677836537</v>
      </c>
      <c r="M92">
        <v>0</v>
      </c>
      <c r="N92">
        <v>0</v>
      </c>
      <c r="O92">
        <v>0</v>
      </c>
      <c r="P92">
        <v>19.311304347589612</v>
      </c>
      <c r="Q92">
        <v>0</v>
      </c>
      <c r="R92" s="481">
        <v>96.171285023912787</v>
      </c>
      <c r="S92">
        <v>72.681739130057395</v>
      </c>
      <c r="T92">
        <v>0</v>
      </c>
      <c r="U92">
        <v>0</v>
      </c>
      <c r="V92">
        <v>107.29739130381495</v>
      </c>
      <c r="W92">
        <v>0</v>
      </c>
      <c r="X92">
        <v>93.806930692866445</v>
      </c>
      <c r="Y92" s="481">
        <v>0</v>
      </c>
      <c r="Z92">
        <v>0</v>
      </c>
      <c r="AA92">
        <v>83.303055276162922</v>
      </c>
      <c r="AB92">
        <v>27.558333333116025</v>
      </c>
      <c r="AC92">
        <v>123.65217391308397</v>
      </c>
      <c r="AD92">
        <v>0</v>
      </c>
      <c r="AE92">
        <v>0</v>
      </c>
      <c r="AF92" s="481">
        <v>0.16773913042561617</v>
      </c>
      <c r="AG92">
        <v>1.1236033193199546E-2</v>
      </c>
      <c r="AH92">
        <v>148.73655913863331</v>
      </c>
      <c r="AI92">
        <v>296.89599999994971</v>
      </c>
      <c r="AJ92">
        <v>236.86657875403762</v>
      </c>
      <c r="AK92">
        <v>0</v>
      </c>
      <c r="AL92">
        <v>0</v>
      </c>
      <c r="AM92" s="481">
        <v>0</v>
      </c>
      <c r="AN92">
        <v>0</v>
      </c>
      <c r="AO92">
        <v>0</v>
      </c>
      <c r="AP92">
        <v>0</v>
      </c>
      <c r="AQ92">
        <v>0</v>
      </c>
      <c r="AR92">
        <v>0</v>
      </c>
      <c r="AS92">
        <v>0</v>
      </c>
      <c r="AT92" s="481">
        <v>0</v>
      </c>
      <c r="AU92">
        <v>0</v>
      </c>
      <c r="AV92">
        <v>0</v>
      </c>
      <c r="AW92">
        <v>0</v>
      </c>
      <c r="AX92">
        <v>280.06399999978021</v>
      </c>
      <c r="AY92">
        <v>169.32458465185482</v>
      </c>
      <c r="AZ92">
        <v>76.262399999424815</v>
      </c>
      <c r="BB92" s="481">
        <v>74.299479166627862</v>
      </c>
      <c r="BC92">
        <v>60.590247087180614</v>
      </c>
      <c r="BD92">
        <v>73.458794936537743</v>
      </c>
      <c r="BV92" s="481">
        <v>0</v>
      </c>
      <c r="BW92">
        <v>0</v>
      </c>
      <c r="BX92">
        <v>1.981854838709296E-2</v>
      </c>
      <c r="BY92">
        <v>97.537634408101439</v>
      </c>
      <c r="BZ92">
        <v>52.898234463296831</v>
      </c>
      <c r="CA92">
        <v>0.16227419354800077</v>
      </c>
      <c r="CB92">
        <v>3.7653225806252522E-2</v>
      </c>
      <c r="CC92">
        <v>192.73497267719358</v>
      </c>
      <c r="CD92">
        <v>0</v>
      </c>
      <c r="CE92">
        <v>0.16227419354800077</v>
      </c>
    </row>
    <row r="93" spans="3:83" ht="15.75" customHeight="1" x14ac:dyDescent="0.2">
      <c r="C93" s="284">
        <v>46238.916666666664</v>
      </c>
      <c r="D93">
        <v>2819.7398261129856</v>
      </c>
      <c r="E93">
        <v>2807.1253333091736</v>
      </c>
      <c r="F93">
        <v>1804.3770434856415</v>
      </c>
      <c r="G93">
        <v>1018.538666665554</v>
      </c>
      <c r="H93">
        <v>339.96799999848008</v>
      </c>
      <c r="I93">
        <v>303.0345762707293</v>
      </c>
      <c r="J93">
        <v>368.5322735235095</v>
      </c>
      <c r="K93" s="481">
        <v>323.51457627117634</v>
      </c>
      <c r="L93">
        <v>466.8398644067347</v>
      </c>
      <c r="M93">
        <v>0</v>
      </c>
      <c r="N93">
        <v>0</v>
      </c>
      <c r="O93">
        <v>0</v>
      </c>
      <c r="P93">
        <v>43.731478260830045</v>
      </c>
      <c r="Q93">
        <v>0</v>
      </c>
      <c r="R93" s="481">
        <v>96.015779399778694</v>
      </c>
      <c r="S93">
        <v>72.303304347209632</v>
      </c>
      <c r="T93">
        <v>0</v>
      </c>
      <c r="U93">
        <v>0</v>
      </c>
      <c r="V93">
        <v>106.59988405834883</v>
      </c>
      <c r="W93">
        <v>0</v>
      </c>
      <c r="X93">
        <v>93.986547567881644</v>
      </c>
      <c r="Y93" s="481">
        <v>0.43798828125</v>
      </c>
      <c r="Z93">
        <v>0</v>
      </c>
      <c r="AA93">
        <v>94.218994413036853</v>
      </c>
      <c r="AB93">
        <v>27.394791666883975</v>
      </c>
      <c r="AC93">
        <v>79.731249999254942</v>
      </c>
      <c r="AD93">
        <v>0</v>
      </c>
      <c r="AE93">
        <v>0</v>
      </c>
      <c r="AF93" s="481">
        <v>0.16573913043612265</v>
      </c>
      <c r="AG93">
        <v>1.1414504441290774E-2</v>
      </c>
      <c r="AH93">
        <v>136.05913978535682</v>
      </c>
      <c r="AI93">
        <v>331.39200000022538</v>
      </c>
      <c r="AJ93">
        <v>267.78256410267204</v>
      </c>
      <c r="AK93">
        <v>0</v>
      </c>
      <c r="AL93">
        <v>0</v>
      </c>
      <c r="AM93" s="481">
        <v>0</v>
      </c>
      <c r="AN93">
        <v>0</v>
      </c>
      <c r="AO93">
        <v>0</v>
      </c>
      <c r="AP93">
        <v>0</v>
      </c>
      <c r="AQ93">
        <v>0</v>
      </c>
      <c r="AR93">
        <v>0</v>
      </c>
      <c r="AS93">
        <v>0</v>
      </c>
      <c r="AT93" s="481">
        <v>0</v>
      </c>
      <c r="AU93">
        <v>0</v>
      </c>
      <c r="AV93">
        <v>0</v>
      </c>
      <c r="AW93">
        <v>0</v>
      </c>
      <c r="AX93">
        <v>268.21120000025257</v>
      </c>
      <c r="AY93">
        <v>167.08281250006985</v>
      </c>
      <c r="AZ93">
        <v>73.216000000014901</v>
      </c>
      <c r="BB93" s="481">
        <v>74.28182164626196</v>
      </c>
      <c r="BC93">
        <v>60.585025640204549</v>
      </c>
      <c r="BD93">
        <v>73.468759493902326</v>
      </c>
      <c r="BV93" s="481">
        <v>0</v>
      </c>
      <c r="BW93">
        <v>0</v>
      </c>
      <c r="BX93">
        <v>0</v>
      </c>
      <c r="BY93">
        <v>95.20430107600987</v>
      </c>
      <c r="BZ93">
        <v>56.035098870052025</v>
      </c>
      <c r="CA93">
        <v>0.14039247311848158</v>
      </c>
      <c r="CB93">
        <v>2.0685483871147881E-2</v>
      </c>
      <c r="CC93">
        <v>172.60000000055879</v>
      </c>
      <c r="CD93">
        <v>0</v>
      </c>
      <c r="CE93">
        <v>0.14039247311848158</v>
      </c>
    </row>
    <row r="94" spans="3:83" ht="15.75" customHeight="1" x14ac:dyDescent="0.2">
      <c r="C94" s="284">
        <v>46238.958333333336</v>
      </c>
      <c r="D94">
        <v>2902.8173912763596</v>
      </c>
      <c r="E94">
        <v>2904.7466666698456</v>
      </c>
      <c r="F94">
        <v>1869.8240000009537</v>
      </c>
      <c r="G94">
        <v>1039.7013333290815</v>
      </c>
      <c r="H94">
        <v>334.91808762028813</v>
      </c>
      <c r="I94">
        <v>315.24575493484735</v>
      </c>
      <c r="J94">
        <v>389.29935413599014</v>
      </c>
      <c r="K94" s="481">
        <v>337.93764045834541</v>
      </c>
      <c r="L94">
        <v>496.81066666916013</v>
      </c>
      <c r="M94">
        <v>0</v>
      </c>
      <c r="N94">
        <v>0</v>
      </c>
      <c r="O94">
        <v>0</v>
      </c>
      <c r="P94">
        <v>32.567652173340321</v>
      </c>
      <c r="Q94">
        <v>0</v>
      </c>
      <c r="R94" s="481">
        <v>96.069553933572024</v>
      </c>
      <c r="S94">
        <v>72.815304348245263</v>
      </c>
      <c r="T94">
        <v>0</v>
      </c>
      <c r="U94">
        <v>0</v>
      </c>
      <c r="V94">
        <v>112.74240000080317</v>
      </c>
      <c r="W94">
        <v>0</v>
      </c>
      <c r="X94">
        <v>93.807453416287899</v>
      </c>
      <c r="Y94" s="481">
        <v>0</v>
      </c>
      <c r="Z94">
        <v>0</v>
      </c>
      <c r="AA94">
        <v>103.06956521747634</v>
      </c>
      <c r="AB94">
        <v>27.772030279505998</v>
      </c>
      <c r="AC94">
        <v>83.992352485656738</v>
      </c>
      <c r="AD94">
        <v>0</v>
      </c>
      <c r="AE94">
        <v>0</v>
      </c>
      <c r="AF94" s="481">
        <v>0.16970827489421936</v>
      </c>
      <c r="AG94">
        <v>1.1259408601972609E-2</v>
      </c>
      <c r="AH94">
        <v>152.55376344081014</v>
      </c>
      <c r="AI94">
        <v>335.10736842104234</v>
      </c>
      <c r="AJ94">
        <v>270.59200000017881</v>
      </c>
      <c r="AK94">
        <v>0</v>
      </c>
      <c r="AL94">
        <v>0</v>
      </c>
      <c r="AM94" s="481">
        <v>0</v>
      </c>
      <c r="AN94">
        <v>0</v>
      </c>
      <c r="AO94">
        <v>0</v>
      </c>
      <c r="AP94">
        <v>0</v>
      </c>
      <c r="AQ94">
        <v>0</v>
      </c>
      <c r="AR94">
        <v>0</v>
      </c>
      <c r="AS94">
        <v>0</v>
      </c>
      <c r="AT94" s="481">
        <v>0</v>
      </c>
      <c r="AU94">
        <v>0</v>
      </c>
      <c r="AV94">
        <v>0</v>
      </c>
      <c r="AW94">
        <v>0</v>
      </c>
      <c r="AX94">
        <v>278.79359999997541</v>
      </c>
      <c r="AY94">
        <v>164.87812499993015</v>
      </c>
      <c r="AZ94">
        <v>73.190399998798966</v>
      </c>
      <c r="BB94" s="481">
        <v>74.347865853691474</v>
      </c>
      <c r="BC94">
        <v>60.155076922848821</v>
      </c>
      <c r="BD94">
        <v>73.468759493902326</v>
      </c>
      <c r="BV94" s="481">
        <v>0</v>
      </c>
      <c r="BW94">
        <v>0</v>
      </c>
      <c r="BX94">
        <v>0</v>
      </c>
      <c r="BY94">
        <v>99.870967742055655</v>
      </c>
      <c r="BZ94">
        <v>54.237500000046566</v>
      </c>
      <c r="CA94">
        <v>0.15040860215049179</v>
      </c>
      <c r="CB94">
        <v>3.3370967741802815E-2</v>
      </c>
      <c r="CC94">
        <v>186.56666666641831</v>
      </c>
      <c r="CD94">
        <v>0</v>
      </c>
      <c r="CE94">
        <v>0.15040860215049179</v>
      </c>
    </row>
    <row r="95" spans="3:83" ht="15.75" customHeight="1" x14ac:dyDescent="0.2">
      <c r="C95" s="284">
        <v>46239</v>
      </c>
      <c r="D95">
        <v>2898.1574492752552</v>
      </c>
      <c r="E95">
        <v>2891.954086959362</v>
      </c>
      <c r="F95">
        <v>1882.1119999885559</v>
      </c>
      <c r="G95">
        <v>1047.8933333307505</v>
      </c>
      <c r="H95">
        <v>342.52404446899891</v>
      </c>
      <c r="I95">
        <v>309.8454993031919</v>
      </c>
      <c r="J95">
        <v>389.81203336268663</v>
      </c>
      <c r="K95" s="481">
        <v>343.38683412224054</v>
      </c>
      <c r="L95">
        <v>468.69984180480242</v>
      </c>
      <c r="M95">
        <v>0</v>
      </c>
      <c r="N95">
        <v>0</v>
      </c>
      <c r="O95">
        <v>0</v>
      </c>
      <c r="P95">
        <v>42.484869565814734</v>
      </c>
      <c r="Q95">
        <v>0</v>
      </c>
      <c r="R95" s="481">
        <v>95.788698412943631</v>
      </c>
      <c r="S95">
        <v>71.702260869555175</v>
      </c>
      <c r="T95">
        <v>0</v>
      </c>
      <c r="U95">
        <v>0</v>
      </c>
      <c r="V95">
        <v>112.55212482251227</v>
      </c>
      <c r="W95">
        <v>0</v>
      </c>
      <c r="X95">
        <v>93.735845182556659</v>
      </c>
      <c r="Y95" s="481">
        <v>0</v>
      </c>
      <c r="Z95">
        <v>0</v>
      </c>
      <c r="AA95">
        <v>97.880434782709926</v>
      </c>
      <c r="AB95">
        <v>27.145491486415267</v>
      </c>
      <c r="AC95">
        <v>82.871030283160508</v>
      </c>
      <c r="AD95">
        <v>0</v>
      </c>
      <c r="AE95">
        <v>0</v>
      </c>
      <c r="AF95" s="481">
        <v>0.16574193548876792</v>
      </c>
      <c r="AG95">
        <v>1.1225806451648168E-2</v>
      </c>
      <c r="AH95">
        <v>155.09911173488945</v>
      </c>
      <c r="AI95">
        <v>334.17903157882392</v>
      </c>
      <c r="AJ95">
        <v>269.94887804891914</v>
      </c>
      <c r="AK95">
        <v>0</v>
      </c>
      <c r="AL95">
        <v>0</v>
      </c>
      <c r="AM95" s="481">
        <v>0</v>
      </c>
      <c r="AN95">
        <v>0</v>
      </c>
      <c r="AO95">
        <v>0</v>
      </c>
      <c r="AP95">
        <v>0</v>
      </c>
      <c r="AQ95">
        <v>0</v>
      </c>
      <c r="AR95">
        <v>0</v>
      </c>
      <c r="AS95">
        <v>0</v>
      </c>
      <c r="AT95" s="481">
        <v>0</v>
      </c>
      <c r="AU95">
        <v>0</v>
      </c>
      <c r="AV95">
        <v>0</v>
      </c>
      <c r="AW95">
        <v>0</v>
      </c>
      <c r="AX95">
        <v>264.10559999989346</v>
      </c>
      <c r="AY95">
        <v>163.28593750006985</v>
      </c>
      <c r="AZ95">
        <v>73.216000000014901</v>
      </c>
      <c r="BB95" s="481">
        <v>74.511234177276492</v>
      </c>
      <c r="BC95">
        <v>60.996923077851534</v>
      </c>
      <c r="BD95">
        <v>73.449316455982625</v>
      </c>
      <c r="BV95" s="481">
        <v>0</v>
      </c>
      <c r="BW95">
        <v>0</v>
      </c>
      <c r="BX95">
        <v>0</v>
      </c>
      <c r="BY95">
        <v>99.326905094087124</v>
      </c>
      <c r="BZ95">
        <v>51.983333333162591</v>
      </c>
      <c r="CA95">
        <v>0.14421178120574041</v>
      </c>
      <c r="CB95">
        <v>3.4330163043478024E-2</v>
      </c>
      <c r="CC95">
        <v>169.04237288143486</v>
      </c>
      <c r="CD95">
        <v>0</v>
      </c>
      <c r="CE95">
        <v>0.14421178120574041</v>
      </c>
    </row>
    <row r="96" spans="3:83" ht="15.75" customHeight="1" x14ac:dyDescent="0.2">
      <c r="C96" s="284">
        <v>46239.041666666664</v>
      </c>
      <c r="D96">
        <v>2922.436637699604</v>
      </c>
      <c r="E96">
        <v>2922.3179130554199</v>
      </c>
      <c r="F96">
        <v>1906.9551304280758</v>
      </c>
      <c r="G96">
        <v>1018.5831884145737</v>
      </c>
      <c r="H96">
        <v>310.14512214809656</v>
      </c>
      <c r="I96">
        <v>367.57709877192974</v>
      </c>
      <c r="J96">
        <v>388.77288135141134</v>
      </c>
      <c r="K96" s="481">
        <v>344.09631793946028</v>
      </c>
      <c r="L96">
        <v>501.72528813779354</v>
      </c>
      <c r="M96">
        <v>0</v>
      </c>
      <c r="N96">
        <v>0</v>
      </c>
      <c r="O96">
        <v>0</v>
      </c>
      <c r="P96">
        <v>11.264000000432134</v>
      </c>
      <c r="Q96">
        <v>0</v>
      </c>
      <c r="R96" s="481">
        <v>95.659726707730442</v>
      </c>
      <c r="S96">
        <v>71.769043478183448</v>
      </c>
      <c r="T96">
        <v>0</v>
      </c>
      <c r="U96">
        <v>0</v>
      </c>
      <c r="V96">
        <v>108.75703073199838</v>
      </c>
      <c r="W96">
        <v>0</v>
      </c>
      <c r="X96">
        <v>93.268813202623278</v>
      </c>
      <c r="Y96" s="481">
        <v>0</v>
      </c>
      <c r="Z96">
        <v>0</v>
      </c>
      <c r="AA96">
        <v>101.06677018618211</v>
      </c>
      <c r="AB96">
        <v>27.228732116054744</v>
      </c>
      <c r="AC96">
        <v>136.90536723192781</v>
      </c>
      <c r="AD96">
        <v>0</v>
      </c>
      <c r="AE96">
        <v>0</v>
      </c>
      <c r="AF96" s="481">
        <v>0.16772370265971404</v>
      </c>
      <c r="AG96">
        <v>1.1223921809232706E-2</v>
      </c>
      <c r="AH96">
        <v>158.48369565233588</v>
      </c>
      <c r="AI96">
        <v>332.51840000017546</v>
      </c>
      <c r="AJ96">
        <v>268.64952195156366</v>
      </c>
      <c r="AK96">
        <v>0</v>
      </c>
      <c r="AL96">
        <v>0</v>
      </c>
      <c r="AM96" s="481">
        <v>0</v>
      </c>
      <c r="AN96">
        <v>0</v>
      </c>
      <c r="AO96">
        <v>0</v>
      </c>
      <c r="AP96">
        <v>0</v>
      </c>
      <c r="AQ96">
        <v>0</v>
      </c>
      <c r="AR96">
        <v>0</v>
      </c>
      <c r="AS96">
        <v>0</v>
      </c>
      <c r="AT96" s="481">
        <v>0</v>
      </c>
      <c r="AU96">
        <v>0</v>
      </c>
      <c r="AV96">
        <v>0</v>
      </c>
      <c r="AW96">
        <v>0</v>
      </c>
      <c r="AX96">
        <v>263.93599999975413</v>
      </c>
      <c r="AY96">
        <v>163.06328124995343</v>
      </c>
      <c r="AZ96">
        <v>73.725787654519081</v>
      </c>
      <c r="BB96" s="481">
        <v>74.329390822793357</v>
      </c>
      <c r="BC96">
        <v>60.568975608795881</v>
      </c>
      <c r="BD96">
        <v>73.463169620372355</v>
      </c>
      <c r="BV96" s="481">
        <v>0</v>
      </c>
      <c r="BW96">
        <v>0</v>
      </c>
      <c r="BX96">
        <v>1.8322010869837868E-2</v>
      </c>
      <c r="BY96">
        <v>99.804347826167941</v>
      </c>
      <c r="BZ96">
        <v>54.566666666883975</v>
      </c>
      <c r="CA96">
        <v>0.14288043478336476</v>
      </c>
      <c r="CB96">
        <v>3.8281249999954525E-2</v>
      </c>
      <c r="CC96">
        <v>181.13262711837888</v>
      </c>
      <c r="CD96">
        <v>0</v>
      </c>
      <c r="CE96">
        <v>0.14288043478336476</v>
      </c>
    </row>
    <row r="97" spans="3:83" ht="15.75" customHeight="1" x14ac:dyDescent="0.2">
      <c r="C97" s="284">
        <v>46239.083333333336</v>
      </c>
      <c r="D97">
        <v>2909.5846956372261</v>
      </c>
      <c r="E97">
        <v>2906.1119999885559</v>
      </c>
      <c r="F97">
        <v>1906.4208695888519</v>
      </c>
      <c r="G97">
        <v>1018.8354782611132</v>
      </c>
      <c r="H97">
        <v>344.89708474650979</v>
      </c>
      <c r="I97">
        <v>303.8892063125968</v>
      </c>
      <c r="J97">
        <v>389.01945529133081</v>
      </c>
      <c r="K97" s="481">
        <v>336.67276680469513</v>
      </c>
      <c r="L97">
        <v>525.81532203406096</v>
      </c>
      <c r="M97">
        <v>0</v>
      </c>
      <c r="N97">
        <v>0</v>
      </c>
      <c r="O97">
        <v>0</v>
      </c>
      <c r="P97">
        <v>39.401739130727947</v>
      </c>
      <c r="Q97">
        <v>0</v>
      </c>
      <c r="R97" s="481">
        <v>95.721739130560309</v>
      </c>
      <c r="S97">
        <v>72.548173912800848</v>
      </c>
      <c r="T97">
        <v>0</v>
      </c>
      <c r="U97">
        <v>0</v>
      </c>
      <c r="V97">
        <v>107.85638647340238</v>
      </c>
      <c r="W97">
        <v>0</v>
      </c>
      <c r="X97">
        <v>93.744409937877208</v>
      </c>
      <c r="Y97" s="481">
        <v>0</v>
      </c>
      <c r="Z97">
        <v>0</v>
      </c>
      <c r="AA97">
        <v>101.50822981400415</v>
      </c>
      <c r="AB97">
        <v>27.664596273098141</v>
      </c>
      <c r="AC97">
        <v>73.804347826167941</v>
      </c>
      <c r="AD97">
        <v>0</v>
      </c>
      <c r="AE97">
        <v>0</v>
      </c>
      <c r="AF97" s="481">
        <v>0.16573913043248467</v>
      </c>
      <c r="AG97">
        <v>1.1292119565268877E-2</v>
      </c>
      <c r="AH97">
        <v>151.49456521775573</v>
      </c>
      <c r="AI97">
        <v>330.55679999990389</v>
      </c>
      <c r="AJ97">
        <v>266.38079999946058</v>
      </c>
      <c r="AK97">
        <v>0</v>
      </c>
      <c r="AL97">
        <v>0</v>
      </c>
      <c r="AM97" s="481">
        <v>0</v>
      </c>
      <c r="AN97">
        <v>0</v>
      </c>
      <c r="AO97">
        <v>0</v>
      </c>
      <c r="AP97">
        <v>0</v>
      </c>
      <c r="AQ97">
        <v>0</v>
      </c>
      <c r="AR97">
        <v>0</v>
      </c>
      <c r="AS97">
        <v>0</v>
      </c>
      <c r="AT97" s="481">
        <v>0</v>
      </c>
      <c r="AU97">
        <v>0</v>
      </c>
      <c r="AV97">
        <v>0</v>
      </c>
      <c r="AW97">
        <v>0</v>
      </c>
      <c r="AX97">
        <v>267.87199999997392</v>
      </c>
      <c r="AY97">
        <v>163.63758680550382</v>
      </c>
      <c r="AZ97">
        <v>74.216612346470356</v>
      </c>
      <c r="BB97" s="481">
        <v>74.334374999976717</v>
      </c>
      <c r="BC97">
        <v>60.371824390254915</v>
      </c>
      <c r="BD97">
        <v>73.395199999213219</v>
      </c>
      <c r="BV97" s="481">
        <v>0</v>
      </c>
      <c r="BW97">
        <v>0</v>
      </c>
      <c r="BX97">
        <v>3.4584239130481365E-2</v>
      </c>
      <c r="BY97">
        <v>99.467391304671764</v>
      </c>
      <c r="BZ97">
        <v>54.533333333209157</v>
      </c>
      <c r="CA97">
        <v>0.15245108695580711</v>
      </c>
      <c r="CB97">
        <v>3.7376358695837553E-2</v>
      </c>
      <c r="CC97">
        <v>179.57500000018626</v>
      </c>
      <c r="CD97">
        <v>0</v>
      </c>
      <c r="CE97">
        <v>0.15245108695580711</v>
      </c>
    </row>
    <row r="98" spans="3:83" ht="15.75" customHeight="1" x14ac:dyDescent="0.2">
      <c r="C98" s="284">
        <v>46239.125</v>
      </c>
      <c r="D98">
        <v>2901.7488695681095</v>
      </c>
      <c r="E98">
        <v>2891.9502978622913</v>
      </c>
      <c r="F98">
        <v>1888.255999982357</v>
      </c>
      <c r="G98">
        <v>1036.2879999876022</v>
      </c>
      <c r="H98">
        <v>332.43552542477846</v>
      </c>
      <c r="I98">
        <v>317.8906557559967</v>
      </c>
      <c r="J98">
        <v>384.56915488094091</v>
      </c>
      <c r="K98" s="481">
        <v>345.87619871646166</v>
      </c>
      <c r="L98">
        <v>495.26888135448098</v>
      </c>
      <c r="M98">
        <v>0</v>
      </c>
      <c r="N98">
        <v>0</v>
      </c>
      <c r="O98">
        <v>0</v>
      </c>
      <c r="P98">
        <v>35.83950531296432</v>
      </c>
      <c r="Q98">
        <v>0</v>
      </c>
      <c r="R98" s="481">
        <v>95.643826087005436</v>
      </c>
      <c r="S98">
        <v>72.14747826103121</v>
      </c>
      <c r="T98">
        <v>0</v>
      </c>
      <c r="U98">
        <v>0</v>
      </c>
      <c r="V98">
        <v>107.90956521779299</v>
      </c>
      <c r="W98">
        <v>0</v>
      </c>
      <c r="X98">
        <v>93.673291925340891</v>
      </c>
      <c r="Y98" s="481">
        <v>0</v>
      </c>
      <c r="Z98">
        <v>0</v>
      </c>
      <c r="AA98">
        <v>107.50419254647568</v>
      </c>
      <c r="AB98">
        <v>27.163043478503823</v>
      </c>
      <c r="AC98">
        <v>81.422067268751562</v>
      </c>
      <c r="AD98">
        <v>0</v>
      </c>
      <c r="AE98">
        <v>0</v>
      </c>
      <c r="AF98" s="481">
        <v>0.16773913044380606</v>
      </c>
      <c r="AG98">
        <v>1.1233695652208553E-2</v>
      </c>
      <c r="AH98">
        <v>157.59782608598471</v>
      </c>
      <c r="AI98">
        <v>333.82220487808809</v>
      </c>
      <c r="AJ98">
        <v>269.85865365900099</v>
      </c>
      <c r="AK98">
        <v>0</v>
      </c>
      <c r="AL98">
        <v>0</v>
      </c>
      <c r="AM98" s="481">
        <v>0</v>
      </c>
      <c r="AN98">
        <v>0</v>
      </c>
      <c r="AO98">
        <v>0</v>
      </c>
      <c r="AP98">
        <v>0</v>
      </c>
      <c r="AQ98">
        <v>0</v>
      </c>
      <c r="AR98">
        <v>0</v>
      </c>
      <c r="AS98">
        <v>0</v>
      </c>
      <c r="AT98" s="481">
        <v>0</v>
      </c>
      <c r="AU98">
        <v>0</v>
      </c>
      <c r="AV98">
        <v>0</v>
      </c>
      <c r="AW98">
        <v>0</v>
      </c>
      <c r="AX98">
        <v>267.4464000002481</v>
      </c>
      <c r="AY98">
        <v>162.03506944444962</v>
      </c>
      <c r="AZ98">
        <v>72.678400000557303</v>
      </c>
      <c r="BB98" s="481">
        <v>74.453125</v>
      </c>
      <c r="BC98">
        <v>60.577782278880477</v>
      </c>
      <c r="BD98">
        <v>73.463655696250498</v>
      </c>
      <c r="BV98" s="481">
        <v>0</v>
      </c>
      <c r="BW98">
        <v>0</v>
      </c>
      <c r="BX98">
        <v>3.3954483695310955E-2</v>
      </c>
      <c r="BY98">
        <v>99.141304347664118</v>
      </c>
      <c r="BZ98">
        <v>53.685416666558012</v>
      </c>
      <c r="CA98">
        <v>0.1319999999996071</v>
      </c>
      <c r="CB98">
        <v>3.2623641304326156E-2</v>
      </c>
      <c r="CC98">
        <v>171.04166666697711</v>
      </c>
      <c r="CD98">
        <v>0</v>
      </c>
      <c r="CE98">
        <v>0.1319999999996071</v>
      </c>
    </row>
    <row r="99" spans="3:83" ht="15.75" customHeight="1" x14ac:dyDescent="0.2">
      <c r="C99" s="284">
        <v>46239.166666666664</v>
      </c>
      <c r="D99">
        <v>2922.0804637670517</v>
      </c>
      <c r="E99">
        <v>2919.3832673728466</v>
      </c>
      <c r="F99">
        <v>1924.4373333454132</v>
      </c>
      <c r="G99">
        <v>1001.1306666731834</v>
      </c>
      <c r="H99">
        <v>325.87498304992914</v>
      </c>
      <c r="I99">
        <v>315.60086967051029</v>
      </c>
      <c r="J99">
        <v>385.64881356060505</v>
      </c>
      <c r="K99" s="481">
        <v>341.50475449115038</v>
      </c>
      <c r="L99">
        <v>564.20664406940341</v>
      </c>
      <c r="M99">
        <v>0</v>
      </c>
      <c r="N99">
        <v>0</v>
      </c>
      <c r="O99">
        <v>0</v>
      </c>
      <c r="P99">
        <v>37.36536425165832</v>
      </c>
      <c r="Q99">
        <v>0</v>
      </c>
      <c r="R99" s="481">
        <v>95.487999999895692</v>
      </c>
      <c r="S99">
        <v>71.902608696371317</v>
      </c>
      <c r="T99">
        <v>0</v>
      </c>
      <c r="U99">
        <v>0</v>
      </c>
      <c r="V99">
        <v>100.14052173960954</v>
      </c>
      <c r="W99">
        <v>0</v>
      </c>
      <c r="X99">
        <v>90.93349819816649</v>
      </c>
      <c r="Y99" s="481">
        <v>0.4521484375</v>
      </c>
      <c r="Z99">
        <v>0</v>
      </c>
      <c r="AA99">
        <v>102.73777173878625</v>
      </c>
      <c r="AB99">
        <v>27.549543866422027</v>
      </c>
      <c r="AC99">
        <v>85.827382372692227</v>
      </c>
      <c r="AD99">
        <v>0</v>
      </c>
      <c r="AE99">
        <v>0</v>
      </c>
      <c r="AF99" s="481">
        <v>0.16776577839118545</v>
      </c>
      <c r="AG99">
        <v>1.1233695652208553E-2</v>
      </c>
      <c r="AH99">
        <v>155.5869565224275</v>
      </c>
      <c r="AI99">
        <v>335.71261617471464</v>
      </c>
      <c r="AJ99">
        <v>271.46614634152502</v>
      </c>
      <c r="AK99">
        <v>0</v>
      </c>
      <c r="AL99">
        <v>0</v>
      </c>
      <c r="AM99" s="481">
        <v>0</v>
      </c>
      <c r="AN99">
        <v>0</v>
      </c>
      <c r="AO99">
        <v>0</v>
      </c>
      <c r="AP99">
        <v>0</v>
      </c>
      <c r="AQ99">
        <v>0</v>
      </c>
      <c r="AR99">
        <v>0</v>
      </c>
      <c r="AS99">
        <v>0</v>
      </c>
      <c r="AT99" s="481">
        <v>0</v>
      </c>
      <c r="AU99">
        <v>0</v>
      </c>
      <c r="AV99">
        <v>0</v>
      </c>
      <c r="AW99">
        <v>0</v>
      </c>
      <c r="AX99">
        <v>268.28799999970943</v>
      </c>
      <c r="AY99">
        <v>158.00234375009313</v>
      </c>
      <c r="AZ99">
        <v>71.679999999701977</v>
      </c>
      <c r="BB99" s="481">
        <v>74.451562499976717</v>
      </c>
      <c r="BC99">
        <v>60.580617722123861</v>
      </c>
      <c r="BD99">
        <v>73.448344304226339</v>
      </c>
      <c r="BV99" s="481">
        <v>0</v>
      </c>
      <c r="BW99">
        <v>0</v>
      </c>
      <c r="BX99">
        <v>3.196127717399122E-2</v>
      </c>
      <c r="BY99">
        <v>125.59782608784735</v>
      </c>
      <c r="BZ99">
        <v>53.139583333395422</v>
      </c>
      <c r="CA99">
        <v>0.15412500000184082</v>
      </c>
      <c r="CB99">
        <v>3.2513586956611107E-2</v>
      </c>
      <c r="CC99">
        <v>193.04166666604578</v>
      </c>
      <c r="CD99">
        <v>0</v>
      </c>
      <c r="CE99">
        <v>0.15412500000184082</v>
      </c>
    </row>
    <row r="100" spans="3:83" ht="15.75" customHeight="1" x14ac:dyDescent="0.2">
      <c r="C100" s="284">
        <v>46239.208333333336</v>
      </c>
      <c r="D100">
        <v>2873.3440000116825</v>
      </c>
      <c r="E100">
        <v>2872.8987826108932</v>
      </c>
      <c r="F100">
        <v>1876.65066665411</v>
      </c>
      <c r="G100">
        <v>1010.6880000084639</v>
      </c>
      <c r="H100">
        <v>297.16827118769288</v>
      </c>
      <c r="I100">
        <v>336.32859452068806</v>
      </c>
      <c r="J100">
        <v>374.61044067144394</v>
      </c>
      <c r="K100" s="481">
        <v>337.7298264503479</v>
      </c>
      <c r="L100">
        <v>527.51620338857174</v>
      </c>
      <c r="M100">
        <v>0</v>
      </c>
      <c r="N100">
        <v>0</v>
      </c>
      <c r="O100">
        <v>0</v>
      </c>
      <c r="P100">
        <v>18.465391304343939</v>
      </c>
      <c r="Q100">
        <v>0</v>
      </c>
      <c r="R100" s="481">
        <v>95.443478261120617</v>
      </c>
      <c r="S100">
        <v>71.524173912592232</v>
      </c>
      <c r="T100">
        <v>0</v>
      </c>
      <c r="U100">
        <v>0</v>
      </c>
      <c r="V100">
        <v>91.391999999992549</v>
      </c>
      <c r="W100">
        <v>0</v>
      </c>
      <c r="X100">
        <v>92.442166233435273</v>
      </c>
      <c r="Y100" s="481">
        <v>0</v>
      </c>
      <c r="Z100">
        <v>0</v>
      </c>
      <c r="AA100">
        <v>97.455507624428719</v>
      </c>
      <c r="AB100">
        <v>26.900360577274114</v>
      </c>
      <c r="AC100">
        <v>112.50394901074469</v>
      </c>
      <c r="AD100">
        <v>0</v>
      </c>
      <c r="AE100">
        <v>0</v>
      </c>
      <c r="AF100" s="481">
        <v>0.1657419354924059</v>
      </c>
      <c r="AG100">
        <v>1.1520599579171176E-2</v>
      </c>
      <c r="AH100">
        <v>152.06580177508295</v>
      </c>
      <c r="AI100">
        <v>314.77557894727215</v>
      </c>
      <c r="AJ100">
        <v>252.671999999322</v>
      </c>
      <c r="AK100">
        <v>0</v>
      </c>
      <c r="AL100">
        <v>0</v>
      </c>
      <c r="AM100" s="481">
        <v>0</v>
      </c>
      <c r="AN100">
        <v>0</v>
      </c>
      <c r="AO100">
        <v>0</v>
      </c>
      <c r="AP100">
        <v>0</v>
      </c>
      <c r="AQ100">
        <v>0</v>
      </c>
      <c r="AR100">
        <v>0</v>
      </c>
      <c r="AS100">
        <v>0</v>
      </c>
      <c r="AT100" s="481">
        <v>0</v>
      </c>
      <c r="AU100">
        <v>0</v>
      </c>
      <c r="AV100">
        <v>0</v>
      </c>
      <c r="AW100">
        <v>0</v>
      </c>
      <c r="AX100">
        <v>267.62560000037774</v>
      </c>
      <c r="AY100">
        <v>162.25468749995343</v>
      </c>
      <c r="AZ100">
        <v>73.164799999445677</v>
      </c>
      <c r="BB100" s="481">
        <v>75.298437500023283</v>
      </c>
      <c r="BC100">
        <v>61.310030768625438</v>
      </c>
      <c r="BD100">
        <v>74.086400000378489</v>
      </c>
      <c r="BV100" s="481">
        <v>0</v>
      </c>
      <c r="BW100">
        <v>0</v>
      </c>
      <c r="BX100">
        <v>3.3225543478238251E-2</v>
      </c>
      <c r="BY100">
        <v>99.888031790032983</v>
      </c>
      <c r="BZ100">
        <v>52.529166666790843</v>
      </c>
      <c r="CA100">
        <v>0.15433169705283944</v>
      </c>
      <c r="CB100">
        <v>3.7149193548202675E-2</v>
      </c>
      <c r="CC100">
        <v>183.83333333395422</v>
      </c>
      <c r="CD100">
        <v>0</v>
      </c>
      <c r="CE100">
        <v>0.15433169705283944</v>
      </c>
    </row>
    <row r="101" spans="3:83" ht="15.75" customHeight="1" x14ac:dyDescent="0.2">
      <c r="C101" s="284">
        <v>46239.25</v>
      </c>
      <c r="D101">
        <v>2856.7522318661213</v>
      </c>
      <c r="E101">
        <v>2847.3729854822159</v>
      </c>
      <c r="F101">
        <v>1802.2400000095367</v>
      </c>
      <c r="G101">
        <v>1075.8826666474342</v>
      </c>
      <c r="H101">
        <v>299.77166101709008</v>
      </c>
      <c r="I101">
        <v>350.9902599491179</v>
      </c>
      <c r="J101">
        <v>365.30766101926565</v>
      </c>
      <c r="K101" s="481">
        <v>324.35603974759579</v>
      </c>
      <c r="L101">
        <v>442.33328813314438</v>
      </c>
      <c r="M101">
        <v>0</v>
      </c>
      <c r="N101">
        <v>0</v>
      </c>
      <c r="O101">
        <v>0</v>
      </c>
      <c r="P101">
        <v>17.919999999925494</v>
      </c>
      <c r="Q101">
        <v>0</v>
      </c>
      <c r="R101" s="481">
        <v>95.694531400687993</v>
      </c>
      <c r="S101">
        <v>68.585739130154252</v>
      </c>
      <c r="T101">
        <v>0</v>
      </c>
      <c r="U101">
        <v>0</v>
      </c>
      <c r="V101">
        <v>90.206237680278718</v>
      </c>
      <c r="W101">
        <v>0</v>
      </c>
      <c r="X101">
        <v>92.35265654604882</v>
      </c>
      <c r="Y101" s="481">
        <v>0</v>
      </c>
      <c r="Z101">
        <v>0.58386075950693339</v>
      </c>
      <c r="AA101">
        <v>108.98661899939179</v>
      </c>
      <c r="AB101">
        <v>27.311727229505777</v>
      </c>
      <c r="AC101">
        <v>114.94225352164358</v>
      </c>
      <c r="AD101">
        <v>0</v>
      </c>
      <c r="AE101">
        <v>0</v>
      </c>
      <c r="AF101" s="481">
        <v>0.16574193548149196</v>
      </c>
      <c r="AG101">
        <v>1.1252688172135095E-2</v>
      </c>
      <c r="AH101">
        <v>139.6559139797464</v>
      </c>
      <c r="AI101">
        <v>332.58239999972284</v>
      </c>
      <c r="AJ101">
        <v>269.10720000043511</v>
      </c>
      <c r="AK101">
        <v>0</v>
      </c>
      <c r="AL101">
        <v>0</v>
      </c>
      <c r="AM101" s="481">
        <v>0</v>
      </c>
      <c r="AN101">
        <v>0</v>
      </c>
      <c r="AO101">
        <v>0</v>
      </c>
      <c r="AP101">
        <v>0</v>
      </c>
      <c r="AQ101">
        <v>0</v>
      </c>
      <c r="AR101">
        <v>0</v>
      </c>
      <c r="AS101">
        <v>0</v>
      </c>
      <c r="AT101" s="481">
        <v>0</v>
      </c>
      <c r="AU101">
        <v>0</v>
      </c>
      <c r="AV101">
        <v>0</v>
      </c>
      <c r="AW101">
        <v>0</v>
      </c>
      <c r="AX101">
        <v>263.93919999990612</v>
      </c>
      <c r="AY101">
        <v>155.50546875002328</v>
      </c>
      <c r="AZ101">
        <v>70.656000001356006</v>
      </c>
      <c r="BB101" s="481">
        <v>81.671875</v>
      </c>
      <c r="BC101">
        <v>67.521969230845571</v>
      </c>
      <c r="BD101">
        <v>78.464648101478815</v>
      </c>
      <c r="BV101" s="481">
        <v>0.58386075950693339</v>
      </c>
      <c r="BW101">
        <v>0</v>
      </c>
      <c r="BX101">
        <v>2.2139945652270399E-2</v>
      </c>
      <c r="BY101">
        <v>85.956989247351885</v>
      </c>
      <c r="BZ101">
        <v>56.734543010592461</v>
      </c>
      <c r="CA101">
        <v>0.10610215053748107</v>
      </c>
      <c r="CB101">
        <v>2.0790322580751308E-2</v>
      </c>
      <c r="CC101">
        <v>164.33333333302289</v>
      </c>
      <c r="CD101">
        <v>0</v>
      </c>
      <c r="CE101">
        <v>0.10610215053748107</v>
      </c>
    </row>
    <row r="102" spans="3:83" ht="15.75" customHeight="1" x14ac:dyDescent="0.2">
      <c r="C102" s="284">
        <v>46239.291666666664</v>
      </c>
      <c r="D102">
        <v>2862.2135652303696</v>
      </c>
      <c r="E102">
        <v>2871.9786666929722</v>
      </c>
      <c r="F102">
        <v>1832.9599999785423</v>
      </c>
      <c r="G102">
        <v>1054.3786666840315</v>
      </c>
      <c r="H102">
        <v>266.27471186220646</v>
      </c>
      <c r="I102">
        <v>331.54378959536552</v>
      </c>
      <c r="J102">
        <v>375.23525424301624</v>
      </c>
      <c r="K102" s="481">
        <v>329.07611671090126</v>
      </c>
      <c r="L102">
        <v>509.46603390201926</v>
      </c>
      <c r="M102">
        <v>0</v>
      </c>
      <c r="N102">
        <v>0</v>
      </c>
      <c r="O102">
        <v>0</v>
      </c>
      <c r="P102">
        <v>5.5206956518813968</v>
      </c>
      <c r="Q102">
        <v>0</v>
      </c>
      <c r="R102" s="481">
        <v>95.886222222354263</v>
      </c>
      <c r="S102">
        <v>59.492173913866282</v>
      </c>
      <c r="T102">
        <v>0</v>
      </c>
      <c r="U102">
        <v>0</v>
      </c>
      <c r="V102">
        <v>90.941588405519724</v>
      </c>
      <c r="W102">
        <v>0</v>
      </c>
      <c r="X102">
        <v>91.828634010627866</v>
      </c>
      <c r="Y102" s="481">
        <v>0</v>
      </c>
      <c r="Z102">
        <v>5.0577408029930666</v>
      </c>
      <c r="AA102">
        <v>107.52997159073129</v>
      </c>
      <c r="AB102">
        <v>27.069162193220109</v>
      </c>
      <c r="AC102">
        <v>101.40625</v>
      </c>
      <c r="AD102">
        <v>0</v>
      </c>
      <c r="AE102">
        <v>0</v>
      </c>
      <c r="AF102" s="481">
        <v>0.16614165497594513</v>
      </c>
      <c r="AG102">
        <v>1.1324538335429679E-2</v>
      </c>
      <c r="AH102">
        <v>141.94132772274315</v>
      </c>
      <c r="AI102">
        <v>319.71840000036173</v>
      </c>
      <c r="AJ102">
        <v>257.07519999984652</v>
      </c>
      <c r="AK102">
        <v>0</v>
      </c>
      <c r="AL102">
        <v>0</v>
      </c>
      <c r="AM102" s="481">
        <v>0</v>
      </c>
      <c r="AN102">
        <v>0</v>
      </c>
      <c r="AO102">
        <v>0</v>
      </c>
      <c r="AP102">
        <v>0</v>
      </c>
      <c r="AQ102">
        <v>0</v>
      </c>
      <c r="AR102">
        <v>0</v>
      </c>
      <c r="AS102">
        <v>0</v>
      </c>
      <c r="AT102" s="481">
        <v>0</v>
      </c>
      <c r="AU102">
        <v>0</v>
      </c>
      <c r="AV102">
        <v>0</v>
      </c>
      <c r="AW102">
        <v>0</v>
      </c>
      <c r="AX102">
        <v>265.47200000006706</v>
      </c>
      <c r="AY102">
        <v>158.85234374995343</v>
      </c>
      <c r="AZ102">
        <v>68.057599999010563</v>
      </c>
      <c r="BB102" s="481">
        <v>79.880468750023283</v>
      </c>
      <c r="BC102">
        <v>65.587199999950826</v>
      </c>
      <c r="BD102">
        <v>76.530551898293197</v>
      </c>
      <c r="BV102" s="481">
        <v>5.0577408029930666</v>
      </c>
      <c r="BW102">
        <v>1.0677966101793572</v>
      </c>
      <c r="BX102">
        <v>5.8750000000600267E-3</v>
      </c>
      <c r="BY102">
        <v>112.78541374579072</v>
      </c>
      <c r="BZ102">
        <v>60.28004032257013</v>
      </c>
      <c r="CA102">
        <v>0.14235963066857948</v>
      </c>
      <c r="CB102">
        <v>3.528330995777651E-2</v>
      </c>
      <c r="CC102">
        <v>181.93333333358169</v>
      </c>
      <c r="CD102">
        <v>0</v>
      </c>
      <c r="CE102">
        <v>0.14235963066857948</v>
      </c>
    </row>
    <row r="103" spans="3:83" ht="15.75" customHeight="1" x14ac:dyDescent="0.2">
      <c r="C103" s="284">
        <v>46239.333333333336</v>
      </c>
      <c r="D103">
        <v>2823.9248695671558</v>
      </c>
      <c r="E103">
        <v>2807.6337020993233</v>
      </c>
      <c r="F103">
        <v>1841.1520000398159</v>
      </c>
      <c r="G103">
        <v>977.91999998688698</v>
      </c>
      <c r="H103">
        <v>269.18183051049709</v>
      </c>
      <c r="I103">
        <v>348.02115254104137</v>
      </c>
      <c r="J103">
        <v>396.24612419307232</v>
      </c>
      <c r="K103" s="481">
        <v>330.79704269021749</v>
      </c>
      <c r="L103">
        <v>497.8028474599123</v>
      </c>
      <c r="M103">
        <v>0</v>
      </c>
      <c r="N103">
        <v>0</v>
      </c>
      <c r="O103">
        <v>0</v>
      </c>
      <c r="P103">
        <v>15.471304347738624</v>
      </c>
      <c r="Q103">
        <v>0</v>
      </c>
      <c r="R103" s="481">
        <v>95.684637681115419</v>
      </c>
      <c r="S103">
        <v>37.676521738991141</v>
      </c>
      <c r="T103">
        <v>0</v>
      </c>
      <c r="U103">
        <v>0</v>
      </c>
      <c r="V103">
        <v>109.72827826160938</v>
      </c>
      <c r="W103">
        <v>0</v>
      </c>
      <c r="X103">
        <v>93.716071376111358</v>
      </c>
      <c r="Y103" s="481">
        <v>0</v>
      </c>
      <c r="Z103">
        <v>15.133994403237011</v>
      </c>
      <c r="AA103">
        <v>114.34531249990687</v>
      </c>
      <c r="AB103">
        <v>27.440685354173183</v>
      </c>
      <c r="AC103">
        <v>118.22083333320916</v>
      </c>
      <c r="AD103">
        <v>0</v>
      </c>
      <c r="AE103">
        <v>0</v>
      </c>
      <c r="AF103" s="481">
        <v>0.16534782608505338</v>
      </c>
      <c r="AG103">
        <v>1.1214673913173101E-2</v>
      </c>
      <c r="AH103">
        <v>144.6086956532672</v>
      </c>
      <c r="AI103">
        <v>328.58037073165178</v>
      </c>
      <c r="AJ103">
        <v>265.26720000058413</v>
      </c>
      <c r="AK103">
        <v>0</v>
      </c>
      <c r="AL103">
        <v>0</v>
      </c>
      <c r="AM103" s="481">
        <v>0</v>
      </c>
      <c r="AN103">
        <v>0</v>
      </c>
      <c r="AO103">
        <v>0</v>
      </c>
      <c r="AP103">
        <v>0</v>
      </c>
      <c r="AQ103">
        <v>0</v>
      </c>
      <c r="AR103">
        <v>0</v>
      </c>
      <c r="AS103">
        <v>0</v>
      </c>
      <c r="AT103" s="481">
        <v>0</v>
      </c>
      <c r="AU103">
        <v>0</v>
      </c>
      <c r="AV103">
        <v>0</v>
      </c>
      <c r="AW103">
        <v>0</v>
      </c>
      <c r="AX103">
        <v>268.98240000009537</v>
      </c>
      <c r="AY103">
        <v>145.51015624997672</v>
      </c>
      <c r="AZ103">
        <v>61.9391999989748</v>
      </c>
      <c r="BB103" s="481">
        <v>74.500748527469113</v>
      </c>
      <c r="BC103">
        <v>59.865599999204278</v>
      </c>
      <c r="BD103">
        <v>72.212676922790706</v>
      </c>
      <c r="BV103" s="481">
        <v>15.133994403237011</v>
      </c>
      <c r="BW103">
        <v>8.2186617231927812</v>
      </c>
      <c r="BX103">
        <v>9.2862903225068294E-3</v>
      </c>
      <c r="BY103">
        <v>99.827489480376244</v>
      </c>
      <c r="BZ103">
        <v>61.412500000093132</v>
      </c>
      <c r="CA103">
        <v>0.14179628331112326</v>
      </c>
      <c r="CB103">
        <v>4.2527173913185834E-2</v>
      </c>
      <c r="CC103">
        <v>172.19166666641831</v>
      </c>
      <c r="CD103">
        <v>0</v>
      </c>
      <c r="CE103">
        <v>0.14179628331112326</v>
      </c>
    </row>
    <row r="104" spans="3:83" ht="15.75" customHeight="1" x14ac:dyDescent="0.2">
      <c r="C104" s="284">
        <v>46239.375</v>
      </c>
      <c r="D104">
        <v>2781.8782372772694</v>
      </c>
      <c r="E104">
        <v>2781.3965782523155</v>
      </c>
      <c r="F104">
        <v>1790.4338823258877</v>
      </c>
      <c r="G104">
        <v>1009.3648539483547</v>
      </c>
      <c r="H104">
        <v>259.34101694822311</v>
      </c>
      <c r="I104">
        <v>307.72067796811461</v>
      </c>
      <c r="J104">
        <v>344.85218089073896</v>
      </c>
      <c r="K104" s="481">
        <v>336.27954661846161</v>
      </c>
      <c r="L104">
        <v>541.40094915032387</v>
      </c>
      <c r="M104">
        <v>0</v>
      </c>
      <c r="N104">
        <v>0</v>
      </c>
      <c r="O104">
        <v>0</v>
      </c>
      <c r="P104">
        <v>33.035130435600877</v>
      </c>
      <c r="Q104">
        <v>0</v>
      </c>
      <c r="R104" s="481">
        <v>95.654956521466374</v>
      </c>
      <c r="S104">
        <v>11.263999999500811</v>
      </c>
      <c r="T104">
        <v>0</v>
      </c>
      <c r="U104">
        <v>0</v>
      </c>
      <c r="V104">
        <v>118.37885217368603</v>
      </c>
      <c r="W104">
        <v>0</v>
      </c>
      <c r="X104">
        <v>93.294306710362434</v>
      </c>
      <c r="Y104" s="481">
        <v>0</v>
      </c>
      <c r="Z104">
        <v>28.593154034286272</v>
      </c>
      <c r="AA104">
        <v>117.88891692552716</v>
      </c>
      <c r="AB104">
        <v>27.99094313941896</v>
      </c>
      <c r="AC104">
        <v>91.717637163586915</v>
      </c>
      <c r="AD104">
        <v>0</v>
      </c>
      <c r="AE104">
        <v>0</v>
      </c>
      <c r="AF104" s="481">
        <v>0.16573913044703659</v>
      </c>
      <c r="AG104">
        <v>1.1483695652259485E-2</v>
      </c>
      <c r="AH104">
        <v>150.24029920436442</v>
      </c>
      <c r="AI104">
        <v>307.57831644779071</v>
      </c>
      <c r="AJ104">
        <v>246.75839999876916</v>
      </c>
      <c r="AK104">
        <v>0</v>
      </c>
      <c r="AL104">
        <v>0</v>
      </c>
      <c r="AM104" s="481">
        <v>0</v>
      </c>
      <c r="AN104">
        <v>0</v>
      </c>
      <c r="AO104">
        <v>0</v>
      </c>
      <c r="AP104">
        <v>0</v>
      </c>
      <c r="AQ104">
        <v>0</v>
      </c>
      <c r="AR104">
        <v>0</v>
      </c>
      <c r="AS104">
        <v>0</v>
      </c>
      <c r="AT104" s="481">
        <v>0</v>
      </c>
      <c r="AU104">
        <v>0</v>
      </c>
      <c r="AV104">
        <v>0</v>
      </c>
      <c r="AW104">
        <v>0</v>
      </c>
      <c r="AX104">
        <v>267.52000000001863</v>
      </c>
      <c r="AY104">
        <v>119.75312500004657</v>
      </c>
      <c r="AZ104">
        <v>49.164800001308322</v>
      </c>
      <c r="BB104" s="481">
        <v>76.87190772255417</v>
      </c>
      <c r="BC104">
        <v>62.304000000469387</v>
      </c>
      <c r="BD104">
        <v>72.484923076815903</v>
      </c>
      <c r="BV104" s="481">
        <v>28.593154034286272</v>
      </c>
      <c r="BW104">
        <v>1.2760416666278616</v>
      </c>
      <c r="BX104">
        <v>2.5491935483728412E-2</v>
      </c>
      <c r="BY104">
        <v>98.91397849470377</v>
      </c>
      <c r="BZ104">
        <v>61.760416666744277</v>
      </c>
      <c r="CA104">
        <v>0.14638172042941733</v>
      </c>
      <c r="CB104">
        <v>2.118548387102237E-2</v>
      </c>
      <c r="CC104">
        <v>202.42418032791466</v>
      </c>
      <c r="CD104">
        <v>0</v>
      </c>
      <c r="CE104">
        <v>0.14638172042941733</v>
      </c>
    </row>
    <row r="105" spans="3:83" ht="15.75" customHeight="1" x14ac:dyDescent="0.2">
      <c r="C105" s="284">
        <v>46239.416666666664</v>
      </c>
      <c r="D105">
        <v>2726.5294148921967</v>
      </c>
      <c r="E105">
        <v>2726.532386302948</v>
      </c>
      <c r="F105">
        <v>1767.9215959012508</v>
      </c>
      <c r="G105">
        <v>974.52384170889854</v>
      </c>
      <c r="H105">
        <v>269.12108474597335</v>
      </c>
      <c r="I105">
        <v>303.93708474561572</v>
      </c>
      <c r="J105">
        <v>353.0172670930624</v>
      </c>
      <c r="K105" s="481">
        <v>329.90155932307243</v>
      </c>
      <c r="L105">
        <v>507.48865458741784</v>
      </c>
      <c r="M105">
        <v>0</v>
      </c>
      <c r="N105">
        <v>0</v>
      </c>
      <c r="O105">
        <v>0</v>
      </c>
      <c r="P105">
        <v>43.309758453629911</v>
      </c>
      <c r="Q105">
        <v>0</v>
      </c>
      <c r="R105" s="481">
        <v>95.298782608937472</v>
      </c>
      <c r="S105">
        <v>2.5600000005215406</v>
      </c>
      <c r="T105">
        <v>0</v>
      </c>
      <c r="U105">
        <v>0</v>
      </c>
      <c r="V105">
        <v>132.3519999999553</v>
      </c>
      <c r="W105">
        <v>0</v>
      </c>
      <c r="X105">
        <v>93.198194875381887</v>
      </c>
      <c r="Y105" s="481">
        <v>0</v>
      </c>
      <c r="Z105">
        <v>37.185986024793237</v>
      </c>
      <c r="AA105">
        <v>110.82608695654199</v>
      </c>
      <c r="AB105">
        <v>27.685559006407857</v>
      </c>
      <c r="AC105">
        <v>100.41777950339019</v>
      </c>
      <c r="AD105">
        <v>0</v>
      </c>
      <c r="AE105">
        <v>0</v>
      </c>
      <c r="AF105" s="481">
        <v>0.16578214118999313</v>
      </c>
      <c r="AG105">
        <v>1.1233812529098941E-2</v>
      </c>
      <c r="AH105">
        <v>147.34946236666292</v>
      </c>
      <c r="AI105">
        <v>329.33251282037236</v>
      </c>
      <c r="AJ105">
        <v>264.83200000040233</v>
      </c>
      <c r="AK105">
        <v>0</v>
      </c>
      <c r="AL105">
        <v>0</v>
      </c>
      <c r="AM105" s="481">
        <v>0</v>
      </c>
      <c r="AN105">
        <v>0</v>
      </c>
      <c r="AO105">
        <v>0</v>
      </c>
      <c r="AP105">
        <v>0</v>
      </c>
      <c r="AQ105">
        <v>0</v>
      </c>
      <c r="AR105">
        <v>0</v>
      </c>
      <c r="AS105">
        <v>0</v>
      </c>
      <c r="AT105" s="481">
        <v>0</v>
      </c>
      <c r="AU105">
        <v>0</v>
      </c>
      <c r="AV105">
        <v>0</v>
      </c>
      <c r="AW105">
        <v>0</v>
      </c>
      <c r="AX105">
        <v>265.14239999977872</v>
      </c>
      <c r="AY105">
        <v>110.13773148145992</v>
      </c>
      <c r="AZ105">
        <v>40.940799999982119</v>
      </c>
      <c r="BB105" s="481">
        <v>83.205979938269593</v>
      </c>
      <c r="BC105">
        <v>68.684799999929965</v>
      </c>
      <c r="BD105">
        <v>78.982400000095367</v>
      </c>
      <c r="BV105" s="481">
        <v>37.185986024793237</v>
      </c>
      <c r="BW105">
        <v>23.441666666651145</v>
      </c>
      <c r="BX105">
        <v>3.2217741937756728E-3</v>
      </c>
      <c r="BY105">
        <v>99.698924731463194</v>
      </c>
      <c r="BZ105">
        <v>59.534153005341068</v>
      </c>
      <c r="CA105">
        <v>0.13794623655940086</v>
      </c>
      <c r="CB105">
        <v>1.3701612903332716E-2</v>
      </c>
      <c r="CC105">
        <v>177.70081967208534</v>
      </c>
      <c r="CD105">
        <v>0</v>
      </c>
      <c r="CE105">
        <v>0.13794623655940086</v>
      </c>
    </row>
    <row r="106" spans="3:83" ht="15.75" customHeight="1" x14ac:dyDescent="0.2">
      <c r="C106" s="284">
        <v>46239.458333333336</v>
      </c>
      <c r="D106">
        <v>2676.2907826006413</v>
      </c>
      <c r="E106">
        <v>2676.7360000014305</v>
      </c>
      <c r="F106">
        <v>1713.1965217590332</v>
      </c>
      <c r="G106">
        <v>977.86063767969608</v>
      </c>
      <c r="H106">
        <v>256.72057042643428</v>
      </c>
      <c r="I106">
        <v>318.75905084609985</v>
      </c>
      <c r="J106">
        <v>357.43847214430571</v>
      </c>
      <c r="K106" s="481">
        <v>328.44366101175547</v>
      </c>
      <c r="L106">
        <v>448.02483693510294</v>
      </c>
      <c r="M106">
        <v>0</v>
      </c>
      <c r="N106">
        <v>0</v>
      </c>
      <c r="O106">
        <v>0</v>
      </c>
      <c r="P106">
        <v>26.567111111246049</v>
      </c>
      <c r="Q106">
        <v>0</v>
      </c>
      <c r="R106" s="481">
        <v>95.159652173984796</v>
      </c>
      <c r="S106">
        <v>2.5599999995902181</v>
      </c>
      <c r="T106">
        <v>0</v>
      </c>
      <c r="U106">
        <v>0</v>
      </c>
      <c r="V106">
        <v>145.21878260932863</v>
      </c>
      <c r="W106">
        <v>0</v>
      </c>
      <c r="X106">
        <v>93.08385093184188</v>
      </c>
      <c r="Y106" s="481">
        <v>0</v>
      </c>
      <c r="Z106">
        <v>36.127523291972466</v>
      </c>
      <c r="AA106">
        <v>106.13812111783773</v>
      </c>
      <c r="AB106">
        <v>28.154874213971198</v>
      </c>
      <c r="AC106">
        <v>120.38749999925494</v>
      </c>
      <c r="AD106">
        <v>0</v>
      </c>
      <c r="AE106">
        <v>0</v>
      </c>
      <c r="AF106" s="481">
        <v>0.16373959794145776</v>
      </c>
      <c r="AG106">
        <v>1.1486296166594911E-2</v>
      </c>
      <c r="AH106">
        <v>140.91023842804134</v>
      </c>
      <c r="AI106">
        <v>314.32320000021718</v>
      </c>
      <c r="AJ106">
        <v>252.46720000077039</v>
      </c>
      <c r="AK106">
        <v>0</v>
      </c>
      <c r="AL106">
        <v>0</v>
      </c>
      <c r="AM106" s="481">
        <v>0</v>
      </c>
      <c r="AN106">
        <v>0</v>
      </c>
      <c r="AO106">
        <v>0</v>
      </c>
      <c r="AP106">
        <v>0</v>
      </c>
      <c r="AQ106">
        <v>0</v>
      </c>
      <c r="AR106">
        <v>0</v>
      </c>
      <c r="AS106">
        <v>0</v>
      </c>
      <c r="AT106" s="481">
        <v>0</v>
      </c>
      <c r="AU106">
        <v>0</v>
      </c>
      <c r="AV106">
        <v>0</v>
      </c>
      <c r="AW106">
        <v>0</v>
      </c>
      <c r="AX106">
        <v>266.67840000009164</v>
      </c>
      <c r="AY106">
        <v>112.34820601856336</v>
      </c>
      <c r="AZ106">
        <v>42.988800000399351</v>
      </c>
      <c r="BB106" s="481">
        <v>82.976812783163041</v>
      </c>
      <c r="BC106">
        <v>68.232668355107307</v>
      </c>
      <c r="BD106">
        <v>79.946207595057786</v>
      </c>
      <c r="BV106" s="481">
        <v>36.127523291972466</v>
      </c>
      <c r="BW106">
        <v>31.555155367241241</v>
      </c>
      <c r="BX106">
        <v>0</v>
      </c>
      <c r="BY106">
        <v>99.603085553273559</v>
      </c>
      <c r="BZ106">
        <v>58.174180327914655</v>
      </c>
      <c r="CA106">
        <v>0.11688662926644611</v>
      </c>
      <c r="CB106">
        <v>2.6862903225719492E-2</v>
      </c>
      <c r="CC106">
        <v>137.58333333302289</v>
      </c>
      <c r="CD106">
        <v>0</v>
      </c>
      <c r="CE106">
        <v>0.11688662926644611</v>
      </c>
    </row>
    <row r="107" spans="3:83" ht="15.75" customHeight="1" x14ac:dyDescent="0.2">
      <c r="C107" s="284">
        <v>46239.5</v>
      </c>
      <c r="D107">
        <v>2774.8322318792343</v>
      </c>
      <c r="E107">
        <v>2764.6515942215919</v>
      </c>
      <c r="F107">
        <v>1755.2250434756279</v>
      </c>
      <c r="G107">
        <v>1027.7546666711569</v>
      </c>
      <c r="H107">
        <v>305.05024108290672</v>
      </c>
      <c r="I107">
        <v>319.34320193901658</v>
      </c>
      <c r="J107">
        <v>315.35374066233635</v>
      </c>
      <c r="K107" s="481">
        <v>324.64208275824785</v>
      </c>
      <c r="L107">
        <v>495.17133212089539</v>
      </c>
      <c r="M107">
        <v>0</v>
      </c>
      <c r="N107">
        <v>0</v>
      </c>
      <c r="O107">
        <v>0</v>
      </c>
      <c r="P107">
        <v>35.254399999976158</v>
      </c>
      <c r="Q107">
        <v>42.278956521768123</v>
      </c>
      <c r="R107" s="481">
        <v>95.860869565512985</v>
      </c>
      <c r="S107">
        <v>9.5048205126076937</v>
      </c>
      <c r="T107">
        <v>0</v>
      </c>
      <c r="U107">
        <v>0</v>
      </c>
      <c r="V107">
        <v>128.99799882154912</v>
      </c>
      <c r="W107">
        <v>0</v>
      </c>
      <c r="X107">
        <v>93.649068322964013</v>
      </c>
      <c r="Y107" s="481">
        <v>0</v>
      </c>
      <c r="Z107">
        <v>36.598795370722655</v>
      </c>
      <c r="AA107">
        <v>111.02026397548616</v>
      </c>
      <c r="AB107">
        <v>27.820125786121935</v>
      </c>
      <c r="AC107">
        <v>114.35000000055879</v>
      </c>
      <c r="AD107">
        <v>0</v>
      </c>
      <c r="AE107">
        <v>3.2500000002073648E-3</v>
      </c>
      <c r="AF107" s="481">
        <v>0.16574427302111872</v>
      </c>
      <c r="AG107">
        <v>1.1608695652057577E-2</v>
      </c>
      <c r="AH107">
        <v>141.625</v>
      </c>
      <c r="AI107">
        <v>297.88799999980256</v>
      </c>
      <c r="AJ107">
        <v>238.24437894672155</v>
      </c>
      <c r="AK107">
        <v>0</v>
      </c>
      <c r="AL107">
        <v>0</v>
      </c>
      <c r="AM107" s="481">
        <v>0</v>
      </c>
      <c r="AN107">
        <v>0</v>
      </c>
      <c r="AO107">
        <v>0</v>
      </c>
      <c r="AP107">
        <v>0</v>
      </c>
      <c r="AQ107">
        <v>0</v>
      </c>
      <c r="AR107">
        <v>0</v>
      </c>
      <c r="AS107">
        <v>0</v>
      </c>
      <c r="AT107" s="481">
        <v>0</v>
      </c>
      <c r="AU107">
        <v>0</v>
      </c>
      <c r="AV107">
        <v>0</v>
      </c>
      <c r="AW107">
        <v>0</v>
      </c>
      <c r="AX107">
        <v>267.50719999987632</v>
      </c>
      <c r="AY107">
        <v>119.93281249993015</v>
      </c>
      <c r="AZ107">
        <v>45.55519999936223</v>
      </c>
      <c r="BB107" s="481">
        <v>82.995253164554015</v>
      </c>
      <c r="BC107">
        <v>68.644131644628942</v>
      </c>
      <c r="BD107">
        <v>79.510503516532481</v>
      </c>
      <c r="BV107" s="481">
        <v>36.598795370722655</v>
      </c>
      <c r="BW107">
        <v>31.637552966130897</v>
      </c>
      <c r="BX107">
        <v>1.9887228260699885E-2</v>
      </c>
      <c r="BY107">
        <v>58.913043478503823</v>
      </c>
      <c r="BZ107">
        <v>53.764583333395422</v>
      </c>
      <c r="CA107">
        <v>0.14553260869615769</v>
      </c>
      <c r="CB107">
        <v>5.4374999999708962E-3</v>
      </c>
      <c r="CC107">
        <v>179.39166666660458</v>
      </c>
      <c r="CD107">
        <v>0</v>
      </c>
      <c r="CE107">
        <v>0.14553260869615769</v>
      </c>
    </row>
    <row r="108" spans="3:83" ht="15.75" customHeight="1" x14ac:dyDescent="0.2">
      <c r="C108" s="284">
        <v>46239.541666666664</v>
      </c>
      <c r="D108">
        <v>2807.1253333389759</v>
      </c>
      <c r="E108">
        <v>2800.9516521692276</v>
      </c>
      <c r="F108">
        <v>1808.2949565052986</v>
      </c>
      <c r="G108">
        <v>1017.8559999912977</v>
      </c>
      <c r="H108">
        <v>400.7544766291976</v>
      </c>
      <c r="I108">
        <v>308.45557772368193</v>
      </c>
      <c r="J108">
        <v>351.97384212911129</v>
      </c>
      <c r="K108" s="481">
        <v>332.38408673554659</v>
      </c>
      <c r="L108">
        <v>394.21605771407485</v>
      </c>
      <c r="M108">
        <v>0</v>
      </c>
      <c r="N108">
        <v>0</v>
      </c>
      <c r="O108">
        <v>0</v>
      </c>
      <c r="P108">
        <v>37.961600000038743</v>
      </c>
      <c r="Q108">
        <v>100.02853812463582</v>
      </c>
      <c r="R108" s="481">
        <v>96.652985506691039</v>
      </c>
      <c r="S108">
        <v>12.086837074719369</v>
      </c>
      <c r="T108">
        <v>0</v>
      </c>
      <c r="U108">
        <v>0</v>
      </c>
      <c r="V108">
        <v>149.19423306267709</v>
      </c>
      <c r="W108">
        <v>0</v>
      </c>
      <c r="X108">
        <v>94.42826086981222</v>
      </c>
      <c r="Y108" s="481">
        <v>0</v>
      </c>
      <c r="Z108">
        <v>32.426088169624563</v>
      </c>
      <c r="AA108">
        <v>97.00066299084574</v>
      </c>
      <c r="AB108">
        <v>27.825561797711998</v>
      </c>
      <c r="AC108">
        <v>114.21067415736616</v>
      </c>
      <c r="AD108">
        <v>0</v>
      </c>
      <c r="AE108">
        <v>0</v>
      </c>
      <c r="AF108" s="481">
        <v>0.16374193547744653</v>
      </c>
      <c r="AG108">
        <v>1.1956083450058941E-2</v>
      </c>
      <c r="AH108">
        <v>148.55078307632357</v>
      </c>
      <c r="AI108">
        <v>304.8640000000596</v>
      </c>
      <c r="AJ108">
        <v>244.11082105245441</v>
      </c>
      <c r="AK108">
        <v>0</v>
      </c>
      <c r="AL108">
        <v>0</v>
      </c>
      <c r="AM108" s="481">
        <v>0</v>
      </c>
      <c r="AN108">
        <v>0</v>
      </c>
      <c r="AO108">
        <v>0</v>
      </c>
      <c r="AP108">
        <v>0</v>
      </c>
      <c r="AQ108">
        <v>0</v>
      </c>
      <c r="AR108">
        <v>0</v>
      </c>
      <c r="AS108">
        <v>0</v>
      </c>
      <c r="AT108" s="481">
        <v>0</v>
      </c>
      <c r="AU108">
        <v>0</v>
      </c>
      <c r="AV108">
        <v>0</v>
      </c>
      <c r="AW108">
        <v>0</v>
      </c>
      <c r="AX108">
        <v>278.45120000001043</v>
      </c>
      <c r="AY108">
        <v>130.53359375009313</v>
      </c>
      <c r="AZ108">
        <v>49.145600000396371</v>
      </c>
      <c r="BB108" s="481">
        <v>80.449077205616049</v>
      </c>
      <c r="BC108">
        <v>66.667368036694825</v>
      </c>
      <c r="BD108">
        <v>77.946250590495765</v>
      </c>
      <c r="BV108" s="481">
        <v>32.426088169624563</v>
      </c>
      <c r="BW108">
        <v>34.348958333255723</v>
      </c>
      <c r="BX108">
        <v>1.551494565228495E-2</v>
      </c>
      <c r="BY108">
        <v>1</v>
      </c>
      <c r="BZ108">
        <v>58.029166666558012</v>
      </c>
      <c r="CA108">
        <v>0.11800543478148029</v>
      </c>
      <c r="CB108">
        <v>2.9990489130341302E-2</v>
      </c>
      <c r="CC108">
        <v>163.71762295160443</v>
      </c>
      <c r="CD108">
        <v>0</v>
      </c>
      <c r="CE108">
        <v>0.11800543478148029</v>
      </c>
    </row>
    <row r="109" spans="3:83" ht="15.75" customHeight="1" x14ac:dyDescent="0.2">
      <c r="C109" s="284">
        <v>46239.583333333336</v>
      </c>
      <c r="D109">
        <v>2611.1999999880791</v>
      </c>
      <c r="E109">
        <v>2610.7547825872898</v>
      </c>
      <c r="F109">
        <v>1646.5920000076294</v>
      </c>
      <c r="G109">
        <v>972.80000001192093</v>
      </c>
      <c r="H109">
        <v>355.86603389307857</v>
      </c>
      <c r="I109">
        <v>298.17491525411606</v>
      </c>
      <c r="J109">
        <v>308.03308475017548</v>
      </c>
      <c r="K109" s="481">
        <v>314.55891525000334</v>
      </c>
      <c r="L109">
        <v>377.52623728662729</v>
      </c>
      <c r="M109">
        <v>0</v>
      </c>
      <c r="N109">
        <v>0</v>
      </c>
      <c r="O109">
        <v>0</v>
      </c>
      <c r="P109">
        <v>26.078608695417643</v>
      </c>
      <c r="Q109">
        <v>99.874070570804179</v>
      </c>
      <c r="R109" s="481">
        <v>96.615884058177471</v>
      </c>
      <c r="S109">
        <v>8.6163424123078585</v>
      </c>
      <c r="T109">
        <v>0</v>
      </c>
      <c r="U109">
        <v>0</v>
      </c>
      <c r="V109">
        <v>136.55002898536623</v>
      </c>
      <c r="W109">
        <v>0</v>
      </c>
      <c r="X109">
        <v>94.232926829252392</v>
      </c>
      <c r="Y109" s="481">
        <v>0</v>
      </c>
      <c r="Z109">
        <v>31.62234933039872</v>
      </c>
      <c r="AA109">
        <v>91.398980441503227</v>
      </c>
      <c r="AB109">
        <v>28.11350070219487</v>
      </c>
      <c r="AC109">
        <v>107.92682584282011</v>
      </c>
      <c r="AD109">
        <v>0</v>
      </c>
      <c r="AE109">
        <v>0</v>
      </c>
      <c r="AF109" s="481">
        <v>0.16574193548512994</v>
      </c>
      <c r="AG109">
        <v>1.1225806451648168E-2</v>
      </c>
      <c r="AH109">
        <v>129.16117344517261</v>
      </c>
      <c r="AI109">
        <v>274.11840000003576</v>
      </c>
      <c r="AJ109">
        <v>217.29279999993742</v>
      </c>
      <c r="AK109">
        <v>0</v>
      </c>
      <c r="AL109">
        <v>0</v>
      </c>
      <c r="AM109" s="481">
        <v>0</v>
      </c>
      <c r="AN109">
        <v>0</v>
      </c>
      <c r="AO109">
        <v>0</v>
      </c>
      <c r="AP109">
        <v>0</v>
      </c>
      <c r="AQ109">
        <v>0</v>
      </c>
      <c r="AR109">
        <v>0</v>
      </c>
      <c r="AS109">
        <v>0</v>
      </c>
      <c r="AT109" s="481">
        <v>0</v>
      </c>
      <c r="AU109">
        <v>0</v>
      </c>
      <c r="AV109">
        <v>0</v>
      </c>
      <c r="AW109">
        <v>0</v>
      </c>
      <c r="AX109">
        <v>283.19359999988228</v>
      </c>
      <c r="AY109">
        <v>130.29765624995343</v>
      </c>
      <c r="AZ109">
        <v>48.646399999037385</v>
      </c>
      <c r="BB109" s="481">
        <v>73.174439408350736</v>
      </c>
      <c r="BC109">
        <v>59.374231963418424</v>
      </c>
      <c r="BD109">
        <v>72.049838298000395</v>
      </c>
      <c r="BV109" s="481">
        <v>31.62234933039872</v>
      </c>
      <c r="BW109">
        <v>23.860416666720994</v>
      </c>
      <c r="BX109">
        <v>2.0247961956329164E-2</v>
      </c>
      <c r="BY109">
        <v>2</v>
      </c>
      <c r="BZ109">
        <v>57.414583333302289</v>
      </c>
      <c r="CA109">
        <v>0.1181032608701571</v>
      </c>
      <c r="CB109">
        <v>1.9013586956589279E-2</v>
      </c>
      <c r="CC109">
        <v>152.890710381791</v>
      </c>
      <c r="CD109">
        <v>0</v>
      </c>
      <c r="CE109">
        <v>0.1181032608701571</v>
      </c>
    </row>
    <row r="110" spans="3:83" ht="15.75" customHeight="1" x14ac:dyDescent="0.2">
      <c r="C110" s="284">
        <v>46239.625</v>
      </c>
      <c r="D110">
        <v>2922.3179130554199</v>
      </c>
      <c r="E110">
        <v>2922.436637699604</v>
      </c>
      <c r="F110">
        <v>1903.957333356142</v>
      </c>
      <c r="G110">
        <v>1048.234666660428</v>
      </c>
      <c r="H110">
        <v>429.38576271384954</v>
      </c>
      <c r="I110">
        <v>316.15566101670265</v>
      </c>
      <c r="J110">
        <v>410.36366101354361</v>
      </c>
      <c r="K110" s="481">
        <v>322.05667796730995</v>
      </c>
      <c r="L110">
        <v>420.32596610113978</v>
      </c>
      <c r="M110">
        <v>0</v>
      </c>
      <c r="N110">
        <v>0</v>
      </c>
      <c r="O110">
        <v>0</v>
      </c>
      <c r="P110">
        <v>33.300092603079975</v>
      </c>
      <c r="Q110">
        <v>99.709970694500953</v>
      </c>
      <c r="R110" s="481">
        <v>96.481844286900014</v>
      </c>
      <c r="S110">
        <v>24.901818182319403</v>
      </c>
      <c r="T110">
        <v>0</v>
      </c>
      <c r="U110">
        <v>0</v>
      </c>
      <c r="V110">
        <v>169.4463741146028</v>
      </c>
      <c r="W110">
        <v>0</v>
      </c>
      <c r="X110">
        <v>94.360823170747608</v>
      </c>
      <c r="Y110" s="481">
        <v>0</v>
      </c>
      <c r="Z110">
        <v>23.381445312465075</v>
      </c>
      <c r="AA110">
        <v>97.592592592351139</v>
      </c>
      <c r="AB110">
        <v>27.802552406676114</v>
      </c>
      <c r="AC110">
        <v>112.61249999981374</v>
      </c>
      <c r="AD110">
        <v>0</v>
      </c>
      <c r="AE110">
        <v>0</v>
      </c>
      <c r="AF110" s="481">
        <v>0.16374193548836047</v>
      </c>
      <c r="AG110">
        <v>1.1394197054869437E-2</v>
      </c>
      <c r="AH110">
        <v>139.40217391401529</v>
      </c>
      <c r="AI110">
        <v>312.12159999995492</v>
      </c>
      <c r="AJ110">
        <v>250.73127619083971</v>
      </c>
      <c r="AK110">
        <v>0</v>
      </c>
      <c r="AL110">
        <v>0</v>
      </c>
      <c r="AM110" s="481">
        <v>0</v>
      </c>
      <c r="AN110">
        <v>0</v>
      </c>
      <c r="AO110">
        <v>0</v>
      </c>
      <c r="AP110">
        <v>0</v>
      </c>
      <c r="AQ110">
        <v>0</v>
      </c>
      <c r="AR110">
        <v>0</v>
      </c>
      <c r="AS110">
        <v>0</v>
      </c>
      <c r="AT110" s="481">
        <v>0</v>
      </c>
      <c r="AU110">
        <v>0</v>
      </c>
      <c r="AV110">
        <v>0</v>
      </c>
      <c r="AW110">
        <v>0</v>
      </c>
      <c r="AX110">
        <v>281.72160000028089</v>
      </c>
      <c r="AY110">
        <v>150.30625000002328</v>
      </c>
      <c r="AZ110">
        <v>54.758400000631809</v>
      </c>
      <c r="BB110" s="481">
        <v>72.834553006337956</v>
      </c>
      <c r="BC110">
        <v>58.87360000051558</v>
      </c>
      <c r="BD110">
        <v>69.625599999912083</v>
      </c>
      <c r="BV110" s="481">
        <v>23.381445312465075</v>
      </c>
      <c r="BW110">
        <v>26.267478813533671</v>
      </c>
      <c r="BX110">
        <v>3.0222826087197063E-2</v>
      </c>
      <c r="BY110">
        <v>2</v>
      </c>
      <c r="BZ110">
        <v>60.425000000046566</v>
      </c>
      <c r="CA110">
        <v>0.14083695652152528</v>
      </c>
      <c r="CB110">
        <v>6.0266304347805999E-2</v>
      </c>
      <c r="CC110">
        <v>157.10000000055879</v>
      </c>
      <c r="CD110">
        <v>0</v>
      </c>
      <c r="CE110">
        <v>0.14083695652152528</v>
      </c>
    </row>
    <row r="111" spans="3:83" ht="15.75" customHeight="1" x14ac:dyDescent="0.2">
      <c r="C111" s="284">
        <v>46239.666666666664</v>
      </c>
      <c r="D111">
        <v>2921.9914202988148</v>
      </c>
      <c r="E111">
        <v>2905.4293333292007</v>
      </c>
      <c r="F111">
        <v>1847.9786666333675</v>
      </c>
      <c r="G111">
        <v>1075.9865507334471</v>
      </c>
      <c r="H111">
        <v>434.34955932199955</v>
      </c>
      <c r="I111">
        <v>316.21550906077027</v>
      </c>
      <c r="J111">
        <v>381.76108475029469</v>
      </c>
      <c r="K111" s="481">
        <v>318.490931622684</v>
      </c>
      <c r="L111">
        <v>386.93315254151821</v>
      </c>
      <c r="M111">
        <v>0</v>
      </c>
      <c r="N111">
        <v>0</v>
      </c>
      <c r="O111">
        <v>0</v>
      </c>
      <c r="P111">
        <v>16.397298701107502</v>
      </c>
      <c r="Q111">
        <v>99.769681479781866</v>
      </c>
      <c r="R111" s="481">
        <v>96.313981799874455</v>
      </c>
      <c r="S111">
        <v>60.704581818543375</v>
      </c>
      <c r="T111">
        <v>0</v>
      </c>
      <c r="U111">
        <v>0</v>
      </c>
      <c r="V111">
        <v>148.43884327635169</v>
      </c>
      <c r="W111">
        <v>0</v>
      </c>
      <c r="X111">
        <v>94.03125</v>
      </c>
      <c r="Y111" s="481">
        <v>0</v>
      </c>
      <c r="Z111">
        <v>4.8657317546894774</v>
      </c>
      <c r="AA111">
        <v>91.731366459745914</v>
      </c>
      <c r="AB111">
        <v>27.914596273563802</v>
      </c>
      <c r="AC111">
        <v>99.65372670814395</v>
      </c>
      <c r="AD111">
        <v>0</v>
      </c>
      <c r="AE111">
        <v>0</v>
      </c>
      <c r="AF111" s="481">
        <v>0.166989247303718</v>
      </c>
      <c r="AG111">
        <v>1.1483695652032111E-2</v>
      </c>
      <c r="AH111">
        <v>133.70652173832059</v>
      </c>
      <c r="AI111">
        <v>320.89280000003055</v>
      </c>
      <c r="AJ111">
        <v>259.22860073298216</v>
      </c>
      <c r="AK111">
        <v>0</v>
      </c>
      <c r="AL111">
        <v>0</v>
      </c>
      <c r="AM111" s="481">
        <v>0</v>
      </c>
      <c r="AN111">
        <v>0</v>
      </c>
      <c r="AO111">
        <v>0</v>
      </c>
      <c r="AP111">
        <v>0</v>
      </c>
      <c r="AQ111">
        <v>0</v>
      </c>
      <c r="AR111">
        <v>0</v>
      </c>
      <c r="AS111">
        <v>0</v>
      </c>
      <c r="AT111" s="481">
        <v>0</v>
      </c>
      <c r="AU111">
        <v>0</v>
      </c>
      <c r="AV111">
        <v>0</v>
      </c>
      <c r="AW111">
        <v>0</v>
      </c>
      <c r="AX111">
        <v>271.10399999981746</v>
      </c>
      <c r="AY111">
        <v>170.04140624997672</v>
      </c>
      <c r="AZ111">
        <v>70.636800000444055</v>
      </c>
      <c r="BB111" s="481">
        <v>73.966576325357892</v>
      </c>
      <c r="BC111">
        <v>60.031103381887078</v>
      </c>
      <c r="BD111">
        <v>72.644839025102556</v>
      </c>
      <c r="BV111" s="481">
        <v>4.8657317546894774</v>
      </c>
      <c r="BW111">
        <v>26.003354519838467</v>
      </c>
      <c r="BX111">
        <v>4.8770380434461913E-3</v>
      </c>
      <c r="BY111">
        <v>1</v>
      </c>
      <c r="BZ111">
        <v>59.262499999953434</v>
      </c>
      <c r="CA111">
        <v>0.13257065217385389</v>
      </c>
      <c r="CB111">
        <v>3.7400815217324634E-2</v>
      </c>
      <c r="CC111">
        <v>158.56666666641831</v>
      </c>
      <c r="CD111">
        <v>0</v>
      </c>
      <c r="CE111">
        <v>0.13257065217385389</v>
      </c>
    </row>
    <row r="112" spans="3:83" ht="15.75" customHeight="1" x14ac:dyDescent="0.2">
      <c r="C112" s="284">
        <v>46239.708333333336</v>
      </c>
      <c r="D112">
        <v>2889.0453333258629</v>
      </c>
      <c r="E112">
        <v>2905.5183767974377</v>
      </c>
      <c r="F112">
        <v>1866.3513043820858</v>
      </c>
      <c r="G112">
        <v>1051.5441159307957</v>
      </c>
      <c r="H112">
        <v>425.42427118867636</v>
      </c>
      <c r="I112">
        <v>324.83163218200207</v>
      </c>
      <c r="J112">
        <v>370.95715920627117</v>
      </c>
      <c r="K112" s="481">
        <v>331.06474877148867</v>
      </c>
      <c r="L112">
        <v>409.09127201884985</v>
      </c>
      <c r="M112">
        <v>0</v>
      </c>
      <c r="N112">
        <v>0</v>
      </c>
      <c r="O112">
        <v>0</v>
      </c>
      <c r="P112">
        <v>27.648000000044703</v>
      </c>
      <c r="Q112">
        <v>100.05147826066241</v>
      </c>
      <c r="R112" s="481">
        <v>96.723478260915726</v>
      </c>
      <c r="S112">
        <v>65.001244444400072</v>
      </c>
      <c r="T112">
        <v>0</v>
      </c>
      <c r="U112">
        <v>0</v>
      </c>
      <c r="V112">
        <v>119.65217391308397</v>
      </c>
      <c r="W112">
        <v>0</v>
      </c>
      <c r="X112">
        <v>94.523101265542209</v>
      </c>
      <c r="Y112" s="481">
        <v>0</v>
      </c>
      <c r="Z112">
        <v>1.7267080745077692</v>
      </c>
      <c r="AA112">
        <v>105.02480637980625</v>
      </c>
      <c r="AB112">
        <v>27.933229813352227</v>
      </c>
      <c r="AC112">
        <v>90.105590062215924</v>
      </c>
      <c r="AD112">
        <v>0</v>
      </c>
      <c r="AE112">
        <v>0</v>
      </c>
      <c r="AF112" s="481">
        <v>0.1664946236560354</v>
      </c>
      <c r="AG112">
        <v>1.1174526648119354E-2</v>
      </c>
      <c r="AH112">
        <v>145.58496961276978</v>
      </c>
      <c r="AI112">
        <v>320.66239999979734</v>
      </c>
      <c r="AJ112">
        <v>258.17928205057979</v>
      </c>
      <c r="AK112">
        <v>0</v>
      </c>
      <c r="AL112">
        <v>0</v>
      </c>
      <c r="AM112" s="481">
        <v>0</v>
      </c>
      <c r="AN112">
        <v>0</v>
      </c>
      <c r="AO112">
        <v>0</v>
      </c>
      <c r="AP112">
        <v>0</v>
      </c>
      <c r="AQ112">
        <v>0</v>
      </c>
      <c r="AR112">
        <v>0</v>
      </c>
      <c r="AS112">
        <v>0</v>
      </c>
      <c r="AT112" s="481">
        <v>0</v>
      </c>
      <c r="AU112">
        <v>0</v>
      </c>
      <c r="AV112">
        <v>0</v>
      </c>
      <c r="AW112">
        <v>0</v>
      </c>
      <c r="AX112">
        <v>278.91200000001118</v>
      </c>
      <c r="AY112">
        <v>165.86328125</v>
      </c>
      <c r="AZ112">
        <v>73.708799999207258</v>
      </c>
      <c r="BB112" s="481">
        <v>74.308826025458984</v>
      </c>
      <c r="BC112">
        <v>60.523107854649425</v>
      </c>
      <c r="BD112">
        <v>73.358360975980759</v>
      </c>
      <c r="BV112" s="481">
        <v>1.7267080745077692</v>
      </c>
      <c r="BW112">
        <v>23.78125</v>
      </c>
      <c r="BX112">
        <v>2.4808423912986655E-2</v>
      </c>
      <c r="BY112">
        <v>2</v>
      </c>
      <c r="BZ112">
        <v>55.829166666837409</v>
      </c>
      <c r="CA112">
        <v>0.12550543478209875</v>
      </c>
      <c r="CB112">
        <v>3.1268992519926542E-2</v>
      </c>
      <c r="CC112">
        <v>173.53448275849223</v>
      </c>
      <c r="CD112">
        <v>0</v>
      </c>
      <c r="CE112">
        <v>0.12550543478209875</v>
      </c>
    </row>
    <row r="113" spans="3:83" ht="15.75" customHeight="1" x14ac:dyDescent="0.2">
      <c r="C113" s="284">
        <v>46239.75</v>
      </c>
      <c r="D113">
        <v>2977.5015035569668</v>
      </c>
      <c r="E113">
        <v>2971.5589565336704</v>
      </c>
      <c r="F113">
        <v>1934.7366956174374</v>
      </c>
      <c r="G113">
        <v>1059.4986666738987</v>
      </c>
      <c r="H113">
        <v>440.18549152463675</v>
      </c>
      <c r="I113">
        <v>320.40207909420133</v>
      </c>
      <c r="J113">
        <v>400.06277299672365</v>
      </c>
      <c r="K113" s="481">
        <v>339.59360773861408</v>
      </c>
      <c r="L113">
        <v>431.63008391484618</v>
      </c>
      <c r="M113">
        <v>0</v>
      </c>
      <c r="N113">
        <v>0</v>
      </c>
      <c r="O113">
        <v>0</v>
      </c>
      <c r="P113">
        <v>39.97013333439827</v>
      </c>
      <c r="Q113">
        <v>100.53565217414871</v>
      </c>
      <c r="R113" s="481">
        <v>96.996173913124949</v>
      </c>
      <c r="S113">
        <v>69.752703380770981</v>
      </c>
      <c r="T113">
        <v>0</v>
      </c>
      <c r="U113">
        <v>0</v>
      </c>
      <c r="V113">
        <v>113.97565217409283</v>
      </c>
      <c r="W113">
        <v>0</v>
      </c>
      <c r="X113">
        <v>94.923773734364659</v>
      </c>
      <c r="Y113" s="481">
        <v>0.466796875</v>
      </c>
      <c r="Z113">
        <v>0.41537267080275342</v>
      </c>
      <c r="AA113">
        <v>100.03109424095601</v>
      </c>
      <c r="AB113">
        <v>27.44565217429772</v>
      </c>
      <c r="AC113">
        <v>91.664596273563802</v>
      </c>
      <c r="AD113">
        <v>0</v>
      </c>
      <c r="AE113">
        <v>0</v>
      </c>
      <c r="AF113" s="481">
        <v>0.16574193548512994</v>
      </c>
      <c r="AG113">
        <v>1.116935483855741E-2</v>
      </c>
      <c r="AH113">
        <v>151.54301075264812</v>
      </c>
      <c r="AI113">
        <v>314.21760000032373</v>
      </c>
      <c r="AJ113">
        <v>252.67364102602005</v>
      </c>
      <c r="AK113">
        <v>0</v>
      </c>
      <c r="AL113">
        <v>0</v>
      </c>
      <c r="AM113" s="481">
        <v>0</v>
      </c>
      <c r="AN113">
        <v>0</v>
      </c>
      <c r="AO113">
        <v>0</v>
      </c>
      <c r="AP113">
        <v>0</v>
      </c>
      <c r="AQ113">
        <v>0</v>
      </c>
      <c r="AR113">
        <v>0</v>
      </c>
      <c r="AS113">
        <v>0</v>
      </c>
      <c r="AT113" s="481">
        <v>0</v>
      </c>
      <c r="AU113">
        <v>0</v>
      </c>
      <c r="AV113">
        <v>0</v>
      </c>
      <c r="AW113">
        <v>0</v>
      </c>
      <c r="AX113">
        <v>264.63040000014007</v>
      </c>
      <c r="AY113">
        <v>168.78125</v>
      </c>
      <c r="AZ113">
        <v>73.740800000727177</v>
      </c>
      <c r="BB113" s="481">
        <v>74.272857142845169</v>
      </c>
      <c r="BC113">
        <v>60.398108763620257</v>
      </c>
      <c r="BD113">
        <v>73.636821917258203</v>
      </c>
      <c r="BV113" s="481">
        <v>0.41537267080275342</v>
      </c>
      <c r="BW113">
        <v>22.566666666651145</v>
      </c>
      <c r="BX113">
        <v>2.4734374999979991E-2</v>
      </c>
      <c r="BY113">
        <v>2</v>
      </c>
      <c r="BZ113">
        <v>55.354166666511446</v>
      </c>
      <c r="CA113">
        <v>0.14821195652166352</v>
      </c>
      <c r="CB113">
        <v>5.3622311827894009E-2</v>
      </c>
      <c r="CC113">
        <v>176.59885057527572</v>
      </c>
      <c r="CD113">
        <v>0</v>
      </c>
      <c r="CE113">
        <v>0.14821195652166352</v>
      </c>
    </row>
    <row r="114" spans="3:83" ht="15.75" customHeight="1" x14ac:dyDescent="0.2">
      <c r="C114" s="284">
        <v>46239.791666666664</v>
      </c>
      <c r="D114">
        <v>2943.2664964497089</v>
      </c>
      <c r="E114">
        <v>2932.7360000014305</v>
      </c>
      <c r="F114">
        <v>1888.4340869486332</v>
      </c>
      <c r="G114">
        <v>1073.49333332479</v>
      </c>
      <c r="H114">
        <v>438.54969491437078</v>
      </c>
      <c r="I114">
        <v>355.10835768654943</v>
      </c>
      <c r="J114">
        <v>383.77437287569046</v>
      </c>
      <c r="K114" s="481">
        <v>336.63566102087498</v>
      </c>
      <c r="L114">
        <v>368.11932203173637</v>
      </c>
      <c r="M114">
        <v>0</v>
      </c>
      <c r="N114">
        <v>0</v>
      </c>
      <c r="O114">
        <v>0</v>
      </c>
      <c r="P114">
        <v>25.053866665810347</v>
      </c>
      <c r="Q114">
        <v>100.29387439601123</v>
      </c>
      <c r="R114" s="481">
        <v>96.923826087266207</v>
      </c>
      <c r="S114">
        <v>71.635478261858225</v>
      </c>
      <c r="T114">
        <v>0</v>
      </c>
      <c r="U114">
        <v>0</v>
      </c>
      <c r="V114">
        <v>119.60765217337757</v>
      </c>
      <c r="W114">
        <v>0</v>
      </c>
      <c r="X114">
        <v>94.704833074472845</v>
      </c>
      <c r="Y114" s="481">
        <v>0</v>
      </c>
      <c r="Z114">
        <v>0</v>
      </c>
      <c r="AA114">
        <v>94.076795419678092</v>
      </c>
      <c r="AB114">
        <v>27.153969332110137</v>
      </c>
      <c r="AC114">
        <v>129.88858695607632</v>
      </c>
      <c r="AD114">
        <v>0</v>
      </c>
      <c r="AE114">
        <v>0</v>
      </c>
      <c r="AF114" s="481">
        <v>0.16574193548876792</v>
      </c>
      <c r="AG114">
        <v>1.1233870967771509E-2</v>
      </c>
      <c r="AH114">
        <v>152.82258064486086</v>
      </c>
      <c r="AI114">
        <v>328.56960000004619</v>
      </c>
      <c r="AJ114">
        <v>265.34400000050664</v>
      </c>
      <c r="AK114">
        <v>0</v>
      </c>
      <c r="AL114">
        <v>0</v>
      </c>
      <c r="AM114" s="481">
        <v>0</v>
      </c>
      <c r="AN114">
        <v>0</v>
      </c>
      <c r="AO114">
        <v>0</v>
      </c>
      <c r="AP114">
        <v>0</v>
      </c>
      <c r="AQ114">
        <v>0</v>
      </c>
      <c r="AR114">
        <v>0</v>
      </c>
      <c r="AS114">
        <v>0</v>
      </c>
      <c r="AT114" s="481">
        <v>0</v>
      </c>
      <c r="AU114">
        <v>0</v>
      </c>
      <c r="AV114">
        <v>0</v>
      </c>
      <c r="AW114">
        <v>0</v>
      </c>
      <c r="AX114">
        <v>271.66399999987334</v>
      </c>
      <c r="AY114">
        <v>173.75156250002328</v>
      </c>
      <c r="AZ114">
        <v>73.695999998599291</v>
      </c>
      <c r="BB114" s="481">
        <v>73.935586734674871</v>
      </c>
      <c r="BC114">
        <v>60.200638454407454</v>
      </c>
      <c r="BD114">
        <v>72.825921731069684</v>
      </c>
      <c r="BV114" s="481">
        <v>0</v>
      </c>
      <c r="BW114">
        <v>4.0999999999767169</v>
      </c>
      <c r="BX114">
        <v>1.2351222826168851E-2</v>
      </c>
      <c r="BY114">
        <v>1</v>
      </c>
      <c r="BZ114">
        <v>52.404166666790843</v>
      </c>
      <c r="CA114">
        <v>0.12330978260888514</v>
      </c>
      <c r="CB114">
        <v>3.6176075268940622E-2</v>
      </c>
      <c r="CC114">
        <v>169.46666666585952</v>
      </c>
      <c r="CD114">
        <v>0</v>
      </c>
      <c r="CE114">
        <v>0.12330978260888514</v>
      </c>
    </row>
    <row r="115" spans="3:83" ht="15.75" customHeight="1" x14ac:dyDescent="0.2">
      <c r="C115" s="284">
        <v>46239.833333333336</v>
      </c>
      <c r="D115">
        <v>2839.9823768138885</v>
      </c>
      <c r="E115">
        <v>2840.4869565069675</v>
      </c>
      <c r="F115">
        <v>1797.9659130573273</v>
      </c>
      <c r="G115">
        <v>1051.3066666722298</v>
      </c>
      <c r="H115">
        <v>410.74549152329564</v>
      </c>
      <c r="I115">
        <v>316.87862536683679</v>
      </c>
      <c r="J115">
        <v>393.97966102510691</v>
      </c>
      <c r="K115" s="481">
        <v>325.91414515674114</v>
      </c>
      <c r="L115">
        <v>349.68732203543186</v>
      </c>
      <c r="M115">
        <v>0</v>
      </c>
      <c r="N115">
        <v>0</v>
      </c>
      <c r="O115">
        <v>0</v>
      </c>
      <c r="P115">
        <v>0</v>
      </c>
      <c r="Q115">
        <v>100.48803864698857</v>
      </c>
      <c r="R115" s="481">
        <v>96.901565217413008</v>
      </c>
      <c r="S115">
        <v>72.013418356887996</v>
      </c>
      <c r="T115">
        <v>0</v>
      </c>
      <c r="U115">
        <v>0</v>
      </c>
      <c r="V115">
        <v>118.07165217399597</v>
      </c>
      <c r="W115">
        <v>0</v>
      </c>
      <c r="X115">
        <v>94.677018633577973</v>
      </c>
      <c r="Y115" s="481">
        <v>0</v>
      </c>
      <c r="Z115">
        <v>0</v>
      </c>
      <c r="AA115">
        <v>86.798980977851897</v>
      </c>
      <c r="AB115">
        <v>27.153484083712101</v>
      </c>
      <c r="AC115">
        <v>100.4375</v>
      </c>
      <c r="AD115">
        <v>0</v>
      </c>
      <c r="AE115">
        <v>0</v>
      </c>
      <c r="AF115" s="481">
        <v>0.1677419354855374</v>
      </c>
      <c r="AG115">
        <v>1.1149193548362746E-2</v>
      </c>
      <c r="AH115">
        <v>140.43010752648115</v>
      </c>
      <c r="AI115">
        <v>326.36479999963194</v>
      </c>
      <c r="AJ115">
        <v>263.62224390171468</v>
      </c>
      <c r="AK115">
        <v>0</v>
      </c>
      <c r="AL115">
        <v>0</v>
      </c>
      <c r="AM115" s="481">
        <v>0</v>
      </c>
      <c r="AN115">
        <v>0</v>
      </c>
      <c r="AO115">
        <v>0</v>
      </c>
      <c r="AP115">
        <v>0</v>
      </c>
      <c r="AQ115">
        <v>0</v>
      </c>
      <c r="AR115">
        <v>0</v>
      </c>
      <c r="AS115">
        <v>0</v>
      </c>
      <c r="AT115" s="481">
        <v>0</v>
      </c>
      <c r="AU115">
        <v>0</v>
      </c>
      <c r="AV115">
        <v>0</v>
      </c>
      <c r="AW115">
        <v>0</v>
      </c>
      <c r="AX115">
        <v>277.98400000017136</v>
      </c>
      <c r="AY115">
        <v>167.87109375</v>
      </c>
      <c r="AZ115">
        <v>73.196800000965595</v>
      </c>
      <c r="BB115" s="481">
        <v>74.113520408165641</v>
      </c>
      <c r="BC115">
        <v>59.981799905188382</v>
      </c>
      <c r="BD115">
        <v>73.382927237078547</v>
      </c>
      <c r="BV115" s="481">
        <v>0</v>
      </c>
      <c r="BW115">
        <v>0</v>
      </c>
      <c r="BX115">
        <v>3.0659646738968149E-2</v>
      </c>
      <c r="BY115">
        <v>2</v>
      </c>
      <c r="BZ115">
        <v>51.779166666558012</v>
      </c>
      <c r="CA115">
        <v>0.11099427302451659</v>
      </c>
      <c r="CB115">
        <v>4.1728494623384904E-2</v>
      </c>
      <c r="CC115">
        <v>150.30000000074506</v>
      </c>
      <c r="CD115">
        <v>0</v>
      </c>
      <c r="CE115">
        <v>0.11099427302451659</v>
      </c>
    </row>
    <row r="116" spans="3:83" ht="15.75" customHeight="1" x14ac:dyDescent="0.2">
      <c r="C116" s="284">
        <v>46239.875</v>
      </c>
      <c r="D116">
        <v>2909.6832118332386</v>
      </c>
      <c r="E116">
        <v>2905.7972124814987</v>
      </c>
      <c r="F116">
        <v>1867.7759999930859</v>
      </c>
      <c r="G116">
        <v>1059.7964255362749</v>
      </c>
      <c r="H116">
        <v>406.33708474785089</v>
      </c>
      <c r="I116">
        <v>324.20881355926394</v>
      </c>
      <c r="J116">
        <v>381.48338982462883</v>
      </c>
      <c r="K116" s="481">
        <v>338.95690569281578</v>
      </c>
      <c r="L116">
        <v>404.9138983041048</v>
      </c>
      <c r="M116">
        <v>0</v>
      </c>
      <c r="N116">
        <v>0</v>
      </c>
      <c r="O116">
        <v>0</v>
      </c>
      <c r="P116">
        <v>0</v>
      </c>
      <c r="Q116">
        <v>100.41507246391848</v>
      </c>
      <c r="R116" s="481">
        <v>97.101913043297827</v>
      </c>
      <c r="S116">
        <v>72.437364251352847</v>
      </c>
      <c r="T116">
        <v>0</v>
      </c>
      <c r="U116">
        <v>0</v>
      </c>
      <c r="V116">
        <v>115.38402318861336</v>
      </c>
      <c r="W116">
        <v>0</v>
      </c>
      <c r="X116">
        <v>94.767080745194107</v>
      </c>
      <c r="Y116" s="481">
        <v>0</v>
      </c>
      <c r="Z116">
        <v>0</v>
      </c>
      <c r="AA116">
        <v>88.217391304671764</v>
      </c>
      <c r="AB116">
        <v>27.291925466153771</v>
      </c>
      <c r="AC116">
        <v>106.60312499944121</v>
      </c>
      <c r="AD116">
        <v>0</v>
      </c>
      <c r="AE116">
        <v>0</v>
      </c>
      <c r="AF116" s="481">
        <v>0.16574193547785399</v>
      </c>
      <c r="AG116">
        <v>1.1443548387205738E-2</v>
      </c>
      <c r="AH116">
        <v>153.88172043021768</v>
      </c>
      <c r="AI116">
        <v>323.93600000021979</v>
      </c>
      <c r="AJ116">
        <v>261.49775609746575</v>
      </c>
      <c r="AK116">
        <v>0</v>
      </c>
      <c r="AL116">
        <v>0</v>
      </c>
      <c r="AM116" s="481">
        <v>0</v>
      </c>
      <c r="AN116">
        <v>0</v>
      </c>
      <c r="AO116">
        <v>0</v>
      </c>
      <c r="AP116">
        <v>0</v>
      </c>
      <c r="AQ116">
        <v>0</v>
      </c>
      <c r="AR116">
        <v>0</v>
      </c>
      <c r="AS116">
        <v>0</v>
      </c>
      <c r="AT116" s="481">
        <v>0</v>
      </c>
      <c r="AU116">
        <v>0</v>
      </c>
      <c r="AV116">
        <v>0</v>
      </c>
      <c r="AW116">
        <v>0</v>
      </c>
      <c r="AX116">
        <v>274.2687999997288</v>
      </c>
      <c r="AY116">
        <v>167.42890624993015</v>
      </c>
      <c r="AZ116">
        <v>74.732799999415874</v>
      </c>
      <c r="BB116" s="481">
        <v>73.980580357136205</v>
      </c>
      <c r="BC116">
        <v>60.241241639479995</v>
      </c>
      <c r="BD116">
        <v>73.351129113696516</v>
      </c>
      <c r="BV116" s="481">
        <v>0</v>
      </c>
      <c r="BW116">
        <v>0</v>
      </c>
      <c r="BX116">
        <v>3.057133152174174E-2</v>
      </c>
      <c r="BY116">
        <v>2</v>
      </c>
      <c r="BZ116">
        <v>52.237500000046566</v>
      </c>
      <c r="CA116">
        <v>0.13618817204405786</v>
      </c>
      <c r="CB116">
        <v>3.7702956989505765E-2</v>
      </c>
      <c r="CC116">
        <v>179.73793103452772</v>
      </c>
      <c r="CD116">
        <v>0</v>
      </c>
      <c r="CE116">
        <v>0.13618817204405786</v>
      </c>
    </row>
    <row r="117" spans="3:83" ht="15.75" customHeight="1" x14ac:dyDescent="0.2">
      <c r="C117" s="284">
        <v>46239.916666666664</v>
      </c>
      <c r="D117">
        <v>2853.9230490326881</v>
      </c>
      <c r="E117">
        <v>2840.9798310101032</v>
      </c>
      <c r="F117">
        <v>1808.3840000331402</v>
      </c>
      <c r="G117">
        <v>1051.7360962033272</v>
      </c>
      <c r="H117">
        <v>399.67240677773952</v>
      </c>
      <c r="I117">
        <v>335.28189830482006</v>
      </c>
      <c r="J117">
        <v>357.11566101759672</v>
      </c>
      <c r="K117" s="481">
        <v>337.0522033944726</v>
      </c>
      <c r="L117">
        <v>388.18277965858579</v>
      </c>
      <c r="M117">
        <v>0</v>
      </c>
      <c r="N117">
        <v>0</v>
      </c>
      <c r="O117">
        <v>0</v>
      </c>
      <c r="P117">
        <v>23.040000000037253</v>
      </c>
      <c r="Q117">
        <v>72.084405797533691</v>
      </c>
      <c r="R117" s="481">
        <v>96.834782608784735</v>
      </c>
      <c r="S117">
        <v>71.635478260926902</v>
      </c>
      <c r="T117">
        <v>0</v>
      </c>
      <c r="U117">
        <v>0</v>
      </c>
      <c r="V117">
        <v>114.35866959765553</v>
      </c>
      <c r="W117">
        <v>0</v>
      </c>
      <c r="X117">
        <v>90.93167701875791</v>
      </c>
      <c r="Y117" s="481">
        <v>0.47119140625</v>
      </c>
      <c r="Z117">
        <v>0</v>
      </c>
      <c r="AA117">
        <v>78.666440217290074</v>
      </c>
      <c r="AB117">
        <v>27.130434782244265</v>
      </c>
      <c r="AC117">
        <v>129.99004270229489</v>
      </c>
      <c r="AD117">
        <v>0</v>
      </c>
      <c r="AE117">
        <v>5.9999999998581188E-3</v>
      </c>
      <c r="AF117" s="481">
        <v>0.16574193548149196</v>
      </c>
      <c r="AG117">
        <v>1.1383064516166996E-2</v>
      </c>
      <c r="AH117">
        <v>150.66666666697711</v>
      </c>
      <c r="AI117">
        <v>325.63840000005439</v>
      </c>
      <c r="AJ117">
        <v>262.27200000081211</v>
      </c>
      <c r="AK117">
        <v>0</v>
      </c>
      <c r="AL117">
        <v>0</v>
      </c>
      <c r="AM117" s="481">
        <v>0</v>
      </c>
      <c r="AN117">
        <v>0</v>
      </c>
      <c r="AO117">
        <v>0</v>
      </c>
      <c r="AP117">
        <v>0</v>
      </c>
      <c r="AQ117">
        <v>0</v>
      </c>
      <c r="AR117">
        <v>0</v>
      </c>
      <c r="AS117">
        <v>0</v>
      </c>
      <c r="AT117" s="481">
        <v>0</v>
      </c>
      <c r="AU117">
        <v>0</v>
      </c>
      <c r="AV117">
        <v>0</v>
      </c>
      <c r="AW117">
        <v>0</v>
      </c>
      <c r="AX117">
        <v>258.00640000030398</v>
      </c>
      <c r="AY117">
        <v>166.07187500002328</v>
      </c>
      <c r="AZ117">
        <v>69.120000001043081</v>
      </c>
      <c r="BB117" s="481">
        <v>74.752749208826572</v>
      </c>
      <c r="BC117">
        <v>61.177600000984967</v>
      </c>
      <c r="BD117">
        <v>73.97759999986738</v>
      </c>
      <c r="BV117" s="481">
        <v>0</v>
      </c>
      <c r="BW117">
        <v>0</v>
      </c>
      <c r="BX117">
        <v>0</v>
      </c>
      <c r="BY117">
        <v>38.193548386916518</v>
      </c>
      <c r="BZ117">
        <v>57.616666666697711</v>
      </c>
      <c r="CA117">
        <v>0.12684946236458927</v>
      </c>
      <c r="CB117">
        <v>1.3294354838762956E-2</v>
      </c>
      <c r="CC117">
        <v>160.31206896528602</v>
      </c>
      <c r="CD117">
        <v>0</v>
      </c>
      <c r="CE117">
        <v>0.12684946236458927</v>
      </c>
    </row>
    <row r="118" spans="3:83" ht="15.75" customHeight="1" x14ac:dyDescent="0.2">
      <c r="C118" s="284">
        <v>46239.958333333336</v>
      </c>
      <c r="D118">
        <v>2872.8987826108932</v>
      </c>
      <c r="E118">
        <v>2872.9954042434692</v>
      </c>
      <c r="F118">
        <v>1845.2479999661446</v>
      </c>
      <c r="G118">
        <v>1051.6034782528877</v>
      </c>
      <c r="H118">
        <v>334.90006779879332</v>
      </c>
      <c r="I118">
        <v>327.81884745880961</v>
      </c>
      <c r="J118">
        <v>345.5531389862299</v>
      </c>
      <c r="K118" s="481">
        <v>341.07877966016531</v>
      </c>
      <c r="L118">
        <v>492.54978531599045</v>
      </c>
      <c r="M118">
        <v>0</v>
      </c>
      <c r="N118">
        <v>0</v>
      </c>
      <c r="O118">
        <v>0</v>
      </c>
      <c r="P118">
        <v>3.2723478255793452</v>
      </c>
      <c r="Q118">
        <v>25.655652173329145</v>
      </c>
      <c r="R118" s="481">
        <v>96.967111110687256</v>
      </c>
      <c r="S118">
        <v>71.835826086811721</v>
      </c>
      <c r="T118">
        <v>0</v>
      </c>
      <c r="U118">
        <v>0</v>
      </c>
      <c r="V118">
        <v>114.91493040230125</v>
      </c>
      <c r="W118">
        <v>0</v>
      </c>
      <c r="X118">
        <v>94.768205183092505</v>
      </c>
      <c r="Y118" s="481">
        <v>0</v>
      </c>
      <c r="Z118">
        <v>0</v>
      </c>
      <c r="AA118">
        <v>98.284374999813735</v>
      </c>
      <c r="AB118">
        <v>27.275718167889863</v>
      </c>
      <c r="AC118">
        <v>98.842316169291735</v>
      </c>
      <c r="AD118">
        <v>0</v>
      </c>
      <c r="AE118">
        <v>0</v>
      </c>
      <c r="AF118" s="481">
        <v>0.1677419354855374</v>
      </c>
      <c r="AG118">
        <v>1.1209677419174113E-2</v>
      </c>
      <c r="AH118">
        <v>152.94623655825853</v>
      </c>
      <c r="AI118">
        <v>328.0237714285031</v>
      </c>
      <c r="AJ118">
        <v>264.0511999996379</v>
      </c>
      <c r="AK118">
        <v>0</v>
      </c>
      <c r="AL118">
        <v>0</v>
      </c>
      <c r="AM118" s="481">
        <v>0</v>
      </c>
      <c r="AN118">
        <v>0</v>
      </c>
      <c r="AO118">
        <v>0</v>
      </c>
      <c r="AP118">
        <v>0</v>
      </c>
      <c r="AQ118">
        <v>0</v>
      </c>
      <c r="AR118">
        <v>0</v>
      </c>
      <c r="AS118">
        <v>0</v>
      </c>
      <c r="AT118" s="481">
        <v>0</v>
      </c>
      <c r="AU118">
        <v>0</v>
      </c>
      <c r="AV118">
        <v>0</v>
      </c>
      <c r="AW118">
        <v>0</v>
      </c>
      <c r="AX118">
        <v>272.39039999991655</v>
      </c>
      <c r="AY118">
        <v>163.09843750006985</v>
      </c>
      <c r="AZ118">
        <v>65.567999999970198</v>
      </c>
      <c r="BB118" s="481">
        <v>75.813657041173428</v>
      </c>
      <c r="BC118">
        <v>61.175229628570378</v>
      </c>
      <c r="BD118">
        <v>73.401600000448525</v>
      </c>
      <c r="BV118" s="481">
        <v>0</v>
      </c>
      <c r="BW118">
        <v>0</v>
      </c>
      <c r="BX118">
        <v>0</v>
      </c>
      <c r="BY118">
        <v>101.80645161308348</v>
      </c>
      <c r="BZ118">
        <v>59.145430107600987</v>
      </c>
      <c r="CA118">
        <v>0.15228330995796568</v>
      </c>
      <c r="CB118">
        <v>8.8534946235085954E-3</v>
      </c>
      <c r="CC118">
        <v>176.11666666623205</v>
      </c>
      <c r="CD118">
        <v>0</v>
      </c>
      <c r="CE118">
        <v>0.15228330995796568</v>
      </c>
    </row>
    <row r="119" spans="3:83" ht="15.75" customHeight="1" x14ac:dyDescent="0.2">
      <c r="C119" s="284">
        <v>46240</v>
      </c>
      <c r="D119">
        <v>2844.4939130246639</v>
      </c>
      <c r="E119">
        <v>2854.7263348698616</v>
      </c>
      <c r="F119">
        <v>1807.9387826323509</v>
      </c>
      <c r="G119">
        <v>1061.8880000114441</v>
      </c>
      <c r="H119">
        <v>336.60094914957881</v>
      </c>
      <c r="I119">
        <v>353.81803389638662</v>
      </c>
      <c r="J119">
        <v>327.99587796628475</v>
      </c>
      <c r="K119" s="481">
        <v>328.02711863815784</v>
      </c>
      <c r="L119">
        <v>442.13658756762743</v>
      </c>
      <c r="M119">
        <v>0</v>
      </c>
      <c r="N119">
        <v>0</v>
      </c>
      <c r="O119">
        <v>0</v>
      </c>
      <c r="P119">
        <v>18.743652174249291</v>
      </c>
      <c r="Q119">
        <v>25.867130435071886</v>
      </c>
      <c r="R119" s="481">
        <v>96.524367149919271</v>
      </c>
      <c r="S119">
        <v>69.468753622844815</v>
      </c>
      <c r="T119">
        <v>0</v>
      </c>
      <c r="U119">
        <v>0</v>
      </c>
      <c r="V119">
        <v>106.28081159479916</v>
      </c>
      <c r="W119">
        <v>0</v>
      </c>
      <c r="X119">
        <v>94.554310344625264</v>
      </c>
      <c r="Y119" s="481">
        <v>0</v>
      </c>
      <c r="Z119">
        <v>0</v>
      </c>
      <c r="AA119">
        <v>91.143582215066999</v>
      </c>
      <c r="AB119">
        <v>27.190071202814579</v>
      </c>
      <c r="AC119">
        <v>133.56451612897217</v>
      </c>
      <c r="AD119">
        <v>0</v>
      </c>
      <c r="AE119">
        <v>0</v>
      </c>
      <c r="AF119" s="481">
        <v>0.16595698924720637</v>
      </c>
      <c r="AG119">
        <v>1.1108870967746043E-2</v>
      </c>
      <c r="AH119">
        <v>141.60215053800493</v>
      </c>
      <c r="AI119">
        <v>314.90742857148871</v>
      </c>
      <c r="AJ119">
        <v>253.4015999995172</v>
      </c>
      <c r="AK119">
        <v>0</v>
      </c>
      <c r="AL119">
        <v>0</v>
      </c>
      <c r="AM119" s="481">
        <v>0</v>
      </c>
      <c r="AN119">
        <v>0</v>
      </c>
      <c r="AO119">
        <v>0</v>
      </c>
      <c r="AP119">
        <v>0</v>
      </c>
      <c r="AQ119">
        <v>0</v>
      </c>
      <c r="AR119">
        <v>0</v>
      </c>
      <c r="AS119">
        <v>0</v>
      </c>
      <c r="AT119" s="481">
        <v>0</v>
      </c>
      <c r="AU119">
        <v>0</v>
      </c>
      <c r="AV119">
        <v>0</v>
      </c>
      <c r="AW119">
        <v>0</v>
      </c>
      <c r="AX119">
        <v>265.43359999964014</v>
      </c>
      <c r="AY119">
        <v>161.95781249995343</v>
      </c>
      <c r="AZ119">
        <v>75.724799999967217</v>
      </c>
      <c r="BB119" s="481">
        <v>73.407812500023283</v>
      </c>
      <c r="BC119">
        <v>60.008770370855927</v>
      </c>
      <c r="BD119">
        <v>71.993599999696016</v>
      </c>
      <c r="BV119" s="481">
        <v>0</v>
      </c>
      <c r="BW119">
        <v>0</v>
      </c>
      <c r="BX119">
        <v>0</v>
      </c>
      <c r="BY119">
        <v>99.869565216824412</v>
      </c>
      <c r="BZ119">
        <v>55.921236559050158</v>
      </c>
      <c r="CA119">
        <v>0.13438043478254258</v>
      </c>
      <c r="CB119">
        <v>8.1169062648314139E-3</v>
      </c>
      <c r="CC119">
        <v>145.85000000055879</v>
      </c>
      <c r="CD119">
        <v>0</v>
      </c>
      <c r="CE119">
        <v>0.13438043478254258</v>
      </c>
    </row>
    <row r="120" spans="3:83" ht="15.75" customHeight="1" x14ac:dyDescent="0.2">
      <c r="C120" s="284">
        <v>46240.041666666664</v>
      </c>
      <c r="D120">
        <v>2840.0417391359806</v>
      </c>
      <c r="E120">
        <v>2830.1579130291939</v>
      </c>
      <c r="F120">
        <v>1796.5412173867226</v>
      </c>
      <c r="G120">
        <v>1051.3066666722298</v>
      </c>
      <c r="H120">
        <v>332.53966102004051</v>
      </c>
      <c r="I120">
        <v>337.36461016908288</v>
      </c>
      <c r="J120">
        <v>329.70166686177254</v>
      </c>
      <c r="K120" s="481">
        <v>325.59728813916445</v>
      </c>
      <c r="L120">
        <v>475.9135457649827</v>
      </c>
      <c r="M120">
        <v>0</v>
      </c>
      <c r="N120">
        <v>0</v>
      </c>
      <c r="O120">
        <v>0</v>
      </c>
      <c r="P120">
        <v>5.6320000002160668</v>
      </c>
      <c r="Q120">
        <v>25.878260869532824</v>
      </c>
      <c r="R120" s="481">
        <v>96.812521739397198</v>
      </c>
      <c r="S120">
        <v>69.394550724886358</v>
      </c>
      <c r="T120">
        <v>0</v>
      </c>
      <c r="U120">
        <v>0</v>
      </c>
      <c r="V120">
        <v>113.45252173859626</v>
      </c>
      <c r="W120">
        <v>0</v>
      </c>
      <c r="X120">
        <v>94.556366459932178</v>
      </c>
      <c r="Y120" s="481">
        <v>0</v>
      </c>
      <c r="Z120">
        <v>0</v>
      </c>
      <c r="AA120">
        <v>91.422683313023299</v>
      </c>
      <c r="AB120">
        <v>27.519612438976765</v>
      </c>
      <c r="AC120">
        <v>113.86875000037253</v>
      </c>
      <c r="AD120">
        <v>0</v>
      </c>
      <c r="AE120">
        <v>0</v>
      </c>
      <c r="AF120" s="481">
        <v>0.16761290322392597</v>
      </c>
      <c r="AG120">
        <v>1.1233870967771509E-2</v>
      </c>
      <c r="AH120">
        <v>139.25081813987345</v>
      </c>
      <c r="AI120">
        <v>315.42399999988265</v>
      </c>
      <c r="AJ120">
        <v>253.55520000029355</v>
      </c>
      <c r="AK120">
        <v>0</v>
      </c>
      <c r="AL120">
        <v>0</v>
      </c>
      <c r="AM120" s="481">
        <v>0</v>
      </c>
      <c r="AN120">
        <v>0</v>
      </c>
      <c r="AO120">
        <v>0</v>
      </c>
      <c r="AP120">
        <v>0</v>
      </c>
      <c r="AQ120">
        <v>0</v>
      </c>
      <c r="AR120">
        <v>0</v>
      </c>
      <c r="AS120">
        <v>0</v>
      </c>
      <c r="AT120" s="481">
        <v>0</v>
      </c>
      <c r="AU120">
        <v>0</v>
      </c>
      <c r="AV120">
        <v>0</v>
      </c>
      <c r="AW120">
        <v>0</v>
      </c>
      <c r="AX120">
        <v>257.68320000031963</v>
      </c>
      <c r="AY120">
        <v>162.4140625</v>
      </c>
      <c r="AZ120">
        <v>73.19679999910295</v>
      </c>
      <c r="BB120" s="481">
        <v>74.139289952581748</v>
      </c>
      <c r="BC120">
        <v>60.070400000549853</v>
      </c>
      <c r="BD120">
        <v>72.953599999658763</v>
      </c>
      <c r="BV120" s="481">
        <v>0</v>
      </c>
      <c r="BW120">
        <v>0</v>
      </c>
      <c r="BX120">
        <v>1.9614130434774779E-2</v>
      </c>
      <c r="BY120">
        <v>100.86956521868706</v>
      </c>
      <c r="BZ120">
        <v>54.225000000093132</v>
      </c>
      <c r="CA120">
        <v>0.15107608695689123</v>
      </c>
      <c r="CB120">
        <v>9.0027173910129932E-3</v>
      </c>
      <c r="CC120">
        <v>147.47316384129226</v>
      </c>
      <c r="CD120">
        <v>0</v>
      </c>
      <c r="CE120">
        <v>0.15107608695689123</v>
      </c>
    </row>
    <row r="121" spans="3:83" ht="15.75" customHeight="1" x14ac:dyDescent="0.2">
      <c r="C121" s="284">
        <v>46240.083333333336</v>
      </c>
      <c r="D121">
        <v>2791.2755942046642</v>
      </c>
      <c r="E121">
        <v>2790.9787826240063</v>
      </c>
      <c r="F121">
        <v>1787.2213333249092</v>
      </c>
      <c r="G121">
        <v>1012.0533333271742</v>
      </c>
      <c r="H121">
        <v>321.57071186602116</v>
      </c>
      <c r="I121">
        <v>341.6217088252306</v>
      </c>
      <c r="J121">
        <v>324.40870601683855</v>
      </c>
      <c r="K121" s="481">
        <v>312.05966101586819</v>
      </c>
      <c r="L121">
        <v>484.85340689495206</v>
      </c>
      <c r="M121">
        <v>0</v>
      </c>
      <c r="N121">
        <v>0</v>
      </c>
      <c r="O121">
        <v>0</v>
      </c>
      <c r="P121">
        <v>5.1200000001117587</v>
      </c>
      <c r="Q121">
        <v>26.062284057959914</v>
      </c>
      <c r="R121" s="481">
        <v>96.722488888539374</v>
      </c>
      <c r="S121">
        <v>69.609739130362868</v>
      </c>
      <c r="T121">
        <v>0</v>
      </c>
      <c r="U121">
        <v>0</v>
      </c>
      <c r="V121">
        <v>99.242666666395962</v>
      </c>
      <c r="W121">
        <v>0</v>
      </c>
      <c r="X121">
        <v>94.763108678162098</v>
      </c>
      <c r="Y121" s="481">
        <v>0</v>
      </c>
      <c r="Z121">
        <v>0</v>
      </c>
      <c r="AA121">
        <v>84.68397618457675</v>
      </c>
      <c r="AB121">
        <v>27.657755874097347</v>
      </c>
      <c r="AC121">
        <v>126.16458333283663</v>
      </c>
      <c r="AD121">
        <v>0</v>
      </c>
      <c r="AE121">
        <v>0</v>
      </c>
      <c r="AF121" s="481">
        <v>0.16565497896226589</v>
      </c>
      <c r="AG121">
        <v>1.1233695652208553E-2</v>
      </c>
      <c r="AH121">
        <v>124.90217391401529</v>
      </c>
      <c r="AI121">
        <v>313.15200000000186</v>
      </c>
      <c r="AJ121">
        <v>252.22400000039488</v>
      </c>
      <c r="AK121">
        <v>0</v>
      </c>
      <c r="AL121">
        <v>0</v>
      </c>
      <c r="AM121" s="481">
        <v>0</v>
      </c>
      <c r="AN121">
        <v>0</v>
      </c>
      <c r="AO121">
        <v>0</v>
      </c>
      <c r="AP121">
        <v>0</v>
      </c>
      <c r="AQ121">
        <v>0</v>
      </c>
      <c r="AR121">
        <v>0</v>
      </c>
      <c r="AS121">
        <v>0</v>
      </c>
      <c r="AT121" s="481">
        <v>0</v>
      </c>
      <c r="AU121">
        <v>0</v>
      </c>
      <c r="AV121">
        <v>0</v>
      </c>
      <c r="AW121">
        <v>0</v>
      </c>
      <c r="AX121">
        <v>254.17279999982566</v>
      </c>
      <c r="AY121">
        <v>160.25937500002328</v>
      </c>
      <c r="AZ121">
        <v>73.216000000014901</v>
      </c>
      <c r="BB121" s="481">
        <v>73.710970464046113</v>
      </c>
      <c r="BC121">
        <v>59.558399999514222</v>
      </c>
      <c r="BD121">
        <v>72.441600000485778</v>
      </c>
      <c r="BV121" s="481">
        <v>0</v>
      </c>
      <c r="BW121">
        <v>0</v>
      </c>
      <c r="BX121">
        <v>2.5351902173952112E-2</v>
      </c>
      <c r="BY121">
        <v>101.67391304299235</v>
      </c>
      <c r="BZ121">
        <v>53.716666666558012</v>
      </c>
      <c r="CA121">
        <v>0.15497826086993882</v>
      </c>
      <c r="CB121">
        <v>7.3559782611027913E-3</v>
      </c>
      <c r="CC121">
        <v>146.77683615870774</v>
      </c>
      <c r="CD121">
        <v>0</v>
      </c>
      <c r="CE121">
        <v>0.15497826086993882</v>
      </c>
    </row>
    <row r="122" spans="3:83" ht="15.75" customHeight="1" x14ac:dyDescent="0.2">
      <c r="C122" s="284">
        <v>46240.125</v>
      </c>
      <c r="D122">
        <v>2758.6263188421726</v>
      </c>
      <c r="E122">
        <v>2758.4482318758965</v>
      </c>
      <c r="F122">
        <v>1758.8461449444294</v>
      </c>
      <c r="G122">
        <v>1032.1920000016689</v>
      </c>
      <c r="H122">
        <v>309.69925423711538</v>
      </c>
      <c r="I122">
        <v>326.99822337925434</v>
      </c>
      <c r="J122">
        <v>305.38660432398319</v>
      </c>
      <c r="K122" s="481">
        <v>321.77898304909468</v>
      </c>
      <c r="L122">
        <v>478.45517241209745</v>
      </c>
      <c r="M122">
        <v>0</v>
      </c>
      <c r="N122">
        <v>0</v>
      </c>
      <c r="O122">
        <v>0</v>
      </c>
      <c r="P122">
        <v>3.5839999997988343</v>
      </c>
      <c r="Q122">
        <v>25.992533333133906</v>
      </c>
      <c r="R122" s="481">
        <v>96.90811980701983</v>
      </c>
      <c r="S122">
        <v>68.602434783242643</v>
      </c>
      <c r="T122">
        <v>0</v>
      </c>
      <c r="U122">
        <v>0</v>
      </c>
      <c r="V122">
        <v>90.720463767647743</v>
      </c>
      <c r="W122">
        <v>0</v>
      </c>
      <c r="X122">
        <v>94.722916166298091</v>
      </c>
      <c r="Y122" s="481">
        <v>0.4658203125</v>
      </c>
      <c r="Z122">
        <v>0</v>
      </c>
      <c r="AA122">
        <v>76.243508287705481</v>
      </c>
      <c r="AB122">
        <v>27.507658754475415</v>
      </c>
      <c r="AC122">
        <v>120.38592132553458</v>
      </c>
      <c r="AD122">
        <v>0</v>
      </c>
      <c r="AE122">
        <v>0</v>
      </c>
      <c r="AF122" s="481">
        <v>0.16573913043612265</v>
      </c>
      <c r="AG122">
        <v>1.1233695652208553E-2</v>
      </c>
      <c r="AH122">
        <v>139.92391304206103</v>
      </c>
      <c r="AI122">
        <v>291.62068292684853</v>
      </c>
      <c r="AJ122">
        <v>232.24320000037551</v>
      </c>
      <c r="AK122">
        <v>0</v>
      </c>
      <c r="AL122">
        <v>0</v>
      </c>
      <c r="AM122" s="481">
        <v>0</v>
      </c>
      <c r="AN122">
        <v>0</v>
      </c>
      <c r="AO122">
        <v>0</v>
      </c>
      <c r="AP122">
        <v>0</v>
      </c>
      <c r="AQ122">
        <v>0</v>
      </c>
      <c r="AR122">
        <v>0</v>
      </c>
      <c r="AS122">
        <v>0</v>
      </c>
      <c r="AT122" s="481">
        <v>0</v>
      </c>
      <c r="AU122">
        <v>0</v>
      </c>
      <c r="AV122">
        <v>0</v>
      </c>
      <c r="AW122">
        <v>0</v>
      </c>
      <c r="AX122">
        <v>253.1488000000827</v>
      </c>
      <c r="AY122">
        <v>158.03437499993015</v>
      </c>
      <c r="AZ122">
        <v>72.684800000861287</v>
      </c>
      <c r="BB122" s="481">
        <v>73.243489583372138</v>
      </c>
      <c r="BC122">
        <v>59.443199999630451</v>
      </c>
      <c r="BD122">
        <v>70.886892307549715</v>
      </c>
      <c r="BV122" s="481">
        <v>0</v>
      </c>
      <c r="BW122">
        <v>0</v>
      </c>
      <c r="BX122">
        <v>3.2542119565277972E-2</v>
      </c>
      <c r="BY122">
        <v>100.80434782616794</v>
      </c>
      <c r="BZ122">
        <v>53.084016393404454</v>
      </c>
      <c r="CA122">
        <v>0.13960869565198664</v>
      </c>
      <c r="CB122">
        <v>7.7418478260824486E-3</v>
      </c>
      <c r="CC122">
        <v>148</v>
      </c>
      <c r="CD122">
        <v>0</v>
      </c>
      <c r="CE122">
        <v>0.13960869565198664</v>
      </c>
    </row>
    <row r="123" spans="3:83" ht="15.75" customHeight="1" x14ac:dyDescent="0.2">
      <c r="C123" s="284">
        <v>46240.166666666664</v>
      </c>
      <c r="D123">
        <v>2833.3993064165115</v>
      </c>
      <c r="E123">
        <v>2834.9490493237972</v>
      </c>
      <c r="F123">
        <v>1766.9454713463783</v>
      </c>
      <c r="G123">
        <v>1056.3240985125303</v>
      </c>
      <c r="H123">
        <v>317.92596609890461</v>
      </c>
      <c r="I123">
        <v>326.77749152481556</v>
      </c>
      <c r="J123">
        <v>303.80661600828171</v>
      </c>
      <c r="K123" s="481">
        <v>316.15566102415323</v>
      </c>
      <c r="L123">
        <v>471.77014611661434</v>
      </c>
      <c r="M123">
        <v>0</v>
      </c>
      <c r="N123">
        <v>0</v>
      </c>
      <c r="O123">
        <v>0</v>
      </c>
      <c r="P123">
        <v>13.311999999918044</v>
      </c>
      <c r="Q123">
        <v>25.891617391724139</v>
      </c>
      <c r="R123" s="481">
        <v>96.851478260476142</v>
      </c>
      <c r="S123">
        <v>69.021186472848058</v>
      </c>
      <c r="T123">
        <v>0</v>
      </c>
      <c r="U123">
        <v>0</v>
      </c>
      <c r="V123">
        <v>88.943304348737001</v>
      </c>
      <c r="W123">
        <v>0</v>
      </c>
      <c r="X123">
        <v>94.633540372829884</v>
      </c>
      <c r="Y123" s="481">
        <v>0</v>
      </c>
      <c r="Z123">
        <v>0</v>
      </c>
      <c r="AA123">
        <v>79.159374999813735</v>
      </c>
      <c r="AB123">
        <v>27.405084182973951</v>
      </c>
      <c r="AC123">
        <v>118.58074534125626</v>
      </c>
      <c r="AD123">
        <v>0</v>
      </c>
      <c r="AE123">
        <v>0</v>
      </c>
      <c r="AF123" s="481">
        <v>0.1637391304357152</v>
      </c>
      <c r="AG123">
        <v>1.1209239130266724E-2</v>
      </c>
      <c r="AH123">
        <v>132.39130434859544</v>
      </c>
      <c r="AI123">
        <v>291.99297560984269</v>
      </c>
      <c r="AJ123">
        <v>233.32714146282524</v>
      </c>
      <c r="AK123">
        <v>0</v>
      </c>
      <c r="AL123">
        <v>0</v>
      </c>
      <c r="AM123" s="481">
        <v>0</v>
      </c>
      <c r="AN123">
        <v>0</v>
      </c>
      <c r="AO123">
        <v>0</v>
      </c>
      <c r="AP123">
        <v>0</v>
      </c>
      <c r="AQ123">
        <v>0</v>
      </c>
      <c r="AR123">
        <v>0</v>
      </c>
      <c r="AS123">
        <v>0</v>
      </c>
      <c r="AT123" s="481">
        <v>0</v>
      </c>
      <c r="AU123">
        <v>0</v>
      </c>
      <c r="AV123">
        <v>0</v>
      </c>
      <c r="AW123">
        <v>0</v>
      </c>
      <c r="AX123">
        <v>251.1359999999404</v>
      </c>
      <c r="AY123">
        <v>156.1015625</v>
      </c>
      <c r="AZ123">
        <v>72.640000000596046</v>
      </c>
      <c r="BB123" s="481">
        <v>73.706141218310222</v>
      </c>
      <c r="BC123">
        <v>59.640384810976684</v>
      </c>
      <c r="BD123">
        <v>72.460307692177594</v>
      </c>
      <c r="BV123" s="481">
        <v>0</v>
      </c>
      <c r="BW123">
        <v>0</v>
      </c>
      <c r="BX123">
        <v>2.9979619565210669E-2</v>
      </c>
      <c r="BY123">
        <v>100.13043478317559</v>
      </c>
      <c r="BZ123">
        <v>54.030390386236832</v>
      </c>
      <c r="CA123">
        <v>0.12913043478238251</v>
      </c>
      <c r="CB123">
        <v>7.366847826006051E-3</v>
      </c>
      <c r="CC123">
        <v>155.07909604441375</v>
      </c>
      <c r="CD123">
        <v>0</v>
      </c>
      <c r="CE123">
        <v>0.12913043478238251</v>
      </c>
    </row>
    <row r="124" spans="3:83" ht="15.75" customHeight="1" x14ac:dyDescent="0.2">
      <c r="C124" s="284">
        <v>46240.208333333336</v>
      </c>
      <c r="D124">
        <v>2670.9123457372189</v>
      </c>
      <c r="E124">
        <v>2669.3922840356827</v>
      </c>
      <c r="F124">
        <v>1705.4830503761768</v>
      </c>
      <c r="G124">
        <v>992.74442322552204</v>
      </c>
      <c r="H124">
        <v>317.96067796647549</v>
      </c>
      <c r="I124">
        <v>331.6371525414288</v>
      </c>
      <c r="J124">
        <v>285.33152543008327</v>
      </c>
      <c r="K124" s="481">
        <v>318.03010168671608</v>
      </c>
      <c r="L124">
        <v>435.52976271137595</v>
      </c>
      <c r="M124">
        <v>0</v>
      </c>
      <c r="N124">
        <v>0</v>
      </c>
      <c r="O124">
        <v>0</v>
      </c>
      <c r="P124">
        <v>0</v>
      </c>
      <c r="Q124">
        <v>25.80034782551229</v>
      </c>
      <c r="R124" s="481">
        <v>97.090782608836889</v>
      </c>
      <c r="S124">
        <v>68.572656265459955</v>
      </c>
      <c r="T124">
        <v>0</v>
      </c>
      <c r="U124">
        <v>0</v>
      </c>
      <c r="V124">
        <v>104.72626086976379</v>
      </c>
      <c r="W124">
        <v>0</v>
      </c>
      <c r="X124">
        <v>92.631987577769905</v>
      </c>
      <c r="Y124" s="481">
        <v>0</v>
      </c>
      <c r="Z124">
        <v>0</v>
      </c>
      <c r="AA124">
        <v>72.577333860564977</v>
      </c>
      <c r="AB124">
        <v>27.305755046661943</v>
      </c>
      <c r="AC124">
        <v>129.80937500018626</v>
      </c>
      <c r="AD124">
        <v>0</v>
      </c>
      <c r="AE124">
        <v>0</v>
      </c>
      <c r="AF124" s="481">
        <v>0.16574848059826763</v>
      </c>
      <c r="AG124">
        <v>1.1133152173897543E-2</v>
      </c>
      <c r="AH124">
        <v>133.23913043364882</v>
      </c>
      <c r="AI124">
        <v>273.93793120700866</v>
      </c>
      <c r="AJ124">
        <v>216.73365853633732</v>
      </c>
      <c r="AK124">
        <v>0</v>
      </c>
      <c r="AL124">
        <v>0</v>
      </c>
      <c r="AM124" s="481">
        <v>0</v>
      </c>
      <c r="AN124">
        <v>0</v>
      </c>
      <c r="AO124">
        <v>0</v>
      </c>
      <c r="AP124">
        <v>0</v>
      </c>
      <c r="AQ124">
        <v>0</v>
      </c>
      <c r="AR124">
        <v>0</v>
      </c>
      <c r="AS124">
        <v>0</v>
      </c>
      <c r="AT124" s="481">
        <v>0</v>
      </c>
      <c r="AU124">
        <v>0</v>
      </c>
      <c r="AV124">
        <v>0</v>
      </c>
      <c r="AW124">
        <v>0</v>
      </c>
      <c r="AX124">
        <v>249.27359999995679</v>
      </c>
      <c r="AY124">
        <v>156.48046875</v>
      </c>
      <c r="AZ124">
        <v>72.678399998694658</v>
      </c>
      <c r="BB124" s="481">
        <v>73.172765031689778</v>
      </c>
      <c r="BC124">
        <v>59.054015189409256</v>
      </c>
      <c r="BD124">
        <v>70.099200000055134</v>
      </c>
      <c r="BV124" s="481">
        <v>0</v>
      </c>
      <c r="BW124">
        <v>0</v>
      </c>
      <c r="BX124">
        <v>2.9365489130441347E-2</v>
      </c>
      <c r="BY124">
        <v>95.652173912152648</v>
      </c>
      <c r="BZ124">
        <v>52.343926553614438</v>
      </c>
      <c r="CA124">
        <v>0.11239130434842082</v>
      </c>
      <c r="CB124">
        <v>7.7853260868323559E-3</v>
      </c>
      <c r="CC124">
        <v>142.58757062163204</v>
      </c>
      <c r="CD124">
        <v>0</v>
      </c>
      <c r="CE124">
        <v>0.11239130434842082</v>
      </c>
    </row>
    <row r="125" spans="3:83" ht="15.75" customHeight="1" x14ac:dyDescent="0.2">
      <c r="C125" s="284">
        <v>46240.25</v>
      </c>
      <c r="D125">
        <v>2643.344695687294</v>
      </c>
      <c r="E125">
        <v>2626.9013333320618</v>
      </c>
      <c r="F125">
        <v>1627.9819130599499</v>
      </c>
      <c r="G125">
        <v>1035.219478264451</v>
      </c>
      <c r="H125">
        <v>299.56338983401656</v>
      </c>
      <c r="I125">
        <v>330.52637288346887</v>
      </c>
      <c r="J125">
        <v>303.45111864060163</v>
      </c>
      <c r="K125" s="481">
        <v>295.32854237407446</v>
      </c>
      <c r="L125">
        <v>386.55132203176618</v>
      </c>
      <c r="M125">
        <v>0</v>
      </c>
      <c r="N125">
        <v>0</v>
      </c>
      <c r="O125">
        <v>0</v>
      </c>
      <c r="P125">
        <v>0</v>
      </c>
      <c r="Q125">
        <v>26.061913043726236</v>
      </c>
      <c r="R125" s="481">
        <v>96.779130435083061</v>
      </c>
      <c r="S125">
        <v>64.785287695936859</v>
      </c>
      <c r="T125">
        <v>0</v>
      </c>
      <c r="U125">
        <v>0</v>
      </c>
      <c r="V125">
        <v>90.439482125453651</v>
      </c>
      <c r="W125">
        <v>0</v>
      </c>
      <c r="X125">
        <v>94.880434782244265</v>
      </c>
      <c r="Y125" s="481">
        <v>0</v>
      </c>
      <c r="Z125">
        <v>1.1078124999767169</v>
      </c>
      <c r="AA125">
        <v>74.019541139248759</v>
      </c>
      <c r="AB125">
        <v>27.662326388992369</v>
      </c>
      <c r="AC125">
        <v>126.69062499981374</v>
      </c>
      <c r="AD125">
        <v>0</v>
      </c>
      <c r="AE125">
        <v>0</v>
      </c>
      <c r="AF125" s="481">
        <v>0.16374193548836047</v>
      </c>
      <c r="AG125">
        <v>1.1234572230250706E-2</v>
      </c>
      <c r="AH125">
        <v>113.48620850872248</v>
      </c>
      <c r="AI125">
        <v>289.87881025648676</v>
      </c>
      <c r="AJ125">
        <v>230.43840000033379</v>
      </c>
      <c r="AK125">
        <v>0</v>
      </c>
      <c r="AL125">
        <v>0</v>
      </c>
      <c r="AM125" s="481">
        <v>0</v>
      </c>
      <c r="AN125">
        <v>0</v>
      </c>
      <c r="AO125">
        <v>0</v>
      </c>
      <c r="AP125">
        <v>0</v>
      </c>
      <c r="AQ125">
        <v>0</v>
      </c>
      <c r="AR125">
        <v>0</v>
      </c>
      <c r="AS125">
        <v>0</v>
      </c>
      <c r="AT125" s="481">
        <v>0</v>
      </c>
      <c r="AU125">
        <v>0</v>
      </c>
      <c r="AV125">
        <v>0</v>
      </c>
      <c r="AW125">
        <v>0</v>
      </c>
      <c r="AX125">
        <v>250.52799999993294</v>
      </c>
      <c r="AY125">
        <v>155.08281250006985</v>
      </c>
      <c r="AZ125">
        <v>71.731200000271201</v>
      </c>
      <c r="BB125" s="481">
        <v>77.2125197785208</v>
      </c>
      <c r="BC125">
        <v>62.980370732024312</v>
      </c>
      <c r="BD125">
        <v>74.489599999971688</v>
      </c>
      <c r="BV125" s="481">
        <v>1.1078124999767169</v>
      </c>
      <c r="BW125">
        <v>3.1427083333255723</v>
      </c>
      <c r="BX125">
        <v>4.2092391305459387E-3</v>
      </c>
      <c r="BY125">
        <v>92.645161289721727</v>
      </c>
      <c r="BZ125">
        <v>52.081250000046566</v>
      </c>
      <c r="CA125">
        <v>9.8350397382091614E-2</v>
      </c>
      <c r="CB125">
        <v>8.3239247312576481E-3</v>
      </c>
      <c r="CC125">
        <v>130.59166666679084</v>
      </c>
      <c r="CD125">
        <v>0</v>
      </c>
      <c r="CE125">
        <v>9.8350397382091614E-2</v>
      </c>
    </row>
    <row r="126" spans="3:83" ht="15.75" customHeight="1" x14ac:dyDescent="0.2">
      <c r="C126" s="284">
        <v>46240.291666666664</v>
      </c>
      <c r="D126">
        <v>2605.2340869307518</v>
      </c>
      <c r="E126">
        <v>2622.122666656971</v>
      </c>
      <c r="F126">
        <v>1609.9060869514942</v>
      </c>
      <c r="G126">
        <v>1015.8079999983311</v>
      </c>
      <c r="H126">
        <v>275.19566101580858</v>
      </c>
      <c r="I126">
        <v>283.6067048497498</v>
      </c>
      <c r="J126">
        <v>316.22508475184441</v>
      </c>
      <c r="K126" s="481">
        <v>332.53966102004051</v>
      </c>
      <c r="L126">
        <v>394.46562711894512</v>
      </c>
      <c r="M126">
        <v>0</v>
      </c>
      <c r="N126">
        <v>6.4000000013038516E-2</v>
      </c>
      <c r="O126">
        <v>0.19200000003911555</v>
      </c>
      <c r="P126">
        <v>0</v>
      </c>
      <c r="Q126">
        <v>26.1804338269867</v>
      </c>
      <c r="R126" s="481">
        <v>97.513739130459726</v>
      </c>
      <c r="S126">
        <v>49.285565217956901</v>
      </c>
      <c r="T126">
        <v>0</v>
      </c>
      <c r="U126">
        <v>0</v>
      </c>
      <c r="V126">
        <v>90.897561351768672</v>
      </c>
      <c r="W126">
        <v>0</v>
      </c>
      <c r="X126">
        <v>95.260083463042974</v>
      </c>
      <c r="Y126" s="481">
        <v>0</v>
      </c>
      <c r="Z126">
        <v>8.2666015625</v>
      </c>
      <c r="AA126">
        <v>71.06315993797034</v>
      </c>
      <c r="AB126">
        <v>27.476017943117768</v>
      </c>
      <c r="AC126">
        <v>80.754658385179937</v>
      </c>
      <c r="AD126">
        <v>0</v>
      </c>
      <c r="AE126">
        <v>0</v>
      </c>
      <c r="AF126" s="481">
        <v>0.1650537634450302</v>
      </c>
      <c r="AG126">
        <v>1.1262096774089514E-2</v>
      </c>
      <c r="AH126">
        <v>147.79569892492145</v>
      </c>
      <c r="AI126">
        <v>303.43359999987297</v>
      </c>
      <c r="AJ126">
        <v>242.40639999974519</v>
      </c>
      <c r="AK126">
        <v>0</v>
      </c>
      <c r="AL126">
        <v>0</v>
      </c>
      <c r="AM126" s="481">
        <v>0</v>
      </c>
      <c r="AN126">
        <v>0</v>
      </c>
      <c r="AO126">
        <v>0</v>
      </c>
      <c r="AP126">
        <v>0</v>
      </c>
      <c r="AQ126">
        <v>0</v>
      </c>
      <c r="AR126">
        <v>0</v>
      </c>
      <c r="AS126">
        <v>0</v>
      </c>
      <c r="AT126" s="481">
        <v>0</v>
      </c>
      <c r="AU126">
        <v>0</v>
      </c>
      <c r="AV126">
        <v>0</v>
      </c>
      <c r="AW126">
        <v>0</v>
      </c>
      <c r="AX126">
        <v>226.26880000019446</v>
      </c>
      <c r="AY126">
        <v>144.79140624997672</v>
      </c>
      <c r="AZ126">
        <v>66.534399999305606</v>
      </c>
      <c r="BB126" s="481">
        <v>79.788765822770074</v>
      </c>
      <c r="BC126">
        <v>65.794029268436134</v>
      </c>
      <c r="BD126">
        <v>76.018794937059283</v>
      </c>
      <c r="BV126" s="481">
        <v>8.2666015625</v>
      </c>
      <c r="BW126">
        <v>2.0010416666045785</v>
      </c>
      <c r="BX126">
        <v>0</v>
      </c>
      <c r="BY126">
        <v>98.806451613083482</v>
      </c>
      <c r="BZ126">
        <v>54.259145480114967</v>
      </c>
      <c r="CA126">
        <v>0.12483870967662369</v>
      </c>
      <c r="CB126">
        <v>7.4260752687678178E-3</v>
      </c>
      <c r="CC126">
        <v>109.52500000037253</v>
      </c>
      <c r="CD126">
        <v>3.2000000006519258E-2</v>
      </c>
      <c r="CE126">
        <v>0.12483870967662369</v>
      </c>
    </row>
    <row r="127" spans="3:83" ht="15.75" customHeight="1" x14ac:dyDescent="0.2">
      <c r="C127" s="284">
        <v>46240.333333333336</v>
      </c>
      <c r="D127">
        <v>2430.7979130744934</v>
      </c>
      <c r="E127">
        <v>2414.1467826068401</v>
      </c>
      <c r="F127">
        <v>1542.1439999938011</v>
      </c>
      <c r="G127">
        <v>895.99999998509884</v>
      </c>
      <c r="H127">
        <v>259.12406779453158</v>
      </c>
      <c r="I127">
        <v>271.05417650565505</v>
      </c>
      <c r="J127">
        <v>320.32108474522829</v>
      </c>
      <c r="K127" s="481">
        <v>324.06996610015631</v>
      </c>
      <c r="L127">
        <v>361.31579660996795</v>
      </c>
      <c r="M127">
        <v>0</v>
      </c>
      <c r="N127">
        <v>0</v>
      </c>
      <c r="O127">
        <v>0</v>
      </c>
      <c r="P127">
        <v>0</v>
      </c>
      <c r="Q127">
        <v>25.94339226000011</v>
      </c>
      <c r="R127" s="481">
        <v>97.591652173548937</v>
      </c>
      <c r="S127">
        <v>32.434086956083775</v>
      </c>
      <c r="T127">
        <v>0</v>
      </c>
      <c r="U127">
        <v>0</v>
      </c>
      <c r="V127">
        <v>92.68313043564558</v>
      </c>
      <c r="W127">
        <v>0</v>
      </c>
      <c r="X127">
        <v>95.426562499720603</v>
      </c>
      <c r="Y127" s="481">
        <v>0</v>
      </c>
      <c r="Z127">
        <v>16.567599826434162</v>
      </c>
      <c r="AA127">
        <v>62.65559006202966</v>
      </c>
      <c r="AB127">
        <v>27.509489302989095</v>
      </c>
      <c r="AC127">
        <v>94.793650793842971</v>
      </c>
      <c r="AD127">
        <v>0</v>
      </c>
      <c r="AE127">
        <v>0</v>
      </c>
      <c r="AF127" s="481">
        <v>0.16443010751754628</v>
      </c>
      <c r="AG127">
        <v>1.1524193548439143E-2</v>
      </c>
      <c r="AH127">
        <v>140.45161290280521</v>
      </c>
      <c r="AI127">
        <v>307.39004878047854</v>
      </c>
      <c r="AJ127">
        <v>245.85835789516568</v>
      </c>
      <c r="AK127">
        <v>0</v>
      </c>
      <c r="AL127">
        <v>0</v>
      </c>
      <c r="AM127" s="481">
        <v>0</v>
      </c>
      <c r="AN127">
        <v>0</v>
      </c>
      <c r="AO127">
        <v>0</v>
      </c>
      <c r="AP127">
        <v>0</v>
      </c>
      <c r="AQ127">
        <v>0</v>
      </c>
      <c r="AR127">
        <v>0</v>
      </c>
      <c r="AS127">
        <v>0</v>
      </c>
      <c r="AT127" s="481">
        <v>0</v>
      </c>
      <c r="AU127">
        <v>0</v>
      </c>
      <c r="AV127">
        <v>0</v>
      </c>
      <c r="AW127">
        <v>0</v>
      </c>
      <c r="AX127">
        <v>129.02400000020862</v>
      </c>
      <c r="AY127">
        <v>129.48828125</v>
      </c>
      <c r="AZ127">
        <v>61.875199999660254</v>
      </c>
      <c r="BB127" s="481">
        <v>82.12840189866256</v>
      </c>
      <c r="BC127">
        <v>67.977154430001974</v>
      </c>
      <c r="BD127">
        <v>79.755341771990061</v>
      </c>
      <c r="BV127" s="481">
        <v>16.567599826434162</v>
      </c>
      <c r="BW127">
        <v>8.6479166666977108</v>
      </c>
      <c r="BX127">
        <v>0</v>
      </c>
      <c r="BY127">
        <v>98.806451613083482</v>
      </c>
      <c r="BZ127">
        <v>48.284604519838467</v>
      </c>
      <c r="CA127">
        <v>8.8636979897273704E-2</v>
      </c>
      <c r="CB127">
        <v>8.4327956990364328E-3</v>
      </c>
      <c r="CC127">
        <v>111.54999999981374</v>
      </c>
      <c r="CD127">
        <v>0</v>
      </c>
      <c r="CE127">
        <v>8.8636979897273704E-2</v>
      </c>
    </row>
    <row r="128" spans="3:83" ht="15.75" customHeight="1" x14ac:dyDescent="0.2">
      <c r="C128" s="284">
        <v>46240.375</v>
      </c>
      <c r="D128">
        <v>2429.817535340786</v>
      </c>
      <c r="E128">
        <v>2430.3303229212761</v>
      </c>
      <c r="F128">
        <v>1574.9354057013988</v>
      </c>
      <c r="G128">
        <v>870.41034343838692</v>
      </c>
      <c r="H128">
        <v>253.90095314010978</v>
      </c>
      <c r="I128">
        <v>264.43286324292421</v>
      </c>
      <c r="J128">
        <v>334.61881268769503</v>
      </c>
      <c r="K128" s="481">
        <v>337.80229885131121</v>
      </c>
      <c r="L128">
        <v>386.66753131896257</v>
      </c>
      <c r="M128">
        <v>0</v>
      </c>
      <c r="N128">
        <v>0</v>
      </c>
      <c r="O128">
        <v>0</v>
      </c>
      <c r="P128">
        <v>0</v>
      </c>
      <c r="Q128">
        <v>25.928347826004028</v>
      </c>
      <c r="R128" s="481">
        <v>97.218782608862966</v>
      </c>
      <c r="S128">
        <v>13.979826087132096</v>
      </c>
      <c r="T128">
        <v>0</v>
      </c>
      <c r="U128">
        <v>0</v>
      </c>
      <c r="V128">
        <v>112.87373912986368</v>
      </c>
      <c r="W128">
        <v>0</v>
      </c>
      <c r="X128">
        <v>94.700000000186265</v>
      </c>
      <c r="Y128" s="481">
        <v>0</v>
      </c>
      <c r="Z128">
        <v>27.06050940300338</v>
      </c>
      <c r="AA128">
        <v>67.418750000186265</v>
      </c>
      <c r="AB128">
        <v>27.125603864900768</v>
      </c>
      <c r="AC128">
        <v>94.610373456031084</v>
      </c>
      <c r="AD128">
        <v>0.25</v>
      </c>
      <c r="AE128">
        <v>0</v>
      </c>
      <c r="AF128" s="481">
        <v>0.16174193548795301</v>
      </c>
      <c r="AG128">
        <v>1.2040322580560314E-2</v>
      </c>
      <c r="AH128">
        <v>152.65778401121497</v>
      </c>
      <c r="AI128">
        <v>314.86915121949278</v>
      </c>
      <c r="AJ128">
        <v>253.58484210446477</v>
      </c>
      <c r="AK128">
        <v>0</v>
      </c>
      <c r="AL128">
        <v>0</v>
      </c>
      <c r="AM128" s="481">
        <v>0</v>
      </c>
      <c r="AN128">
        <v>0</v>
      </c>
      <c r="AO128">
        <v>0</v>
      </c>
      <c r="AP128">
        <v>0</v>
      </c>
      <c r="AQ128">
        <v>0</v>
      </c>
      <c r="AR128">
        <v>0</v>
      </c>
      <c r="AS128">
        <v>0</v>
      </c>
      <c r="AT128" s="481">
        <v>0</v>
      </c>
      <c r="AU128">
        <v>0</v>
      </c>
      <c r="AV128">
        <v>0</v>
      </c>
      <c r="AW128">
        <v>0</v>
      </c>
      <c r="AX128">
        <v>121.28959999931976</v>
      </c>
      <c r="AY128">
        <v>118.50390625</v>
      </c>
      <c r="AZ128">
        <v>55.961600001901388</v>
      </c>
      <c r="BB128" s="481">
        <v>82.528125000069849</v>
      </c>
      <c r="BC128">
        <v>68.321152063086629</v>
      </c>
      <c r="BD128">
        <v>79.580354430712759</v>
      </c>
      <c r="BV128" s="481">
        <v>27.06050940300338</v>
      </c>
      <c r="BW128">
        <v>8.7333333333954215</v>
      </c>
      <c r="BX128">
        <v>1.1850543478090003E-2</v>
      </c>
      <c r="BY128">
        <v>98.78541374579072</v>
      </c>
      <c r="BZ128">
        <v>49.929166666697711</v>
      </c>
      <c r="CA128">
        <v>9.9021739129966591E-2</v>
      </c>
      <c r="CB128">
        <v>1.0116117344750819E-2</v>
      </c>
      <c r="CC128">
        <v>111.54166666697711</v>
      </c>
      <c r="CD128">
        <v>0</v>
      </c>
      <c r="CE128">
        <v>9.9021739129966591E-2</v>
      </c>
    </row>
    <row r="129" spans="3:83" ht="15.75" customHeight="1" x14ac:dyDescent="0.2">
      <c r="C129" s="284">
        <v>46240.416666666664</v>
      </c>
      <c r="D129">
        <v>2392.510116815567</v>
      </c>
      <c r="E129">
        <v>2375.4055611491203</v>
      </c>
      <c r="F129">
        <v>1559.1872609853745</v>
      </c>
      <c r="G129">
        <v>834.54965656995773</v>
      </c>
      <c r="H129">
        <v>281.73782652243972</v>
      </c>
      <c r="I129">
        <v>246.42164523154497</v>
      </c>
      <c r="J129">
        <v>331.77237842977047</v>
      </c>
      <c r="K129" s="481">
        <v>329.15146386623383</v>
      </c>
      <c r="L129">
        <v>360.15823139622808</v>
      </c>
      <c r="M129">
        <v>0</v>
      </c>
      <c r="N129">
        <v>0</v>
      </c>
      <c r="O129">
        <v>0</v>
      </c>
      <c r="P129">
        <v>0</v>
      </c>
      <c r="Q129">
        <v>46.650125604122877</v>
      </c>
      <c r="R129" s="481">
        <v>97.430260869674385</v>
      </c>
      <c r="S129">
        <v>5.7544347830116749</v>
      </c>
      <c r="T129">
        <v>0</v>
      </c>
      <c r="U129">
        <v>0</v>
      </c>
      <c r="V129">
        <v>127.44347826112062</v>
      </c>
      <c r="W129">
        <v>0</v>
      </c>
      <c r="X129">
        <v>89.760869565419853</v>
      </c>
      <c r="Y129" s="481">
        <v>0</v>
      </c>
      <c r="Z129">
        <v>34.192934782593511</v>
      </c>
      <c r="AA129">
        <v>66.060753105673939</v>
      </c>
      <c r="AB129">
        <v>27.827639751601964</v>
      </c>
      <c r="AC129">
        <v>89.030758358538151</v>
      </c>
      <c r="AD129">
        <v>0</v>
      </c>
      <c r="AE129">
        <v>0</v>
      </c>
      <c r="AF129" s="481">
        <v>0.16374193548472249</v>
      </c>
      <c r="AG129">
        <v>1.3536290322690547E-2</v>
      </c>
      <c r="AH129">
        <v>145.93478260934353</v>
      </c>
      <c r="AI129">
        <v>301.67360000009649</v>
      </c>
      <c r="AJ129">
        <v>241.41714285779744</v>
      </c>
      <c r="AK129">
        <v>0</v>
      </c>
      <c r="AL129">
        <v>0</v>
      </c>
      <c r="AM129" s="481">
        <v>0</v>
      </c>
      <c r="AN129">
        <v>0</v>
      </c>
      <c r="AO129">
        <v>0</v>
      </c>
      <c r="AP129">
        <v>0</v>
      </c>
      <c r="AQ129">
        <v>0</v>
      </c>
      <c r="AR129">
        <v>0</v>
      </c>
      <c r="AS129">
        <v>0</v>
      </c>
      <c r="AT129" s="481">
        <v>0</v>
      </c>
      <c r="AU129">
        <v>0</v>
      </c>
      <c r="AV129">
        <v>0</v>
      </c>
      <c r="AW129">
        <v>0</v>
      </c>
      <c r="AX129">
        <v>104.99200000055134</v>
      </c>
      <c r="AY129">
        <v>103.85468750004657</v>
      </c>
      <c r="AZ129">
        <v>29.382400000467896</v>
      </c>
      <c r="BB129" s="481">
        <v>83.323694620281458</v>
      </c>
      <c r="BC129">
        <v>68.623293505981565</v>
      </c>
      <c r="BD129">
        <v>79.391108860261738</v>
      </c>
      <c r="BV129" s="481">
        <v>34.192934782593511</v>
      </c>
      <c r="BW129">
        <v>8.5374999999767169</v>
      </c>
      <c r="BX129">
        <v>1.8711956521883621E-2</v>
      </c>
      <c r="BY129">
        <v>72.956521738320589</v>
      </c>
      <c r="BZ129">
        <v>55.418749999953434</v>
      </c>
      <c r="CA129">
        <v>8.8836956521845423E-2</v>
      </c>
      <c r="CB129">
        <v>1.7741847826073354E-2</v>
      </c>
      <c r="CC129">
        <v>111.99281609151512</v>
      </c>
      <c r="CD129">
        <v>0</v>
      </c>
      <c r="CE129">
        <v>8.8836956521845423E-2</v>
      </c>
    </row>
    <row r="130" spans="3:83" ht="15.75" customHeight="1" x14ac:dyDescent="0.2">
      <c r="C130" s="284">
        <v>46240.458333333336</v>
      </c>
      <c r="D130">
        <v>2413.9390144944191</v>
      </c>
      <c r="E130">
        <v>2414.5919999778271</v>
      </c>
      <c r="F130">
        <v>1533.2693333029747</v>
      </c>
      <c r="G130">
        <v>884.73600000143051</v>
      </c>
      <c r="H130">
        <v>349.30549152567983</v>
      </c>
      <c r="I130">
        <v>267.07308474555612</v>
      </c>
      <c r="J130">
        <v>312.83050379157066</v>
      </c>
      <c r="K130" s="481">
        <v>324.41708473861217</v>
      </c>
      <c r="L130">
        <v>268.01030508428812</v>
      </c>
      <c r="M130">
        <v>0</v>
      </c>
      <c r="N130">
        <v>0</v>
      </c>
      <c r="O130">
        <v>0</v>
      </c>
      <c r="P130">
        <v>0</v>
      </c>
      <c r="Q130">
        <v>100.50637652492151</v>
      </c>
      <c r="R130" s="481">
        <v>97.182412276044488</v>
      </c>
      <c r="S130">
        <v>13.701565217226744</v>
      </c>
      <c r="T130">
        <v>0</v>
      </c>
      <c r="U130">
        <v>0</v>
      </c>
      <c r="V130">
        <v>136.44381391722709</v>
      </c>
      <c r="W130">
        <v>0</v>
      </c>
      <c r="X130">
        <v>94.939130434766412</v>
      </c>
      <c r="Y130" s="481">
        <v>0</v>
      </c>
      <c r="Z130">
        <v>28.19759316771524</v>
      </c>
      <c r="AA130">
        <v>63.807996894232929</v>
      </c>
      <c r="AB130">
        <v>28.15663697803393</v>
      </c>
      <c r="AC130">
        <v>100.62732919305563</v>
      </c>
      <c r="AD130">
        <v>0.25</v>
      </c>
      <c r="AE130">
        <v>0</v>
      </c>
      <c r="AF130" s="481">
        <v>0.16374193548472249</v>
      </c>
      <c r="AG130">
        <v>1.2181451612832461E-2</v>
      </c>
      <c r="AH130">
        <v>140.67087423987687</v>
      </c>
      <c r="AI130">
        <v>298.63039999990724</v>
      </c>
      <c r="AJ130">
        <v>238.15314285643399</v>
      </c>
      <c r="AK130">
        <v>0</v>
      </c>
      <c r="AL130">
        <v>0</v>
      </c>
      <c r="AM130" s="481">
        <v>0</v>
      </c>
      <c r="AN130">
        <v>0</v>
      </c>
      <c r="AO130">
        <v>0</v>
      </c>
      <c r="AP130">
        <v>0</v>
      </c>
      <c r="AQ130">
        <v>0</v>
      </c>
      <c r="AR130">
        <v>0</v>
      </c>
      <c r="AS130">
        <v>0</v>
      </c>
      <c r="AT130" s="481">
        <v>0</v>
      </c>
      <c r="AU130">
        <v>0</v>
      </c>
      <c r="AV130">
        <v>0</v>
      </c>
      <c r="AW130">
        <v>0</v>
      </c>
      <c r="AX130">
        <v>169.42079999949783</v>
      </c>
      <c r="AY130">
        <v>112.84296874993015</v>
      </c>
      <c r="AZ130">
        <v>29.689600000157952</v>
      </c>
      <c r="BB130" s="481">
        <v>83.602115564863198</v>
      </c>
      <c r="BC130">
        <v>69.112870886921883</v>
      </c>
      <c r="BD130">
        <v>79.83441012725234</v>
      </c>
      <c r="BV130" s="481">
        <v>28.19759316771524</v>
      </c>
      <c r="BW130">
        <v>2.0625</v>
      </c>
      <c r="BX130">
        <v>0</v>
      </c>
      <c r="BY130">
        <v>2</v>
      </c>
      <c r="BZ130">
        <v>58.45646186452359</v>
      </c>
      <c r="CA130">
        <v>8.9250000000902219E-2</v>
      </c>
      <c r="CB130">
        <v>7.6514434313139645E-3</v>
      </c>
      <c r="CC130">
        <v>111.59885057527572</v>
      </c>
      <c r="CD130">
        <v>0</v>
      </c>
      <c r="CE130">
        <v>8.9250000000902219E-2</v>
      </c>
    </row>
    <row r="131" spans="3:83" ht="15.75" customHeight="1" x14ac:dyDescent="0.2">
      <c r="C131" s="284">
        <v>46240.5</v>
      </c>
      <c r="D131">
        <v>2332.6719999909401</v>
      </c>
      <c r="E131">
        <v>2332.256463766098</v>
      </c>
      <c r="F131">
        <v>1542.2330434918404</v>
      </c>
      <c r="G131">
        <v>802.81599999964237</v>
      </c>
      <c r="H131">
        <v>325.66671186313033</v>
      </c>
      <c r="I131">
        <v>260.8295774012804</v>
      </c>
      <c r="J131">
        <v>329.20732203871012</v>
      </c>
      <c r="K131" s="481">
        <v>333.30332203954458</v>
      </c>
      <c r="L131">
        <v>288.59444067627192</v>
      </c>
      <c r="M131">
        <v>0</v>
      </c>
      <c r="N131">
        <v>0</v>
      </c>
      <c r="O131">
        <v>0</v>
      </c>
      <c r="P131">
        <v>0</v>
      </c>
      <c r="Q131">
        <v>96.571169080212712</v>
      </c>
      <c r="R131" s="481">
        <v>96.887308281380683</v>
      </c>
      <c r="S131">
        <v>3.5839999997988343</v>
      </c>
      <c r="T131">
        <v>0</v>
      </c>
      <c r="U131">
        <v>0</v>
      </c>
      <c r="V131">
        <v>146.45265912637115</v>
      </c>
      <c r="W131">
        <v>0</v>
      </c>
      <c r="X131">
        <v>94.995652173645794</v>
      </c>
      <c r="Y131" s="481">
        <v>0</v>
      </c>
      <c r="Z131">
        <v>39.339653160306625</v>
      </c>
      <c r="AA131">
        <v>67.90163043467328</v>
      </c>
      <c r="AB131">
        <v>27.726660770364106</v>
      </c>
      <c r="AC131">
        <v>102.39440993778408</v>
      </c>
      <c r="AD131">
        <v>0.25</v>
      </c>
      <c r="AE131">
        <v>0</v>
      </c>
      <c r="AF131" s="481">
        <v>0.16374193548472249</v>
      </c>
      <c r="AG131">
        <v>1.2145161290391115E-2</v>
      </c>
      <c r="AH131">
        <v>149.95698924828321</v>
      </c>
      <c r="AI131">
        <v>303.82080000010319</v>
      </c>
      <c r="AJ131">
        <v>243.25063736364245</v>
      </c>
      <c r="AK131">
        <v>0</v>
      </c>
      <c r="AL131">
        <v>0</v>
      </c>
      <c r="AM131" s="481">
        <v>0</v>
      </c>
      <c r="AN131">
        <v>0</v>
      </c>
      <c r="AO131">
        <v>0</v>
      </c>
      <c r="AP131">
        <v>0</v>
      </c>
      <c r="AQ131">
        <v>0</v>
      </c>
      <c r="AR131">
        <v>0</v>
      </c>
      <c r="AS131">
        <v>0</v>
      </c>
      <c r="AT131" s="481">
        <v>0</v>
      </c>
      <c r="AU131">
        <v>0</v>
      </c>
      <c r="AV131">
        <v>0</v>
      </c>
      <c r="AW131">
        <v>0</v>
      </c>
      <c r="AX131">
        <v>143.41440000059083</v>
      </c>
      <c r="AY131">
        <v>93.849218750023283</v>
      </c>
      <c r="AZ131">
        <v>20.991999998688698</v>
      </c>
      <c r="BB131" s="481">
        <v>82.682002314832062</v>
      </c>
      <c r="BC131">
        <v>68.832729113288224</v>
      </c>
      <c r="BD131">
        <v>79.608789873309433</v>
      </c>
      <c r="BV131" s="481">
        <v>39.339653160306625</v>
      </c>
      <c r="BW131">
        <v>1.1520833333488554</v>
      </c>
      <c r="BX131">
        <v>1.8532608695522867E-3</v>
      </c>
      <c r="BY131">
        <v>1.3043478261679411</v>
      </c>
      <c r="BZ131">
        <v>58.658121468964964</v>
      </c>
      <c r="CA131">
        <v>8.9423913042992353E-2</v>
      </c>
      <c r="CB131">
        <v>1.4858870967827897E-2</v>
      </c>
      <c r="CC131">
        <v>131.56666666641831</v>
      </c>
      <c r="CD131">
        <v>0</v>
      </c>
      <c r="CE131">
        <v>8.9423913042992353E-2</v>
      </c>
    </row>
    <row r="132" spans="3:83" ht="15.75" customHeight="1" x14ac:dyDescent="0.2">
      <c r="C132" s="284">
        <v>46240.541666666664</v>
      </c>
      <c r="D132">
        <v>2463.0613333582878</v>
      </c>
      <c r="E132">
        <v>2446.9147826135159</v>
      </c>
      <c r="F132">
        <v>1669.0309565067291</v>
      </c>
      <c r="G132">
        <v>811.0080000013113</v>
      </c>
      <c r="H132">
        <v>359.00326826423407</v>
      </c>
      <c r="I132">
        <v>268.87347344681621</v>
      </c>
      <c r="J132">
        <v>343.33265692740679</v>
      </c>
      <c r="K132" s="481">
        <v>331.56772881001234</v>
      </c>
      <c r="L132">
        <v>359.46649210900068</v>
      </c>
      <c r="M132">
        <v>0</v>
      </c>
      <c r="N132">
        <v>0</v>
      </c>
      <c r="O132">
        <v>0</v>
      </c>
      <c r="P132">
        <v>0</v>
      </c>
      <c r="Q132">
        <v>100.19534328347072</v>
      </c>
      <c r="R132" s="481">
        <v>96.902105529326946</v>
      </c>
      <c r="S132">
        <v>4.0681739132851362</v>
      </c>
      <c r="T132">
        <v>0</v>
      </c>
      <c r="U132">
        <v>0</v>
      </c>
      <c r="V132">
        <v>164.43570087011904</v>
      </c>
      <c r="W132">
        <v>0</v>
      </c>
      <c r="X132">
        <v>94.350931677035987</v>
      </c>
      <c r="Y132" s="481">
        <v>0</v>
      </c>
      <c r="Z132">
        <v>35.726899255998433</v>
      </c>
      <c r="AA132">
        <v>68.579619565512985</v>
      </c>
      <c r="AB132">
        <v>28.0859375</v>
      </c>
      <c r="AC132">
        <v>104.77157849632204</v>
      </c>
      <c r="AD132">
        <v>0</v>
      </c>
      <c r="AE132">
        <v>0</v>
      </c>
      <c r="AF132" s="481">
        <v>0.16374193547744653</v>
      </c>
      <c r="AG132">
        <v>1.2197580645079142E-2</v>
      </c>
      <c r="AH132">
        <v>148.22043010685593</v>
      </c>
      <c r="AI132">
        <v>294.00959999999031</v>
      </c>
      <c r="AJ132">
        <v>233.65907692257315</v>
      </c>
      <c r="AK132">
        <v>0</v>
      </c>
      <c r="AL132">
        <v>0</v>
      </c>
      <c r="AM132" s="481">
        <v>0</v>
      </c>
      <c r="AN132">
        <v>0</v>
      </c>
      <c r="AO132">
        <v>0</v>
      </c>
      <c r="AP132">
        <v>0</v>
      </c>
      <c r="AQ132">
        <v>0</v>
      </c>
      <c r="AR132">
        <v>0</v>
      </c>
      <c r="AS132">
        <v>0</v>
      </c>
      <c r="AT132" s="481">
        <v>0</v>
      </c>
      <c r="AU132">
        <v>0</v>
      </c>
      <c r="AV132">
        <v>0</v>
      </c>
      <c r="AW132">
        <v>0</v>
      </c>
      <c r="AX132">
        <v>123.10079999966547</v>
      </c>
      <c r="AY132">
        <v>115.1796875</v>
      </c>
      <c r="AZ132">
        <v>46.579199999570847</v>
      </c>
      <c r="BB132" s="481">
        <v>81.62774493242614</v>
      </c>
      <c r="BC132">
        <v>67.319557447917759</v>
      </c>
      <c r="BD132">
        <v>77.644864645786583</v>
      </c>
      <c r="BV132" s="481">
        <v>35.726899255998433</v>
      </c>
      <c r="BW132">
        <v>1.7505806010449305</v>
      </c>
      <c r="BX132">
        <v>3.3959239130467722E-2</v>
      </c>
      <c r="BY132">
        <v>2.6956521738320589</v>
      </c>
      <c r="BZ132">
        <v>58.737499999813735</v>
      </c>
      <c r="CA132">
        <v>8.9815217391333135E-2</v>
      </c>
      <c r="CB132">
        <v>3.0698924731041188E-2</v>
      </c>
      <c r="CC132">
        <v>168.64999999944121</v>
      </c>
      <c r="CD132">
        <v>0</v>
      </c>
      <c r="CE132">
        <v>8.9815217391333135E-2</v>
      </c>
    </row>
    <row r="133" spans="3:83" ht="15.75" customHeight="1" x14ac:dyDescent="0.2">
      <c r="C133" s="284">
        <v>46240.583333333336</v>
      </c>
      <c r="D133">
        <v>2365.4399999678135</v>
      </c>
      <c r="E133">
        <v>2364.9947825968266</v>
      </c>
      <c r="F133">
        <v>1622.0160000026226</v>
      </c>
      <c r="G133">
        <v>752.09531915187836</v>
      </c>
      <c r="H133">
        <v>356.89422326162457</v>
      </c>
      <c r="I133">
        <v>273.20152425393462</v>
      </c>
      <c r="J133">
        <v>336.67276680469513</v>
      </c>
      <c r="K133" s="481">
        <v>306.08922033756971</v>
      </c>
      <c r="L133">
        <v>347.3364909440279</v>
      </c>
      <c r="M133">
        <v>0</v>
      </c>
      <c r="N133">
        <v>0</v>
      </c>
      <c r="O133">
        <v>0</v>
      </c>
      <c r="P133">
        <v>19.968000000342727</v>
      </c>
      <c r="Q133">
        <v>88.03555555595085</v>
      </c>
      <c r="R133" s="481">
        <v>96.729043478146195</v>
      </c>
      <c r="S133">
        <v>4.1238260865211487</v>
      </c>
      <c r="T133">
        <v>0</v>
      </c>
      <c r="U133">
        <v>0</v>
      </c>
      <c r="V133">
        <v>155.38086956460029</v>
      </c>
      <c r="W133">
        <v>0</v>
      </c>
      <c r="X133">
        <v>84.428571428637952</v>
      </c>
      <c r="Y133" s="481">
        <v>0</v>
      </c>
      <c r="Z133">
        <v>39.879682055732701</v>
      </c>
      <c r="AA133">
        <v>75.563237577676773</v>
      </c>
      <c r="AB133">
        <v>28.213994564954191</v>
      </c>
      <c r="AC133">
        <v>118.43960162810981</v>
      </c>
      <c r="AD133">
        <v>0</v>
      </c>
      <c r="AE133">
        <v>0</v>
      </c>
      <c r="AF133" s="481">
        <v>0.16170733988838037</v>
      </c>
      <c r="AG133">
        <v>1.1481591865504015E-2</v>
      </c>
      <c r="AH133">
        <v>122.97779336106032</v>
      </c>
      <c r="AI133">
        <v>294.47039999999106</v>
      </c>
      <c r="AJ133">
        <v>235.6480000000447</v>
      </c>
      <c r="AK133">
        <v>0</v>
      </c>
      <c r="AL133">
        <v>0</v>
      </c>
      <c r="AM133" s="481">
        <v>0</v>
      </c>
      <c r="AN133">
        <v>0</v>
      </c>
      <c r="AO133">
        <v>0</v>
      </c>
      <c r="AP133">
        <v>0</v>
      </c>
      <c r="AQ133">
        <v>0</v>
      </c>
      <c r="AR133">
        <v>0</v>
      </c>
      <c r="AS133">
        <v>0</v>
      </c>
      <c r="AT133" s="481">
        <v>0</v>
      </c>
      <c r="AU133">
        <v>0</v>
      </c>
      <c r="AV133">
        <v>0</v>
      </c>
      <c r="AW133">
        <v>0</v>
      </c>
      <c r="AX133">
        <v>158.34240000043064</v>
      </c>
      <c r="AY133">
        <v>98.878125000046566</v>
      </c>
      <c r="AZ133">
        <v>36.838716048747301</v>
      </c>
      <c r="BB133" s="481">
        <v>74.588400900945999</v>
      </c>
      <c r="BC133">
        <v>60.546042551286519</v>
      </c>
      <c r="BD133">
        <v>73.553378491662443</v>
      </c>
      <c r="BV133" s="481">
        <v>39.879682055732701</v>
      </c>
      <c r="BW133">
        <v>21.123377732350491</v>
      </c>
      <c r="BX133">
        <v>1.765524193535839E-2</v>
      </c>
      <c r="BY133">
        <v>2</v>
      </c>
      <c r="BZ133">
        <v>59.033333333441988</v>
      </c>
      <c r="CA133">
        <v>8.0380785413581179E-2</v>
      </c>
      <c r="CB133">
        <v>2.6125000000092768E-2</v>
      </c>
      <c r="CC133">
        <v>160.98898305092007</v>
      </c>
      <c r="CD133">
        <v>0</v>
      </c>
      <c r="CE133">
        <v>8.0380785413581179E-2</v>
      </c>
    </row>
    <row r="134" spans="3:83" ht="15.75" customHeight="1" x14ac:dyDescent="0.2">
      <c r="C134" s="284">
        <v>46240.625</v>
      </c>
      <c r="D134">
        <v>2545.4859130680561</v>
      </c>
      <c r="E134">
        <v>2545.6046377122402</v>
      </c>
      <c r="F134">
        <v>1671.1680000126362</v>
      </c>
      <c r="G134">
        <v>894.15534751117229</v>
      </c>
      <c r="H134">
        <v>416.54356984049082</v>
      </c>
      <c r="I134">
        <v>296.45488252490759</v>
      </c>
      <c r="J134">
        <v>341.63895732909441</v>
      </c>
      <c r="K134" s="481">
        <v>331.15118643641472</v>
      </c>
      <c r="L134">
        <v>275.05681355670094</v>
      </c>
      <c r="M134">
        <v>0</v>
      </c>
      <c r="N134">
        <v>0</v>
      </c>
      <c r="O134">
        <v>0</v>
      </c>
      <c r="P134">
        <v>16.895999999716878</v>
      </c>
      <c r="Q134">
        <v>100.54369082069024</v>
      </c>
      <c r="R134" s="481">
        <v>96.97947826096788</v>
      </c>
      <c r="S134">
        <v>40.459130434319377</v>
      </c>
      <c r="T134">
        <v>0</v>
      </c>
      <c r="U134">
        <v>0</v>
      </c>
      <c r="V134">
        <v>140.97660289891064</v>
      </c>
      <c r="W134">
        <v>0</v>
      </c>
      <c r="X134">
        <v>95.009856710676104</v>
      </c>
      <c r="Y134" s="481">
        <v>0</v>
      </c>
      <c r="Z134">
        <v>13.400600177876186</v>
      </c>
      <c r="AA134">
        <v>63.21622670814395</v>
      </c>
      <c r="AB134">
        <v>27.72276138747111</v>
      </c>
      <c r="AC134">
        <v>115.70726938080043</v>
      </c>
      <c r="AD134">
        <v>0</v>
      </c>
      <c r="AE134">
        <v>0</v>
      </c>
      <c r="AF134" s="481">
        <v>0.16373913042843924</v>
      </c>
      <c r="AG134">
        <v>1.161956521718821E-2</v>
      </c>
      <c r="AH134">
        <v>147.21739130467176</v>
      </c>
      <c r="AI134">
        <v>296.88685714267194</v>
      </c>
      <c r="AJ134">
        <v>236.79999999981374</v>
      </c>
      <c r="AK134">
        <v>0</v>
      </c>
      <c r="AL134">
        <v>0</v>
      </c>
      <c r="AM134" s="481">
        <v>0</v>
      </c>
      <c r="AN134">
        <v>0</v>
      </c>
      <c r="AO134">
        <v>0</v>
      </c>
      <c r="AP134">
        <v>0</v>
      </c>
      <c r="AQ134">
        <v>0</v>
      </c>
      <c r="AR134">
        <v>0</v>
      </c>
      <c r="AS134">
        <v>0</v>
      </c>
      <c r="AT134" s="481">
        <v>0</v>
      </c>
      <c r="AU134">
        <v>0</v>
      </c>
      <c r="AV134">
        <v>0</v>
      </c>
      <c r="AW134">
        <v>0</v>
      </c>
      <c r="AX134">
        <v>238.74879999971017</v>
      </c>
      <c r="AY134">
        <v>130.1953125</v>
      </c>
      <c r="AZ134">
        <v>52.722883950918913</v>
      </c>
      <c r="BB134" s="481">
        <v>74.933854166651145</v>
      </c>
      <c r="BC134">
        <v>60.914962964132428</v>
      </c>
      <c r="BD134">
        <v>73.886310707777739</v>
      </c>
      <c r="BV134" s="481">
        <v>13.400600177876186</v>
      </c>
      <c r="BW134">
        <v>23.637499999953434</v>
      </c>
      <c r="BX134">
        <v>1.5133064516248851E-2</v>
      </c>
      <c r="BY134">
        <v>1</v>
      </c>
      <c r="BZ134">
        <v>62.299858757061884</v>
      </c>
      <c r="CA134">
        <v>5.5903225807014678E-2</v>
      </c>
      <c r="CB134">
        <v>2.5999999999839929E-2</v>
      </c>
      <c r="CC134">
        <v>111.7110169492662</v>
      </c>
      <c r="CD134">
        <v>0</v>
      </c>
      <c r="CE134">
        <v>5.5903225807014678E-2</v>
      </c>
    </row>
    <row r="135" spans="3:83" ht="15.75" customHeight="1" x14ac:dyDescent="0.2">
      <c r="C135" s="284">
        <v>46240.666666666664</v>
      </c>
      <c r="D135">
        <v>2643.4634202718735</v>
      </c>
      <c r="E135">
        <v>2626.9013333320618</v>
      </c>
      <c r="F135">
        <v>1729.1946666538715</v>
      </c>
      <c r="G135">
        <v>920.28550355136395</v>
      </c>
      <c r="H135">
        <v>399.99558620527387</v>
      </c>
      <c r="I135">
        <v>281.33966101706028</v>
      </c>
      <c r="J135">
        <v>377.46758621186018</v>
      </c>
      <c r="K135" s="481">
        <v>333.02562712132931</v>
      </c>
      <c r="L135">
        <v>332.53966101631522</v>
      </c>
      <c r="M135">
        <v>0</v>
      </c>
      <c r="N135">
        <v>0</v>
      </c>
      <c r="O135">
        <v>0</v>
      </c>
      <c r="P135">
        <v>0</v>
      </c>
      <c r="Q135">
        <v>97.16940610576421</v>
      </c>
      <c r="R135" s="481">
        <v>97.383469818625599</v>
      </c>
      <c r="S135">
        <v>46.842316374182701</v>
      </c>
      <c r="T135">
        <v>0</v>
      </c>
      <c r="U135">
        <v>0</v>
      </c>
      <c r="V135">
        <v>146.39015913940966</v>
      </c>
      <c r="W135">
        <v>0</v>
      </c>
      <c r="X135">
        <v>87.164056332781911</v>
      </c>
      <c r="Y135" s="481">
        <v>0</v>
      </c>
      <c r="Z135">
        <v>10.897730567492545</v>
      </c>
      <c r="AA135">
        <v>71.03147321427241</v>
      </c>
      <c r="AB135">
        <v>27.805431547574699</v>
      </c>
      <c r="AC135">
        <v>99.548495369963348</v>
      </c>
      <c r="AD135">
        <v>0</v>
      </c>
      <c r="AE135">
        <v>0</v>
      </c>
      <c r="AF135" s="481">
        <v>0.16377933614421636</v>
      </c>
      <c r="AG135">
        <v>1.1475543478354666E-2</v>
      </c>
      <c r="AH135">
        <v>150.7618045816198</v>
      </c>
      <c r="AI135">
        <v>300.29057875485159</v>
      </c>
      <c r="AJ135">
        <v>240.70399999991059</v>
      </c>
      <c r="AK135">
        <v>0</v>
      </c>
      <c r="AL135">
        <v>0</v>
      </c>
      <c r="AM135" s="481">
        <v>0</v>
      </c>
      <c r="AN135">
        <v>0</v>
      </c>
      <c r="AO135">
        <v>0</v>
      </c>
      <c r="AP135">
        <v>0</v>
      </c>
      <c r="AQ135">
        <v>0</v>
      </c>
      <c r="AR135">
        <v>0</v>
      </c>
      <c r="AS135">
        <v>0</v>
      </c>
      <c r="AT135" s="481">
        <v>0</v>
      </c>
      <c r="AU135">
        <v>0</v>
      </c>
      <c r="AV135">
        <v>0</v>
      </c>
      <c r="AW135">
        <v>0</v>
      </c>
      <c r="AX135">
        <v>255.08479999983683</v>
      </c>
      <c r="AY135">
        <v>139.17499999993015</v>
      </c>
      <c r="AZ135">
        <v>56.793600000441074</v>
      </c>
      <c r="BB135" s="481">
        <v>75.232031250023283</v>
      </c>
      <c r="BC135">
        <v>61.13659259211272</v>
      </c>
      <c r="BD135">
        <v>73.44782083760947</v>
      </c>
      <c r="BV135" s="481">
        <v>10.897730567492545</v>
      </c>
      <c r="BW135">
        <v>25.917708333348855</v>
      </c>
      <c r="BX135">
        <v>6.0504032257995277E-3</v>
      </c>
      <c r="BY135">
        <v>2</v>
      </c>
      <c r="BZ135">
        <v>59.641807909589261</v>
      </c>
      <c r="CA135">
        <v>0.10132795698882546</v>
      </c>
      <c r="CB135">
        <v>4.6362903226054186E-2</v>
      </c>
      <c r="CC135">
        <v>134.27500000037253</v>
      </c>
      <c r="CD135">
        <v>0</v>
      </c>
      <c r="CE135">
        <v>0.10132795698882546</v>
      </c>
    </row>
    <row r="136" spans="3:83" ht="15.75" customHeight="1" x14ac:dyDescent="0.2">
      <c r="C136" s="284">
        <v>46240.708333333336</v>
      </c>
      <c r="D136">
        <v>2725.2053333520889</v>
      </c>
      <c r="E136">
        <v>2725.2943767905235</v>
      </c>
      <c r="F136">
        <v>1775.5566377043724</v>
      </c>
      <c r="G136">
        <v>956.02382978796959</v>
      </c>
      <c r="H136">
        <v>394.21067446097732</v>
      </c>
      <c r="I136">
        <v>314.97545762732625</v>
      </c>
      <c r="J136">
        <v>373.41467680037022</v>
      </c>
      <c r="K136" s="481">
        <v>341.21762712299824</v>
      </c>
      <c r="L136">
        <v>357.393355935812</v>
      </c>
      <c r="M136">
        <v>0</v>
      </c>
      <c r="N136">
        <v>0</v>
      </c>
      <c r="O136">
        <v>0</v>
      </c>
      <c r="P136">
        <v>0</v>
      </c>
      <c r="Q136">
        <v>100.37911563366652</v>
      </c>
      <c r="R136" s="481">
        <v>96.809225833509117</v>
      </c>
      <c r="S136">
        <v>60.599770583212376</v>
      </c>
      <c r="T136">
        <v>0</v>
      </c>
      <c r="U136">
        <v>0</v>
      </c>
      <c r="V136">
        <v>117.71428143978119</v>
      </c>
      <c r="W136">
        <v>0</v>
      </c>
      <c r="X136">
        <v>94.742722721770406</v>
      </c>
      <c r="Y136" s="481">
        <v>0.46630859375</v>
      </c>
      <c r="Z136">
        <v>4.2710373864974827</v>
      </c>
      <c r="AA136">
        <v>69.005086162593216</v>
      </c>
      <c r="AB136">
        <v>27.719305700622499</v>
      </c>
      <c r="AC136">
        <v>119.42876336164773</v>
      </c>
      <c r="AD136">
        <v>0</v>
      </c>
      <c r="AE136">
        <v>0</v>
      </c>
      <c r="AF136" s="481">
        <v>0.16574193548512994</v>
      </c>
      <c r="AG136">
        <v>1.1358695652234019E-2</v>
      </c>
      <c r="AH136">
        <v>155.74363020062447</v>
      </c>
      <c r="AI136">
        <v>309.12976410239935</v>
      </c>
      <c r="AJ136">
        <v>247.71840000059456</v>
      </c>
      <c r="AK136">
        <v>0</v>
      </c>
      <c r="AL136">
        <v>0</v>
      </c>
      <c r="AM136" s="481">
        <v>0</v>
      </c>
      <c r="AN136">
        <v>0</v>
      </c>
      <c r="AO136">
        <v>0</v>
      </c>
      <c r="AP136">
        <v>0</v>
      </c>
      <c r="AQ136">
        <v>0</v>
      </c>
      <c r="AR136">
        <v>0</v>
      </c>
      <c r="AS136">
        <v>0</v>
      </c>
      <c r="AT136" s="481">
        <v>0</v>
      </c>
      <c r="AU136">
        <v>0</v>
      </c>
      <c r="AV136">
        <v>0</v>
      </c>
      <c r="AW136">
        <v>0</v>
      </c>
      <c r="AX136">
        <v>259.55519999982789</v>
      </c>
      <c r="AY136">
        <v>158.00625000009313</v>
      </c>
      <c r="AZ136">
        <v>71.091199999675155</v>
      </c>
      <c r="BB136" s="481">
        <v>75.097300237277523</v>
      </c>
      <c r="BC136">
        <v>60.854044444859028</v>
      </c>
      <c r="BD136">
        <v>73.173225316219032</v>
      </c>
      <c r="BV136" s="481">
        <v>4.2710373864974827</v>
      </c>
      <c r="BW136">
        <v>17.329610655666329</v>
      </c>
      <c r="BX136">
        <v>3.6692540322519562E-2</v>
      </c>
      <c r="BY136">
        <v>2</v>
      </c>
      <c r="BZ136">
        <v>58.408333333441988</v>
      </c>
      <c r="CA136">
        <v>8.6388031790193054E-2</v>
      </c>
      <c r="CB136">
        <v>4.0817803295794874E-2</v>
      </c>
      <c r="CC136">
        <v>150.04999999981374</v>
      </c>
      <c r="CD136">
        <v>0</v>
      </c>
      <c r="CE136">
        <v>8.6388031790193054E-2</v>
      </c>
    </row>
    <row r="137" spans="3:83" ht="15.75" customHeight="1" x14ac:dyDescent="0.2">
      <c r="C137" s="284">
        <v>46240.75</v>
      </c>
      <c r="D137">
        <v>2730.1536801457405</v>
      </c>
      <c r="E137">
        <v>2726.9692422449589</v>
      </c>
      <c r="F137">
        <v>1761.8854956328869</v>
      </c>
      <c r="G137">
        <v>989.85877457261086</v>
      </c>
      <c r="H137">
        <v>412.79349152371287</v>
      </c>
      <c r="I137">
        <v>298.10549152269959</v>
      </c>
      <c r="J137">
        <v>365.30766101181507</v>
      </c>
      <c r="K137" s="481">
        <v>335.52488135546446</v>
      </c>
      <c r="L137">
        <v>343.16149152070284</v>
      </c>
      <c r="M137">
        <v>0</v>
      </c>
      <c r="N137">
        <v>0</v>
      </c>
      <c r="O137">
        <v>0</v>
      </c>
      <c r="P137">
        <v>0</v>
      </c>
      <c r="Q137">
        <v>100.41445410624146</v>
      </c>
      <c r="R137" s="481">
        <v>97.090782608836889</v>
      </c>
      <c r="S137">
        <v>68.763826086185873</v>
      </c>
      <c r="T137">
        <v>0</v>
      </c>
      <c r="U137">
        <v>0</v>
      </c>
      <c r="V137">
        <v>124.90573913045228</v>
      </c>
      <c r="W137">
        <v>0</v>
      </c>
      <c r="X137">
        <v>94.520708955358714</v>
      </c>
      <c r="Y137" s="481">
        <v>0</v>
      </c>
      <c r="Z137">
        <v>0.56009615387301892</v>
      </c>
      <c r="AA137">
        <v>70.264294660184532</v>
      </c>
      <c r="AB137">
        <v>27.891323157586157</v>
      </c>
      <c r="AC137">
        <v>97.998701700940728</v>
      </c>
      <c r="AD137">
        <v>0</v>
      </c>
      <c r="AE137">
        <v>0</v>
      </c>
      <c r="AF137" s="481">
        <v>0.16373959793054382</v>
      </c>
      <c r="AG137">
        <v>1.1358695652234019E-2</v>
      </c>
      <c r="AH137">
        <v>150.98913043551147</v>
      </c>
      <c r="AI137">
        <v>306.31328780506738</v>
      </c>
      <c r="AJ137">
        <v>245.88800000026822</v>
      </c>
      <c r="AK137">
        <v>0</v>
      </c>
      <c r="AL137">
        <v>0</v>
      </c>
      <c r="AM137" s="481">
        <v>0</v>
      </c>
      <c r="AN137">
        <v>0</v>
      </c>
      <c r="AO137">
        <v>0</v>
      </c>
      <c r="AP137">
        <v>0</v>
      </c>
      <c r="AQ137">
        <v>0</v>
      </c>
      <c r="AR137">
        <v>0</v>
      </c>
      <c r="AS137">
        <v>0</v>
      </c>
      <c r="AT137" s="481">
        <v>0</v>
      </c>
      <c r="AU137">
        <v>0</v>
      </c>
      <c r="AV137">
        <v>0</v>
      </c>
      <c r="AW137">
        <v>0</v>
      </c>
      <c r="AX137">
        <v>269.19359999988228</v>
      </c>
      <c r="AY137">
        <v>164.71718749997672</v>
      </c>
      <c r="AZ137">
        <v>80.915200000628829</v>
      </c>
      <c r="BB137" s="481">
        <v>74.467543512699194</v>
      </c>
      <c r="BC137">
        <v>60.871615190058947</v>
      </c>
      <c r="BD137">
        <v>73.446400000713766</v>
      </c>
      <c r="BV137" s="481">
        <v>0.56009615387301892</v>
      </c>
      <c r="BW137">
        <v>4.4162226775661111</v>
      </c>
      <c r="BX137">
        <v>5.7485733695557428E-2</v>
      </c>
      <c r="BY137">
        <v>1</v>
      </c>
      <c r="BZ137">
        <v>57.795833333162591</v>
      </c>
      <c r="CA137">
        <v>8.7869565218170465E-2</v>
      </c>
      <c r="CB137">
        <v>3.7449728260753545E-2</v>
      </c>
      <c r="CC137">
        <v>129.16737288143486</v>
      </c>
      <c r="CD137">
        <v>0</v>
      </c>
      <c r="CE137">
        <v>8.7869565218170465E-2</v>
      </c>
    </row>
    <row r="138" spans="3:83" ht="15.75" customHeight="1" x14ac:dyDescent="0.2">
      <c r="C138" s="284">
        <v>46240.791666666664</v>
      </c>
      <c r="D138">
        <v>2699.0943198502064</v>
      </c>
      <c r="E138">
        <v>2702.5458881855011</v>
      </c>
      <c r="F138">
        <v>1734.1098666787148</v>
      </c>
      <c r="G138">
        <v>984.75455875694752</v>
      </c>
      <c r="H138">
        <v>423.65830508619547</v>
      </c>
      <c r="I138">
        <v>300.78513365238905</v>
      </c>
      <c r="J138">
        <v>361.09132655709982</v>
      </c>
      <c r="K138" s="481">
        <v>344.23755931854248</v>
      </c>
      <c r="L138">
        <v>295.3875525444746</v>
      </c>
      <c r="M138">
        <v>0</v>
      </c>
      <c r="N138">
        <v>0</v>
      </c>
      <c r="O138">
        <v>0</v>
      </c>
      <c r="P138">
        <v>0</v>
      </c>
      <c r="Q138">
        <v>100.50658937171102</v>
      </c>
      <c r="R138" s="481">
        <v>96.918260869570076</v>
      </c>
      <c r="S138">
        <v>71.390608696267009</v>
      </c>
      <c r="T138">
        <v>0</v>
      </c>
      <c r="U138">
        <v>0</v>
      </c>
      <c r="V138">
        <v>127.59930434823036</v>
      </c>
      <c r="W138">
        <v>0</v>
      </c>
      <c r="X138">
        <v>94.966532257851213</v>
      </c>
      <c r="Y138" s="481">
        <v>0</v>
      </c>
      <c r="Z138">
        <v>0</v>
      </c>
      <c r="AA138">
        <v>75.850931677035987</v>
      </c>
      <c r="AB138">
        <v>27.823712897021323</v>
      </c>
      <c r="AC138">
        <v>95.259578476659954</v>
      </c>
      <c r="AD138">
        <v>0</v>
      </c>
      <c r="AE138">
        <v>0</v>
      </c>
      <c r="AF138" s="481">
        <v>0.1677391304365301</v>
      </c>
      <c r="AG138">
        <v>1.1358695652234019E-2</v>
      </c>
      <c r="AH138">
        <v>156.71739130467176</v>
      </c>
      <c r="AI138">
        <v>314.56031219498254</v>
      </c>
      <c r="AJ138">
        <v>251.95519999973476</v>
      </c>
      <c r="AK138">
        <v>0</v>
      </c>
      <c r="AL138">
        <v>0</v>
      </c>
      <c r="AM138" s="481">
        <v>0</v>
      </c>
      <c r="AN138">
        <v>0</v>
      </c>
      <c r="AO138">
        <v>0</v>
      </c>
      <c r="AP138">
        <v>0</v>
      </c>
      <c r="AQ138">
        <v>0</v>
      </c>
      <c r="AR138">
        <v>0</v>
      </c>
      <c r="AS138">
        <v>0</v>
      </c>
      <c r="AT138" s="481">
        <v>0</v>
      </c>
      <c r="AU138">
        <v>0</v>
      </c>
      <c r="AV138">
        <v>0</v>
      </c>
      <c r="AW138">
        <v>0</v>
      </c>
      <c r="AX138">
        <v>270.99200000055134</v>
      </c>
      <c r="AY138">
        <v>166.25468749995343</v>
      </c>
      <c r="AZ138">
        <v>75.227733332663774</v>
      </c>
      <c r="BB138" s="481">
        <v>74.341791930375621</v>
      </c>
      <c r="BC138">
        <v>60.451525550335646</v>
      </c>
      <c r="BD138">
        <v>73.465599999763072</v>
      </c>
      <c r="BV138" s="481">
        <v>0</v>
      </c>
      <c r="BW138">
        <v>1.3604166667209938</v>
      </c>
      <c r="BX138">
        <v>1.2185461956619292E-2</v>
      </c>
      <c r="BY138">
        <v>2</v>
      </c>
      <c r="BZ138">
        <v>58.393750000046566</v>
      </c>
      <c r="CA138">
        <v>9.3701086956571089E-2</v>
      </c>
      <c r="CB138">
        <v>2.8994565217544732E-2</v>
      </c>
      <c r="CC138">
        <v>123.74929378554225</v>
      </c>
      <c r="CD138">
        <v>0</v>
      </c>
      <c r="CE138">
        <v>9.3701086956571089E-2</v>
      </c>
    </row>
    <row r="139" spans="3:83" ht="15.75" customHeight="1" x14ac:dyDescent="0.2">
      <c r="C139" s="284">
        <v>46240.833333333336</v>
      </c>
      <c r="D139">
        <v>2728.6186666488647</v>
      </c>
      <c r="E139">
        <v>2728.2921739518642</v>
      </c>
      <c r="F139">
        <v>1748.3093333244324</v>
      </c>
      <c r="G139">
        <v>987.4773333221674</v>
      </c>
      <c r="H139">
        <v>406.64949152618647</v>
      </c>
      <c r="I139">
        <v>333.24861503392458</v>
      </c>
      <c r="J139">
        <v>345.36453784257174</v>
      </c>
      <c r="K139" s="481">
        <v>333.5463050827384</v>
      </c>
      <c r="L139">
        <v>307.93936271220446</v>
      </c>
      <c r="M139">
        <v>0</v>
      </c>
      <c r="N139">
        <v>0</v>
      </c>
      <c r="O139">
        <v>0</v>
      </c>
      <c r="P139">
        <v>8.1919999998062849</v>
      </c>
      <c r="Q139">
        <v>100.39652173966169</v>
      </c>
      <c r="R139" s="481">
        <v>97.068521739449352</v>
      </c>
      <c r="S139">
        <v>70.589217390865088</v>
      </c>
      <c r="T139">
        <v>0</v>
      </c>
      <c r="U139">
        <v>0</v>
      </c>
      <c r="V139">
        <v>109.1784347826615</v>
      </c>
      <c r="W139">
        <v>0</v>
      </c>
      <c r="X139">
        <v>94.667551592923701</v>
      </c>
      <c r="Y139" s="481">
        <v>0.48974609375</v>
      </c>
      <c r="Z139">
        <v>0</v>
      </c>
      <c r="AA139">
        <v>75.225000000093132</v>
      </c>
      <c r="AB139">
        <v>27.482291947584599</v>
      </c>
      <c r="AC139">
        <v>127.60983146075159</v>
      </c>
      <c r="AD139">
        <v>0</v>
      </c>
      <c r="AE139">
        <v>0</v>
      </c>
      <c r="AF139" s="481">
        <v>0.16573913043248467</v>
      </c>
      <c r="AG139">
        <v>1.1580163043163338E-2</v>
      </c>
      <c r="AH139">
        <v>150.32065217383206</v>
      </c>
      <c r="AI139">
        <v>317.84398048766889</v>
      </c>
      <c r="AJ139">
        <v>256.0511999996379</v>
      </c>
      <c r="AK139">
        <v>0</v>
      </c>
      <c r="AL139">
        <v>0</v>
      </c>
      <c r="AM139" s="481">
        <v>0</v>
      </c>
      <c r="AN139">
        <v>0</v>
      </c>
      <c r="AO139">
        <v>0</v>
      </c>
      <c r="AP139">
        <v>0</v>
      </c>
      <c r="AQ139">
        <v>0</v>
      </c>
      <c r="AR139">
        <v>0</v>
      </c>
      <c r="AS139">
        <v>0</v>
      </c>
      <c r="AT139" s="481">
        <v>0</v>
      </c>
      <c r="AU139">
        <v>0</v>
      </c>
      <c r="AV139">
        <v>0</v>
      </c>
      <c r="AW139">
        <v>0</v>
      </c>
      <c r="AX139">
        <v>272.499199999962</v>
      </c>
      <c r="AY139">
        <v>162.03593749995343</v>
      </c>
      <c r="AZ139">
        <v>74.66666666790843</v>
      </c>
      <c r="BB139" s="481">
        <v>74.241020569577813</v>
      </c>
      <c r="BC139">
        <v>60.440577695146203</v>
      </c>
      <c r="BD139">
        <v>73.452800000086427</v>
      </c>
      <c r="BV139" s="481">
        <v>0</v>
      </c>
      <c r="BW139">
        <v>0.75</v>
      </c>
      <c r="BX139">
        <v>1.8539402173814779E-2</v>
      </c>
      <c r="BY139">
        <v>2</v>
      </c>
      <c r="BZ139">
        <v>57.035143442684785</v>
      </c>
      <c r="CA139">
        <v>8.8635869565223402E-2</v>
      </c>
      <c r="CB139">
        <v>1.7585597826155208E-2</v>
      </c>
      <c r="CC139">
        <v>138.23333333339542</v>
      </c>
      <c r="CD139">
        <v>0</v>
      </c>
      <c r="CE139">
        <v>8.8635869565223402E-2</v>
      </c>
    </row>
    <row r="140" spans="3:83" ht="15.75" customHeight="1" x14ac:dyDescent="0.2">
      <c r="C140" s="284">
        <v>46240.875</v>
      </c>
      <c r="D140">
        <v>2693.1200000047684</v>
      </c>
      <c r="E140">
        <v>2693.3871304094791</v>
      </c>
      <c r="F140">
        <v>1740.1173333227634</v>
      </c>
      <c r="G140">
        <v>977.90515942871571</v>
      </c>
      <c r="H140">
        <v>414.84149152413011</v>
      </c>
      <c r="I140">
        <v>317.55730216577649</v>
      </c>
      <c r="J140">
        <v>336.63566102087498</v>
      </c>
      <c r="K140" s="481">
        <v>340.97464407235384</v>
      </c>
      <c r="L140">
        <v>318.27308474853635</v>
      </c>
      <c r="M140">
        <v>0</v>
      </c>
      <c r="N140">
        <v>0</v>
      </c>
      <c r="O140">
        <v>0</v>
      </c>
      <c r="P140">
        <v>0</v>
      </c>
      <c r="Q140">
        <v>100.31860869564116</v>
      </c>
      <c r="R140" s="481">
        <v>97.001739129889756</v>
      </c>
      <c r="S140">
        <v>69.865739130415022</v>
      </c>
      <c r="T140">
        <v>0</v>
      </c>
      <c r="U140">
        <v>0</v>
      </c>
      <c r="V140">
        <v>125.2285217391327</v>
      </c>
      <c r="W140">
        <v>0</v>
      </c>
      <c r="X140">
        <v>92.212791149038821</v>
      </c>
      <c r="Y140" s="481">
        <v>0</v>
      </c>
      <c r="Z140">
        <v>0</v>
      </c>
      <c r="AA140">
        <v>79.240838509052992</v>
      </c>
      <c r="AB140">
        <v>27.468216840643436</v>
      </c>
      <c r="AC140">
        <v>110.7920807460323</v>
      </c>
      <c r="AD140">
        <v>0</v>
      </c>
      <c r="AE140">
        <v>0</v>
      </c>
      <c r="AF140" s="481">
        <v>0.16573913044339861</v>
      </c>
      <c r="AG140">
        <v>1.1262228260875418E-2</v>
      </c>
      <c r="AH140">
        <v>152.79891304299235</v>
      </c>
      <c r="AI140">
        <v>310.36721951235086</v>
      </c>
      <c r="AJ140">
        <v>248.88320000004023</v>
      </c>
      <c r="AK140">
        <v>0</v>
      </c>
      <c r="AL140">
        <v>0</v>
      </c>
      <c r="AM140" s="481">
        <v>0</v>
      </c>
      <c r="AN140">
        <v>0</v>
      </c>
      <c r="AO140">
        <v>0</v>
      </c>
      <c r="AP140">
        <v>0</v>
      </c>
      <c r="AQ140">
        <v>0</v>
      </c>
      <c r="AR140">
        <v>0</v>
      </c>
      <c r="AS140">
        <v>0</v>
      </c>
      <c r="AT140" s="481">
        <v>0</v>
      </c>
      <c r="AU140">
        <v>0</v>
      </c>
      <c r="AV140">
        <v>0</v>
      </c>
      <c r="AW140">
        <v>0</v>
      </c>
      <c r="AX140">
        <v>265.94239999959245</v>
      </c>
      <c r="AY140">
        <v>164.83281250006985</v>
      </c>
      <c r="AZ140">
        <v>77.356799999251962</v>
      </c>
      <c r="BB140" s="481">
        <v>74.007397151901387</v>
      </c>
      <c r="BC140">
        <v>60.373881564475596</v>
      </c>
      <c r="BD140">
        <v>73.500444444827735</v>
      </c>
      <c r="BV140" s="481">
        <v>0</v>
      </c>
      <c r="BW140">
        <v>0.79343220335431397</v>
      </c>
      <c r="BX140">
        <v>1.4633152174042152E-2</v>
      </c>
      <c r="BY140">
        <v>1</v>
      </c>
      <c r="BZ140">
        <v>56.888267574366182</v>
      </c>
      <c r="CA140">
        <v>9.8369565216671617E-2</v>
      </c>
      <c r="CB140">
        <v>1.6826086956371E-2</v>
      </c>
      <c r="CC140">
        <v>141.07499999925494</v>
      </c>
      <c r="CD140">
        <v>0</v>
      </c>
      <c r="CE140">
        <v>9.8369565216671617E-2</v>
      </c>
    </row>
    <row r="141" spans="3:83" ht="15.75" customHeight="1" x14ac:dyDescent="0.2">
      <c r="C141" s="284">
        <v>46240.916666666664</v>
      </c>
      <c r="D141">
        <v>2709.5040000081062</v>
      </c>
      <c r="E141">
        <v>2692.8231884241104</v>
      </c>
      <c r="F141">
        <v>1725.7813333272934</v>
      </c>
      <c r="G141">
        <v>985.88939130306244</v>
      </c>
      <c r="H141">
        <v>394.6965545527637</v>
      </c>
      <c r="I141">
        <v>307.48472803458571</v>
      </c>
      <c r="J141">
        <v>370.64333815127611</v>
      </c>
      <c r="K141" s="481">
        <v>335.19489894807339</v>
      </c>
      <c r="L141">
        <v>314.01092303171754</v>
      </c>
      <c r="M141">
        <v>0</v>
      </c>
      <c r="N141">
        <v>0</v>
      </c>
      <c r="O141">
        <v>0</v>
      </c>
      <c r="P141">
        <v>0</v>
      </c>
      <c r="Q141">
        <v>100.59686956461519</v>
      </c>
      <c r="R141" s="481">
        <v>97.014106280636042</v>
      </c>
      <c r="S141">
        <v>69.48730434756726</v>
      </c>
      <c r="T141">
        <v>0</v>
      </c>
      <c r="U141">
        <v>0</v>
      </c>
      <c r="V141">
        <v>107.11831497587264</v>
      </c>
      <c r="W141">
        <v>0</v>
      </c>
      <c r="X141">
        <v>94.833217592909932</v>
      </c>
      <c r="Y141" s="481">
        <v>0</v>
      </c>
      <c r="Z141">
        <v>0</v>
      </c>
      <c r="AA141">
        <v>71.652173913083971</v>
      </c>
      <c r="AB141">
        <v>27.559006210882217</v>
      </c>
      <c r="AC141">
        <v>104.87267080694437</v>
      </c>
      <c r="AD141">
        <v>0</v>
      </c>
      <c r="AE141">
        <v>3.5000000002582965E-3</v>
      </c>
      <c r="AF141" s="481">
        <v>0.16773913043289213</v>
      </c>
      <c r="AG141">
        <v>1.1688858695833915E-2</v>
      </c>
      <c r="AH141">
        <v>148.80978260934353</v>
      </c>
      <c r="AI141">
        <v>331.21919999993406</v>
      </c>
      <c r="AJ141">
        <v>267.39199999999255</v>
      </c>
      <c r="AK141">
        <v>0</v>
      </c>
      <c r="AL141">
        <v>0</v>
      </c>
      <c r="AM141" s="481">
        <v>0</v>
      </c>
      <c r="AN141">
        <v>0</v>
      </c>
      <c r="AO141">
        <v>0</v>
      </c>
      <c r="AP141">
        <v>0</v>
      </c>
      <c r="AQ141">
        <v>0</v>
      </c>
      <c r="AR141">
        <v>0</v>
      </c>
      <c r="AS141">
        <v>0</v>
      </c>
      <c r="AT141" s="481">
        <v>0</v>
      </c>
      <c r="AU141">
        <v>0</v>
      </c>
      <c r="AV141">
        <v>0</v>
      </c>
      <c r="AW141">
        <v>0</v>
      </c>
      <c r="AX141">
        <v>277.17440000036731</v>
      </c>
      <c r="AY141">
        <v>161.91640624997672</v>
      </c>
      <c r="AZ141">
        <v>76.703999999910593</v>
      </c>
      <c r="BB141" s="481">
        <v>74.002383692306466</v>
      </c>
      <c r="BC141">
        <v>60.475787341594696</v>
      </c>
      <c r="BD141">
        <v>73.584355555474758</v>
      </c>
      <c r="BV141" s="481">
        <v>0</v>
      </c>
      <c r="BW141">
        <v>0.76906779664568603</v>
      </c>
      <c r="BX141">
        <v>0</v>
      </c>
      <c r="BY141">
        <v>5</v>
      </c>
      <c r="BZ141">
        <v>59.537005649646744</v>
      </c>
      <c r="CA141">
        <v>9.7005434782658995E-2</v>
      </c>
      <c r="CB141">
        <v>2.1475543478345571E-2</v>
      </c>
      <c r="CC141">
        <v>146.80000000074506</v>
      </c>
      <c r="CD141">
        <v>0</v>
      </c>
      <c r="CE141">
        <v>9.7005434782658995E-2</v>
      </c>
    </row>
    <row r="142" spans="3:83" ht="15.75" customHeight="1" x14ac:dyDescent="0.2">
      <c r="C142" s="284">
        <v>46240.958333333336</v>
      </c>
      <c r="D142">
        <v>2725.2053333222866</v>
      </c>
      <c r="E142">
        <v>2725.2943767905235</v>
      </c>
      <c r="F142">
        <v>1759.1726377010345</v>
      </c>
      <c r="G142">
        <v>969.62411594390869</v>
      </c>
      <c r="H142">
        <v>401.90602172166109</v>
      </c>
      <c r="I142">
        <v>315.55852619931102</v>
      </c>
      <c r="J142">
        <v>369.20533981919289</v>
      </c>
      <c r="K142" s="481">
        <v>334.77879596501589</v>
      </c>
      <c r="L142">
        <v>335.65633120387793</v>
      </c>
      <c r="M142">
        <v>0</v>
      </c>
      <c r="N142">
        <v>0</v>
      </c>
      <c r="O142">
        <v>0</v>
      </c>
      <c r="P142">
        <v>0</v>
      </c>
      <c r="Q142">
        <v>100.37982608750463</v>
      </c>
      <c r="R142" s="481">
        <v>97.039458937011659</v>
      </c>
      <c r="S142">
        <v>69.632000000216067</v>
      </c>
      <c r="T142">
        <v>0</v>
      </c>
      <c r="U142">
        <v>0</v>
      </c>
      <c r="V142">
        <v>113.13072850182652</v>
      </c>
      <c r="W142">
        <v>0</v>
      </c>
      <c r="X142">
        <v>94.976611559279263</v>
      </c>
      <c r="Y142" s="481">
        <v>0</v>
      </c>
      <c r="Z142">
        <v>0</v>
      </c>
      <c r="AA142">
        <v>81.357979226857424</v>
      </c>
      <c r="AB142">
        <v>27.989695586729795</v>
      </c>
      <c r="AC142">
        <v>104.59213250502944</v>
      </c>
      <c r="AD142">
        <v>0</v>
      </c>
      <c r="AE142">
        <v>0</v>
      </c>
      <c r="AF142" s="481">
        <v>0.16773913042925415</v>
      </c>
      <c r="AG142">
        <v>1.1278532608685055E-2</v>
      </c>
      <c r="AH142">
        <v>148.33695652149618</v>
      </c>
      <c r="AI142">
        <v>326.71360000013374</v>
      </c>
      <c r="AJ142">
        <v>264.11395121924579</v>
      </c>
      <c r="AK142">
        <v>0</v>
      </c>
      <c r="AL142">
        <v>0</v>
      </c>
      <c r="AM142" s="481">
        <v>0</v>
      </c>
      <c r="AN142">
        <v>0</v>
      </c>
      <c r="AO142">
        <v>0</v>
      </c>
      <c r="AP142">
        <v>0</v>
      </c>
      <c r="AQ142">
        <v>0</v>
      </c>
      <c r="AR142">
        <v>0</v>
      </c>
      <c r="AS142">
        <v>0</v>
      </c>
      <c r="AT142" s="481">
        <v>0</v>
      </c>
      <c r="AU142">
        <v>0</v>
      </c>
      <c r="AV142">
        <v>0</v>
      </c>
      <c r="AW142">
        <v>0</v>
      </c>
      <c r="AX142">
        <v>264.88639999972656</v>
      </c>
      <c r="AY142">
        <v>160.54140624997672</v>
      </c>
      <c r="AZ142">
        <v>76.774399999529123</v>
      </c>
      <c r="BB142" s="481">
        <v>74.35115665581543</v>
      </c>
      <c r="BC142">
        <v>60.500253164209425</v>
      </c>
      <c r="BD142">
        <v>73.449353845790029</v>
      </c>
      <c r="BV142" s="481">
        <v>0</v>
      </c>
      <c r="BW142">
        <v>0.79791666672099382</v>
      </c>
      <c r="BX142">
        <v>0</v>
      </c>
      <c r="BY142">
        <v>2</v>
      </c>
      <c r="BZ142">
        <v>57.420833333395422</v>
      </c>
      <c r="CA142">
        <v>0.11232614539585484</v>
      </c>
      <c r="CB142">
        <v>2.6423913043345237E-2</v>
      </c>
      <c r="CC142">
        <v>157.43870967719704</v>
      </c>
      <c r="CD142">
        <v>0</v>
      </c>
      <c r="CE142">
        <v>0.11232614539585484</v>
      </c>
    </row>
    <row r="143" spans="3:83" ht="15.75" customHeight="1" x14ac:dyDescent="0.2">
      <c r="C143" s="284">
        <v>46241</v>
      </c>
      <c r="D143">
        <v>2660.203594237566</v>
      </c>
      <c r="E143">
        <v>2643.8789565265179</v>
      </c>
      <c r="F143">
        <v>1707.4522701203823</v>
      </c>
      <c r="G143">
        <v>969.38666667044163</v>
      </c>
      <c r="H143">
        <v>390.75624546781182</v>
      </c>
      <c r="I143">
        <v>309.28271186724305</v>
      </c>
      <c r="J143">
        <v>370.60780362039804</v>
      </c>
      <c r="K143" s="481">
        <v>330.66522033512592</v>
      </c>
      <c r="L143">
        <v>298.91224313154817</v>
      </c>
      <c r="M143">
        <v>0</v>
      </c>
      <c r="N143">
        <v>0</v>
      </c>
      <c r="O143">
        <v>0</v>
      </c>
      <c r="P143">
        <v>0</v>
      </c>
      <c r="Q143">
        <v>100.30747826071456</v>
      </c>
      <c r="R143" s="481">
        <v>96.723478260915726</v>
      </c>
      <c r="S143">
        <v>68.674782608635724</v>
      </c>
      <c r="T143">
        <v>0</v>
      </c>
      <c r="U143">
        <v>0</v>
      </c>
      <c r="V143">
        <v>103.51304347906262</v>
      </c>
      <c r="W143">
        <v>0</v>
      </c>
      <c r="X143">
        <v>94.609367276541889</v>
      </c>
      <c r="Y143" s="481">
        <v>0.22433810763868678</v>
      </c>
      <c r="Z143">
        <v>0</v>
      </c>
      <c r="AA143">
        <v>74.549008350819349</v>
      </c>
      <c r="AB143">
        <v>28.113322658929974</v>
      </c>
      <c r="AC143">
        <v>103.48861283715814</v>
      </c>
      <c r="AD143">
        <v>0</v>
      </c>
      <c r="AE143">
        <v>0</v>
      </c>
      <c r="AF143" s="481">
        <v>0.1677391304365301</v>
      </c>
      <c r="AG143">
        <v>1.1358695652006645E-2</v>
      </c>
      <c r="AH143">
        <v>144.00543478224427</v>
      </c>
      <c r="AI143">
        <v>326.88639999972656</v>
      </c>
      <c r="AJ143">
        <v>263.47251031920314</v>
      </c>
      <c r="AK143">
        <v>0</v>
      </c>
      <c r="AL143">
        <v>0</v>
      </c>
      <c r="AM143" s="481">
        <v>0</v>
      </c>
      <c r="AN143">
        <v>0</v>
      </c>
      <c r="AO143">
        <v>0</v>
      </c>
      <c r="AP143">
        <v>0</v>
      </c>
      <c r="AQ143">
        <v>0</v>
      </c>
      <c r="AR143">
        <v>0</v>
      </c>
      <c r="AS143">
        <v>0</v>
      </c>
      <c r="AT143" s="481">
        <v>0</v>
      </c>
      <c r="AU143">
        <v>0</v>
      </c>
      <c r="AV143">
        <v>0</v>
      </c>
      <c r="AW143">
        <v>0</v>
      </c>
      <c r="AX143">
        <v>264.61120000015944</v>
      </c>
      <c r="AY143">
        <v>157.16718750004657</v>
      </c>
      <c r="AZ143">
        <v>76.352000001817942</v>
      </c>
      <c r="BB143" s="481">
        <v>73.671875</v>
      </c>
      <c r="BC143">
        <v>59.631959494203329</v>
      </c>
      <c r="BD143">
        <v>73.462646153755486</v>
      </c>
      <c r="BV143" s="481">
        <v>0</v>
      </c>
      <c r="BW143">
        <v>0.76458333327900618</v>
      </c>
      <c r="BX143">
        <v>0</v>
      </c>
      <c r="BY143">
        <v>1</v>
      </c>
      <c r="BZ143">
        <v>55.598706896416843</v>
      </c>
      <c r="CA143">
        <v>0.10550537634389912</v>
      </c>
      <c r="CB143">
        <v>2.7536684782717202E-2</v>
      </c>
      <c r="CC143">
        <v>129.56129032280296</v>
      </c>
      <c r="CD143">
        <v>0</v>
      </c>
      <c r="CE143">
        <v>0.10550537634389912</v>
      </c>
    </row>
    <row r="144" spans="3:83" ht="15.75" customHeight="1" x14ac:dyDescent="0.2">
      <c r="C144" s="284">
        <v>46241.041666666664</v>
      </c>
      <c r="D144">
        <v>2725.4427825808525</v>
      </c>
      <c r="E144">
        <v>2725.7989565134048</v>
      </c>
      <c r="F144">
        <v>1777.6204255223274</v>
      </c>
      <c r="G144">
        <v>961.53599999845028</v>
      </c>
      <c r="H144">
        <v>398.37131034582853</v>
      </c>
      <c r="I144">
        <v>316.81518643721938</v>
      </c>
      <c r="J144">
        <v>385.16524137556553</v>
      </c>
      <c r="K144" s="481">
        <v>334.27525424212217</v>
      </c>
      <c r="L144">
        <v>337.21738398447633</v>
      </c>
      <c r="M144">
        <v>0</v>
      </c>
      <c r="N144">
        <v>0</v>
      </c>
      <c r="O144">
        <v>0</v>
      </c>
      <c r="P144">
        <v>0</v>
      </c>
      <c r="Q144">
        <v>100.4243478262797</v>
      </c>
      <c r="R144" s="481">
        <v>96.97391304327175</v>
      </c>
      <c r="S144">
        <v>69.413348793052137</v>
      </c>
      <c r="T144">
        <v>0</v>
      </c>
      <c r="U144">
        <v>0</v>
      </c>
      <c r="V144">
        <v>109.7764204479754</v>
      </c>
      <c r="W144">
        <v>0</v>
      </c>
      <c r="X144">
        <v>94.794986263848841</v>
      </c>
      <c r="Y144" s="481">
        <v>0.27370876736131322</v>
      </c>
      <c r="Z144">
        <v>0</v>
      </c>
      <c r="AA144">
        <v>82.575000000186265</v>
      </c>
      <c r="AB144">
        <v>27.722395833116025</v>
      </c>
      <c r="AC144">
        <v>103.59633478801697</v>
      </c>
      <c r="AD144">
        <v>0</v>
      </c>
      <c r="AE144">
        <v>0</v>
      </c>
      <c r="AF144" s="481">
        <v>0.16773913043289213</v>
      </c>
      <c r="AG144">
        <v>1.1483695652259485E-2</v>
      </c>
      <c r="AH144">
        <v>145.47282608691603</v>
      </c>
      <c r="AI144">
        <v>327.39465365861543</v>
      </c>
      <c r="AJ144">
        <v>264.08729455899447</v>
      </c>
      <c r="AK144">
        <v>0</v>
      </c>
      <c r="AL144">
        <v>0</v>
      </c>
      <c r="AM144" s="481">
        <v>0</v>
      </c>
      <c r="AN144">
        <v>0</v>
      </c>
      <c r="AO144">
        <v>0</v>
      </c>
      <c r="AP144">
        <v>0</v>
      </c>
      <c r="AQ144">
        <v>0</v>
      </c>
      <c r="AR144">
        <v>0</v>
      </c>
      <c r="AS144">
        <v>0</v>
      </c>
      <c r="AT144" s="481">
        <v>0</v>
      </c>
      <c r="AU144">
        <v>0</v>
      </c>
      <c r="AV144">
        <v>0</v>
      </c>
      <c r="AW144">
        <v>0</v>
      </c>
      <c r="AX144">
        <v>263.62559999991208</v>
      </c>
      <c r="AY144">
        <v>158.44218749995343</v>
      </c>
      <c r="AZ144">
        <v>76.268799997866154</v>
      </c>
      <c r="BB144" s="481">
        <v>73.513350474648178</v>
      </c>
      <c r="BC144">
        <v>60.07039999961853</v>
      </c>
      <c r="BD144">
        <v>73.448533333837986</v>
      </c>
      <c r="BV144" s="481">
        <v>0</v>
      </c>
      <c r="BW144">
        <v>0.75</v>
      </c>
      <c r="BX144">
        <v>1.8891129032226672E-2</v>
      </c>
      <c r="BY144">
        <v>2</v>
      </c>
      <c r="BZ144">
        <v>55.780459770001471</v>
      </c>
      <c r="CA144">
        <v>0.10408695652131428</v>
      </c>
      <c r="CB144">
        <v>3.7277173913025763E-2</v>
      </c>
      <c r="CC144">
        <v>151.26666666567326</v>
      </c>
      <c r="CD144">
        <v>0</v>
      </c>
      <c r="CE144">
        <v>0.10408695652131428</v>
      </c>
    </row>
    <row r="145" spans="3:83" ht="15.75" customHeight="1" x14ac:dyDescent="0.2">
      <c r="C145" s="284">
        <v>46241.083333333336</v>
      </c>
      <c r="D145">
        <v>2788.8417391479015</v>
      </c>
      <c r="E145">
        <v>2788.7823767960072</v>
      </c>
      <c r="F145">
        <v>1838.4213333427906</v>
      </c>
      <c r="G145">
        <v>968.36266666650772</v>
      </c>
      <c r="H145">
        <v>396.10905435308814</v>
      </c>
      <c r="I145">
        <v>325.42372881621122</v>
      </c>
      <c r="J145">
        <v>380.48512449115515</v>
      </c>
      <c r="K145" s="481">
        <v>343.99457627534866</v>
      </c>
      <c r="L145">
        <v>374.29803390055895</v>
      </c>
      <c r="M145">
        <v>0</v>
      </c>
      <c r="N145">
        <v>0</v>
      </c>
      <c r="O145">
        <v>0</v>
      </c>
      <c r="P145">
        <v>0</v>
      </c>
      <c r="Q145">
        <v>100.25553623167798</v>
      </c>
      <c r="R145" s="481">
        <v>97.051826086826622</v>
      </c>
      <c r="S145">
        <v>69.116042511537671</v>
      </c>
      <c r="T145">
        <v>0</v>
      </c>
      <c r="U145">
        <v>0</v>
      </c>
      <c r="V145">
        <v>108.11297085601836</v>
      </c>
      <c r="W145">
        <v>0</v>
      </c>
      <c r="X145">
        <v>94.589629120659083</v>
      </c>
      <c r="Y145" s="481">
        <v>0</v>
      </c>
      <c r="Z145">
        <v>0</v>
      </c>
      <c r="AA145">
        <v>91.720895522274077</v>
      </c>
      <c r="AB145">
        <v>27.900000000372529</v>
      </c>
      <c r="AC145">
        <v>103.15539053920656</v>
      </c>
      <c r="AD145">
        <v>0</v>
      </c>
      <c r="AE145">
        <v>0</v>
      </c>
      <c r="AF145" s="481">
        <v>0.16773913044016808</v>
      </c>
      <c r="AG145">
        <v>1.1483695652259485E-2</v>
      </c>
      <c r="AH145">
        <v>157.90760869625956</v>
      </c>
      <c r="AI145">
        <v>328.58614634140395</v>
      </c>
      <c r="AJ145">
        <v>265.22224390227348</v>
      </c>
      <c r="AK145">
        <v>0</v>
      </c>
      <c r="AL145">
        <v>0</v>
      </c>
      <c r="AM145" s="481">
        <v>0</v>
      </c>
      <c r="AN145">
        <v>0</v>
      </c>
      <c r="AO145">
        <v>0</v>
      </c>
      <c r="AP145">
        <v>0</v>
      </c>
      <c r="AQ145">
        <v>0</v>
      </c>
      <c r="AR145">
        <v>0</v>
      </c>
      <c r="AS145">
        <v>0</v>
      </c>
      <c r="AT145" s="481">
        <v>0</v>
      </c>
      <c r="AU145">
        <v>0</v>
      </c>
      <c r="AV145">
        <v>0</v>
      </c>
      <c r="AW145">
        <v>0</v>
      </c>
      <c r="AX145">
        <v>260.97280000010505</v>
      </c>
      <c r="AY145">
        <v>154.66249999997672</v>
      </c>
      <c r="AZ145">
        <v>75.737600000575185</v>
      </c>
      <c r="BB145" s="481">
        <v>73.599930775351822</v>
      </c>
      <c r="BC145">
        <v>59.70503291208297</v>
      </c>
      <c r="BD145">
        <v>73.48266666661948</v>
      </c>
      <c r="BV145" s="481">
        <v>0</v>
      </c>
      <c r="BW145">
        <v>0.75</v>
      </c>
      <c r="BX145">
        <v>2.5523273141629943E-2</v>
      </c>
      <c r="BY145">
        <v>2</v>
      </c>
      <c r="BZ145">
        <v>54.658333333674818</v>
      </c>
      <c r="CA145">
        <v>0.13203260869613587</v>
      </c>
      <c r="CB145">
        <v>3.3205163043248831E-2</v>
      </c>
      <c r="CC145">
        <v>154.02500000037253</v>
      </c>
      <c r="CD145">
        <v>0</v>
      </c>
      <c r="CE145">
        <v>0.13203260869613587</v>
      </c>
    </row>
    <row r="146" spans="3:83" ht="15.75" customHeight="1" x14ac:dyDescent="0.2">
      <c r="C146" s="284">
        <v>46241.125</v>
      </c>
      <c r="D146">
        <v>2709.0587825775146</v>
      </c>
      <c r="E146">
        <v>2692.4373333752155</v>
      </c>
      <c r="F146">
        <v>1758.6680579781532</v>
      </c>
      <c r="G146">
        <v>953.32915940880775</v>
      </c>
      <c r="H146">
        <v>384.20248587802052</v>
      </c>
      <c r="I146">
        <v>307.96366101503372</v>
      </c>
      <c r="J146">
        <v>381.20569492131472</v>
      </c>
      <c r="K146" s="481">
        <v>336.49681355804205</v>
      </c>
      <c r="L146">
        <v>347.4418234936893</v>
      </c>
      <c r="M146">
        <v>0</v>
      </c>
      <c r="N146">
        <v>0</v>
      </c>
      <c r="O146">
        <v>0</v>
      </c>
      <c r="P146">
        <v>0</v>
      </c>
      <c r="Q146">
        <v>100.48742028977722</v>
      </c>
      <c r="R146" s="481">
        <v>96.90156521787867</v>
      </c>
      <c r="S146">
        <v>69.431652173399925</v>
      </c>
      <c r="T146">
        <v>0</v>
      </c>
      <c r="U146">
        <v>0</v>
      </c>
      <c r="V146">
        <v>95.031652173027396</v>
      </c>
      <c r="W146">
        <v>0</v>
      </c>
      <c r="X146">
        <v>94.78929765895009</v>
      </c>
      <c r="Y146" s="481">
        <v>0</v>
      </c>
      <c r="Z146">
        <v>0</v>
      </c>
      <c r="AA146">
        <v>75.379415036644787</v>
      </c>
      <c r="AB146">
        <v>27.769654087722301</v>
      </c>
      <c r="AC146">
        <v>103.33523119427264</v>
      </c>
      <c r="AD146">
        <v>0</v>
      </c>
      <c r="AE146">
        <v>0</v>
      </c>
      <c r="AF146" s="481">
        <v>0.16845652173287817</v>
      </c>
      <c r="AG146">
        <v>1.1358695652234019E-2</v>
      </c>
      <c r="AH146">
        <v>147.07065217290074</v>
      </c>
      <c r="AI146">
        <v>328.41600000020117</v>
      </c>
      <c r="AJ146">
        <v>264.69775609765202</v>
      </c>
      <c r="AK146">
        <v>0</v>
      </c>
      <c r="AL146">
        <v>0</v>
      </c>
      <c r="AM146" s="481">
        <v>0</v>
      </c>
      <c r="AN146">
        <v>0</v>
      </c>
      <c r="AO146">
        <v>0</v>
      </c>
      <c r="AP146">
        <v>0</v>
      </c>
      <c r="AQ146">
        <v>0</v>
      </c>
      <c r="AR146">
        <v>0</v>
      </c>
      <c r="AS146">
        <v>0</v>
      </c>
      <c r="AT146" s="481">
        <v>0</v>
      </c>
      <c r="AU146">
        <v>0</v>
      </c>
      <c r="AV146">
        <v>0</v>
      </c>
      <c r="AW146">
        <v>0</v>
      </c>
      <c r="AX146">
        <v>257.7184000001289</v>
      </c>
      <c r="AY146">
        <v>155.87968750006985</v>
      </c>
      <c r="AZ146">
        <v>77.177600001916289</v>
      </c>
      <c r="BB146" s="481">
        <v>73.560156250023283</v>
      </c>
      <c r="BC146">
        <v>59.91096708830446</v>
      </c>
      <c r="BD146">
        <v>72.930370369926095</v>
      </c>
      <c r="BV146" s="481">
        <v>0</v>
      </c>
      <c r="BW146">
        <v>0.8125</v>
      </c>
      <c r="BX146">
        <v>1.2259510869625956E-2</v>
      </c>
      <c r="BY146">
        <v>1</v>
      </c>
      <c r="BZ146">
        <v>53.135416666511446</v>
      </c>
      <c r="CA146">
        <v>0.12323369565183384</v>
      </c>
      <c r="CB146">
        <v>3.3937500000320142E-2</v>
      </c>
      <c r="CC146">
        <v>154.55833333358169</v>
      </c>
      <c r="CD146">
        <v>0</v>
      </c>
      <c r="CE146">
        <v>0.12323369565183384</v>
      </c>
    </row>
    <row r="147" spans="3:83" ht="15.75" customHeight="1" x14ac:dyDescent="0.2">
      <c r="C147" s="284">
        <v>46241.166666666664</v>
      </c>
      <c r="D147">
        <v>2692.6747826337814</v>
      </c>
      <c r="E147">
        <v>2692.9715941846371</v>
      </c>
      <c r="F147">
        <v>1766.6226086914539</v>
      </c>
      <c r="G147">
        <v>944.82550725340843</v>
      </c>
      <c r="H147">
        <v>377.64266666397452</v>
      </c>
      <c r="I147">
        <v>307.17585261911154</v>
      </c>
      <c r="J147">
        <v>383.2997877150774</v>
      </c>
      <c r="K147" s="481">
        <v>341.93269152194262</v>
      </c>
      <c r="L147">
        <v>355.10201379656792</v>
      </c>
      <c r="M147">
        <v>0</v>
      </c>
      <c r="N147">
        <v>0</v>
      </c>
      <c r="O147">
        <v>0</v>
      </c>
      <c r="P147">
        <v>0</v>
      </c>
      <c r="Q147">
        <v>100.48556521721184</v>
      </c>
      <c r="R147" s="481">
        <v>97.177440993487835</v>
      </c>
      <c r="S147">
        <v>67.405913043767214</v>
      </c>
      <c r="T147">
        <v>0</v>
      </c>
      <c r="U147">
        <v>0</v>
      </c>
      <c r="V147">
        <v>90.956428986042738</v>
      </c>
      <c r="W147">
        <v>0</v>
      </c>
      <c r="X147">
        <v>94.622670807410032</v>
      </c>
      <c r="Y147" s="481">
        <v>0</v>
      </c>
      <c r="Z147">
        <v>0</v>
      </c>
      <c r="AA147">
        <v>73.07241671346128</v>
      </c>
      <c r="AB147">
        <v>27.770420222077519</v>
      </c>
      <c r="AC147">
        <v>102.84472049679607</v>
      </c>
      <c r="AD147">
        <v>0</v>
      </c>
      <c r="AE147">
        <v>0</v>
      </c>
      <c r="AF147" s="481">
        <v>0.16760869565405301</v>
      </c>
      <c r="AG147">
        <v>1.1263937587727924E-2</v>
      </c>
      <c r="AH147">
        <v>155.83239831775427</v>
      </c>
      <c r="AI147">
        <v>330.38719999999739</v>
      </c>
      <c r="AJ147">
        <v>266.7894634148106</v>
      </c>
      <c r="AK147">
        <v>0</v>
      </c>
      <c r="AL147">
        <v>0</v>
      </c>
      <c r="AM147" s="481">
        <v>0</v>
      </c>
      <c r="AN147">
        <v>0</v>
      </c>
      <c r="AO147">
        <v>0</v>
      </c>
      <c r="AP147">
        <v>0</v>
      </c>
      <c r="AQ147">
        <v>0</v>
      </c>
      <c r="AR147">
        <v>0</v>
      </c>
      <c r="AS147">
        <v>0</v>
      </c>
      <c r="AT147" s="481">
        <v>0</v>
      </c>
      <c r="AU147">
        <v>0</v>
      </c>
      <c r="AV147">
        <v>0</v>
      </c>
      <c r="AW147">
        <v>0</v>
      </c>
      <c r="AX147">
        <v>251.31520000007004</v>
      </c>
      <c r="AY147">
        <v>156.47499999997672</v>
      </c>
      <c r="AZ147">
        <v>77.407999997958541</v>
      </c>
      <c r="BB147" s="481">
        <v>73.565624999930151</v>
      </c>
      <c r="BC147">
        <v>59.871108860708773</v>
      </c>
      <c r="BD147">
        <v>73.457477730698884</v>
      </c>
      <c r="BV147" s="481">
        <v>0</v>
      </c>
      <c r="BW147">
        <v>0.75</v>
      </c>
      <c r="BX147">
        <v>2.0844232117838146E-2</v>
      </c>
      <c r="BY147">
        <v>2</v>
      </c>
      <c r="BZ147">
        <v>55.002718926407397</v>
      </c>
      <c r="CA147">
        <v>0.12548544880792178</v>
      </c>
      <c r="CB147">
        <v>3.6034756311210003E-2</v>
      </c>
      <c r="CC147">
        <v>145.84999999962747</v>
      </c>
      <c r="CD147">
        <v>0</v>
      </c>
      <c r="CE147">
        <v>0.12548544880792178</v>
      </c>
    </row>
    <row r="148" spans="3:83" ht="15.75" customHeight="1" x14ac:dyDescent="0.2">
      <c r="C148" s="284">
        <v>46241.208333333336</v>
      </c>
      <c r="D148">
        <v>2758.6263188123703</v>
      </c>
      <c r="E148">
        <v>2758.1217391490936</v>
      </c>
      <c r="F148">
        <v>1817.5999999940395</v>
      </c>
      <c r="G148">
        <v>945.03327536582947</v>
      </c>
      <c r="H148">
        <v>386.00677966326475</v>
      </c>
      <c r="I148">
        <v>316.66577450186014</v>
      </c>
      <c r="J148">
        <v>379.73641567677259</v>
      </c>
      <c r="K148" s="481">
        <v>336.23300339281559</v>
      </c>
      <c r="L148">
        <v>395.49656948819757</v>
      </c>
      <c r="M148">
        <v>0</v>
      </c>
      <c r="N148">
        <v>0</v>
      </c>
      <c r="O148">
        <v>0</v>
      </c>
      <c r="P148">
        <v>0</v>
      </c>
      <c r="Q148">
        <v>100.4812367153354</v>
      </c>
      <c r="R148" s="481">
        <v>97.148819875903428</v>
      </c>
      <c r="S148">
        <v>68.496695652604103</v>
      </c>
      <c r="T148">
        <v>0</v>
      </c>
      <c r="U148">
        <v>0</v>
      </c>
      <c r="V148">
        <v>90.419199999421835</v>
      </c>
      <c r="W148">
        <v>0</v>
      </c>
      <c r="X148">
        <v>92.704968944191933</v>
      </c>
      <c r="Y148" s="481">
        <v>0.46080488040115597</v>
      </c>
      <c r="Z148">
        <v>0</v>
      </c>
      <c r="AA148">
        <v>85.727272727526724</v>
      </c>
      <c r="AB148">
        <v>27.871962727047503</v>
      </c>
      <c r="AC148">
        <v>103.63043478224427</v>
      </c>
      <c r="AD148">
        <v>0</v>
      </c>
      <c r="AE148">
        <v>0</v>
      </c>
      <c r="AF148" s="481">
        <v>0.16714235624385765</v>
      </c>
      <c r="AG148">
        <v>1.1452956989160157E-2</v>
      </c>
      <c r="AH148">
        <v>150.63978494610637</v>
      </c>
      <c r="AI148">
        <v>317.85599999991246</v>
      </c>
      <c r="AJ148">
        <v>255.40558048803359</v>
      </c>
      <c r="AK148">
        <v>0</v>
      </c>
      <c r="AL148">
        <v>0</v>
      </c>
      <c r="AM148" s="481">
        <v>0</v>
      </c>
      <c r="AN148">
        <v>0</v>
      </c>
      <c r="AO148">
        <v>0</v>
      </c>
      <c r="AP148">
        <v>0</v>
      </c>
      <c r="AQ148">
        <v>0</v>
      </c>
      <c r="AR148">
        <v>0</v>
      </c>
      <c r="AS148">
        <v>0</v>
      </c>
      <c r="AT148" s="481">
        <v>0</v>
      </c>
      <c r="AU148">
        <v>0</v>
      </c>
      <c r="AV148">
        <v>0</v>
      </c>
      <c r="AW148">
        <v>0</v>
      </c>
      <c r="AX148">
        <v>254.64959999965504</v>
      </c>
      <c r="AY148">
        <v>156.02109375002328</v>
      </c>
      <c r="AZ148">
        <v>75.756800001487136</v>
      </c>
      <c r="BB148" s="481">
        <v>74.211718750069849</v>
      </c>
      <c r="BC148">
        <v>60.653691140003502</v>
      </c>
      <c r="BD148">
        <v>73.449316455982625</v>
      </c>
      <c r="BV148" s="481">
        <v>0</v>
      </c>
      <c r="BW148">
        <v>0.75</v>
      </c>
      <c r="BX148">
        <v>3.7036202664694429E-2</v>
      </c>
      <c r="BY148">
        <v>2</v>
      </c>
      <c r="BZ148">
        <v>52.87436440680176</v>
      </c>
      <c r="CA148">
        <v>0.13769354838677828</v>
      </c>
      <c r="CB148">
        <v>4.0645161290285614E-2</v>
      </c>
      <c r="CC148">
        <v>161</v>
      </c>
      <c r="CD148">
        <v>0</v>
      </c>
      <c r="CE148">
        <v>0.13769354838677828</v>
      </c>
    </row>
    <row r="149" spans="3:83" ht="15.75" customHeight="1" x14ac:dyDescent="0.2">
      <c r="C149" s="284">
        <v>46241.25</v>
      </c>
      <c r="D149">
        <v>2680.8320000171661</v>
      </c>
      <c r="E149">
        <v>2681.3662608265877</v>
      </c>
      <c r="F149">
        <v>1713.5081739127636</v>
      </c>
      <c r="G149">
        <v>988.27872464060783</v>
      </c>
      <c r="H149">
        <v>365.37708474695683</v>
      </c>
      <c r="I149">
        <v>231.90039041638374</v>
      </c>
      <c r="J149">
        <v>364.05803389102221</v>
      </c>
      <c r="K149" s="481">
        <v>325.58172763884068</v>
      </c>
      <c r="L149">
        <v>408.14210169389844</v>
      </c>
      <c r="M149">
        <v>0</v>
      </c>
      <c r="N149">
        <v>0</v>
      </c>
      <c r="O149">
        <v>0</v>
      </c>
      <c r="P149">
        <v>0</v>
      </c>
      <c r="Q149">
        <v>98.235980676021427</v>
      </c>
      <c r="R149" s="481">
        <v>96.895999999716878</v>
      </c>
      <c r="S149">
        <v>62.479829951189458</v>
      </c>
      <c r="T149">
        <v>0</v>
      </c>
      <c r="U149">
        <v>0</v>
      </c>
      <c r="V149">
        <v>89.694979710504413</v>
      </c>
      <c r="W149">
        <v>0</v>
      </c>
      <c r="X149">
        <v>94.914596273098141</v>
      </c>
      <c r="Y149" s="481">
        <v>1.624590084884403E-2</v>
      </c>
      <c r="Z149">
        <v>1.2754270186414942</v>
      </c>
      <c r="AA149">
        <v>0</v>
      </c>
      <c r="AB149">
        <v>27.770254629664123</v>
      </c>
      <c r="AC149">
        <v>102.8611413044855</v>
      </c>
      <c r="AD149">
        <v>0</v>
      </c>
      <c r="AE149">
        <v>0</v>
      </c>
      <c r="AF149" s="481">
        <v>0.16774193548189942</v>
      </c>
      <c r="AG149">
        <v>1.1358870967569601E-2</v>
      </c>
      <c r="AH149">
        <v>139.16666666697711</v>
      </c>
      <c r="AI149">
        <v>330.85440000006929</v>
      </c>
      <c r="AJ149">
        <v>267.11455135140568</v>
      </c>
      <c r="AK149">
        <v>0</v>
      </c>
      <c r="AL149">
        <v>0</v>
      </c>
      <c r="AM149" s="481">
        <v>0</v>
      </c>
      <c r="AN149">
        <v>0</v>
      </c>
      <c r="AO149">
        <v>0</v>
      </c>
      <c r="AP149">
        <v>0</v>
      </c>
      <c r="AQ149">
        <v>0</v>
      </c>
      <c r="AR149">
        <v>0</v>
      </c>
      <c r="AS149">
        <v>0</v>
      </c>
      <c r="AT149" s="481">
        <v>0</v>
      </c>
      <c r="AU149">
        <v>0</v>
      </c>
      <c r="AV149">
        <v>0</v>
      </c>
      <c r="AW149">
        <v>0</v>
      </c>
      <c r="AX149">
        <v>256.95360000012442</v>
      </c>
      <c r="AY149">
        <v>147.39383680548053</v>
      </c>
      <c r="AZ149">
        <v>74.732799999415874</v>
      </c>
      <c r="BB149" s="481">
        <v>81.017968749976717</v>
      </c>
      <c r="BC149">
        <v>66.79039999935776</v>
      </c>
      <c r="BD149">
        <v>78.588759494014084</v>
      </c>
      <c r="BV149" s="481">
        <v>1.2754270186414942</v>
      </c>
      <c r="BW149">
        <v>1.4947916666278616</v>
      </c>
      <c r="BX149">
        <v>2.3206521738075025E-3</v>
      </c>
      <c r="BY149">
        <v>88.967391304671764</v>
      </c>
      <c r="BZ149">
        <v>52.993750000139698</v>
      </c>
      <c r="CA149">
        <v>0.11177752454386791</v>
      </c>
      <c r="CB149">
        <v>2.255241935495178E-2</v>
      </c>
      <c r="CC149">
        <v>143.85833333339542</v>
      </c>
      <c r="CD149">
        <v>0</v>
      </c>
      <c r="CE149">
        <v>0.11177752454386791</v>
      </c>
    </row>
    <row r="150" spans="3:83" ht="15.75" customHeight="1" x14ac:dyDescent="0.2">
      <c r="C150" s="284">
        <v>46241.291666666664</v>
      </c>
      <c r="D150">
        <v>2774.6244637668133</v>
      </c>
      <c r="E150">
        <v>2774.5057391524315</v>
      </c>
      <c r="F150">
        <v>1808.0278260707855</v>
      </c>
      <c r="G150">
        <v>977.80127535760403</v>
      </c>
      <c r="H150">
        <v>273.7377627119422</v>
      </c>
      <c r="I150">
        <v>224.17879602313042</v>
      </c>
      <c r="J150">
        <v>387.73152542859316</v>
      </c>
      <c r="K150" s="481">
        <v>342.65637405216694</v>
      </c>
      <c r="L150">
        <v>580.0113150216639</v>
      </c>
      <c r="M150">
        <v>0</v>
      </c>
      <c r="N150">
        <v>0</v>
      </c>
      <c r="O150">
        <v>0</v>
      </c>
      <c r="P150">
        <v>0</v>
      </c>
      <c r="Q150">
        <v>25.766956522129476</v>
      </c>
      <c r="R150" s="481">
        <v>96.573217391502112</v>
      </c>
      <c r="S150">
        <v>50.756266667507589</v>
      </c>
      <c r="T150">
        <v>0</v>
      </c>
      <c r="U150">
        <v>0</v>
      </c>
      <c r="V150">
        <v>90.468173913657665</v>
      </c>
      <c r="W150">
        <v>0</v>
      </c>
      <c r="X150">
        <v>93.594720496796072</v>
      </c>
      <c r="Y150" s="481">
        <v>0</v>
      </c>
      <c r="Z150">
        <v>7.4304323563701473</v>
      </c>
      <c r="AA150">
        <v>0</v>
      </c>
      <c r="AB150">
        <v>27.977387422230095</v>
      </c>
      <c r="AC150">
        <v>103.20718167722225</v>
      </c>
      <c r="AD150">
        <v>0</v>
      </c>
      <c r="AE150">
        <v>0</v>
      </c>
      <c r="AF150" s="481">
        <v>0.16774193548189942</v>
      </c>
      <c r="AG150">
        <v>1.1358870967796975E-2</v>
      </c>
      <c r="AH150">
        <v>152.81182795763016</v>
      </c>
      <c r="AI150">
        <v>325.67344761895947</v>
      </c>
      <c r="AJ150">
        <v>262.85664864908904</v>
      </c>
      <c r="AK150">
        <v>0</v>
      </c>
      <c r="AL150">
        <v>0</v>
      </c>
      <c r="AM150" s="481">
        <v>0</v>
      </c>
      <c r="AN150">
        <v>0</v>
      </c>
      <c r="AO150">
        <v>0</v>
      </c>
      <c r="AP150">
        <v>0</v>
      </c>
      <c r="AQ150">
        <v>0</v>
      </c>
      <c r="AR150">
        <v>0</v>
      </c>
      <c r="AS150">
        <v>0</v>
      </c>
      <c r="AT150" s="481">
        <v>0</v>
      </c>
      <c r="AU150">
        <v>0</v>
      </c>
      <c r="AV150">
        <v>0</v>
      </c>
      <c r="AW150">
        <v>0</v>
      </c>
      <c r="AX150">
        <v>258.99520000023767</v>
      </c>
      <c r="AY150">
        <v>138.38194444449618</v>
      </c>
      <c r="AZ150">
        <v>70.105599999427795</v>
      </c>
      <c r="BB150" s="481">
        <v>83.17355617089197</v>
      </c>
      <c r="BC150">
        <v>69.10080000013113</v>
      </c>
      <c r="BD150">
        <v>79.692475949414074</v>
      </c>
      <c r="BV150" s="481">
        <v>7.4304323563701473</v>
      </c>
      <c r="BW150">
        <v>0.69270833337213844</v>
      </c>
      <c r="BX150">
        <v>1.7392473118889029E-3</v>
      </c>
      <c r="BY150">
        <v>204.60250116884708</v>
      </c>
      <c r="BZ150">
        <v>58.110416666837409</v>
      </c>
      <c r="CA150">
        <v>0.13554505610136403</v>
      </c>
      <c r="CB150">
        <v>3.8499999999885404E-2</v>
      </c>
      <c r="CC150">
        <v>174.60724043752998</v>
      </c>
      <c r="CD150">
        <v>0</v>
      </c>
      <c r="CE150">
        <v>0.13554505610136403</v>
      </c>
    </row>
    <row r="151" spans="3:83" ht="15.75" customHeight="1" x14ac:dyDescent="0.2">
      <c r="C151" s="284">
        <v>46241.333333333336</v>
      </c>
      <c r="D151">
        <v>2742.0048695504665</v>
      </c>
      <c r="E151">
        <v>2725.3651063740253</v>
      </c>
      <c r="F151">
        <v>1808.3840000033379</v>
      </c>
      <c r="G151">
        <v>953.12139131128788</v>
      </c>
      <c r="H151">
        <v>283.38766101375222</v>
      </c>
      <c r="I151">
        <v>197.82291525602341</v>
      </c>
      <c r="J151">
        <v>382.455322034657</v>
      </c>
      <c r="K151" s="481">
        <v>328.65193220973015</v>
      </c>
      <c r="L151">
        <v>610.18909175693989</v>
      </c>
      <c r="M151">
        <v>0</v>
      </c>
      <c r="N151">
        <v>0</v>
      </c>
      <c r="O151">
        <v>0</v>
      </c>
      <c r="P151">
        <v>27.135999999940395</v>
      </c>
      <c r="Q151">
        <v>25.852408579550683</v>
      </c>
      <c r="R151" s="481">
        <v>96.896827703807503</v>
      </c>
      <c r="S151">
        <v>26.449732770211995</v>
      </c>
      <c r="T151">
        <v>0</v>
      </c>
      <c r="U151">
        <v>0</v>
      </c>
      <c r="V151">
        <v>91.437745504081249</v>
      </c>
      <c r="W151">
        <v>0</v>
      </c>
      <c r="X151">
        <v>93.120307433884591</v>
      </c>
      <c r="Y151" s="481">
        <v>0</v>
      </c>
      <c r="Z151">
        <v>18.163281249988358</v>
      </c>
      <c r="AA151">
        <v>0</v>
      </c>
      <c r="AB151">
        <v>28.102484472095966</v>
      </c>
      <c r="AC151">
        <v>88.09627329185605</v>
      </c>
      <c r="AD151">
        <v>0</v>
      </c>
      <c r="AE151">
        <v>0</v>
      </c>
      <c r="AF151" s="481">
        <v>0.16574193548512994</v>
      </c>
      <c r="AG151">
        <v>1.1233841748662599E-2</v>
      </c>
      <c r="AH151">
        <v>142.21780037228018</v>
      </c>
      <c r="AI151">
        <v>328.96705764415674</v>
      </c>
      <c r="AJ151">
        <v>265.52319999877363</v>
      </c>
      <c r="AK151">
        <v>0</v>
      </c>
      <c r="AL151">
        <v>0</v>
      </c>
      <c r="AM151" s="481">
        <v>0</v>
      </c>
      <c r="AN151">
        <v>0</v>
      </c>
      <c r="AO151">
        <v>0</v>
      </c>
      <c r="AP151">
        <v>0</v>
      </c>
      <c r="AQ151">
        <v>0</v>
      </c>
      <c r="AR151">
        <v>0</v>
      </c>
      <c r="AS151">
        <v>0</v>
      </c>
      <c r="AT151" s="481">
        <v>0</v>
      </c>
      <c r="AU151">
        <v>0</v>
      </c>
      <c r="AV151">
        <v>0</v>
      </c>
      <c r="AW151">
        <v>0</v>
      </c>
      <c r="AX151">
        <v>251.7695999997668</v>
      </c>
      <c r="AY151">
        <v>119.328125</v>
      </c>
      <c r="AZ151">
        <v>62.086400000378489</v>
      </c>
      <c r="BB151" s="481">
        <v>82.902660707011819</v>
      </c>
      <c r="BC151">
        <v>68.068715789355338</v>
      </c>
      <c r="BD151">
        <v>79.408457143232226</v>
      </c>
      <c r="BV151" s="481">
        <v>18.163281249988358</v>
      </c>
      <c r="BW151">
        <v>2.6187500000232831</v>
      </c>
      <c r="BX151">
        <v>9.5356182796422218E-3</v>
      </c>
      <c r="BY151">
        <v>206.72358578629792</v>
      </c>
      <c r="BZ151">
        <v>55.981249999720603</v>
      </c>
      <c r="CA151">
        <v>0.13956451612921228</v>
      </c>
      <c r="CB151">
        <v>3.1289402174024872E-2</v>
      </c>
      <c r="CC151">
        <v>188.97609289642423</v>
      </c>
      <c r="CD151">
        <v>0</v>
      </c>
      <c r="CE151">
        <v>0.13956451612921228</v>
      </c>
    </row>
    <row r="152" spans="3:83" ht="15.75" customHeight="1" x14ac:dyDescent="0.2">
      <c r="C152" s="284">
        <v>46241.375</v>
      </c>
      <c r="D152">
        <v>2741.6486956477165</v>
      </c>
      <c r="E152">
        <v>2741.9935023188591</v>
      </c>
      <c r="F152">
        <v>1830.9120000004768</v>
      </c>
      <c r="G152">
        <v>928.42666666209698</v>
      </c>
      <c r="H152">
        <v>271.75918644294143</v>
      </c>
      <c r="I152">
        <v>211.67773699387908</v>
      </c>
      <c r="J152">
        <v>390.64732202887535</v>
      </c>
      <c r="K152" s="481">
        <v>338.00259029120207</v>
      </c>
      <c r="L152">
        <v>615.82318644225597</v>
      </c>
      <c r="M152">
        <v>0</v>
      </c>
      <c r="N152">
        <v>0</v>
      </c>
      <c r="O152">
        <v>0</v>
      </c>
      <c r="P152">
        <v>30.208000000566244</v>
      </c>
      <c r="Q152">
        <v>25.653678376693279</v>
      </c>
      <c r="R152" s="481">
        <v>96.666998383123428</v>
      </c>
      <c r="S152">
        <v>10.129822785034776</v>
      </c>
      <c r="T152">
        <v>0</v>
      </c>
      <c r="U152">
        <v>0</v>
      </c>
      <c r="V152">
        <v>109.85060232132673</v>
      </c>
      <c r="W152">
        <v>0</v>
      </c>
      <c r="X152">
        <v>94.365251572802663</v>
      </c>
      <c r="Y152" s="481">
        <v>0</v>
      </c>
      <c r="Z152">
        <v>28.653957201051526</v>
      </c>
      <c r="AA152">
        <v>0</v>
      </c>
      <c r="AB152">
        <v>27.816770186647773</v>
      </c>
      <c r="AC152">
        <v>110.63354037236422</v>
      </c>
      <c r="AD152">
        <v>0</v>
      </c>
      <c r="AE152">
        <v>0</v>
      </c>
      <c r="AF152" s="481">
        <v>0.16774053295739577</v>
      </c>
      <c r="AG152">
        <v>1.1599184782426164E-2</v>
      </c>
      <c r="AH152">
        <v>152.82608695700765</v>
      </c>
      <c r="AI152">
        <v>326.92749473685399</v>
      </c>
      <c r="AJ152">
        <v>263.6288000009954</v>
      </c>
      <c r="AK152">
        <v>0</v>
      </c>
      <c r="AL152">
        <v>0</v>
      </c>
      <c r="AM152" s="481">
        <v>0</v>
      </c>
      <c r="AN152">
        <v>0</v>
      </c>
      <c r="AO152">
        <v>0</v>
      </c>
      <c r="AP152">
        <v>0</v>
      </c>
      <c r="AQ152">
        <v>0</v>
      </c>
      <c r="AR152">
        <v>0</v>
      </c>
      <c r="AS152">
        <v>0</v>
      </c>
      <c r="AT152" s="481">
        <v>0</v>
      </c>
      <c r="AU152">
        <v>0</v>
      </c>
      <c r="AV152">
        <v>0</v>
      </c>
      <c r="AW152">
        <v>0</v>
      </c>
      <c r="AX152">
        <v>259.22560000000522</v>
      </c>
      <c r="AY152">
        <v>107.09218749997672</v>
      </c>
      <c r="AZ152">
        <v>55.28319999948144</v>
      </c>
      <c r="BB152" s="481">
        <v>82.886509744217619</v>
      </c>
      <c r="BC152">
        <v>69.009572322480381</v>
      </c>
      <c r="BD152">
        <v>79.705030968412757</v>
      </c>
      <c r="BV152" s="481">
        <v>28.653957201051526</v>
      </c>
      <c r="BW152">
        <v>6.75</v>
      </c>
      <c r="BX152">
        <v>2.5518145161299799E-2</v>
      </c>
      <c r="BY152">
        <v>202.63125292398036</v>
      </c>
      <c r="BZ152">
        <v>55.177083333488554</v>
      </c>
      <c r="CA152">
        <v>0.14280645161306893</v>
      </c>
      <c r="CB152">
        <v>3.8942934782653538E-2</v>
      </c>
      <c r="CC152">
        <v>175.8583333324641</v>
      </c>
      <c r="CD152">
        <v>0</v>
      </c>
      <c r="CE152">
        <v>0.14280645161306893</v>
      </c>
    </row>
    <row r="153" spans="3:83" ht="15.75" customHeight="1" x14ac:dyDescent="0.2">
      <c r="C153" s="284">
        <v>46241.416666666664</v>
      </c>
      <c r="D153">
        <v>2840.5166377127171</v>
      </c>
      <c r="E153">
        <v>2840.0120579898357</v>
      </c>
      <c r="F153">
        <v>1866.4106666743755</v>
      </c>
      <c r="G153">
        <v>994.20011593401432</v>
      </c>
      <c r="H153">
        <v>316.81518644094467</v>
      </c>
      <c r="I153">
        <v>233.46721215546131</v>
      </c>
      <c r="J153">
        <v>360.51742372661829</v>
      </c>
      <c r="K153" s="481">
        <v>340.61435885727406</v>
      </c>
      <c r="L153">
        <v>607.75985973328352</v>
      </c>
      <c r="M153">
        <v>0</v>
      </c>
      <c r="N153">
        <v>0</v>
      </c>
      <c r="O153">
        <v>0</v>
      </c>
      <c r="P153">
        <v>25.599999999627471</v>
      </c>
      <c r="Q153">
        <v>43.43936355272308</v>
      </c>
      <c r="R153" s="481">
        <v>96.612173913046718</v>
      </c>
      <c r="S153">
        <v>23.57426086999476</v>
      </c>
      <c r="T153">
        <v>0</v>
      </c>
      <c r="U153">
        <v>0</v>
      </c>
      <c r="V153">
        <v>118.54469565209001</v>
      </c>
      <c r="W153">
        <v>0</v>
      </c>
      <c r="X153">
        <v>91.560795454308391</v>
      </c>
      <c r="Y153" s="481">
        <v>0</v>
      </c>
      <c r="Z153">
        <v>19.769263285037596</v>
      </c>
      <c r="AA153">
        <v>0</v>
      </c>
      <c r="AB153">
        <v>28.333015937823802</v>
      </c>
      <c r="AC153">
        <v>126.06312258355319</v>
      </c>
      <c r="AD153">
        <v>0</v>
      </c>
      <c r="AE153">
        <v>0</v>
      </c>
      <c r="AF153" s="481">
        <v>0.16173913043530774</v>
      </c>
      <c r="AG153">
        <v>1.161820652168899E-2</v>
      </c>
      <c r="AH153">
        <v>154.58695652149618</v>
      </c>
      <c r="AI153">
        <v>325.43680000002496</v>
      </c>
      <c r="AJ153">
        <v>262.23359999898821</v>
      </c>
      <c r="AK153">
        <v>0</v>
      </c>
      <c r="AL153">
        <v>0</v>
      </c>
      <c r="AM153" s="481">
        <v>0</v>
      </c>
      <c r="AN153">
        <v>0</v>
      </c>
      <c r="AO153">
        <v>0</v>
      </c>
      <c r="AP153">
        <v>0</v>
      </c>
      <c r="AQ153">
        <v>0</v>
      </c>
      <c r="AR153">
        <v>0</v>
      </c>
      <c r="AS153">
        <v>0</v>
      </c>
      <c r="AT153" s="481">
        <v>0</v>
      </c>
      <c r="AU153">
        <v>0</v>
      </c>
      <c r="AV153">
        <v>0</v>
      </c>
      <c r="AW153">
        <v>0</v>
      </c>
      <c r="AX153">
        <v>278.96320000011474</v>
      </c>
      <c r="AY153">
        <v>123.77656250004657</v>
      </c>
      <c r="AZ153">
        <v>58.022400001063943</v>
      </c>
      <c r="BB153" s="481">
        <v>83.927898377878591</v>
      </c>
      <c r="BC153">
        <v>69.289711887948215</v>
      </c>
      <c r="BD153">
        <v>79.555311888456345</v>
      </c>
      <c r="BV153" s="481">
        <v>19.769263285037596</v>
      </c>
      <c r="BW153">
        <v>12.318749999976717</v>
      </c>
      <c r="BX153">
        <v>2.672804902988446E-2</v>
      </c>
      <c r="BY153">
        <v>189.26005142554641</v>
      </c>
      <c r="BZ153">
        <v>57.783333333441988</v>
      </c>
      <c r="CA153">
        <v>0.14617093267861492</v>
      </c>
      <c r="CB153">
        <v>2.1403532608701425E-2</v>
      </c>
      <c r="CC153">
        <v>169.60000000055879</v>
      </c>
      <c r="CD153">
        <v>0</v>
      </c>
      <c r="CE153">
        <v>0.14617093267861492</v>
      </c>
    </row>
    <row r="154" spans="3:83" ht="15.75" customHeight="1" x14ac:dyDescent="0.2">
      <c r="C154" s="284">
        <v>46241.458333333336</v>
      </c>
      <c r="D154">
        <v>2805.5522318780422</v>
      </c>
      <c r="E154">
        <v>2801.6639999747276</v>
      </c>
      <c r="F154">
        <v>1833.6426666676998</v>
      </c>
      <c r="G154">
        <v>982.11988407373428</v>
      </c>
      <c r="H154">
        <v>368.11932203173637</v>
      </c>
      <c r="I154">
        <v>216.87972881644964</v>
      </c>
      <c r="J154">
        <v>384.67154107242823</v>
      </c>
      <c r="K154" s="481">
        <v>334.27525423467159</v>
      </c>
      <c r="L154">
        <v>515.37722501158714</v>
      </c>
      <c r="M154">
        <v>0</v>
      </c>
      <c r="N154">
        <v>0</v>
      </c>
      <c r="O154">
        <v>0</v>
      </c>
      <c r="P154">
        <v>44.032000000588596</v>
      </c>
      <c r="Q154">
        <v>95.451766882557422</v>
      </c>
      <c r="R154" s="481">
        <v>96.278260869905353</v>
      </c>
      <c r="S154">
        <v>5.6097391294315457</v>
      </c>
      <c r="T154">
        <v>0</v>
      </c>
      <c r="U154">
        <v>0</v>
      </c>
      <c r="V154">
        <v>124.82226086966693</v>
      </c>
      <c r="W154">
        <v>0</v>
      </c>
      <c r="X154">
        <v>94.364204545505345</v>
      </c>
      <c r="Y154" s="481">
        <v>0</v>
      </c>
      <c r="Z154">
        <v>32.18680555553874</v>
      </c>
      <c r="AA154">
        <v>5.9903314914554358</v>
      </c>
      <c r="AB154">
        <v>28.211470535490662</v>
      </c>
      <c r="AC154">
        <v>113.45314700063318</v>
      </c>
      <c r="AD154">
        <v>0</v>
      </c>
      <c r="AE154">
        <v>0</v>
      </c>
      <c r="AF154" s="481">
        <v>0.16573913043612265</v>
      </c>
      <c r="AG154">
        <v>1.1832880434894832E-2</v>
      </c>
      <c r="AH154">
        <v>151.08152173925191</v>
      </c>
      <c r="AI154">
        <v>326.96764878043905</v>
      </c>
      <c r="AJ154">
        <v>263.20640000049025</v>
      </c>
      <c r="AK154">
        <v>0</v>
      </c>
      <c r="AL154">
        <v>0</v>
      </c>
      <c r="AM154" s="481">
        <v>0</v>
      </c>
      <c r="AN154">
        <v>0</v>
      </c>
      <c r="AO154">
        <v>0</v>
      </c>
      <c r="AP154">
        <v>0</v>
      </c>
      <c r="AQ154">
        <v>0</v>
      </c>
      <c r="AR154">
        <v>0</v>
      </c>
      <c r="AS154">
        <v>0</v>
      </c>
      <c r="AT154" s="481">
        <v>0</v>
      </c>
      <c r="AU154">
        <v>0</v>
      </c>
      <c r="AV154">
        <v>0</v>
      </c>
      <c r="AW154">
        <v>0</v>
      </c>
      <c r="AX154">
        <v>269.79199999989942</v>
      </c>
      <c r="AY154">
        <v>117.05312499997672</v>
      </c>
      <c r="AZ154">
        <v>51.519999999552965</v>
      </c>
      <c r="BB154" s="481">
        <v>84.045937499962747</v>
      </c>
      <c r="BC154">
        <v>69.544228571467102</v>
      </c>
      <c r="BD154">
        <v>79.667200000025332</v>
      </c>
      <c r="BV154" s="481">
        <v>32.18680555553874</v>
      </c>
      <c r="BW154">
        <v>7.8802083333721384</v>
      </c>
      <c r="BX154">
        <v>1.9391983695641102E-2</v>
      </c>
      <c r="BY154">
        <v>108.81521739065647</v>
      </c>
      <c r="BZ154">
        <v>58.266666666604578</v>
      </c>
      <c r="CA154">
        <v>0.12839130434713297</v>
      </c>
      <c r="CB154">
        <v>3.6055706521665343E-2</v>
      </c>
      <c r="CC154">
        <v>189.84482758585364</v>
      </c>
      <c r="CD154">
        <v>0</v>
      </c>
      <c r="CE154">
        <v>0.12839130434713297</v>
      </c>
    </row>
    <row r="155" spans="3:83" ht="15.75" customHeight="1" x14ac:dyDescent="0.2">
      <c r="C155" s="284">
        <v>46241.5</v>
      </c>
      <c r="D155">
        <v>2831.2264347672462</v>
      </c>
      <c r="E155">
        <v>2830.3360000252724</v>
      </c>
      <c r="F155">
        <v>1872.2496453821659</v>
      </c>
      <c r="G155">
        <v>978.26133333146572</v>
      </c>
      <c r="H155">
        <v>401.02616949006915</v>
      </c>
      <c r="I155">
        <v>333.02562711760402</v>
      </c>
      <c r="J155">
        <v>368.29822164028883</v>
      </c>
      <c r="K155" s="481">
        <v>336.70508474856615</v>
      </c>
      <c r="L155">
        <v>426.53938983380795</v>
      </c>
      <c r="M155">
        <v>0</v>
      </c>
      <c r="N155">
        <v>0</v>
      </c>
      <c r="O155">
        <v>0</v>
      </c>
      <c r="P155">
        <v>34.921312910504639</v>
      </c>
      <c r="Q155">
        <v>100.00695652142167</v>
      </c>
      <c r="R155" s="481">
        <v>96.801435384899378</v>
      </c>
      <c r="S155">
        <v>24.275478260591626</v>
      </c>
      <c r="T155">
        <v>0</v>
      </c>
      <c r="U155">
        <v>0</v>
      </c>
      <c r="V155">
        <v>136.87652173917741</v>
      </c>
      <c r="W155">
        <v>0</v>
      </c>
      <c r="X155">
        <v>94.246428571175784</v>
      </c>
      <c r="Y155" s="481">
        <v>0</v>
      </c>
      <c r="Z155">
        <v>25.294942348031327</v>
      </c>
      <c r="AA155">
        <v>113.76559523260221</v>
      </c>
      <c r="AB155">
        <v>28.24691023863852</v>
      </c>
      <c r="AC155">
        <v>114.73846894595772</v>
      </c>
      <c r="AD155">
        <v>0</v>
      </c>
      <c r="AE155">
        <v>0</v>
      </c>
      <c r="AF155" s="481">
        <v>0.16573913043612265</v>
      </c>
      <c r="AG155">
        <v>1.1259510869649603E-2</v>
      </c>
      <c r="AH155">
        <v>150.98913043458015</v>
      </c>
      <c r="AI155">
        <v>325.0091307067778</v>
      </c>
      <c r="AJ155">
        <v>261.96480000019073</v>
      </c>
      <c r="AK155">
        <v>0</v>
      </c>
      <c r="AL155">
        <v>0</v>
      </c>
      <c r="AM155" s="481">
        <v>0</v>
      </c>
      <c r="AN155">
        <v>0</v>
      </c>
      <c r="AO155">
        <v>0</v>
      </c>
      <c r="AP155">
        <v>0</v>
      </c>
      <c r="AQ155">
        <v>0</v>
      </c>
      <c r="AR155">
        <v>0</v>
      </c>
      <c r="AS155">
        <v>0</v>
      </c>
      <c r="AT155" s="481">
        <v>0</v>
      </c>
      <c r="AU155">
        <v>0</v>
      </c>
      <c r="AV155">
        <v>0</v>
      </c>
      <c r="AW155">
        <v>0</v>
      </c>
      <c r="AX155">
        <v>249.04320000018924</v>
      </c>
      <c r="AY155">
        <v>129.43203124997672</v>
      </c>
      <c r="AZ155">
        <v>55.104000000283122</v>
      </c>
      <c r="BB155" s="481">
        <v>83.42515625001397</v>
      </c>
      <c r="BC155">
        <v>69.13097142893821</v>
      </c>
      <c r="BD155">
        <v>79.743999999016523</v>
      </c>
      <c r="BV155" s="481">
        <v>25.294942348031327</v>
      </c>
      <c r="BW155">
        <v>21.447916666627862</v>
      </c>
      <c r="BX155">
        <v>1.8468750000010914E-2</v>
      </c>
      <c r="BY155">
        <v>2</v>
      </c>
      <c r="BZ155">
        <v>58.581250000046566</v>
      </c>
      <c r="CA155">
        <v>0.16015217391395709</v>
      </c>
      <c r="CB155">
        <v>2.8039402174044881E-2</v>
      </c>
      <c r="CC155">
        <v>162.23017241433263</v>
      </c>
      <c r="CD155">
        <v>0</v>
      </c>
      <c r="CE155">
        <v>0.16015217391395709</v>
      </c>
    </row>
    <row r="156" spans="3:83" ht="15.75" customHeight="1" x14ac:dyDescent="0.2">
      <c r="C156" s="284">
        <v>46241.541666666664</v>
      </c>
      <c r="D156">
        <v>2854.733913064003</v>
      </c>
      <c r="E156">
        <v>2859.6906666457653</v>
      </c>
      <c r="F156">
        <v>1836.8267604112625</v>
      </c>
      <c r="G156">
        <v>1040.3839999884367</v>
      </c>
      <c r="H156">
        <v>442.12501695007086</v>
      </c>
      <c r="I156">
        <v>326.98576271161437</v>
      </c>
      <c r="J156">
        <v>349.54847458004951</v>
      </c>
      <c r="K156" s="481">
        <v>332.88677965849638</v>
      </c>
      <c r="L156">
        <v>376.18324722349644</v>
      </c>
      <c r="M156">
        <v>0</v>
      </c>
      <c r="N156">
        <v>0</v>
      </c>
      <c r="O156">
        <v>0</v>
      </c>
      <c r="P156">
        <v>33.241469698026776</v>
      </c>
      <c r="Q156">
        <v>100.39652173919603</v>
      </c>
      <c r="R156" s="481">
        <v>96.879260267131031</v>
      </c>
      <c r="S156">
        <v>46.992695652879775</v>
      </c>
      <c r="T156">
        <v>0</v>
      </c>
      <c r="U156">
        <v>0</v>
      </c>
      <c r="V156">
        <v>141.95756521821022</v>
      </c>
      <c r="W156">
        <v>0</v>
      </c>
      <c r="X156">
        <v>94.830590062309057</v>
      </c>
      <c r="Y156" s="481">
        <v>0</v>
      </c>
      <c r="Z156">
        <v>10.737023797875736</v>
      </c>
      <c r="AA156">
        <v>95.375323276035488</v>
      </c>
      <c r="AB156">
        <v>28.194773707073182</v>
      </c>
      <c r="AC156">
        <v>110.98639112897217</v>
      </c>
      <c r="AD156">
        <v>0</v>
      </c>
      <c r="AE156">
        <v>0</v>
      </c>
      <c r="AF156" s="481">
        <v>0.16373913044299115</v>
      </c>
      <c r="AG156">
        <v>1.1608695652057577E-2</v>
      </c>
      <c r="AH156">
        <v>150.54891304392368</v>
      </c>
      <c r="AI156">
        <v>321.82802051282488</v>
      </c>
      <c r="AJ156">
        <v>260.37760000023991</v>
      </c>
      <c r="AK156">
        <v>0</v>
      </c>
      <c r="AL156">
        <v>0</v>
      </c>
      <c r="AM156" s="481">
        <v>0</v>
      </c>
      <c r="AN156">
        <v>0</v>
      </c>
      <c r="AO156">
        <v>0</v>
      </c>
      <c r="AP156">
        <v>0</v>
      </c>
      <c r="AQ156">
        <v>0</v>
      </c>
      <c r="AR156">
        <v>0</v>
      </c>
      <c r="AS156">
        <v>0</v>
      </c>
      <c r="AT156" s="481">
        <v>0</v>
      </c>
      <c r="AU156">
        <v>0</v>
      </c>
      <c r="AV156">
        <v>0</v>
      </c>
      <c r="AW156">
        <v>0</v>
      </c>
      <c r="AX156">
        <v>278.88639999972656</v>
      </c>
      <c r="AY156">
        <v>149.01328125002328</v>
      </c>
      <c r="AZ156">
        <v>68.588800000026822</v>
      </c>
      <c r="BB156" s="481">
        <v>81.54838805377949</v>
      </c>
      <c r="BC156">
        <v>67.316010126844049</v>
      </c>
      <c r="BD156">
        <v>77.920000000856817</v>
      </c>
      <c r="BV156" s="481">
        <v>10.737023797875736</v>
      </c>
      <c r="BW156">
        <v>13.492708333302289</v>
      </c>
      <c r="BX156">
        <v>1.5680706521720822E-2</v>
      </c>
      <c r="BY156">
        <v>2</v>
      </c>
      <c r="BZ156">
        <v>58.580846773926169</v>
      </c>
      <c r="CA156">
        <v>0.14601630434844992</v>
      </c>
      <c r="CB156">
        <v>1.7466032608581372E-2</v>
      </c>
      <c r="CC156">
        <v>138.35833333339542</v>
      </c>
      <c r="CD156">
        <v>0</v>
      </c>
      <c r="CE156">
        <v>0.14601630434844992</v>
      </c>
    </row>
    <row r="157" spans="3:83" ht="15.75" customHeight="1" x14ac:dyDescent="0.2">
      <c r="C157" s="284">
        <v>46241.583333333336</v>
      </c>
      <c r="D157">
        <v>2684.4234202802181</v>
      </c>
      <c r="E157">
        <v>2679.4666666686535</v>
      </c>
      <c r="F157">
        <v>1739.4169842898846</v>
      </c>
      <c r="G157">
        <v>954.54608695209026</v>
      </c>
      <c r="H157">
        <v>398.45749152451754</v>
      </c>
      <c r="I157">
        <v>306.60989830642939</v>
      </c>
      <c r="J157">
        <v>341.49532203376293</v>
      </c>
      <c r="K157" s="481">
        <v>320.73762711882591</v>
      </c>
      <c r="L157">
        <v>368.1085493825376</v>
      </c>
      <c r="M157">
        <v>0</v>
      </c>
      <c r="N157">
        <v>0</v>
      </c>
      <c r="O157">
        <v>0</v>
      </c>
      <c r="P157">
        <v>24.509217390790582</v>
      </c>
      <c r="Q157">
        <v>100.24626086931676</v>
      </c>
      <c r="R157" s="481">
        <v>96.918260869570076</v>
      </c>
      <c r="S157">
        <v>45.868521738797426</v>
      </c>
      <c r="T157">
        <v>0</v>
      </c>
      <c r="U157">
        <v>0</v>
      </c>
      <c r="V157">
        <v>120.90991304349154</v>
      </c>
      <c r="W157">
        <v>0</v>
      </c>
      <c r="X157">
        <v>94.906314699910581</v>
      </c>
      <c r="Y157" s="481">
        <v>0</v>
      </c>
      <c r="Z157">
        <v>9.4135747898253612</v>
      </c>
      <c r="AA157">
        <v>80.044215838424861</v>
      </c>
      <c r="AB157">
        <v>27.797991071362048</v>
      </c>
      <c r="AC157">
        <v>106.93124999944121</v>
      </c>
      <c r="AD157">
        <v>0</v>
      </c>
      <c r="AE157">
        <v>0</v>
      </c>
      <c r="AF157" s="481">
        <v>0.16573913042884669</v>
      </c>
      <c r="AG157">
        <v>1.160869565228495E-2</v>
      </c>
      <c r="AH157">
        <v>136.375</v>
      </c>
      <c r="AI157">
        <v>323.74720000009984</v>
      </c>
      <c r="AJ157">
        <v>260.58239999972284</v>
      </c>
      <c r="AK157">
        <v>0</v>
      </c>
      <c r="AL157">
        <v>0</v>
      </c>
      <c r="AM157" s="481">
        <v>0</v>
      </c>
      <c r="AN157">
        <v>0</v>
      </c>
      <c r="AO157">
        <v>0</v>
      </c>
      <c r="AP157">
        <v>0</v>
      </c>
      <c r="AQ157">
        <v>0</v>
      </c>
      <c r="AR157">
        <v>0</v>
      </c>
      <c r="AS157">
        <v>0</v>
      </c>
      <c r="AT157" s="481">
        <v>0</v>
      </c>
      <c r="AU157">
        <v>0</v>
      </c>
      <c r="AV157">
        <v>0</v>
      </c>
      <c r="AW157">
        <v>0</v>
      </c>
      <c r="AX157">
        <v>278.73920000018552</v>
      </c>
      <c r="AY157">
        <v>147.76718750002328</v>
      </c>
      <c r="AZ157">
        <v>70.636800000444055</v>
      </c>
      <c r="BB157" s="481">
        <v>74.52192444622051</v>
      </c>
      <c r="BC157">
        <v>60.41518987249583</v>
      </c>
      <c r="BD157">
        <v>73.270439505577087</v>
      </c>
      <c r="BV157" s="481">
        <v>9.4135747898253612</v>
      </c>
      <c r="BW157">
        <v>24.271839080494829</v>
      </c>
      <c r="BX157">
        <v>0</v>
      </c>
      <c r="BY157">
        <v>1</v>
      </c>
      <c r="BZ157">
        <v>57.421236559282988</v>
      </c>
      <c r="CA157">
        <v>0.11539130434630351</v>
      </c>
      <c r="CB157">
        <v>1.1822010869536825E-2</v>
      </c>
      <c r="CC157">
        <v>166.86666666623205</v>
      </c>
      <c r="CD157">
        <v>0</v>
      </c>
      <c r="CE157">
        <v>0.11539130434630351</v>
      </c>
    </row>
    <row r="158" spans="3:83" ht="15.75" customHeight="1" x14ac:dyDescent="0.2">
      <c r="C158" s="284">
        <v>46241.625</v>
      </c>
      <c r="D158">
        <v>2704.4878840446472</v>
      </c>
      <c r="E158">
        <v>2709.5040000379086</v>
      </c>
      <c r="F158">
        <v>1765.2452766001225</v>
      </c>
      <c r="G158">
        <v>953.16591304540634</v>
      </c>
      <c r="H158">
        <v>397.04268381372094</v>
      </c>
      <c r="I158">
        <v>314.55891525000334</v>
      </c>
      <c r="J158">
        <v>379.33125423640013</v>
      </c>
      <c r="K158" s="481">
        <v>338.92664407193661</v>
      </c>
      <c r="L158">
        <v>337.26047458127141</v>
      </c>
      <c r="M158">
        <v>0</v>
      </c>
      <c r="N158">
        <v>0</v>
      </c>
      <c r="O158">
        <v>0</v>
      </c>
      <c r="P158">
        <v>17.407999999821186</v>
      </c>
      <c r="Q158">
        <v>100.09043478267267</v>
      </c>
      <c r="R158" s="481">
        <v>96.506434782408178</v>
      </c>
      <c r="S158">
        <v>48.79681545868516</v>
      </c>
      <c r="T158">
        <v>0</v>
      </c>
      <c r="U158">
        <v>0</v>
      </c>
      <c r="V158">
        <v>119.08452173881233</v>
      </c>
      <c r="W158">
        <v>0</v>
      </c>
      <c r="X158">
        <v>94.439958591945469</v>
      </c>
      <c r="Y158" s="481">
        <v>0</v>
      </c>
      <c r="Z158">
        <v>9.1585086897830479</v>
      </c>
      <c r="AA158">
        <v>86.640710632316768</v>
      </c>
      <c r="AB158">
        <v>28.208074534311891</v>
      </c>
      <c r="AC158">
        <v>106.921875</v>
      </c>
      <c r="AD158">
        <v>0</v>
      </c>
      <c r="AE158">
        <v>0</v>
      </c>
      <c r="AF158" s="481">
        <v>0.16573913042884669</v>
      </c>
      <c r="AG158">
        <v>1.1983695652133974E-2</v>
      </c>
      <c r="AH158">
        <v>150.79347826074809</v>
      </c>
      <c r="AI158">
        <v>327.60959999985062</v>
      </c>
      <c r="AJ158">
        <v>264.75520000047982</v>
      </c>
      <c r="AK158">
        <v>0</v>
      </c>
      <c r="AL158">
        <v>0</v>
      </c>
      <c r="AM158" s="481">
        <v>0</v>
      </c>
      <c r="AN158">
        <v>0</v>
      </c>
      <c r="AO158">
        <v>0</v>
      </c>
      <c r="AP158">
        <v>0</v>
      </c>
      <c r="AQ158">
        <v>0</v>
      </c>
      <c r="AR158">
        <v>0</v>
      </c>
      <c r="AS158">
        <v>0</v>
      </c>
      <c r="AT158" s="481">
        <v>0</v>
      </c>
      <c r="AU158">
        <v>0</v>
      </c>
      <c r="AV158">
        <v>0</v>
      </c>
      <c r="AW158">
        <v>0</v>
      </c>
      <c r="AX158">
        <v>272.24000000022352</v>
      </c>
      <c r="AY158">
        <v>146.78125</v>
      </c>
      <c r="AZ158">
        <v>72.684799998998642</v>
      </c>
      <c r="BB158" s="481">
        <v>74.377600870328024</v>
      </c>
      <c r="BC158">
        <v>60.665600000880659</v>
      </c>
      <c r="BD158">
        <v>73.551960494369268</v>
      </c>
      <c r="BV158" s="481">
        <v>9.1585086897830479</v>
      </c>
      <c r="BW158">
        <v>31.910452586249448</v>
      </c>
      <c r="BX158">
        <v>0</v>
      </c>
      <c r="BY158">
        <v>2</v>
      </c>
      <c r="BZ158">
        <v>59.83541666646488</v>
      </c>
      <c r="CA158">
        <v>0.10490760869652149</v>
      </c>
      <c r="CB158">
        <v>2.856521739136042E-2</v>
      </c>
      <c r="CC158">
        <v>134.14915254246444</v>
      </c>
      <c r="CD158">
        <v>0</v>
      </c>
      <c r="CE158">
        <v>0.10490760869652149</v>
      </c>
    </row>
    <row r="159" spans="3:83" ht="15.75" customHeight="1" x14ac:dyDescent="0.2">
      <c r="C159" s="284">
        <v>46241.666666666664</v>
      </c>
      <c r="D159">
        <v>2795.0747826397419</v>
      </c>
      <c r="E159">
        <v>2762.0693333148956</v>
      </c>
      <c r="F159">
        <v>1828.6859130263329</v>
      </c>
      <c r="G159">
        <v>963.40591305494308</v>
      </c>
      <c r="H159">
        <v>406.71053652837873</v>
      </c>
      <c r="I159">
        <v>320.25166102126241</v>
      </c>
      <c r="J159">
        <v>390.36962711811066</v>
      </c>
      <c r="K159" s="481">
        <v>334.06698305159807</v>
      </c>
      <c r="L159">
        <v>359.99674576148391</v>
      </c>
      <c r="M159">
        <v>0</v>
      </c>
      <c r="N159">
        <v>0</v>
      </c>
      <c r="O159">
        <v>0</v>
      </c>
      <c r="P159">
        <v>19.968000000342727</v>
      </c>
      <c r="Q159">
        <v>100.05147826112807</v>
      </c>
      <c r="R159" s="481">
        <v>96.723478260915726</v>
      </c>
      <c r="S159">
        <v>57.97389314416796</v>
      </c>
      <c r="T159">
        <v>0</v>
      </c>
      <c r="U159">
        <v>0</v>
      </c>
      <c r="V159">
        <v>118.48347826115787</v>
      </c>
      <c r="W159">
        <v>0</v>
      </c>
      <c r="X159">
        <v>94.496894409880042</v>
      </c>
      <c r="Y159" s="481">
        <v>0.4921875</v>
      </c>
      <c r="Z159">
        <v>4.4705492358189076</v>
      </c>
      <c r="AA159">
        <v>90.118198528885841</v>
      </c>
      <c r="AB159">
        <v>27.659937887918204</v>
      </c>
      <c r="AC159">
        <v>103.66875000018626</v>
      </c>
      <c r="AD159">
        <v>0</v>
      </c>
      <c r="AE159">
        <v>0</v>
      </c>
      <c r="AF159" s="481">
        <v>0.16573913043612265</v>
      </c>
      <c r="AG159">
        <v>1.1233695652208553E-2</v>
      </c>
      <c r="AH159">
        <v>149.31521739158779</v>
      </c>
      <c r="AI159">
        <v>328.16780487797223</v>
      </c>
      <c r="AJ159">
        <v>264.67839999962598</v>
      </c>
      <c r="AK159">
        <v>0</v>
      </c>
      <c r="AL159">
        <v>0</v>
      </c>
      <c r="AM159" s="481">
        <v>0</v>
      </c>
      <c r="AN159">
        <v>0</v>
      </c>
      <c r="AO159">
        <v>0</v>
      </c>
      <c r="AP159">
        <v>0</v>
      </c>
      <c r="AQ159">
        <v>0</v>
      </c>
      <c r="AR159">
        <v>0</v>
      </c>
      <c r="AS159">
        <v>0</v>
      </c>
      <c r="AT159" s="481">
        <v>0</v>
      </c>
      <c r="AU159">
        <v>0</v>
      </c>
      <c r="AV159">
        <v>0</v>
      </c>
      <c r="AW159">
        <v>0</v>
      </c>
      <c r="AX159">
        <v>277.16799999959767</v>
      </c>
      <c r="AY159">
        <v>161.52968749997672</v>
      </c>
      <c r="AZ159">
        <v>76.780800001695752</v>
      </c>
      <c r="BB159" s="481">
        <v>74.399742879671976</v>
      </c>
      <c r="BC159">
        <v>60.806399999186397</v>
      </c>
      <c r="BD159">
        <v>73.307706329040229</v>
      </c>
      <c r="BV159" s="481">
        <v>4.4705492358189076</v>
      </c>
      <c r="BW159">
        <v>31.331249999930151</v>
      </c>
      <c r="BX159">
        <v>4.6875000009549694E-4</v>
      </c>
      <c r="BY159">
        <v>2</v>
      </c>
      <c r="BZ159">
        <v>54.529166666790843</v>
      </c>
      <c r="CA159">
        <v>0.11897826086897112</v>
      </c>
      <c r="CB159">
        <v>3.8855978260698976E-2</v>
      </c>
      <c r="CC159">
        <v>148.09251412469894</v>
      </c>
      <c r="CD159">
        <v>0</v>
      </c>
      <c r="CE159">
        <v>0.11897826086897112</v>
      </c>
    </row>
    <row r="160" spans="3:83" ht="15.75" customHeight="1" x14ac:dyDescent="0.2">
      <c r="C160" s="284">
        <v>46241.708333333336</v>
      </c>
      <c r="D160">
        <v>2856.6928695440292</v>
      </c>
      <c r="E160">
        <v>2856.9599999785423</v>
      </c>
      <c r="F160">
        <v>1889.7994202673435</v>
      </c>
      <c r="G160">
        <v>977.75675362348557</v>
      </c>
      <c r="H160">
        <v>410.82987726479769</v>
      </c>
      <c r="I160">
        <v>329.38211009278893</v>
      </c>
      <c r="J160">
        <v>387.12452857196331</v>
      </c>
      <c r="K160" s="481">
        <v>340.61364067345858</v>
      </c>
      <c r="L160">
        <v>417.12253153324127</v>
      </c>
      <c r="M160">
        <v>0</v>
      </c>
      <c r="N160">
        <v>0</v>
      </c>
      <c r="O160">
        <v>0</v>
      </c>
      <c r="P160">
        <v>18.432000000029802</v>
      </c>
      <c r="Q160">
        <v>100.4020869564265</v>
      </c>
      <c r="R160" s="481">
        <v>97.074086956679821</v>
      </c>
      <c r="S160">
        <v>62.703659575432539</v>
      </c>
      <c r="T160">
        <v>0</v>
      </c>
      <c r="U160">
        <v>0</v>
      </c>
      <c r="V160">
        <v>111.63162997178733</v>
      </c>
      <c r="W160">
        <v>0</v>
      </c>
      <c r="X160">
        <v>94.867001873441041</v>
      </c>
      <c r="Y160" s="481">
        <v>0</v>
      </c>
      <c r="Z160">
        <v>2.9769284222275019</v>
      </c>
      <c r="AA160">
        <v>100.83175403252244</v>
      </c>
      <c r="AB160">
        <v>27.314983785152435</v>
      </c>
      <c r="AC160">
        <v>102.72253242041916</v>
      </c>
      <c r="AD160">
        <v>0</v>
      </c>
      <c r="AE160">
        <v>0</v>
      </c>
      <c r="AF160" s="481">
        <v>0.16776297335309209</v>
      </c>
      <c r="AG160">
        <v>1.1462453249123428E-2</v>
      </c>
      <c r="AH160">
        <v>153.73901355732232</v>
      </c>
      <c r="AI160">
        <v>331.67539512203075</v>
      </c>
      <c r="AJ160">
        <v>267.98080000001937</v>
      </c>
      <c r="AK160">
        <v>0</v>
      </c>
      <c r="AL160">
        <v>0</v>
      </c>
      <c r="AM160" s="481">
        <v>0</v>
      </c>
      <c r="AN160">
        <v>0</v>
      </c>
      <c r="AO160">
        <v>0</v>
      </c>
      <c r="AP160">
        <v>0</v>
      </c>
      <c r="AQ160">
        <v>0</v>
      </c>
      <c r="AR160">
        <v>0</v>
      </c>
      <c r="AS160">
        <v>0</v>
      </c>
      <c r="AT160" s="481">
        <v>0</v>
      </c>
      <c r="AU160">
        <v>0</v>
      </c>
      <c r="AV160">
        <v>0</v>
      </c>
      <c r="AW160">
        <v>0</v>
      </c>
      <c r="AX160">
        <v>281.13280000025406</v>
      </c>
      <c r="AY160">
        <v>164.83906250004657</v>
      </c>
      <c r="AZ160">
        <v>71.660799998790026</v>
      </c>
      <c r="BB160" s="481">
        <v>75.48949762666598</v>
      </c>
      <c r="BC160">
        <v>61.604455697350204</v>
      </c>
      <c r="BD160">
        <v>73.457093670964241</v>
      </c>
      <c r="BV160" s="481">
        <v>2.9769284222275019</v>
      </c>
      <c r="BW160">
        <v>26.738541666651145</v>
      </c>
      <c r="BX160">
        <v>2.5373991935339291E-2</v>
      </c>
      <c r="BY160">
        <v>1</v>
      </c>
      <c r="BZ160">
        <v>53.382411202415824</v>
      </c>
      <c r="CA160">
        <v>0.14533082047728385</v>
      </c>
      <c r="CB160">
        <v>3.5668653576522047E-2</v>
      </c>
      <c r="CC160">
        <v>163.125</v>
      </c>
      <c r="CD160">
        <v>0</v>
      </c>
      <c r="CE160">
        <v>0.14533082047728385</v>
      </c>
    </row>
    <row r="161" spans="3:83" ht="15.75" customHeight="1" x14ac:dyDescent="0.2">
      <c r="C161" s="284">
        <v>46241.75</v>
      </c>
      <c r="D161">
        <v>2859.2751304507256</v>
      </c>
      <c r="E161">
        <v>2842.6240000128746</v>
      </c>
      <c r="F161">
        <v>1892.767536252737</v>
      </c>
      <c r="G161">
        <v>971.0933333337307</v>
      </c>
      <c r="H161">
        <v>416.14558035880327</v>
      </c>
      <c r="I161">
        <v>328.67500177025795</v>
      </c>
      <c r="J161">
        <v>390.83777651190758</v>
      </c>
      <c r="K161" s="481">
        <v>342.08426667004824</v>
      </c>
      <c r="L161">
        <v>409.85292609408498</v>
      </c>
      <c r="M161">
        <v>0</v>
      </c>
      <c r="N161">
        <v>0</v>
      </c>
      <c r="O161">
        <v>0</v>
      </c>
      <c r="P161">
        <v>23.462956521660089</v>
      </c>
      <c r="Q161">
        <v>100.29943961370736</v>
      </c>
      <c r="R161" s="481">
        <v>96.723478260915726</v>
      </c>
      <c r="S161">
        <v>67.136414430104196</v>
      </c>
      <c r="T161">
        <v>0</v>
      </c>
      <c r="U161">
        <v>0</v>
      </c>
      <c r="V161">
        <v>107.8605439402163</v>
      </c>
      <c r="W161">
        <v>0</v>
      </c>
      <c r="X161">
        <v>94.637656511738896</v>
      </c>
      <c r="Y161" s="481">
        <v>0</v>
      </c>
      <c r="Z161">
        <v>1.2818060498102568</v>
      </c>
      <c r="AA161">
        <v>94.842566619627178</v>
      </c>
      <c r="AB161">
        <v>27.742469631135464</v>
      </c>
      <c r="AC161">
        <v>103.62239682488143</v>
      </c>
      <c r="AD161">
        <v>0</v>
      </c>
      <c r="AE161">
        <v>0</v>
      </c>
      <c r="AF161" s="481">
        <v>0.16651612903660862</v>
      </c>
      <c r="AG161">
        <v>1.1256720430083078E-2</v>
      </c>
      <c r="AH161">
        <v>155.39247311931103</v>
      </c>
      <c r="AI161">
        <v>327.42079999996349</v>
      </c>
      <c r="AJ161">
        <v>264.33279999997467</v>
      </c>
      <c r="AK161">
        <v>0</v>
      </c>
      <c r="AL161">
        <v>0</v>
      </c>
      <c r="AM161" s="481">
        <v>0</v>
      </c>
      <c r="AN161">
        <v>0</v>
      </c>
      <c r="AO161">
        <v>0</v>
      </c>
      <c r="AP161">
        <v>0</v>
      </c>
      <c r="AQ161">
        <v>0</v>
      </c>
      <c r="AR161">
        <v>0</v>
      </c>
      <c r="AS161">
        <v>0</v>
      </c>
      <c r="AT161" s="481">
        <v>0</v>
      </c>
      <c r="AU161">
        <v>0</v>
      </c>
      <c r="AV161">
        <v>0</v>
      </c>
      <c r="AW161">
        <v>0</v>
      </c>
      <c r="AX161">
        <v>274.99519999977201</v>
      </c>
      <c r="AY161">
        <v>170.08671874995343</v>
      </c>
      <c r="AZ161">
        <v>72.467199999839067</v>
      </c>
      <c r="BB161" s="481">
        <v>74.081735767074861</v>
      </c>
      <c r="BC161">
        <v>60.589737196452916</v>
      </c>
      <c r="BD161">
        <v>73.691934591159225</v>
      </c>
      <c r="BV161" s="481">
        <v>1.2818060498102568</v>
      </c>
      <c r="BW161">
        <v>26.876235875766724</v>
      </c>
      <c r="BX161">
        <v>4.4965725806491719E-2</v>
      </c>
      <c r="BY161">
        <v>2</v>
      </c>
      <c r="BZ161">
        <v>52.521755464142188</v>
      </c>
      <c r="CA161">
        <v>0.13212365591334674</v>
      </c>
      <c r="CB161">
        <v>4.0713709677447696E-2</v>
      </c>
      <c r="CC161">
        <v>146.53333333320916</v>
      </c>
      <c r="CD161">
        <v>0</v>
      </c>
      <c r="CE161">
        <v>0.13212365591334674</v>
      </c>
    </row>
    <row r="162" spans="3:83" ht="15.75" customHeight="1" x14ac:dyDescent="0.2">
      <c r="C162" s="284">
        <v>46241.791666666664</v>
      </c>
      <c r="D162">
        <v>2922.1398260891438</v>
      </c>
      <c r="E162">
        <v>2922.4959999918938</v>
      </c>
      <c r="F162">
        <v>1955.4244637489319</v>
      </c>
      <c r="G162">
        <v>985.77066665887833</v>
      </c>
      <c r="H162">
        <v>440.91010169684887</v>
      </c>
      <c r="I162">
        <v>326.30193898454309</v>
      </c>
      <c r="J162">
        <v>385.78766102343798</v>
      </c>
      <c r="K162" s="481">
        <v>338.31687231361866</v>
      </c>
      <c r="L162">
        <v>454.3435932174325</v>
      </c>
      <c r="M162">
        <v>0</v>
      </c>
      <c r="N162">
        <v>0</v>
      </c>
      <c r="O162">
        <v>0</v>
      </c>
      <c r="P162">
        <v>32.556521739810705</v>
      </c>
      <c r="Q162">
        <v>100.34334299480543</v>
      </c>
      <c r="R162" s="481">
        <v>96.751304347999394</v>
      </c>
      <c r="S162">
        <v>69.698782609775662</v>
      </c>
      <c r="T162">
        <v>0</v>
      </c>
      <c r="U162">
        <v>0</v>
      </c>
      <c r="V162">
        <v>115.07756521739066</v>
      </c>
      <c r="W162">
        <v>0</v>
      </c>
      <c r="X162">
        <v>94.631405279505998</v>
      </c>
      <c r="Y162" s="481">
        <v>0</v>
      </c>
      <c r="Z162">
        <v>0</v>
      </c>
      <c r="AA162">
        <v>94.158385093323886</v>
      </c>
      <c r="AB162">
        <v>27.768730590119958</v>
      </c>
      <c r="AC162">
        <v>101.84257075469941</v>
      </c>
      <c r="AD162">
        <v>0</v>
      </c>
      <c r="AE162">
        <v>0</v>
      </c>
      <c r="AF162" s="481">
        <v>0.16698176717545721</v>
      </c>
      <c r="AG162">
        <v>1.1233870967771509E-2</v>
      </c>
      <c r="AH162">
        <v>153.39784946199507</v>
      </c>
      <c r="AI162">
        <v>323.21919999993406</v>
      </c>
      <c r="AJ162">
        <v>260.90240000002086</v>
      </c>
      <c r="AK162">
        <v>0</v>
      </c>
      <c r="AL162">
        <v>0</v>
      </c>
      <c r="AM162" s="481">
        <v>0</v>
      </c>
      <c r="AN162">
        <v>0</v>
      </c>
      <c r="AO162">
        <v>0</v>
      </c>
      <c r="AP162">
        <v>0</v>
      </c>
      <c r="AQ162">
        <v>0</v>
      </c>
      <c r="AR162">
        <v>0</v>
      </c>
      <c r="AS162">
        <v>0</v>
      </c>
      <c r="AT162" s="481">
        <v>0</v>
      </c>
      <c r="AU162">
        <v>0</v>
      </c>
      <c r="AV162">
        <v>0</v>
      </c>
      <c r="AW162">
        <v>0</v>
      </c>
      <c r="AX162">
        <v>281.26400000043213</v>
      </c>
      <c r="AY162">
        <v>165.82265624997672</v>
      </c>
      <c r="AZ162">
        <v>73.70240000076592</v>
      </c>
      <c r="BB162" s="481">
        <v>74.261579106329009</v>
      </c>
      <c r="BC162">
        <v>60.858607106842101</v>
      </c>
      <c r="BD162">
        <v>73.252065408043563</v>
      </c>
      <c r="BV162" s="481">
        <v>0</v>
      </c>
      <c r="BW162">
        <v>27.56959745765198</v>
      </c>
      <c r="BX162">
        <v>2.6098790322521381E-2</v>
      </c>
      <c r="BY162">
        <v>2</v>
      </c>
      <c r="BZ162">
        <v>54.722916666883975</v>
      </c>
      <c r="CA162">
        <v>0.14858064516192826</v>
      </c>
      <c r="CB162">
        <v>3.9149193548382755E-2</v>
      </c>
      <c r="CC162">
        <v>191.88474576268345</v>
      </c>
      <c r="CD162">
        <v>0</v>
      </c>
      <c r="CE162">
        <v>0.14858064516192826</v>
      </c>
    </row>
    <row r="163" spans="3:83" ht="15.75" customHeight="1" x14ac:dyDescent="0.2">
      <c r="C163" s="284">
        <v>46241.833333333336</v>
      </c>
      <c r="D163">
        <v>2774.7135072350502</v>
      </c>
      <c r="E163">
        <v>2758.3591884076595</v>
      </c>
      <c r="F163">
        <v>1807.9091014862061</v>
      </c>
      <c r="G163">
        <v>961.53599999845028</v>
      </c>
      <c r="H163">
        <v>415.36216949298978</v>
      </c>
      <c r="I163">
        <v>341.36724722012877</v>
      </c>
      <c r="J163">
        <v>380.58088134974241</v>
      </c>
      <c r="K163" s="481">
        <v>334.96949152648449</v>
      </c>
      <c r="L163">
        <v>342.67552542313933</v>
      </c>
      <c r="M163">
        <v>0</v>
      </c>
      <c r="N163">
        <v>0</v>
      </c>
      <c r="O163">
        <v>0</v>
      </c>
      <c r="P163">
        <v>9.0045217387378216</v>
      </c>
      <c r="Q163">
        <v>100.68034782633185</v>
      </c>
      <c r="R163" s="481">
        <v>97.352347825653851</v>
      </c>
      <c r="S163">
        <v>70.633739129640162</v>
      </c>
      <c r="T163">
        <v>0</v>
      </c>
      <c r="U163">
        <v>0</v>
      </c>
      <c r="V163">
        <v>110.26921739149839</v>
      </c>
      <c r="W163">
        <v>0</v>
      </c>
      <c r="X163">
        <v>94.886853448115289</v>
      </c>
      <c r="Y163" s="481">
        <v>0.48681640625</v>
      </c>
      <c r="Z163">
        <v>0</v>
      </c>
      <c r="AA163">
        <v>92.433468705508858</v>
      </c>
      <c r="AB163">
        <v>28.055803571362048</v>
      </c>
      <c r="AC163">
        <v>117.33937937021255</v>
      </c>
      <c r="AD163">
        <v>0</v>
      </c>
      <c r="AE163">
        <v>0</v>
      </c>
      <c r="AF163" s="481">
        <v>0.16772791023686295</v>
      </c>
      <c r="AG163">
        <v>1.1108870967746043E-2</v>
      </c>
      <c r="AH163">
        <v>147.80107526853681</v>
      </c>
      <c r="AI163">
        <v>318.94720000005327</v>
      </c>
      <c r="AJ163">
        <v>256.74239999987185</v>
      </c>
      <c r="AK163">
        <v>0</v>
      </c>
      <c r="AL163">
        <v>0</v>
      </c>
      <c r="AM163" s="481">
        <v>0</v>
      </c>
      <c r="AN163">
        <v>0</v>
      </c>
      <c r="AO163">
        <v>0</v>
      </c>
      <c r="AP163">
        <v>0</v>
      </c>
      <c r="AQ163">
        <v>0</v>
      </c>
      <c r="AR163">
        <v>0</v>
      </c>
      <c r="AS163">
        <v>0</v>
      </c>
      <c r="AT163" s="481">
        <v>0</v>
      </c>
      <c r="AU163">
        <v>0</v>
      </c>
      <c r="AV163">
        <v>0</v>
      </c>
      <c r="AW163">
        <v>0</v>
      </c>
      <c r="AX163">
        <v>272.86719999928027</v>
      </c>
      <c r="AY163">
        <v>164.64687499997672</v>
      </c>
      <c r="AZ163">
        <v>73.702399998903275</v>
      </c>
      <c r="BB163" s="481">
        <v>73.83203125</v>
      </c>
      <c r="BC163">
        <v>60.057599999941885</v>
      </c>
      <c r="BD163">
        <v>73.856000000610948</v>
      </c>
      <c r="BV163" s="481">
        <v>0</v>
      </c>
      <c r="BW163">
        <v>15.168749999953434</v>
      </c>
      <c r="BX163">
        <v>2.5092741935509366E-2</v>
      </c>
      <c r="BY163">
        <v>1</v>
      </c>
      <c r="BZ163">
        <v>53.070833333302289</v>
      </c>
      <c r="CA163">
        <v>0.12036021505355166</v>
      </c>
      <c r="CB163">
        <v>3.9141129032259414E-2</v>
      </c>
      <c r="CC163">
        <v>123.61525423731655</v>
      </c>
      <c r="CD163">
        <v>0</v>
      </c>
      <c r="CE163">
        <v>0.12036021505355166</v>
      </c>
    </row>
    <row r="164" spans="3:83" ht="15.75" customHeight="1" x14ac:dyDescent="0.2">
      <c r="C164" s="284">
        <v>46241.875</v>
      </c>
      <c r="D164">
        <v>2856.3960579931736</v>
      </c>
      <c r="E164">
        <v>2840.1901449561119</v>
      </c>
      <c r="F164">
        <v>1911.9415652155876</v>
      </c>
      <c r="G164">
        <v>953.15107247233391</v>
      </c>
      <c r="H164">
        <v>401.47742372751236</v>
      </c>
      <c r="I164">
        <v>348.08937931060791</v>
      </c>
      <c r="J164">
        <v>377.35267796367407</v>
      </c>
      <c r="K164" s="481">
        <v>337.19105084240437</v>
      </c>
      <c r="L164">
        <v>440.25057627260685</v>
      </c>
      <c r="M164">
        <v>0</v>
      </c>
      <c r="N164">
        <v>0</v>
      </c>
      <c r="O164">
        <v>0</v>
      </c>
      <c r="P164">
        <v>3.5839999997988343</v>
      </c>
      <c r="Q164">
        <v>100.30747826071456</v>
      </c>
      <c r="R164" s="481">
        <v>96.929391304496676</v>
      </c>
      <c r="S164">
        <v>69.153391304425895</v>
      </c>
      <c r="T164">
        <v>0</v>
      </c>
      <c r="U164">
        <v>0</v>
      </c>
      <c r="V164">
        <v>107.87617391347885</v>
      </c>
      <c r="W164">
        <v>0</v>
      </c>
      <c r="X164">
        <v>93.000374812632799</v>
      </c>
      <c r="Y164" s="481">
        <v>0</v>
      </c>
      <c r="Z164">
        <v>0</v>
      </c>
      <c r="AA164">
        <v>91.85605432279408</v>
      </c>
      <c r="AB164">
        <v>27.475446428637952</v>
      </c>
      <c r="AC164">
        <v>126.74812063015997</v>
      </c>
      <c r="AD164">
        <v>0</v>
      </c>
      <c r="AE164">
        <v>0</v>
      </c>
      <c r="AF164" s="481">
        <v>0.1677419354855374</v>
      </c>
      <c r="AG164">
        <v>1.1127688171882255E-2</v>
      </c>
      <c r="AH164">
        <v>150.38172043021768</v>
      </c>
      <c r="AI164">
        <v>314.75613658549264</v>
      </c>
      <c r="AJ164">
        <v>252.82622439041734</v>
      </c>
      <c r="AK164">
        <v>0</v>
      </c>
      <c r="AL164">
        <v>0</v>
      </c>
      <c r="AM164" s="481">
        <v>0</v>
      </c>
      <c r="AN164">
        <v>0</v>
      </c>
      <c r="AO164">
        <v>0</v>
      </c>
      <c r="AP164">
        <v>0</v>
      </c>
      <c r="AQ164">
        <v>0</v>
      </c>
      <c r="AR164">
        <v>0</v>
      </c>
      <c r="AS164">
        <v>0</v>
      </c>
      <c r="AT164" s="481">
        <v>0</v>
      </c>
      <c r="AU164">
        <v>0</v>
      </c>
      <c r="AV164">
        <v>0</v>
      </c>
      <c r="AW164">
        <v>0</v>
      </c>
      <c r="AX164">
        <v>264.16960000013933</v>
      </c>
      <c r="AY164">
        <v>164.12421875004657</v>
      </c>
      <c r="AZ164">
        <v>72.915200000628829</v>
      </c>
      <c r="BB164" s="481">
        <v>73.533593749976717</v>
      </c>
      <c r="BC164">
        <v>60.07039999961853</v>
      </c>
      <c r="BD164">
        <v>73.073741772212088</v>
      </c>
      <c r="BV164" s="481">
        <v>0</v>
      </c>
      <c r="BW164">
        <v>0</v>
      </c>
      <c r="BX164">
        <v>4.0116847826197954E-2</v>
      </c>
      <c r="BY164">
        <v>2</v>
      </c>
      <c r="BZ164">
        <v>52.066666666651145</v>
      </c>
      <c r="CA164">
        <v>0.1502948807865323</v>
      </c>
      <c r="CB164">
        <v>3.9008064516110608E-2</v>
      </c>
      <c r="CC164">
        <v>192.50833333283663</v>
      </c>
      <c r="CD164">
        <v>0</v>
      </c>
      <c r="CE164">
        <v>0.1502948807865323</v>
      </c>
    </row>
    <row r="165" spans="3:83" ht="15.75" customHeight="1" x14ac:dyDescent="0.2">
      <c r="C165" s="284">
        <v>46241.916666666664</v>
      </c>
      <c r="D165">
        <v>2685.4919420182705</v>
      </c>
      <c r="E165">
        <v>2681.5146666169167</v>
      </c>
      <c r="F165">
        <v>1753.7706666588783</v>
      </c>
      <c r="G165">
        <v>945.00359420478344</v>
      </c>
      <c r="H165">
        <v>409.66942372918129</v>
      </c>
      <c r="I165">
        <v>330.16967855393887</v>
      </c>
      <c r="J165">
        <v>372.21532204002142</v>
      </c>
      <c r="K165" s="481">
        <v>318.23837288469076</v>
      </c>
      <c r="L165">
        <v>318.51606779918075</v>
      </c>
      <c r="M165">
        <v>0</v>
      </c>
      <c r="N165">
        <v>0</v>
      </c>
      <c r="O165">
        <v>0</v>
      </c>
      <c r="P165">
        <v>16.38399999961257</v>
      </c>
      <c r="Q165">
        <v>100.51975155295804</v>
      </c>
      <c r="R165" s="481">
        <v>97.001739130355418</v>
      </c>
      <c r="S165">
        <v>68.886260869912803</v>
      </c>
      <c r="T165">
        <v>0</v>
      </c>
      <c r="U165">
        <v>0</v>
      </c>
      <c r="V165">
        <v>105.79478260781616</v>
      </c>
      <c r="W165">
        <v>0</v>
      </c>
      <c r="X165">
        <v>94.116459627635777</v>
      </c>
      <c r="Y165" s="481">
        <v>0</v>
      </c>
      <c r="Z165">
        <v>0</v>
      </c>
      <c r="AA165">
        <v>81.709021226502955</v>
      </c>
      <c r="AB165">
        <v>27.5234375</v>
      </c>
      <c r="AC165">
        <v>119.26705246884376</v>
      </c>
      <c r="AD165">
        <v>0</v>
      </c>
      <c r="AE165">
        <v>0</v>
      </c>
      <c r="AF165" s="481">
        <v>0.16774193549645133</v>
      </c>
      <c r="AG165">
        <v>1.1215053763407923E-2</v>
      </c>
      <c r="AH165">
        <v>130.25268817134202</v>
      </c>
      <c r="AI165">
        <v>333.70146341435611</v>
      </c>
      <c r="AJ165">
        <v>269.20897560939193</v>
      </c>
      <c r="AK165">
        <v>0</v>
      </c>
      <c r="AL165">
        <v>0</v>
      </c>
      <c r="AM165" s="481">
        <v>0</v>
      </c>
      <c r="AN165">
        <v>0</v>
      </c>
      <c r="AO165">
        <v>0</v>
      </c>
      <c r="AP165">
        <v>0</v>
      </c>
      <c r="AQ165">
        <v>0</v>
      </c>
      <c r="AR165">
        <v>0</v>
      </c>
      <c r="AS165">
        <v>0</v>
      </c>
      <c r="AT165" s="481">
        <v>0</v>
      </c>
      <c r="AU165">
        <v>0</v>
      </c>
      <c r="AV165">
        <v>0</v>
      </c>
      <c r="AW165">
        <v>0</v>
      </c>
      <c r="AX165">
        <v>263.29280000040308</v>
      </c>
      <c r="AY165">
        <v>162.51953125</v>
      </c>
      <c r="AZ165">
        <v>71.660800000652671</v>
      </c>
      <c r="BB165" s="481">
        <v>73.272072784835473</v>
      </c>
      <c r="BC165">
        <v>59.616237036883831</v>
      </c>
      <c r="BD165">
        <v>72.387427458539605</v>
      </c>
      <c r="BV165" s="481">
        <v>0</v>
      </c>
      <c r="BW165">
        <v>0</v>
      </c>
      <c r="BX165">
        <v>5.0815217377930821E-4</v>
      </c>
      <c r="BY165">
        <v>5</v>
      </c>
      <c r="BZ165">
        <v>55.756250000093132</v>
      </c>
      <c r="CA165">
        <v>0.12168478260809934</v>
      </c>
      <c r="CB165">
        <v>2.3629032257986182E-2</v>
      </c>
      <c r="CC165">
        <v>130.09166666679084</v>
      </c>
      <c r="CD165">
        <v>0</v>
      </c>
      <c r="CE165">
        <v>0.12168478260809934</v>
      </c>
    </row>
    <row r="166" spans="3:83" ht="15.75" customHeight="1" x14ac:dyDescent="0.2">
      <c r="C166" s="284">
        <v>46241.958333333336</v>
      </c>
      <c r="D166">
        <v>2831.7013333141804</v>
      </c>
      <c r="E166">
        <v>2818.7306666970253</v>
      </c>
      <c r="F166">
        <v>1889.8884637653828</v>
      </c>
      <c r="G166">
        <v>953.34399999678135</v>
      </c>
      <c r="H166">
        <v>410.10307758301497</v>
      </c>
      <c r="I166">
        <v>356.84464649856091</v>
      </c>
      <c r="J166">
        <v>385.06334011256695</v>
      </c>
      <c r="K166" s="481">
        <v>345.5131421610713</v>
      </c>
      <c r="L166">
        <v>380.88489625230432</v>
      </c>
      <c r="M166">
        <v>0</v>
      </c>
      <c r="N166">
        <v>0</v>
      </c>
      <c r="O166">
        <v>0</v>
      </c>
      <c r="P166">
        <v>14.33600000012666</v>
      </c>
      <c r="Q166">
        <v>98.453465838450938</v>
      </c>
      <c r="R166" s="481">
        <v>97.146434782538563</v>
      </c>
      <c r="S166">
        <v>68.774214492179453</v>
      </c>
      <c r="T166">
        <v>0</v>
      </c>
      <c r="U166">
        <v>0</v>
      </c>
      <c r="V166">
        <v>109.01147826202214</v>
      </c>
      <c r="W166">
        <v>0</v>
      </c>
      <c r="X166">
        <v>95.026397515553981</v>
      </c>
      <c r="Y166" s="481">
        <v>0</v>
      </c>
      <c r="Z166">
        <v>0</v>
      </c>
      <c r="AA166">
        <v>102.48126940988004</v>
      </c>
      <c r="AB166">
        <v>28.010432841721922</v>
      </c>
      <c r="AC166">
        <v>122.7871535057202</v>
      </c>
      <c r="AD166">
        <v>0</v>
      </c>
      <c r="AE166">
        <v>3.4999999998035491E-3</v>
      </c>
      <c r="AF166" s="481">
        <v>0.16974193547139294</v>
      </c>
      <c r="AG166">
        <v>1.1108870967746043E-2</v>
      </c>
      <c r="AH166">
        <v>160.16561477445066</v>
      </c>
      <c r="AI166">
        <v>331.00342857162468</v>
      </c>
      <c r="AJ166">
        <v>267.1871999995783</v>
      </c>
      <c r="AK166">
        <v>0</v>
      </c>
      <c r="AL166">
        <v>0</v>
      </c>
      <c r="AM166" s="481">
        <v>0</v>
      </c>
      <c r="AN166">
        <v>0</v>
      </c>
      <c r="AO166">
        <v>0</v>
      </c>
      <c r="AP166">
        <v>0</v>
      </c>
      <c r="AQ166">
        <v>0</v>
      </c>
      <c r="AR166">
        <v>0</v>
      </c>
      <c r="AS166">
        <v>0</v>
      </c>
      <c r="AT166" s="481">
        <v>0</v>
      </c>
      <c r="AU166">
        <v>0</v>
      </c>
      <c r="AV166">
        <v>0</v>
      </c>
      <c r="AW166">
        <v>0</v>
      </c>
      <c r="AX166">
        <v>273.39199999999255</v>
      </c>
      <c r="AY166">
        <v>161.39453125</v>
      </c>
      <c r="AZ166">
        <v>72.947199998423457</v>
      </c>
      <c r="BB166" s="481">
        <v>73.922468354343437</v>
      </c>
      <c r="BC166">
        <v>60.409362963400781</v>
      </c>
      <c r="BD166">
        <v>73.08603076916188</v>
      </c>
      <c r="BV166" s="481">
        <v>0</v>
      </c>
      <c r="BW166">
        <v>0</v>
      </c>
      <c r="BX166">
        <v>0</v>
      </c>
      <c r="BY166">
        <v>1.8913043476641178</v>
      </c>
      <c r="BZ166">
        <v>56.235416666604578</v>
      </c>
      <c r="CA166">
        <v>0.14493478260828851</v>
      </c>
      <c r="CB166">
        <v>3.2760869565436224E-2</v>
      </c>
      <c r="CC166">
        <v>174.15000000037253</v>
      </c>
      <c r="CD166">
        <v>0</v>
      </c>
      <c r="CE166">
        <v>0.14493478260828851</v>
      </c>
    </row>
    <row r="167" spans="3:83" ht="15.75" customHeight="1" x14ac:dyDescent="0.2">
      <c r="C167" s="284">
        <v>46242</v>
      </c>
      <c r="D167">
        <v>2839.6127853989601</v>
      </c>
      <c r="E167">
        <v>2826.7654031217098</v>
      </c>
      <c r="F167">
        <v>1871.2714742124081</v>
      </c>
      <c r="G167">
        <v>962.70962557196617</v>
      </c>
      <c r="H167">
        <v>411.00607496127486</v>
      </c>
      <c r="I167">
        <v>344.90776028111577</v>
      </c>
      <c r="J167">
        <v>386.11626666784286</v>
      </c>
      <c r="K167" s="481">
        <v>341.08753580600023</v>
      </c>
      <c r="L167">
        <v>375.86845967546105</v>
      </c>
      <c r="M167">
        <v>0</v>
      </c>
      <c r="N167">
        <v>0</v>
      </c>
      <c r="O167">
        <v>0</v>
      </c>
      <c r="P167">
        <v>16.384000000543892</v>
      </c>
      <c r="Q167">
        <v>100.33530434779823</v>
      </c>
      <c r="R167" s="481">
        <v>96.762434782460332</v>
      </c>
      <c r="S167">
        <v>68.391822222620249</v>
      </c>
      <c r="T167">
        <v>0</v>
      </c>
      <c r="U167">
        <v>0</v>
      </c>
      <c r="V167">
        <v>109.35733417980373</v>
      </c>
      <c r="W167">
        <v>0</v>
      </c>
      <c r="X167">
        <v>94.888664595782757</v>
      </c>
      <c r="Y167" s="481">
        <v>0</v>
      </c>
      <c r="Z167">
        <v>0</v>
      </c>
      <c r="AA167">
        <v>93.77795031061396</v>
      </c>
      <c r="AB167">
        <v>27.520186335314065</v>
      </c>
      <c r="AC167">
        <v>120.10829402506351</v>
      </c>
      <c r="AD167">
        <v>0</v>
      </c>
      <c r="AE167">
        <v>0</v>
      </c>
      <c r="AF167" s="481">
        <v>0.1677419354855374</v>
      </c>
      <c r="AG167">
        <v>1.1108754090855655E-2</v>
      </c>
      <c r="AH167">
        <v>150.33695652056485</v>
      </c>
      <c r="AI167">
        <v>329.27882783883251</v>
      </c>
      <c r="AJ167">
        <v>265.83040000032634</v>
      </c>
      <c r="AK167">
        <v>0</v>
      </c>
      <c r="AL167">
        <v>0</v>
      </c>
      <c r="AM167" s="481">
        <v>0</v>
      </c>
      <c r="AN167">
        <v>0</v>
      </c>
      <c r="AO167">
        <v>0</v>
      </c>
      <c r="AP167">
        <v>0</v>
      </c>
      <c r="AQ167">
        <v>0</v>
      </c>
      <c r="AR167">
        <v>0</v>
      </c>
      <c r="AS167">
        <v>0</v>
      </c>
      <c r="AT167" s="481">
        <v>0</v>
      </c>
      <c r="AU167">
        <v>0</v>
      </c>
      <c r="AV167">
        <v>0</v>
      </c>
      <c r="AW167">
        <v>0</v>
      </c>
      <c r="AX167">
        <v>277.04639999987558</v>
      </c>
      <c r="AY167">
        <v>159.93828124995343</v>
      </c>
      <c r="AZ167">
        <v>70.886400001123548</v>
      </c>
      <c r="BB167" s="481">
        <v>73.862490110797808</v>
      </c>
      <c r="BC167">
        <v>60.057599999010563</v>
      </c>
      <c r="BD167">
        <v>73.513718518428504</v>
      </c>
      <c r="BV167" s="481">
        <v>0</v>
      </c>
      <c r="BW167">
        <v>0</v>
      </c>
      <c r="BX167">
        <v>1.4320652174092174E-2</v>
      </c>
      <c r="BY167">
        <v>1.1086956523358822</v>
      </c>
      <c r="BZ167">
        <v>53.029166666558012</v>
      </c>
      <c r="CA167">
        <v>0.14947826086972782</v>
      </c>
      <c r="CB167">
        <v>3.5739130434649269E-2</v>
      </c>
      <c r="CC167">
        <v>155.98548387084156</v>
      </c>
      <c r="CD167">
        <v>0</v>
      </c>
      <c r="CE167">
        <v>0.14947826086972782</v>
      </c>
    </row>
    <row r="168" spans="3:83" ht="15.75" customHeight="1" x14ac:dyDescent="0.2">
      <c r="C168" s="284">
        <v>46242.041666666664</v>
      </c>
      <c r="D168">
        <v>2843.4388088285923</v>
      </c>
      <c r="E168">
        <v>2840.0505968630314</v>
      </c>
      <c r="F168">
        <v>1911.2954823076725</v>
      </c>
      <c r="G168">
        <v>953.19437442719936</v>
      </c>
      <c r="H168">
        <v>418.24145879223943</v>
      </c>
      <c r="I168">
        <v>349.07986440509558</v>
      </c>
      <c r="J168">
        <v>377.0721103399992</v>
      </c>
      <c r="K168" s="481">
        <v>344.27227118611336</v>
      </c>
      <c r="L168">
        <v>407.76027118787169</v>
      </c>
      <c r="M168">
        <v>0</v>
      </c>
      <c r="N168">
        <v>0</v>
      </c>
      <c r="O168">
        <v>0</v>
      </c>
      <c r="P168">
        <v>20.99199999962002</v>
      </c>
      <c r="Q168">
        <v>100.36869565211236</v>
      </c>
      <c r="R168" s="481">
        <v>97.029565217904747</v>
      </c>
      <c r="S168">
        <v>67.789789372123778</v>
      </c>
      <c r="T168">
        <v>0</v>
      </c>
      <c r="U168">
        <v>0</v>
      </c>
      <c r="V168">
        <v>109.77866582013667</v>
      </c>
      <c r="W168">
        <v>0</v>
      </c>
      <c r="X168">
        <v>94.765140845440328</v>
      </c>
      <c r="Y168" s="481">
        <v>0</v>
      </c>
      <c r="Z168">
        <v>0</v>
      </c>
      <c r="AA168">
        <v>99.127398869022727</v>
      </c>
      <c r="AB168">
        <v>27.376775329466909</v>
      </c>
      <c r="AC168">
        <v>120.49263535067439</v>
      </c>
      <c r="AD168">
        <v>0</v>
      </c>
      <c r="AE168">
        <v>0</v>
      </c>
      <c r="AF168" s="481">
        <v>0.16574193548149196</v>
      </c>
      <c r="AG168">
        <v>1.1108987844636431E-2</v>
      </c>
      <c r="AH168">
        <v>159.93291257601231</v>
      </c>
      <c r="AI168">
        <v>328.43454358982854</v>
      </c>
      <c r="AJ168">
        <v>265.45576585363597</v>
      </c>
      <c r="AK168">
        <v>0</v>
      </c>
      <c r="AL168">
        <v>0</v>
      </c>
      <c r="AM168" s="481">
        <v>0</v>
      </c>
      <c r="AN168">
        <v>0</v>
      </c>
      <c r="AO168">
        <v>0</v>
      </c>
      <c r="AP168">
        <v>0</v>
      </c>
      <c r="AQ168">
        <v>0</v>
      </c>
      <c r="AR168">
        <v>0</v>
      </c>
      <c r="AS168">
        <v>0</v>
      </c>
      <c r="AT168" s="481">
        <v>0</v>
      </c>
      <c r="AU168">
        <v>0</v>
      </c>
      <c r="AV168">
        <v>0</v>
      </c>
      <c r="AW168">
        <v>0</v>
      </c>
      <c r="AX168">
        <v>281.58719999995083</v>
      </c>
      <c r="AY168">
        <v>158.88593750004657</v>
      </c>
      <c r="AZ168">
        <v>71.539199998602271</v>
      </c>
      <c r="BB168" s="481">
        <v>73.704687500023283</v>
      </c>
      <c r="BC168">
        <v>60.454400001093745</v>
      </c>
      <c r="BD168">
        <v>73.263881481252611</v>
      </c>
      <c r="BV168" s="481">
        <v>0</v>
      </c>
      <c r="BW168">
        <v>0</v>
      </c>
      <c r="BX168">
        <v>2.4786684782498014E-2</v>
      </c>
      <c r="BY168">
        <v>2</v>
      </c>
      <c r="BZ168">
        <v>53.247916666790843</v>
      </c>
      <c r="CA168">
        <v>0.14092391304347984</v>
      </c>
      <c r="CB168">
        <v>3.193145161276334E-2</v>
      </c>
      <c r="CC168">
        <v>182.83570256922394</v>
      </c>
      <c r="CD168">
        <v>0</v>
      </c>
      <c r="CE168">
        <v>0.14092391304347984</v>
      </c>
    </row>
    <row r="169" spans="3:83" ht="15.75" customHeight="1" x14ac:dyDescent="0.2">
      <c r="C169" s="284">
        <v>46242.083333333336</v>
      </c>
      <c r="D169">
        <v>2825.0230724513531</v>
      </c>
      <c r="E169">
        <v>2808.4906666874886</v>
      </c>
      <c r="F169">
        <v>1874.4245797097683</v>
      </c>
      <c r="G169">
        <v>953.49240580201149</v>
      </c>
      <c r="H169">
        <v>414.75531034916639</v>
      </c>
      <c r="I169">
        <v>355.44949152320623</v>
      </c>
      <c r="J169">
        <v>389.55329982936382</v>
      </c>
      <c r="K169" s="481">
        <v>338.09355931729078</v>
      </c>
      <c r="L169">
        <v>375.33938983082771</v>
      </c>
      <c r="M169">
        <v>0</v>
      </c>
      <c r="N169">
        <v>0</v>
      </c>
      <c r="O169">
        <v>0</v>
      </c>
      <c r="P169">
        <v>16.384000000543892</v>
      </c>
      <c r="Q169">
        <v>100.42991304351017</v>
      </c>
      <c r="R169" s="481">
        <v>96.857043477706611</v>
      </c>
      <c r="S169">
        <v>68.322566183283925</v>
      </c>
      <c r="T169">
        <v>0</v>
      </c>
      <c r="U169">
        <v>0</v>
      </c>
      <c r="V169">
        <v>108.94469565246254</v>
      </c>
      <c r="W169">
        <v>0</v>
      </c>
      <c r="X169">
        <v>94.981287726201117</v>
      </c>
      <c r="Y169" s="481">
        <v>0.51025390625</v>
      </c>
      <c r="Z169">
        <v>0</v>
      </c>
      <c r="AA169">
        <v>105.47663839813322</v>
      </c>
      <c r="AB169">
        <v>26.981920322868973</v>
      </c>
      <c r="AC169">
        <v>120.04401588346809</v>
      </c>
      <c r="AD169">
        <v>0</v>
      </c>
      <c r="AE169">
        <v>0</v>
      </c>
      <c r="AF169" s="481">
        <v>0.1677419354855374</v>
      </c>
      <c r="AG169">
        <v>1.1337365591543858E-2</v>
      </c>
      <c r="AH169">
        <v>150.18279569968581</v>
      </c>
      <c r="AI169">
        <v>329.3183999999892</v>
      </c>
      <c r="AJ169">
        <v>265.43703414686024</v>
      </c>
      <c r="AK169">
        <v>0</v>
      </c>
      <c r="AL169">
        <v>0</v>
      </c>
      <c r="AM169" s="481">
        <v>0</v>
      </c>
      <c r="AN169">
        <v>0</v>
      </c>
      <c r="AO169">
        <v>0</v>
      </c>
      <c r="AP169">
        <v>0</v>
      </c>
      <c r="AQ169">
        <v>0</v>
      </c>
      <c r="AR169">
        <v>0</v>
      </c>
      <c r="AS169">
        <v>0</v>
      </c>
      <c r="AT169" s="481">
        <v>0</v>
      </c>
      <c r="AU169">
        <v>0</v>
      </c>
      <c r="AV169">
        <v>0</v>
      </c>
      <c r="AW169">
        <v>0</v>
      </c>
      <c r="AX169">
        <v>276.3648000000976</v>
      </c>
      <c r="AY169">
        <v>158.33750000002328</v>
      </c>
      <c r="AZ169">
        <v>71.462400000542402</v>
      </c>
      <c r="BB169" s="481">
        <v>73.706421493901871</v>
      </c>
      <c r="BC169">
        <v>59.782399999909103</v>
      </c>
      <c r="BD169">
        <v>73.094399999827147</v>
      </c>
      <c r="BV169" s="481">
        <v>0</v>
      </c>
      <c r="BW169">
        <v>0</v>
      </c>
      <c r="BX169">
        <v>1.4572010869642327E-2</v>
      </c>
      <c r="BY169">
        <v>2</v>
      </c>
      <c r="BZ169">
        <v>53.639583333395422</v>
      </c>
      <c r="CA169">
        <v>0.14314130434740946</v>
      </c>
      <c r="CB169">
        <v>3.6967741935541198E-2</v>
      </c>
      <c r="CC169">
        <v>158.12881356012076</v>
      </c>
      <c r="CD169">
        <v>0</v>
      </c>
      <c r="CE169">
        <v>0.14314130434740946</v>
      </c>
    </row>
    <row r="170" spans="3:83" ht="15.75" customHeight="1" x14ac:dyDescent="0.2">
      <c r="C170" s="284">
        <v>46242.125</v>
      </c>
      <c r="D170">
        <v>2807.1253333389759</v>
      </c>
      <c r="E170">
        <v>2807.3034202754498</v>
      </c>
      <c r="F170">
        <v>1857.5359999835491</v>
      </c>
      <c r="G170">
        <v>953.19559420645237</v>
      </c>
      <c r="H170">
        <v>425.16946814581752</v>
      </c>
      <c r="I170">
        <v>337.01749152690172</v>
      </c>
      <c r="J170">
        <v>382.59416948258877</v>
      </c>
      <c r="K170" s="481">
        <v>332.53966102004051</v>
      </c>
      <c r="L170">
        <v>380.88730333372951</v>
      </c>
      <c r="M170">
        <v>0</v>
      </c>
      <c r="N170">
        <v>0</v>
      </c>
      <c r="O170">
        <v>0</v>
      </c>
      <c r="P170">
        <v>30.207999999634922</v>
      </c>
      <c r="Q170">
        <v>100.51895652152598</v>
      </c>
      <c r="R170" s="481">
        <v>97.079652174375951</v>
      </c>
      <c r="S170">
        <v>68.581781642511487</v>
      </c>
      <c r="T170">
        <v>0</v>
      </c>
      <c r="U170">
        <v>0</v>
      </c>
      <c r="V170">
        <v>108.77916003670543</v>
      </c>
      <c r="W170">
        <v>0</v>
      </c>
      <c r="X170">
        <v>94.69409937877208</v>
      </c>
      <c r="Y170" s="481">
        <v>0</v>
      </c>
      <c r="Z170">
        <v>0</v>
      </c>
      <c r="AA170">
        <v>97.98205551225692</v>
      </c>
      <c r="AB170">
        <v>27.11068517062813</v>
      </c>
      <c r="AC170">
        <v>108.8404838591814</v>
      </c>
      <c r="AD170">
        <v>0</v>
      </c>
      <c r="AE170">
        <v>0</v>
      </c>
      <c r="AF170" s="481">
        <v>0.16774193548917538</v>
      </c>
      <c r="AG170">
        <v>1.113037634399916E-2</v>
      </c>
      <c r="AH170">
        <v>146.38709677383304</v>
      </c>
      <c r="AI170">
        <v>329.06239999993704</v>
      </c>
      <c r="AJ170">
        <v>265.79626666661352</v>
      </c>
      <c r="AK170">
        <v>0</v>
      </c>
      <c r="AL170">
        <v>0</v>
      </c>
      <c r="AM170" s="481">
        <v>0</v>
      </c>
      <c r="AN170">
        <v>0</v>
      </c>
      <c r="AO170">
        <v>0</v>
      </c>
      <c r="AP170">
        <v>0</v>
      </c>
      <c r="AQ170">
        <v>0</v>
      </c>
      <c r="AR170">
        <v>0</v>
      </c>
      <c r="AS170">
        <v>0</v>
      </c>
      <c r="AT170" s="481">
        <v>0</v>
      </c>
      <c r="AU170">
        <v>0</v>
      </c>
      <c r="AV170">
        <v>0</v>
      </c>
      <c r="AW170">
        <v>0</v>
      </c>
      <c r="AX170">
        <v>275.63199999975041</v>
      </c>
      <c r="AY170">
        <v>158.70156249997672</v>
      </c>
      <c r="AZ170">
        <v>71.660800000652671</v>
      </c>
      <c r="BB170" s="481">
        <v>73.975609756074846</v>
      </c>
      <c r="BC170">
        <v>60.377681012265384</v>
      </c>
      <c r="BD170">
        <v>73.068800000473857</v>
      </c>
      <c r="BV170" s="481">
        <v>0</v>
      </c>
      <c r="BW170">
        <v>0</v>
      </c>
      <c r="BX170">
        <v>5.0815217377930821E-4</v>
      </c>
      <c r="BY170">
        <v>1</v>
      </c>
      <c r="BZ170">
        <v>51.779166666558012</v>
      </c>
      <c r="CA170">
        <v>0.14817391304404737</v>
      </c>
      <c r="CB170">
        <v>3.5986676017046193E-2</v>
      </c>
      <c r="CC170">
        <v>175.43333333265036</v>
      </c>
      <c r="CD170">
        <v>0</v>
      </c>
      <c r="CE170">
        <v>0.14817391304404737</v>
      </c>
    </row>
    <row r="171" spans="3:83" ht="15.75" customHeight="1" x14ac:dyDescent="0.2">
      <c r="C171" s="284">
        <v>46242.166666666664</v>
      </c>
      <c r="D171">
        <v>2803.7119999825954</v>
      </c>
      <c r="E171">
        <v>2787.629232198</v>
      </c>
      <c r="F171">
        <v>1869.2303768396378</v>
      </c>
      <c r="G171">
        <v>943.78666666150093</v>
      </c>
      <c r="H171">
        <v>416.8410146124661</v>
      </c>
      <c r="I171">
        <v>341.1134915240109</v>
      </c>
      <c r="J171">
        <v>382.35956517606974</v>
      </c>
      <c r="K171" s="481">
        <v>336.63566102087498</v>
      </c>
      <c r="L171">
        <v>379.76275862008333</v>
      </c>
      <c r="M171">
        <v>0</v>
      </c>
      <c r="N171">
        <v>0</v>
      </c>
      <c r="O171">
        <v>0</v>
      </c>
      <c r="P171">
        <v>18.432000000029802</v>
      </c>
      <c r="Q171">
        <v>100.34109905874357</v>
      </c>
      <c r="R171" s="481">
        <v>96.834782608319074</v>
      </c>
      <c r="S171">
        <v>66.722444183193147</v>
      </c>
      <c r="T171">
        <v>0</v>
      </c>
      <c r="U171">
        <v>0</v>
      </c>
      <c r="V171">
        <v>107.00969330780208</v>
      </c>
      <c r="W171">
        <v>0</v>
      </c>
      <c r="X171">
        <v>94.914596273563802</v>
      </c>
      <c r="Y171" s="481">
        <v>0</v>
      </c>
      <c r="Z171">
        <v>0</v>
      </c>
      <c r="AA171">
        <v>90.142207154072821</v>
      </c>
      <c r="AB171">
        <v>27.40173718938604</v>
      </c>
      <c r="AC171">
        <v>119.62732919212431</v>
      </c>
      <c r="AD171">
        <v>0</v>
      </c>
      <c r="AE171">
        <v>0</v>
      </c>
      <c r="AF171" s="481">
        <v>0.16574193547785399</v>
      </c>
      <c r="AG171">
        <v>1.1196236559271711E-2</v>
      </c>
      <c r="AH171">
        <v>151.89784946199507</v>
      </c>
      <c r="AI171">
        <v>328.16639999998733</v>
      </c>
      <c r="AJ171">
        <v>264.46112820506096</v>
      </c>
      <c r="AK171">
        <v>0</v>
      </c>
      <c r="AL171">
        <v>0</v>
      </c>
      <c r="AM171" s="481">
        <v>0</v>
      </c>
      <c r="AN171">
        <v>0</v>
      </c>
      <c r="AO171">
        <v>0</v>
      </c>
      <c r="AP171">
        <v>0</v>
      </c>
      <c r="AQ171">
        <v>0</v>
      </c>
      <c r="AR171">
        <v>0</v>
      </c>
      <c r="AS171">
        <v>0</v>
      </c>
      <c r="AT171" s="481">
        <v>0</v>
      </c>
      <c r="AU171">
        <v>0</v>
      </c>
      <c r="AV171">
        <v>0</v>
      </c>
      <c r="AW171">
        <v>0</v>
      </c>
      <c r="AX171">
        <v>272.18240000028163</v>
      </c>
      <c r="AY171">
        <v>158.34843749995343</v>
      </c>
      <c r="AZ171">
        <v>71.148800000548363</v>
      </c>
      <c r="BB171" s="481">
        <v>73.559451219509356</v>
      </c>
      <c r="BC171">
        <v>59.891118987463415</v>
      </c>
      <c r="BD171">
        <v>73.533893670886755</v>
      </c>
      <c r="BV171" s="481">
        <v>0</v>
      </c>
      <c r="BW171">
        <v>0</v>
      </c>
      <c r="BX171">
        <v>2.0361413043588072E-2</v>
      </c>
      <c r="BY171">
        <v>2</v>
      </c>
      <c r="BZ171">
        <v>52.016666666604578</v>
      </c>
      <c r="CA171">
        <v>0.14634782608754904</v>
      </c>
      <c r="CB171">
        <v>3.4670582047510834E-2</v>
      </c>
      <c r="CC171">
        <v>154.86666666716337</v>
      </c>
      <c r="CD171">
        <v>0</v>
      </c>
      <c r="CE171">
        <v>0.14634782608754904</v>
      </c>
    </row>
    <row r="172" spans="3:83" ht="15.75" customHeight="1" x14ac:dyDescent="0.2">
      <c r="C172" s="284">
        <v>46242.208333333336</v>
      </c>
      <c r="D172">
        <v>2741.5893333554268</v>
      </c>
      <c r="E172">
        <v>2741.7926808595657</v>
      </c>
      <c r="F172">
        <v>1808.2949565052986</v>
      </c>
      <c r="G172">
        <v>944.12800000607967</v>
      </c>
      <c r="H172">
        <v>412.3907142020762</v>
      </c>
      <c r="I172">
        <v>334.82226534560323</v>
      </c>
      <c r="J172">
        <v>363.11243482679129</v>
      </c>
      <c r="K172" s="481">
        <v>339.75972881168127</v>
      </c>
      <c r="L172">
        <v>362.17461601272225</v>
      </c>
      <c r="M172">
        <v>0</v>
      </c>
      <c r="N172">
        <v>0</v>
      </c>
      <c r="O172">
        <v>0</v>
      </c>
      <c r="P172">
        <v>13.824000000022352</v>
      </c>
      <c r="Q172">
        <v>100.54580105887726</v>
      </c>
      <c r="R172" s="481">
        <v>97.186875362414867</v>
      </c>
      <c r="S172">
        <v>68.75468108151108</v>
      </c>
      <c r="T172">
        <v>0</v>
      </c>
      <c r="U172">
        <v>0</v>
      </c>
      <c r="V172">
        <v>110.9047494744882</v>
      </c>
      <c r="W172">
        <v>0</v>
      </c>
      <c r="X172">
        <v>92.644875776488334</v>
      </c>
      <c r="Y172" s="481">
        <v>0</v>
      </c>
      <c r="Z172">
        <v>0</v>
      </c>
      <c r="AA172">
        <v>87.496855346020311</v>
      </c>
      <c r="AB172">
        <v>26.774844720494002</v>
      </c>
      <c r="AC172">
        <v>121.04144620802253</v>
      </c>
      <c r="AD172">
        <v>0</v>
      </c>
      <c r="AE172">
        <v>0</v>
      </c>
      <c r="AF172" s="481">
        <v>0.16574193548512994</v>
      </c>
      <c r="AG172">
        <v>1.1271505376271307E-2</v>
      </c>
      <c r="AH172">
        <v>153.52150537725538</v>
      </c>
      <c r="AI172">
        <v>313.4175999998115</v>
      </c>
      <c r="AJ172">
        <v>251.38740512821823</v>
      </c>
      <c r="AK172">
        <v>0</v>
      </c>
      <c r="AL172">
        <v>0</v>
      </c>
      <c r="AM172" s="481">
        <v>0</v>
      </c>
      <c r="AN172">
        <v>0</v>
      </c>
      <c r="AO172">
        <v>0</v>
      </c>
      <c r="AP172">
        <v>0</v>
      </c>
      <c r="AQ172">
        <v>0</v>
      </c>
      <c r="AR172">
        <v>0</v>
      </c>
      <c r="AS172">
        <v>0</v>
      </c>
      <c r="AT172" s="481">
        <v>0</v>
      </c>
      <c r="AU172">
        <v>0</v>
      </c>
      <c r="AV172">
        <v>0</v>
      </c>
      <c r="AW172">
        <v>0</v>
      </c>
      <c r="AX172">
        <v>275.72479999950156</v>
      </c>
      <c r="AY172">
        <v>155.64765625004657</v>
      </c>
      <c r="AZ172">
        <v>70.105599999427795</v>
      </c>
      <c r="BB172" s="481">
        <v>74.24054878053721</v>
      </c>
      <c r="BC172">
        <v>60.732128394767642</v>
      </c>
      <c r="BD172">
        <v>73.235443037934601</v>
      </c>
      <c r="BV172" s="481">
        <v>0</v>
      </c>
      <c r="BW172">
        <v>0</v>
      </c>
      <c r="BX172">
        <v>3.0256793478201871E-2</v>
      </c>
      <c r="BY172">
        <v>3</v>
      </c>
      <c r="BZ172">
        <v>51.883333333302289</v>
      </c>
      <c r="CA172">
        <v>0.13176086956445943</v>
      </c>
      <c r="CB172">
        <v>3.1879032258075313E-2</v>
      </c>
      <c r="CC172">
        <v>141.84999999962747</v>
      </c>
      <c r="CD172">
        <v>0</v>
      </c>
      <c r="CE172">
        <v>0.13176086956445943</v>
      </c>
    </row>
    <row r="173" spans="3:83" ht="15.75" customHeight="1" x14ac:dyDescent="0.2">
      <c r="C173" s="284">
        <v>46242.25</v>
      </c>
      <c r="D173">
        <v>2714.0452173650265</v>
      </c>
      <c r="E173">
        <v>2680.8319999873638</v>
      </c>
      <c r="F173">
        <v>1746.944000005722</v>
      </c>
      <c r="G173">
        <v>964.60799999535084</v>
      </c>
      <c r="H173">
        <v>387.31498305127025</v>
      </c>
      <c r="I173">
        <v>342.8227516040206</v>
      </c>
      <c r="J173">
        <v>369.47308474779129</v>
      </c>
      <c r="K173" s="481">
        <v>324.41708474606276</v>
      </c>
      <c r="L173">
        <v>312.64976271241903</v>
      </c>
      <c r="M173">
        <v>0</v>
      </c>
      <c r="N173">
        <v>0</v>
      </c>
      <c r="O173">
        <v>0</v>
      </c>
      <c r="P173">
        <v>0</v>
      </c>
      <c r="Q173">
        <v>100.49806606629863</v>
      </c>
      <c r="R173" s="481">
        <v>96.994689855258912</v>
      </c>
      <c r="S173">
        <v>64.737135604955256</v>
      </c>
      <c r="T173">
        <v>0</v>
      </c>
      <c r="U173">
        <v>0</v>
      </c>
      <c r="V173">
        <v>106.0465710926801</v>
      </c>
      <c r="W173">
        <v>0</v>
      </c>
      <c r="X173">
        <v>95.029037266969681</v>
      </c>
      <c r="Y173" s="481">
        <v>0</v>
      </c>
      <c r="Z173">
        <v>0.8427734375</v>
      </c>
      <c r="AA173">
        <v>80.5078125</v>
      </c>
      <c r="AB173">
        <v>27.159355590119958</v>
      </c>
      <c r="AC173">
        <v>131.17283950652927</v>
      </c>
      <c r="AD173">
        <v>0</v>
      </c>
      <c r="AE173">
        <v>0</v>
      </c>
      <c r="AF173" s="481">
        <v>0.16496774193365127</v>
      </c>
      <c r="AG173">
        <v>1.1108870967746043E-2</v>
      </c>
      <c r="AH173">
        <v>139.18279569875449</v>
      </c>
      <c r="AI173">
        <v>322.31680000014603</v>
      </c>
      <c r="AJ173">
        <v>260.65919999964535</v>
      </c>
      <c r="AK173">
        <v>0</v>
      </c>
      <c r="AL173">
        <v>0</v>
      </c>
      <c r="AM173" s="481">
        <v>0</v>
      </c>
      <c r="AN173">
        <v>0</v>
      </c>
      <c r="AO173">
        <v>0</v>
      </c>
      <c r="AP173">
        <v>0</v>
      </c>
      <c r="AQ173">
        <v>0</v>
      </c>
      <c r="AR173">
        <v>0</v>
      </c>
      <c r="AS173">
        <v>0</v>
      </c>
      <c r="AT173" s="481">
        <v>0</v>
      </c>
      <c r="AU173">
        <v>0</v>
      </c>
      <c r="AV173">
        <v>0</v>
      </c>
      <c r="AW173">
        <v>0</v>
      </c>
      <c r="AX173">
        <v>273.02080000052229</v>
      </c>
      <c r="AY173">
        <v>151.26796874997672</v>
      </c>
      <c r="AZ173">
        <v>70.636799998581409</v>
      </c>
      <c r="BB173" s="481">
        <v>78.922756410203874</v>
      </c>
      <c r="BC173">
        <v>64.176347554661334</v>
      </c>
      <c r="BD173">
        <v>74.990663290955126</v>
      </c>
      <c r="BV173" s="481">
        <v>0.8427734375</v>
      </c>
      <c r="BW173">
        <v>7.9916666666977108</v>
      </c>
      <c r="BX173">
        <v>3.1067277349279721E-2</v>
      </c>
      <c r="BY173">
        <v>4</v>
      </c>
      <c r="BZ173">
        <v>52.658333333441988</v>
      </c>
      <c r="CA173">
        <v>9.2323983169080748E-2</v>
      </c>
      <c r="CB173">
        <v>3.0685483870911412E-2</v>
      </c>
      <c r="CC173">
        <v>119.54999999981374</v>
      </c>
      <c r="CD173">
        <v>0</v>
      </c>
      <c r="CE173">
        <v>9.2323983169080748E-2</v>
      </c>
    </row>
    <row r="174" spans="3:83" ht="15.75" customHeight="1" x14ac:dyDescent="0.2">
      <c r="C174" s="284">
        <v>46242.291666666664</v>
      </c>
      <c r="D174">
        <v>2840.1307826340199</v>
      </c>
      <c r="E174">
        <v>2840.3979130387306</v>
      </c>
      <c r="F174">
        <v>1853.1785531938076</v>
      </c>
      <c r="G174">
        <v>999.42399999499321</v>
      </c>
      <c r="H174">
        <v>373.08311863988638</v>
      </c>
      <c r="I174">
        <v>337.50166218727827</v>
      </c>
      <c r="J174">
        <v>378.42874576151371</v>
      </c>
      <c r="K174" s="481">
        <v>333.4254120439291</v>
      </c>
      <c r="L174">
        <v>425.60216949135065</v>
      </c>
      <c r="M174">
        <v>0</v>
      </c>
      <c r="N174">
        <v>0</v>
      </c>
      <c r="O174">
        <v>0</v>
      </c>
      <c r="P174">
        <v>13.824000000022352</v>
      </c>
      <c r="Q174">
        <v>100.40146859921515</v>
      </c>
      <c r="R174" s="481">
        <v>96.805101449135691</v>
      </c>
      <c r="S174">
        <v>51.545043477788568</v>
      </c>
      <c r="T174">
        <v>0</v>
      </c>
      <c r="U174">
        <v>0</v>
      </c>
      <c r="V174">
        <v>98.65225893817842</v>
      </c>
      <c r="W174">
        <v>0</v>
      </c>
      <c r="X174">
        <v>94.655221992172301</v>
      </c>
      <c r="Y174" s="481">
        <v>0</v>
      </c>
      <c r="Z174">
        <v>6.4749999999767169</v>
      </c>
      <c r="AA174">
        <v>110.9347340837121</v>
      </c>
      <c r="AB174">
        <v>26.618594720494002</v>
      </c>
      <c r="AC174">
        <v>103.47826086916029</v>
      </c>
      <c r="AD174">
        <v>0</v>
      </c>
      <c r="AE174">
        <v>0</v>
      </c>
      <c r="AF174" s="481">
        <v>0.16451612903256319</v>
      </c>
      <c r="AG174">
        <v>1.1172043010674315E-2</v>
      </c>
      <c r="AH174">
        <v>149.50537634361535</v>
      </c>
      <c r="AI174">
        <v>326.97279999987222</v>
      </c>
      <c r="AJ174">
        <v>263.23017142899334</v>
      </c>
      <c r="AK174">
        <v>0</v>
      </c>
      <c r="AL174">
        <v>0</v>
      </c>
      <c r="AM174" s="481">
        <v>0</v>
      </c>
      <c r="AN174">
        <v>0</v>
      </c>
      <c r="AO174">
        <v>0</v>
      </c>
      <c r="AP174">
        <v>0</v>
      </c>
      <c r="AQ174">
        <v>0</v>
      </c>
      <c r="AR174">
        <v>0</v>
      </c>
      <c r="AS174">
        <v>0</v>
      </c>
      <c r="AT174" s="481">
        <v>0</v>
      </c>
      <c r="AU174">
        <v>0</v>
      </c>
      <c r="AV174">
        <v>0</v>
      </c>
      <c r="AW174">
        <v>0</v>
      </c>
      <c r="AX174">
        <v>270.82559999963269</v>
      </c>
      <c r="AY174">
        <v>144.60312500002328</v>
      </c>
      <c r="AZ174">
        <v>66.028800001367927</v>
      </c>
      <c r="BB174" s="481">
        <v>81.778034728951752</v>
      </c>
      <c r="BC174">
        <v>67.799553680233657</v>
      </c>
      <c r="BD174">
        <v>78.566400000825524</v>
      </c>
      <c r="BV174" s="481">
        <v>6.4749999999767169</v>
      </c>
      <c r="BW174">
        <v>32.070833333302289</v>
      </c>
      <c r="BX174">
        <v>2.3423387096840997E-2</v>
      </c>
      <c r="BY174">
        <v>2</v>
      </c>
      <c r="BZ174">
        <v>56.986925287405029</v>
      </c>
      <c r="CA174">
        <v>0.14713978494728508</v>
      </c>
      <c r="CB174">
        <v>3.3403225806523551E-2</v>
      </c>
      <c r="CC174">
        <v>159.85833333339542</v>
      </c>
      <c r="CD174">
        <v>0</v>
      </c>
      <c r="CE174">
        <v>0.14713978494728508</v>
      </c>
    </row>
    <row r="175" spans="3:83" ht="15.75" customHeight="1" x14ac:dyDescent="0.2">
      <c r="C175" s="284">
        <v>46242.333333333336</v>
      </c>
      <c r="D175">
        <v>2802.3611914813519</v>
      </c>
      <c r="E175">
        <v>2790.9194202721119</v>
      </c>
      <c r="F175">
        <v>1844.8267801403999</v>
      </c>
      <c r="G175">
        <v>971.64243479073048</v>
      </c>
      <c r="H175">
        <v>374.67986441031098</v>
      </c>
      <c r="I175">
        <v>345.90013793110847</v>
      </c>
      <c r="J175">
        <v>372.59715253859758</v>
      </c>
      <c r="K175" s="481">
        <v>339.82675861567259</v>
      </c>
      <c r="L175">
        <v>405.22630508616567</v>
      </c>
      <c r="M175">
        <v>0</v>
      </c>
      <c r="N175">
        <v>0</v>
      </c>
      <c r="O175">
        <v>0</v>
      </c>
      <c r="P175">
        <v>15.360000000335276</v>
      </c>
      <c r="Q175">
        <v>100.30747826071456</v>
      </c>
      <c r="R175" s="481">
        <v>96.995555555913597</v>
      </c>
      <c r="S175">
        <v>25.377391304820776</v>
      </c>
      <c r="T175">
        <v>0</v>
      </c>
      <c r="U175">
        <v>0</v>
      </c>
      <c r="V175">
        <v>116.12061062734574</v>
      </c>
      <c r="W175">
        <v>0</v>
      </c>
      <c r="X175">
        <v>94.855647572781891</v>
      </c>
      <c r="Y175" s="481">
        <v>0</v>
      </c>
      <c r="Z175">
        <v>18.552596932917368</v>
      </c>
      <c r="AA175">
        <v>110.44875776395202</v>
      </c>
      <c r="AB175">
        <v>27.020186335314065</v>
      </c>
      <c r="AC175">
        <v>124.13421550113708</v>
      </c>
      <c r="AD175">
        <v>0</v>
      </c>
      <c r="AE175">
        <v>0</v>
      </c>
      <c r="AF175" s="481">
        <v>0.16574193548149196</v>
      </c>
      <c r="AG175">
        <v>1.1170698924615863E-2</v>
      </c>
      <c r="AH175">
        <v>153.14516129065305</v>
      </c>
      <c r="AI175">
        <v>329.28640000009909</v>
      </c>
      <c r="AJ175">
        <v>265.78989010956138</v>
      </c>
      <c r="AK175">
        <v>0</v>
      </c>
      <c r="AL175">
        <v>0</v>
      </c>
      <c r="AM175" s="481">
        <v>0</v>
      </c>
      <c r="AN175">
        <v>0</v>
      </c>
      <c r="AO175">
        <v>0</v>
      </c>
      <c r="AP175">
        <v>0</v>
      </c>
      <c r="AQ175">
        <v>0</v>
      </c>
      <c r="AR175">
        <v>0</v>
      </c>
      <c r="AS175">
        <v>0</v>
      </c>
      <c r="AT175" s="481">
        <v>0</v>
      </c>
      <c r="AU175">
        <v>0</v>
      </c>
      <c r="AV175">
        <v>0</v>
      </c>
      <c r="AW175">
        <v>0</v>
      </c>
      <c r="AX175">
        <v>263.07839999999851</v>
      </c>
      <c r="AY175">
        <v>134.39453125</v>
      </c>
      <c r="AZ175">
        <v>54.489599999040365</v>
      </c>
      <c r="BB175" s="481">
        <v>82.223745897877961</v>
      </c>
      <c r="BC175">
        <v>67.81677037011832</v>
      </c>
      <c r="BD175">
        <v>79.60384810063988</v>
      </c>
      <c r="BV175" s="481">
        <v>18.552596932917368</v>
      </c>
      <c r="BW175">
        <v>32.193855932215229</v>
      </c>
      <c r="BX175">
        <v>1.0532258064358757E-2</v>
      </c>
      <c r="BY175">
        <v>2</v>
      </c>
      <c r="BZ175">
        <v>54.304741379339248</v>
      </c>
      <c r="CA175">
        <v>0.1372419354838712</v>
      </c>
      <c r="CB175">
        <v>2.6225806451748213E-2</v>
      </c>
      <c r="CC175">
        <v>165.84166666679084</v>
      </c>
      <c r="CD175">
        <v>0</v>
      </c>
      <c r="CE175">
        <v>0.1372419354838712</v>
      </c>
    </row>
    <row r="176" spans="3:83" ht="15.75" customHeight="1" x14ac:dyDescent="0.2">
      <c r="C176" s="284">
        <v>46242.375</v>
      </c>
      <c r="D176">
        <v>2763.4201418459415</v>
      </c>
      <c r="E176">
        <v>2758.2701449394226</v>
      </c>
      <c r="F176">
        <v>1824.7679999768734</v>
      </c>
      <c r="G176">
        <v>953.13623188436031</v>
      </c>
      <c r="H176">
        <v>353.92216949164867</v>
      </c>
      <c r="I176">
        <v>331.0177253074944</v>
      </c>
      <c r="J176">
        <v>382.59416949748993</v>
      </c>
      <c r="K176" s="481">
        <v>337.00193103402853</v>
      </c>
      <c r="L176">
        <v>418.31267796456814</v>
      </c>
      <c r="M176">
        <v>0</v>
      </c>
      <c r="N176">
        <v>0</v>
      </c>
      <c r="O176">
        <v>0</v>
      </c>
      <c r="P176">
        <v>16.38399999961257</v>
      </c>
      <c r="Q176">
        <v>100.48556521721184</v>
      </c>
      <c r="R176" s="481">
        <v>96.881777777336538</v>
      </c>
      <c r="S176">
        <v>4.8194782612845302</v>
      </c>
      <c r="T176">
        <v>0</v>
      </c>
      <c r="U176">
        <v>0</v>
      </c>
      <c r="V176">
        <v>123.60347826126963</v>
      </c>
      <c r="W176">
        <v>0</v>
      </c>
      <c r="X176">
        <v>94.733369030058384</v>
      </c>
      <c r="Y176" s="481">
        <v>0</v>
      </c>
      <c r="Z176">
        <v>32.158938635839149</v>
      </c>
      <c r="AA176">
        <v>110.85403726715595</v>
      </c>
      <c r="AB176">
        <v>26.736024844925851</v>
      </c>
      <c r="AC176">
        <v>124.28752363007516</v>
      </c>
      <c r="AD176">
        <v>0</v>
      </c>
      <c r="AE176">
        <v>0</v>
      </c>
      <c r="AF176" s="481">
        <v>0.1657419354924059</v>
      </c>
      <c r="AG176">
        <v>1.1358870967796975E-2</v>
      </c>
      <c r="AH176">
        <v>151.50537634454668</v>
      </c>
      <c r="AI176">
        <v>324.81920000002719</v>
      </c>
      <c r="AJ176">
        <v>262.25033846125007</v>
      </c>
      <c r="AK176">
        <v>0</v>
      </c>
      <c r="AL176">
        <v>0</v>
      </c>
      <c r="AM176" s="481">
        <v>0</v>
      </c>
      <c r="AN176">
        <v>0</v>
      </c>
      <c r="AO176">
        <v>0</v>
      </c>
      <c r="AP176">
        <v>0</v>
      </c>
      <c r="AQ176">
        <v>0</v>
      </c>
      <c r="AR176">
        <v>0</v>
      </c>
      <c r="AS176">
        <v>0</v>
      </c>
      <c r="AT176" s="481">
        <v>0</v>
      </c>
      <c r="AU176">
        <v>0</v>
      </c>
      <c r="AV176">
        <v>0</v>
      </c>
      <c r="AW176">
        <v>0</v>
      </c>
      <c r="AX176">
        <v>262.83840000024065</v>
      </c>
      <c r="AY176">
        <v>124.2073206017958</v>
      </c>
      <c r="AZ176">
        <v>49.900800000876188</v>
      </c>
      <c r="BB176" s="481">
        <v>82.866869212943129</v>
      </c>
      <c r="BC176">
        <v>68.846663291566074</v>
      </c>
      <c r="BD176">
        <v>79.692151898518205</v>
      </c>
      <c r="BV176" s="481">
        <v>32.158938635839149</v>
      </c>
      <c r="BW176">
        <v>33.559269067831337</v>
      </c>
      <c r="BX176">
        <v>2.5532258064572488E-2</v>
      </c>
      <c r="BY176">
        <v>1</v>
      </c>
      <c r="BZ176">
        <v>56.862499999813735</v>
      </c>
      <c r="CA176">
        <v>0.13593548387052579</v>
      </c>
      <c r="CB176">
        <v>3.6020161290252872E-2</v>
      </c>
      <c r="CC176">
        <v>162.10000000055879</v>
      </c>
      <c r="CD176">
        <v>0</v>
      </c>
      <c r="CE176">
        <v>0.13593548387052579</v>
      </c>
    </row>
    <row r="177" spans="3:83" ht="15.75" customHeight="1" x14ac:dyDescent="0.2">
      <c r="C177" s="284">
        <v>46242.416666666664</v>
      </c>
      <c r="D177">
        <v>2807.8079999685287</v>
      </c>
      <c r="E177">
        <v>2807.5111884176731</v>
      </c>
      <c r="F177">
        <v>1840.8551884293556</v>
      </c>
      <c r="G177">
        <v>969.49055071175098</v>
      </c>
      <c r="H177">
        <v>364.68284745514393</v>
      </c>
      <c r="I177">
        <v>343.64745762571692</v>
      </c>
      <c r="J177">
        <v>377.17911864817142</v>
      </c>
      <c r="K177" s="481">
        <v>337.53816949576139</v>
      </c>
      <c r="L177">
        <v>414.73735593259335</v>
      </c>
      <c r="M177">
        <v>0</v>
      </c>
      <c r="N177">
        <v>0</v>
      </c>
      <c r="O177">
        <v>0</v>
      </c>
      <c r="P177">
        <v>17.919999999925494</v>
      </c>
      <c r="Q177">
        <v>100.04282125644386</v>
      </c>
      <c r="R177" s="481">
        <v>96.723478260915726</v>
      </c>
      <c r="S177">
        <v>8.9266086956486106</v>
      </c>
      <c r="T177">
        <v>0</v>
      </c>
      <c r="U177">
        <v>0</v>
      </c>
      <c r="V177">
        <v>128.83478260878474</v>
      </c>
      <c r="W177">
        <v>0</v>
      </c>
      <c r="X177">
        <v>94.63774898275733</v>
      </c>
      <c r="Y177" s="481">
        <v>0</v>
      </c>
      <c r="Z177">
        <v>29.731107660452835</v>
      </c>
      <c r="AA177">
        <v>116.20778338517994</v>
      </c>
      <c r="AB177">
        <v>27.156444099266082</v>
      </c>
      <c r="AC177">
        <v>127.31874999962747</v>
      </c>
      <c r="AD177">
        <v>0</v>
      </c>
      <c r="AE177">
        <v>0</v>
      </c>
      <c r="AF177" s="481">
        <v>0.16574193548149196</v>
      </c>
      <c r="AG177">
        <v>1.1733870967873372E-2</v>
      </c>
      <c r="AH177">
        <v>155.07526881620288</v>
      </c>
      <c r="AI177">
        <v>324.09920000005513</v>
      </c>
      <c r="AJ177">
        <v>261.10720000043511</v>
      </c>
      <c r="AK177">
        <v>0</v>
      </c>
      <c r="AL177">
        <v>0</v>
      </c>
      <c r="AM177" s="481">
        <v>0</v>
      </c>
      <c r="AN177">
        <v>0</v>
      </c>
      <c r="AO177">
        <v>0</v>
      </c>
      <c r="AP177">
        <v>0</v>
      </c>
      <c r="AQ177">
        <v>0</v>
      </c>
      <c r="AR177">
        <v>0</v>
      </c>
      <c r="AS177">
        <v>0</v>
      </c>
      <c r="AT177" s="481">
        <v>0</v>
      </c>
      <c r="AU177">
        <v>0</v>
      </c>
      <c r="AV177">
        <v>0</v>
      </c>
      <c r="AW177">
        <v>0</v>
      </c>
      <c r="AX177">
        <v>259.51040000002831</v>
      </c>
      <c r="AY177">
        <v>134.65439814818092</v>
      </c>
      <c r="AZ177">
        <v>49.132799999788404</v>
      </c>
      <c r="BB177" s="481">
        <v>83.480353009188548</v>
      </c>
      <c r="BC177">
        <v>69.060536708682775</v>
      </c>
      <c r="BD177">
        <v>79.667200000025332</v>
      </c>
      <c r="BV177" s="481">
        <v>29.731107660452835</v>
      </c>
      <c r="BW177">
        <v>33.392002118634991</v>
      </c>
      <c r="BX177">
        <v>2.587499999992815E-2</v>
      </c>
      <c r="BY177">
        <v>2</v>
      </c>
      <c r="BZ177">
        <v>58.206250000046566</v>
      </c>
      <c r="CA177">
        <v>0.13483870967684197</v>
      </c>
      <c r="CB177">
        <v>3.316129032259596E-2</v>
      </c>
      <c r="CC177">
        <v>155.56774193514138</v>
      </c>
      <c r="CD177">
        <v>0</v>
      </c>
      <c r="CE177">
        <v>0.13483870967684197</v>
      </c>
    </row>
    <row r="178" spans="3:83" ht="15.75" customHeight="1" x14ac:dyDescent="0.2">
      <c r="C178" s="284">
        <v>46242.458333333336</v>
      </c>
      <c r="D178">
        <v>2796.7369275689125</v>
      </c>
      <c r="E178">
        <v>2780.5013333261013</v>
      </c>
      <c r="F178">
        <v>1813.6375651955605</v>
      </c>
      <c r="G178">
        <v>996.93078261613846</v>
      </c>
      <c r="H178">
        <v>367.1599579192698</v>
      </c>
      <c r="I178">
        <v>327.19403389841318</v>
      </c>
      <c r="J178">
        <v>366.48786439746618</v>
      </c>
      <c r="K178" s="481">
        <v>325.18074575811625</v>
      </c>
      <c r="L178">
        <v>401.06088135391474</v>
      </c>
      <c r="M178">
        <v>0</v>
      </c>
      <c r="N178">
        <v>0</v>
      </c>
      <c r="O178">
        <v>0</v>
      </c>
      <c r="P178">
        <v>19.456000000238419</v>
      </c>
      <c r="Q178">
        <v>100.13804830890149</v>
      </c>
      <c r="R178" s="481">
        <v>96.801391304004937</v>
      </c>
      <c r="S178">
        <v>16.806956521235406</v>
      </c>
      <c r="T178">
        <v>0</v>
      </c>
      <c r="U178">
        <v>0</v>
      </c>
      <c r="V178">
        <v>134.53913043439388</v>
      </c>
      <c r="W178">
        <v>0</v>
      </c>
      <c r="X178">
        <v>94.406832297798246</v>
      </c>
      <c r="Y178" s="481">
        <v>0</v>
      </c>
      <c r="Z178">
        <v>29.190556387184188</v>
      </c>
      <c r="AA178">
        <v>111.24970518890768</v>
      </c>
      <c r="AB178">
        <v>26.852343750186265</v>
      </c>
      <c r="AC178">
        <v>115.1664701262489</v>
      </c>
      <c r="AD178">
        <v>0</v>
      </c>
      <c r="AE178">
        <v>0</v>
      </c>
      <c r="AF178" s="481">
        <v>0.16374193548472249</v>
      </c>
      <c r="AG178">
        <v>1.1608870967620533E-2</v>
      </c>
      <c r="AH178">
        <v>142.43548387102783</v>
      </c>
      <c r="AI178">
        <v>322.77580487797968</v>
      </c>
      <c r="AJ178">
        <v>260.65951219480485</v>
      </c>
      <c r="AK178">
        <v>0</v>
      </c>
      <c r="AL178">
        <v>0</v>
      </c>
      <c r="AM178" s="481">
        <v>0</v>
      </c>
      <c r="AN178">
        <v>0</v>
      </c>
      <c r="AO178">
        <v>0</v>
      </c>
      <c r="AP178">
        <v>0</v>
      </c>
      <c r="AQ178">
        <v>0</v>
      </c>
      <c r="AR178">
        <v>0</v>
      </c>
      <c r="AS178">
        <v>0</v>
      </c>
      <c r="AT178" s="481">
        <v>0</v>
      </c>
      <c r="AU178">
        <v>0</v>
      </c>
      <c r="AV178">
        <v>0</v>
      </c>
      <c r="AW178">
        <v>0</v>
      </c>
      <c r="AX178">
        <v>268.39679999975488</v>
      </c>
      <c r="AY178">
        <v>139.59531250002328</v>
      </c>
      <c r="AZ178">
        <v>49.407999999821186</v>
      </c>
      <c r="BB178" s="481">
        <v>83.56431669020094</v>
      </c>
      <c r="BC178">
        <v>69.292799999937415</v>
      </c>
      <c r="BD178">
        <v>79.872000000439584</v>
      </c>
      <c r="BV178" s="481">
        <v>29.190556387184188</v>
      </c>
      <c r="BW178">
        <v>28.406956214574166</v>
      </c>
      <c r="BX178">
        <v>2.1094758064577945E-2</v>
      </c>
      <c r="BY178">
        <v>2</v>
      </c>
      <c r="BZ178">
        <v>59.25286016962491</v>
      </c>
      <c r="CA178">
        <v>0.12248924731375155</v>
      </c>
      <c r="CB178">
        <v>2.6334677419299624E-2</v>
      </c>
      <c r="CC178">
        <v>164.53225806448609</v>
      </c>
      <c r="CD178">
        <v>0</v>
      </c>
      <c r="CE178">
        <v>0.12248924731375155</v>
      </c>
    </row>
    <row r="179" spans="3:83" ht="15.75" customHeight="1" x14ac:dyDescent="0.2">
      <c r="C179" s="284">
        <v>46242.5</v>
      </c>
      <c r="D179">
        <v>2727.4017391204834</v>
      </c>
      <c r="E179">
        <v>2710.8693333566189</v>
      </c>
      <c r="F179">
        <v>1776.8032463788986</v>
      </c>
      <c r="G179">
        <v>950.27199999988079</v>
      </c>
      <c r="H179">
        <v>346.62010987848043</v>
      </c>
      <c r="I179">
        <v>297.30711864680052</v>
      </c>
      <c r="J179">
        <v>382.10820339620113</v>
      </c>
      <c r="K179" s="481">
        <v>332.46784336864948</v>
      </c>
      <c r="L179">
        <v>420.43010169640183</v>
      </c>
      <c r="M179">
        <v>0</v>
      </c>
      <c r="N179">
        <v>0</v>
      </c>
      <c r="O179">
        <v>0</v>
      </c>
      <c r="P179">
        <v>30.71999999973923</v>
      </c>
      <c r="Q179">
        <v>97.697391304187477</v>
      </c>
      <c r="R179" s="481">
        <v>96.417391304392368</v>
      </c>
      <c r="S179">
        <v>6.5224347831681371</v>
      </c>
      <c r="T179">
        <v>0</v>
      </c>
      <c r="U179">
        <v>0</v>
      </c>
      <c r="V179">
        <v>131.34469565283507</v>
      </c>
      <c r="W179">
        <v>0</v>
      </c>
      <c r="X179">
        <v>93.976965342648327</v>
      </c>
      <c r="Y179" s="481">
        <v>0</v>
      </c>
      <c r="Z179">
        <v>38.578438710828777</v>
      </c>
      <c r="AA179">
        <v>103.93057103315368</v>
      </c>
      <c r="AB179">
        <v>27.107433477416635</v>
      </c>
      <c r="AC179">
        <v>102.86639277730137</v>
      </c>
      <c r="AD179">
        <v>0</v>
      </c>
      <c r="AE179">
        <v>0</v>
      </c>
      <c r="AF179" s="481">
        <v>0.16574193547785399</v>
      </c>
      <c r="AG179">
        <v>1.1733870967873372E-2</v>
      </c>
      <c r="AH179">
        <v>145.54838709812611</v>
      </c>
      <c r="AI179">
        <v>325.82579512195662</v>
      </c>
      <c r="AJ179">
        <v>262.88078048825264</v>
      </c>
      <c r="AK179">
        <v>0</v>
      </c>
      <c r="AL179">
        <v>0</v>
      </c>
      <c r="AM179" s="481">
        <v>0</v>
      </c>
      <c r="AN179">
        <v>0</v>
      </c>
      <c r="AO179">
        <v>0</v>
      </c>
      <c r="AP179">
        <v>0</v>
      </c>
      <c r="AQ179">
        <v>0</v>
      </c>
      <c r="AR179">
        <v>0</v>
      </c>
      <c r="AS179">
        <v>0</v>
      </c>
      <c r="AT179" s="481">
        <v>0</v>
      </c>
      <c r="AU179">
        <v>0</v>
      </c>
      <c r="AV179">
        <v>0</v>
      </c>
      <c r="AW179">
        <v>0</v>
      </c>
      <c r="AX179">
        <v>270.43840000033379</v>
      </c>
      <c r="AY179">
        <v>132.2734375</v>
      </c>
      <c r="AZ179">
        <v>45.318399999290705</v>
      </c>
      <c r="BB179" s="481">
        <v>82.662361550610512</v>
      </c>
      <c r="BC179">
        <v>68.326399999670684</v>
      </c>
      <c r="BD179">
        <v>79.679671794176102</v>
      </c>
      <c r="BV179" s="481">
        <v>38.578438710828777</v>
      </c>
      <c r="BW179">
        <v>26.632291666697711</v>
      </c>
      <c r="BX179">
        <v>1.246351244753896E-2</v>
      </c>
      <c r="BY179">
        <v>25.215053763240576</v>
      </c>
      <c r="BZ179">
        <v>59.363806497072801</v>
      </c>
      <c r="CA179">
        <v>0.12820430107421998</v>
      </c>
      <c r="CB179">
        <v>3.5177419355022721E-2</v>
      </c>
      <c r="CC179">
        <v>161.79166666697711</v>
      </c>
      <c r="CD179">
        <v>0</v>
      </c>
      <c r="CE179">
        <v>0.12820430107421998</v>
      </c>
    </row>
    <row r="180" spans="3:83" ht="15.75" customHeight="1" x14ac:dyDescent="0.2">
      <c r="C180" s="284">
        <v>46242.541666666664</v>
      </c>
      <c r="D180">
        <v>2803.4941276609898</v>
      </c>
      <c r="E180">
        <v>2790.9491014480591</v>
      </c>
      <c r="F180">
        <v>1888.9386666715145</v>
      </c>
      <c r="G180">
        <v>917.50399999320507</v>
      </c>
      <c r="H180">
        <v>324.34766101837158</v>
      </c>
      <c r="I180">
        <v>267.42020338773727</v>
      </c>
      <c r="J180">
        <v>381.69166101515293</v>
      </c>
      <c r="K180" s="481">
        <v>333.30571595579386</v>
      </c>
      <c r="L180">
        <v>567.05301694944501</v>
      </c>
      <c r="M180">
        <v>0</v>
      </c>
      <c r="N180">
        <v>0</v>
      </c>
      <c r="O180">
        <v>0</v>
      </c>
      <c r="P180">
        <v>44.811130434274673</v>
      </c>
      <c r="Q180">
        <v>44.68758260877803</v>
      </c>
      <c r="R180" s="481">
        <v>96.21147826127708</v>
      </c>
      <c r="S180">
        <v>0.51200000010430813</v>
      </c>
      <c r="T180">
        <v>0</v>
      </c>
      <c r="U180">
        <v>0</v>
      </c>
      <c r="V180">
        <v>158.05217391252518</v>
      </c>
      <c r="W180">
        <v>0</v>
      </c>
      <c r="X180">
        <v>79.505953912157565</v>
      </c>
      <c r="Y180" s="481">
        <v>0</v>
      </c>
      <c r="Z180">
        <v>49.396636371966451</v>
      </c>
      <c r="AA180">
        <v>94.629021138418466</v>
      </c>
      <c r="AB180">
        <v>26.672167216893286</v>
      </c>
      <c r="AC180">
        <v>109.93588709644973</v>
      </c>
      <c r="AD180">
        <v>0</v>
      </c>
      <c r="AE180">
        <v>0</v>
      </c>
      <c r="AF180" s="481">
        <v>0.16374193548472249</v>
      </c>
      <c r="AG180">
        <v>1.1123655914161645E-2</v>
      </c>
      <c r="AH180">
        <v>150.24193548224866</v>
      </c>
      <c r="AI180">
        <v>319.61920000007376</v>
      </c>
      <c r="AJ180">
        <v>257.04210731666535</v>
      </c>
      <c r="AK180">
        <v>0</v>
      </c>
      <c r="AL180">
        <v>0</v>
      </c>
      <c r="AM180" s="481">
        <v>0</v>
      </c>
      <c r="AN180">
        <v>0</v>
      </c>
      <c r="AO180">
        <v>0</v>
      </c>
      <c r="AP180">
        <v>0</v>
      </c>
      <c r="AQ180">
        <v>0</v>
      </c>
      <c r="AR180">
        <v>0</v>
      </c>
      <c r="AS180">
        <v>0</v>
      </c>
      <c r="AT180" s="481">
        <v>0</v>
      </c>
      <c r="AU180">
        <v>0</v>
      </c>
      <c r="AV180">
        <v>0</v>
      </c>
      <c r="AW180">
        <v>0</v>
      </c>
      <c r="AX180">
        <v>267.01439999975264</v>
      </c>
      <c r="AY180">
        <v>131.56874999997672</v>
      </c>
      <c r="AZ180">
        <v>35.027200000360608</v>
      </c>
      <c r="BB180" s="481">
        <v>80.8828125</v>
      </c>
      <c r="BC180">
        <v>66.82880000025034</v>
      </c>
      <c r="BD180">
        <v>78.21472820546478</v>
      </c>
      <c r="BV180" s="481">
        <v>49.396636371966451</v>
      </c>
      <c r="BW180">
        <v>21.982291666674428</v>
      </c>
      <c r="BX180">
        <v>2.563858695646104E-2</v>
      </c>
      <c r="BY180">
        <v>122.75233754143119</v>
      </c>
      <c r="BZ180">
        <v>58.879905913956463</v>
      </c>
      <c r="CA180">
        <v>0.15776677185567678</v>
      </c>
      <c r="CB180">
        <v>3.9451612903121713E-2</v>
      </c>
      <c r="CC180">
        <v>177.50833333283663</v>
      </c>
      <c r="CD180">
        <v>0</v>
      </c>
      <c r="CE180">
        <v>0.15776677185567678</v>
      </c>
    </row>
    <row r="181" spans="3:83" ht="15.75" customHeight="1" x14ac:dyDescent="0.2">
      <c r="C181" s="284">
        <v>46242.583333333336</v>
      </c>
      <c r="D181">
        <v>2713.1055245101452</v>
      </c>
      <c r="E181">
        <v>2703.8348985314369</v>
      </c>
      <c r="F181">
        <v>1802.2400000095367</v>
      </c>
      <c r="G181">
        <v>917.50400000810623</v>
      </c>
      <c r="H181">
        <v>299.42454237118363</v>
      </c>
      <c r="I181">
        <v>311.07635768502951</v>
      </c>
      <c r="J181">
        <v>368.0151864439249</v>
      </c>
      <c r="K181" s="481">
        <v>318.09952542185783</v>
      </c>
      <c r="L181">
        <v>506.65437287837267</v>
      </c>
      <c r="M181">
        <v>0</v>
      </c>
      <c r="N181">
        <v>0</v>
      </c>
      <c r="O181">
        <v>0</v>
      </c>
      <c r="P181">
        <v>26.000695652328432</v>
      </c>
      <c r="Q181">
        <v>25.272765217814595</v>
      </c>
      <c r="R181" s="481">
        <v>96.395130434539169</v>
      </c>
      <c r="S181">
        <v>3.5839999997988343</v>
      </c>
      <c r="T181">
        <v>0</v>
      </c>
      <c r="U181">
        <v>0</v>
      </c>
      <c r="V181">
        <v>156.27130434848368</v>
      </c>
      <c r="W181">
        <v>0</v>
      </c>
      <c r="X181">
        <v>94.20962732937187</v>
      </c>
      <c r="Y181" s="481">
        <v>0</v>
      </c>
      <c r="Z181">
        <v>35.457492235989776</v>
      </c>
      <c r="AA181">
        <v>102.35632763942704</v>
      </c>
      <c r="AB181">
        <v>27.165027605369687</v>
      </c>
      <c r="AC181">
        <v>115.56094720494002</v>
      </c>
      <c r="AD181">
        <v>0</v>
      </c>
      <c r="AE181">
        <v>0</v>
      </c>
      <c r="AF181" s="481">
        <v>0.16374614305823343</v>
      </c>
      <c r="AG181">
        <v>1.1719232117684442E-2</v>
      </c>
      <c r="AH181">
        <v>133.74193548411131</v>
      </c>
      <c r="AI181">
        <v>323.81440000003204</v>
      </c>
      <c r="AJ181">
        <v>261.68319999985397</v>
      </c>
      <c r="AK181">
        <v>0</v>
      </c>
      <c r="AL181">
        <v>0</v>
      </c>
      <c r="AM181" s="481">
        <v>0</v>
      </c>
      <c r="AN181">
        <v>0</v>
      </c>
      <c r="AO181">
        <v>0</v>
      </c>
      <c r="AP181">
        <v>0</v>
      </c>
      <c r="AQ181">
        <v>0</v>
      </c>
      <c r="AR181">
        <v>0</v>
      </c>
      <c r="AS181">
        <v>0</v>
      </c>
      <c r="AT181" s="481">
        <v>0</v>
      </c>
      <c r="AU181">
        <v>0</v>
      </c>
      <c r="AV181">
        <v>0</v>
      </c>
      <c r="AW181">
        <v>0</v>
      </c>
      <c r="AX181">
        <v>271.45600000023842</v>
      </c>
      <c r="AY181">
        <v>157.71250000002328</v>
      </c>
      <c r="AZ181">
        <v>47.392000000923872</v>
      </c>
      <c r="BB181" s="481">
        <v>73.731249999953434</v>
      </c>
      <c r="BC181">
        <v>60.481476923450828</v>
      </c>
      <c r="BD181">
        <v>73.465599999763072</v>
      </c>
      <c r="BV181" s="481">
        <v>35.457492235989776</v>
      </c>
      <c r="BW181">
        <v>8.9583333333721384</v>
      </c>
      <c r="BX181">
        <v>3.2475543478085456E-2</v>
      </c>
      <c r="BY181">
        <v>100.80434782616794</v>
      </c>
      <c r="BZ181">
        <v>61.04717741929926</v>
      </c>
      <c r="CA181">
        <v>0.15477173913041042</v>
      </c>
      <c r="CB181">
        <v>2.6576306100878355E-2</v>
      </c>
      <c r="CC181">
        <v>144.41666666697711</v>
      </c>
      <c r="CD181">
        <v>0</v>
      </c>
      <c r="CE181">
        <v>0.15477173913041042</v>
      </c>
    </row>
    <row r="182" spans="3:83" ht="15.75" customHeight="1" x14ac:dyDescent="0.2">
      <c r="C182" s="284">
        <v>46242.625</v>
      </c>
      <c r="D182">
        <v>2807.2566882669926</v>
      </c>
      <c r="E182">
        <v>2796.202666670084</v>
      </c>
      <c r="F182">
        <v>1864.2142608463764</v>
      </c>
      <c r="G182">
        <v>942.07999999821186</v>
      </c>
      <c r="H182">
        <v>356.9421016946435</v>
      </c>
      <c r="I182">
        <v>303.2542185857892</v>
      </c>
      <c r="J182">
        <v>362.18359322100878</v>
      </c>
      <c r="K182" s="481">
        <v>332.40081355720758</v>
      </c>
      <c r="L182">
        <v>509.08717021718621</v>
      </c>
      <c r="M182">
        <v>0</v>
      </c>
      <c r="N182">
        <v>0</v>
      </c>
      <c r="O182">
        <v>0</v>
      </c>
      <c r="P182">
        <v>46.536347826011479</v>
      </c>
      <c r="Q182">
        <v>25.227501449175179</v>
      </c>
      <c r="R182" s="481">
        <v>96.089043478481472</v>
      </c>
      <c r="S182">
        <v>21.926956521347165</v>
      </c>
      <c r="T182">
        <v>0</v>
      </c>
      <c r="U182">
        <v>0</v>
      </c>
      <c r="V182">
        <v>159.24313043430448</v>
      </c>
      <c r="W182">
        <v>0</v>
      </c>
      <c r="X182">
        <v>93.990109469275922</v>
      </c>
      <c r="Y182" s="481">
        <v>0</v>
      </c>
      <c r="Z182">
        <v>23.781885527598206</v>
      </c>
      <c r="AA182">
        <v>102.4759704968892</v>
      </c>
      <c r="AB182">
        <v>27.333207508083433</v>
      </c>
      <c r="AC182">
        <v>94.613431247882545</v>
      </c>
      <c r="AD182">
        <v>0</v>
      </c>
      <c r="AE182">
        <v>0</v>
      </c>
      <c r="AF182" s="481">
        <v>0.165737727911619</v>
      </c>
      <c r="AG182">
        <v>1.1733695652310416E-2</v>
      </c>
      <c r="AH182">
        <v>147.73959794268012</v>
      </c>
      <c r="AI182">
        <v>320.86197073175572</v>
      </c>
      <c r="AJ182">
        <v>259.57809230778366</v>
      </c>
      <c r="AK182">
        <v>0</v>
      </c>
      <c r="AL182">
        <v>0</v>
      </c>
      <c r="AM182" s="481">
        <v>0</v>
      </c>
      <c r="AN182">
        <v>0</v>
      </c>
      <c r="AO182">
        <v>0</v>
      </c>
      <c r="AP182">
        <v>0</v>
      </c>
      <c r="AQ182">
        <v>0</v>
      </c>
      <c r="AR182">
        <v>0</v>
      </c>
      <c r="AS182">
        <v>0</v>
      </c>
      <c r="AT182" s="481">
        <v>0</v>
      </c>
      <c r="AU182">
        <v>0</v>
      </c>
      <c r="AV182">
        <v>0</v>
      </c>
      <c r="AW182">
        <v>0</v>
      </c>
      <c r="AX182">
        <v>268.72319999989122</v>
      </c>
      <c r="AY182">
        <v>172.7734375</v>
      </c>
      <c r="AZ182">
        <v>58.463999999687076</v>
      </c>
      <c r="BB182" s="481">
        <v>73.837500000023283</v>
      </c>
      <c r="BC182">
        <v>60.327758519910276</v>
      </c>
      <c r="BD182">
        <v>72.938774683512747</v>
      </c>
      <c r="BV182" s="481">
        <v>23.781885527598206</v>
      </c>
      <c r="BW182">
        <v>1.5</v>
      </c>
      <c r="BX182">
        <v>2.0054347826203411E-2</v>
      </c>
      <c r="BY182">
        <v>99.945652173832059</v>
      </c>
      <c r="BZ182">
        <v>62.245833333348855</v>
      </c>
      <c r="CA182">
        <v>0.15558695652180177</v>
      </c>
      <c r="CB182">
        <v>2.5092391304497141E-2</v>
      </c>
      <c r="CC182">
        <v>166.10536723118275</v>
      </c>
      <c r="CD182">
        <v>0</v>
      </c>
      <c r="CE182">
        <v>0.15558695652180177</v>
      </c>
    </row>
    <row r="183" spans="3:83" ht="15.75" customHeight="1" x14ac:dyDescent="0.2">
      <c r="C183" s="284">
        <v>46242.666666666664</v>
      </c>
      <c r="D183">
        <v>2839.7916595637798</v>
      </c>
      <c r="E183">
        <v>2829.4455652236938</v>
      </c>
      <c r="F183">
        <v>1904.105739146471</v>
      </c>
      <c r="G183">
        <v>957.43999999761581</v>
      </c>
      <c r="H183">
        <v>366.89124021306634</v>
      </c>
      <c r="I183">
        <v>332.47023728862405</v>
      </c>
      <c r="J183">
        <v>379.41264756768942</v>
      </c>
      <c r="K183" s="481">
        <v>330.94291526079178</v>
      </c>
      <c r="L183">
        <v>481.84798349440098</v>
      </c>
      <c r="M183">
        <v>0</v>
      </c>
      <c r="N183">
        <v>0</v>
      </c>
      <c r="O183">
        <v>0</v>
      </c>
      <c r="P183">
        <v>43.931826087646186</v>
      </c>
      <c r="Q183">
        <v>25.435022221878171</v>
      </c>
      <c r="R183" s="481">
        <v>96.489739130716771</v>
      </c>
      <c r="S183">
        <v>34.994086956605315</v>
      </c>
      <c r="T183">
        <v>0</v>
      </c>
      <c r="U183">
        <v>0</v>
      </c>
      <c r="V183">
        <v>156.38260869588703</v>
      </c>
      <c r="W183">
        <v>0</v>
      </c>
      <c r="X183">
        <v>94.003216085489839</v>
      </c>
      <c r="Y183" s="481">
        <v>0</v>
      </c>
      <c r="Z183">
        <v>15.822447234066203</v>
      </c>
      <c r="AA183">
        <v>109.59433422936127</v>
      </c>
      <c r="AB183">
        <v>28.623987108934671</v>
      </c>
      <c r="AC183">
        <v>108.17127071879804</v>
      </c>
      <c r="AD183">
        <v>0</v>
      </c>
      <c r="AE183">
        <v>0</v>
      </c>
      <c r="AF183" s="481">
        <v>0.16574193548149196</v>
      </c>
      <c r="AG183">
        <v>1.1483900186703977E-2</v>
      </c>
      <c r="AH183">
        <v>144.7442730255425</v>
      </c>
      <c r="AI183">
        <v>326.81162926810794</v>
      </c>
      <c r="AJ183">
        <v>263.86510769184679</v>
      </c>
      <c r="AK183">
        <v>0</v>
      </c>
      <c r="AL183">
        <v>0</v>
      </c>
      <c r="AM183" s="481">
        <v>0</v>
      </c>
      <c r="AN183">
        <v>0</v>
      </c>
      <c r="AO183">
        <v>0</v>
      </c>
      <c r="AP183">
        <v>0</v>
      </c>
      <c r="AQ183">
        <v>0</v>
      </c>
      <c r="AR183">
        <v>0</v>
      </c>
      <c r="AS183">
        <v>0</v>
      </c>
      <c r="AT183" s="481">
        <v>0</v>
      </c>
      <c r="AU183">
        <v>0</v>
      </c>
      <c r="AV183">
        <v>0</v>
      </c>
      <c r="AW183">
        <v>0</v>
      </c>
      <c r="AX183">
        <v>268.74239999987185</v>
      </c>
      <c r="AY183">
        <v>181.44062500004657</v>
      </c>
      <c r="AZ183">
        <v>63.756799999624491</v>
      </c>
      <c r="BB183" s="481">
        <v>73.6484375</v>
      </c>
      <c r="BC183">
        <v>59.817964556626976</v>
      </c>
      <c r="BD183">
        <v>73.461225316859782</v>
      </c>
      <c r="BV183" s="481">
        <v>15.822447234066203</v>
      </c>
      <c r="BW183">
        <v>0.75</v>
      </c>
      <c r="BX183">
        <v>5.291440217320087E-3</v>
      </c>
      <c r="BY183">
        <v>99.874006545171142</v>
      </c>
      <c r="BZ183">
        <v>60.487500000046566</v>
      </c>
      <c r="CA183">
        <v>0.1307186185131286</v>
      </c>
      <c r="CB183">
        <v>3.1218399368526661E-2</v>
      </c>
      <c r="CC183">
        <v>178.4279661020264</v>
      </c>
      <c r="CD183">
        <v>0</v>
      </c>
      <c r="CE183">
        <v>0.1307186185131286</v>
      </c>
    </row>
    <row r="184" spans="3:83" ht="15.75" customHeight="1" x14ac:dyDescent="0.2">
      <c r="C184" s="284">
        <v>46242.708333333336</v>
      </c>
      <c r="D184">
        <v>2824.1920000016689</v>
      </c>
      <c r="E184">
        <v>2818.2557680904865</v>
      </c>
      <c r="F184">
        <v>1858.9013333618641</v>
      </c>
      <c r="G184">
        <v>969.46086956560612</v>
      </c>
      <c r="H184">
        <v>326.33940385654569</v>
      </c>
      <c r="I184">
        <v>341.35647457838058</v>
      </c>
      <c r="J184">
        <v>379.24986090511084</v>
      </c>
      <c r="K184" s="481">
        <v>329.20732203125954</v>
      </c>
      <c r="L184">
        <v>488.90104968100786</v>
      </c>
      <c r="M184">
        <v>0</v>
      </c>
      <c r="N184">
        <v>0</v>
      </c>
      <c r="O184">
        <v>0</v>
      </c>
      <c r="P184">
        <v>8.703999999910593</v>
      </c>
      <c r="Q184">
        <v>25.636606763117015</v>
      </c>
      <c r="R184" s="481">
        <v>96.143458937294781</v>
      </c>
      <c r="S184">
        <v>59.347478260286152</v>
      </c>
      <c r="T184">
        <v>0</v>
      </c>
      <c r="U184">
        <v>0</v>
      </c>
      <c r="V184">
        <v>123.46991304308176</v>
      </c>
      <c r="W184">
        <v>0</v>
      </c>
      <c r="X184">
        <v>94.085866991896182</v>
      </c>
      <c r="Y184" s="481">
        <v>0</v>
      </c>
      <c r="Z184">
        <v>3.1765290395705961</v>
      </c>
      <c r="AA184">
        <v>116.18987609166652</v>
      </c>
      <c r="AB184">
        <v>27.573861283250153</v>
      </c>
      <c r="AC184">
        <v>98.907844617031515</v>
      </c>
      <c r="AD184">
        <v>0</v>
      </c>
      <c r="AE184">
        <v>0</v>
      </c>
      <c r="AF184" s="481">
        <v>0.16574193548512994</v>
      </c>
      <c r="AG184">
        <v>1.1358870967796975E-2</v>
      </c>
      <c r="AH184">
        <v>143.6505376342684</v>
      </c>
      <c r="AI184">
        <v>325.13920000009239</v>
      </c>
      <c r="AJ184">
        <v>263.21920000109822</v>
      </c>
      <c r="AK184">
        <v>0</v>
      </c>
      <c r="AL184">
        <v>0</v>
      </c>
      <c r="AM184" s="481">
        <v>0</v>
      </c>
      <c r="AN184">
        <v>0</v>
      </c>
      <c r="AO184">
        <v>0</v>
      </c>
      <c r="AP184">
        <v>0</v>
      </c>
      <c r="AQ184">
        <v>0</v>
      </c>
      <c r="AR184">
        <v>0</v>
      </c>
      <c r="AS184">
        <v>0</v>
      </c>
      <c r="AT184" s="481">
        <v>0</v>
      </c>
      <c r="AU184">
        <v>0</v>
      </c>
      <c r="AV184">
        <v>0</v>
      </c>
      <c r="AW184">
        <v>0</v>
      </c>
      <c r="AX184">
        <v>271.60000000009313</v>
      </c>
      <c r="AY184">
        <v>174.9921875</v>
      </c>
      <c r="AZ184">
        <v>72.172800000756979</v>
      </c>
      <c r="BB184" s="481">
        <v>73.772235576878302</v>
      </c>
      <c r="BC184">
        <v>60.480000000447035</v>
      </c>
      <c r="BD184">
        <v>73.465599999763072</v>
      </c>
      <c r="BV184" s="481">
        <v>3.1765290395705961</v>
      </c>
      <c r="BW184">
        <v>0.75</v>
      </c>
      <c r="BX184">
        <v>2.5689472300314264E-2</v>
      </c>
      <c r="BY184">
        <v>101.60215053707361</v>
      </c>
      <c r="BZ184">
        <v>58.056215846911073</v>
      </c>
      <c r="CA184">
        <v>0.13598924731195439</v>
      </c>
      <c r="CB184">
        <v>3.3326612903465502E-2</v>
      </c>
      <c r="CC184">
        <v>161.11666666623205</v>
      </c>
      <c r="CD184">
        <v>0</v>
      </c>
      <c r="CE184">
        <v>0.13598924731195439</v>
      </c>
    </row>
    <row r="185" spans="3:83" ht="15.75" customHeight="1" x14ac:dyDescent="0.2">
      <c r="C185" s="284">
        <v>46242.75</v>
      </c>
      <c r="D185">
        <v>2921.8133333325386</v>
      </c>
      <c r="E185">
        <v>2907.4773333668709</v>
      </c>
      <c r="F185">
        <v>1925.8026666343212</v>
      </c>
      <c r="G185">
        <v>1002.4217970967293</v>
      </c>
      <c r="H185">
        <v>367.07796610146761</v>
      </c>
      <c r="I185">
        <v>340.24210403114557</v>
      </c>
      <c r="J185">
        <v>380.65030507743359</v>
      </c>
      <c r="K185" s="481">
        <v>336.42738983035088</v>
      </c>
      <c r="L185">
        <v>502.45423728972673</v>
      </c>
      <c r="M185">
        <v>0</v>
      </c>
      <c r="N185">
        <v>0</v>
      </c>
      <c r="O185">
        <v>0</v>
      </c>
      <c r="P185">
        <v>32.144695652648807</v>
      </c>
      <c r="Q185">
        <v>25.789217391517013</v>
      </c>
      <c r="R185" s="481">
        <v>96.724714975338429</v>
      </c>
      <c r="S185">
        <v>67.437078261747956</v>
      </c>
      <c r="T185">
        <v>0</v>
      </c>
      <c r="U185">
        <v>0</v>
      </c>
      <c r="V185">
        <v>114.76591304410249</v>
      </c>
      <c r="W185">
        <v>0</v>
      </c>
      <c r="X185">
        <v>94.518633540254086</v>
      </c>
      <c r="Y185" s="481">
        <v>0.53369140625</v>
      </c>
      <c r="Z185">
        <v>0.21059782610973343</v>
      </c>
      <c r="AA185">
        <v>113.66144185280427</v>
      </c>
      <c r="AB185">
        <v>27.270186335779727</v>
      </c>
      <c r="AC185">
        <v>95.559006211347878</v>
      </c>
      <c r="AD185">
        <v>0</v>
      </c>
      <c r="AE185">
        <v>0</v>
      </c>
      <c r="AF185" s="481">
        <v>0.1677784011226322</v>
      </c>
      <c r="AG185">
        <v>1.1437120149594193E-2</v>
      </c>
      <c r="AH185">
        <v>149.98562412336469</v>
      </c>
      <c r="AI185">
        <v>321.17119999998249</v>
      </c>
      <c r="AJ185">
        <v>259.04640000034124</v>
      </c>
      <c r="AK185">
        <v>0</v>
      </c>
      <c r="AL185">
        <v>0</v>
      </c>
      <c r="AM185" s="481">
        <v>0</v>
      </c>
      <c r="AN185">
        <v>0</v>
      </c>
      <c r="AO185">
        <v>0</v>
      </c>
      <c r="AP185">
        <v>0</v>
      </c>
      <c r="AQ185">
        <v>0</v>
      </c>
      <c r="AR185">
        <v>0</v>
      </c>
      <c r="AS185">
        <v>0</v>
      </c>
      <c r="AT185" s="481">
        <v>0</v>
      </c>
      <c r="AU185">
        <v>0</v>
      </c>
      <c r="AV185">
        <v>0</v>
      </c>
      <c r="AW185">
        <v>0</v>
      </c>
      <c r="AX185">
        <v>286.53760000038892</v>
      </c>
      <c r="AY185">
        <v>177.84218749997672</v>
      </c>
      <c r="AZ185">
        <v>73.708799999207258</v>
      </c>
      <c r="BB185" s="481">
        <v>74.448858173098415</v>
      </c>
      <c r="BC185">
        <v>60.600060759112239</v>
      </c>
      <c r="BD185">
        <v>73.395200000144541</v>
      </c>
      <c r="BV185" s="481">
        <v>0.21059782610973343</v>
      </c>
      <c r="BW185">
        <v>0.6875</v>
      </c>
      <c r="BX185">
        <v>1.8383064516001468E-2</v>
      </c>
      <c r="BY185">
        <v>100.1397849470377</v>
      </c>
      <c r="BZ185">
        <v>56.539617486530915</v>
      </c>
      <c r="CA185">
        <v>0.14580645161277062</v>
      </c>
      <c r="CB185">
        <v>3.8705645161371649E-2</v>
      </c>
      <c r="CC185">
        <v>176.63333333376795</v>
      </c>
      <c r="CD185">
        <v>0</v>
      </c>
      <c r="CE185">
        <v>0.14580645161277062</v>
      </c>
    </row>
    <row r="186" spans="3:83" ht="15.75" customHeight="1" x14ac:dyDescent="0.2">
      <c r="C186" s="284">
        <v>46242.791666666664</v>
      </c>
      <c r="D186">
        <v>2955.0562318861485</v>
      </c>
      <c r="E186">
        <v>2936.8319999873638</v>
      </c>
      <c r="F186">
        <v>1968.9293913245201</v>
      </c>
      <c r="G186">
        <v>994.2891594171524</v>
      </c>
      <c r="H186">
        <v>342.18955932185054</v>
      </c>
      <c r="I186">
        <v>385.87144827470183</v>
      </c>
      <c r="J186">
        <v>380.3031864464283</v>
      </c>
      <c r="K186" s="481">
        <v>341.62459380179644</v>
      </c>
      <c r="L186">
        <v>501.30874576047063</v>
      </c>
      <c r="M186">
        <v>0</v>
      </c>
      <c r="N186">
        <v>0</v>
      </c>
      <c r="O186">
        <v>0</v>
      </c>
      <c r="P186">
        <v>11.887304347008467</v>
      </c>
      <c r="Q186">
        <v>25.833739130757749</v>
      </c>
      <c r="R186" s="481">
        <v>96.467478260863572</v>
      </c>
      <c r="S186">
        <v>68.17613913025707</v>
      </c>
      <c r="T186">
        <v>0</v>
      </c>
      <c r="U186">
        <v>0</v>
      </c>
      <c r="V186">
        <v>113.27443478256464</v>
      </c>
      <c r="W186">
        <v>0</v>
      </c>
      <c r="X186">
        <v>94.816770186182112</v>
      </c>
      <c r="Y186" s="481">
        <v>0</v>
      </c>
      <c r="Z186">
        <v>0</v>
      </c>
      <c r="AA186">
        <v>111.47826086962596</v>
      </c>
      <c r="AB186">
        <v>26.813664596062154</v>
      </c>
      <c r="AC186">
        <v>146</v>
      </c>
      <c r="AD186">
        <v>0</v>
      </c>
      <c r="AE186">
        <v>0</v>
      </c>
      <c r="AF186" s="481">
        <v>0.16573913043612265</v>
      </c>
      <c r="AG186">
        <v>1.1157608695839372E-2</v>
      </c>
      <c r="AH186">
        <v>155.81521739158779</v>
      </c>
      <c r="AI186">
        <v>325.77919999998994</v>
      </c>
      <c r="AJ186">
        <v>262.91321904677898</v>
      </c>
      <c r="AK186">
        <v>0</v>
      </c>
      <c r="AL186">
        <v>0</v>
      </c>
      <c r="AM186" s="481">
        <v>0</v>
      </c>
      <c r="AN186">
        <v>0</v>
      </c>
      <c r="AO186">
        <v>0</v>
      </c>
      <c r="AP186">
        <v>0</v>
      </c>
      <c r="AQ186">
        <v>0</v>
      </c>
      <c r="AR186">
        <v>0</v>
      </c>
      <c r="AS186">
        <v>0</v>
      </c>
      <c r="AT186" s="481">
        <v>0</v>
      </c>
      <c r="AU186">
        <v>0</v>
      </c>
      <c r="AV186">
        <v>0</v>
      </c>
      <c r="AW186">
        <v>0</v>
      </c>
      <c r="AX186">
        <v>280.29759999969974</v>
      </c>
      <c r="AY186">
        <v>177.47343749995343</v>
      </c>
      <c r="AZ186">
        <v>72.684800000861287</v>
      </c>
      <c r="BB186" s="481">
        <v>74.334582674084231</v>
      </c>
      <c r="BC186">
        <v>60.148739240132272</v>
      </c>
      <c r="BD186">
        <v>72.441599999554455</v>
      </c>
      <c r="BV186" s="481">
        <v>0</v>
      </c>
      <c r="BW186">
        <v>0.75</v>
      </c>
      <c r="BX186">
        <v>2.0434256661928885E-2</v>
      </c>
      <c r="BY186">
        <v>100.49275362305343</v>
      </c>
      <c r="BZ186">
        <v>56.295833333162591</v>
      </c>
      <c r="CA186">
        <v>0.15044763908372261</v>
      </c>
      <c r="CB186">
        <v>3.4560483870791359E-2</v>
      </c>
      <c r="CC186">
        <v>166.83898305054754</v>
      </c>
      <c r="CD186">
        <v>0</v>
      </c>
      <c r="CE186">
        <v>0.15044763908372261</v>
      </c>
    </row>
    <row r="187" spans="3:83" ht="15.75" customHeight="1" x14ac:dyDescent="0.2">
      <c r="C187" s="284">
        <v>46242.833333333336</v>
      </c>
      <c r="D187">
        <v>2866.4876521527767</v>
      </c>
      <c r="E187">
        <v>2866.5173333287239</v>
      </c>
      <c r="F187">
        <v>1883.3586086928844</v>
      </c>
      <c r="G187">
        <v>982.37217392027378</v>
      </c>
      <c r="H187">
        <v>347.28741554543376</v>
      </c>
      <c r="I187">
        <v>326.41960023343563</v>
      </c>
      <c r="J187">
        <v>377.64713033288717</v>
      </c>
      <c r="K187" s="481">
        <v>339.00564348697662</v>
      </c>
      <c r="L187">
        <v>476.66332203522325</v>
      </c>
      <c r="M187">
        <v>0</v>
      </c>
      <c r="N187">
        <v>0</v>
      </c>
      <c r="O187">
        <v>0</v>
      </c>
      <c r="P187">
        <v>21.192347826436162</v>
      </c>
      <c r="Q187">
        <v>25.867130434140563</v>
      </c>
      <c r="R187" s="481">
        <v>96.567652173805982</v>
      </c>
      <c r="S187">
        <v>70.166260869242251</v>
      </c>
      <c r="T187">
        <v>0</v>
      </c>
      <c r="U187">
        <v>0</v>
      </c>
      <c r="V187">
        <v>111.19304347876459</v>
      </c>
      <c r="W187">
        <v>0</v>
      </c>
      <c r="X187">
        <v>94.606250000186265</v>
      </c>
      <c r="Y187" s="481">
        <v>0.5029296875</v>
      </c>
      <c r="Z187">
        <v>0</v>
      </c>
      <c r="AA187">
        <v>105.91886645974591</v>
      </c>
      <c r="AB187">
        <v>26.060559006407857</v>
      </c>
      <c r="AC187">
        <v>89.92857142817229</v>
      </c>
      <c r="AD187">
        <v>0</v>
      </c>
      <c r="AE187">
        <v>0</v>
      </c>
      <c r="AF187" s="481">
        <v>0.16773913043289213</v>
      </c>
      <c r="AG187">
        <v>1.1233695652208553E-2</v>
      </c>
      <c r="AH187">
        <v>153.41304347850382</v>
      </c>
      <c r="AI187">
        <v>327.26080000004731</v>
      </c>
      <c r="AJ187">
        <v>264.38048351649195</v>
      </c>
      <c r="AK187">
        <v>0</v>
      </c>
      <c r="AL187">
        <v>0</v>
      </c>
      <c r="AM187" s="481">
        <v>0</v>
      </c>
      <c r="AN187">
        <v>0</v>
      </c>
      <c r="AO187">
        <v>0</v>
      </c>
      <c r="AP187">
        <v>0</v>
      </c>
      <c r="AQ187">
        <v>0</v>
      </c>
      <c r="AR187">
        <v>0</v>
      </c>
      <c r="AS187">
        <v>0</v>
      </c>
      <c r="AT187" s="481">
        <v>0</v>
      </c>
      <c r="AU187">
        <v>0</v>
      </c>
      <c r="AV187">
        <v>0</v>
      </c>
      <c r="AW187">
        <v>0</v>
      </c>
      <c r="AX187">
        <v>270.15359999984503</v>
      </c>
      <c r="AY187">
        <v>178.45078125002328</v>
      </c>
      <c r="AZ187">
        <v>73.19679999910295</v>
      </c>
      <c r="BB187" s="481">
        <v>74.439636075985618</v>
      </c>
      <c r="BC187">
        <v>60.64640000090003</v>
      </c>
      <c r="BD187">
        <v>73.596553846262395</v>
      </c>
      <c r="BV187" s="481">
        <v>0</v>
      </c>
      <c r="BW187">
        <v>0.75833333330228925</v>
      </c>
      <c r="BX187">
        <v>2.0110054347924233E-2</v>
      </c>
      <c r="BY187">
        <v>101.26086956448853</v>
      </c>
      <c r="BZ187">
        <v>54.94583333353512</v>
      </c>
      <c r="CA187">
        <v>0.13336956521834509</v>
      </c>
      <c r="CB187">
        <v>3.0668478261077325E-2</v>
      </c>
      <c r="CC187">
        <v>162.76101694907993</v>
      </c>
      <c r="CD187">
        <v>0</v>
      </c>
      <c r="CE187">
        <v>0.13336956521834509</v>
      </c>
    </row>
    <row r="188" spans="3:83" ht="15.75" customHeight="1" x14ac:dyDescent="0.2">
      <c r="C188" s="284">
        <v>46242.875</v>
      </c>
      <c r="D188">
        <v>2938.4347826242447</v>
      </c>
      <c r="E188">
        <v>2921.8133333325386</v>
      </c>
      <c r="F188">
        <v>1971.8678260743618</v>
      </c>
      <c r="G188">
        <v>977.92000000178814</v>
      </c>
      <c r="H188">
        <v>342.61088953539729</v>
      </c>
      <c r="I188">
        <v>387.59088252484798</v>
      </c>
      <c r="J188">
        <v>373.10107305645943</v>
      </c>
      <c r="K188" s="481">
        <v>340.36539100110531</v>
      </c>
      <c r="L188">
        <v>523.07308474555612</v>
      </c>
      <c r="M188">
        <v>0</v>
      </c>
      <c r="N188">
        <v>0</v>
      </c>
      <c r="O188">
        <v>0</v>
      </c>
      <c r="P188">
        <v>2.8716521738097072</v>
      </c>
      <c r="Q188">
        <v>28.260173913091421</v>
      </c>
      <c r="R188" s="481">
        <v>96.857043478637934</v>
      </c>
      <c r="S188">
        <v>68.541217391379178</v>
      </c>
      <c r="T188">
        <v>0</v>
      </c>
      <c r="U188">
        <v>0</v>
      </c>
      <c r="V188">
        <v>122.61286956444383</v>
      </c>
      <c r="W188">
        <v>0</v>
      </c>
      <c r="X188">
        <v>94.603849750477821</v>
      </c>
      <c r="Y188" s="481">
        <v>0</v>
      </c>
      <c r="Z188">
        <v>0</v>
      </c>
      <c r="AA188">
        <v>101.51084710750729</v>
      </c>
      <c r="AB188">
        <v>26.313911484088749</v>
      </c>
      <c r="AC188">
        <v>155.57142857182771</v>
      </c>
      <c r="AD188">
        <v>0</v>
      </c>
      <c r="AE188">
        <v>0</v>
      </c>
      <c r="AF188" s="481">
        <v>0.16573913043612265</v>
      </c>
      <c r="AG188">
        <v>1.1108695652183087E-2</v>
      </c>
      <c r="AH188">
        <v>154.21739130374044</v>
      </c>
      <c r="AI188">
        <v>319.20640000002459</v>
      </c>
      <c r="AJ188">
        <v>257.3974974360317</v>
      </c>
      <c r="AK188">
        <v>0</v>
      </c>
      <c r="AL188">
        <v>0</v>
      </c>
      <c r="AM188" s="481">
        <v>0</v>
      </c>
      <c r="AN188">
        <v>0</v>
      </c>
      <c r="AO188">
        <v>0</v>
      </c>
      <c r="AP188">
        <v>0</v>
      </c>
      <c r="AQ188">
        <v>0</v>
      </c>
      <c r="AR188">
        <v>0</v>
      </c>
      <c r="AS188">
        <v>0</v>
      </c>
      <c r="AT188" s="481">
        <v>0</v>
      </c>
      <c r="AU188">
        <v>0</v>
      </c>
      <c r="AV188">
        <v>0</v>
      </c>
      <c r="AW188">
        <v>0</v>
      </c>
      <c r="AX188">
        <v>270.73920000018552</v>
      </c>
      <c r="AY188">
        <v>180.23359375004657</v>
      </c>
      <c r="AZ188">
        <v>73.708800001069903</v>
      </c>
      <c r="BB188" s="481">
        <v>73.889062499976717</v>
      </c>
      <c r="BC188">
        <v>60.30379746761173</v>
      </c>
      <c r="BD188">
        <v>72.812681596726179</v>
      </c>
      <c r="BV188" s="481">
        <v>0</v>
      </c>
      <c r="BW188">
        <v>0.74166666669771075</v>
      </c>
      <c r="BX188">
        <v>4.3395205119281854E-2</v>
      </c>
      <c r="BY188">
        <v>97.913043478503823</v>
      </c>
      <c r="BZ188">
        <v>56.521994535345584</v>
      </c>
      <c r="CA188">
        <v>0.14236559139771998</v>
      </c>
      <c r="CB188">
        <v>3.4206521738951778E-2</v>
      </c>
      <c r="CC188">
        <v>176.98333333339542</v>
      </c>
      <c r="CD188">
        <v>0</v>
      </c>
      <c r="CE188">
        <v>0.14236559139771998</v>
      </c>
    </row>
    <row r="189" spans="3:83" ht="15.75" customHeight="1" x14ac:dyDescent="0.2">
      <c r="C189" s="284">
        <v>46242.916666666664</v>
      </c>
      <c r="D189">
        <v>2725.4427826106548</v>
      </c>
      <c r="E189">
        <v>2710.8693333268166</v>
      </c>
      <c r="F189">
        <v>1758.9055072665215</v>
      </c>
      <c r="G189">
        <v>985.97843478620052</v>
      </c>
      <c r="H189">
        <v>396.99959322437644</v>
      </c>
      <c r="I189">
        <v>302.48098188266158</v>
      </c>
      <c r="J189">
        <v>371.59409935772419</v>
      </c>
      <c r="K189" s="481">
        <v>317.84098187834024</v>
      </c>
      <c r="L189">
        <v>356.73383050784469</v>
      </c>
      <c r="M189">
        <v>0</v>
      </c>
      <c r="N189">
        <v>0</v>
      </c>
      <c r="O189">
        <v>0</v>
      </c>
      <c r="P189">
        <v>0</v>
      </c>
      <c r="Q189">
        <v>100.57220955658704</v>
      </c>
      <c r="R189" s="481">
        <v>96.993352112360299</v>
      </c>
      <c r="S189">
        <v>69.024529087357223</v>
      </c>
      <c r="T189">
        <v>0</v>
      </c>
      <c r="U189">
        <v>0</v>
      </c>
      <c r="V189">
        <v>110.45001680683345</v>
      </c>
      <c r="W189">
        <v>0</v>
      </c>
      <c r="X189">
        <v>92.036794659215957</v>
      </c>
      <c r="Y189" s="481">
        <v>0</v>
      </c>
      <c r="Z189">
        <v>0</v>
      </c>
      <c r="AA189">
        <v>88.964696370530874</v>
      </c>
      <c r="AB189">
        <v>26.53865062771365</v>
      </c>
      <c r="AC189">
        <v>87.094339622184634</v>
      </c>
      <c r="AD189">
        <v>0</v>
      </c>
      <c r="AE189">
        <v>1.0000000002037268E-3</v>
      </c>
      <c r="AF189" s="481">
        <v>0.16573913043976063</v>
      </c>
      <c r="AG189">
        <v>1.1358695652234019E-2</v>
      </c>
      <c r="AH189">
        <v>131.64130434766412</v>
      </c>
      <c r="AI189">
        <v>327.6351999999024</v>
      </c>
      <c r="AJ189">
        <v>264.75520000047982</v>
      </c>
      <c r="AK189">
        <v>0</v>
      </c>
      <c r="AL189">
        <v>0</v>
      </c>
      <c r="AM189" s="481">
        <v>0</v>
      </c>
      <c r="AN189">
        <v>0</v>
      </c>
      <c r="AO189">
        <v>0</v>
      </c>
      <c r="AP189">
        <v>0</v>
      </c>
      <c r="AQ189">
        <v>0</v>
      </c>
      <c r="AR189">
        <v>0</v>
      </c>
      <c r="AS189">
        <v>0</v>
      </c>
      <c r="AT189" s="481">
        <v>0</v>
      </c>
      <c r="AU189">
        <v>0</v>
      </c>
      <c r="AV189">
        <v>0</v>
      </c>
      <c r="AW189">
        <v>0</v>
      </c>
      <c r="AX189">
        <v>270.03519999980927</v>
      </c>
      <c r="AY189">
        <v>182.27812499995343</v>
      </c>
      <c r="AZ189">
        <v>73.708799999207258</v>
      </c>
      <c r="BB189" s="481">
        <v>73.576562499976717</v>
      </c>
      <c r="BC189">
        <v>60.003402532078326</v>
      </c>
      <c r="BD189">
        <v>73.270764557644725</v>
      </c>
      <c r="BV189" s="481">
        <v>0</v>
      </c>
      <c r="BW189">
        <v>0.75</v>
      </c>
      <c r="BX189">
        <v>1.8337131837256493E-2</v>
      </c>
      <c r="BY189">
        <v>5</v>
      </c>
      <c r="BZ189">
        <v>57.14675546460785</v>
      </c>
      <c r="CA189">
        <v>0.13055832164445746</v>
      </c>
      <c r="CB189">
        <v>2.369565217395575E-2</v>
      </c>
      <c r="CC189">
        <v>142.04166666697711</v>
      </c>
      <c r="CD189">
        <v>0</v>
      </c>
      <c r="CE189">
        <v>0.13055832164445746</v>
      </c>
    </row>
    <row r="190" spans="3:83" ht="15.75" customHeight="1" x14ac:dyDescent="0.2">
      <c r="C190" s="284">
        <v>46242.958333333336</v>
      </c>
      <c r="D190">
        <v>2823.9545507133007</v>
      </c>
      <c r="E190">
        <v>2822.4408116042614</v>
      </c>
      <c r="F190">
        <v>1841.1519999802113</v>
      </c>
      <c r="G190">
        <v>977.71223187446594</v>
      </c>
      <c r="H190">
        <v>414.84149152413011</v>
      </c>
      <c r="I190">
        <v>330.88067328929901</v>
      </c>
      <c r="J190">
        <v>386.58244301378727</v>
      </c>
      <c r="K190" s="481">
        <v>325.73613559454679</v>
      </c>
      <c r="L190">
        <v>382.17762711644173</v>
      </c>
      <c r="M190">
        <v>0</v>
      </c>
      <c r="N190">
        <v>0</v>
      </c>
      <c r="O190">
        <v>0</v>
      </c>
      <c r="P190">
        <v>14.369391304440796</v>
      </c>
      <c r="Q190">
        <v>100.39335566107184</v>
      </c>
      <c r="R190" s="481">
        <v>97.060213104821742</v>
      </c>
      <c r="S190">
        <v>67.93144501093775</v>
      </c>
      <c r="T190">
        <v>0</v>
      </c>
      <c r="U190">
        <v>0</v>
      </c>
      <c r="V190">
        <v>112.58163536712527</v>
      </c>
      <c r="W190">
        <v>0</v>
      </c>
      <c r="X190">
        <v>94.778046207502484</v>
      </c>
      <c r="Y190" s="481">
        <v>0</v>
      </c>
      <c r="Z190">
        <v>0</v>
      </c>
      <c r="AA190">
        <v>100.81195652205497</v>
      </c>
      <c r="AB190">
        <v>26.834018987137824</v>
      </c>
      <c r="AC190">
        <v>100.46503537800163</v>
      </c>
      <c r="AD190">
        <v>0</v>
      </c>
      <c r="AE190">
        <v>0</v>
      </c>
      <c r="AF190" s="481">
        <v>0.16678260869230144</v>
      </c>
      <c r="AG190">
        <v>1.1108695651955713E-2</v>
      </c>
      <c r="AH190">
        <v>141.55434782616794</v>
      </c>
      <c r="AI190">
        <v>330.96320000011474</v>
      </c>
      <c r="AJ190">
        <v>266.86719999928027</v>
      </c>
      <c r="AK190">
        <v>0</v>
      </c>
      <c r="AL190">
        <v>0</v>
      </c>
      <c r="AM190" s="481">
        <v>0</v>
      </c>
      <c r="AN190">
        <v>0</v>
      </c>
      <c r="AO190">
        <v>0</v>
      </c>
      <c r="AP190">
        <v>0</v>
      </c>
      <c r="AQ190">
        <v>0</v>
      </c>
      <c r="AR190">
        <v>0</v>
      </c>
      <c r="AS190">
        <v>0</v>
      </c>
      <c r="AT190" s="481">
        <v>0</v>
      </c>
      <c r="AU190">
        <v>0</v>
      </c>
      <c r="AV190">
        <v>0</v>
      </c>
      <c r="AW190">
        <v>0</v>
      </c>
      <c r="AX190">
        <v>272.09599999990314</v>
      </c>
      <c r="AY190">
        <v>177.1328125</v>
      </c>
      <c r="AZ190">
        <v>73.689600000157952</v>
      </c>
      <c r="BB190" s="481">
        <v>73.973958333372138</v>
      </c>
      <c r="BC190">
        <v>60.127999999560416</v>
      </c>
      <c r="BD190">
        <v>73.120000000111759</v>
      </c>
      <c r="BV190" s="481">
        <v>0</v>
      </c>
      <c r="BW190">
        <v>0.8125</v>
      </c>
      <c r="BX190">
        <v>4.3668478260769916E-3</v>
      </c>
      <c r="BY190">
        <v>2</v>
      </c>
      <c r="BZ190">
        <v>56.291666666511446</v>
      </c>
      <c r="CA190">
        <v>0.14694565217450872</v>
      </c>
      <c r="CB190">
        <v>3.7190217391298575E-2</v>
      </c>
      <c r="CC190">
        <v>168.64166666660458</v>
      </c>
      <c r="CD190">
        <v>0</v>
      </c>
      <c r="CE190">
        <v>0.14694565217450872</v>
      </c>
    </row>
    <row r="191" spans="3:83" ht="15.75" customHeight="1" x14ac:dyDescent="0.2">
      <c r="C191" s="284">
        <v>46243</v>
      </c>
      <c r="D191">
        <v>2839.9230145215988</v>
      </c>
      <c r="E191">
        <v>2823.746782630682</v>
      </c>
      <c r="F191">
        <v>1873.0775602757931</v>
      </c>
      <c r="G191">
        <v>969.38666667044163</v>
      </c>
      <c r="H191">
        <v>401.03933605924249</v>
      </c>
      <c r="I191">
        <v>360.75322501733899</v>
      </c>
      <c r="J191">
        <v>387.63217767328024</v>
      </c>
      <c r="K191" s="481">
        <v>338.37125423550606</v>
      </c>
      <c r="L191">
        <v>379.80644769594073</v>
      </c>
      <c r="M191">
        <v>0</v>
      </c>
      <c r="N191">
        <v>0</v>
      </c>
      <c r="O191">
        <v>0</v>
      </c>
      <c r="P191">
        <v>12.766608695499599</v>
      </c>
      <c r="Q191">
        <v>100.30747826071456</v>
      </c>
      <c r="R191" s="481">
        <v>96.723478260915726</v>
      </c>
      <c r="S191">
        <v>68.667678075842559</v>
      </c>
      <c r="T191">
        <v>0</v>
      </c>
      <c r="U191">
        <v>0</v>
      </c>
      <c r="V191">
        <v>100.41878260858357</v>
      </c>
      <c r="W191">
        <v>0</v>
      </c>
      <c r="X191">
        <v>94.978709017857909</v>
      </c>
      <c r="Y191" s="481">
        <v>0</v>
      </c>
      <c r="Z191">
        <v>0</v>
      </c>
      <c r="AA191">
        <v>91.492712176870555</v>
      </c>
      <c r="AB191">
        <v>26.494140353053808</v>
      </c>
      <c r="AC191">
        <v>139.94062499981374</v>
      </c>
      <c r="AD191">
        <v>0</v>
      </c>
      <c r="AE191">
        <v>0</v>
      </c>
      <c r="AF191" s="481">
        <v>0.16669565217307536</v>
      </c>
      <c r="AG191">
        <v>1.1160326087065187E-2</v>
      </c>
      <c r="AH191">
        <v>150.35869565233588</v>
      </c>
      <c r="AI191">
        <v>327.91999999969266</v>
      </c>
      <c r="AJ191">
        <v>265.19258536584675</v>
      </c>
      <c r="AK191">
        <v>0</v>
      </c>
      <c r="AL191">
        <v>0</v>
      </c>
      <c r="AM191" s="481">
        <v>0</v>
      </c>
      <c r="AN191">
        <v>0</v>
      </c>
      <c r="AO191">
        <v>0</v>
      </c>
      <c r="AP191">
        <v>0</v>
      </c>
      <c r="AQ191">
        <v>0</v>
      </c>
      <c r="AR191">
        <v>0</v>
      </c>
      <c r="AS191">
        <v>0</v>
      </c>
      <c r="AT191" s="481">
        <v>0</v>
      </c>
      <c r="AU191">
        <v>0</v>
      </c>
      <c r="AV191">
        <v>0</v>
      </c>
      <c r="AW191">
        <v>0</v>
      </c>
      <c r="AX191">
        <v>265.39840000029653</v>
      </c>
      <c r="AY191">
        <v>173.1015625</v>
      </c>
      <c r="AZ191">
        <v>73.196800000965595</v>
      </c>
      <c r="BB191" s="481">
        <v>73.908854166627862</v>
      </c>
      <c r="BC191">
        <v>60.160000000149012</v>
      </c>
      <c r="BD191">
        <v>73.465599999763072</v>
      </c>
      <c r="BV191" s="481">
        <v>0</v>
      </c>
      <c r="BW191">
        <v>0.7020833333954215</v>
      </c>
      <c r="BX191">
        <v>4.6413043478423788E-3</v>
      </c>
      <c r="BY191">
        <v>2</v>
      </c>
      <c r="BZ191">
        <v>52.877083333441988</v>
      </c>
      <c r="CA191">
        <v>0.15758695652129973</v>
      </c>
      <c r="CB191">
        <v>3.7864130434854815E-2</v>
      </c>
      <c r="CC191">
        <v>158.47526881750673</v>
      </c>
      <c r="CD191">
        <v>0</v>
      </c>
      <c r="CE191">
        <v>0.15758695652129973</v>
      </c>
    </row>
    <row r="192" spans="3:83" ht="15.75" customHeight="1" x14ac:dyDescent="0.2">
      <c r="C192" s="284">
        <v>46243.041666666664</v>
      </c>
      <c r="D192">
        <v>2775.0103188455105</v>
      </c>
      <c r="E192">
        <v>2758.2107825875282</v>
      </c>
      <c r="F192">
        <v>1824.8684107661247</v>
      </c>
      <c r="G192">
        <v>961.41727535426617</v>
      </c>
      <c r="H192">
        <v>398.47903682291508</v>
      </c>
      <c r="I192">
        <v>305.72953360527754</v>
      </c>
      <c r="J192">
        <v>377.62558504194021</v>
      </c>
      <c r="K192" s="481">
        <v>332.53966102004051</v>
      </c>
      <c r="L192">
        <v>403.32792519032955</v>
      </c>
      <c r="M192">
        <v>0</v>
      </c>
      <c r="N192">
        <v>0</v>
      </c>
      <c r="O192">
        <v>0</v>
      </c>
      <c r="P192">
        <v>0</v>
      </c>
      <c r="Q192">
        <v>100.66921739140525</v>
      </c>
      <c r="R192" s="481">
        <v>97.085217391140759</v>
      </c>
      <c r="S192">
        <v>68.430646917782724</v>
      </c>
      <c r="T192">
        <v>0</v>
      </c>
      <c r="U192">
        <v>0</v>
      </c>
      <c r="V192">
        <v>108.24347826093435</v>
      </c>
      <c r="W192">
        <v>0</v>
      </c>
      <c r="X192">
        <v>94.844176451675594</v>
      </c>
      <c r="Y192" s="481">
        <v>0.50927734375</v>
      </c>
      <c r="Z192">
        <v>0</v>
      </c>
      <c r="AA192">
        <v>84.208388451952487</v>
      </c>
      <c r="AB192">
        <v>26.823936932720244</v>
      </c>
      <c r="AC192">
        <v>91.133540372364223</v>
      </c>
      <c r="AD192">
        <v>0</v>
      </c>
      <c r="AE192">
        <v>0</v>
      </c>
      <c r="AF192" s="481">
        <v>0.16573913043248467</v>
      </c>
      <c r="AG192">
        <v>1.1182065217326453E-2</v>
      </c>
      <c r="AH192">
        <v>146.59782608691603</v>
      </c>
      <c r="AI192">
        <v>320.54009756096639</v>
      </c>
      <c r="AJ192">
        <v>257.82821463420987</v>
      </c>
      <c r="AK192">
        <v>0</v>
      </c>
      <c r="AL192">
        <v>0</v>
      </c>
      <c r="AM192" s="481">
        <v>0</v>
      </c>
      <c r="AN192">
        <v>0</v>
      </c>
      <c r="AO192">
        <v>0</v>
      </c>
      <c r="AP192">
        <v>0</v>
      </c>
      <c r="AQ192">
        <v>0</v>
      </c>
      <c r="AR192">
        <v>0</v>
      </c>
      <c r="AS192">
        <v>0</v>
      </c>
      <c r="AT192" s="481">
        <v>0</v>
      </c>
      <c r="AU192">
        <v>0</v>
      </c>
      <c r="AV192">
        <v>0</v>
      </c>
      <c r="AW192">
        <v>0</v>
      </c>
      <c r="AX192">
        <v>262.96640000026673</v>
      </c>
      <c r="AY192">
        <v>174.54218750004657</v>
      </c>
      <c r="AZ192">
        <v>74.860799999907613</v>
      </c>
      <c r="BB192" s="481">
        <v>73.868750000023283</v>
      </c>
      <c r="BC192">
        <v>60.153599999845028</v>
      </c>
      <c r="BD192">
        <v>73.520355555228889</v>
      </c>
      <c r="BV192" s="481">
        <v>0</v>
      </c>
      <c r="BW192">
        <v>0.7510416666045785</v>
      </c>
      <c r="BX192">
        <v>2.973913043479115E-2</v>
      </c>
      <c r="BY192">
        <v>1</v>
      </c>
      <c r="BZ192">
        <v>52.955437853001058</v>
      </c>
      <c r="CA192">
        <v>0.15156521739208983</v>
      </c>
      <c r="CB192">
        <v>3.7885869565116082E-2</v>
      </c>
      <c r="CC192">
        <v>164.09139784891158</v>
      </c>
      <c r="CD192">
        <v>0</v>
      </c>
      <c r="CE192">
        <v>0.15156521739208983</v>
      </c>
    </row>
    <row r="193" spans="3:83" ht="15.75" customHeight="1" x14ac:dyDescent="0.2">
      <c r="C193" s="284">
        <v>46243.083333333336</v>
      </c>
      <c r="D193">
        <v>2757.97333329916</v>
      </c>
      <c r="E193">
        <v>2758.5669565200806</v>
      </c>
      <c r="F193">
        <v>1789.3722701072693</v>
      </c>
      <c r="G193">
        <v>977.69739131629467</v>
      </c>
      <c r="H193">
        <v>412.79349152371287</v>
      </c>
      <c r="I193">
        <v>306.10537930950522</v>
      </c>
      <c r="J193">
        <v>357.11566101759672</v>
      </c>
      <c r="K193" s="481">
        <v>340.03742372989655</v>
      </c>
      <c r="L193">
        <v>373.85276446118951</v>
      </c>
      <c r="M193">
        <v>0</v>
      </c>
      <c r="N193">
        <v>0</v>
      </c>
      <c r="O193">
        <v>0</v>
      </c>
      <c r="P193">
        <v>10.240000000223517</v>
      </c>
      <c r="Q193">
        <v>100.4132173913531</v>
      </c>
      <c r="R193" s="481">
        <v>97.08521739160642</v>
      </c>
      <c r="S193">
        <v>69.006972406059504</v>
      </c>
      <c r="T193">
        <v>0</v>
      </c>
      <c r="U193">
        <v>0</v>
      </c>
      <c r="V193">
        <v>114.16486956458539</v>
      </c>
      <c r="W193">
        <v>0</v>
      </c>
      <c r="X193">
        <v>94.851203039288521</v>
      </c>
      <c r="Y193" s="481">
        <v>0</v>
      </c>
      <c r="Z193">
        <v>0</v>
      </c>
      <c r="AA193">
        <v>81.421121593099087</v>
      </c>
      <c r="AB193">
        <v>26.856237060390413</v>
      </c>
      <c r="AC193">
        <v>96.163629438728094</v>
      </c>
      <c r="AD193">
        <v>0</v>
      </c>
      <c r="AE193">
        <v>0</v>
      </c>
      <c r="AF193" s="481">
        <v>0.16573913043248467</v>
      </c>
      <c r="AG193">
        <v>1.1233695652208553E-2</v>
      </c>
      <c r="AH193">
        <v>155.43478260841221</v>
      </c>
      <c r="AI193">
        <v>320.70470243925229</v>
      </c>
      <c r="AJ193">
        <v>258.05549268331379</v>
      </c>
      <c r="AK193">
        <v>0</v>
      </c>
      <c r="AL193">
        <v>0</v>
      </c>
      <c r="AM193" s="481">
        <v>0</v>
      </c>
      <c r="AN193">
        <v>0</v>
      </c>
      <c r="AO193">
        <v>0</v>
      </c>
      <c r="AP193">
        <v>0</v>
      </c>
      <c r="AQ193">
        <v>0</v>
      </c>
      <c r="AR193">
        <v>0</v>
      </c>
      <c r="AS193">
        <v>0</v>
      </c>
      <c r="AT193" s="481">
        <v>0</v>
      </c>
      <c r="AU193">
        <v>0</v>
      </c>
      <c r="AV193">
        <v>0</v>
      </c>
      <c r="AW193">
        <v>0</v>
      </c>
      <c r="AX193">
        <v>274.35519999964163</v>
      </c>
      <c r="AY193">
        <v>171.30624999990687</v>
      </c>
      <c r="AZ193">
        <v>73.190399998798966</v>
      </c>
      <c r="BB193" s="481">
        <v>73.764062499976717</v>
      </c>
      <c r="BC193">
        <v>60.134892308153212</v>
      </c>
      <c r="BD193">
        <v>73.396748241968453</v>
      </c>
      <c r="BV193" s="481">
        <v>0</v>
      </c>
      <c r="BW193">
        <v>0.75208333332557231</v>
      </c>
      <c r="BX193">
        <v>4.6031249999941792E-2</v>
      </c>
      <c r="BY193">
        <v>2</v>
      </c>
      <c r="BZ193">
        <v>53.963312146952376</v>
      </c>
      <c r="CA193">
        <v>0.11574999999993452</v>
      </c>
      <c r="CB193">
        <v>2.2562500000049113E-2</v>
      </c>
      <c r="CC193">
        <v>152.54166666697711</v>
      </c>
      <c r="CD193">
        <v>0</v>
      </c>
      <c r="CE193">
        <v>0.11574999999993452</v>
      </c>
    </row>
    <row r="194" spans="3:83" ht="15.75" customHeight="1" x14ac:dyDescent="0.2">
      <c r="C194" s="284">
        <v>46243.125</v>
      </c>
      <c r="D194">
        <v>2771.6266666650772</v>
      </c>
      <c r="E194">
        <v>2755.0052173733711</v>
      </c>
      <c r="F194">
        <v>1803.5617588758469</v>
      </c>
      <c r="G194">
        <v>976.21333332359791</v>
      </c>
      <c r="H194">
        <v>415.58540268987417</v>
      </c>
      <c r="I194">
        <v>313.9305108115077</v>
      </c>
      <c r="J194">
        <v>369.55447807908058</v>
      </c>
      <c r="K194" s="481">
        <v>328.86020339280367</v>
      </c>
      <c r="L194">
        <v>349.99374401196837</v>
      </c>
      <c r="M194">
        <v>0</v>
      </c>
      <c r="N194">
        <v>0</v>
      </c>
      <c r="O194">
        <v>0</v>
      </c>
      <c r="P194">
        <v>16.895999999716878</v>
      </c>
      <c r="Q194">
        <v>100.30747826071456</v>
      </c>
      <c r="R194" s="481">
        <v>96.723478260915726</v>
      </c>
      <c r="S194">
        <v>67.629511111415923</v>
      </c>
      <c r="T194">
        <v>0</v>
      </c>
      <c r="U194">
        <v>0</v>
      </c>
      <c r="V194">
        <v>110.85913043469191</v>
      </c>
      <c r="W194">
        <v>0</v>
      </c>
      <c r="X194">
        <v>94.833579569589347</v>
      </c>
      <c r="Y194" s="481">
        <v>0</v>
      </c>
      <c r="Z194">
        <v>0</v>
      </c>
      <c r="AA194">
        <v>81.124844816979021</v>
      </c>
      <c r="AB194">
        <v>26.840693612582982</v>
      </c>
      <c r="AC194">
        <v>103.72229126747698</v>
      </c>
      <c r="AD194">
        <v>0</v>
      </c>
      <c r="AE194">
        <v>0</v>
      </c>
      <c r="AF194" s="481">
        <v>0.16577092099396395</v>
      </c>
      <c r="AG194">
        <v>1.1108695652183087E-2</v>
      </c>
      <c r="AH194">
        <v>144.0869565224275</v>
      </c>
      <c r="AI194">
        <v>320.54719999991357</v>
      </c>
      <c r="AJ194">
        <v>257.3237073160708</v>
      </c>
      <c r="AK194">
        <v>0</v>
      </c>
      <c r="AL194">
        <v>0</v>
      </c>
      <c r="AM194" s="481">
        <v>0</v>
      </c>
      <c r="AN194">
        <v>0</v>
      </c>
      <c r="AO194">
        <v>0</v>
      </c>
      <c r="AP194">
        <v>0</v>
      </c>
      <c r="AQ194">
        <v>0</v>
      </c>
      <c r="AR194">
        <v>0</v>
      </c>
      <c r="AS194">
        <v>0</v>
      </c>
      <c r="AT194" s="481">
        <v>0</v>
      </c>
      <c r="AU194">
        <v>0</v>
      </c>
      <c r="AV194">
        <v>0</v>
      </c>
      <c r="AW194">
        <v>0</v>
      </c>
      <c r="AX194">
        <v>276.79359999997541</v>
      </c>
      <c r="AY194">
        <v>168.9453125</v>
      </c>
      <c r="AZ194">
        <v>73.702399998903275</v>
      </c>
      <c r="BB194" s="481">
        <v>73.818829113966785</v>
      </c>
      <c r="BC194">
        <v>60.153107692487538</v>
      </c>
      <c r="BD194">
        <v>73.460496203042567</v>
      </c>
      <c r="BV194" s="481">
        <v>0</v>
      </c>
      <c r="BW194">
        <v>0.81323428952600807</v>
      </c>
      <c r="BX194">
        <v>3.1180706521695356E-2</v>
      </c>
      <c r="BY194">
        <v>2</v>
      </c>
      <c r="BZ194">
        <v>53.21875</v>
      </c>
      <c r="CA194">
        <v>0.12635869565201574</v>
      </c>
      <c r="CB194">
        <v>3.2051630434807521E-2</v>
      </c>
      <c r="CC194">
        <v>132.02500000037253</v>
      </c>
      <c r="CD194">
        <v>0</v>
      </c>
      <c r="CE194">
        <v>0.12635869565201574</v>
      </c>
    </row>
    <row r="195" spans="3:83" ht="15.75" customHeight="1" x14ac:dyDescent="0.2">
      <c r="C195" s="284">
        <v>46243.166666666664</v>
      </c>
      <c r="D195">
        <v>2714.282666683197</v>
      </c>
      <c r="E195">
        <v>2709.0587826371193</v>
      </c>
      <c r="F195">
        <v>1749.6746666431427</v>
      </c>
      <c r="G195">
        <v>961.37275362014771</v>
      </c>
      <c r="H195">
        <v>400.31697019189596</v>
      </c>
      <c r="I195">
        <v>322.16081355884671</v>
      </c>
      <c r="J195">
        <v>350.50843717157841</v>
      </c>
      <c r="K195" s="481">
        <v>337.12162711471319</v>
      </c>
      <c r="L195">
        <v>345.10535592958331</v>
      </c>
      <c r="M195">
        <v>0</v>
      </c>
      <c r="N195">
        <v>0</v>
      </c>
      <c r="O195">
        <v>0</v>
      </c>
      <c r="P195">
        <v>7.6799999997019768</v>
      </c>
      <c r="Q195">
        <v>100.27965217409655</v>
      </c>
      <c r="R195" s="481">
        <v>96.951652173884213</v>
      </c>
      <c r="S195">
        <v>67.650782608427107</v>
      </c>
      <c r="T195">
        <v>0</v>
      </c>
      <c r="U195">
        <v>0</v>
      </c>
      <c r="V195">
        <v>106.17321739159524</v>
      </c>
      <c r="W195">
        <v>0</v>
      </c>
      <c r="X195">
        <v>95.041925465688109</v>
      </c>
      <c r="Y195" s="481">
        <v>0</v>
      </c>
      <c r="Z195">
        <v>0</v>
      </c>
      <c r="AA195">
        <v>82.097808737307787</v>
      </c>
      <c r="AB195">
        <v>26.621392308734357</v>
      </c>
      <c r="AC195">
        <v>109.22898612637073</v>
      </c>
      <c r="AD195">
        <v>0</v>
      </c>
      <c r="AE195">
        <v>0</v>
      </c>
      <c r="AF195" s="481">
        <v>0.16574193548512994</v>
      </c>
      <c r="AG195">
        <v>1.1151297335118215E-2</v>
      </c>
      <c r="AH195">
        <v>152.20652173832059</v>
      </c>
      <c r="AI195">
        <v>320.58092307695188</v>
      </c>
      <c r="AJ195">
        <v>258.36800000071526</v>
      </c>
      <c r="AK195">
        <v>0</v>
      </c>
      <c r="AL195">
        <v>0</v>
      </c>
      <c r="AM195" s="481">
        <v>0</v>
      </c>
      <c r="AN195">
        <v>0</v>
      </c>
      <c r="AO195">
        <v>0</v>
      </c>
      <c r="AP195">
        <v>0</v>
      </c>
      <c r="AQ195">
        <v>0</v>
      </c>
      <c r="AR195">
        <v>0</v>
      </c>
      <c r="AS195">
        <v>0</v>
      </c>
      <c r="AT195" s="481">
        <v>0</v>
      </c>
      <c r="AU195">
        <v>0</v>
      </c>
      <c r="AV195">
        <v>0</v>
      </c>
      <c r="AW195">
        <v>0</v>
      </c>
      <c r="AX195">
        <v>274.33919999981299</v>
      </c>
      <c r="AY195">
        <v>167.81953125004657</v>
      </c>
      <c r="AZ195">
        <v>75.750400001183152</v>
      </c>
      <c r="BB195" s="481">
        <v>73.938983386033215</v>
      </c>
      <c r="BC195">
        <v>60.103492681868374</v>
      </c>
      <c r="BD195">
        <v>73.446399999782443</v>
      </c>
      <c r="BV195" s="481">
        <v>0</v>
      </c>
      <c r="BW195">
        <v>0.75239071052055806</v>
      </c>
      <c r="BX195">
        <v>2.5185483871155157E-2</v>
      </c>
      <c r="BY195">
        <v>1</v>
      </c>
      <c r="BZ195">
        <v>52.824999999953434</v>
      </c>
      <c r="CA195">
        <v>0.121805049087925</v>
      </c>
      <c r="CB195">
        <v>1.9149456521745378E-2</v>
      </c>
      <c r="CC195">
        <v>139.50322580616921</v>
      </c>
      <c r="CD195">
        <v>0</v>
      </c>
      <c r="CE195">
        <v>0.121805049087925</v>
      </c>
    </row>
    <row r="196" spans="3:83" ht="15.75" customHeight="1" x14ac:dyDescent="0.2">
      <c r="C196" s="284">
        <v>46243.208333333336</v>
      </c>
      <c r="D196">
        <v>2761.4757101535797</v>
      </c>
      <c r="E196">
        <v>2733.9909565150738</v>
      </c>
      <c r="F196">
        <v>1812.4800000190735</v>
      </c>
      <c r="G196">
        <v>957.26191304624081</v>
      </c>
      <c r="H196">
        <v>395.36813559383154</v>
      </c>
      <c r="I196">
        <v>335.94142372906208</v>
      </c>
      <c r="J196">
        <v>363.64149152487516</v>
      </c>
      <c r="K196" s="481">
        <v>341.56474576145411</v>
      </c>
      <c r="L196">
        <v>360.50365868210793</v>
      </c>
      <c r="M196">
        <v>0</v>
      </c>
      <c r="N196">
        <v>0</v>
      </c>
      <c r="O196">
        <v>0</v>
      </c>
      <c r="P196">
        <v>10.240000000223517</v>
      </c>
      <c r="Q196">
        <v>100.95304347807541</v>
      </c>
      <c r="R196" s="481">
        <v>97.36347826058045</v>
      </c>
      <c r="S196">
        <v>67.96095072478056</v>
      </c>
      <c r="T196">
        <v>0</v>
      </c>
      <c r="U196">
        <v>0</v>
      </c>
      <c r="V196">
        <v>95.777391305193305</v>
      </c>
      <c r="W196">
        <v>0</v>
      </c>
      <c r="X196">
        <v>94.849994140211493</v>
      </c>
      <c r="Y196" s="481">
        <v>0</v>
      </c>
      <c r="Z196">
        <v>0</v>
      </c>
      <c r="AA196">
        <v>97.405279503203928</v>
      </c>
      <c r="AB196">
        <v>27.020186335314065</v>
      </c>
      <c r="AC196">
        <v>108.75155279505998</v>
      </c>
      <c r="AD196">
        <v>0</v>
      </c>
      <c r="AE196">
        <v>0</v>
      </c>
      <c r="AF196" s="481">
        <v>0.1657419354924059</v>
      </c>
      <c r="AG196">
        <v>1.1205645161453504E-2</v>
      </c>
      <c r="AH196">
        <v>156.25280505046248</v>
      </c>
      <c r="AI196">
        <v>320.38867692323402</v>
      </c>
      <c r="AJ196">
        <v>257.28000000026077</v>
      </c>
      <c r="AK196">
        <v>0</v>
      </c>
      <c r="AL196">
        <v>0</v>
      </c>
      <c r="AM196" s="481">
        <v>0</v>
      </c>
      <c r="AN196">
        <v>0</v>
      </c>
      <c r="AO196">
        <v>0</v>
      </c>
      <c r="AP196">
        <v>0</v>
      </c>
      <c r="AQ196">
        <v>0</v>
      </c>
      <c r="AR196">
        <v>0</v>
      </c>
      <c r="AS196">
        <v>0</v>
      </c>
      <c r="AT196" s="481">
        <v>0</v>
      </c>
      <c r="AU196">
        <v>0</v>
      </c>
      <c r="AV196">
        <v>0</v>
      </c>
      <c r="AW196">
        <v>0</v>
      </c>
      <c r="AX196">
        <v>281.26399999996647</v>
      </c>
      <c r="AY196">
        <v>159.35234374995343</v>
      </c>
      <c r="AZ196">
        <v>73.190400000661612</v>
      </c>
      <c r="BB196" s="481">
        <v>73.73269382910803</v>
      </c>
      <c r="BC196">
        <v>60.165307317860425</v>
      </c>
      <c r="BD196">
        <v>73.836394936777651</v>
      </c>
      <c r="BV196" s="481">
        <v>0</v>
      </c>
      <c r="BW196">
        <v>0.72916666662786156</v>
      </c>
      <c r="BX196">
        <v>2.7562499999817192E-2</v>
      </c>
      <c r="BY196">
        <v>3</v>
      </c>
      <c r="BZ196">
        <v>54.344632768537849</v>
      </c>
      <c r="CA196">
        <v>0.12037429873817018</v>
      </c>
      <c r="CB196">
        <v>2.7857263908344976E-2</v>
      </c>
      <c r="CC196">
        <v>152.13010752666742</v>
      </c>
      <c r="CD196">
        <v>0</v>
      </c>
      <c r="CE196">
        <v>0.12037429873817018</v>
      </c>
    </row>
    <row r="197" spans="3:83" ht="15.75" customHeight="1" x14ac:dyDescent="0.2">
      <c r="C197" s="284">
        <v>46243.25</v>
      </c>
      <c r="D197">
        <v>2660.2629565000534</v>
      </c>
      <c r="E197">
        <v>2646.787710160017</v>
      </c>
      <c r="F197">
        <v>1710.0799999833107</v>
      </c>
      <c r="G197">
        <v>945.0629565268755</v>
      </c>
      <c r="H197">
        <v>377.97749152779579</v>
      </c>
      <c r="I197">
        <v>326.50518293678761</v>
      </c>
      <c r="J197">
        <v>349.89559322595596</v>
      </c>
      <c r="K197" s="481">
        <v>336.6356610134244</v>
      </c>
      <c r="L197">
        <v>325.33335826918483</v>
      </c>
      <c r="M197">
        <v>0</v>
      </c>
      <c r="N197">
        <v>0</v>
      </c>
      <c r="O197">
        <v>0</v>
      </c>
      <c r="P197">
        <v>7.4128695651888847</v>
      </c>
      <c r="Q197">
        <v>100.14052173914388</v>
      </c>
      <c r="R197" s="481">
        <v>96.818086956627667</v>
      </c>
      <c r="S197">
        <v>64.446701449342072</v>
      </c>
      <c r="T197">
        <v>0</v>
      </c>
      <c r="U197">
        <v>0</v>
      </c>
      <c r="V197">
        <v>90.045217390172184</v>
      </c>
      <c r="W197">
        <v>0</v>
      </c>
      <c r="X197">
        <v>94.925092191435397</v>
      </c>
      <c r="Y197" s="481">
        <v>0.52783203125</v>
      </c>
      <c r="Z197">
        <v>0.61055107525316998</v>
      </c>
      <c r="AA197">
        <v>92.185559006407857</v>
      </c>
      <c r="AB197">
        <v>26.690924260765314</v>
      </c>
      <c r="AC197">
        <v>105.17910447716713</v>
      </c>
      <c r="AD197">
        <v>0</v>
      </c>
      <c r="AE197">
        <v>0</v>
      </c>
      <c r="AF197" s="481">
        <v>0.16389738194266101</v>
      </c>
      <c r="AG197">
        <v>1.1221861851254289E-2</v>
      </c>
      <c r="AH197">
        <v>154.72002103645355</v>
      </c>
      <c r="AI197">
        <v>316.84799999999814</v>
      </c>
      <c r="AJ197">
        <v>254.59199999924749</v>
      </c>
      <c r="AK197">
        <v>0</v>
      </c>
      <c r="AL197">
        <v>0</v>
      </c>
      <c r="AM197" s="481">
        <v>0</v>
      </c>
      <c r="AN197">
        <v>0</v>
      </c>
      <c r="AO197">
        <v>0</v>
      </c>
      <c r="AP197">
        <v>0</v>
      </c>
      <c r="AQ197">
        <v>0</v>
      </c>
      <c r="AR197">
        <v>0</v>
      </c>
      <c r="AS197">
        <v>0</v>
      </c>
      <c r="AT197" s="481">
        <v>0</v>
      </c>
      <c r="AU197">
        <v>0</v>
      </c>
      <c r="AV197">
        <v>0</v>
      </c>
      <c r="AW197">
        <v>0</v>
      </c>
      <c r="AX197">
        <v>276.94400000013411</v>
      </c>
      <c r="AY197">
        <v>152.79140625009313</v>
      </c>
      <c r="AZ197">
        <v>73.190399998798966</v>
      </c>
      <c r="BB197" s="481">
        <v>73.642405063263141</v>
      </c>
      <c r="BC197">
        <v>60.083199999295175</v>
      </c>
      <c r="BD197">
        <v>73.075605063699186</v>
      </c>
      <c r="BV197" s="481">
        <v>0.61055107525316998</v>
      </c>
      <c r="BW197">
        <v>0.8125</v>
      </c>
      <c r="BX197">
        <v>1.0020161290640317E-3</v>
      </c>
      <c r="BY197">
        <v>2</v>
      </c>
      <c r="BZ197">
        <v>53.48453389829956</v>
      </c>
      <c r="CA197">
        <v>0.12126630434795516</v>
      </c>
      <c r="CB197">
        <v>2.0709312178496475E-2</v>
      </c>
      <c r="CC197">
        <v>144.53333333320916</v>
      </c>
      <c r="CD197">
        <v>0</v>
      </c>
      <c r="CE197">
        <v>0.12126630434795516</v>
      </c>
    </row>
    <row r="198" spans="3:83" ht="15.75" customHeight="1" x14ac:dyDescent="0.2">
      <c r="C198" s="284">
        <v>46243.291666666664</v>
      </c>
      <c r="D198">
        <v>2705.4080000221729</v>
      </c>
      <c r="E198">
        <v>2701.9946666359901</v>
      </c>
      <c r="F198">
        <v>1787.2806956470013</v>
      </c>
      <c r="G198">
        <v>926.76452174782753</v>
      </c>
      <c r="H198">
        <v>366.46871303021908</v>
      </c>
      <c r="I198">
        <v>347.32152892649174</v>
      </c>
      <c r="J198">
        <v>382.19558152556419</v>
      </c>
      <c r="K198" s="481">
        <v>337.19105084985495</v>
      </c>
      <c r="L198">
        <v>341.29064172878861</v>
      </c>
      <c r="M198">
        <v>0</v>
      </c>
      <c r="N198">
        <v>0</v>
      </c>
      <c r="O198">
        <v>0</v>
      </c>
      <c r="P198">
        <v>14.091130434535444</v>
      </c>
      <c r="Q198">
        <v>100.4744347827509</v>
      </c>
      <c r="R198" s="481">
        <v>96.849870531819761</v>
      </c>
      <c r="S198">
        <v>51.366956520825624</v>
      </c>
      <c r="T198">
        <v>0</v>
      </c>
      <c r="U198">
        <v>0</v>
      </c>
      <c r="V198">
        <v>90.824347826652229</v>
      </c>
      <c r="W198">
        <v>0</v>
      </c>
      <c r="X198">
        <v>94.800379506777972</v>
      </c>
      <c r="Y198" s="481">
        <v>0</v>
      </c>
      <c r="Z198">
        <v>6.669136424723547</v>
      </c>
      <c r="AA198">
        <v>91.239285713993013</v>
      </c>
      <c r="AB198">
        <v>26.751282649114728</v>
      </c>
      <c r="AC198">
        <v>132.32089552283287</v>
      </c>
      <c r="AD198">
        <v>0</v>
      </c>
      <c r="AE198">
        <v>0</v>
      </c>
      <c r="AF198" s="481">
        <v>0.16558695652202005</v>
      </c>
      <c r="AG198">
        <v>1.1233783309990031E-2</v>
      </c>
      <c r="AH198">
        <v>151.62406498380005</v>
      </c>
      <c r="AI198">
        <v>322.96868571429513</v>
      </c>
      <c r="AJ198">
        <v>260.11629268340766</v>
      </c>
      <c r="AK198">
        <v>0</v>
      </c>
      <c r="AL198">
        <v>0</v>
      </c>
      <c r="AM198" s="481">
        <v>0</v>
      </c>
      <c r="AN198">
        <v>0</v>
      </c>
      <c r="AO198">
        <v>0</v>
      </c>
      <c r="AP198">
        <v>0</v>
      </c>
      <c r="AQ198">
        <v>0</v>
      </c>
      <c r="AR198">
        <v>0</v>
      </c>
      <c r="AS198">
        <v>0</v>
      </c>
      <c r="AT198" s="481">
        <v>0</v>
      </c>
      <c r="AU198">
        <v>0</v>
      </c>
      <c r="AV198">
        <v>0</v>
      </c>
      <c r="AW198">
        <v>0</v>
      </c>
      <c r="AX198">
        <v>266.42240000003949</v>
      </c>
      <c r="AY198">
        <v>144.94296874990687</v>
      </c>
      <c r="AZ198">
        <v>68.492800001055002</v>
      </c>
      <c r="BB198" s="481">
        <v>74.138182357652113</v>
      </c>
      <c r="BC198">
        <v>60.300800000317395</v>
      </c>
      <c r="BD198">
        <v>73.811199999414384</v>
      </c>
      <c r="BV198" s="481">
        <v>6.669136424723547</v>
      </c>
      <c r="BW198">
        <v>6.2116935483645648</v>
      </c>
      <c r="BX198">
        <v>0</v>
      </c>
      <c r="BY198">
        <v>1</v>
      </c>
      <c r="BZ198">
        <v>57.445833333302289</v>
      </c>
      <c r="CA198">
        <v>0.1161067087423362</v>
      </c>
      <c r="CB198">
        <v>3.8312193197953093E-2</v>
      </c>
      <c r="CC198">
        <v>154.56666666734964</v>
      </c>
      <c r="CD198">
        <v>0</v>
      </c>
      <c r="CE198">
        <v>0.1161067087423362</v>
      </c>
    </row>
    <row r="199" spans="3:83" ht="15.75" customHeight="1" x14ac:dyDescent="0.2">
      <c r="C199" s="284">
        <v>46243.333333333336</v>
      </c>
      <c r="D199">
        <v>2577.7493333220482</v>
      </c>
      <c r="E199">
        <v>2578.4320000112057</v>
      </c>
      <c r="F199">
        <v>1660.8686377108097</v>
      </c>
      <c r="G199">
        <v>936.73739129304886</v>
      </c>
      <c r="H199">
        <v>346.06172764673829</v>
      </c>
      <c r="I199">
        <v>274.36257627233863</v>
      </c>
      <c r="J199">
        <v>365.56740152090788</v>
      </c>
      <c r="K199" s="481">
        <v>336.35796609520912</v>
      </c>
      <c r="L199">
        <v>325.62840911746025</v>
      </c>
      <c r="M199">
        <v>0</v>
      </c>
      <c r="N199">
        <v>0</v>
      </c>
      <c r="O199">
        <v>0</v>
      </c>
      <c r="P199">
        <v>0</v>
      </c>
      <c r="Q199">
        <v>96.890434782486409</v>
      </c>
      <c r="R199" s="481">
        <v>96.986651207320392</v>
      </c>
      <c r="S199">
        <v>40.292173913680017</v>
      </c>
      <c r="T199">
        <v>0</v>
      </c>
      <c r="U199">
        <v>0</v>
      </c>
      <c r="V199">
        <v>99.238956522196531</v>
      </c>
      <c r="W199">
        <v>0</v>
      </c>
      <c r="X199">
        <v>94.971875000279397</v>
      </c>
      <c r="Y199" s="481">
        <v>0</v>
      </c>
      <c r="Z199">
        <v>12.129473990702536</v>
      </c>
      <c r="AA199">
        <v>75.457142857369035</v>
      </c>
      <c r="AB199">
        <v>26.7890625</v>
      </c>
      <c r="AC199">
        <v>82.3125</v>
      </c>
      <c r="AD199">
        <v>0</v>
      </c>
      <c r="AE199">
        <v>0</v>
      </c>
      <c r="AF199" s="481">
        <v>0.16378260869896621</v>
      </c>
      <c r="AG199">
        <v>1.1483870967595067E-2</v>
      </c>
      <c r="AH199">
        <v>154.35483871027827</v>
      </c>
      <c r="AI199">
        <v>317.42171428562142</v>
      </c>
      <c r="AJ199">
        <v>255.01970731653273</v>
      </c>
      <c r="AK199">
        <v>0</v>
      </c>
      <c r="AL199">
        <v>0</v>
      </c>
      <c r="AM199" s="481">
        <v>0</v>
      </c>
      <c r="AN199">
        <v>0</v>
      </c>
      <c r="AO199">
        <v>0</v>
      </c>
      <c r="AP199">
        <v>0</v>
      </c>
      <c r="AQ199">
        <v>0</v>
      </c>
      <c r="AR199">
        <v>0</v>
      </c>
      <c r="AS199">
        <v>0</v>
      </c>
      <c r="AT199" s="481">
        <v>0</v>
      </c>
      <c r="AU199">
        <v>0</v>
      </c>
      <c r="AV199">
        <v>0</v>
      </c>
      <c r="AW199">
        <v>0</v>
      </c>
      <c r="AX199">
        <v>261.15199999976903</v>
      </c>
      <c r="AY199">
        <v>141.83203125</v>
      </c>
      <c r="AZ199">
        <v>63.980799999088049</v>
      </c>
      <c r="BB199" s="481">
        <v>78.3359375</v>
      </c>
      <c r="BC199">
        <v>64.486400000751019</v>
      </c>
      <c r="BD199">
        <v>76.025600000284612</v>
      </c>
      <c r="BV199" s="481">
        <v>12.129473990702536</v>
      </c>
      <c r="BW199">
        <v>8.8039314516354352</v>
      </c>
      <c r="BX199">
        <v>0</v>
      </c>
      <c r="BY199">
        <v>5</v>
      </c>
      <c r="BZ199">
        <v>57.422916666604578</v>
      </c>
      <c r="CA199">
        <v>0.12524193548415496</v>
      </c>
      <c r="CB199">
        <v>3.0504032257795188E-2</v>
      </c>
      <c r="CC199">
        <v>125.43446327652782</v>
      </c>
      <c r="CD199">
        <v>0</v>
      </c>
      <c r="CE199">
        <v>0.12524193548415496</v>
      </c>
    </row>
    <row r="200" spans="3:83" ht="15.75" customHeight="1" x14ac:dyDescent="0.2">
      <c r="C200" s="284">
        <v>46243.375</v>
      </c>
      <c r="D200">
        <v>2709.5040000081062</v>
      </c>
      <c r="E200">
        <v>2693.119999974966</v>
      </c>
      <c r="F200">
        <v>1742.7292753458023</v>
      </c>
      <c r="G200">
        <v>973.06713043153286</v>
      </c>
      <c r="H200">
        <v>334.72650847584009</v>
      </c>
      <c r="I200">
        <v>327.65570169687271</v>
      </c>
      <c r="J200">
        <v>345.03593220561743</v>
      </c>
      <c r="K200" s="481">
        <v>339.8985762745142</v>
      </c>
      <c r="L200">
        <v>396.23593220487237</v>
      </c>
      <c r="M200">
        <v>0</v>
      </c>
      <c r="N200">
        <v>0</v>
      </c>
      <c r="O200">
        <v>0</v>
      </c>
      <c r="P200">
        <v>0</v>
      </c>
      <c r="Q200">
        <v>100.59130434785038</v>
      </c>
      <c r="R200" s="481">
        <v>96.951652173884213</v>
      </c>
      <c r="S200">
        <v>15.653101448900998</v>
      </c>
      <c r="T200">
        <v>0</v>
      </c>
      <c r="U200">
        <v>0</v>
      </c>
      <c r="V200">
        <v>109.87965217325836</v>
      </c>
      <c r="W200">
        <v>0</v>
      </c>
      <c r="X200">
        <v>94.989926241803914</v>
      </c>
      <c r="Y200" s="481">
        <v>0</v>
      </c>
      <c r="Z200">
        <v>22.751164596294984</v>
      </c>
      <c r="AA200">
        <v>114.57763975160196</v>
      </c>
      <c r="AB200">
        <v>27.273388975299895</v>
      </c>
      <c r="AC200">
        <v>106.08623417746276</v>
      </c>
      <c r="AD200">
        <v>0</v>
      </c>
      <c r="AE200">
        <v>0</v>
      </c>
      <c r="AF200" s="481">
        <v>0.1655217391307815</v>
      </c>
      <c r="AG200">
        <v>1.13611500701154E-2</v>
      </c>
      <c r="AH200">
        <v>154.34408602211624</v>
      </c>
      <c r="AI200">
        <v>319.94879999989644</v>
      </c>
      <c r="AJ200">
        <v>257.7920000012964</v>
      </c>
      <c r="AK200">
        <v>0</v>
      </c>
      <c r="AL200">
        <v>0</v>
      </c>
      <c r="AM200" s="481">
        <v>0</v>
      </c>
      <c r="AN200">
        <v>0</v>
      </c>
      <c r="AO200">
        <v>0</v>
      </c>
      <c r="AP200">
        <v>0</v>
      </c>
      <c r="AQ200">
        <v>0</v>
      </c>
      <c r="AR200">
        <v>0</v>
      </c>
      <c r="AS200">
        <v>0</v>
      </c>
      <c r="AT200" s="481">
        <v>0</v>
      </c>
      <c r="AU200">
        <v>0</v>
      </c>
      <c r="AV200">
        <v>0</v>
      </c>
      <c r="AW200">
        <v>0</v>
      </c>
      <c r="AX200">
        <v>276.65920000011101</v>
      </c>
      <c r="AY200">
        <v>127.04609375004657</v>
      </c>
      <c r="AZ200">
        <v>47.007999999448657</v>
      </c>
      <c r="BB200" s="481">
        <v>83.173823180375621</v>
      </c>
      <c r="BC200">
        <v>68.870399999432266</v>
      </c>
      <c r="BD200">
        <v>79.590400000102818</v>
      </c>
      <c r="BV200" s="481">
        <v>22.751164596294984</v>
      </c>
      <c r="BW200">
        <v>30.005208333255723</v>
      </c>
      <c r="BX200">
        <v>2.2866263440960211E-2</v>
      </c>
      <c r="BY200">
        <v>2</v>
      </c>
      <c r="BZ200">
        <v>58.764583333395422</v>
      </c>
      <c r="CA200">
        <v>0.13824193548316543</v>
      </c>
      <c r="CB200">
        <v>1.6030913978511308E-2</v>
      </c>
      <c r="CC200">
        <v>142.13220338989049</v>
      </c>
      <c r="CD200">
        <v>0</v>
      </c>
      <c r="CE200">
        <v>0.13824193548316543</v>
      </c>
    </row>
    <row r="201" spans="3:83" ht="15.75" customHeight="1" x14ac:dyDescent="0.2">
      <c r="C201" s="284">
        <v>46243.416666666664</v>
      </c>
      <c r="D201">
        <v>2849.6287536025047</v>
      </c>
      <c r="E201">
        <v>2833.0666666924953</v>
      </c>
      <c r="F201">
        <v>1850.1453912854195</v>
      </c>
      <c r="G201">
        <v>1007.6160000115633</v>
      </c>
      <c r="H201">
        <v>380.09491525217891</v>
      </c>
      <c r="I201">
        <v>328.5026711858809</v>
      </c>
      <c r="J201">
        <v>369.40366101264954</v>
      </c>
      <c r="K201" s="481">
        <v>321.79171073436737</v>
      </c>
      <c r="L201">
        <v>431.22549152374268</v>
      </c>
      <c r="M201">
        <v>0</v>
      </c>
      <c r="N201">
        <v>0</v>
      </c>
      <c r="O201">
        <v>0</v>
      </c>
      <c r="P201">
        <v>8.8064000010490417</v>
      </c>
      <c r="Q201">
        <v>100.22399999992922</v>
      </c>
      <c r="R201" s="481">
        <v>96.896000000182539</v>
      </c>
      <c r="S201">
        <v>19.797333333641291</v>
      </c>
      <c r="T201">
        <v>0</v>
      </c>
      <c r="U201">
        <v>0</v>
      </c>
      <c r="V201">
        <v>135.23478260915726</v>
      </c>
      <c r="W201">
        <v>0</v>
      </c>
      <c r="X201">
        <v>94.545031056273729</v>
      </c>
      <c r="Y201" s="481">
        <v>0</v>
      </c>
      <c r="Z201">
        <v>21.870923913025763</v>
      </c>
      <c r="AA201">
        <v>109.66149068297818</v>
      </c>
      <c r="AB201">
        <v>27.015673524700105</v>
      </c>
      <c r="AC201">
        <v>110.07001582253724</v>
      </c>
      <c r="AD201">
        <v>0</v>
      </c>
      <c r="AE201">
        <v>0</v>
      </c>
      <c r="AF201" s="481">
        <v>0.16395652173378039</v>
      </c>
      <c r="AG201">
        <v>1.2358695652210372E-2</v>
      </c>
      <c r="AH201">
        <v>137.17157550156116</v>
      </c>
      <c r="AI201">
        <v>324.34560000011697</v>
      </c>
      <c r="AJ201">
        <v>261.75999999977648</v>
      </c>
      <c r="AK201">
        <v>0</v>
      </c>
      <c r="AL201">
        <v>0</v>
      </c>
      <c r="AM201" s="481">
        <v>0</v>
      </c>
      <c r="AN201">
        <v>0</v>
      </c>
      <c r="AO201">
        <v>0</v>
      </c>
      <c r="AP201">
        <v>0</v>
      </c>
      <c r="AQ201">
        <v>0</v>
      </c>
      <c r="AR201">
        <v>0</v>
      </c>
      <c r="AS201">
        <v>0</v>
      </c>
      <c r="AT201" s="481">
        <v>0</v>
      </c>
      <c r="AU201">
        <v>0</v>
      </c>
      <c r="AV201">
        <v>0</v>
      </c>
      <c r="AW201">
        <v>0</v>
      </c>
      <c r="AX201">
        <v>279.21920000016689</v>
      </c>
      <c r="AY201">
        <v>147.94062500004657</v>
      </c>
      <c r="AZ201">
        <v>44.089600000530481</v>
      </c>
      <c r="BB201" s="481">
        <v>82.746044303756207</v>
      </c>
      <c r="BC201">
        <v>68.345600000582635</v>
      </c>
      <c r="BD201">
        <v>79.097599999979138</v>
      </c>
      <c r="BV201" s="481">
        <v>21.870923913025763</v>
      </c>
      <c r="BW201">
        <v>30.712500000023283</v>
      </c>
      <c r="BX201">
        <v>2.684341397832668E-2</v>
      </c>
      <c r="BY201">
        <v>1</v>
      </c>
      <c r="BZ201">
        <v>57.754166666651145</v>
      </c>
      <c r="CA201">
        <v>0.14555072463735996</v>
      </c>
      <c r="CB201">
        <v>2.893682795706809E-2</v>
      </c>
      <c r="CC201">
        <v>165.76666666660458</v>
      </c>
      <c r="CD201">
        <v>0</v>
      </c>
      <c r="CE201">
        <v>0.14555072463735996</v>
      </c>
    </row>
    <row r="202" spans="3:83" ht="15.75" customHeight="1" x14ac:dyDescent="0.2">
      <c r="C202" s="284">
        <v>46243.458333333336</v>
      </c>
      <c r="D202">
        <v>2791.2459130585194</v>
      </c>
      <c r="E202">
        <v>2774.5947826206684</v>
      </c>
      <c r="F202">
        <v>1775.6160000264645</v>
      </c>
      <c r="G202">
        <v>1014.7839999943972</v>
      </c>
      <c r="H202">
        <v>396.23353828117251</v>
      </c>
      <c r="I202">
        <v>310.56705084443092</v>
      </c>
      <c r="J202">
        <v>364.40159235149622</v>
      </c>
      <c r="K202" s="481">
        <v>329.0557468906045</v>
      </c>
      <c r="L202">
        <v>384.88754646480083</v>
      </c>
      <c r="M202">
        <v>0</v>
      </c>
      <c r="N202">
        <v>0</v>
      </c>
      <c r="O202">
        <v>0</v>
      </c>
      <c r="P202">
        <v>35.737599999643862</v>
      </c>
      <c r="Q202">
        <v>99.795478261075914</v>
      </c>
      <c r="R202" s="481">
        <v>96.495304347481579</v>
      </c>
      <c r="S202">
        <v>17.407999999821186</v>
      </c>
      <c r="T202">
        <v>0</v>
      </c>
      <c r="U202">
        <v>0</v>
      </c>
      <c r="V202">
        <v>135.85808695666492</v>
      </c>
      <c r="W202">
        <v>0</v>
      </c>
      <c r="X202">
        <v>94.268633540254086</v>
      </c>
      <c r="Y202" s="481">
        <v>0</v>
      </c>
      <c r="Z202">
        <v>23.766304347838741</v>
      </c>
      <c r="AA202">
        <v>111.20685170823708</v>
      </c>
      <c r="AB202">
        <v>27.01693517062813</v>
      </c>
      <c r="AC202">
        <v>93.8125</v>
      </c>
      <c r="AD202">
        <v>0</v>
      </c>
      <c r="AE202">
        <v>0</v>
      </c>
      <c r="AF202" s="481">
        <v>0.16573913043612265</v>
      </c>
      <c r="AG202">
        <v>1.160869565228495E-2</v>
      </c>
      <c r="AH202">
        <v>143.23913043458015</v>
      </c>
      <c r="AI202">
        <v>324.74239999987185</v>
      </c>
      <c r="AJ202">
        <v>262.17768421024084</v>
      </c>
      <c r="AK202">
        <v>0</v>
      </c>
      <c r="AL202">
        <v>0</v>
      </c>
      <c r="AM202" s="481">
        <v>0</v>
      </c>
      <c r="AN202">
        <v>0</v>
      </c>
      <c r="AO202">
        <v>0</v>
      </c>
      <c r="AP202">
        <v>0</v>
      </c>
      <c r="AQ202">
        <v>0</v>
      </c>
      <c r="AR202">
        <v>0</v>
      </c>
      <c r="AS202">
        <v>0</v>
      </c>
      <c r="AT202" s="481">
        <v>0</v>
      </c>
      <c r="AU202">
        <v>0</v>
      </c>
      <c r="AV202">
        <v>0</v>
      </c>
      <c r="AW202">
        <v>0</v>
      </c>
      <c r="AX202">
        <v>281.52320000017062</v>
      </c>
      <c r="AY202">
        <v>158.30624999990687</v>
      </c>
      <c r="AZ202">
        <v>42.924800001084805</v>
      </c>
      <c r="BB202" s="481">
        <v>82.71615682146512</v>
      </c>
      <c r="BC202">
        <v>68.763544304296374</v>
      </c>
      <c r="BD202">
        <v>79.027199999429286</v>
      </c>
      <c r="BV202" s="481">
        <v>23.766304347838741</v>
      </c>
      <c r="BW202">
        <v>26.635416666744277</v>
      </c>
      <c r="BX202">
        <v>1.4884072580684915E-2</v>
      </c>
      <c r="BY202">
        <v>2</v>
      </c>
      <c r="BZ202">
        <v>56.993749999906868</v>
      </c>
      <c r="CA202">
        <v>0.12641304347835103</v>
      </c>
      <c r="CB202">
        <v>2.2722826087147041E-2</v>
      </c>
      <c r="CC202">
        <v>153.33333333302289</v>
      </c>
      <c r="CD202">
        <v>0</v>
      </c>
      <c r="CE202">
        <v>0.12641304347835103</v>
      </c>
    </row>
    <row r="203" spans="3:83" ht="15.75" customHeight="1" x14ac:dyDescent="0.2">
      <c r="C203" s="284">
        <v>46243.5</v>
      </c>
      <c r="D203">
        <v>2775.0399999916553</v>
      </c>
      <c r="E203">
        <v>2764.5916003584862</v>
      </c>
      <c r="F203">
        <v>1816.5759999752045</v>
      </c>
      <c r="G203">
        <v>967.68000000715256</v>
      </c>
      <c r="H203">
        <v>377.94517358392477</v>
      </c>
      <c r="I203">
        <v>322.29966102167964</v>
      </c>
      <c r="J203">
        <v>375.3776618912816</v>
      </c>
      <c r="K203" s="481">
        <v>335.87200000137091</v>
      </c>
      <c r="L203">
        <v>391.33916540071368</v>
      </c>
      <c r="M203">
        <v>0</v>
      </c>
      <c r="N203">
        <v>0</v>
      </c>
      <c r="O203">
        <v>0</v>
      </c>
      <c r="P203">
        <v>28.015304347500205</v>
      </c>
      <c r="Q203">
        <v>99.980196114629507</v>
      </c>
      <c r="R203" s="481">
        <v>96.378434782847762</v>
      </c>
      <c r="S203">
        <v>5.1200000001117587</v>
      </c>
      <c r="T203">
        <v>0</v>
      </c>
      <c r="U203">
        <v>0</v>
      </c>
      <c r="V203">
        <v>144.76243478246033</v>
      </c>
      <c r="W203">
        <v>0</v>
      </c>
      <c r="X203">
        <v>94.206521739251912</v>
      </c>
      <c r="Y203" s="481">
        <v>0</v>
      </c>
      <c r="Z203">
        <v>34.878299689444248</v>
      </c>
      <c r="AA203">
        <v>117.64498820761219</v>
      </c>
      <c r="AB203">
        <v>27.591614907141775</v>
      </c>
      <c r="AC203">
        <v>110.93614130467176</v>
      </c>
      <c r="AD203">
        <v>0</v>
      </c>
      <c r="AE203">
        <v>0</v>
      </c>
      <c r="AF203" s="481">
        <v>0.1637391304357152</v>
      </c>
      <c r="AG203">
        <v>1.1233695652208553E-2</v>
      </c>
      <c r="AH203">
        <v>150.43478260841221</v>
      </c>
      <c r="AI203">
        <v>325.32480000006035</v>
      </c>
      <c r="AJ203">
        <v>262.51991578843445</v>
      </c>
      <c r="AK203">
        <v>0</v>
      </c>
      <c r="AL203">
        <v>0</v>
      </c>
      <c r="AM203" s="481">
        <v>0</v>
      </c>
      <c r="AN203">
        <v>0</v>
      </c>
      <c r="AO203">
        <v>0</v>
      </c>
      <c r="AP203">
        <v>0</v>
      </c>
      <c r="AQ203">
        <v>0</v>
      </c>
      <c r="AR203">
        <v>0</v>
      </c>
      <c r="AS203">
        <v>0</v>
      </c>
      <c r="AT203" s="481">
        <v>0</v>
      </c>
      <c r="AU203">
        <v>0</v>
      </c>
      <c r="AV203">
        <v>0</v>
      </c>
      <c r="AW203">
        <v>0</v>
      </c>
      <c r="AX203">
        <v>273.33119999989867</v>
      </c>
      <c r="AY203">
        <v>143.64296875009313</v>
      </c>
      <c r="AZ203">
        <v>32.81279999949038</v>
      </c>
      <c r="BB203" s="481">
        <v>82.952355836750939</v>
      </c>
      <c r="BC203">
        <v>68.407088606618345</v>
      </c>
      <c r="BD203">
        <v>79.660800000652671</v>
      </c>
      <c r="BV203" s="481">
        <v>34.878299689444248</v>
      </c>
      <c r="BW203">
        <v>26.199999999953434</v>
      </c>
      <c r="BX203">
        <v>7.1426630436235428E-3</v>
      </c>
      <c r="BY203">
        <v>2</v>
      </c>
      <c r="BZ203">
        <v>58.306250000139698</v>
      </c>
      <c r="CA203">
        <v>0.13528260869588848</v>
      </c>
      <c r="CB203">
        <v>3.2695652173742928E-2</v>
      </c>
      <c r="CC203">
        <v>160.06666666641831</v>
      </c>
      <c r="CD203">
        <v>0</v>
      </c>
      <c r="CE203">
        <v>0.13528260869588848</v>
      </c>
    </row>
    <row r="204" spans="3:83" ht="15.75" customHeight="1" x14ac:dyDescent="0.2">
      <c r="C204" s="284">
        <v>46243.541666666664</v>
      </c>
      <c r="D204">
        <v>2826.9226666688919</v>
      </c>
      <c r="E204">
        <v>2837.8162837028503</v>
      </c>
      <c r="F204">
        <v>1868.4586666822433</v>
      </c>
      <c r="G204">
        <v>981.33333332836628</v>
      </c>
      <c r="H204">
        <v>393.94494915008545</v>
      </c>
      <c r="I204">
        <v>314.12501694634557</v>
      </c>
      <c r="J204">
        <v>385.99593219906092</v>
      </c>
      <c r="K204" s="481">
        <v>315.89711748063564</v>
      </c>
      <c r="L204">
        <v>449.06738983094692</v>
      </c>
      <c r="M204">
        <v>0</v>
      </c>
      <c r="N204">
        <v>0</v>
      </c>
      <c r="O204">
        <v>0</v>
      </c>
      <c r="P204">
        <v>35.984695652499795</v>
      </c>
      <c r="Q204">
        <v>99.516151711344719</v>
      </c>
      <c r="R204" s="481">
        <v>96.178086956497282</v>
      </c>
      <c r="S204">
        <v>6.144000000320375</v>
      </c>
      <c r="T204">
        <v>0</v>
      </c>
      <c r="U204">
        <v>0</v>
      </c>
      <c r="V204">
        <v>147.92347826063633</v>
      </c>
      <c r="W204">
        <v>0</v>
      </c>
      <c r="X204">
        <v>91.830745341256261</v>
      </c>
      <c r="Y204" s="481">
        <v>0</v>
      </c>
      <c r="Z204">
        <v>33.955551242223009</v>
      </c>
      <c r="AA204">
        <v>104.46907429210842</v>
      </c>
      <c r="AB204">
        <v>27.953949922230095</v>
      </c>
      <c r="AC204">
        <v>116.48701121099293</v>
      </c>
      <c r="AD204">
        <v>0</v>
      </c>
      <c r="AE204">
        <v>0</v>
      </c>
      <c r="AF204" s="481">
        <v>0.16573913044339861</v>
      </c>
      <c r="AG204">
        <v>1.1233695651981179E-2</v>
      </c>
      <c r="AH204">
        <v>131.85869565233588</v>
      </c>
      <c r="AI204">
        <v>324.64640000020154</v>
      </c>
      <c r="AJ204">
        <v>262.63040000107139</v>
      </c>
      <c r="AK204">
        <v>0</v>
      </c>
      <c r="AL204">
        <v>0</v>
      </c>
      <c r="AM204" s="481">
        <v>0</v>
      </c>
      <c r="AN204">
        <v>0</v>
      </c>
      <c r="AO204">
        <v>0</v>
      </c>
      <c r="AP204">
        <v>0</v>
      </c>
      <c r="AQ204">
        <v>0</v>
      </c>
      <c r="AR204">
        <v>0</v>
      </c>
      <c r="AS204">
        <v>0</v>
      </c>
      <c r="AT204" s="481">
        <v>0</v>
      </c>
      <c r="AU204">
        <v>0</v>
      </c>
      <c r="AV204">
        <v>0</v>
      </c>
      <c r="AW204">
        <v>0</v>
      </c>
      <c r="AX204">
        <v>281.26720000011846</v>
      </c>
      <c r="AY204">
        <v>144.55546874995343</v>
      </c>
      <c r="AZ204">
        <v>35.206400001421571</v>
      </c>
      <c r="BB204" s="481">
        <v>82.462816455750726</v>
      </c>
      <c r="BC204">
        <v>68.348759493790567</v>
      </c>
      <c r="BD204">
        <v>79.609599999152124</v>
      </c>
      <c r="BV204" s="481">
        <v>33.955551242223009</v>
      </c>
      <c r="BW204">
        <v>30.018750000046566</v>
      </c>
      <c r="BX204">
        <v>2.567527173914641E-2</v>
      </c>
      <c r="BY204">
        <v>26</v>
      </c>
      <c r="BZ204">
        <v>61.047916666604578</v>
      </c>
      <c r="CA204">
        <v>0.13641304347856931</v>
      </c>
      <c r="CB204">
        <v>3.645652173918279E-2</v>
      </c>
      <c r="CC204">
        <v>164.17500000074506</v>
      </c>
      <c r="CD204">
        <v>0</v>
      </c>
      <c r="CE204">
        <v>0.13641304347856931</v>
      </c>
    </row>
    <row r="205" spans="3:83" ht="15.75" customHeight="1" x14ac:dyDescent="0.2">
      <c r="C205" s="284">
        <v>46243.583333333336</v>
      </c>
      <c r="D205">
        <v>2824.1920000016689</v>
      </c>
      <c r="E205">
        <v>2807.1253333091736</v>
      </c>
      <c r="F205">
        <v>1857.120463758707</v>
      </c>
      <c r="G205">
        <v>969.72800000011921</v>
      </c>
      <c r="H205">
        <v>371.41694915294647</v>
      </c>
      <c r="I205">
        <v>311.0488275885582</v>
      </c>
      <c r="J205">
        <v>392.38291525095701</v>
      </c>
      <c r="K205" s="481">
        <v>328.4568275809288</v>
      </c>
      <c r="L205">
        <v>447.78305084630847</v>
      </c>
      <c r="M205">
        <v>0</v>
      </c>
      <c r="N205">
        <v>0</v>
      </c>
      <c r="O205">
        <v>0</v>
      </c>
      <c r="P205">
        <v>58.879999999888241</v>
      </c>
      <c r="Q205">
        <v>97.403988000005484</v>
      </c>
      <c r="R205" s="481">
        <v>96.155826087109745</v>
      </c>
      <c r="S205">
        <v>3.1339501775801182</v>
      </c>
      <c r="T205">
        <v>0</v>
      </c>
      <c r="U205">
        <v>0</v>
      </c>
      <c r="V205">
        <v>143.91652173921466</v>
      </c>
      <c r="W205">
        <v>0</v>
      </c>
      <c r="X205">
        <v>92.954968944657594</v>
      </c>
      <c r="Y205" s="481">
        <v>0</v>
      </c>
      <c r="Z205">
        <v>38.173718944075517</v>
      </c>
      <c r="AA205">
        <v>102.82194293476641</v>
      </c>
      <c r="AB205">
        <v>28.251019021961838</v>
      </c>
      <c r="AC205">
        <v>117.1080974843353</v>
      </c>
      <c r="AD205">
        <v>0</v>
      </c>
      <c r="AE205">
        <v>0</v>
      </c>
      <c r="AF205" s="481">
        <v>0.16460869564980385</v>
      </c>
      <c r="AG205">
        <v>1.1358695652006645E-2</v>
      </c>
      <c r="AH205">
        <v>148.44565217476338</v>
      </c>
      <c r="AI205">
        <v>323.36639999970794</v>
      </c>
      <c r="AJ205">
        <v>261.68319999892265</v>
      </c>
      <c r="AK205">
        <v>0</v>
      </c>
      <c r="AL205">
        <v>0</v>
      </c>
      <c r="AM205" s="481">
        <v>0</v>
      </c>
      <c r="AN205">
        <v>0</v>
      </c>
      <c r="AO205">
        <v>0</v>
      </c>
      <c r="AP205">
        <v>0</v>
      </c>
      <c r="AQ205">
        <v>0</v>
      </c>
      <c r="AR205">
        <v>0</v>
      </c>
      <c r="AS205">
        <v>0</v>
      </c>
      <c r="AT205" s="481">
        <v>0</v>
      </c>
      <c r="AU205">
        <v>0</v>
      </c>
      <c r="AV205">
        <v>0</v>
      </c>
      <c r="AW205">
        <v>0</v>
      </c>
      <c r="AX205">
        <v>270.17279999982566</v>
      </c>
      <c r="AY205">
        <v>141.67656249995343</v>
      </c>
      <c r="AZ205">
        <v>28.153599997982383</v>
      </c>
      <c r="BB205" s="481">
        <v>82.913647151901387</v>
      </c>
      <c r="BC205">
        <v>68.324755743145943</v>
      </c>
      <c r="BD205">
        <v>79.590400001034141</v>
      </c>
      <c r="BV205" s="481">
        <v>38.173718944075517</v>
      </c>
      <c r="BW205">
        <v>31.516666666604578</v>
      </c>
      <c r="BX205">
        <v>1.3383152173673807E-3</v>
      </c>
      <c r="BY205">
        <v>33.161290323361754</v>
      </c>
      <c r="BZ205">
        <v>60.739180107368156</v>
      </c>
      <c r="CA205">
        <v>0.15320617110774037</v>
      </c>
      <c r="CB205">
        <v>4.1092391304346165E-2</v>
      </c>
      <c r="CC205">
        <v>164.33333333302289</v>
      </c>
      <c r="CD205">
        <v>0</v>
      </c>
      <c r="CE205">
        <v>0.15320617110774037</v>
      </c>
    </row>
    <row r="206" spans="3:83" ht="15.75" customHeight="1" x14ac:dyDescent="0.2">
      <c r="C206" s="284">
        <v>46243.625</v>
      </c>
      <c r="D206">
        <v>2881.3875942230225</v>
      </c>
      <c r="E206">
        <v>2856.9600000083447</v>
      </c>
      <c r="F206">
        <v>1861.3648695647717</v>
      </c>
      <c r="G206">
        <v>1014.4426666647196</v>
      </c>
      <c r="H206">
        <v>406.47593220323324</v>
      </c>
      <c r="I206">
        <v>321.3839859738946</v>
      </c>
      <c r="J206">
        <v>374.47159322351217</v>
      </c>
      <c r="K206" s="481">
        <v>329.3832752853632</v>
      </c>
      <c r="L206">
        <v>418.78308358043432</v>
      </c>
      <c r="M206">
        <v>0</v>
      </c>
      <c r="N206">
        <v>0</v>
      </c>
      <c r="O206">
        <v>0</v>
      </c>
      <c r="P206">
        <v>24.575999999418855</v>
      </c>
      <c r="Q206">
        <v>97.391738707665354</v>
      </c>
      <c r="R206" s="481">
        <v>96.413414721842855</v>
      </c>
      <c r="S206">
        <v>16.477033605799079</v>
      </c>
      <c r="T206">
        <v>0</v>
      </c>
      <c r="U206">
        <v>0</v>
      </c>
      <c r="V206">
        <v>181.05980540532619</v>
      </c>
      <c r="W206">
        <v>0</v>
      </c>
      <c r="X206">
        <v>93.1102484469302</v>
      </c>
      <c r="Y206" s="481">
        <v>0</v>
      </c>
      <c r="Z206">
        <v>29.829968944133725</v>
      </c>
      <c r="AA206">
        <v>103.39751552836969</v>
      </c>
      <c r="AB206">
        <v>27.791925465688109</v>
      </c>
      <c r="AC206">
        <v>117.89246894419193</v>
      </c>
      <c r="AD206">
        <v>0</v>
      </c>
      <c r="AE206">
        <v>0</v>
      </c>
      <c r="AF206" s="481">
        <v>0.16286956521071261</v>
      </c>
      <c r="AG206">
        <v>1.1233695652435927E-2</v>
      </c>
      <c r="AH206">
        <v>144.80434782616794</v>
      </c>
      <c r="AI206">
        <v>321.78013658546843</v>
      </c>
      <c r="AJ206">
        <v>259.60594285838306</v>
      </c>
      <c r="AK206">
        <v>0</v>
      </c>
      <c r="AL206">
        <v>0</v>
      </c>
      <c r="AM206" s="481">
        <v>0</v>
      </c>
      <c r="AN206">
        <v>0</v>
      </c>
      <c r="AO206">
        <v>0</v>
      </c>
      <c r="AP206">
        <v>0</v>
      </c>
      <c r="AQ206">
        <v>0</v>
      </c>
      <c r="AR206">
        <v>0</v>
      </c>
      <c r="AS206">
        <v>0</v>
      </c>
      <c r="AT206" s="481">
        <v>0</v>
      </c>
      <c r="AU206">
        <v>0</v>
      </c>
      <c r="AV206">
        <v>0</v>
      </c>
      <c r="AW206">
        <v>0</v>
      </c>
      <c r="AX206">
        <v>266.32640000013635</v>
      </c>
      <c r="AY206">
        <v>167.83906250004657</v>
      </c>
      <c r="AZ206">
        <v>38.44480000063777</v>
      </c>
      <c r="BB206" s="481">
        <v>82.496162974624895</v>
      </c>
      <c r="BC206">
        <v>68.353320206515491</v>
      </c>
      <c r="BD206">
        <v>79.360810126177967</v>
      </c>
      <c r="BV206" s="481">
        <v>29.829968944133725</v>
      </c>
      <c r="BW206">
        <v>32.760057471343316</v>
      </c>
      <c r="BX206">
        <v>0</v>
      </c>
      <c r="BY206">
        <v>27.838709676638246</v>
      </c>
      <c r="BZ206">
        <v>61.181653226027265</v>
      </c>
      <c r="CA206">
        <v>0.14281556802234263</v>
      </c>
      <c r="CB206">
        <v>3.1888586956483778E-2</v>
      </c>
      <c r="CC206">
        <v>151.83333333302289</v>
      </c>
      <c r="CD206">
        <v>0</v>
      </c>
      <c r="CE206">
        <v>0.14281556802234263</v>
      </c>
    </row>
    <row r="207" spans="3:83" ht="15.75" customHeight="1" x14ac:dyDescent="0.2">
      <c r="C207" s="284">
        <v>46243.666666666664</v>
      </c>
      <c r="D207">
        <v>2971.2027826011181</v>
      </c>
      <c r="E207">
        <v>2961.2299130558968</v>
      </c>
      <c r="F207">
        <v>1943.552000015974</v>
      </c>
      <c r="G207">
        <v>1035.2639999985695</v>
      </c>
      <c r="H207">
        <v>422.45668939501047</v>
      </c>
      <c r="I207">
        <v>332.38689951971173</v>
      </c>
      <c r="J207">
        <v>379.39200000464916</v>
      </c>
      <c r="K207" s="481">
        <v>336.77632239460945</v>
      </c>
      <c r="L207">
        <v>466.23000706732273</v>
      </c>
      <c r="M207">
        <v>0</v>
      </c>
      <c r="N207">
        <v>0</v>
      </c>
      <c r="O207">
        <v>0</v>
      </c>
      <c r="P207">
        <v>23.552000000141561</v>
      </c>
      <c r="Q207">
        <v>97.744702821597457</v>
      </c>
      <c r="R207" s="481">
        <v>95.988574467133731</v>
      </c>
      <c r="S207">
        <v>38.372324324212968</v>
      </c>
      <c r="T207">
        <v>0</v>
      </c>
      <c r="U207">
        <v>0</v>
      </c>
      <c r="V207">
        <v>156.90862702671438</v>
      </c>
      <c r="W207">
        <v>0</v>
      </c>
      <c r="X207">
        <v>92.197049689479172</v>
      </c>
      <c r="Y207" s="481">
        <v>0</v>
      </c>
      <c r="Z207">
        <v>15.348109957296401</v>
      </c>
      <c r="AA207">
        <v>105.74304153723642</v>
      </c>
      <c r="AB207">
        <v>28.20935330633074</v>
      </c>
      <c r="AC207">
        <v>115.9544060556218</v>
      </c>
      <c r="AD207">
        <v>0</v>
      </c>
      <c r="AE207">
        <v>0</v>
      </c>
      <c r="AF207" s="481">
        <v>0.16576344087297912</v>
      </c>
      <c r="AG207">
        <v>1.1358695652234019E-2</v>
      </c>
      <c r="AH207">
        <v>149.97826086916029</v>
      </c>
      <c r="AI207">
        <v>320.04066341463476</v>
      </c>
      <c r="AJ207">
        <v>258.1717802202329</v>
      </c>
      <c r="AK207">
        <v>0</v>
      </c>
      <c r="AL207">
        <v>0</v>
      </c>
      <c r="AM207" s="481">
        <v>0</v>
      </c>
      <c r="AN207">
        <v>0</v>
      </c>
      <c r="AO207">
        <v>0</v>
      </c>
      <c r="AP207">
        <v>0</v>
      </c>
      <c r="AQ207">
        <v>0</v>
      </c>
      <c r="AR207">
        <v>0</v>
      </c>
      <c r="AS207">
        <v>0</v>
      </c>
      <c r="AT207" s="481">
        <v>0</v>
      </c>
      <c r="AU207">
        <v>0</v>
      </c>
      <c r="AV207">
        <v>0</v>
      </c>
      <c r="AW207">
        <v>0</v>
      </c>
      <c r="AX207">
        <v>266.33600000012666</v>
      </c>
      <c r="AY207">
        <v>183.26718750002328</v>
      </c>
      <c r="AZ207">
        <v>53.747199999168515</v>
      </c>
      <c r="BB207" s="481">
        <v>81.827274525305256</v>
      </c>
      <c r="BC207">
        <v>67.305316454730928</v>
      </c>
      <c r="BD207">
        <v>79.167189872823656</v>
      </c>
      <c r="BV207" s="481">
        <v>15.348109957296401</v>
      </c>
      <c r="BW207">
        <v>27.710775861982256</v>
      </c>
      <c r="BX207">
        <v>1.7119565217285526E-2</v>
      </c>
      <c r="BY207">
        <v>29.521739130839705</v>
      </c>
      <c r="BZ207">
        <v>59.416666666511446</v>
      </c>
      <c r="CA207">
        <v>0.14063043478290638</v>
      </c>
      <c r="CB207">
        <v>3.567663043486391E-2</v>
      </c>
      <c r="CC207">
        <v>185.58333333395422</v>
      </c>
      <c r="CD207">
        <v>0</v>
      </c>
      <c r="CE207">
        <v>0.14063043478290638</v>
      </c>
    </row>
    <row r="208" spans="3:83" ht="15.75" customHeight="1" x14ac:dyDescent="0.2">
      <c r="C208" s="284">
        <v>46243.708333333336</v>
      </c>
      <c r="D208">
        <v>2971.5589565038681</v>
      </c>
      <c r="E208">
        <v>2956.807420283556</v>
      </c>
      <c r="F208">
        <v>1922.3893333375454</v>
      </c>
      <c r="G208">
        <v>1059.7509565204382</v>
      </c>
      <c r="H208">
        <v>414.8629038259387</v>
      </c>
      <c r="I208">
        <v>315.19764285162091</v>
      </c>
      <c r="J208">
        <v>378.64569491147995</v>
      </c>
      <c r="K208" s="481">
        <v>335.24537251889706</v>
      </c>
      <c r="L208">
        <v>479.53373710811138</v>
      </c>
      <c r="M208">
        <v>0</v>
      </c>
      <c r="N208">
        <v>0</v>
      </c>
      <c r="O208">
        <v>0</v>
      </c>
      <c r="P208">
        <v>27.78156521730125</v>
      </c>
      <c r="Q208">
        <v>97.236266123130918</v>
      </c>
      <c r="R208" s="481">
        <v>96.61088037583977</v>
      </c>
      <c r="S208">
        <v>63.945039718411863</v>
      </c>
      <c r="T208">
        <v>0</v>
      </c>
      <c r="U208">
        <v>0</v>
      </c>
      <c r="V208">
        <v>112.99226322025061</v>
      </c>
      <c r="W208">
        <v>0</v>
      </c>
      <c r="X208">
        <v>92.414751552511007</v>
      </c>
      <c r="Y208" s="481">
        <v>0</v>
      </c>
      <c r="Z208">
        <v>2.031936626532115</v>
      </c>
      <c r="AA208">
        <v>95.065964673645794</v>
      </c>
      <c r="AB208">
        <v>26.302389706019312</v>
      </c>
      <c r="AC208">
        <v>94.384375000372529</v>
      </c>
      <c r="AD208">
        <v>0</v>
      </c>
      <c r="AE208">
        <v>0</v>
      </c>
      <c r="AF208" s="481">
        <v>0.16649462364512146</v>
      </c>
      <c r="AG208">
        <v>1.1360507246308771E-2</v>
      </c>
      <c r="AH208">
        <v>149.29873772803694</v>
      </c>
      <c r="AI208">
        <v>323.14560000016354</v>
      </c>
      <c r="AJ208">
        <v>261.56307692267001</v>
      </c>
      <c r="AK208">
        <v>0</v>
      </c>
      <c r="AL208">
        <v>0</v>
      </c>
      <c r="AM208" s="481">
        <v>0</v>
      </c>
      <c r="AN208">
        <v>0</v>
      </c>
      <c r="AO208">
        <v>0</v>
      </c>
      <c r="AP208">
        <v>0</v>
      </c>
      <c r="AQ208">
        <v>0</v>
      </c>
      <c r="AR208">
        <v>0</v>
      </c>
      <c r="AS208">
        <v>0</v>
      </c>
      <c r="AT208" s="481">
        <v>0</v>
      </c>
      <c r="AU208">
        <v>0</v>
      </c>
      <c r="AV208">
        <v>0</v>
      </c>
      <c r="AW208">
        <v>0</v>
      </c>
      <c r="AX208">
        <v>268.47039999999106</v>
      </c>
      <c r="AY208">
        <v>171.25624999997672</v>
      </c>
      <c r="AZ208">
        <v>63.507200000807643</v>
      </c>
      <c r="BB208" s="481">
        <v>83.192650463082828</v>
      </c>
      <c r="BC208">
        <v>68.858815190382302</v>
      </c>
      <c r="BD208">
        <v>79.692800001241267</v>
      </c>
      <c r="BV208" s="481">
        <v>2.031936626532115</v>
      </c>
      <c r="BW208">
        <v>26.891666666720994</v>
      </c>
      <c r="BX208">
        <v>2.8186214352444949E-2</v>
      </c>
      <c r="BY208">
        <v>45.478260869160295</v>
      </c>
      <c r="BZ208">
        <v>57.154166666790843</v>
      </c>
      <c r="CA208">
        <v>0.15432819074430881</v>
      </c>
      <c r="CB208">
        <v>3.4089703132167415E-2</v>
      </c>
      <c r="CC208">
        <v>164.91325136553496</v>
      </c>
      <c r="CD208">
        <v>0</v>
      </c>
      <c r="CE208">
        <v>0.15432819074430881</v>
      </c>
    </row>
    <row r="209" spans="3:83" ht="15.75" customHeight="1" x14ac:dyDescent="0.2">
      <c r="C209" s="284">
        <v>46243.75</v>
      </c>
      <c r="D209">
        <v>2938.1973333358765</v>
      </c>
      <c r="E209">
        <v>2938.5831884145737</v>
      </c>
      <c r="F209">
        <v>1917.6106666624546</v>
      </c>
      <c r="G209">
        <v>1035.01171015203</v>
      </c>
      <c r="H209">
        <v>442.88867796584964</v>
      </c>
      <c r="I209">
        <v>345.66074576228857</v>
      </c>
      <c r="J209">
        <v>362.87783050537109</v>
      </c>
      <c r="K209" s="481">
        <v>340.52338983118534</v>
      </c>
      <c r="L209">
        <v>418.55735927075148</v>
      </c>
      <c r="M209">
        <v>0</v>
      </c>
      <c r="N209">
        <v>0</v>
      </c>
      <c r="O209">
        <v>0</v>
      </c>
      <c r="P209">
        <v>28.538434782996774</v>
      </c>
      <c r="Q209">
        <v>100.27408695640042</v>
      </c>
      <c r="R209" s="481">
        <v>96.434086956549436</v>
      </c>
      <c r="S209">
        <v>68.535652173683047</v>
      </c>
      <c r="T209">
        <v>0</v>
      </c>
      <c r="U209">
        <v>0</v>
      </c>
      <c r="V209">
        <v>122.4793043481186</v>
      </c>
      <c r="W209">
        <v>0</v>
      </c>
      <c r="X209">
        <v>92.313078635837883</v>
      </c>
      <c r="Y209" s="481">
        <v>0.53125</v>
      </c>
      <c r="Z209">
        <v>0.89111024845624343</v>
      </c>
      <c r="AA209">
        <v>108.51885399920866</v>
      </c>
      <c r="AB209">
        <v>26.438567546661943</v>
      </c>
      <c r="AC209">
        <v>110.50593944080174</v>
      </c>
      <c r="AD209">
        <v>0</v>
      </c>
      <c r="AE209">
        <v>0</v>
      </c>
      <c r="AF209" s="481">
        <v>0.16700280504664988</v>
      </c>
      <c r="AG209">
        <v>1.1108870967746043E-2</v>
      </c>
      <c r="AH209">
        <v>153.7258064514026</v>
      </c>
      <c r="AI209">
        <v>316.88639999972656</v>
      </c>
      <c r="AJ209">
        <v>255.14770731702447</v>
      </c>
      <c r="AK209">
        <v>0</v>
      </c>
      <c r="AL209">
        <v>0</v>
      </c>
      <c r="AM209" s="481">
        <v>0</v>
      </c>
      <c r="AN209">
        <v>0</v>
      </c>
      <c r="AO209">
        <v>0</v>
      </c>
      <c r="AP209">
        <v>0</v>
      </c>
      <c r="AQ209">
        <v>0</v>
      </c>
      <c r="AR209">
        <v>0</v>
      </c>
      <c r="AS209">
        <v>0</v>
      </c>
      <c r="AT209" s="481">
        <v>0</v>
      </c>
      <c r="AU209">
        <v>0</v>
      </c>
      <c r="AV209">
        <v>0</v>
      </c>
      <c r="AW209">
        <v>0</v>
      </c>
      <c r="AX209">
        <v>267.52000000001863</v>
      </c>
      <c r="AY209">
        <v>170.50624999997672</v>
      </c>
      <c r="AZ209">
        <v>60.895999999716878</v>
      </c>
      <c r="BB209" s="481">
        <v>80.583714252104983</v>
      </c>
      <c r="BC209">
        <v>66.451200000010431</v>
      </c>
      <c r="BD209">
        <v>77.279999999329448</v>
      </c>
      <c r="BV209" s="481">
        <v>0.89111024845624343</v>
      </c>
      <c r="BW209">
        <v>24.069791666697711</v>
      </c>
      <c r="BX209">
        <v>2.5349462365625186E-2</v>
      </c>
      <c r="BY209">
        <v>2</v>
      </c>
      <c r="BZ209">
        <v>55.515077683608979</v>
      </c>
      <c r="CA209">
        <v>0.14538709677253792</v>
      </c>
      <c r="CB209">
        <v>2.8627688172036869E-2</v>
      </c>
      <c r="CC209">
        <v>163.71174863446504</v>
      </c>
      <c r="CD209">
        <v>0</v>
      </c>
      <c r="CE209">
        <v>0.14538709677253792</v>
      </c>
    </row>
    <row r="210" spans="3:83" ht="15.75" customHeight="1" x14ac:dyDescent="0.2">
      <c r="C210" s="284">
        <v>46243.791666666664</v>
      </c>
      <c r="D210">
        <v>2791.4239999949932</v>
      </c>
      <c r="E210">
        <v>2774.6541448831558</v>
      </c>
      <c r="F210">
        <v>1813.1626666486263</v>
      </c>
      <c r="G210">
        <v>985.91907246410847</v>
      </c>
      <c r="H210">
        <v>409.80827118828893</v>
      </c>
      <c r="I210">
        <v>334.17111864313483</v>
      </c>
      <c r="J210">
        <v>364.89111865311861</v>
      </c>
      <c r="K210" s="481">
        <v>321.77898304909468</v>
      </c>
      <c r="L210">
        <v>378.57716890797019</v>
      </c>
      <c r="M210">
        <v>0</v>
      </c>
      <c r="N210">
        <v>0</v>
      </c>
      <c r="O210">
        <v>0</v>
      </c>
      <c r="P210">
        <v>8.1464888891205192</v>
      </c>
      <c r="Q210">
        <v>100.12382608698681</v>
      </c>
      <c r="R210" s="481">
        <v>96.628869565669447</v>
      </c>
      <c r="S210">
        <v>70.678260869346559</v>
      </c>
      <c r="T210">
        <v>0</v>
      </c>
      <c r="U210">
        <v>0</v>
      </c>
      <c r="V210">
        <v>111.25982608646154</v>
      </c>
      <c r="W210">
        <v>0</v>
      </c>
      <c r="X210">
        <v>93.672169811557978</v>
      </c>
      <c r="Y210" s="481">
        <v>0</v>
      </c>
      <c r="Z210">
        <v>0</v>
      </c>
      <c r="AA210">
        <v>79.091643559746444</v>
      </c>
      <c r="AB210">
        <v>26.334215274546295</v>
      </c>
      <c r="AC210">
        <v>125.97303783148527</v>
      </c>
      <c r="AD210">
        <v>0</v>
      </c>
      <c r="AE210">
        <v>0</v>
      </c>
      <c r="AF210" s="481">
        <v>0.1677391304365301</v>
      </c>
      <c r="AG210">
        <v>1.1260241351010336E-2</v>
      </c>
      <c r="AH210">
        <v>135.16567321214825</v>
      </c>
      <c r="AI210">
        <v>326.77760000014678</v>
      </c>
      <c r="AJ210">
        <v>263.91789268236607</v>
      </c>
      <c r="AK210">
        <v>0</v>
      </c>
      <c r="AL210">
        <v>0</v>
      </c>
      <c r="AM210" s="481">
        <v>0</v>
      </c>
      <c r="AN210">
        <v>0</v>
      </c>
      <c r="AO210">
        <v>0</v>
      </c>
      <c r="AP210">
        <v>0</v>
      </c>
      <c r="AQ210">
        <v>0</v>
      </c>
      <c r="AR210">
        <v>0</v>
      </c>
      <c r="AS210">
        <v>0</v>
      </c>
      <c r="AT210" s="481">
        <v>0</v>
      </c>
      <c r="AU210">
        <v>0</v>
      </c>
      <c r="AV210">
        <v>0</v>
      </c>
      <c r="AW210">
        <v>0</v>
      </c>
      <c r="AX210">
        <v>263.09439999982715</v>
      </c>
      <c r="AY210">
        <v>182.00937500002328</v>
      </c>
      <c r="AZ210">
        <v>62.476800000295043</v>
      </c>
      <c r="BB210" s="481">
        <v>73.890822784858756</v>
      </c>
      <c r="BC210">
        <v>59.878643037751317</v>
      </c>
      <c r="BD210">
        <v>73.441422222182155</v>
      </c>
      <c r="BV210" s="481">
        <v>0</v>
      </c>
      <c r="BW210">
        <v>17.213541666627862</v>
      </c>
      <c r="BX210">
        <v>2.5584567847204198E-2</v>
      </c>
      <c r="BY210">
        <v>4</v>
      </c>
      <c r="BZ210">
        <v>58.307838982902467</v>
      </c>
      <c r="CA210">
        <v>0.11396949509162368</v>
      </c>
      <c r="CB210">
        <v>2.4709239130515925E-2</v>
      </c>
      <c r="CC210">
        <v>154.23333333339542</v>
      </c>
      <c r="CD210">
        <v>0</v>
      </c>
      <c r="CE210">
        <v>0.11396949509162368</v>
      </c>
    </row>
    <row r="211" spans="3:83" ht="15.75" customHeight="1" x14ac:dyDescent="0.2">
      <c r="C211" s="284">
        <v>46243.833333333336</v>
      </c>
      <c r="D211">
        <v>2830.3360000252724</v>
      </c>
      <c r="E211">
        <v>2825.8244637846947</v>
      </c>
      <c r="F211">
        <v>1856.8533333539963</v>
      </c>
      <c r="G211">
        <v>972.99292752146721</v>
      </c>
      <c r="H211">
        <v>421.15905084833503</v>
      </c>
      <c r="I211">
        <v>335.21247457712889</v>
      </c>
      <c r="J211">
        <v>381.55281355232</v>
      </c>
      <c r="K211" s="481">
        <v>324.347661010921</v>
      </c>
      <c r="L211">
        <v>391.86223728582263</v>
      </c>
      <c r="M211">
        <v>0</v>
      </c>
      <c r="N211">
        <v>0</v>
      </c>
      <c r="O211">
        <v>0</v>
      </c>
      <c r="P211">
        <v>9.773511110804975</v>
      </c>
      <c r="Q211">
        <v>100.2604830916971</v>
      </c>
      <c r="R211" s="481">
        <v>96.845913043245673</v>
      </c>
      <c r="S211">
        <v>71.301565217785537</v>
      </c>
      <c r="T211">
        <v>0</v>
      </c>
      <c r="U211">
        <v>0</v>
      </c>
      <c r="V211">
        <v>117.01426086947322</v>
      </c>
      <c r="W211">
        <v>0</v>
      </c>
      <c r="X211">
        <v>94.788043478038162</v>
      </c>
      <c r="Y211" s="481">
        <v>0</v>
      </c>
      <c r="Z211">
        <v>0</v>
      </c>
      <c r="AA211">
        <v>93.277701199054718</v>
      </c>
      <c r="AB211">
        <v>26.953779678791761</v>
      </c>
      <c r="AC211">
        <v>112.50522303860635</v>
      </c>
      <c r="AD211">
        <v>0</v>
      </c>
      <c r="AE211">
        <v>0</v>
      </c>
      <c r="AF211" s="481">
        <v>0.16773913044380606</v>
      </c>
      <c r="AG211">
        <v>1.1207880434994877E-2</v>
      </c>
      <c r="AH211">
        <v>139.98369565233588</v>
      </c>
      <c r="AI211">
        <v>324.75839999993332</v>
      </c>
      <c r="AJ211">
        <v>262.27199999988079</v>
      </c>
      <c r="AK211">
        <v>0</v>
      </c>
      <c r="AL211">
        <v>0</v>
      </c>
      <c r="AM211" s="481">
        <v>0</v>
      </c>
      <c r="AN211">
        <v>0</v>
      </c>
      <c r="AO211">
        <v>0</v>
      </c>
      <c r="AP211">
        <v>0</v>
      </c>
      <c r="AQ211">
        <v>0</v>
      </c>
      <c r="AR211">
        <v>0</v>
      </c>
      <c r="AS211">
        <v>0</v>
      </c>
      <c r="AT211" s="481">
        <v>0</v>
      </c>
      <c r="AU211">
        <v>0</v>
      </c>
      <c r="AV211">
        <v>0</v>
      </c>
      <c r="AW211">
        <v>0</v>
      </c>
      <c r="AX211">
        <v>266.16639999998733</v>
      </c>
      <c r="AY211">
        <v>183.77187499997672</v>
      </c>
      <c r="AZ211">
        <v>62.44480000063777</v>
      </c>
      <c r="BB211" s="481">
        <v>73.9375</v>
      </c>
      <c r="BC211">
        <v>60.076556961983442</v>
      </c>
      <c r="BD211">
        <v>73.201777777634561</v>
      </c>
      <c r="BV211" s="481">
        <v>0</v>
      </c>
      <c r="BW211">
        <v>0</v>
      </c>
      <c r="BX211">
        <v>3.9116847826107914E-2</v>
      </c>
      <c r="BY211">
        <v>2</v>
      </c>
      <c r="BZ211">
        <v>56.529166666790843</v>
      </c>
      <c r="CA211">
        <v>0.13377244039384095</v>
      </c>
      <c r="CB211">
        <v>3.4470108695586532E-2</v>
      </c>
      <c r="CC211">
        <v>155.94999999925494</v>
      </c>
      <c r="CD211">
        <v>0</v>
      </c>
      <c r="CE211">
        <v>0.13377244039384095</v>
      </c>
    </row>
    <row r="212" spans="3:83" ht="15.75" customHeight="1" x14ac:dyDescent="0.2">
      <c r="C212" s="284">
        <v>46243.875</v>
      </c>
      <c r="D212">
        <v>2824.1919999718666</v>
      </c>
      <c r="E212">
        <v>2812.349217414856</v>
      </c>
      <c r="F212">
        <v>1864.3626666665077</v>
      </c>
      <c r="G212">
        <v>969.57959420979023</v>
      </c>
      <c r="H212">
        <v>408.52393219992518</v>
      </c>
      <c r="I212">
        <v>333.36975336074829</v>
      </c>
      <c r="J212">
        <v>385.64881356060505</v>
      </c>
      <c r="K212" s="481">
        <v>330.06913384050131</v>
      </c>
      <c r="L212">
        <v>400.78318643942475</v>
      </c>
      <c r="M212">
        <v>0</v>
      </c>
      <c r="N212">
        <v>0</v>
      </c>
      <c r="O212">
        <v>0</v>
      </c>
      <c r="P212">
        <v>1.7140869572758675</v>
      </c>
      <c r="Q212">
        <v>100.48803864698857</v>
      </c>
      <c r="R212" s="481">
        <v>96.904038647189736</v>
      </c>
      <c r="S212">
        <v>70.477418356575072</v>
      </c>
      <c r="T212">
        <v>0</v>
      </c>
      <c r="U212">
        <v>0</v>
      </c>
      <c r="V212">
        <v>116.69147826079279</v>
      </c>
      <c r="W212">
        <v>0</v>
      </c>
      <c r="X212">
        <v>94.819000720977783</v>
      </c>
      <c r="Y212" s="481">
        <v>0</v>
      </c>
      <c r="Z212">
        <v>0</v>
      </c>
      <c r="AA212">
        <v>101.99826050503179</v>
      </c>
      <c r="AB212">
        <v>26.268442998640239</v>
      </c>
      <c r="AC212">
        <v>101.66901938617229</v>
      </c>
      <c r="AD212">
        <v>0</v>
      </c>
      <c r="AE212">
        <v>0</v>
      </c>
      <c r="AF212" s="481">
        <v>0.16773913042561617</v>
      </c>
      <c r="AG212">
        <v>1.1233695651981179E-2</v>
      </c>
      <c r="AH212">
        <v>140.73913043364882</v>
      </c>
      <c r="AI212">
        <v>325.8976000000257</v>
      </c>
      <c r="AJ212">
        <v>263.41119999997318</v>
      </c>
      <c r="AK212">
        <v>0</v>
      </c>
      <c r="AL212">
        <v>0</v>
      </c>
      <c r="AM212" s="481">
        <v>0</v>
      </c>
      <c r="AN212">
        <v>0</v>
      </c>
      <c r="AO212">
        <v>0</v>
      </c>
      <c r="AP212">
        <v>0</v>
      </c>
      <c r="AQ212">
        <v>0</v>
      </c>
      <c r="AR212">
        <v>0</v>
      </c>
      <c r="AS212">
        <v>0</v>
      </c>
      <c r="AT212" s="481">
        <v>0</v>
      </c>
      <c r="AU212">
        <v>0</v>
      </c>
      <c r="AV212">
        <v>0</v>
      </c>
      <c r="AW212">
        <v>0</v>
      </c>
      <c r="AX212">
        <v>268.28800000017509</v>
      </c>
      <c r="AY212">
        <v>175.73515625006985</v>
      </c>
      <c r="AZ212">
        <v>62.956799998879433</v>
      </c>
      <c r="BB212" s="481">
        <v>74.043749999953434</v>
      </c>
      <c r="BC212">
        <v>60.347139241173863</v>
      </c>
      <c r="BD212">
        <v>73.395848101004958</v>
      </c>
      <c r="BV212" s="481">
        <v>0</v>
      </c>
      <c r="BW212">
        <v>0</v>
      </c>
      <c r="BX212">
        <v>4.2662159595579396E-2</v>
      </c>
      <c r="BY212">
        <v>1.9462365582585335</v>
      </c>
      <c r="BZ212">
        <v>54.925000000046566</v>
      </c>
      <c r="CA212">
        <v>0.14277419354857557</v>
      </c>
      <c r="CB212">
        <v>3.8444308087946411E-2</v>
      </c>
      <c r="CC212">
        <v>154.88360655773431</v>
      </c>
      <c r="CD212">
        <v>0</v>
      </c>
      <c r="CE212">
        <v>0.14277419354857557</v>
      </c>
    </row>
    <row r="213" spans="3:83" ht="15.75" customHeight="1" x14ac:dyDescent="0.2">
      <c r="C213" s="284">
        <v>46243.916666666664</v>
      </c>
      <c r="D213">
        <v>2872.6613333523273</v>
      </c>
      <c r="E213">
        <v>2856.9303188323975</v>
      </c>
      <c r="F213">
        <v>1903.9573333263397</v>
      </c>
      <c r="G213">
        <v>977.7270724773407</v>
      </c>
      <c r="H213">
        <v>421.4989877268672</v>
      </c>
      <c r="I213">
        <v>343.19919579476118</v>
      </c>
      <c r="J213">
        <v>390.74786674231291</v>
      </c>
      <c r="K213" s="481">
        <v>343.27161192893982</v>
      </c>
      <c r="L213">
        <v>401.1303050853312</v>
      </c>
      <c r="M213">
        <v>0</v>
      </c>
      <c r="N213">
        <v>0</v>
      </c>
      <c r="O213">
        <v>0</v>
      </c>
      <c r="P213">
        <v>24.342260868288577</v>
      </c>
      <c r="Q213">
        <v>100.30129468627274</v>
      </c>
      <c r="R213" s="481">
        <v>96.721004831138998</v>
      </c>
      <c r="S213">
        <v>69.165016425773501</v>
      </c>
      <c r="T213">
        <v>0</v>
      </c>
      <c r="U213">
        <v>0</v>
      </c>
      <c r="V213">
        <v>108.38817391265184</v>
      </c>
      <c r="W213">
        <v>0</v>
      </c>
      <c r="X213">
        <v>94.809881266672164</v>
      </c>
      <c r="Y213" s="481">
        <v>0.54296875</v>
      </c>
      <c r="Z213">
        <v>0</v>
      </c>
      <c r="AA213">
        <v>108.67732252553105</v>
      </c>
      <c r="AB213">
        <v>26.973744501359761</v>
      </c>
      <c r="AC213">
        <v>105.11553030274808</v>
      </c>
      <c r="AD213">
        <v>0</v>
      </c>
      <c r="AE213">
        <v>4.9999999964711606E-4</v>
      </c>
      <c r="AF213" s="481">
        <v>0.1697798036475433</v>
      </c>
      <c r="AG213">
        <v>1.136135460501464E-2</v>
      </c>
      <c r="AH213">
        <v>155.75000000093132</v>
      </c>
      <c r="AI213">
        <v>326.8511999999173</v>
      </c>
      <c r="AJ213">
        <v>265.84320000000298</v>
      </c>
      <c r="AK213">
        <v>0</v>
      </c>
      <c r="AL213">
        <v>0</v>
      </c>
      <c r="AM213" s="481">
        <v>0</v>
      </c>
      <c r="AN213">
        <v>0</v>
      </c>
      <c r="AO213">
        <v>0</v>
      </c>
      <c r="AP213">
        <v>0</v>
      </c>
      <c r="AQ213">
        <v>0</v>
      </c>
      <c r="AR213">
        <v>0</v>
      </c>
      <c r="AS213">
        <v>0</v>
      </c>
      <c r="AT213" s="481">
        <v>0</v>
      </c>
      <c r="AU213">
        <v>0</v>
      </c>
      <c r="AV213">
        <v>0</v>
      </c>
      <c r="AW213">
        <v>0</v>
      </c>
      <c r="AX213">
        <v>268.79679999966174</v>
      </c>
      <c r="AY213">
        <v>183.52890624990687</v>
      </c>
      <c r="AZ213">
        <v>62.463999999687076</v>
      </c>
      <c r="BB213" s="481">
        <v>74.4453125</v>
      </c>
      <c r="BC213">
        <v>60.574460758827627</v>
      </c>
      <c r="BD213">
        <v>73.458551899529994</v>
      </c>
      <c r="BV213" s="481">
        <v>0</v>
      </c>
      <c r="BW213">
        <v>0</v>
      </c>
      <c r="BX213">
        <v>9.1686827955754779E-3</v>
      </c>
      <c r="BY213">
        <v>1.0537634417414665</v>
      </c>
      <c r="BZ213">
        <v>56.769774011336267</v>
      </c>
      <c r="CA213">
        <v>0.14706451612801175</v>
      </c>
      <c r="CB213">
        <v>3.9610215053698994E-2</v>
      </c>
      <c r="CC213">
        <v>182.84972677566111</v>
      </c>
      <c r="CD213">
        <v>0</v>
      </c>
      <c r="CE213">
        <v>0.14706451612801175</v>
      </c>
    </row>
    <row r="214" spans="3:83" ht="15.75" customHeight="1" x14ac:dyDescent="0.2">
      <c r="C214" s="284">
        <v>46243.958333333336</v>
      </c>
      <c r="D214">
        <v>2807.8079999983311</v>
      </c>
      <c r="E214">
        <v>2790.7413333058357</v>
      </c>
      <c r="F214">
        <v>1843.5561738908291</v>
      </c>
      <c r="G214">
        <v>961.53599999845028</v>
      </c>
      <c r="H214">
        <v>427.51850380003452</v>
      </c>
      <c r="I214">
        <v>329.71004558354616</v>
      </c>
      <c r="J214">
        <v>389.85254003852606</v>
      </c>
      <c r="K214" s="481">
        <v>341.184112213552</v>
      </c>
      <c r="L214">
        <v>355.83132203668356</v>
      </c>
      <c r="M214">
        <v>0</v>
      </c>
      <c r="N214">
        <v>0</v>
      </c>
      <c r="O214">
        <v>0</v>
      </c>
      <c r="P214">
        <v>29.618086957372725</v>
      </c>
      <c r="Q214">
        <v>100.43053140118718</v>
      </c>
      <c r="R214" s="481">
        <v>96.843439613468945</v>
      </c>
      <c r="S214">
        <v>68.585739130154252</v>
      </c>
      <c r="T214">
        <v>0</v>
      </c>
      <c r="U214">
        <v>0</v>
      </c>
      <c r="V214">
        <v>110.66991304419935</v>
      </c>
      <c r="W214">
        <v>0</v>
      </c>
      <c r="X214">
        <v>94.768633540719748</v>
      </c>
      <c r="Y214" s="481">
        <v>0</v>
      </c>
      <c r="Z214">
        <v>0</v>
      </c>
      <c r="AA214">
        <v>109.98746044747531</v>
      </c>
      <c r="AB214">
        <v>26.746215062215924</v>
      </c>
      <c r="AC214">
        <v>90.547748447395861</v>
      </c>
      <c r="AD214">
        <v>0</v>
      </c>
      <c r="AE214">
        <v>0</v>
      </c>
      <c r="AF214" s="481">
        <v>0.16774193548189942</v>
      </c>
      <c r="AG214">
        <v>1.1353319308000209E-2</v>
      </c>
      <c r="AH214">
        <v>152.35869565140456</v>
      </c>
      <c r="AI214">
        <v>327.11073684226722</v>
      </c>
      <c r="AJ214">
        <v>264.72960000019521</v>
      </c>
      <c r="AK214">
        <v>0</v>
      </c>
      <c r="AL214">
        <v>0</v>
      </c>
      <c r="AM214" s="481">
        <v>0</v>
      </c>
      <c r="AN214">
        <v>0</v>
      </c>
      <c r="AO214">
        <v>0</v>
      </c>
      <c r="AP214">
        <v>0</v>
      </c>
      <c r="AQ214">
        <v>0</v>
      </c>
      <c r="AR214">
        <v>0</v>
      </c>
      <c r="AS214">
        <v>0</v>
      </c>
      <c r="AT214" s="481">
        <v>0</v>
      </c>
      <c r="AU214">
        <v>0</v>
      </c>
      <c r="AV214">
        <v>0</v>
      </c>
      <c r="AW214">
        <v>0</v>
      </c>
      <c r="AX214">
        <v>267.05280000017956</v>
      </c>
      <c r="AY214">
        <v>175.26093750004657</v>
      </c>
      <c r="AZ214">
        <v>62.956800000742078</v>
      </c>
      <c r="BB214" s="481">
        <v>74.467968750046566</v>
      </c>
      <c r="BC214">
        <v>60.581589873880148</v>
      </c>
      <c r="BD214">
        <v>73.800217283889651</v>
      </c>
      <c r="BV214" s="481">
        <v>0</v>
      </c>
      <c r="BW214">
        <v>0</v>
      </c>
      <c r="BX214">
        <v>0</v>
      </c>
      <c r="BY214">
        <v>2</v>
      </c>
      <c r="BZ214">
        <v>57.142725988524035</v>
      </c>
      <c r="CA214">
        <v>0.15582258064478083</v>
      </c>
      <c r="CB214">
        <v>3.5374824684595296E-2</v>
      </c>
      <c r="CC214">
        <v>138.08333333395422</v>
      </c>
      <c r="CD214">
        <v>0</v>
      </c>
      <c r="CE214">
        <v>0.15582258064478083</v>
      </c>
    </row>
    <row r="215" spans="3:83" ht="15.75" customHeight="1" x14ac:dyDescent="0.2">
      <c r="C215" s="284">
        <v>46244</v>
      </c>
      <c r="D215">
        <v>2868.6543768048286</v>
      </c>
      <c r="E215">
        <v>2852.7749565541744</v>
      </c>
      <c r="F215">
        <v>1902.2358261048794</v>
      </c>
      <c r="G215">
        <v>975.53066666424274</v>
      </c>
      <c r="H215">
        <v>413.42195185646415</v>
      </c>
      <c r="I215">
        <v>357.95603612065315</v>
      </c>
      <c r="J215">
        <v>374.66113498806953</v>
      </c>
      <c r="K215" s="481">
        <v>340.48100624978542</v>
      </c>
      <c r="L215">
        <v>386.40961173921824</v>
      </c>
      <c r="M215">
        <v>0</v>
      </c>
      <c r="N215">
        <v>0</v>
      </c>
      <c r="O215">
        <v>0</v>
      </c>
      <c r="P215">
        <v>12.933565217070282</v>
      </c>
      <c r="Q215">
        <v>100.30191304348409</v>
      </c>
      <c r="R215" s="481">
        <v>96.995555555913597</v>
      </c>
      <c r="S215">
        <v>69.509565217420459</v>
      </c>
      <c r="T215">
        <v>0</v>
      </c>
      <c r="U215">
        <v>0</v>
      </c>
      <c r="V215">
        <v>112.19478260818869</v>
      </c>
      <c r="W215">
        <v>0</v>
      </c>
      <c r="X215">
        <v>94.944875776302069</v>
      </c>
      <c r="Y215" s="481">
        <v>0</v>
      </c>
      <c r="Z215">
        <v>0</v>
      </c>
      <c r="AA215">
        <v>103.93743024906144</v>
      </c>
      <c r="AB215">
        <v>26.555661918595433</v>
      </c>
      <c r="AC215">
        <v>126.04984619002789</v>
      </c>
      <c r="AD215">
        <v>0</v>
      </c>
      <c r="AE215">
        <v>0</v>
      </c>
      <c r="AF215" s="481">
        <v>0.1677391304365301</v>
      </c>
      <c r="AG215">
        <v>1.1114130434862091E-2</v>
      </c>
      <c r="AH215">
        <v>155.5</v>
      </c>
      <c r="AI215">
        <v>327.82046315772459</v>
      </c>
      <c r="AJ215">
        <v>264.998399999924</v>
      </c>
      <c r="AK215">
        <v>0</v>
      </c>
      <c r="AL215">
        <v>0</v>
      </c>
      <c r="AM215" s="481">
        <v>0</v>
      </c>
      <c r="AN215">
        <v>0</v>
      </c>
      <c r="AO215">
        <v>0</v>
      </c>
      <c r="AP215">
        <v>0</v>
      </c>
      <c r="AQ215">
        <v>0</v>
      </c>
      <c r="AR215">
        <v>0</v>
      </c>
      <c r="AS215">
        <v>0</v>
      </c>
      <c r="AT215" s="481">
        <v>0</v>
      </c>
      <c r="AU215">
        <v>0</v>
      </c>
      <c r="AV215">
        <v>0</v>
      </c>
      <c r="AW215">
        <v>0</v>
      </c>
      <c r="AX215">
        <v>268.02559999981895</v>
      </c>
      <c r="AY215">
        <v>170.63437500002328</v>
      </c>
      <c r="AZ215">
        <v>63.980799999088049</v>
      </c>
      <c r="BB215" s="481">
        <v>74.075781250023283</v>
      </c>
      <c r="BC215">
        <v>60.570410125888884</v>
      </c>
      <c r="BD215">
        <v>73.111782715655863</v>
      </c>
      <c r="BV215" s="481">
        <v>0</v>
      </c>
      <c r="BW215">
        <v>0</v>
      </c>
      <c r="BX215">
        <v>0</v>
      </c>
      <c r="BY215">
        <v>1</v>
      </c>
      <c r="BZ215">
        <v>54.904166666558012</v>
      </c>
      <c r="CA215">
        <v>0.14774193548419134</v>
      </c>
      <c r="CB215">
        <v>3.0192934782689917E-2</v>
      </c>
      <c r="CC215">
        <v>179.08333333302289</v>
      </c>
      <c r="CD215">
        <v>0</v>
      </c>
      <c r="CE215">
        <v>0.14774193548419134</v>
      </c>
    </row>
    <row r="216" spans="3:83" ht="15.75" customHeight="1" x14ac:dyDescent="0.2">
      <c r="C216" s="284">
        <v>46244.041666666664</v>
      </c>
      <c r="D216">
        <v>2790.8120628893375</v>
      </c>
      <c r="E216">
        <v>2790.830376803875</v>
      </c>
      <c r="F216">
        <v>1840.4693333506584</v>
      </c>
      <c r="G216">
        <v>963.58399999141693</v>
      </c>
      <c r="H216">
        <v>400.64069221168756</v>
      </c>
      <c r="I216">
        <v>335.77852846309543</v>
      </c>
      <c r="J216">
        <v>377.61439044028521</v>
      </c>
      <c r="K216" s="481">
        <v>342.95969509333372</v>
      </c>
      <c r="L216">
        <v>379.50767639651895</v>
      </c>
      <c r="M216">
        <v>0</v>
      </c>
      <c r="N216">
        <v>0</v>
      </c>
      <c r="O216">
        <v>0</v>
      </c>
      <c r="P216">
        <v>6.5991111118346453</v>
      </c>
      <c r="Q216">
        <v>100.55791304307058</v>
      </c>
      <c r="R216" s="481">
        <v>96.78778743930161</v>
      </c>
      <c r="S216">
        <v>68.229812560603023</v>
      </c>
      <c r="T216">
        <v>0</v>
      </c>
      <c r="U216">
        <v>0</v>
      </c>
      <c r="V216">
        <v>107.34411466866732</v>
      </c>
      <c r="W216">
        <v>0</v>
      </c>
      <c r="X216">
        <v>94.753940217196941</v>
      </c>
      <c r="Y216" s="481">
        <v>0</v>
      </c>
      <c r="Z216">
        <v>0</v>
      </c>
      <c r="AA216">
        <v>105.35786284087226</v>
      </c>
      <c r="AB216">
        <v>26.257498019374907</v>
      </c>
      <c r="AC216">
        <v>98.732310425490141</v>
      </c>
      <c r="AD216">
        <v>0</v>
      </c>
      <c r="AE216">
        <v>0</v>
      </c>
      <c r="AF216" s="481">
        <v>0.16773913043289213</v>
      </c>
      <c r="AG216">
        <v>1.1483695652032111E-2</v>
      </c>
      <c r="AH216">
        <v>155</v>
      </c>
      <c r="AI216">
        <v>327.60960000008345</v>
      </c>
      <c r="AJ216">
        <v>265.10080000013113</v>
      </c>
      <c r="AK216">
        <v>0</v>
      </c>
      <c r="AL216">
        <v>0</v>
      </c>
      <c r="AM216" s="481">
        <v>0</v>
      </c>
      <c r="AN216">
        <v>0</v>
      </c>
      <c r="AO216">
        <v>0</v>
      </c>
      <c r="AP216">
        <v>0</v>
      </c>
      <c r="AQ216">
        <v>0</v>
      </c>
      <c r="AR216">
        <v>0</v>
      </c>
      <c r="AS216">
        <v>0</v>
      </c>
      <c r="AT216" s="481">
        <v>0</v>
      </c>
      <c r="AU216">
        <v>0</v>
      </c>
      <c r="AV216">
        <v>0</v>
      </c>
      <c r="AW216">
        <v>0</v>
      </c>
      <c r="AX216">
        <v>267.00799999991432</v>
      </c>
      <c r="AY216">
        <v>170.51874999993015</v>
      </c>
      <c r="AZ216">
        <v>64.512000000104308</v>
      </c>
      <c r="BB216" s="481">
        <v>74.3671875</v>
      </c>
      <c r="BC216">
        <v>60.196368254721165</v>
      </c>
      <c r="BD216">
        <v>73.101125423796475</v>
      </c>
      <c r="BV216" s="481">
        <v>0</v>
      </c>
      <c r="BW216">
        <v>0</v>
      </c>
      <c r="BX216">
        <v>1.7913978494675575E-2</v>
      </c>
      <c r="BY216">
        <v>2</v>
      </c>
      <c r="BZ216">
        <v>55.779166666790843</v>
      </c>
      <c r="CA216">
        <v>0.13494389901734394</v>
      </c>
      <c r="CB216">
        <v>3.050271739107302E-2</v>
      </c>
      <c r="CC216">
        <v>164.22033898346126</v>
      </c>
      <c r="CD216">
        <v>0</v>
      </c>
      <c r="CE216">
        <v>0.13494389901734394</v>
      </c>
    </row>
    <row r="217" spans="3:83" ht="15.75" customHeight="1" x14ac:dyDescent="0.2">
      <c r="C217" s="284">
        <v>46244.083333333336</v>
      </c>
      <c r="D217">
        <v>2791.2642269730568</v>
      </c>
      <c r="E217">
        <v>2774.7431884109974</v>
      </c>
      <c r="F217">
        <v>1841.1519999802113</v>
      </c>
      <c r="G217">
        <v>959.14666667580605</v>
      </c>
      <c r="H217">
        <v>413.75642064958811</v>
      </c>
      <c r="I217">
        <v>354.02778849750757</v>
      </c>
      <c r="J217">
        <v>345.80109156668186</v>
      </c>
      <c r="K217" s="481">
        <v>340.69277419149876</v>
      </c>
      <c r="L217">
        <v>381.46859851852059</v>
      </c>
      <c r="M217">
        <v>0</v>
      </c>
      <c r="N217">
        <v>0</v>
      </c>
      <c r="O217">
        <v>0</v>
      </c>
      <c r="P217">
        <v>11.832888888195157</v>
      </c>
      <c r="Q217">
        <v>100.68653140123934</v>
      </c>
      <c r="R217" s="481">
        <v>97.032657004892826</v>
      </c>
      <c r="S217">
        <v>67.973317874595523</v>
      </c>
      <c r="T217">
        <v>0</v>
      </c>
      <c r="U217">
        <v>0</v>
      </c>
      <c r="V217">
        <v>115.61185054946691</v>
      </c>
      <c r="W217">
        <v>0</v>
      </c>
      <c r="X217">
        <v>94.801184006500989</v>
      </c>
      <c r="Y217" s="481">
        <v>0.52978515625</v>
      </c>
      <c r="Z217">
        <v>0</v>
      </c>
      <c r="AA217">
        <v>108.05844143079594</v>
      </c>
      <c r="AB217">
        <v>26.68684006202966</v>
      </c>
      <c r="AC217">
        <v>115.81071993708611</v>
      </c>
      <c r="AD217">
        <v>0</v>
      </c>
      <c r="AE217">
        <v>0</v>
      </c>
      <c r="AF217" s="481">
        <v>0.16573913043612265</v>
      </c>
      <c r="AG217">
        <v>1.1203804348042468E-2</v>
      </c>
      <c r="AH217">
        <v>153.98913043458015</v>
      </c>
      <c r="AI217">
        <v>326.50560000003316</v>
      </c>
      <c r="AJ217">
        <v>263.29600000008941</v>
      </c>
      <c r="AK217">
        <v>0</v>
      </c>
      <c r="AL217">
        <v>0</v>
      </c>
      <c r="AM217" s="481">
        <v>0</v>
      </c>
      <c r="AN217">
        <v>0</v>
      </c>
      <c r="AO217">
        <v>0</v>
      </c>
      <c r="AP217">
        <v>0</v>
      </c>
      <c r="AQ217">
        <v>0</v>
      </c>
      <c r="AR217">
        <v>0</v>
      </c>
      <c r="AS217">
        <v>0</v>
      </c>
      <c r="AT217" s="481">
        <v>0</v>
      </c>
      <c r="AU217">
        <v>0</v>
      </c>
      <c r="AV217">
        <v>0</v>
      </c>
      <c r="AW217">
        <v>0</v>
      </c>
      <c r="AX217">
        <v>266.16639999998733</v>
      </c>
      <c r="AY217">
        <v>166.71562500006985</v>
      </c>
      <c r="AZ217">
        <v>63.468799998983741</v>
      </c>
      <c r="BB217" s="481">
        <v>74.169620253145695</v>
      </c>
      <c r="BC217">
        <v>60.814831745810807</v>
      </c>
      <c r="BD217">
        <v>73.447733835317194</v>
      </c>
      <c r="BV217" s="481">
        <v>0</v>
      </c>
      <c r="BW217">
        <v>0</v>
      </c>
      <c r="BX217">
        <v>1.9711021505486315E-2</v>
      </c>
      <c r="BY217">
        <v>2</v>
      </c>
      <c r="BZ217">
        <v>56.69583333353512</v>
      </c>
      <c r="CA217">
        <v>0.14418478260904521</v>
      </c>
      <c r="CB217">
        <v>1.2989130435016705E-2</v>
      </c>
      <c r="CC217">
        <v>156.44632768351585</v>
      </c>
      <c r="CD217">
        <v>0</v>
      </c>
      <c r="CE217">
        <v>0.14418478260904521</v>
      </c>
    </row>
    <row r="218" spans="3:83" ht="15.75" customHeight="1" x14ac:dyDescent="0.2">
      <c r="C218" s="284">
        <v>46244.125</v>
      </c>
      <c r="D218">
        <v>2742.2719999849796</v>
      </c>
      <c r="E218">
        <v>2741.8861449360847</v>
      </c>
      <c r="F218">
        <v>1807.7013333439827</v>
      </c>
      <c r="G218">
        <v>953.15107245743275</v>
      </c>
      <c r="H218">
        <v>381.80479968711734</v>
      </c>
      <c r="I218">
        <v>333.16299116238952</v>
      </c>
      <c r="J218">
        <v>382.73151859641075</v>
      </c>
      <c r="K218" s="481">
        <v>341.95075123012066</v>
      </c>
      <c r="L218">
        <v>363.30437634885311</v>
      </c>
      <c r="M218">
        <v>0</v>
      </c>
      <c r="N218">
        <v>0</v>
      </c>
      <c r="O218">
        <v>0</v>
      </c>
      <c r="P218">
        <v>0</v>
      </c>
      <c r="Q218">
        <v>100.30685990303755</v>
      </c>
      <c r="R218" s="481">
        <v>96.725951691158116</v>
      </c>
      <c r="S218">
        <v>68.051478261128068</v>
      </c>
      <c r="T218">
        <v>0</v>
      </c>
      <c r="U218">
        <v>0</v>
      </c>
      <c r="V218">
        <v>92.535466666333377</v>
      </c>
      <c r="W218">
        <v>0</v>
      </c>
      <c r="X218">
        <v>94.523291925434023</v>
      </c>
      <c r="Y218" s="481">
        <v>0</v>
      </c>
      <c r="Z218">
        <v>0</v>
      </c>
      <c r="AA218">
        <v>101.29067541752011</v>
      </c>
      <c r="AB218">
        <v>26.16614906815812</v>
      </c>
      <c r="AC218">
        <v>102.81874999962747</v>
      </c>
      <c r="AD218">
        <v>0</v>
      </c>
      <c r="AE218">
        <v>0</v>
      </c>
      <c r="AF218" s="481">
        <v>0.1677391304365301</v>
      </c>
      <c r="AG218">
        <v>1.1138586956349172E-2</v>
      </c>
      <c r="AH218">
        <v>153.05434782709926</v>
      </c>
      <c r="AI218">
        <v>327.03711219504476</v>
      </c>
      <c r="AJ218">
        <v>264.24319999944419</v>
      </c>
      <c r="AK218">
        <v>0</v>
      </c>
      <c r="AL218">
        <v>0</v>
      </c>
      <c r="AM218" s="481">
        <v>0</v>
      </c>
      <c r="AN218">
        <v>0</v>
      </c>
      <c r="AO218">
        <v>0</v>
      </c>
      <c r="AP218">
        <v>0</v>
      </c>
      <c r="AQ218">
        <v>0</v>
      </c>
      <c r="AR218">
        <v>0</v>
      </c>
      <c r="AS218">
        <v>0</v>
      </c>
      <c r="AT218" s="481">
        <v>0</v>
      </c>
      <c r="AU218">
        <v>0</v>
      </c>
      <c r="AV218">
        <v>0</v>
      </c>
      <c r="AW218">
        <v>0</v>
      </c>
      <c r="AX218">
        <v>268.52800000039861</v>
      </c>
      <c r="AY218">
        <v>164.72109374997672</v>
      </c>
      <c r="AZ218">
        <v>63.968000000342727</v>
      </c>
      <c r="BB218" s="481">
        <v>74.024931028834544</v>
      </c>
      <c r="BC218">
        <v>60.49280000012368</v>
      </c>
      <c r="BD218">
        <v>72.971140740439296</v>
      </c>
      <c r="BV218" s="481">
        <v>0</v>
      </c>
      <c r="BW218">
        <v>0</v>
      </c>
      <c r="BX218">
        <v>8.4891304346683683E-3</v>
      </c>
      <c r="BY218">
        <v>1</v>
      </c>
      <c r="BZ218">
        <v>54.987499999813735</v>
      </c>
      <c r="CA218">
        <v>0.14259782608769456</v>
      </c>
      <c r="CB218">
        <v>3.5581521739004529E-2</v>
      </c>
      <c r="CC218">
        <v>151.03333333320916</v>
      </c>
      <c r="CD218">
        <v>0</v>
      </c>
      <c r="CE218">
        <v>0.14259782608769456</v>
      </c>
    </row>
    <row r="219" spans="3:83" ht="15.75" customHeight="1" x14ac:dyDescent="0.2">
      <c r="C219" s="284">
        <v>46244.166666666664</v>
      </c>
      <c r="D219">
        <v>2758.3591884076595</v>
      </c>
      <c r="E219">
        <v>2742.2719999849796</v>
      </c>
      <c r="F219">
        <v>1808.3839999735355</v>
      </c>
      <c r="G219">
        <v>936.81159420311451</v>
      </c>
      <c r="H219">
        <v>405.88583051040769</v>
      </c>
      <c r="I219">
        <v>334.06698305159807</v>
      </c>
      <c r="J219">
        <v>374.79477264732122</v>
      </c>
      <c r="K219" s="481">
        <v>325.250169493258</v>
      </c>
      <c r="L219">
        <v>369.76993103325367</v>
      </c>
      <c r="M219">
        <v>0</v>
      </c>
      <c r="N219">
        <v>0</v>
      </c>
      <c r="O219">
        <v>0</v>
      </c>
      <c r="P219">
        <v>10.752000000327826</v>
      </c>
      <c r="Q219">
        <v>100.34643478272483</v>
      </c>
      <c r="R219" s="481">
        <v>96.990608695428818</v>
      </c>
      <c r="S219">
        <v>67.773959420621395</v>
      </c>
      <c r="T219">
        <v>0</v>
      </c>
      <c r="U219">
        <v>0</v>
      </c>
      <c r="V219">
        <v>107.78787246346474</v>
      </c>
      <c r="W219">
        <v>0</v>
      </c>
      <c r="X219">
        <v>94.930124223232269</v>
      </c>
      <c r="Y219" s="481">
        <v>0</v>
      </c>
      <c r="Z219">
        <v>0</v>
      </c>
      <c r="AA219">
        <v>104.18682065187022</v>
      </c>
      <c r="AB219">
        <v>26.165367787703872</v>
      </c>
      <c r="AC219">
        <v>101.94862189516425</v>
      </c>
      <c r="AD219">
        <v>0</v>
      </c>
      <c r="AE219">
        <v>0</v>
      </c>
      <c r="AF219" s="481">
        <v>0.16775315568156657</v>
      </c>
      <c r="AG219">
        <v>1.1109689107115628E-2</v>
      </c>
      <c r="AH219">
        <v>141.78728377725929</v>
      </c>
      <c r="AI219">
        <v>324.87648780504242</v>
      </c>
      <c r="AJ219">
        <v>262.27200000081211</v>
      </c>
      <c r="AK219">
        <v>0</v>
      </c>
      <c r="AL219">
        <v>0</v>
      </c>
      <c r="AM219" s="481">
        <v>0</v>
      </c>
      <c r="AN219">
        <v>0</v>
      </c>
      <c r="AO219">
        <v>0</v>
      </c>
      <c r="AP219">
        <v>0</v>
      </c>
      <c r="AQ219">
        <v>0</v>
      </c>
      <c r="AR219">
        <v>0</v>
      </c>
      <c r="AS219">
        <v>0</v>
      </c>
      <c r="AT219" s="481">
        <v>0</v>
      </c>
      <c r="AU219">
        <v>0</v>
      </c>
      <c r="AV219">
        <v>0</v>
      </c>
      <c r="AW219">
        <v>0</v>
      </c>
      <c r="AX219">
        <v>267.69919999968261</v>
      </c>
      <c r="AY219">
        <v>162.43828124995343</v>
      </c>
      <c r="AZ219">
        <v>61.945600001141429</v>
      </c>
      <c r="BB219" s="481">
        <v>73.717948717996478</v>
      </c>
      <c r="BC219">
        <v>59.843564556911588</v>
      </c>
      <c r="BD219">
        <v>73.504000000655651</v>
      </c>
      <c r="BV219" s="481">
        <v>0</v>
      </c>
      <c r="BW219">
        <v>0</v>
      </c>
      <c r="BX219">
        <v>3.0277173912963917E-2</v>
      </c>
      <c r="BY219">
        <v>2</v>
      </c>
      <c r="BZ219">
        <v>55.029166666558012</v>
      </c>
      <c r="CA219">
        <v>0.13798913043410721</v>
      </c>
      <c r="CB219">
        <v>3.2762096774149541E-2</v>
      </c>
      <c r="CC219">
        <v>143.13333333283663</v>
      </c>
      <c r="CD219">
        <v>0</v>
      </c>
      <c r="CE219">
        <v>0.13798913043410721</v>
      </c>
    </row>
    <row r="220" spans="3:83" ht="15.75" customHeight="1" x14ac:dyDescent="0.2">
      <c r="C220" s="284">
        <v>46244.208333333336</v>
      </c>
      <c r="D220">
        <v>2776.0194782614708</v>
      </c>
      <c r="E220">
        <v>2770.9439999759197</v>
      </c>
      <c r="F220">
        <v>1852.1037163436413</v>
      </c>
      <c r="G220">
        <v>943.10400000214577</v>
      </c>
      <c r="H220">
        <v>419.24989830702543</v>
      </c>
      <c r="I220">
        <v>318.4119322039187</v>
      </c>
      <c r="J220">
        <v>360.0948965549469</v>
      </c>
      <c r="K220" s="481">
        <v>323.65342372655869</v>
      </c>
      <c r="L220">
        <v>414.96717241406441</v>
      </c>
      <c r="M220">
        <v>0</v>
      </c>
      <c r="N220">
        <v>0</v>
      </c>
      <c r="O220">
        <v>0</v>
      </c>
      <c r="P220">
        <v>20.99199999962002</v>
      </c>
      <c r="Q220">
        <v>100.4132173913531</v>
      </c>
      <c r="R220" s="481">
        <v>96.829217391088605</v>
      </c>
      <c r="S220">
        <v>67.739084057509899</v>
      </c>
      <c r="T220">
        <v>0</v>
      </c>
      <c r="U220">
        <v>0</v>
      </c>
      <c r="V220">
        <v>111.38226087018847</v>
      </c>
      <c r="W220">
        <v>0</v>
      </c>
      <c r="X220">
        <v>94.794482556637377</v>
      </c>
      <c r="Y220" s="481">
        <v>0</v>
      </c>
      <c r="Z220">
        <v>0</v>
      </c>
      <c r="AA220">
        <v>108.6107638888061</v>
      </c>
      <c r="AB220">
        <v>26.272317165508866</v>
      </c>
      <c r="AC220">
        <v>80.614698636345565</v>
      </c>
      <c r="AD220">
        <v>0</v>
      </c>
      <c r="AE220">
        <v>0</v>
      </c>
      <c r="AF220" s="481">
        <v>0.1677419354855374</v>
      </c>
      <c r="AG220">
        <v>1.1305107526823122E-2</v>
      </c>
      <c r="AH220">
        <v>137.74731182772666</v>
      </c>
      <c r="AI220">
        <v>297.92156097549014</v>
      </c>
      <c r="AJ220">
        <v>238.84799999929965</v>
      </c>
      <c r="AK220">
        <v>0</v>
      </c>
      <c r="AL220">
        <v>0</v>
      </c>
      <c r="AM220" s="481">
        <v>0</v>
      </c>
      <c r="AN220">
        <v>0</v>
      </c>
      <c r="AO220">
        <v>0</v>
      </c>
      <c r="AP220">
        <v>0</v>
      </c>
      <c r="AQ220">
        <v>0</v>
      </c>
      <c r="AR220">
        <v>0</v>
      </c>
      <c r="AS220">
        <v>0</v>
      </c>
      <c r="AT220" s="481">
        <v>0</v>
      </c>
      <c r="AU220">
        <v>0</v>
      </c>
      <c r="AV220">
        <v>0</v>
      </c>
      <c r="AW220">
        <v>0</v>
      </c>
      <c r="AX220">
        <v>268.87680000020191</v>
      </c>
      <c r="AY220">
        <v>160.38593750004657</v>
      </c>
      <c r="AZ220">
        <v>62.44480000063777</v>
      </c>
      <c r="BB220" s="481">
        <v>74.649218749953434</v>
      </c>
      <c r="BC220">
        <v>60.822035443037748</v>
      </c>
      <c r="BD220">
        <v>73.958399999886751</v>
      </c>
      <c r="BV220" s="481">
        <v>0</v>
      </c>
      <c r="BW220">
        <v>0</v>
      </c>
      <c r="BX220">
        <v>3.8213534361943857E-2</v>
      </c>
      <c r="BY220">
        <v>2</v>
      </c>
      <c r="BZ220">
        <v>53.708333333488554</v>
      </c>
      <c r="CA220">
        <v>0.14194027583016577</v>
      </c>
      <c r="CB220">
        <v>3.8862903225890477E-2</v>
      </c>
      <c r="CC220">
        <v>174.19209039583802</v>
      </c>
      <c r="CD220">
        <v>0</v>
      </c>
      <c r="CE220">
        <v>0.14194027583016577</v>
      </c>
    </row>
    <row r="221" spans="3:83" ht="15.75" customHeight="1" x14ac:dyDescent="0.2">
      <c r="C221" s="284">
        <v>46244.25</v>
      </c>
      <c r="D221">
        <v>2704.7253333628178</v>
      </c>
      <c r="E221">
        <v>2692.4373333454132</v>
      </c>
      <c r="F221">
        <v>1718.9256170094013</v>
      </c>
      <c r="G221">
        <v>994.304000005126</v>
      </c>
      <c r="H221">
        <v>386.27362711727619</v>
      </c>
      <c r="I221">
        <v>346.70210169628263</v>
      </c>
      <c r="J221">
        <v>349.02300876379013</v>
      </c>
      <c r="K221" s="481">
        <v>303.93708474934101</v>
      </c>
      <c r="L221">
        <v>334.56910812482238</v>
      </c>
      <c r="M221">
        <v>0</v>
      </c>
      <c r="N221">
        <v>0</v>
      </c>
      <c r="O221">
        <v>0</v>
      </c>
      <c r="P221">
        <v>5.1200000001117587</v>
      </c>
      <c r="Q221">
        <v>96.467478260863572</v>
      </c>
      <c r="R221" s="481">
        <v>96.725333333481103</v>
      </c>
      <c r="S221">
        <v>61.740027052350342</v>
      </c>
      <c r="T221">
        <v>0</v>
      </c>
      <c r="U221">
        <v>0</v>
      </c>
      <c r="V221">
        <v>104.804173912853</v>
      </c>
      <c r="W221">
        <v>0</v>
      </c>
      <c r="X221">
        <v>94.953964648768306</v>
      </c>
      <c r="Y221" s="481">
        <v>0</v>
      </c>
      <c r="Z221">
        <v>1.7818322981474921</v>
      </c>
      <c r="AA221">
        <v>100.61545893736184</v>
      </c>
      <c r="AB221">
        <v>26.798339891713113</v>
      </c>
      <c r="AC221">
        <v>117.13042946904898</v>
      </c>
      <c r="AD221">
        <v>0</v>
      </c>
      <c r="AE221">
        <v>0</v>
      </c>
      <c r="AF221" s="481">
        <v>0.16574193548149196</v>
      </c>
      <c r="AG221">
        <v>1.1162634408719896E-2</v>
      </c>
      <c r="AH221">
        <v>116.64516128972173</v>
      </c>
      <c r="AI221">
        <v>314.86563902441412</v>
      </c>
      <c r="AJ221">
        <v>253.87520000059158</v>
      </c>
      <c r="AK221">
        <v>0</v>
      </c>
      <c r="AL221">
        <v>0</v>
      </c>
      <c r="AM221" s="481">
        <v>0</v>
      </c>
      <c r="AN221">
        <v>0</v>
      </c>
      <c r="AO221">
        <v>0</v>
      </c>
      <c r="AP221">
        <v>0</v>
      </c>
      <c r="AQ221">
        <v>0</v>
      </c>
      <c r="AR221">
        <v>0</v>
      </c>
      <c r="AS221">
        <v>0</v>
      </c>
      <c r="AT221" s="481">
        <v>0</v>
      </c>
      <c r="AU221">
        <v>0</v>
      </c>
      <c r="AV221">
        <v>0</v>
      </c>
      <c r="AW221">
        <v>0</v>
      </c>
      <c r="AX221">
        <v>274.24960000021383</v>
      </c>
      <c r="AY221">
        <v>149.31562500004657</v>
      </c>
      <c r="AZ221">
        <v>61.932799998670816</v>
      </c>
      <c r="BB221" s="481">
        <v>80.147656250046566</v>
      </c>
      <c r="BC221">
        <v>66.374318987131119</v>
      </c>
      <c r="BD221">
        <v>77.817599999718368</v>
      </c>
      <c r="BV221" s="481">
        <v>1.7818322981474921</v>
      </c>
      <c r="BW221">
        <v>4.2750000000232831</v>
      </c>
      <c r="BX221">
        <v>2.243863955118286E-2</v>
      </c>
      <c r="BY221">
        <v>1</v>
      </c>
      <c r="BZ221">
        <v>53.349999999860302</v>
      </c>
      <c r="CA221">
        <v>0.12533870967763505</v>
      </c>
      <c r="CB221">
        <v>2.1189516128970354E-2</v>
      </c>
      <c r="CC221">
        <v>123.97457627113909</v>
      </c>
      <c r="CD221">
        <v>0</v>
      </c>
      <c r="CE221">
        <v>0.12533870967763505</v>
      </c>
    </row>
    <row r="222" spans="3:83" ht="15.75" customHeight="1" x14ac:dyDescent="0.2">
      <c r="C222" s="284">
        <v>46244.291666666664</v>
      </c>
      <c r="D222">
        <v>2828.2879999577999</v>
      </c>
      <c r="E222">
        <v>2812.8834782838821</v>
      </c>
      <c r="F222">
        <v>1818.6240000128746</v>
      </c>
      <c r="G222">
        <v>1005.0523687899113</v>
      </c>
      <c r="H222">
        <v>371.8532413803041</v>
      </c>
      <c r="I222">
        <v>328.92962711676955</v>
      </c>
      <c r="J222">
        <v>365.16881355643272</v>
      </c>
      <c r="K222" s="481">
        <v>303.93708474934101</v>
      </c>
      <c r="L222">
        <v>425.65423728525639</v>
      </c>
      <c r="M222">
        <v>0</v>
      </c>
      <c r="N222">
        <v>0</v>
      </c>
      <c r="O222">
        <v>0.19199999992270023</v>
      </c>
      <c r="P222">
        <v>0</v>
      </c>
      <c r="Q222">
        <v>100.66921739140525</v>
      </c>
      <c r="R222" s="481">
        <v>97.339362318627536</v>
      </c>
      <c r="S222">
        <v>48.551451209001243</v>
      </c>
      <c r="T222">
        <v>0</v>
      </c>
      <c r="U222">
        <v>0</v>
      </c>
      <c r="V222">
        <v>112.40626086946577</v>
      </c>
      <c r="W222">
        <v>0</v>
      </c>
      <c r="X222">
        <v>95.168827639427036</v>
      </c>
      <c r="Y222" s="481">
        <v>0</v>
      </c>
      <c r="Z222">
        <v>10.961374223581515</v>
      </c>
      <c r="AA222">
        <v>101.15527950320393</v>
      </c>
      <c r="AB222">
        <v>26.770186335314065</v>
      </c>
      <c r="AC222">
        <v>104.87598990648985</v>
      </c>
      <c r="AD222">
        <v>0</v>
      </c>
      <c r="AE222">
        <v>0</v>
      </c>
      <c r="AF222" s="481">
        <v>0.16774193547826144</v>
      </c>
      <c r="AG222">
        <v>1.1108870967746043E-2</v>
      </c>
      <c r="AH222">
        <v>119.93010752648115</v>
      </c>
      <c r="AI222">
        <v>300.74239999987185</v>
      </c>
      <c r="AJ222">
        <v>240.33953684195876</v>
      </c>
      <c r="AK222">
        <v>0</v>
      </c>
      <c r="AL222">
        <v>0</v>
      </c>
      <c r="AM222" s="481">
        <v>0.67199999996228144</v>
      </c>
      <c r="AN222">
        <v>0.64000000001396984</v>
      </c>
      <c r="AO222">
        <v>0</v>
      </c>
      <c r="AP222">
        <v>0</v>
      </c>
      <c r="AQ222">
        <v>0</v>
      </c>
      <c r="AR222">
        <v>0</v>
      </c>
      <c r="AS222">
        <v>0</v>
      </c>
      <c r="AT222" s="481">
        <v>0</v>
      </c>
      <c r="AU222">
        <v>0</v>
      </c>
      <c r="AV222">
        <v>0</v>
      </c>
      <c r="AW222">
        <v>0</v>
      </c>
      <c r="AX222">
        <v>285.35999999986961</v>
      </c>
      <c r="AY222">
        <v>142.48203124990687</v>
      </c>
      <c r="AZ222">
        <v>51.219200000166893</v>
      </c>
      <c r="BB222" s="481">
        <v>80.59375</v>
      </c>
      <c r="BC222">
        <v>66.282036568038166</v>
      </c>
      <c r="BD222">
        <v>77.670156962238252</v>
      </c>
      <c r="BV222" s="481">
        <v>10.961374223581515</v>
      </c>
      <c r="BW222">
        <v>27.995833333348855</v>
      </c>
      <c r="BX222">
        <v>6.8940217391855185E-3</v>
      </c>
      <c r="BY222">
        <v>2</v>
      </c>
      <c r="BZ222">
        <v>55.265053763519973</v>
      </c>
      <c r="CA222">
        <v>0.14597311827947124</v>
      </c>
      <c r="CB222">
        <v>3.8157258064529742E-2</v>
      </c>
      <c r="CC222">
        <v>185.08333333302289</v>
      </c>
      <c r="CD222">
        <v>6.4000000013038516E-2</v>
      </c>
      <c r="CE222">
        <v>0.14597311827947124</v>
      </c>
    </row>
    <row r="223" spans="3:83" ht="15.75" customHeight="1" x14ac:dyDescent="0.2">
      <c r="C223" s="284">
        <v>46244.333333333336</v>
      </c>
      <c r="D223">
        <v>2725.2350145280361</v>
      </c>
      <c r="E223">
        <v>2709.207188397646</v>
      </c>
      <c r="F223">
        <v>1729.1946666538715</v>
      </c>
      <c r="G223">
        <v>1002.0915152579546</v>
      </c>
      <c r="H223">
        <v>355.18675861880183</v>
      </c>
      <c r="I223">
        <v>314.38535593450069</v>
      </c>
      <c r="J223">
        <v>347.51962595432997</v>
      </c>
      <c r="K223" s="481">
        <v>306.36691524833441</v>
      </c>
      <c r="L223">
        <v>405.3651525452733</v>
      </c>
      <c r="M223">
        <v>0</v>
      </c>
      <c r="N223">
        <v>0</v>
      </c>
      <c r="O223">
        <v>0</v>
      </c>
      <c r="P223">
        <v>25.087999999523163</v>
      </c>
      <c r="Q223">
        <v>100.92212560400367</v>
      </c>
      <c r="R223" s="481">
        <v>97.313391304574907</v>
      </c>
      <c r="S223">
        <v>29.317565216682851</v>
      </c>
      <c r="T223">
        <v>0</v>
      </c>
      <c r="U223">
        <v>0</v>
      </c>
      <c r="V223">
        <v>93.239652174524963</v>
      </c>
      <c r="W223">
        <v>0</v>
      </c>
      <c r="X223">
        <v>95.020613354165107</v>
      </c>
      <c r="Y223" s="481">
        <v>0</v>
      </c>
      <c r="Z223">
        <v>17.516498447221238</v>
      </c>
      <c r="AA223">
        <v>104.84472049679607</v>
      </c>
      <c r="AB223">
        <v>27.06579968938604</v>
      </c>
      <c r="AC223">
        <v>91.314635093323886</v>
      </c>
      <c r="AD223">
        <v>0</v>
      </c>
      <c r="AE223">
        <v>0</v>
      </c>
      <c r="AF223" s="481">
        <v>0.16574193548512994</v>
      </c>
      <c r="AG223">
        <v>1.12809139784531E-2</v>
      </c>
      <c r="AH223">
        <v>120.60752688255161</v>
      </c>
      <c r="AI223">
        <v>280.98240000009537</v>
      </c>
      <c r="AJ223">
        <v>223.12286315765232</v>
      </c>
      <c r="AK223">
        <v>0</v>
      </c>
      <c r="AL223">
        <v>0</v>
      </c>
      <c r="AM223" s="481">
        <v>0</v>
      </c>
      <c r="AN223">
        <v>0</v>
      </c>
      <c r="AO223">
        <v>0</v>
      </c>
      <c r="AP223">
        <v>0</v>
      </c>
      <c r="AQ223">
        <v>0</v>
      </c>
      <c r="AR223">
        <v>0</v>
      </c>
      <c r="AS223">
        <v>0</v>
      </c>
      <c r="AT223" s="481">
        <v>0</v>
      </c>
      <c r="AU223">
        <v>0</v>
      </c>
      <c r="AV223">
        <v>0</v>
      </c>
      <c r="AW223">
        <v>0</v>
      </c>
      <c r="AX223">
        <v>282.03199999965727</v>
      </c>
      <c r="AY223">
        <v>144.43828125006985</v>
      </c>
      <c r="AZ223">
        <v>55.795200001448393</v>
      </c>
      <c r="BB223" s="481">
        <v>79.894886363646947</v>
      </c>
      <c r="BC223">
        <v>66.033935219980776</v>
      </c>
      <c r="BD223">
        <v>76.946349021047354</v>
      </c>
      <c r="BV223" s="481">
        <v>17.516498447221238</v>
      </c>
      <c r="BW223">
        <v>31.626412429381162</v>
      </c>
      <c r="BX223">
        <v>1.6735887096842816E-2</v>
      </c>
      <c r="BY223">
        <v>2</v>
      </c>
      <c r="BZ223">
        <v>55.09327957010828</v>
      </c>
      <c r="CA223">
        <v>0.12790860215045541</v>
      </c>
      <c r="CB223">
        <v>4.0463709677396764E-2</v>
      </c>
      <c r="CC223">
        <v>166.39166666660458</v>
      </c>
      <c r="CD223">
        <v>0</v>
      </c>
      <c r="CE223">
        <v>0.12790860215045541</v>
      </c>
    </row>
    <row r="224" spans="3:83" ht="15.75" customHeight="1" x14ac:dyDescent="0.2">
      <c r="C224" s="284">
        <v>46244.375</v>
      </c>
      <c r="D224">
        <v>2676.7063188254833</v>
      </c>
      <c r="E224">
        <v>2676.1423768103123</v>
      </c>
      <c r="F224">
        <v>1726.4046376943588</v>
      </c>
      <c r="G224">
        <v>964.16278260946274</v>
      </c>
      <c r="H224">
        <v>339.89857627078891</v>
      </c>
      <c r="I224">
        <v>310.25464406609535</v>
      </c>
      <c r="J224">
        <v>344.84322150796652</v>
      </c>
      <c r="K224" s="481">
        <v>291.63950905948877</v>
      </c>
      <c r="L224">
        <v>422.02684745565057</v>
      </c>
      <c r="M224">
        <v>0</v>
      </c>
      <c r="N224">
        <v>0</v>
      </c>
      <c r="O224">
        <v>0</v>
      </c>
      <c r="P224">
        <v>32.768000000156462</v>
      </c>
      <c r="Q224">
        <v>100.06755555560812</v>
      </c>
      <c r="R224" s="481">
        <v>96.512000000104308</v>
      </c>
      <c r="S224">
        <v>12.265739130787551</v>
      </c>
      <c r="T224">
        <v>0</v>
      </c>
      <c r="U224">
        <v>0</v>
      </c>
      <c r="V224">
        <v>98.493217390030622</v>
      </c>
      <c r="W224">
        <v>0</v>
      </c>
      <c r="X224">
        <v>94.538761646021158</v>
      </c>
      <c r="Y224" s="481">
        <v>0</v>
      </c>
      <c r="Z224">
        <v>26.201133638678584</v>
      </c>
      <c r="AA224">
        <v>100.80190217401832</v>
      </c>
      <c r="AB224">
        <v>26.982336956541985</v>
      </c>
      <c r="AC224">
        <v>107.09066358022392</v>
      </c>
      <c r="AD224">
        <v>0</v>
      </c>
      <c r="AE224">
        <v>0</v>
      </c>
      <c r="AF224" s="481">
        <v>0.16574193548876792</v>
      </c>
      <c r="AG224">
        <v>1.1186827957089918E-2</v>
      </c>
      <c r="AH224">
        <v>107.94086021464318</v>
      </c>
      <c r="AI224">
        <v>290.43520000018179</v>
      </c>
      <c r="AJ224">
        <v>230.82239999994636</v>
      </c>
      <c r="AK224">
        <v>0</v>
      </c>
      <c r="AL224">
        <v>0</v>
      </c>
      <c r="AM224" s="481">
        <v>0</v>
      </c>
      <c r="AN224">
        <v>0</v>
      </c>
      <c r="AO224">
        <v>0</v>
      </c>
      <c r="AP224">
        <v>0</v>
      </c>
      <c r="AQ224">
        <v>0</v>
      </c>
      <c r="AR224">
        <v>0</v>
      </c>
      <c r="AS224">
        <v>0</v>
      </c>
      <c r="AT224" s="481">
        <v>0</v>
      </c>
      <c r="AU224">
        <v>0</v>
      </c>
      <c r="AV224">
        <v>0</v>
      </c>
      <c r="AW224">
        <v>0</v>
      </c>
      <c r="AX224">
        <v>280.45760000031441</v>
      </c>
      <c r="AY224">
        <v>138.81874999997672</v>
      </c>
      <c r="AZ224">
        <v>45.55519999936223</v>
      </c>
      <c r="BB224" s="481">
        <v>78.596608889522031</v>
      </c>
      <c r="BC224">
        <v>64.586509224958718</v>
      </c>
      <c r="BD224">
        <v>75.553094017319381</v>
      </c>
      <c r="BV224" s="481">
        <v>26.201133638678584</v>
      </c>
      <c r="BW224">
        <v>31.398587570525706</v>
      </c>
      <c r="BX224">
        <v>2.5393145161274333E-2</v>
      </c>
      <c r="BY224">
        <v>1</v>
      </c>
      <c r="BZ224">
        <v>54.033333333209157</v>
      </c>
      <c r="CA224">
        <v>0.13870430107454013</v>
      </c>
      <c r="CB224">
        <v>3.1939516129114054E-2</v>
      </c>
      <c r="CC224">
        <v>167.66906779725105</v>
      </c>
      <c r="CD224">
        <v>0</v>
      </c>
      <c r="CE224">
        <v>0.13870430107454013</v>
      </c>
    </row>
    <row r="225" spans="3:83" ht="15.75" customHeight="1" x14ac:dyDescent="0.2">
      <c r="C225" s="284">
        <v>46244.416666666664</v>
      </c>
      <c r="D225">
        <v>2648.0639999806881</v>
      </c>
      <c r="E225">
        <v>2631.5909565091133</v>
      </c>
      <c r="F225">
        <v>1713.5526956319809</v>
      </c>
      <c r="G225">
        <v>944.2170434743166</v>
      </c>
      <c r="H225">
        <v>321.95254237577319</v>
      </c>
      <c r="I225">
        <v>310.56705084815621</v>
      </c>
      <c r="J225">
        <v>335.44588194042444</v>
      </c>
      <c r="K225" s="481">
        <v>310.81960958987474</v>
      </c>
      <c r="L225">
        <v>430.72396493703127</v>
      </c>
      <c r="M225">
        <v>0</v>
      </c>
      <c r="N225">
        <v>0</v>
      </c>
      <c r="O225">
        <v>0</v>
      </c>
      <c r="P225">
        <v>17.185391305014491</v>
      </c>
      <c r="Q225">
        <v>100.05518840579316</v>
      </c>
      <c r="R225" s="481">
        <v>96.723478260915726</v>
      </c>
      <c r="S225">
        <v>6.1439999993890524</v>
      </c>
      <c r="T225">
        <v>0</v>
      </c>
      <c r="U225">
        <v>0</v>
      </c>
      <c r="V225">
        <v>120.97669565305114</v>
      </c>
      <c r="W225">
        <v>0</v>
      </c>
      <c r="X225">
        <v>94.529687500093132</v>
      </c>
      <c r="Y225" s="481">
        <v>0</v>
      </c>
      <c r="Z225">
        <v>36.940170709160157</v>
      </c>
      <c r="AA225">
        <v>102.02729037264362</v>
      </c>
      <c r="AB225">
        <v>27.022969646845013</v>
      </c>
      <c r="AC225">
        <v>115.03433641977608</v>
      </c>
      <c r="AD225">
        <v>0</v>
      </c>
      <c r="AE225">
        <v>0</v>
      </c>
      <c r="AF225" s="481">
        <v>0.16574193548512994</v>
      </c>
      <c r="AG225">
        <v>1.148387096782244E-2</v>
      </c>
      <c r="AH225">
        <v>124.37634408660233</v>
      </c>
      <c r="AI225">
        <v>286.00959999999031</v>
      </c>
      <c r="AJ225">
        <v>227.06285714264959</v>
      </c>
      <c r="AK225">
        <v>0</v>
      </c>
      <c r="AL225">
        <v>0</v>
      </c>
      <c r="AM225" s="481">
        <v>0</v>
      </c>
      <c r="AN225">
        <v>0</v>
      </c>
      <c r="AO225">
        <v>0</v>
      </c>
      <c r="AP225">
        <v>0</v>
      </c>
      <c r="AQ225">
        <v>0</v>
      </c>
      <c r="AR225">
        <v>0</v>
      </c>
      <c r="AS225">
        <v>0</v>
      </c>
      <c r="AT225" s="481">
        <v>0</v>
      </c>
      <c r="AU225">
        <v>0</v>
      </c>
      <c r="AV225">
        <v>0</v>
      </c>
      <c r="AW225">
        <v>0</v>
      </c>
      <c r="AX225">
        <v>286.85439999960363</v>
      </c>
      <c r="AY225">
        <v>131.44843750004657</v>
      </c>
      <c r="AZ225">
        <v>33.830400001257658</v>
      </c>
      <c r="BB225" s="481">
        <v>77.621725900680758</v>
      </c>
      <c r="BC225">
        <v>63.565714285708964</v>
      </c>
      <c r="BD225">
        <v>73.511480518616736</v>
      </c>
      <c r="BV225" s="481">
        <v>36.940170709160157</v>
      </c>
      <c r="BW225">
        <v>33.391666666720994</v>
      </c>
      <c r="BX225">
        <v>2.5699596774074962E-2</v>
      </c>
      <c r="BY225">
        <v>2</v>
      </c>
      <c r="BZ225">
        <v>53.71041666646488</v>
      </c>
      <c r="CA225">
        <v>0.13934408602199255</v>
      </c>
      <c r="CB225">
        <v>2.9705645161129723E-2</v>
      </c>
      <c r="CC225">
        <v>173.10593220312148</v>
      </c>
      <c r="CD225">
        <v>0</v>
      </c>
      <c r="CE225">
        <v>0.13934408602199255</v>
      </c>
    </row>
    <row r="226" spans="3:83" ht="15.75" customHeight="1" x14ac:dyDescent="0.2">
      <c r="C226" s="284">
        <v>46244.458333333336</v>
      </c>
      <c r="D226">
        <v>2610.5173333585262</v>
      </c>
      <c r="E226">
        <v>2594.8160000145435</v>
      </c>
      <c r="F226">
        <v>1646.5920000076294</v>
      </c>
      <c r="G226">
        <v>956.32695652544498</v>
      </c>
      <c r="H226">
        <v>312.71918644011021</v>
      </c>
      <c r="I226">
        <v>300.25762711837888</v>
      </c>
      <c r="J226">
        <v>361.2906604334712</v>
      </c>
      <c r="K226" s="481">
        <v>295.53681355714798</v>
      </c>
      <c r="L226">
        <v>379.10383167490363</v>
      </c>
      <c r="M226">
        <v>0</v>
      </c>
      <c r="N226">
        <v>0</v>
      </c>
      <c r="O226">
        <v>0</v>
      </c>
      <c r="P226">
        <v>19.166608694940805</v>
      </c>
      <c r="Q226">
        <v>100.47999999998137</v>
      </c>
      <c r="R226" s="481">
        <v>96.896000000182539</v>
      </c>
      <c r="S226">
        <v>6.6560000004246831</v>
      </c>
      <c r="T226">
        <v>0</v>
      </c>
      <c r="U226">
        <v>0</v>
      </c>
      <c r="V226">
        <v>124.838956521824</v>
      </c>
      <c r="W226">
        <v>0</v>
      </c>
      <c r="X226">
        <v>94.540246506221592</v>
      </c>
      <c r="Y226" s="481">
        <v>0</v>
      </c>
      <c r="Z226">
        <v>31.828678183199372</v>
      </c>
      <c r="AA226">
        <v>93.991459627170116</v>
      </c>
      <c r="AB226">
        <v>26.775943396613002</v>
      </c>
      <c r="AC226">
        <v>109.59452639706433</v>
      </c>
      <c r="AD226">
        <v>0</v>
      </c>
      <c r="AE226">
        <v>0</v>
      </c>
      <c r="AF226" s="481">
        <v>0.16574193547785399</v>
      </c>
      <c r="AG226">
        <v>1.1483870967595067E-2</v>
      </c>
      <c r="AH226">
        <v>109.24193548411131</v>
      </c>
      <c r="AI226">
        <v>295.60320000001229</v>
      </c>
      <c r="AJ226">
        <v>236.04270383343101</v>
      </c>
      <c r="AK226">
        <v>0</v>
      </c>
      <c r="AL226">
        <v>0</v>
      </c>
      <c r="AM226" s="481">
        <v>0</v>
      </c>
      <c r="AN226">
        <v>0</v>
      </c>
      <c r="AO226">
        <v>0</v>
      </c>
      <c r="AP226">
        <v>0</v>
      </c>
      <c r="AQ226">
        <v>0</v>
      </c>
      <c r="AR226">
        <v>0</v>
      </c>
      <c r="AS226">
        <v>0</v>
      </c>
      <c r="AT226" s="481">
        <v>0</v>
      </c>
      <c r="AU226">
        <v>0</v>
      </c>
      <c r="AV226">
        <v>0</v>
      </c>
      <c r="AW226">
        <v>0</v>
      </c>
      <c r="AX226">
        <v>283.53919999999925</v>
      </c>
      <c r="AY226">
        <v>131.59218749997672</v>
      </c>
      <c r="AZ226">
        <v>44.467199999839067</v>
      </c>
      <c r="BB226" s="481">
        <v>78.110077896737494</v>
      </c>
      <c r="BC226">
        <v>64.146285714581609</v>
      </c>
      <c r="BD226">
        <v>74.066119480878115</v>
      </c>
      <c r="BV226" s="481">
        <v>31.828678183199372</v>
      </c>
      <c r="BW226">
        <v>34.186458333279006</v>
      </c>
      <c r="BX226">
        <v>2.0530066620040088E-2</v>
      </c>
      <c r="BY226">
        <v>2</v>
      </c>
      <c r="BZ226">
        <v>55.171960382722318</v>
      </c>
      <c r="CA226">
        <v>0.12125268817271717</v>
      </c>
      <c r="CB226">
        <v>3.9443548387225746E-2</v>
      </c>
      <c r="CC226">
        <v>142.67499999981374</v>
      </c>
      <c r="CD226">
        <v>0</v>
      </c>
      <c r="CE226">
        <v>0.12125268817271717</v>
      </c>
    </row>
    <row r="227" spans="3:83" ht="15.75" customHeight="1" x14ac:dyDescent="0.2">
      <c r="C227" s="284">
        <v>46244.5</v>
      </c>
      <c r="D227">
        <v>2660.3519999682903</v>
      </c>
      <c r="E227">
        <v>2659.6693333387375</v>
      </c>
      <c r="F227">
        <v>1723.8817391097546</v>
      </c>
      <c r="G227">
        <v>950.27199999988079</v>
      </c>
      <c r="H227">
        <v>353.34583284333348</v>
      </c>
      <c r="I227">
        <v>307.61654236912727</v>
      </c>
      <c r="J227">
        <v>369.35099473595619</v>
      </c>
      <c r="K227" s="481">
        <v>304.07593220472336</v>
      </c>
      <c r="L227">
        <v>385.89179661124945</v>
      </c>
      <c r="M227">
        <v>0</v>
      </c>
      <c r="N227">
        <v>0</v>
      </c>
      <c r="O227">
        <v>0</v>
      </c>
      <c r="P227">
        <v>15.360000000335276</v>
      </c>
      <c r="Q227">
        <v>99.795478261075914</v>
      </c>
      <c r="R227" s="481">
        <v>96.211478260811418</v>
      </c>
      <c r="S227">
        <v>5.6320000002160668</v>
      </c>
      <c r="T227">
        <v>0</v>
      </c>
      <c r="U227">
        <v>0</v>
      </c>
      <c r="V227">
        <v>163.21669565234333</v>
      </c>
      <c r="W227">
        <v>0</v>
      </c>
      <c r="X227">
        <v>94.242900113109499</v>
      </c>
      <c r="Y227" s="481">
        <v>0</v>
      </c>
      <c r="Z227">
        <v>35.350863742234651</v>
      </c>
      <c r="AA227">
        <v>102.12034161482006</v>
      </c>
      <c r="AB227">
        <v>27.027173913083971</v>
      </c>
      <c r="AC227">
        <v>111.61180124245584</v>
      </c>
      <c r="AD227">
        <v>0</v>
      </c>
      <c r="AE227">
        <v>0</v>
      </c>
      <c r="AF227" s="481">
        <v>0.16574193549604388</v>
      </c>
      <c r="AG227">
        <v>1.1623655914036135E-2</v>
      </c>
      <c r="AH227">
        <v>120.12903225887567</v>
      </c>
      <c r="AI227">
        <v>310.75839999993332</v>
      </c>
      <c r="AJ227">
        <v>250.9818236399442</v>
      </c>
      <c r="AK227">
        <v>0</v>
      </c>
      <c r="AL227">
        <v>0</v>
      </c>
      <c r="AM227" s="481">
        <v>0</v>
      </c>
      <c r="AN227">
        <v>0</v>
      </c>
      <c r="AO227">
        <v>0</v>
      </c>
      <c r="AP227">
        <v>0</v>
      </c>
      <c r="AQ227">
        <v>0</v>
      </c>
      <c r="AR227">
        <v>0</v>
      </c>
      <c r="AS227">
        <v>0</v>
      </c>
      <c r="AT227" s="481">
        <v>0</v>
      </c>
      <c r="AU227">
        <v>0</v>
      </c>
      <c r="AV227">
        <v>0</v>
      </c>
      <c r="AW227">
        <v>0</v>
      </c>
      <c r="AX227">
        <v>269.46560000022873</v>
      </c>
      <c r="AY227">
        <v>142.48515624995343</v>
      </c>
      <c r="AZ227">
        <v>41.023999998345971</v>
      </c>
      <c r="BB227" s="481">
        <v>78.232950949459337</v>
      </c>
      <c r="BC227">
        <v>63.740759493783116</v>
      </c>
      <c r="BD227">
        <v>73.546855696476996</v>
      </c>
      <c r="BV227" s="481">
        <v>35.350863742234651</v>
      </c>
      <c r="BW227">
        <v>26.572016243007965</v>
      </c>
      <c r="BX227">
        <v>1.7880434782455268E-2</v>
      </c>
      <c r="BY227">
        <v>1</v>
      </c>
      <c r="BZ227">
        <v>57.592622950905934</v>
      </c>
      <c r="CA227">
        <v>0.12979365357568895</v>
      </c>
      <c r="CB227">
        <v>3.4862903225757691E-2</v>
      </c>
      <c r="CC227">
        <v>148</v>
      </c>
      <c r="CD227">
        <v>0</v>
      </c>
      <c r="CE227">
        <v>0.12979365357568895</v>
      </c>
    </row>
    <row r="228" spans="3:83" ht="15.75" customHeight="1" x14ac:dyDescent="0.2">
      <c r="C228" s="284">
        <v>46244.541666666664</v>
      </c>
      <c r="D228">
        <v>2758.032695710659</v>
      </c>
      <c r="E228">
        <v>2742.1532753407955</v>
      </c>
      <c r="F228">
        <v>1808.2355942428112</v>
      </c>
      <c r="G228">
        <v>953.00266666710377</v>
      </c>
      <c r="H228">
        <v>331.55396376550198</v>
      </c>
      <c r="I228">
        <v>315.18372881412506</v>
      </c>
      <c r="J228">
        <v>380.77239509671926</v>
      </c>
      <c r="K228" s="481">
        <v>331.15118643641472</v>
      </c>
      <c r="L228">
        <v>439.31335593014956</v>
      </c>
      <c r="M228">
        <v>0</v>
      </c>
      <c r="N228">
        <v>0</v>
      </c>
      <c r="O228">
        <v>0</v>
      </c>
      <c r="P228">
        <v>31.276521738618612</v>
      </c>
      <c r="Q228">
        <v>99.656347825657576</v>
      </c>
      <c r="R228" s="481">
        <v>96.328347825445235</v>
      </c>
      <c r="S228">
        <v>5.6319999992847443</v>
      </c>
      <c r="T228">
        <v>0</v>
      </c>
      <c r="U228">
        <v>0</v>
      </c>
      <c r="V228">
        <v>138.93008695635945</v>
      </c>
      <c r="W228">
        <v>0</v>
      </c>
      <c r="X228">
        <v>93.820764482952654</v>
      </c>
      <c r="Y228" s="481">
        <v>0</v>
      </c>
      <c r="Z228">
        <v>44.800308132776991</v>
      </c>
      <c r="AA228">
        <v>110.4425465837121</v>
      </c>
      <c r="AB228">
        <v>26.777513586916029</v>
      </c>
      <c r="AC228">
        <v>121.4249223601073</v>
      </c>
      <c r="AD228">
        <v>0</v>
      </c>
      <c r="AE228">
        <v>0</v>
      </c>
      <c r="AF228" s="481">
        <v>0.16394179522103514</v>
      </c>
      <c r="AG228">
        <v>1.1594232117886349E-2</v>
      </c>
      <c r="AH228">
        <v>147.87161056511104</v>
      </c>
      <c r="AI228">
        <v>324.1343999998644</v>
      </c>
      <c r="AJ228">
        <v>260.96861538477242</v>
      </c>
      <c r="AK228">
        <v>0</v>
      </c>
      <c r="AL228">
        <v>0</v>
      </c>
      <c r="AM228" s="481">
        <v>0</v>
      </c>
      <c r="AN228">
        <v>6.4000000013038516E-2</v>
      </c>
      <c r="AO228">
        <v>3.1999999948311597E-2</v>
      </c>
      <c r="AP228">
        <v>0</v>
      </c>
      <c r="AQ228">
        <v>0</v>
      </c>
      <c r="AR228">
        <v>0</v>
      </c>
      <c r="AS228">
        <v>0</v>
      </c>
      <c r="AT228" s="481">
        <v>0</v>
      </c>
      <c r="AU228">
        <v>0</v>
      </c>
      <c r="AV228">
        <v>0</v>
      </c>
      <c r="AW228">
        <v>0</v>
      </c>
      <c r="AX228">
        <v>271.0527999997139</v>
      </c>
      <c r="AY228">
        <v>143.99453124997672</v>
      </c>
      <c r="AZ228">
        <v>39.76320000179112</v>
      </c>
      <c r="BB228" s="481">
        <v>79.365150316385552</v>
      </c>
      <c r="BC228">
        <v>65.283240505494177</v>
      </c>
      <c r="BD228">
        <v>76.065944303758442</v>
      </c>
      <c r="BV228" s="481">
        <v>44.800308132776991</v>
      </c>
      <c r="BW228">
        <v>26.082150423666462</v>
      </c>
      <c r="BX228">
        <v>3.5974184782617158E-2</v>
      </c>
      <c r="BY228">
        <v>3</v>
      </c>
      <c r="BZ228">
        <v>57.822916666511446</v>
      </c>
      <c r="CA228">
        <v>0.14565217391282204</v>
      </c>
      <c r="CB228">
        <v>3.6487903225861373E-2</v>
      </c>
      <c r="CC228">
        <v>168.60833333339542</v>
      </c>
      <c r="CD228">
        <v>0</v>
      </c>
      <c r="CE228">
        <v>0.14565217391282204</v>
      </c>
    </row>
    <row r="229" spans="3:83" ht="15.75" customHeight="1" x14ac:dyDescent="0.2">
      <c r="C229" s="284">
        <v>46244.583333333336</v>
      </c>
      <c r="D229">
        <v>2774.980637639761</v>
      </c>
      <c r="E229">
        <v>2758.2107826173306</v>
      </c>
      <c r="F229">
        <v>1824.7383188009262</v>
      </c>
      <c r="G229">
        <v>961.43211594223976</v>
      </c>
      <c r="H229">
        <v>420.32596610113978</v>
      </c>
      <c r="I229">
        <v>300.15349153056741</v>
      </c>
      <c r="J229">
        <v>366.07132203131914</v>
      </c>
      <c r="K229" s="481">
        <v>320.2516610249877</v>
      </c>
      <c r="L229">
        <v>412.89762711897492</v>
      </c>
      <c r="M229">
        <v>0</v>
      </c>
      <c r="N229">
        <v>0</v>
      </c>
      <c r="O229">
        <v>0</v>
      </c>
      <c r="P229">
        <v>53.849043479189277</v>
      </c>
      <c r="Q229">
        <v>99.525269195437431</v>
      </c>
      <c r="R229" s="481">
        <v>96.11130434833467</v>
      </c>
      <c r="S229">
        <v>13.824000000022352</v>
      </c>
      <c r="T229">
        <v>0</v>
      </c>
      <c r="U229">
        <v>0</v>
      </c>
      <c r="V229">
        <v>164.20730434730649</v>
      </c>
      <c r="W229">
        <v>0</v>
      </c>
      <c r="X229">
        <v>94.079192546661943</v>
      </c>
      <c r="Y229" s="481">
        <v>0</v>
      </c>
      <c r="Z229">
        <v>32.759668575308751</v>
      </c>
      <c r="AA229">
        <v>93.621486801188439</v>
      </c>
      <c r="AB229">
        <v>27.428337191231549</v>
      </c>
      <c r="AC229">
        <v>109.77500000037253</v>
      </c>
      <c r="AD229">
        <v>0</v>
      </c>
      <c r="AE229">
        <v>0</v>
      </c>
      <c r="AF229" s="481">
        <v>0.16554207573426538</v>
      </c>
      <c r="AG229">
        <v>1.1358695652006645E-2</v>
      </c>
      <c r="AH229">
        <v>133.72282608691603</v>
      </c>
      <c r="AI229">
        <v>326.15999999991618</v>
      </c>
      <c r="AJ229">
        <v>263.70666666608304</v>
      </c>
      <c r="AK229">
        <v>0</v>
      </c>
      <c r="AL229">
        <v>0</v>
      </c>
      <c r="AM229" s="481">
        <v>0</v>
      </c>
      <c r="AN229">
        <v>0</v>
      </c>
      <c r="AO229">
        <v>0</v>
      </c>
      <c r="AP229">
        <v>0</v>
      </c>
      <c r="AQ229">
        <v>0</v>
      </c>
      <c r="AR229">
        <v>0</v>
      </c>
      <c r="AS229">
        <v>0</v>
      </c>
      <c r="AT229" s="481">
        <v>0</v>
      </c>
      <c r="AU229">
        <v>0</v>
      </c>
      <c r="AV229">
        <v>0</v>
      </c>
      <c r="AW229">
        <v>0</v>
      </c>
      <c r="AX229">
        <v>277.93920000037178</v>
      </c>
      <c r="AY229">
        <v>165.11640625004657</v>
      </c>
      <c r="AZ229">
        <v>49.823999999091029</v>
      </c>
      <c r="BB229" s="481">
        <v>74.620787183521315</v>
      </c>
      <c r="BC229">
        <v>60.67200000025332</v>
      </c>
      <c r="BD229">
        <v>73.59360000025481</v>
      </c>
      <c r="BV229" s="481">
        <v>32.759668575308751</v>
      </c>
      <c r="BW229">
        <v>32.3125</v>
      </c>
      <c r="BX229">
        <v>3.3817255434883009E-2</v>
      </c>
      <c r="BY229">
        <v>1</v>
      </c>
      <c r="BZ229">
        <v>61.118750000139698</v>
      </c>
      <c r="CA229">
        <v>0.13970652173975395</v>
      </c>
      <c r="CB229">
        <v>2.2124999999959982E-2</v>
      </c>
      <c r="CC229">
        <v>141.5158469947055</v>
      </c>
      <c r="CD229">
        <v>0</v>
      </c>
      <c r="CE229">
        <v>0.13970652173975395</v>
      </c>
    </row>
    <row r="230" spans="3:83" ht="15.75" customHeight="1" x14ac:dyDescent="0.2">
      <c r="C230" s="284">
        <v>46244.625</v>
      </c>
      <c r="D230">
        <v>2938.7612753808498</v>
      </c>
      <c r="E230">
        <v>2938.7612753510475</v>
      </c>
      <c r="F230">
        <v>1938.8030145168304</v>
      </c>
      <c r="G230">
        <v>1002.2733913064003</v>
      </c>
      <c r="H230">
        <v>474.33762712031603</v>
      </c>
      <c r="I230">
        <v>324.83362711593509</v>
      </c>
      <c r="J230">
        <v>392.86888135224581</v>
      </c>
      <c r="K230" s="481">
        <v>320.32108473777771</v>
      </c>
      <c r="L230">
        <v>431.8850169479847</v>
      </c>
      <c r="M230">
        <v>0</v>
      </c>
      <c r="N230">
        <v>0</v>
      </c>
      <c r="O230">
        <v>0</v>
      </c>
      <c r="P230">
        <v>25.466434782370925</v>
      </c>
      <c r="Q230">
        <v>99.525861239526421</v>
      </c>
      <c r="R230" s="481">
        <v>96.044521738775074</v>
      </c>
      <c r="S230">
        <v>42.096527473069727</v>
      </c>
      <c r="T230">
        <v>0</v>
      </c>
      <c r="U230">
        <v>0</v>
      </c>
      <c r="V230">
        <v>199.49078260920942</v>
      </c>
      <c r="W230">
        <v>0</v>
      </c>
      <c r="X230">
        <v>94.189440993592143</v>
      </c>
      <c r="Y230" s="481">
        <v>0</v>
      </c>
      <c r="Z230">
        <v>16.276203416171484</v>
      </c>
      <c r="AA230">
        <v>102.83842374244705</v>
      </c>
      <c r="AB230">
        <v>26.626350308768451</v>
      </c>
      <c r="AC230">
        <v>109.79999999981374</v>
      </c>
      <c r="AD230">
        <v>0</v>
      </c>
      <c r="AE230">
        <v>0</v>
      </c>
      <c r="AF230" s="481">
        <v>0.1657405329606263</v>
      </c>
      <c r="AG230">
        <v>1.122418478257714E-2</v>
      </c>
      <c r="AH230">
        <v>134.73913043551147</v>
      </c>
      <c r="AI230">
        <v>326.84480000031181</v>
      </c>
      <c r="AJ230">
        <v>263.76533333305269</v>
      </c>
      <c r="AK230">
        <v>0</v>
      </c>
      <c r="AL230">
        <v>0</v>
      </c>
      <c r="AM230" s="481">
        <v>0</v>
      </c>
      <c r="AN230">
        <v>0</v>
      </c>
      <c r="AO230">
        <v>0</v>
      </c>
      <c r="AP230">
        <v>0</v>
      </c>
      <c r="AQ230">
        <v>0</v>
      </c>
      <c r="AR230">
        <v>0</v>
      </c>
      <c r="AS230">
        <v>0</v>
      </c>
      <c r="AT230" s="481">
        <v>0</v>
      </c>
      <c r="AU230">
        <v>0</v>
      </c>
      <c r="AV230">
        <v>0</v>
      </c>
      <c r="AW230">
        <v>0</v>
      </c>
      <c r="AX230">
        <v>278.46719999983907</v>
      </c>
      <c r="AY230">
        <v>192.48828125</v>
      </c>
      <c r="AZ230">
        <v>59.609599998220801</v>
      </c>
      <c r="BB230" s="481">
        <v>75.841015625046566</v>
      </c>
      <c r="BC230">
        <v>61.457490683533251</v>
      </c>
      <c r="BD230">
        <v>73.48579640686512</v>
      </c>
      <c r="BV230" s="481">
        <v>16.276203416171484</v>
      </c>
      <c r="BW230">
        <v>29.591666666674428</v>
      </c>
      <c r="BX230">
        <v>1.2969429347776895E-2</v>
      </c>
      <c r="BY230">
        <v>2</v>
      </c>
      <c r="BZ230">
        <v>61.367385057266802</v>
      </c>
      <c r="CA230">
        <v>0.14465410238426557</v>
      </c>
      <c r="CB230">
        <v>3.9857336956401923E-2</v>
      </c>
      <c r="CC230">
        <v>177.15915300510824</v>
      </c>
      <c r="CD230">
        <v>0</v>
      </c>
      <c r="CE230">
        <v>0.14465410238426557</v>
      </c>
    </row>
    <row r="231" spans="3:83" ht="15.75" customHeight="1" x14ac:dyDescent="0.2">
      <c r="C231" s="284">
        <v>46244.666666666664</v>
      </c>
      <c r="D231">
        <v>2943.7773912847042</v>
      </c>
      <c r="E231">
        <v>2927.4230724573135</v>
      </c>
      <c r="F231">
        <v>1944.9173333346844</v>
      </c>
      <c r="G231">
        <v>997.01982609927654</v>
      </c>
      <c r="H231">
        <v>459.68922033533454</v>
      </c>
      <c r="I231">
        <v>320.99856458231807</v>
      </c>
      <c r="J231">
        <v>385.64881356060505</v>
      </c>
      <c r="K231" s="481">
        <v>328.34191934764385</v>
      </c>
      <c r="L231">
        <v>432.50983050838113</v>
      </c>
      <c r="M231">
        <v>0</v>
      </c>
      <c r="N231">
        <v>0</v>
      </c>
      <c r="O231">
        <v>0</v>
      </c>
      <c r="P231">
        <v>36.463304348289967</v>
      </c>
      <c r="Q231">
        <v>100.36869565211236</v>
      </c>
      <c r="R231" s="481">
        <v>96.768000000156462</v>
      </c>
      <c r="S231">
        <v>50.803028082475066</v>
      </c>
      <c r="T231">
        <v>0</v>
      </c>
      <c r="U231">
        <v>0</v>
      </c>
      <c r="V231">
        <v>154.01739130355418</v>
      </c>
      <c r="W231">
        <v>0</v>
      </c>
      <c r="X231">
        <v>94.097883597947657</v>
      </c>
      <c r="Y231" s="481">
        <v>0.55615234375</v>
      </c>
      <c r="Z231">
        <v>8.0487189440755174</v>
      </c>
      <c r="AA231">
        <v>108.77921989141032</v>
      </c>
      <c r="AB231">
        <v>26.2734375</v>
      </c>
      <c r="AC231">
        <v>90.918750000186265</v>
      </c>
      <c r="AD231">
        <v>0</v>
      </c>
      <c r="AE231">
        <v>0</v>
      </c>
      <c r="AF231" s="481">
        <v>0.16573913044703659</v>
      </c>
      <c r="AG231">
        <v>1.161820652168899E-2</v>
      </c>
      <c r="AH231">
        <v>141.99438990093768</v>
      </c>
      <c r="AI231">
        <v>317.65759999980219</v>
      </c>
      <c r="AJ231">
        <v>256.71680000051856</v>
      </c>
      <c r="AK231">
        <v>0</v>
      </c>
      <c r="AL231">
        <v>0</v>
      </c>
      <c r="AM231" s="481">
        <v>0</v>
      </c>
      <c r="AN231">
        <v>0</v>
      </c>
      <c r="AO231">
        <v>0</v>
      </c>
      <c r="AP231">
        <v>0</v>
      </c>
      <c r="AQ231">
        <v>0</v>
      </c>
      <c r="AR231">
        <v>0</v>
      </c>
      <c r="AS231">
        <v>0</v>
      </c>
      <c r="AT231" s="481">
        <v>0</v>
      </c>
      <c r="AU231">
        <v>0</v>
      </c>
      <c r="AV231">
        <v>0</v>
      </c>
      <c r="AW231">
        <v>0</v>
      </c>
      <c r="AX231">
        <v>283.5679999999702</v>
      </c>
      <c r="AY231">
        <v>177.52968749997672</v>
      </c>
      <c r="AZ231">
        <v>65.612800002098083</v>
      </c>
      <c r="BB231" s="481">
        <v>74.570770640391856</v>
      </c>
      <c r="BC231">
        <v>61.069294126704335</v>
      </c>
      <c r="BD231">
        <v>73.179520049132407</v>
      </c>
      <c r="BV231" s="481">
        <v>8.0487189440755174</v>
      </c>
      <c r="BW231">
        <v>18.942708333372138</v>
      </c>
      <c r="BX231">
        <v>1.5873655913992479E-2</v>
      </c>
      <c r="BY231">
        <v>2</v>
      </c>
      <c r="BZ231">
        <v>61.212558445520699</v>
      </c>
      <c r="CA231">
        <v>0.15837096774157544</v>
      </c>
      <c r="CB231">
        <v>3.9869813581162816E-2</v>
      </c>
      <c r="CC231">
        <v>172.58827683608979</v>
      </c>
      <c r="CD231">
        <v>0</v>
      </c>
      <c r="CE231">
        <v>0.15837096774157544</v>
      </c>
    </row>
    <row r="232" spans="3:83" ht="15.75" customHeight="1" x14ac:dyDescent="0.2">
      <c r="C232" s="284">
        <v>46244.708333333336</v>
      </c>
      <c r="D232">
        <v>2896.0500869750977</v>
      </c>
      <c r="E232">
        <v>2896.40626090765</v>
      </c>
      <c r="F232">
        <v>1929.2159999907017</v>
      </c>
      <c r="G232">
        <v>997.3759999871254</v>
      </c>
      <c r="H232">
        <v>465.86911893635988</v>
      </c>
      <c r="I232">
        <v>339.11696084216237</v>
      </c>
      <c r="J232">
        <v>382.17403623461723</v>
      </c>
      <c r="K232" s="481">
        <v>324.10228404402733</v>
      </c>
      <c r="L232">
        <v>401.90286657959223</v>
      </c>
      <c r="M232">
        <v>0</v>
      </c>
      <c r="N232">
        <v>0</v>
      </c>
      <c r="O232">
        <v>0</v>
      </c>
      <c r="P232">
        <v>32.736340096220374</v>
      </c>
      <c r="Q232">
        <v>100.30747826071456</v>
      </c>
      <c r="R232" s="481">
        <v>96.723478260915726</v>
      </c>
      <c r="S232">
        <v>64.573835749179125</v>
      </c>
      <c r="T232">
        <v>0</v>
      </c>
      <c r="U232">
        <v>0</v>
      </c>
      <c r="V232">
        <v>147.51721739210188</v>
      </c>
      <c r="W232">
        <v>0</v>
      </c>
      <c r="X232">
        <v>94.965509259141982</v>
      </c>
      <c r="Y232" s="481">
        <v>0</v>
      </c>
      <c r="Z232">
        <v>2.3462732919142582</v>
      </c>
      <c r="AA232">
        <v>103.32763975160196</v>
      </c>
      <c r="AB232">
        <v>26.467187500093132</v>
      </c>
      <c r="AC232">
        <v>108.59375</v>
      </c>
      <c r="AD232">
        <v>0</v>
      </c>
      <c r="AE232">
        <v>0</v>
      </c>
      <c r="AF232" s="481">
        <v>0.1677391304365301</v>
      </c>
      <c r="AG232">
        <v>1.0983695652157621E-2</v>
      </c>
      <c r="AH232">
        <v>140.23387096822262</v>
      </c>
      <c r="AI232">
        <v>317.28000000002794</v>
      </c>
      <c r="AJ232">
        <v>256.24320000037551</v>
      </c>
      <c r="AK232">
        <v>0</v>
      </c>
      <c r="AL232">
        <v>0</v>
      </c>
      <c r="AM232" s="481">
        <v>0</v>
      </c>
      <c r="AN232">
        <v>0</v>
      </c>
      <c r="AO232">
        <v>0</v>
      </c>
      <c r="AP232">
        <v>0</v>
      </c>
      <c r="AQ232">
        <v>0</v>
      </c>
      <c r="AR232">
        <v>0</v>
      </c>
      <c r="AS232">
        <v>0</v>
      </c>
      <c r="AT232" s="481">
        <v>0</v>
      </c>
      <c r="AU232">
        <v>0</v>
      </c>
      <c r="AV232">
        <v>0</v>
      </c>
      <c r="AW232">
        <v>0</v>
      </c>
      <c r="AX232">
        <v>283.03679999988526</v>
      </c>
      <c r="AY232">
        <v>184.51718750002328</v>
      </c>
      <c r="AZ232">
        <v>74.220800001174212</v>
      </c>
      <c r="BB232" s="481">
        <v>73.89915123465471</v>
      </c>
      <c r="BC232">
        <v>60.059544303454459</v>
      </c>
      <c r="BD232">
        <v>72.950683543458581</v>
      </c>
      <c r="BV232" s="481">
        <v>2.3462732919142582</v>
      </c>
      <c r="BW232">
        <v>0</v>
      </c>
      <c r="BX232">
        <v>2.5286290322583227E-2</v>
      </c>
      <c r="BY232">
        <v>1</v>
      </c>
      <c r="BZ232">
        <v>58.91172316391021</v>
      </c>
      <c r="CA232">
        <v>0.15756451612924138</v>
      </c>
      <c r="CB232">
        <v>4.0537795114460096E-2</v>
      </c>
      <c r="CC232">
        <v>154.62005649786443</v>
      </c>
      <c r="CD232">
        <v>0</v>
      </c>
      <c r="CE232">
        <v>0.15756451612924138</v>
      </c>
    </row>
    <row r="233" spans="3:83" ht="15.75" customHeight="1" x14ac:dyDescent="0.2">
      <c r="C233" s="284">
        <v>46244.75</v>
      </c>
      <c r="D233">
        <v>2922.3179130256176</v>
      </c>
      <c r="E233">
        <v>2905.666782617569</v>
      </c>
      <c r="F233">
        <v>1937.4079999923706</v>
      </c>
      <c r="G233">
        <v>987.13599999248981</v>
      </c>
      <c r="H233">
        <v>474.53289821371436</v>
      </c>
      <c r="I233">
        <v>336.2092241384089</v>
      </c>
      <c r="J233">
        <v>371.4521317332983</v>
      </c>
      <c r="K233" s="481">
        <v>339.66015134751797</v>
      </c>
      <c r="L233">
        <v>406.59078707173467</v>
      </c>
      <c r="M233">
        <v>0</v>
      </c>
      <c r="N233">
        <v>0</v>
      </c>
      <c r="O233">
        <v>0</v>
      </c>
      <c r="P233">
        <v>32.309920772910118</v>
      </c>
      <c r="Q233">
        <v>100.20730434777215</v>
      </c>
      <c r="R233" s="481">
        <v>96.623304347507656</v>
      </c>
      <c r="S233">
        <v>68.719304348342121</v>
      </c>
      <c r="T233">
        <v>0</v>
      </c>
      <c r="U233">
        <v>0</v>
      </c>
      <c r="V233">
        <v>152.2146318834275</v>
      </c>
      <c r="W233">
        <v>0</v>
      </c>
      <c r="X233">
        <v>94.377600932028145</v>
      </c>
      <c r="Y233" s="481">
        <v>0</v>
      </c>
      <c r="Z233">
        <v>0.15702639752998948</v>
      </c>
      <c r="AA233">
        <v>114.11180124199018</v>
      </c>
      <c r="AB233">
        <v>26.673148147761822</v>
      </c>
      <c r="AC233">
        <v>94.61180124245584</v>
      </c>
      <c r="AD233">
        <v>0</v>
      </c>
      <c r="AE233">
        <v>0</v>
      </c>
      <c r="AF233" s="481">
        <v>0.16573913042157074</v>
      </c>
      <c r="AG233">
        <v>1.0983695652157621E-2</v>
      </c>
      <c r="AH233">
        <v>151.98913043458015</v>
      </c>
      <c r="AI233">
        <v>320.499199999962</v>
      </c>
      <c r="AJ233">
        <v>258.47771428525448</v>
      </c>
      <c r="AK233">
        <v>0</v>
      </c>
      <c r="AL233">
        <v>0</v>
      </c>
      <c r="AM233" s="481">
        <v>0</v>
      </c>
      <c r="AN233">
        <v>0</v>
      </c>
      <c r="AO233">
        <v>0</v>
      </c>
      <c r="AP233">
        <v>0</v>
      </c>
      <c r="AQ233">
        <v>0</v>
      </c>
      <c r="AR233">
        <v>0</v>
      </c>
      <c r="AS233">
        <v>0</v>
      </c>
      <c r="AT233" s="481">
        <v>0</v>
      </c>
      <c r="AU233">
        <v>0</v>
      </c>
      <c r="AV233">
        <v>0</v>
      </c>
      <c r="AW233">
        <v>0</v>
      </c>
      <c r="AX233">
        <v>267.26399999996647</v>
      </c>
      <c r="AY233">
        <v>185.82734375004657</v>
      </c>
      <c r="AZ233">
        <v>73.619199998676777</v>
      </c>
      <c r="BB233" s="481">
        <v>74.302237654221244</v>
      </c>
      <c r="BC233">
        <v>60.953924051485956</v>
      </c>
      <c r="BD233">
        <v>73.455392405390739</v>
      </c>
      <c r="BV233" s="481">
        <v>0.15702639752998948</v>
      </c>
      <c r="BW233">
        <v>0</v>
      </c>
      <c r="BX233">
        <v>2.156491789401116E-2</v>
      </c>
      <c r="BY233">
        <v>2</v>
      </c>
      <c r="BZ233">
        <v>58.533333333209157</v>
      </c>
      <c r="CA233">
        <v>0.14445932678790996</v>
      </c>
      <c r="CB233">
        <v>3.2126358695677482E-2</v>
      </c>
      <c r="CC233">
        <v>177.76977401133627</v>
      </c>
      <c r="CD233">
        <v>0</v>
      </c>
      <c r="CE233">
        <v>0.14445932678790996</v>
      </c>
    </row>
    <row r="234" spans="3:83" ht="15.75" customHeight="1" x14ac:dyDescent="0.2">
      <c r="C234" s="284">
        <v>46244.791666666664</v>
      </c>
      <c r="D234">
        <v>2954.5813333392143</v>
      </c>
      <c r="E234">
        <v>2938.4347825944424</v>
      </c>
      <c r="F234">
        <v>1966.080000013113</v>
      </c>
      <c r="G234">
        <v>1001.1306666731834</v>
      </c>
      <c r="H234">
        <v>486.01262691989541</v>
      </c>
      <c r="I234">
        <v>348.55172501131892</v>
      </c>
      <c r="J234">
        <v>378.53600151836872</v>
      </c>
      <c r="K234" s="481">
        <v>337.29062831401825</v>
      </c>
      <c r="L234">
        <v>414.24254272505641</v>
      </c>
      <c r="M234">
        <v>0</v>
      </c>
      <c r="N234">
        <v>0</v>
      </c>
      <c r="O234">
        <v>0</v>
      </c>
      <c r="P234">
        <v>28.026434781961143</v>
      </c>
      <c r="Q234">
        <v>100.22956521762535</v>
      </c>
      <c r="R234" s="481">
        <v>96.645565217826515</v>
      </c>
      <c r="S234">
        <v>70.945391303859651</v>
      </c>
      <c r="T234">
        <v>0</v>
      </c>
      <c r="U234">
        <v>0</v>
      </c>
      <c r="V234">
        <v>161.01806376781315</v>
      </c>
      <c r="W234">
        <v>0</v>
      </c>
      <c r="X234">
        <v>94.473602484446019</v>
      </c>
      <c r="Y234" s="481">
        <v>4.608154296875E-2</v>
      </c>
      <c r="Z234">
        <v>0</v>
      </c>
      <c r="AA234">
        <v>110.74674791982397</v>
      </c>
      <c r="AB234">
        <v>26.312789352145046</v>
      </c>
      <c r="AC234">
        <v>108.38507375773042</v>
      </c>
      <c r="AD234">
        <v>0</v>
      </c>
      <c r="AE234">
        <v>0</v>
      </c>
      <c r="AF234" s="481">
        <v>0.1677391304365301</v>
      </c>
      <c r="AG234">
        <v>1.1108695652183087E-2</v>
      </c>
      <c r="AH234">
        <v>153.92934782523662</v>
      </c>
      <c r="AI234">
        <v>317.77919999998994</v>
      </c>
      <c r="AJ234">
        <v>256.65828571468592</v>
      </c>
      <c r="AK234">
        <v>0</v>
      </c>
      <c r="AL234">
        <v>0</v>
      </c>
      <c r="AM234" s="481">
        <v>0</v>
      </c>
      <c r="AN234">
        <v>0</v>
      </c>
      <c r="AO234">
        <v>0</v>
      </c>
      <c r="AP234">
        <v>0</v>
      </c>
      <c r="AQ234">
        <v>0</v>
      </c>
      <c r="AR234">
        <v>0</v>
      </c>
      <c r="AS234">
        <v>0</v>
      </c>
      <c r="AT234" s="481">
        <v>0</v>
      </c>
      <c r="AU234">
        <v>0</v>
      </c>
      <c r="AV234">
        <v>0</v>
      </c>
      <c r="AW234">
        <v>0</v>
      </c>
      <c r="AX234">
        <v>267.19040000019595</v>
      </c>
      <c r="AY234">
        <v>189.36796874995343</v>
      </c>
      <c r="AZ234">
        <v>73.190399998798966</v>
      </c>
      <c r="BB234" s="481">
        <v>74.143074845778756</v>
      </c>
      <c r="BC234">
        <v>60.192685106769204</v>
      </c>
      <c r="BD234">
        <v>73.456607595086098</v>
      </c>
      <c r="BV234" s="481">
        <v>0</v>
      </c>
      <c r="BW234">
        <v>0</v>
      </c>
      <c r="BX234">
        <v>1.933084239112759E-2</v>
      </c>
      <c r="BY234">
        <v>2</v>
      </c>
      <c r="BZ234">
        <v>58.286350574577227</v>
      </c>
      <c r="CA234">
        <v>0.15198369565314351</v>
      </c>
      <c r="CB234">
        <v>3.6949728260879056E-2</v>
      </c>
      <c r="CC234">
        <v>177.43855932168663</v>
      </c>
      <c r="CD234">
        <v>0</v>
      </c>
      <c r="CE234">
        <v>0.15198369565314351</v>
      </c>
    </row>
    <row r="235" spans="3:83" ht="15.75" customHeight="1" x14ac:dyDescent="0.2">
      <c r="C235" s="284">
        <v>46244.833333333336</v>
      </c>
      <c r="D235">
        <v>2971.6480000019073</v>
      </c>
      <c r="E235">
        <v>2954.8187825977802</v>
      </c>
      <c r="F235">
        <v>1966.0799999833107</v>
      </c>
      <c r="G235">
        <v>994.15559419989586</v>
      </c>
      <c r="H235">
        <v>454.13532203435898</v>
      </c>
      <c r="I235">
        <v>398.35335593298078</v>
      </c>
      <c r="J235">
        <v>375.72122034430504</v>
      </c>
      <c r="K235" s="481">
        <v>342.46725423634052</v>
      </c>
      <c r="L235">
        <v>399.67779310420156</v>
      </c>
      <c r="M235">
        <v>0</v>
      </c>
      <c r="N235">
        <v>0</v>
      </c>
      <c r="O235">
        <v>0</v>
      </c>
      <c r="P235">
        <v>20.992000000551343</v>
      </c>
      <c r="Q235">
        <v>100.05147826066241</v>
      </c>
      <c r="R235" s="481">
        <v>96.467478260863572</v>
      </c>
      <c r="S235">
        <v>69.69878260884434</v>
      </c>
      <c r="T235">
        <v>0</v>
      </c>
      <c r="U235">
        <v>0</v>
      </c>
      <c r="V235">
        <v>142.89252173993737</v>
      </c>
      <c r="W235">
        <v>0</v>
      </c>
      <c r="X235">
        <v>94.52795031061396</v>
      </c>
      <c r="Y235" s="481">
        <v>0.50958251953125</v>
      </c>
      <c r="Z235">
        <v>0</v>
      </c>
      <c r="AA235">
        <v>109.72741745319217</v>
      </c>
      <c r="AB235">
        <v>26.52664013998583</v>
      </c>
      <c r="AC235">
        <v>156.59571759216487</v>
      </c>
      <c r="AD235">
        <v>0</v>
      </c>
      <c r="AE235">
        <v>0</v>
      </c>
      <c r="AF235" s="481">
        <v>0.16573913043248467</v>
      </c>
      <c r="AG235">
        <v>1.1108695652410461E-2</v>
      </c>
      <c r="AH235">
        <v>155.82608695700765</v>
      </c>
      <c r="AI235">
        <v>319.79520000005141</v>
      </c>
      <c r="AJ235">
        <v>258.09252173826098</v>
      </c>
      <c r="AK235">
        <v>0</v>
      </c>
      <c r="AL235">
        <v>0</v>
      </c>
      <c r="AM235" s="481">
        <v>0</v>
      </c>
      <c r="AN235">
        <v>0</v>
      </c>
      <c r="AO235">
        <v>0</v>
      </c>
      <c r="AP235">
        <v>0</v>
      </c>
      <c r="AQ235">
        <v>0</v>
      </c>
      <c r="AR235">
        <v>0</v>
      </c>
      <c r="AS235">
        <v>0</v>
      </c>
      <c r="AT235" s="481">
        <v>0</v>
      </c>
      <c r="AU235">
        <v>0</v>
      </c>
      <c r="AV235">
        <v>0</v>
      </c>
      <c r="AW235">
        <v>0</v>
      </c>
      <c r="AX235">
        <v>269.57439999980852</v>
      </c>
      <c r="AY235">
        <v>189.7890625</v>
      </c>
      <c r="AZ235">
        <v>73.216000000014901</v>
      </c>
      <c r="BB235" s="481">
        <v>73.566791930352338</v>
      </c>
      <c r="BC235">
        <v>60.081461727619171</v>
      </c>
      <c r="BD235">
        <v>72.441600000485778</v>
      </c>
      <c r="BV235" s="481">
        <v>0</v>
      </c>
      <c r="BW235">
        <v>0</v>
      </c>
      <c r="BX235">
        <v>2.0182065217454692E-2</v>
      </c>
      <c r="BY235">
        <v>1</v>
      </c>
      <c r="BZ235">
        <v>57.178232758771628</v>
      </c>
      <c r="CA235">
        <v>0.15770652173796407</v>
      </c>
      <c r="CB235">
        <v>3.473369565244866E-2</v>
      </c>
      <c r="CC235">
        <v>160.94166666641831</v>
      </c>
      <c r="CD235">
        <v>0</v>
      </c>
      <c r="CE235">
        <v>0.15770652173796407</v>
      </c>
    </row>
    <row r="236" spans="3:83" ht="15.75" customHeight="1" x14ac:dyDescent="0.2">
      <c r="C236" s="284">
        <v>46244.875</v>
      </c>
      <c r="D236">
        <v>2809.7372753918171</v>
      </c>
      <c r="E236">
        <v>2793.4423188269138</v>
      </c>
      <c r="F236">
        <v>1839.9944348037243</v>
      </c>
      <c r="G236">
        <v>978.76591305434704</v>
      </c>
      <c r="H236">
        <v>443.51349152624607</v>
      </c>
      <c r="I236">
        <v>293.66237288340926</v>
      </c>
      <c r="J236">
        <v>367.8069152534008</v>
      </c>
      <c r="K236" s="481">
        <v>327.33288135379553</v>
      </c>
      <c r="L236">
        <v>400.59346814826131</v>
      </c>
      <c r="M236">
        <v>0</v>
      </c>
      <c r="N236">
        <v>0</v>
      </c>
      <c r="O236">
        <v>0</v>
      </c>
      <c r="P236">
        <v>20.235130434855819</v>
      </c>
      <c r="Q236">
        <v>100.51895652152598</v>
      </c>
      <c r="R236" s="481">
        <v>96.934956521727145</v>
      </c>
      <c r="S236">
        <v>70.809352656826377</v>
      </c>
      <c r="T236">
        <v>0</v>
      </c>
      <c r="U236">
        <v>0</v>
      </c>
      <c r="V236">
        <v>135.12372560333461</v>
      </c>
      <c r="W236">
        <v>0</v>
      </c>
      <c r="X236">
        <v>90.291925465688109</v>
      </c>
      <c r="Y236" s="481">
        <v>0</v>
      </c>
      <c r="Z236">
        <v>0</v>
      </c>
      <c r="AA236">
        <v>95.29291537264362</v>
      </c>
      <c r="AB236">
        <v>26.672360248398036</v>
      </c>
      <c r="AC236">
        <v>73.978835979476571</v>
      </c>
      <c r="AD236">
        <v>0</v>
      </c>
      <c r="AE236">
        <v>0</v>
      </c>
      <c r="AF236" s="481">
        <v>0.16773913043289213</v>
      </c>
      <c r="AG236">
        <v>1.0983695652157621E-2</v>
      </c>
      <c r="AH236">
        <v>141.4619565224275</v>
      </c>
      <c r="AI236">
        <v>309.69599999999627</v>
      </c>
      <c r="AJ236">
        <v>248.68507826142013</v>
      </c>
      <c r="AK236">
        <v>0</v>
      </c>
      <c r="AL236">
        <v>0</v>
      </c>
      <c r="AM236" s="481">
        <v>0</v>
      </c>
      <c r="AN236">
        <v>0</v>
      </c>
      <c r="AO236">
        <v>0</v>
      </c>
      <c r="AP236">
        <v>0</v>
      </c>
      <c r="AQ236">
        <v>0</v>
      </c>
      <c r="AR236">
        <v>0</v>
      </c>
      <c r="AS236">
        <v>0</v>
      </c>
      <c r="AT236" s="481">
        <v>0</v>
      </c>
      <c r="AU236">
        <v>0</v>
      </c>
      <c r="AV236">
        <v>0</v>
      </c>
      <c r="AW236">
        <v>0</v>
      </c>
      <c r="AX236">
        <v>266.15680000046268</v>
      </c>
      <c r="AY236">
        <v>189.03046875004657</v>
      </c>
      <c r="AZ236">
        <v>71.264000002294779</v>
      </c>
      <c r="BB236" s="481">
        <v>73.711333069601096</v>
      </c>
      <c r="BC236">
        <v>60.057599999941885</v>
      </c>
      <c r="BD236">
        <v>72.440627847798169</v>
      </c>
      <c r="BV236" s="481">
        <v>0</v>
      </c>
      <c r="BW236">
        <v>0</v>
      </c>
      <c r="BX236">
        <v>2.2074728260918164E-2</v>
      </c>
      <c r="BY236">
        <v>2</v>
      </c>
      <c r="BZ236">
        <v>56.418749999953434</v>
      </c>
      <c r="CA236">
        <v>0.14624456521778484</v>
      </c>
      <c r="CB236">
        <v>3.4884510869233054E-2</v>
      </c>
      <c r="CC236">
        <v>169.60000000055879</v>
      </c>
      <c r="CD236">
        <v>0</v>
      </c>
      <c r="CE236">
        <v>0.14624456521778484</v>
      </c>
    </row>
    <row r="237" spans="3:83" ht="15.75" customHeight="1" x14ac:dyDescent="0.2">
      <c r="C237" s="284">
        <v>46244.916666666664</v>
      </c>
      <c r="D237">
        <v>2810.2121738791466</v>
      </c>
      <c r="E237">
        <v>2822.7079420387745</v>
      </c>
      <c r="F237">
        <v>1846.4055652022362</v>
      </c>
      <c r="G237">
        <v>986.09715941548347</v>
      </c>
      <c r="H237">
        <v>443.61762711778283</v>
      </c>
      <c r="I237">
        <v>320.07810169458389</v>
      </c>
      <c r="J237">
        <v>393.00772881507874</v>
      </c>
      <c r="K237" s="481">
        <v>328.51308474689722</v>
      </c>
      <c r="L237">
        <v>357.49749152734876</v>
      </c>
      <c r="M237">
        <v>0</v>
      </c>
      <c r="N237">
        <v>0</v>
      </c>
      <c r="O237">
        <v>0</v>
      </c>
      <c r="P237">
        <v>30.608695652335882</v>
      </c>
      <c r="Q237">
        <v>97.85259903408587</v>
      </c>
      <c r="R237" s="481">
        <v>96.851478260476142</v>
      </c>
      <c r="S237">
        <v>69.712386473082006</v>
      </c>
      <c r="T237">
        <v>0</v>
      </c>
      <c r="U237">
        <v>0</v>
      </c>
      <c r="V237">
        <v>125.78479613550007</v>
      </c>
      <c r="W237">
        <v>0</v>
      </c>
      <c r="X237">
        <v>94.854037267155945</v>
      </c>
      <c r="Y237" s="481">
        <v>0</v>
      </c>
      <c r="Z237">
        <v>0</v>
      </c>
      <c r="AA237">
        <v>97.897709627170116</v>
      </c>
      <c r="AB237">
        <v>26.879124611616135</v>
      </c>
      <c r="AC237">
        <v>92.606696427799761</v>
      </c>
      <c r="AD237">
        <v>0</v>
      </c>
      <c r="AE237">
        <v>1.2500000002546585E-3</v>
      </c>
      <c r="AF237" s="481">
        <v>0.16573913044339861</v>
      </c>
      <c r="AG237">
        <v>1.1225543478076361E-2</v>
      </c>
      <c r="AH237">
        <v>142.73913043458015</v>
      </c>
      <c r="AI237">
        <v>333.39519999991171</v>
      </c>
      <c r="AJ237">
        <v>270.53830243926495</v>
      </c>
      <c r="AK237">
        <v>0</v>
      </c>
      <c r="AL237">
        <v>0</v>
      </c>
      <c r="AM237" s="481">
        <v>0</v>
      </c>
      <c r="AN237">
        <v>0</v>
      </c>
      <c r="AO237">
        <v>0</v>
      </c>
      <c r="AP237">
        <v>0</v>
      </c>
      <c r="AQ237">
        <v>0</v>
      </c>
      <c r="AR237">
        <v>0</v>
      </c>
      <c r="AS237">
        <v>0</v>
      </c>
      <c r="AT237" s="481">
        <v>0</v>
      </c>
      <c r="AU237">
        <v>0</v>
      </c>
      <c r="AV237">
        <v>0</v>
      </c>
      <c r="AW237">
        <v>0</v>
      </c>
      <c r="AX237">
        <v>266.68159999977797</v>
      </c>
      <c r="AY237">
        <v>189.90390624990687</v>
      </c>
      <c r="AZ237">
        <v>71.148799998685718</v>
      </c>
      <c r="BB237" s="481">
        <v>73.403645833372138</v>
      </c>
      <c r="BC237">
        <v>59.558400000445545</v>
      </c>
      <c r="BD237">
        <v>71.911372151225805</v>
      </c>
      <c r="BV237" s="481">
        <v>0</v>
      </c>
      <c r="BW237">
        <v>0</v>
      </c>
      <c r="BX237">
        <v>0</v>
      </c>
      <c r="BY237">
        <v>5</v>
      </c>
      <c r="BZ237">
        <v>58.404166666558012</v>
      </c>
      <c r="CA237">
        <v>0.13916847826112644</v>
      </c>
      <c r="CB237">
        <v>3.4533967391325859E-2</v>
      </c>
      <c r="CC237">
        <v>150.72316384129226</v>
      </c>
      <c r="CD237">
        <v>0</v>
      </c>
      <c r="CE237">
        <v>0.13916847826112644</v>
      </c>
    </row>
    <row r="238" spans="3:83" ht="15.75" customHeight="1" x14ac:dyDescent="0.2">
      <c r="C238" s="284">
        <v>46244.958333333336</v>
      </c>
      <c r="D238">
        <v>2919.5278840661049</v>
      </c>
      <c r="E238">
        <v>2890.5293913185596</v>
      </c>
      <c r="F238">
        <v>1933.3120000064373</v>
      </c>
      <c r="G238">
        <v>977.84579710662365</v>
      </c>
      <c r="H238">
        <v>459.81131034344435</v>
      </c>
      <c r="I238">
        <v>351.35349152609706</v>
      </c>
      <c r="J238">
        <v>390.64732203632593</v>
      </c>
      <c r="K238" s="481">
        <v>335.98930216580629</v>
      </c>
      <c r="L238">
        <v>391.75810169428587</v>
      </c>
      <c r="M238">
        <v>0</v>
      </c>
      <c r="N238">
        <v>0</v>
      </c>
      <c r="O238">
        <v>0</v>
      </c>
      <c r="P238">
        <v>20.324173912405968</v>
      </c>
      <c r="Q238">
        <v>100.56409661844373</v>
      </c>
      <c r="R238" s="481">
        <v>96.851478260941803</v>
      </c>
      <c r="S238">
        <v>72.002782609313726</v>
      </c>
      <c r="T238">
        <v>0</v>
      </c>
      <c r="U238">
        <v>0</v>
      </c>
      <c r="V238">
        <v>147.52278260886669</v>
      </c>
      <c r="W238">
        <v>0</v>
      </c>
      <c r="X238">
        <v>94.699451150372624</v>
      </c>
      <c r="Y238" s="481">
        <v>0</v>
      </c>
      <c r="Z238">
        <v>0</v>
      </c>
      <c r="AA238">
        <v>109.20023148134351</v>
      </c>
      <c r="AB238">
        <v>26.5234375</v>
      </c>
      <c r="AC238">
        <v>112.50937500037253</v>
      </c>
      <c r="AD238">
        <v>0</v>
      </c>
      <c r="AE238">
        <v>0</v>
      </c>
      <c r="AF238" s="481">
        <v>0.16773913042925415</v>
      </c>
      <c r="AG238">
        <v>1.1042119565217945E-2</v>
      </c>
      <c r="AH238">
        <v>149.73913043364882</v>
      </c>
      <c r="AI238">
        <v>326.67520000017248</v>
      </c>
      <c r="AJ238">
        <v>264.15773858688772</v>
      </c>
      <c r="AK238">
        <v>0</v>
      </c>
      <c r="AL238">
        <v>0</v>
      </c>
      <c r="AM238" s="481">
        <v>0</v>
      </c>
      <c r="AN238">
        <v>0</v>
      </c>
      <c r="AO238">
        <v>0</v>
      </c>
      <c r="AP238">
        <v>0</v>
      </c>
      <c r="AQ238">
        <v>0</v>
      </c>
      <c r="AR238">
        <v>0</v>
      </c>
      <c r="AS238">
        <v>0</v>
      </c>
      <c r="AT238" s="481">
        <v>0</v>
      </c>
      <c r="AU238">
        <v>0</v>
      </c>
      <c r="AV238">
        <v>0</v>
      </c>
      <c r="AW238">
        <v>0</v>
      </c>
      <c r="AX238">
        <v>267.70240000030026</v>
      </c>
      <c r="AY238">
        <v>185.62656250002328</v>
      </c>
      <c r="AZ238">
        <v>71.526399999856949</v>
      </c>
      <c r="BB238" s="481">
        <v>73.584635416627862</v>
      </c>
      <c r="BC238">
        <v>60.064081012271345</v>
      </c>
      <c r="BD238">
        <v>73.465600000694394</v>
      </c>
      <c r="BV238" s="481">
        <v>0</v>
      </c>
      <c r="BW238">
        <v>0</v>
      </c>
      <c r="BX238">
        <v>3.1596467390500038E-3</v>
      </c>
      <c r="BY238">
        <v>2</v>
      </c>
      <c r="BZ238">
        <v>57.537500000093132</v>
      </c>
      <c r="CA238">
        <v>0.14809239130408969</v>
      </c>
      <c r="CB238">
        <v>3.9414402174088536E-2</v>
      </c>
      <c r="CC238">
        <v>178.2101694913581</v>
      </c>
      <c r="CD238">
        <v>0</v>
      </c>
      <c r="CE238">
        <v>0.14809239130408969</v>
      </c>
    </row>
    <row r="239" spans="3:83" ht="15.75" customHeight="1" x14ac:dyDescent="0.2">
      <c r="C239" s="284">
        <v>46245</v>
      </c>
      <c r="D239">
        <v>2889.6686376929283</v>
      </c>
      <c r="E239">
        <v>2883.5839999914169</v>
      </c>
      <c r="F239">
        <v>1923.0719999969006</v>
      </c>
      <c r="G239">
        <v>985.88939130306244</v>
      </c>
      <c r="H239">
        <v>439.53838457167149</v>
      </c>
      <c r="I239">
        <v>356.69911864027381</v>
      </c>
      <c r="J239">
        <v>387.38440677523613</v>
      </c>
      <c r="K239" s="481">
        <v>338.67049444466829</v>
      </c>
      <c r="L239">
        <v>381.13627118617296</v>
      </c>
      <c r="M239">
        <v>0</v>
      </c>
      <c r="N239">
        <v>0</v>
      </c>
      <c r="O239">
        <v>0</v>
      </c>
      <c r="P239">
        <v>17.919999999925494</v>
      </c>
      <c r="Q239">
        <v>100.4020869564265</v>
      </c>
      <c r="R239" s="481">
        <v>96.923826087266207</v>
      </c>
      <c r="S239">
        <v>70.399289546534419</v>
      </c>
      <c r="T239">
        <v>0</v>
      </c>
      <c r="U239">
        <v>0</v>
      </c>
      <c r="V239">
        <v>130.29286956507713</v>
      </c>
      <c r="W239">
        <v>0</v>
      </c>
      <c r="X239">
        <v>94.744182389695197</v>
      </c>
      <c r="Y239" s="481">
        <v>0.5693359375</v>
      </c>
      <c r="Z239">
        <v>0</v>
      </c>
      <c r="AA239">
        <v>107.14118932606652</v>
      </c>
      <c r="AB239">
        <v>26.526009317021817</v>
      </c>
      <c r="AC239">
        <v>121.2445987649262</v>
      </c>
      <c r="AD239">
        <v>0</v>
      </c>
      <c r="AE239">
        <v>0</v>
      </c>
      <c r="AF239" s="481">
        <v>0.16773913043289213</v>
      </c>
      <c r="AG239">
        <v>1.1058423913254956E-2</v>
      </c>
      <c r="AH239">
        <v>153.59239130560309</v>
      </c>
      <c r="AI239">
        <v>327.32159999990836</v>
      </c>
      <c r="AJ239">
        <v>264.38235897384584</v>
      </c>
      <c r="AK239">
        <v>0</v>
      </c>
      <c r="AL239">
        <v>0</v>
      </c>
      <c r="AM239" s="481">
        <v>0</v>
      </c>
      <c r="AN239">
        <v>0</v>
      </c>
      <c r="AO239">
        <v>0</v>
      </c>
      <c r="AP239">
        <v>0</v>
      </c>
      <c r="AQ239">
        <v>0</v>
      </c>
      <c r="AR239">
        <v>0</v>
      </c>
      <c r="AS239">
        <v>0</v>
      </c>
      <c r="AT239" s="481">
        <v>0</v>
      </c>
      <c r="AU239">
        <v>0</v>
      </c>
      <c r="AV239">
        <v>0</v>
      </c>
      <c r="AW239">
        <v>0</v>
      </c>
      <c r="AX239">
        <v>268.98239999962971</v>
      </c>
      <c r="AY239">
        <v>186.07500000006985</v>
      </c>
      <c r="AZ239">
        <v>71.28319999948144</v>
      </c>
      <c r="BB239" s="481">
        <v>74.001012731459923</v>
      </c>
      <c r="BC239">
        <v>60.403118987567723</v>
      </c>
      <c r="BD239">
        <v>73.45442025270313</v>
      </c>
      <c r="BV239" s="481">
        <v>0</v>
      </c>
      <c r="BW239">
        <v>0</v>
      </c>
      <c r="BX239">
        <v>1.815760869578753E-2</v>
      </c>
      <c r="BY239">
        <v>1</v>
      </c>
      <c r="BZ239">
        <v>55.296236559050158</v>
      </c>
      <c r="CA239">
        <v>0.13765760869591759</v>
      </c>
      <c r="CB239">
        <v>3.799864130428432E-2</v>
      </c>
      <c r="CC239">
        <v>165.97500000055879</v>
      </c>
      <c r="CD239">
        <v>0</v>
      </c>
      <c r="CE239">
        <v>0.13765760869591759</v>
      </c>
    </row>
    <row r="240" spans="3:83" ht="15.75" customHeight="1" x14ac:dyDescent="0.2">
      <c r="C240" s="284">
        <v>46245.041666666664</v>
      </c>
      <c r="D240">
        <v>2938.2566956579685</v>
      </c>
      <c r="E240">
        <v>2911.5733333528042</v>
      </c>
      <c r="F240">
        <v>1955.6619130671024</v>
      </c>
      <c r="G240">
        <v>981.97147825360298</v>
      </c>
      <c r="H240">
        <v>428.51796610280871</v>
      </c>
      <c r="I240">
        <v>384.19091525673866</v>
      </c>
      <c r="J240">
        <v>386.13477966189384</v>
      </c>
      <c r="K240" s="481">
        <v>335.45545762777328</v>
      </c>
      <c r="L240">
        <v>422.79050847142935</v>
      </c>
      <c r="M240">
        <v>0</v>
      </c>
      <c r="N240">
        <v>0</v>
      </c>
      <c r="O240">
        <v>0</v>
      </c>
      <c r="P240">
        <v>2.6713043479248881</v>
      </c>
      <c r="Q240">
        <v>100.34643478272483</v>
      </c>
      <c r="R240" s="481">
        <v>96.786550724413246</v>
      </c>
      <c r="S240">
        <v>72.404188713990152</v>
      </c>
      <c r="T240">
        <v>0</v>
      </c>
      <c r="U240">
        <v>0</v>
      </c>
      <c r="V240">
        <v>129.9263072470203</v>
      </c>
      <c r="W240">
        <v>0</v>
      </c>
      <c r="X240">
        <v>94.685248447582126</v>
      </c>
      <c r="Y240" s="481">
        <v>0</v>
      </c>
      <c r="Z240">
        <v>0</v>
      </c>
      <c r="AA240">
        <v>114.15993788838387</v>
      </c>
      <c r="AB240">
        <v>26.504658384714276</v>
      </c>
      <c r="AC240">
        <v>137.7554012350738</v>
      </c>
      <c r="AD240">
        <v>0</v>
      </c>
      <c r="AE240">
        <v>0</v>
      </c>
      <c r="AF240" s="481">
        <v>0.16773913044016808</v>
      </c>
      <c r="AG240">
        <v>1.0983695652157621E-2</v>
      </c>
      <c r="AH240">
        <v>148.15760869439691</v>
      </c>
      <c r="AI240">
        <v>326.76160000008531</v>
      </c>
      <c r="AJ240">
        <v>264.2687999997288</v>
      </c>
      <c r="AK240">
        <v>0</v>
      </c>
      <c r="AL240">
        <v>0</v>
      </c>
      <c r="AM240" s="481">
        <v>0</v>
      </c>
      <c r="AN240">
        <v>0</v>
      </c>
      <c r="AO240">
        <v>0</v>
      </c>
      <c r="AP240">
        <v>0</v>
      </c>
      <c r="AQ240">
        <v>0</v>
      </c>
      <c r="AR240">
        <v>0</v>
      </c>
      <c r="AS240">
        <v>0</v>
      </c>
      <c r="AT240" s="481">
        <v>0</v>
      </c>
      <c r="AU240">
        <v>0</v>
      </c>
      <c r="AV240">
        <v>0</v>
      </c>
      <c r="AW240">
        <v>0</v>
      </c>
      <c r="AX240">
        <v>268.47040000045672</v>
      </c>
      <c r="AY240">
        <v>186.00156249990687</v>
      </c>
      <c r="AZ240">
        <v>71.513600001111627</v>
      </c>
      <c r="BB240" s="481">
        <v>73.718676746357232</v>
      </c>
      <c r="BC240">
        <v>60.137955555692315</v>
      </c>
      <c r="BD240">
        <v>73.440841285511851</v>
      </c>
      <c r="BV240" s="481">
        <v>0</v>
      </c>
      <c r="BW240">
        <v>0</v>
      </c>
      <c r="BX240">
        <v>3.8075889726428613E-2</v>
      </c>
      <c r="BY240">
        <v>2</v>
      </c>
      <c r="BZ240">
        <v>55.555846774252132</v>
      </c>
      <c r="CA240">
        <v>0.14122282608605019</v>
      </c>
      <c r="CB240">
        <v>3.7190217391298575E-2</v>
      </c>
      <c r="CC240">
        <v>181.89166666660458</v>
      </c>
      <c r="CD240">
        <v>0</v>
      </c>
      <c r="CE240">
        <v>0.14122282608605019</v>
      </c>
    </row>
    <row r="241" spans="3:83" ht="15.75" customHeight="1" x14ac:dyDescent="0.2">
      <c r="C241" s="284">
        <v>46245.083333333336</v>
      </c>
      <c r="D241">
        <v>2954.9968695640564</v>
      </c>
      <c r="E241">
        <v>2960.7253333032131</v>
      </c>
      <c r="F241">
        <v>1988.1034202575684</v>
      </c>
      <c r="G241">
        <v>981.67466667294502</v>
      </c>
      <c r="H241">
        <v>439.79932203143835</v>
      </c>
      <c r="I241">
        <v>374.12447457388043</v>
      </c>
      <c r="J241">
        <v>388.3563389852643</v>
      </c>
      <c r="K241" s="481">
        <v>340.66223728656769</v>
      </c>
      <c r="L241">
        <v>443.44346931576729</v>
      </c>
      <c r="M241">
        <v>0</v>
      </c>
      <c r="N241">
        <v>0</v>
      </c>
      <c r="O241">
        <v>0</v>
      </c>
      <c r="P241">
        <v>9.1046956526115537</v>
      </c>
      <c r="Q241">
        <v>100.44104347843677</v>
      </c>
      <c r="R241" s="481">
        <v>96.832927536219358</v>
      </c>
      <c r="S241">
        <v>71.025530435144901</v>
      </c>
      <c r="T241">
        <v>0</v>
      </c>
      <c r="U241">
        <v>0</v>
      </c>
      <c r="V241">
        <v>132.1063884049654</v>
      </c>
      <c r="W241">
        <v>0</v>
      </c>
      <c r="X241">
        <v>94.692546583712101</v>
      </c>
      <c r="Y241" s="481">
        <v>0</v>
      </c>
      <c r="Z241">
        <v>0</v>
      </c>
      <c r="AA241">
        <v>105.01739130401984</v>
      </c>
      <c r="AB241">
        <v>26.669332298450172</v>
      </c>
      <c r="AC241">
        <v>139.49375000037253</v>
      </c>
      <c r="AD241">
        <v>0</v>
      </c>
      <c r="AE241">
        <v>0</v>
      </c>
      <c r="AF241" s="481">
        <v>0.16573913042884669</v>
      </c>
      <c r="AG241">
        <v>1.1233695652208553E-2</v>
      </c>
      <c r="AH241">
        <v>154.2119565224275</v>
      </c>
      <c r="AI241">
        <v>325.09119999990799</v>
      </c>
      <c r="AJ241">
        <v>262.27199999988079</v>
      </c>
      <c r="AK241">
        <v>0</v>
      </c>
      <c r="AL241">
        <v>0</v>
      </c>
      <c r="AM241" s="481">
        <v>0</v>
      </c>
      <c r="AN241">
        <v>0</v>
      </c>
      <c r="AO241">
        <v>0</v>
      </c>
      <c r="AP241">
        <v>0</v>
      </c>
      <c r="AQ241">
        <v>0</v>
      </c>
      <c r="AR241">
        <v>0</v>
      </c>
      <c r="AS241">
        <v>0</v>
      </c>
      <c r="AT241" s="481">
        <v>0</v>
      </c>
      <c r="AU241">
        <v>0</v>
      </c>
      <c r="AV241">
        <v>0</v>
      </c>
      <c r="AW241">
        <v>0</v>
      </c>
      <c r="AX241">
        <v>265.92319999961182</v>
      </c>
      <c r="AY241">
        <v>185.22578125004657</v>
      </c>
      <c r="AZ241">
        <v>71.142400000244379</v>
      </c>
      <c r="BB241" s="481">
        <v>73.955310522229411</v>
      </c>
      <c r="BC241">
        <v>60.150044444948435</v>
      </c>
      <c r="BD241">
        <v>73.463138461112976</v>
      </c>
      <c r="BV241" s="481">
        <v>0</v>
      </c>
      <c r="BW241">
        <v>0</v>
      </c>
      <c r="BX241">
        <v>5.3594086021462317E-2</v>
      </c>
      <c r="BY241">
        <v>2</v>
      </c>
      <c r="BZ241">
        <v>55.71875</v>
      </c>
      <c r="CA241">
        <v>0.16035326087057911</v>
      </c>
      <c r="CB241">
        <v>4.166847826081721E-2</v>
      </c>
      <c r="CC241">
        <v>168.56666666641831</v>
      </c>
      <c r="CD241">
        <v>0</v>
      </c>
      <c r="CE241">
        <v>0.16035326087057911</v>
      </c>
    </row>
    <row r="242" spans="3:83" ht="15.75" customHeight="1" x14ac:dyDescent="0.2">
      <c r="C242" s="284">
        <v>46245.125</v>
      </c>
      <c r="D242">
        <v>2840.1604637503624</v>
      </c>
      <c r="E242">
        <v>2829.920463770628</v>
      </c>
      <c r="F242">
        <v>1873.5341449379921</v>
      </c>
      <c r="G242">
        <v>961.53599999845028</v>
      </c>
      <c r="H242">
        <v>417.33715488016605</v>
      </c>
      <c r="I242">
        <v>368.11932203546166</v>
      </c>
      <c r="J242">
        <v>384.71039625257254</v>
      </c>
      <c r="K242" s="481">
        <v>335.10833898186684</v>
      </c>
      <c r="L242">
        <v>367.70337814465165</v>
      </c>
      <c r="M242">
        <v>0</v>
      </c>
      <c r="N242">
        <v>0</v>
      </c>
      <c r="O242">
        <v>0</v>
      </c>
      <c r="P242">
        <v>5.1200000001117587</v>
      </c>
      <c r="Q242">
        <v>100.37632256001234</v>
      </c>
      <c r="R242" s="481">
        <v>96.766504263971001</v>
      </c>
      <c r="S242">
        <v>70.896808790042996</v>
      </c>
      <c r="T242">
        <v>0</v>
      </c>
      <c r="U242">
        <v>0</v>
      </c>
      <c r="V242">
        <v>122.36821612529457</v>
      </c>
      <c r="W242">
        <v>0</v>
      </c>
      <c r="X242">
        <v>94.907896792981774</v>
      </c>
      <c r="Y242" s="481">
        <v>0</v>
      </c>
      <c r="Z242">
        <v>0</v>
      </c>
      <c r="AA242">
        <v>95.993478260934353</v>
      </c>
      <c r="AB242">
        <v>26.402096272911876</v>
      </c>
      <c r="AC242">
        <v>141.89328416064382</v>
      </c>
      <c r="AD242">
        <v>0</v>
      </c>
      <c r="AE242">
        <v>0</v>
      </c>
      <c r="AF242" s="481">
        <v>0.16777419354912126</v>
      </c>
      <c r="AG242">
        <v>1.0983695652157621E-2</v>
      </c>
      <c r="AH242">
        <v>148.94565217476338</v>
      </c>
      <c r="AI242">
        <v>320.35840000002645</v>
      </c>
      <c r="AJ242">
        <v>257.58719999995083</v>
      </c>
      <c r="AK242">
        <v>0</v>
      </c>
      <c r="AL242">
        <v>0</v>
      </c>
      <c r="AM242" s="481">
        <v>0</v>
      </c>
      <c r="AN242">
        <v>0</v>
      </c>
      <c r="AO242">
        <v>0</v>
      </c>
      <c r="AP242">
        <v>0</v>
      </c>
      <c r="AQ242">
        <v>0</v>
      </c>
      <c r="AR242">
        <v>0</v>
      </c>
      <c r="AS242">
        <v>0</v>
      </c>
      <c r="AT242" s="481">
        <v>0</v>
      </c>
      <c r="AU242">
        <v>0</v>
      </c>
      <c r="AV242">
        <v>0</v>
      </c>
      <c r="AW242">
        <v>0</v>
      </c>
      <c r="AX242">
        <v>264.61759999999776</v>
      </c>
      <c r="AY242">
        <v>180.56171875004657</v>
      </c>
      <c r="AZ242">
        <v>71.814399998635054</v>
      </c>
      <c r="BB242" s="481">
        <v>73.52734375</v>
      </c>
      <c r="BC242">
        <v>59.638992592692375</v>
      </c>
      <c r="BD242">
        <v>72.951412658207119</v>
      </c>
      <c r="BV242" s="481">
        <v>0</v>
      </c>
      <c r="BW242">
        <v>0</v>
      </c>
      <c r="BX242">
        <v>2.5595430107614447E-2</v>
      </c>
      <c r="BY242">
        <v>1</v>
      </c>
      <c r="BZ242">
        <v>54.552083333488554</v>
      </c>
      <c r="CA242">
        <v>0.127724228612351</v>
      </c>
      <c r="CB242">
        <v>3.9434782608850583E-2</v>
      </c>
      <c r="CC242">
        <v>152.29166666697711</v>
      </c>
      <c r="CD242">
        <v>0</v>
      </c>
      <c r="CE242">
        <v>0.127724228612351</v>
      </c>
    </row>
    <row r="243" spans="3:83" ht="15.75" customHeight="1" x14ac:dyDescent="0.2">
      <c r="C243" s="284">
        <v>46245.166666666664</v>
      </c>
      <c r="D243">
        <v>2856.7276028394699</v>
      </c>
      <c r="E243">
        <v>2845.0875362455845</v>
      </c>
      <c r="F243">
        <v>1906.3911884129047</v>
      </c>
      <c r="G243">
        <v>961.19466665387154</v>
      </c>
      <c r="H243">
        <v>408.14786206930876</v>
      </c>
      <c r="I243">
        <v>368.35142969340086</v>
      </c>
      <c r="J243">
        <v>391.44006332010031</v>
      </c>
      <c r="K243" s="481">
        <v>330.32645162940025</v>
      </c>
      <c r="L243">
        <v>397.11869082227349</v>
      </c>
      <c r="M243">
        <v>0</v>
      </c>
      <c r="N243">
        <v>0</v>
      </c>
      <c r="O243">
        <v>0</v>
      </c>
      <c r="P243">
        <v>0</v>
      </c>
      <c r="Q243">
        <v>100.27759048342705</v>
      </c>
      <c r="R243" s="481">
        <v>96.719408779405057</v>
      </c>
      <c r="S243">
        <v>69.990008600987494</v>
      </c>
      <c r="T243">
        <v>0</v>
      </c>
      <c r="U243">
        <v>0</v>
      </c>
      <c r="V243">
        <v>118.19387083128095</v>
      </c>
      <c r="W243">
        <v>0</v>
      </c>
      <c r="X243">
        <v>94.618500722572207</v>
      </c>
      <c r="Y243" s="481">
        <v>0.552734375</v>
      </c>
      <c r="Z243">
        <v>0</v>
      </c>
      <c r="AA243">
        <v>109.08695652196184</v>
      </c>
      <c r="AB243">
        <v>26.52795031061396</v>
      </c>
      <c r="AC243">
        <v>127.92546583898365</v>
      </c>
      <c r="AD243">
        <v>0</v>
      </c>
      <c r="AE243">
        <v>0</v>
      </c>
      <c r="AF243" s="481">
        <v>0.1677419354855374</v>
      </c>
      <c r="AG243">
        <v>1.0986179289147913E-2</v>
      </c>
      <c r="AH243">
        <v>144.7651355760172</v>
      </c>
      <c r="AI243">
        <v>326.57600000011735</v>
      </c>
      <c r="AJ243">
        <v>263.61600000038743</v>
      </c>
      <c r="AK243">
        <v>0</v>
      </c>
      <c r="AL243">
        <v>0</v>
      </c>
      <c r="AM243" s="481">
        <v>0</v>
      </c>
      <c r="AN243">
        <v>0</v>
      </c>
      <c r="AO243">
        <v>0</v>
      </c>
      <c r="AP243">
        <v>0</v>
      </c>
      <c r="AQ243">
        <v>0</v>
      </c>
      <c r="AR243">
        <v>0</v>
      </c>
      <c r="AS243">
        <v>0</v>
      </c>
      <c r="AT243" s="481">
        <v>0</v>
      </c>
      <c r="AU243">
        <v>0</v>
      </c>
      <c r="AV243">
        <v>0</v>
      </c>
      <c r="AW243">
        <v>0</v>
      </c>
      <c r="AX243">
        <v>268.96320000011474</v>
      </c>
      <c r="AY243">
        <v>173.97499999997672</v>
      </c>
      <c r="AZ243">
        <v>71.660800000652671</v>
      </c>
      <c r="BB243" s="481">
        <v>73.416406249976717</v>
      </c>
      <c r="BC243">
        <v>59.477807407267392</v>
      </c>
      <c r="BD243">
        <v>72.936587342061102</v>
      </c>
      <c r="BV243" s="481">
        <v>0</v>
      </c>
      <c r="BW243">
        <v>0</v>
      </c>
      <c r="BX243">
        <v>1.5213534361805614E-2</v>
      </c>
      <c r="BY243">
        <v>2</v>
      </c>
      <c r="BZ243">
        <v>55.337056010961533</v>
      </c>
      <c r="CA243">
        <v>0.15415077138732158</v>
      </c>
      <c r="CB243">
        <v>4.18002717390209E-2</v>
      </c>
      <c r="CC243">
        <v>167.54999999981374</v>
      </c>
      <c r="CD243">
        <v>0</v>
      </c>
      <c r="CE243">
        <v>0.15415077138732158</v>
      </c>
    </row>
    <row r="244" spans="3:83" ht="15.75" customHeight="1" x14ac:dyDescent="0.2">
      <c r="C244" s="284">
        <v>46245.208333333336</v>
      </c>
      <c r="D244">
        <v>2856.5097304880619</v>
      </c>
      <c r="E244">
        <v>2840.1604637503624</v>
      </c>
      <c r="F244">
        <v>1890.3039999902248</v>
      </c>
      <c r="G244">
        <v>962.2186666727066</v>
      </c>
      <c r="H244">
        <v>424.97518644109368</v>
      </c>
      <c r="I244">
        <v>324.39324827492237</v>
      </c>
      <c r="J244">
        <v>381.55964212119579</v>
      </c>
      <c r="K244" s="481">
        <v>337.11327718943357</v>
      </c>
      <c r="L244">
        <v>422.9143939204514</v>
      </c>
      <c r="M244">
        <v>0</v>
      </c>
      <c r="N244">
        <v>0</v>
      </c>
      <c r="O244">
        <v>0</v>
      </c>
      <c r="P244">
        <v>6.5820582518354058</v>
      </c>
      <c r="Q244">
        <v>100.28460582857952</v>
      </c>
      <c r="R244" s="481">
        <v>96.580806324258447</v>
      </c>
      <c r="S244">
        <v>70.514484471641481</v>
      </c>
      <c r="T244">
        <v>0</v>
      </c>
      <c r="U244">
        <v>0</v>
      </c>
      <c r="V244">
        <v>128.7501913048327</v>
      </c>
      <c r="W244">
        <v>0</v>
      </c>
      <c r="X244">
        <v>94.332298136781901</v>
      </c>
      <c r="Y244" s="481">
        <v>0</v>
      </c>
      <c r="Z244">
        <v>0</v>
      </c>
      <c r="AA244">
        <v>103.59456521738321</v>
      </c>
      <c r="AB244">
        <v>26.514243539888412</v>
      </c>
      <c r="AC244">
        <v>91.906832298263907</v>
      </c>
      <c r="AD244">
        <v>0</v>
      </c>
      <c r="AE244">
        <v>0</v>
      </c>
      <c r="AF244" s="481">
        <v>0.16574193548149196</v>
      </c>
      <c r="AG244">
        <v>1.0983870967720577E-2</v>
      </c>
      <c r="AH244">
        <v>152.28377746604383</v>
      </c>
      <c r="AI244">
        <v>317.02399999997579</v>
      </c>
      <c r="AJ244">
        <v>255.61600000038743</v>
      </c>
      <c r="AK244">
        <v>0</v>
      </c>
      <c r="AL244">
        <v>0</v>
      </c>
      <c r="AM244" s="481">
        <v>0</v>
      </c>
      <c r="AN244">
        <v>0</v>
      </c>
      <c r="AO244">
        <v>0</v>
      </c>
      <c r="AP244">
        <v>0</v>
      </c>
      <c r="AQ244">
        <v>0</v>
      </c>
      <c r="AR244">
        <v>0</v>
      </c>
      <c r="AS244">
        <v>0</v>
      </c>
      <c r="AT244" s="481">
        <v>0</v>
      </c>
      <c r="AU244">
        <v>0</v>
      </c>
      <c r="AV244">
        <v>0</v>
      </c>
      <c r="AW244">
        <v>0</v>
      </c>
      <c r="AX244">
        <v>265.18399999989197</v>
      </c>
      <c r="AY244">
        <v>177.89374999993015</v>
      </c>
      <c r="AZ244">
        <v>71.148799998685718</v>
      </c>
      <c r="BB244" s="481">
        <v>74.216406250023283</v>
      </c>
      <c r="BC244">
        <v>60.569599999114871</v>
      </c>
      <c r="BD244">
        <v>73.45004556979984</v>
      </c>
      <c r="BV244" s="481">
        <v>0</v>
      </c>
      <c r="BW244">
        <v>0.93426724139135331</v>
      </c>
      <c r="BX244">
        <v>2.3526384992919702E-2</v>
      </c>
      <c r="BY244">
        <v>2</v>
      </c>
      <c r="BZ244">
        <v>53.596277322387323</v>
      </c>
      <c r="CA244">
        <v>0.14879347826081357</v>
      </c>
      <c r="CB244">
        <v>4.0625000000090949E-2</v>
      </c>
      <c r="CC244">
        <v>191.66666666697711</v>
      </c>
      <c r="CD244">
        <v>0</v>
      </c>
      <c r="CE244">
        <v>0.14879347826081357</v>
      </c>
    </row>
    <row r="245" spans="3:83" ht="15.75" customHeight="1" x14ac:dyDescent="0.2">
      <c r="C245" s="284">
        <v>46245.25</v>
      </c>
      <c r="D245">
        <v>2775.0399999916553</v>
      </c>
      <c r="E245">
        <v>2774.7728695869446</v>
      </c>
      <c r="F245">
        <v>1799.5093333423138</v>
      </c>
      <c r="G245">
        <v>1001.5610434859991</v>
      </c>
      <c r="H245">
        <v>391.54983050748706</v>
      </c>
      <c r="I245">
        <v>339.82915253937244</v>
      </c>
      <c r="J245">
        <v>371.1392542347312</v>
      </c>
      <c r="K245" s="481">
        <v>315.8085423707962</v>
      </c>
      <c r="L245">
        <v>365.446508474648</v>
      </c>
      <c r="M245">
        <v>0</v>
      </c>
      <c r="N245">
        <v>0</v>
      </c>
      <c r="O245">
        <v>0</v>
      </c>
      <c r="P245">
        <v>10.82594174798578</v>
      </c>
      <c r="Q245">
        <v>99.885010989382863</v>
      </c>
      <c r="R245" s="481">
        <v>96.437628458254039</v>
      </c>
      <c r="S245">
        <v>66.278559006750584</v>
      </c>
      <c r="T245">
        <v>0</v>
      </c>
      <c r="U245">
        <v>0</v>
      </c>
      <c r="V245">
        <v>103.48633043467999</v>
      </c>
      <c r="W245">
        <v>0</v>
      </c>
      <c r="X245">
        <v>90.363509316463023</v>
      </c>
      <c r="Y245" s="481">
        <v>0</v>
      </c>
      <c r="Z245">
        <v>1.1314052795059979</v>
      </c>
      <c r="AA245">
        <v>100.68804347794503</v>
      </c>
      <c r="AB245">
        <v>27.033893106039613</v>
      </c>
      <c r="AC245">
        <v>114.86645962763578</v>
      </c>
      <c r="AD245">
        <v>0</v>
      </c>
      <c r="AE245">
        <v>0</v>
      </c>
      <c r="AF245" s="481">
        <v>0.16574193549604388</v>
      </c>
      <c r="AG245">
        <v>1.0983754090830189E-2</v>
      </c>
      <c r="AH245">
        <v>131.89130434766412</v>
      </c>
      <c r="AI245">
        <v>327.35314285708591</v>
      </c>
      <c r="AJ245">
        <v>264.99839999899268</v>
      </c>
      <c r="AK245">
        <v>0</v>
      </c>
      <c r="AL245">
        <v>0</v>
      </c>
      <c r="AM245" s="481">
        <v>0</v>
      </c>
      <c r="AN245">
        <v>0</v>
      </c>
      <c r="AO245">
        <v>0</v>
      </c>
      <c r="AP245">
        <v>0</v>
      </c>
      <c r="AQ245">
        <v>0</v>
      </c>
      <c r="AR245">
        <v>0</v>
      </c>
      <c r="AS245">
        <v>0</v>
      </c>
      <c r="AT245" s="481">
        <v>0</v>
      </c>
      <c r="AU245">
        <v>0</v>
      </c>
      <c r="AV245">
        <v>0</v>
      </c>
      <c r="AW245">
        <v>0</v>
      </c>
      <c r="AX245">
        <v>272.49279999965802</v>
      </c>
      <c r="AY245">
        <v>174.94062500004657</v>
      </c>
      <c r="AZ245">
        <v>69.280000001192093</v>
      </c>
      <c r="BB245" s="481">
        <v>79.128124999930151</v>
      </c>
      <c r="BC245">
        <v>64.977822785265744</v>
      </c>
      <c r="BD245">
        <v>77.045954430475831</v>
      </c>
      <c r="BV245" s="481">
        <v>1.1314052795059979</v>
      </c>
      <c r="BW245">
        <v>3.0021910918876529</v>
      </c>
      <c r="BX245">
        <v>1.814481065923701E-2</v>
      </c>
      <c r="BY245">
        <v>5</v>
      </c>
      <c r="BZ245">
        <v>54.614583333255723</v>
      </c>
      <c r="CA245">
        <v>0.12975000000005821</v>
      </c>
      <c r="CB245">
        <v>2.6369565217237323E-2</v>
      </c>
      <c r="CC245">
        <v>152.08333333302289</v>
      </c>
      <c r="CD245">
        <v>0</v>
      </c>
      <c r="CE245">
        <v>0.12975000000005821</v>
      </c>
    </row>
    <row r="246" spans="3:83" ht="15.75" customHeight="1" x14ac:dyDescent="0.2">
      <c r="C246" s="284">
        <v>46245.291666666664</v>
      </c>
      <c r="D246">
        <v>2905.4293333292007</v>
      </c>
      <c r="E246">
        <v>2889.1046956181526</v>
      </c>
      <c r="F246">
        <v>1898.4069565236568</v>
      </c>
      <c r="G246">
        <v>1002.4069565236568</v>
      </c>
      <c r="H246">
        <v>402.65762711688876</v>
      </c>
      <c r="I246">
        <v>357.60162712261081</v>
      </c>
      <c r="J246">
        <v>384.19091525673866</v>
      </c>
      <c r="K246" s="481">
        <v>326.43037287890911</v>
      </c>
      <c r="L246">
        <v>432.11064407229424</v>
      </c>
      <c r="M246">
        <v>0</v>
      </c>
      <c r="N246">
        <v>0</v>
      </c>
      <c r="O246">
        <v>0</v>
      </c>
      <c r="P246">
        <v>8.703999999910593</v>
      </c>
      <c r="Q246">
        <v>97.764296225272119</v>
      </c>
      <c r="R246" s="481">
        <v>96.467478261329234</v>
      </c>
      <c r="S246">
        <v>58.146628018468618</v>
      </c>
      <c r="T246">
        <v>0</v>
      </c>
      <c r="U246">
        <v>0</v>
      </c>
      <c r="V246">
        <v>126.17460869532079</v>
      </c>
      <c r="W246">
        <v>0</v>
      </c>
      <c r="X246">
        <v>94.891149068251252</v>
      </c>
      <c r="Y246" s="481">
        <v>0</v>
      </c>
      <c r="Z246">
        <v>4.3873447204823606</v>
      </c>
      <c r="AA246">
        <v>108.47431915951893</v>
      </c>
      <c r="AB246">
        <v>27.085906365886331</v>
      </c>
      <c r="AC246">
        <v>123.92407649476081</v>
      </c>
      <c r="AD246">
        <v>0</v>
      </c>
      <c r="AE246">
        <v>0</v>
      </c>
      <c r="AF246" s="481">
        <v>0.16560869564273162</v>
      </c>
      <c r="AG246">
        <v>1.0983695652384995E-2</v>
      </c>
      <c r="AH246">
        <v>141.03260869719088</v>
      </c>
      <c r="AI246">
        <v>324.76131868129596</v>
      </c>
      <c r="AJ246">
        <v>262.14400000032037</v>
      </c>
      <c r="AK246">
        <v>0</v>
      </c>
      <c r="AL246">
        <v>0</v>
      </c>
      <c r="AM246" s="481">
        <v>0</v>
      </c>
      <c r="AN246">
        <v>0</v>
      </c>
      <c r="AO246">
        <v>0</v>
      </c>
      <c r="AP246">
        <v>0</v>
      </c>
      <c r="AQ246">
        <v>0</v>
      </c>
      <c r="AR246">
        <v>0</v>
      </c>
      <c r="AS246">
        <v>0</v>
      </c>
      <c r="AT246" s="481">
        <v>0</v>
      </c>
      <c r="AU246">
        <v>0</v>
      </c>
      <c r="AV246">
        <v>0</v>
      </c>
      <c r="AW246">
        <v>0</v>
      </c>
      <c r="AX246">
        <v>281.98400000017136</v>
      </c>
      <c r="AY246">
        <v>168.77734375</v>
      </c>
      <c r="AZ246">
        <v>70.438400000333786</v>
      </c>
      <c r="BB246" s="481">
        <v>78.469224683591165</v>
      </c>
      <c r="BC246">
        <v>64.238177214749157</v>
      </c>
      <c r="BD246">
        <v>74.450707691721618</v>
      </c>
      <c r="BV246" s="481">
        <v>4.3873447204823606</v>
      </c>
      <c r="BW246">
        <v>7.4489583333488554</v>
      </c>
      <c r="BX246">
        <v>1.220108695520139E-3</v>
      </c>
      <c r="BY246">
        <v>23</v>
      </c>
      <c r="BZ246">
        <v>54.737500000046566</v>
      </c>
      <c r="CA246">
        <v>0.15016304347864207</v>
      </c>
      <c r="CB246">
        <v>3.6081521739333766E-2</v>
      </c>
      <c r="CC246">
        <v>190.74166666623205</v>
      </c>
      <c r="CD246">
        <v>0</v>
      </c>
      <c r="CE246">
        <v>0.15016304347864207</v>
      </c>
    </row>
    <row r="247" spans="3:83" ht="15.75" customHeight="1" x14ac:dyDescent="0.2">
      <c r="C247" s="284">
        <v>46245.333333333336</v>
      </c>
      <c r="D247">
        <v>2930.1537391245365</v>
      </c>
      <c r="E247">
        <v>2914.2301129102707</v>
      </c>
      <c r="F247">
        <v>1930.6703768074512</v>
      </c>
      <c r="G247">
        <v>1014.4426666647196</v>
      </c>
      <c r="H247">
        <v>412.79349152743816</v>
      </c>
      <c r="I247">
        <v>308.33651431649923</v>
      </c>
      <c r="J247">
        <v>393.97966101765633</v>
      </c>
      <c r="K247" s="481">
        <v>338.69682759046555</v>
      </c>
      <c r="L247">
        <v>468.8705084733665</v>
      </c>
      <c r="M247">
        <v>0</v>
      </c>
      <c r="N247">
        <v>0</v>
      </c>
      <c r="O247">
        <v>0</v>
      </c>
      <c r="P247">
        <v>33.295058823190629</v>
      </c>
      <c r="Q247">
        <v>99.439832434058189</v>
      </c>
      <c r="R247" s="481">
        <v>96.622613773215562</v>
      </c>
      <c r="S247">
        <v>40.193747983314097</v>
      </c>
      <c r="T247">
        <v>0</v>
      </c>
      <c r="U247">
        <v>0</v>
      </c>
      <c r="V247">
        <v>129.78734644409269</v>
      </c>
      <c r="W247">
        <v>0</v>
      </c>
      <c r="X247">
        <v>90.357142857275903</v>
      </c>
      <c r="Y247" s="481">
        <v>0</v>
      </c>
      <c r="Z247">
        <v>12.508834876585752</v>
      </c>
      <c r="AA247">
        <v>98.831387362442911</v>
      </c>
      <c r="AB247">
        <v>27.259347904473543</v>
      </c>
      <c r="AC247">
        <v>96.659774436615407</v>
      </c>
      <c r="AD247">
        <v>0</v>
      </c>
      <c r="AE247">
        <v>0</v>
      </c>
      <c r="AF247" s="481">
        <v>0.1636086956532381</v>
      </c>
      <c r="AG247">
        <v>1.0983695652157621E-2</v>
      </c>
      <c r="AH247">
        <v>155.6413043467328</v>
      </c>
      <c r="AI247">
        <v>329.47273846156895</v>
      </c>
      <c r="AJ247">
        <v>266.45760000031441</v>
      </c>
      <c r="AK247">
        <v>0</v>
      </c>
      <c r="AL247">
        <v>0</v>
      </c>
      <c r="AM247" s="481">
        <v>0</v>
      </c>
      <c r="AN247">
        <v>0</v>
      </c>
      <c r="AO247">
        <v>0</v>
      </c>
      <c r="AP247">
        <v>0</v>
      </c>
      <c r="AQ247">
        <v>0</v>
      </c>
      <c r="AR247">
        <v>0</v>
      </c>
      <c r="AS247">
        <v>0</v>
      </c>
      <c r="AT247" s="481">
        <v>0</v>
      </c>
      <c r="AU247">
        <v>0</v>
      </c>
      <c r="AV247">
        <v>0</v>
      </c>
      <c r="AW247">
        <v>0</v>
      </c>
      <c r="AX247">
        <v>283.53600000031292</v>
      </c>
      <c r="AY247">
        <v>159.90078124997672</v>
      </c>
      <c r="AZ247">
        <v>62.131199998781085</v>
      </c>
      <c r="BB247" s="481">
        <v>80.99295965989586</v>
      </c>
      <c r="BC247">
        <v>66.592323232442141</v>
      </c>
      <c r="BD247">
        <v>78.166924631223083</v>
      </c>
      <c r="BV247" s="481">
        <v>12.508834876585752</v>
      </c>
      <c r="BW247">
        <v>30.330208333325572</v>
      </c>
      <c r="BX247">
        <v>2.1001344086130302E-2</v>
      </c>
      <c r="BY247">
        <v>44</v>
      </c>
      <c r="BZ247">
        <v>57.022881355835125</v>
      </c>
      <c r="CA247">
        <v>0.15702980364585528</v>
      </c>
      <c r="CB247">
        <v>3.9885869565068788E-2</v>
      </c>
      <c r="CC247">
        <v>154.42500000074506</v>
      </c>
      <c r="CD247">
        <v>0</v>
      </c>
      <c r="CE247">
        <v>0.15702980364585528</v>
      </c>
    </row>
    <row r="248" spans="3:83" ht="15.75" customHeight="1" x14ac:dyDescent="0.2">
      <c r="C248" s="284">
        <v>46245.375</v>
      </c>
      <c r="D248">
        <v>2882.7529275417328</v>
      </c>
      <c r="E248">
        <v>2872.8836262524128</v>
      </c>
      <c r="F248">
        <v>1905.3226666748524</v>
      </c>
      <c r="G248">
        <v>994.30399999022484</v>
      </c>
      <c r="H248">
        <v>392.40565751120448</v>
      </c>
      <c r="I248">
        <v>325.91867212206125</v>
      </c>
      <c r="J248">
        <v>392.63667095452547</v>
      </c>
      <c r="K248" s="481">
        <v>338.04568088799715</v>
      </c>
      <c r="L248">
        <v>452.81627118587494</v>
      </c>
      <c r="M248">
        <v>0</v>
      </c>
      <c r="N248">
        <v>0</v>
      </c>
      <c r="O248">
        <v>0</v>
      </c>
      <c r="P248">
        <v>27.955723785795271</v>
      </c>
      <c r="Q248">
        <v>100.17895017471164</v>
      </c>
      <c r="R248" s="481">
        <v>96.852168835233897</v>
      </c>
      <c r="S248">
        <v>17.226928345859051</v>
      </c>
      <c r="T248">
        <v>0</v>
      </c>
      <c r="U248">
        <v>0</v>
      </c>
      <c r="V248">
        <v>135.7403057301417</v>
      </c>
      <c r="W248">
        <v>0</v>
      </c>
      <c r="X248">
        <v>94.476708074565977</v>
      </c>
      <c r="Y248" s="481">
        <v>0</v>
      </c>
      <c r="Z248">
        <v>22.832275371882133</v>
      </c>
      <c r="AA248">
        <v>118.30298913037404</v>
      </c>
      <c r="AB248">
        <v>26.597292313817888</v>
      </c>
      <c r="AC248">
        <v>101.46894409973174</v>
      </c>
      <c r="AD248">
        <v>0</v>
      </c>
      <c r="AE248">
        <v>0</v>
      </c>
      <c r="AF248" s="481">
        <v>0.16600000000107684</v>
      </c>
      <c r="AG248">
        <v>1.182880434771505E-2</v>
      </c>
      <c r="AH248">
        <v>150.13043478224427</v>
      </c>
      <c r="AI248">
        <v>326.82239999994636</v>
      </c>
      <c r="AJ248">
        <v>264.15359999984503</v>
      </c>
      <c r="AK248">
        <v>0</v>
      </c>
      <c r="AL248">
        <v>0</v>
      </c>
      <c r="AM248" s="481">
        <v>0</v>
      </c>
      <c r="AN248">
        <v>0</v>
      </c>
      <c r="AO248">
        <v>0</v>
      </c>
      <c r="AP248">
        <v>0</v>
      </c>
      <c r="AQ248">
        <v>0</v>
      </c>
      <c r="AR248">
        <v>0</v>
      </c>
      <c r="AS248">
        <v>0</v>
      </c>
      <c r="AT248" s="481">
        <v>0</v>
      </c>
      <c r="AU248">
        <v>0</v>
      </c>
      <c r="AV248">
        <v>0</v>
      </c>
      <c r="AW248">
        <v>0</v>
      </c>
      <c r="AX248">
        <v>285.61599999992177</v>
      </c>
      <c r="AY248">
        <v>149.35468750004657</v>
      </c>
      <c r="AZ248">
        <v>56.819199999794364</v>
      </c>
      <c r="BB248" s="481">
        <v>79.797190656536259</v>
      </c>
      <c r="BC248">
        <v>65.667322337627411</v>
      </c>
      <c r="BD248">
        <v>76.092767677269876</v>
      </c>
      <c r="BV248" s="481">
        <v>22.832275371882133</v>
      </c>
      <c r="BW248">
        <v>34.023958333418705</v>
      </c>
      <c r="BX248">
        <v>3.4411290322509558E-2</v>
      </c>
      <c r="BY248">
        <v>2</v>
      </c>
      <c r="BZ248">
        <v>57.16878531081602</v>
      </c>
      <c r="CA248">
        <v>0.14514516129111144</v>
      </c>
      <c r="CB248">
        <v>4.0383152173944836E-2</v>
      </c>
      <c r="CC248">
        <v>176.58333333302289</v>
      </c>
      <c r="CD248">
        <v>0</v>
      </c>
      <c r="CE248">
        <v>0.14514516129111144</v>
      </c>
    </row>
    <row r="249" spans="3:83" ht="15.75" customHeight="1" x14ac:dyDescent="0.2">
      <c r="C249" s="284">
        <v>46245.416666666664</v>
      </c>
      <c r="D249">
        <v>2814.6049855053425</v>
      </c>
      <c r="E249">
        <v>2807.60023188591</v>
      </c>
      <c r="F249">
        <v>1858.2186666727066</v>
      </c>
      <c r="G249">
        <v>969.44602899253368</v>
      </c>
      <c r="H249">
        <v>336.23108825087547</v>
      </c>
      <c r="I249">
        <v>304.14535593241453</v>
      </c>
      <c r="J249">
        <v>375.74515955895185</v>
      </c>
      <c r="K249" s="481">
        <v>335.59430508315563</v>
      </c>
      <c r="L249">
        <v>503.7385762706399</v>
      </c>
      <c r="M249">
        <v>0</v>
      </c>
      <c r="N249">
        <v>0</v>
      </c>
      <c r="O249">
        <v>0</v>
      </c>
      <c r="P249">
        <v>36.029217391274869</v>
      </c>
      <c r="Q249">
        <v>65.586086956784129</v>
      </c>
      <c r="R249" s="481">
        <v>96.38090821262449</v>
      </c>
      <c r="S249">
        <v>6.5224347822368145</v>
      </c>
      <c r="T249">
        <v>0</v>
      </c>
      <c r="U249">
        <v>0</v>
      </c>
      <c r="V249">
        <v>127.98367536254227</v>
      </c>
      <c r="W249">
        <v>0</v>
      </c>
      <c r="X249">
        <v>94.434782608877867</v>
      </c>
      <c r="Y249" s="481">
        <v>0</v>
      </c>
      <c r="Z249">
        <v>31.263967876555398</v>
      </c>
      <c r="AA249">
        <v>105.44232336943969</v>
      </c>
      <c r="AB249">
        <v>26.923020186368376</v>
      </c>
      <c r="AC249">
        <v>100.59006211161613</v>
      </c>
      <c r="AD249">
        <v>0</v>
      </c>
      <c r="AE249">
        <v>0</v>
      </c>
      <c r="AF249" s="481">
        <v>0.16573913043612265</v>
      </c>
      <c r="AG249">
        <v>1.1475543478354666E-2</v>
      </c>
      <c r="AH249">
        <v>150.19565217476338</v>
      </c>
      <c r="AI249">
        <v>318.92269268282689</v>
      </c>
      <c r="AJ249">
        <v>257.07519999984652</v>
      </c>
      <c r="AK249">
        <v>0</v>
      </c>
      <c r="AL249">
        <v>0</v>
      </c>
      <c r="AM249" s="481">
        <v>0</v>
      </c>
      <c r="AN249">
        <v>0</v>
      </c>
      <c r="AO249">
        <v>0</v>
      </c>
      <c r="AP249">
        <v>0</v>
      </c>
      <c r="AQ249">
        <v>0</v>
      </c>
      <c r="AR249">
        <v>0</v>
      </c>
      <c r="AS249">
        <v>0</v>
      </c>
      <c r="AT249" s="481">
        <v>0</v>
      </c>
      <c r="AU249">
        <v>0</v>
      </c>
      <c r="AV249">
        <v>0</v>
      </c>
      <c r="AW249">
        <v>0</v>
      </c>
      <c r="AX249">
        <v>274.6496000001207</v>
      </c>
      <c r="AY249">
        <v>141.49453124997672</v>
      </c>
      <c r="AZ249">
        <v>48.396800002083182</v>
      </c>
      <c r="BB249" s="481">
        <v>80.775000000023283</v>
      </c>
      <c r="BC249">
        <v>66.307739045470953</v>
      </c>
      <c r="BD249">
        <v>78.638987340964377</v>
      </c>
      <c r="BV249" s="481">
        <v>31.263967876555398</v>
      </c>
      <c r="BW249">
        <v>32.372311827959493</v>
      </c>
      <c r="BX249">
        <v>2.7274865591380149E-2</v>
      </c>
      <c r="BY249">
        <v>64.695652173832059</v>
      </c>
      <c r="BZ249">
        <v>56.852083333302289</v>
      </c>
      <c r="CA249">
        <v>0.15920546984489192</v>
      </c>
      <c r="CB249">
        <v>3.4888586956412837E-2</v>
      </c>
      <c r="CC249">
        <v>161.04166666697711</v>
      </c>
      <c r="CD249">
        <v>0</v>
      </c>
      <c r="CE249">
        <v>0.15920546984489192</v>
      </c>
    </row>
    <row r="250" spans="3:83" ht="15.75" customHeight="1" x14ac:dyDescent="0.2">
      <c r="C250" s="284">
        <v>46245.458333333336</v>
      </c>
      <c r="D250">
        <v>2790.7710145115852</v>
      </c>
      <c r="E250">
        <v>2774.3573333323002</v>
      </c>
      <c r="F250">
        <v>1841.0035941898823</v>
      </c>
      <c r="G250">
        <v>945.09263767302036</v>
      </c>
      <c r="H250">
        <v>315.49613559618592</v>
      </c>
      <c r="I250">
        <v>298.24433898180723</v>
      </c>
      <c r="J250">
        <v>380.99742372334003</v>
      </c>
      <c r="K250" s="481">
        <v>320.0433898344636</v>
      </c>
      <c r="L250">
        <v>520.95566101744771</v>
      </c>
      <c r="M250">
        <v>0</v>
      </c>
      <c r="N250">
        <v>0</v>
      </c>
      <c r="O250">
        <v>0</v>
      </c>
      <c r="P250">
        <v>32.512000000104308</v>
      </c>
      <c r="Q250">
        <v>25.327304347418249</v>
      </c>
      <c r="R250" s="481">
        <v>95.943111110944301</v>
      </c>
      <c r="S250">
        <v>5.1200000001117587</v>
      </c>
      <c r="T250">
        <v>0</v>
      </c>
      <c r="U250">
        <v>0</v>
      </c>
      <c r="V250">
        <v>159.0954666659236</v>
      </c>
      <c r="W250">
        <v>0</v>
      </c>
      <c r="X250">
        <v>93.850385586731136</v>
      </c>
      <c r="Y250" s="481">
        <v>0</v>
      </c>
      <c r="Z250">
        <v>38.009765625</v>
      </c>
      <c r="AA250">
        <v>111.48621374322101</v>
      </c>
      <c r="AB250">
        <v>26.694281914737076</v>
      </c>
      <c r="AC250">
        <v>97.853295375593007</v>
      </c>
      <c r="AD250">
        <v>0</v>
      </c>
      <c r="AE250">
        <v>0</v>
      </c>
      <c r="AF250" s="481">
        <v>0.16373913042843924</v>
      </c>
      <c r="AG250">
        <v>1.1396739130304923E-2</v>
      </c>
      <c r="AH250">
        <v>136.95932678785175</v>
      </c>
      <c r="AI250">
        <v>317.04663414647803</v>
      </c>
      <c r="AJ250">
        <v>255.30879999976605</v>
      </c>
      <c r="AK250">
        <v>0</v>
      </c>
      <c r="AL250">
        <v>0</v>
      </c>
      <c r="AM250" s="481">
        <v>0</v>
      </c>
      <c r="AN250">
        <v>0</v>
      </c>
      <c r="AO250">
        <v>0</v>
      </c>
      <c r="AP250">
        <v>0</v>
      </c>
      <c r="AQ250">
        <v>0</v>
      </c>
      <c r="AR250">
        <v>0</v>
      </c>
      <c r="AS250">
        <v>0</v>
      </c>
      <c r="AT250" s="481">
        <v>0</v>
      </c>
      <c r="AU250">
        <v>0</v>
      </c>
      <c r="AV250">
        <v>0</v>
      </c>
      <c r="AW250">
        <v>0</v>
      </c>
      <c r="AX250">
        <v>269.20640000002459</v>
      </c>
      <c r="AY250">
        <v>136.64140624995343</v>
      </c>
      <c r="AZ250">
        <v>45.772799998521805</v>
      </c>
      <c r="BB250" s="481">
        <v>79.85495426831767</v>
      </c>
      <c r="BC250">
        <v>65.27901538554579</v>
      </c>
      <c r="BD250">
        <v>75.140212658792734</v>
      </c>
      <c r="BV250" s="481">
        <v>38.009765625</v>
      </c>
      <c r="BW250">
        <v>28.963104838621803</v>
      </c>
      <c r="BX250">
        <v>4.6901881722760663E-3</v>
      </c>
      <c r="BY250">
        <v>110.29359513707459</v>
      </c>
      <c r="BZ250">
        <v>56.154166666558012</v>
      </c>
      <c r="CA250">
        <v>0.14124614305819705</v>
      </c>
      <c r="CB250">
        <v>3.7766304347996993E-2</v>
      </c>
      <c r="CC250">
        <v>173.89480874314904</v>
      </c>
      <c r="CD250">
        <v>0</v>
      </c>
      <c r="CE250">
        <v>0.14124614305819705</v>
      </c>
    </row>
    <row r="251" spans="3:83" ht="15.75" customHeight="1" x14ac:dyDescent="0.2">
      <c r="C251" s="284">
        <v>46245.5</v>
      </c>
      <c r="D251">
        <v>2791.186550706625</v>
      </c>
      <c r="E251">
        <v>2791.4239999949932</v>
      </c>
      <c r="F251">
        <v>1857.0907826125622</v>
      </c>
      <c r="G251">
        <v>944.81066666543484</v>
      </c>
      <c r="H251">
        <v>304.59734094515443</v>
      </c>
      <c r="I251">
        <v>295.31399401649833</v>
      </c>
      <c r="J251">
        <v>386.19772384315729</v>
      </c>
      <c r="K251" s="481">
        <v>333.88549739122391</v>
      </c>
      <c r="L251">
        <v>541.48979713395238</v>
      </c>
      <c r="M251">
        <v>0</v>
      </c>
      <c r="N251">
        <v>0</v>
      </c>
      <c r="O251">
        <v>0</v>
      </c>
      <c r="P251">
        <v>33.023999999277294</v>
      </c>
      <c r="Q251">
        <v>25.605565217323601</v>
      </c>
      <c r="R251" s="481">
        <v>96.347022222355008</v>
      </c>
      <c r="S251">
        <v>1.0240000002086163</v>
      </c>
      <c r="T251">
        <v>0</v>
      </c>
      <c r="U251">
        <v>0</v>
      </c>
      <c r="V251">
        <v>190.20503188390285</v>
      </c>
      <c r="W251">
        <v>0</v>
      </c>
      <c r="X251">
        <v>94.165142363402992</v>
      </c>
      <c r="Y251" s="481">
        <v>0</v>
      </c>
      <c r="Z251">
        <v>53.615241653693374</v>
      </c>
      <c r="AA251">
        <v>110.72984798066318</v>
      </c>
      <c r="AB251">
        <v>27.107853178400546</v>
      </c>
      <c r="AC251">
        <v>108.51671907771379</v>
      </c>
      <c r="AD251">
        <v>0</v>
      </c>
      <c r="AE251">
        <v>0</v>
      </c>
      <c r="AF251" s="481">
        <v>0.16571294998720987</v>
      </c>
      <c r="AG251">
        <v>1.1482176250410703E-2</v>
      </c>
      <c r="AH251">
        <v>147.59677419345826</v>
      </c>
      <c r="AI251">
        <v>325.07707317057066</v>
      </c>
      <c r="AJ251">
        <v>262.50240000057966</v>
      </c>
      <c r="AK251">
        <v>0</v>
      </c>
      <c r="AL251">
        <v>0</v>
      </c>
      <c r="AM251" s="481">
        <v>0</v>
      </c>
      <c r="AN251">
        <v>0</v>
      </c>
      <c r="AO251">
        <v>0</v>
      </c>
      <c r="AP251">
        <v>0</v>
      </c>
      <c r="AQ251">
        <v>0</v>
      </c>
      <c r="AR251">
        <v>0</v>
      </c>
      <c r="AS251">
        <v>0</v>
      </c>
      <c r="AT251" s="481">
        <v>0</v>
      </c>
      <c r="AU251">
        <v>0</v>
      </c>
      <c r="AV251">
        <v>0</v>
      </c>
      <c r="AW251">
        <v>0</v>
      </c>
      <c r="AX251">
        <v>270.15999999968335</v>
      </c>
      <c r="AY251">
        <v>124.33203125</v>
      </c>
      <c r="AZ251">
        <v>35.033600000664592</v>
      </c>
      <c r="BB251" s="481">
        <v>81.52395198168233</v>
      </c>
      <c r="BC251">
        <v>66.777599999681115</v>
      </c>
      <c r="BD251">
        <v>78.956799999810755</v>
      </c>
      <c r="BV251" s="481">
        <v>53.615241653693374</v>
      </c>
      <c r="BW251">
        <v>31.278125000069849</v>
      </c>
      <c r="BX251">
        <v>1.4149865591207345E-2</v>
      </c>
      <c r="BY251">
        <v>106.87096774205565</v>
      </c>
      <c r="BZ251">
        <v>57.462676553754136</v>
      </c>
      <c r="CA251">
        <v>0.14980645161267603</v>
      </c>
      <c r="CB251">
        <v>3.8077956989127415E-2</v>
      </c>
      <c r="CC251">
        <v>177.88852459006011</v>
      </c>
      <c r="CD251">
        <v>0</v>
      </c>
      <c r="CE251">
        <v>0.14980645161267603</v>
      </c>
    </row>
    <row r="252" spans="3:83" ht="15.75" customHeight="1" x14ac:dyDescent="0.2">
      <c r="C252" s="284">
        <v>46245.541666666664</v>
      </c>
      <c r="D252">
        <v>2905.666782617569</v>
      </c>
      <c r="E252">
        <v>2889.5499130487442</v>
      </c>
      <c r="F252">
        <v>1890.2149565219879</v>
      </c>
      <c r="G252">
        <v>1018.8799999952316</v>
      </c>
      <c r="H252">
        <v>316.40150417387486</v>
      </c>
      <c r="I252">
        <v>308.5683110691607</v>
      </c>
      <c r="J252">
        <v>367.11915751546621</v>
      </c>
      <c r="K252" s="481">
        <v>333.48480769246817</v>
      </c>
      <c r="L252">
        <v>551.65623676404357</v>
      </c>
      <c r="M252">
        <v>0</v>
      </c>
      <c r="N252">
        <v>0</v>
      </c>
      <c r="O252">
        <v>0</v>
      </c>
      <c r="P252">
        <v>26.112000000663102</v>
      </c>
      <c r="Q252">
        <v>25.460869565140456</v>
      </c>
      <c r="R252" s="481">
        <v>96.731393236666918</v>
      </c>
      <c r="S252">
        <v>10.240000000223517</v>
      </c>
      <c r="T252">
        <v>0</v>
      </c>
      <c r="U252">
        <v>0</v>
      </c>
      <c r="V252">
        <v>188.86678260844201</v>
      </c>
      <c r="W252">
        <v>0</v>
      </c>
      <c r="X252">
        <v>92.133540372829884</v>
      </c>
      <c r="Y252" s="481">
        <v>0</v>
      </c>
      <c r="Z252">
        <v>35.364976324664894</v>
      </c>
      <c r="AA252">
        <v>100.63975155260414</v>
      </c>
      <c r="AB252">
        <v>26.815217391122133</v>
      </c>
      <c r="AC252">
        <v>117.3380600810051</v>
      </c>
      <c r="AD252">
        <v>0</v>
      </c>
      <c r="AE252">
        <v>0</v>
      </c>
      <c r="AF252" s="481">
        <v>0.16574193547421601</v>
      </c>
      <c r="AG252">
        <v>1.1358870967796975E-2</v>
      </c>
      <c r="AH252">
        <v>148.74193548411131</v>
      </c>
      <c r="AI252">
        <v>318.59200000017881</v>
      </c>
      <c r="AJ252">
        <v>257.02400000020862</v>
      </c>
      <c r="AK252">
        <v>0</v>
      </c>
      <c r="AL252">
        <v>0</v>
      </c>
      <c r="AM252" s="481">
        <v>0</v>
      </c>
      <c r="AN252">
        <v>0</v>
      </c>
      <c r="AO252">
        <v>0</v>
      </c>
      <c r="AP252">
        <v>0</v>
      </c>
      <c r="AQ252">
        <v>0</v>
      </c>
      <c r="AR252">
        <v>0</v>
      </c>
      <c r="AS252">
        <v>0</v>
      </c>
      <c r="AT252" s="481">
        <v>0</v>
      </c>
      <c r="AU252">
        <v>0</v>
      </c>
      <c r="AV252">
        <v>0</v>
      </c>
      <c r="AW252">
        <v>0</v>
      </c>
      <c r="AX252">
        <v>285.15840000007302</v>
      </c>
      <c r="AY252">
        <v>152.27578125009313</v>
      </c>
      <c r="AZ252">
        <v>42.25279999896884</v>
      </c>
      <c r="BB252" s="481">
        <v>79.775000000023283</v>
      </c>
      <c r="BC252">
        <v>65.299692307598889</v>
      </c>
      <c r="BD252">
        <v>75.001599999144673</v>
      </c>
      <c r="BV252" s="481">
        <v>35.364976324664894</v>
      </c>
      <c r="BW252">
        <v>28.748958333279006</v>
      </c>
      <c r="BX252">
        <v>3.7511169062781846E-2</v>
      </c>
      <c r="BY252">
        <v>120.23655914142728</v>
      </c>
      <c r="BZ252">
        <v>57.735240112990141</v>
      </c>
      <c r="CA252">
        <v>0.14995161290244141</v>
      </c>
      <c r="CB252">
        <v>2.8922043010879861E-2</v>
      </c>
      <c r="CC252">
        <v>151.45000000018626</v>
      </c>
      <c r="CD252">
        <v>0</v>
      </c>
      <c r="CE252">
        <v>0.14995161290244141</v>
      </c>
    </row>
    <row r="253" spans="3:83" ht="15.75" customHeight="1" x14ac:dyDescent="0.2">
      <c r="C253" s="284">
        <v>46245.583333333336</v>
      </c>
      <c r="D253">
        <v>2774.5947826206684</v>
      </c>
      <c r="E253">
        <v>2774.2158741950989</v>
      </c>
      <c r="F253">
        <v>1777.66400000453</v>
      </c>
      <c r="G253">
        <v>1010.3466666787863</v>
      </c>
      <c r="H253">
        <v>297.92834132164717</v>
      </c>
      <c r="I253">
        <v>305.56854237243533</v>
      </c>
      <c r="J253">
        <v>347.39633897691965</v>
      </c>
      <c r="K253" s="481">
        <v>315.8085423707962</v>
      </c>
      <c r="L253">
        <v>504.01627118512988</v>
      </c>
      <c r="M253">
        <v>0</v>
      </c>
      <c r="N253">
        <v>0</v>
      </c>
      <c r="O253">
        <v>0</v>
      </c>
      <c r="P253">
        <v>25.188173912465572</v>
      </c>
      <c r="Q253">
        <v>25.305043478496373</v>
      </c>
      <c r="R253" s="481">
        <v>96.077913043554872</v>
      </c>
      <c r="S253">
        <v>10.751999999396503</v>
      </c>
      <c r="T253">
        <v>0</v>
      </c>
      <c r="U253">
        <v>0</v>
      </c>
      <c r="V253">
        <v>166.60591304395348</v>
      </c>
      <c r="W253">
        <v>0</v>
      </c>
      <c r="X253">
        <v>94.189440993592143</v>
      </c>
      <c r="Y253" s="481">
        <v>0</v>
      </c>
      <c r="Z253">
        <v>36.185797646641731</v>
      </c>
      <c r="AA253">
        <v>93.955124223604798</v>
      </c>
      <c r="AB253">
        <v>26.982919254805893</v>
      </c>
      <c r="AC253">
        <v>118.37265139725059</v>
      </c>
      <c r="AD253">
        <v>0</v>
      </c>
      <c r="AE253">
        <v>0</v>
      </c>
      <c r="AF253" s="481">
        <v>0.16374193548836047</v>
      </c>
      <c r="AG253">
        <v>1.1108870967746043E-2</v>
      </c>
      <c r="AH253">
        <v>134.88709677383304</v>
      </c>
      <c r="AI253">
        <v>323.42400000011548</v>
      </c>
      <c r="AJ253">
        <v>261.74171428568661</v>
      </c>
      <c r="AK253">
        <v>0</v>
      </c>
      <c r="AL253">
        <v>0</v>
      </c>
      <c r="AM253" s="481">
        <v>0</v>
      </c>
      <c r="AN253">
        <v>0</v>
      </c>
      <c r="AO253">
        <v>0</v>
      </c>
      <c r="AP253">
        <v>0</v>
      </c>
      <c r="AQ253">
        <v>0</v>
      </c>
      <c r="AR253">
        <v>0</v>
      </c>
      <c r="AS253">
        <v>0</v>
      </c>
      <c r="AT253" s="481">
        <v>0</v>
      </c>
      <c r="AU253">
        <v>0</v>
      </c>
      <c r="AV253">
        <v>0</v>
      </c>
      <c r="AW253">
        <v>0</v>
      </c>
      <c r="AX253">
        <v>280.44160000002012</v>
      </c>
      <c r="AY253">
        <v>158.03046874993015</v>
      </c>
      <c r="AZ253">
        <v>42.483200000599027</v>
      </c>
      <c r="BB253" s="481">
        <v>75.086718749953434</v>
      </c>
      <c r="BC253">
        <v>61.201771106570959</v>
      </c>
      <c r="BD253">
        <v>73.48042531684041</v>
      </c>
      <c r="BV253" s="481">
        <v>36.185797646641731</v>
      </c>
      <c r="BW253">
        <v>24.167383879772387</v>
      </c>
      <c r="BX253">
        <v>1.4836277173799317E-2</v>
      </c>
      <c r="BY253">
        <v>100.80645161308348</v>
      </c>
      <c r="BZ253">
        <v>59.279166666558012</v>
      </c>
      <c r="CA253">
        <v>0.1297741935495651</v>
      </c>
      <c r="CB253">
        <v>1.4874999999847205E-2</v>
      </c>
      <c r="CC253">
        <v>171.28333333320916</v>
      </c>
      <c r="CD253">
        <v>0</v>
      </c>
      <c r="CE253">
        <v>0.1297741935495651</v>
      </c>
    </row>
    <row r="254" spans="3:83" ht="15.75" customHeight="1" x14ac:dyDescent="0.2">
      <c r="C254" s="284">
        <v>46245.625</v>
      </c>
      <c r="D254">
        <v>2978.9198840558529</v>
      </c>
      <c r="E254">
        <v>2955.3947234153748</v>
      </c>
      <c r="F254">
        <v>1869.1413333117962</v>
      </c>
      <c r="G254">
        <v>1107.9086376726627</v>
      </c>
      <c r="H254">
        <v>346.70210169255733</v>
      </c>
      <c r="I254">
        <v>316.12094915285707</v>
      </c>
      <c r="J254">
        <v>379.17205844819546</v>
      </c>
      <c r="K254" s="481">
        <v>324.69477965682745</v>
      </c>
      <c r="L254">
        <v>453.26513150334358</v>
      </c>
      <c r="M254">
        <v>0</v>
      </c>
      <c r="N254">
        <v>0</v>
      </c>
      <c r="O254">
        <v>0</v>
      </c>
      <c r="P254">
        <v>37.377524717710912</v>
      </c>
      <c r="Q254">
        <v>25.109304347541183</v>
      </c>
      <c r="R254" s="481">
        <v>95.923878498841077</v>
      </c>
      <c r="S254">
        <v>9.5831578942015767</v>
      </c>
      <c r="T254">
        <v>0</v>
      </c>
      <c r="U254">
        <v>0</v>
      </c>
      <c r="V254">
        <v>189.41773913055658</v>
      </c>
      <c r="W254">
        <v>0</v>
      </c>
      <c r="X254">
        <v>93.926708074752241</v>
      </c>
      <c r="Y254" s="481">
        <v>0</v>
      </c>
      <c r="Z254">
        <v>29.742578124976717</v>
      </c>
      <c r="AA254">
        <v>105.00959119526669</v>
      </c>
      <c r="AB254">
        <v>27.274844720494002</v>
      </c>
      <c r="AC254">
        <v>111.81989518646151</v>
      </c>
      <c r="AD254">
        <v>0</v>
      </c>
      <c r="AE254">
        <v>0</v>
      </c>
      <c r="AF254" s="481">
        <v>0.1657597007942968</v>
      </c>
      <c r="AG254">
        <v>1.1359864422729515E-2</v>
      </c>
      <c r="AH254">
        <v>139.33660589065403</v>
      </c>
      <c r="AI254">
        <v>320.20604878035374</v>
      </c>
      <c r="AJ254">
        <v>258.23367032967508</v>
      </c>
      <c r="AK254">
        <v>0</v>
      </c>
      <c r="AL254">
        <v>0</v>
      </c>
      <c r="AM254" s="481">
        <v>0</v>
      </c>
      <c r="AN254">
        <v>0</v>
      </c>
      <c r="AO254">
        <v>0</v>
      </c>
      <c r="AP254">
        <v>0</v>
      </c>
      <c r="AQ254">
        <v>0</v>
      </c>
      <c r="AR254">
        <v>0</v>
      </c>
      <c r="AS254">
        <v>0</v>
      </c>
      <c r="AT254" s="481">
        <v>0</v>
      </c>
      <c r="AU254">
        <v>0</v>
      </c>
      <c r="AV254">
        <v>0</v>
      </c>
      <c r="AW254">
        <v>0</v>
      </c>
      <c r="AX254">
        <v>282.15359999984503</v>
      </c>
      <c r="AY254">
        <v>170.77109375002328</v>
      </c>
      <c r="AZ254">
        <v>44.793600000441074</v>
      </c>
      <c r="BB254" s="481">
        <v>75.510416666627862</v>
      </c>
      <c r="BC254">
        <v>61.58173658605665</v>
      </c>
      <c r="BD254">
        <v>73.924374683760107</v>
      </c>
      <c r="BV254" s="481">
        <v>29.742578124976717</v>
      </c>
      <c r="BW254">
        <v>26.04928278690204</v>
      </c>
      <c r="BX254">
        <v>0</v>
      </c>
      <c r="BY254">
        <v>99.806451611220837</v>
      </c>
      <c r="BZ254">
        <v>61.5625</v>
      </c>
      <c r="CA254">
        <v>0.11829032257992367</v>
      </c>
      <c r="CB254">
        <v>3.3899193548450057E-2</v>
      </c>
      <c r="CC254">
        <v>139.41912568267435</v>
      </c>
      <c r="CD254">
        <v>0</v>
      </c>
      <c r="CE254">
        <v>0.11829032257992367</v>
      </c>
    </row>
    <row r="255" spans="3:83" ht="15.75" customHeight="1" x14ac:dyDescent="0.2">
      <c r="C255" s="284">
        <v>46245.666666666664</v>
      </c>
      <c r="D255">
        <v>3043.2686376869678</v>
      </c>
      <c r="E255">
        <v>3029.1808226704597</v>
      </c>
      <c r="F255">
        <v>1938.7733333706856</v>
      </c>
      <c r="G255">
        <v>1108.7693913131952</v>
      </c>
      <c r="H255">
        <v>379.22711864486337</v>
      </c>
      <c r="I255">
        <v>336.63566101714969</v>
      </c>
      <c r="J255">
        <v>384.48895850032568</v>
      </c>
      <c r="K255" s="481">
        <v>334.205830514431</v>
      </c>
      <c r="L255">
        <v>504.36578375101089</v>
      </c>
      <c r="M255">
        <v>0</v>
      </c>
      <c r="N255">
        <v>0</v>
      </c>
      <c r="O255">
        <v>0</v>
      </c>
      <c r="P255">
        <v>34.135518760420382</v>
      </c>
      <c r="Q255">
        <v>25.261478261090815</v>
      </c>
      <c r="R255" s="481">
        <v>96.265338892582804</v>
      </c>
      <c r="S255">
        <v>45.267624715343118</v>
      </c>
      <c r="T255">
        <v>0</v>
      </c>
      <c r="U255">
        <v>0</v>
      </c>
      <c r="V255">
        <v>166.489043478854</v>
      </c>
      <c r="W255">
        <v>0</v>
      </c>
      <c r="X255">
        <v>93.904037266969681</v>
      </c>
      <c r="Y255" s="481">
        <v>0</v>
      </c>
      <c r="Z255">
        <v>12.070584239147138</v>
      </c>
      <c r="AA255">
        <v>100.61913551297039</v>
      </c>
      <c r="AB255">
        <v>27.031055900733918</v>
      </c>
      <c r="AC255">
        <v>118.58947981335223</v>
      </c>
      <c r="AD255">
        <v>0</v>
      </c>
      <c r="AE255">
        <v>0</v>
      </c>
      <c r="AF255" s="481">
        <v>0.16573913043612265</v>
      </c>
      <c r="AG255">
        <v>1.1396739130532296E-2</v>
      </c>
      <c r="AH255">
        <v>147.71739130467176</v>
      </c>
      <c r="AI255">
        <v>316.85931707313284</v>
      </c>
      <c r="AJ255">
        <v>255.83261538483202</v>
      </c>
      <c r="AK255">
        <v>0</v>
      </c>
      <c r="AL255">
        <v>0</v>
      </c>
      <c r="AM255" s="481">
        <v>0</v>
      </c>
      <c r="AN255">
        <v>0</v>
      </c>
      <c r="AO255">
        <v>0</v>
      </c>
      <c r="AP255">
        <v>0</v>
      </c>
      <c r="AQ255">
        <v>0</v>
      </c>
      <c r="AR255">
        <v>0</v>
      </c>
      <c r="AS255">
        <v>0</v>
      </c>
      <c r="AT255" s="481">
        <v>0</v>
      </c>
      <c r="AU255">
        <v>0</v>
      </c>
      <c r="AV255">
        <v>0</v>
      </c>
      <c r="AW255">
        <v>0</v>
      </c>
      <c r="AX255">
        <v>266.10240000020713</v>
      </c>
      <c r="AY255">
        <v>201.44140625</v>
      </c>
      <c r="AZ255">
        <v>65.77280000038445</v>
      </c>
      <c r="BB255" s="481">
        <v>75.673958333325572</v>
      </c>
      <c r="BC255">
        <v>61.610774682834744</v>
      </c>
      <c r="BD255">
        <v>73.062400000169873</v>
      </c>
      <c r="BV255" s="481">
        <v>12.070584239147138</v>
      </c>
      <c r="BW255">
        <v>26.146874999976717</v>
      </c>
      <c r="BX255">
        <v>1.5996639784930267E-2</v>
      </c>
      <c r="BY255">
        <v>99.978494623675942</v>
      </c>
      <c r="BZ255">
        <v>61.42521186452359</v>
      </c>
      <c r="CA255">
        <v>0.1322096774192687</v>
      </c>
      <c r="CB255">
        <v>3.9845371668889129E-2</v>
      </c>
      <c r="CC255">
        <v>163.18087431695312</v>
      </c>
      <c r="CD255">
        <v>0</v>
      </c>
      <c r="CE255">
        <v>0.1322096774192687</v>
      </c>
    </row>
    <row r="256" spans="3:83" ht="15.75" customHeight="1" x14ac:dyDescent="0.2">
      <c r="C256" s="284">
        <v>46245.708333333336</v>
      </c>
      <c r="D256">
        <v>2955.3233623206615</v>
      </c>
      <c r="E256">
        <v>2943.6586666703224</v>
      </c>
      <c r="F256">
        <v>1857.3875941932201</v>
      </c>
      <c r="G256">
        <v>1112.6873043477535</v>
      </c>
      <c r="H256">
        <v>405.71227118372917</v>
      </c>
      <c r="I256">
        <v>327.6105762720108</v>
      </c>
      <c r="J256">
        <v>364.19688135385513</v>
      </c>
      <c r="K256" s="481">
        <v>312.05966101586819</v>
      </c>
      <c r="L256">
        <v>437.92607831954956</v>
      </c>
      <c r="M256">
        <v>0</v>
      </c>
      <c r="N256">
        <v>0</v>
      </c>
      <c r="O256">
        <v>0</v>
      </c>
      <c r="P256">
        <v>3.1387826092541218</v>
      </c>
      <c r="Q256">
        <v>25.411277294624597</v>
      </c>
      <c r="R256" s="481">
        <v>96.105120772961527</v>
      </c>
      <c r="S256">
        <v>60.488347825594246</v>
      </c>
      <c r="T256">
        <v>0</v>
      </c>
      <c r="U256">
        <v>0</v>
      </c>
      <c r="V256">
        <v>201.59443478193134</v>
      </c>
      <c r="W256">
        <v>0</v>
      </c>
      <c r="X256">
        <v>93.795031055808067</v>
      </c>
      <c r="Y256" s="481">
        <v>0.55615234375</v>
      </c>
      <c r="Z256">
        <v>5.0999611801235005</v>
      </c>
      <c r="AA256">
        <v>95.12752329185605</v>
      </c>
      <c r="AB256">
        <v>27.066691563464701</v>
      </c>
      <c r="AC256">
        <v>108.18437500018626</v>
      </c>
      <c r="AD256">
        <v>0</v>
      </c>
      <c r="AE256">
        <v>0</v>
      </c>
      <c r="AF256" s="481">
        <v>0.16373913043935318</v>
      </c>
      <c r="AG256">
        <v>1.1320652173935741E-2</v>
      </c>
      <c r="AH256">
        <v>130.55890603084117</v>
      </c>
      <c r="AI256">
        <v>321.92343414621428</v>
      </c>
      <c r="AJ256">
        <v>260.01919999904931</v>
      </c>
      <c r="AK256">
        <v>0</v>
      </c>
      <c r="AL256">
        <v>0</v>
      </c>
      <c r="AM256" s="481">
        <v>0</v>
      </c>
      <c r="AN256">
        <v>0</v>
      </c>
      <c r="AO256">
        <v>0</v>
      </c>
      <c r="AP256">
        <v>0</v>
      </c>
      <c r="AQ256">
        <v>0</v>
      </c>
      <c r="AR256">
        <v>0</v>
      </c>
      <c r="AS256">
        <v>0</v>
      </c>
      <c r="AT256" s="481">
        <v>0</v>
      </c>
      <c r="AU256">
        <v>0</v>
      </c>
      <c r="AV256">
        <v>0</v>
      </c>
      <c r="AW256">
        <v>0</v>
      </c>
      <c r="AX256">
        <v>266.4191999998875</v>
      </c>
      <c r="AY256">
        <v>203.88203125004657</v>
      </c>
      <c r="AZ256">
        <v>69.094399999827147</v>
      </c>
      <c r="BB256" s="481">
        <v>75.35546875</v>
      </c>
      <c r="BC256">
        <v>61.486825317144394</v>
      </c>
      <c r="BD256">
        <v>73.523199999704957</v>
      </c>
      <c r="BV256" s="481">
        <v>5.0999611801235005</v>
      </c>
      <c r="BW256">
        <v>0.28437500004656613</v>
      </c>
      <c r="BX256">
        <v>2.2503360215182511E-2</v>
      </c>
      <c r="BY256">
        <v>101.52688172087073</v>
      </c>
      <c r="BZ256">
        <v>59.54353813547641</v>
      </c>
      <c r="CA256">
        <v>0.12249999999949068</v>
      </c>
      <c r="CB256">
        <v>2.5712424029961767E-2</v>
      </c>
      <c r="CC256">
        <v>128.56666666641831</v>
      </c>
      <c r="CD256">
        <v>0</v>
      </c>
      <c r="CE256">
        <v>0.12249999999949068</v>
      </c>
    </row>
    <row r="257" spans="3:83" ht="15.75" customHeight="1" x14ac:dyDescent="0.2">
      <c r="C257" s="284">
        <v>46245.75</v>
      </c>
      <c r="D257">
        <v>2955.0265507102013</v>
      </c>
      <c r="E257">
        <v>2955.2639999985695</v>
      </c>
      <c r="F257">
        <v>1873.3857391178608</v>
      </c>
      <c r="G257">
        <v>1104.8959999978542</v>
      </c>
      <c r="H257">
        <v>373.98562712222338</v>
      </c>
      <c r="I257">
        <v>322.7640818208456</v>
      </c>
      <c r="J257">
        <v>357.1156610250473</v>
      </c>
      <c r="K257" s="481">
        <v>334.90964347869158</v>
      </c>
      <c r="L257">
        <v>474.71826066449285</v>
      </c>
      <c r="M257">
        <v>0</v>
      </c>
      <c r="N257">
        <v>0</v>
      </c>
      <c r="O257">
        <v>0</v>
      </c>
      <c r="P257">
        <v>32.256000000052154</v>
      </c>
      <c r="Q257">
        <v>25.283597385976464</v>
      </c>
      <c r="R257" s="481">
        <v>96.086989142466336</v>
      </c>
      <c r="S257">
        <v>66.996869564987719</v>
      </c>
      <c r="T257">
        <v>0</v>
      </c>
      <c r="U257">
        <v>0</v>
      </c>
      <c r="V257">
        <v>135.49500449839979</v>
      </c>
      <c r="W257">
        <v>0</v>
      </c>
      <c r="X257">
        <v>93.857142857275903</v>
      </c>
      <c r="Y257" s="481">
        <v>0.56396484375</v>
      </c>
      <c r="Z257">
        <v>2.1310170807410032</v>
      </c>
      <c r="AA257">
        <v>94.21875</v>
      </c>
      <c r="AB257">
        <v>26.733386076055467</v>
      </c>
      <c r="AC257">
        <v>101.72187499981374</v>
      </c>
      <c r="AD257">
        <v>0</v>
      </c>
      <c r="AE257">
        <v>0</v>
      </c>
      <c r="AF257" s="481">
        <v>0.16372978026265628</v>
      </c>
      <c r="AG257">
        <v>1.123322814396488E-2</v>
      </c>
      <c r="AH257">
        <v>150.5645161299035</v>
      </c>
      <c r="AI257">
        <v>321.17440000013448</v>
      </c>
      <c r="AJ257">
        <v>259.43914146348834</v>
      </c>
      <c r="AK257">
        <v>0</v>
      </c>
      <c r="AL257">
        <v>0</v>
      </c>
      <c r="AM257" s="481">
        <v>0</v>
      </c>
      <c r="AN257">
        <v>0</v>
      </c>
      <c r="AO257">
        <v>0</v>
      </c>
      <c r="AP257">
        <v>0</v>
      </c>
      <c r="AQ257">
        <v>0</v>
      </c>
      <c r="AR257">
        <v>0</v>
      </c>
      <c r="AS257">
        <v>0</v>
      </c>
      <c r="AT257" s="481">
        <v>0</v>
      </c>
      <c r="AU257">
        <v>0</v>
      </c>
      <c r="AV257">
        <v>0</v>
      </c>
      <c r="AW257">
        <v>0</v>
      </c>
      <c r="AX257">
        <v>265.02400000020862</v>
      </c>
      <c r="AY257">
        <v>201.00078124995343</v>
      </c>
      <c r="AZ257">
        <v>72.947199998423457</v>
      </c>
      <c r="BB257" s="481">
        <v>74.792473323177546</v>
      </c>
      <c r="BC257">
        <v>61.159858226776123</v>
      </c>
      <c r="BD257">
        <v>73.475240506231785</v>
      </c>
      <c r="BV257" s="481">
        <v>2.1310170807410032</v>
      </c>
      <c r="BW257">
        <v>0</v>
      </c>
      <c r="BX257">
        <v>1.1086956521694447E-2</v>
      </c>
      <c r="BY257">
        <v>98.91397849470377</v>
      </c>
      <c r="BZ257">
        <v>58.210416666697711</v>
      </c>
      <c r="CA257">
        <v>0.13261290322679997</v>
      </c>
      <c r="CB257">
        <v>2.216801075269359E-2</v>
      </c>
      <c r="CC257">
        <v>167.70000000018626</v>
      </c>
      <c r="CD257">
        <v>0</v>
      </c>
      <c r="CE257">
        <v>0.13261290322679997</v>
      </c>
    </row>
    <row r="258" spans="3:83" ht="15.75" customHeight="1" x14ac:dyDescent="0.2">
      <c r="C258" s="284">
        <v>46245.791666666664</v>
      </c>
      <c r="D258">
        <v>2905.666782617569</v>
      </c>
      <c r="E258">
        <v>2889.5499130487442</v>
      </c>
      <c r="F258">
        <v>1840.9777021110058</v>
      </c>
      <c r="G258">
        <v>1059.8400000035763</v>
      </c>
      <c r="H258">
        <v>398.1504710689187</v>
      </c>
      <c r="I258">
        <v>324.64690122753382</v>
      </c>
      <c r="J258">
        <v>356.97681355476379</v>
      </c>
      <c r="K258" s="481">
        <v>337.1814751625061</v>
      </c>
      <c r="L258">
        <v>419.04162711650133</v>
      </c>
      <c r="M258">
        <v>0</v>
      </c>
      <c r="N258">
        <v>0</v>
      </c>
      <c r="O258">
        <v>0</v>
      </c>
      <c r="P258">
        <v>13.311999999918044</v>
      </c>
      <c r="Q258">
        <v>25.303734015207738</v>
      </c>
      <c r="R258" s="481">
        <v>95.908774450886995</v>
      </c>
      <c r="S258">
        <v>72.083478261716664</v>
      </c>
      <c r="T258">
        <v>0</v>
      </c>
      <c r="U258">
        <v>0</v>
      </c>
      <c r="V258">
        <v>164.71508245822042</v>
      </c>
      <c r="W258">
        <v>0</v>
      </c>
      <c r="X258">
        <v>93.939440993592143</v>
      </c>
      <c r="Y258" s="481">
        <v>0</v>
      </c>
      <c r="Z258">
        <v>0</v>
      </c>
      <c r="AA258">
        <v>88.180124223697931</v>
      </c>
      <c r="AB258">
        <v>27.03125</v>
      </c>
      <c r="AC258">
        <v>108.71250000037253</v>
      </c>
      <c r="AD258">
        <v>0</v>
      </c>
      <c r="AE258">
        <v>0</v>
      </c>
      <c r="AF258" s="481">
        <v>0.16574193548149196</v>
      </c>
      <c r="AG258">
        <v>1.1108870967746043E-2</v>
      </c>
      <c r="AH258">
        <v>151.01612903084606</v>
      </c>
      <c r="AI258">
        <v>323.41440000012517</v>
      </c>
      <c r="AJ258">
        <v>261.29899187013507</v>
      </c>
      <c r="AK258">
        <v>0</v>
      </c>
      <c r="AL258">
        <v>0</v>
      </c>
      <c r="AM258" s="481">
        <v>0</v>
      </c>
      <c r="AN258">
        <v>0</v>
      </c>
      <c r="AO258">
        <v>0</v>
      </c>
      <c r="AP258">
        <v>0</v>
      </c>
      <c r="AQ258">
        <v>0</v>
      </c>
      <c r="AR258">
        <v>0</v>
      </c>
      <c r="AS258">
        <v>0</v>
      </c>
      <c r="AT258" s="481">
        <v>0</v>
      </c>
      <c r="AU258">
        <v>0</v>
      </c>
      <c r="AV258">
        <v>0</v>
      </c>
      <c r="AW258">
        <v>0</v>
      </c>
      <c r="AX258">
        <v>258.67519999993965</v>
      </c>
      <c r="AY258">
        <v>201.72890624997672</v>
      </c>
      <c r="AZ258">
        <v>69.120000001043081</v>
      </c>
      <c r="BB258" s="481">
        <v>74.729401676915586</v>
      </c>
      <c r="BC258">
        <v>61.304141772910953</v>
      </c>
      <c r="BD258">
        <v>73.577559493482113</v>
      </c>
      <c r="BV258" s="481">
        <v>0</v>
      </c>
      <c r="BW258">
        <v>0</v>
      </c>
      <c r="BX258">
        <v>2.8608695652110328E-2</v>
      </c>
      <c r="BY258">
        <v>99.827489480376244</v>
      </c>
      <c r="BZ258">
        <v>58.158333333441988</v>
      </c>
      <c r="CA258">
        <v>0.10723913043602806</v>
      </c>
      <c r="CB258">
        <v>2.0271505376285859E-2</v>
      </c>
      <c r="CC258">
        <v>119.53333333320916</v>
      </c>
      <c r="CD258">
        <v>0</v>
      </c>
      <c r="CE258">
        <v>0.10723913043602806</v>
      </c>
    </row>
    <row r="259" spans="3:83" ht="15.75" customHeight="1" x14ac:dyDescent="0.2">
      <c r="C259" s="284">
        <v>46245.833333333336</v>
      </c>
      <c r="D259">
        <v>2873.3439999818802</v>
      </c>
      <c r="E259">
        <v>2872.8987825810909</v>
      </c>
      <c r="F259">
        <v>1840.6436312198639</v>
      </c>
      <c r="G259">
        <v>1051.5144347846508</v>
      </c>
      <c r="H259">
        <v>352.90197160467505</v>
      </c>
      <c r="I259">
        <v>333.50456566736102</v>
      </c>
      <c r="J259">
        <v>377.19855728745461</v>
      </c>
      <c r="K259" s="481">
        <v>317.43547236174345</v>
      </c>
      <c r="L259">
        <v>457.35300667956471</v>
      </c>
      <c r="M259">
        <v>0</v>
      </c>
      <c r="N259">
        <v>0</v>
      </c>
      <c r="O259">
        <v>0</v>
      </c>
      <c r="P259">
        <v>0</v>
      </c>
      <c r="Q259">
        <v>25.864153854548931</v>
      </c>
      <c r="R259" s="481">
        <v>96.661866718903184</v>
      </c>
      <c r="S259">
        <v>70.67718661762774</v>
      </c>
      <c r="T259">
        <v>0</v>
      </c>
      <c r="U259">
        <v>0</v>
      </c>
      <c r="V259">
        <v>133.58051111828536</v>
      </c>
      <c r="W259">
        <v>0</v>
      </c>
      <c r="X259">
        <v>94.439440994057804</v>
      </c>
      <c r="Y259" s="481">
        <v>0.56494140625</v>
      </c>
      <c r="Z259">
        <v>0</v>
      </c>
      <c r="AA259">
        <v>95.640188276302069</v>
      </c>
      <c r="AB259">
        <v>26.25</v>
      </c>
      <c r="AC259">
        <v>106.83524844702333</v>
      </c>
      <c r="AD259">
        <v>0</v>
      </c>
      <c r="AE259">
        <v>0</v>
      </c>
      <c r="AF259" s="481">
        <v>0.16774193548917538</v>
      </c>
      <c r="AG259">
        <v>1.1358870967569601E-2</v>
      </c>
      <c r="AH259">
        <v>133.83870967756957</v>
      </c>
      <c r="AI259">
        <v>323.22560000000522</v>
      </c>
      <c r="AJ259">
        <v>262.36586666665971</v>
      </c>
      <c r="AK259">
        <v>0</v>
      </c>
      <c r="AL259">
        <v>0</v>
      </c>
      <c r="AM259" s="481">
        <v>0</v>
      </c>
      <c r="AN259">
        <v>0</v>
      </c>
      <c r="AO259">
        <v>0</v>
      </c>
      <c r="AP259">
        <v>0</v>
      </c>
      <c r="AQ259">
        <v>0</v>
      </c>
      <c r="AR259">
        <v>0</v>
      </c>
      <c r="AS259">
        <v>0</v>
      </c>
      <c r="AT259" s="481">
        <v>0</v>
      </c>
      <c r="AU259">
        <v>0</v>
      </c>
      <c r="AV259">
        <v>0</v>
      </c>
      <c r="AW259">
        <v>0</v>
      </c>
      <c r="AX259">
        <v>259.32480000006035</v>
      </c>
      <c r="AY259">
        <v>183.34921875002328</v>
      </c>
      <c r="AZ259">
        <v>65.484633766114712</v>
      </c>
      <c r="BB259" s="481">
        <v>74.732812499976717</v>
      </c>
      <c r="BC259">
        <v>61.10080000013113</v>
      </c>
      <c r="BD259">
        <v>73.483098734170198</v>
      </c>
      <c r="BV259" s="481">
        <v>0</v>
      </c>
      <c r="BW259">
        <v>0</v>
      </c>
      <c r="BX259">
        <v>2.6223702664879056E-2</v>
      </c>
      <c r="BY259">
        <v>101.78260869719088</v>
      </c>
      <c r="BZ259">
        <v>56.818749999860302</v>
      </c>
      <c r="CA259">
        <v>0.12020172977918264</v>
      </c>
      <c r="CB259">
        <v>3.1853494623874212E-2</v>
      </c>
      <c r="CC259">
        <v>148.94166666734964</v>
      </c>
      <c r="CD259">
        <v>0</v>
      </c>
      <c r="CE259">
        <v>0.12020172977918264</v>
      </c>
    </row>
    <row r="260" spans="3:83" ht="15.75" customHeight="1" x14ac:dyDescent="0.2">
      <c r="C260" s="284">
        <v>46245.875</v>
      </c>
      <c r="D260">
        <v>2925.879652172327</v>
      </c>
      <c r="E260">
        <v>2909.3497724533081</v>
      </c>
      <c r="F260">
        <v>1844.5653333365917</v>
      </c>
      <c r="G260">
        <v>1084.5495652109385</v>
      </c>
      <c r="H260">
        <v>381.52626919001341</v>
      </c>
      <c r="I260">
        <v>315.19075636938214</v>
      </c>
      <c r="J260">
        <v>346.19669695198536</v>
      </c>
      <c r="K260" s="481">
        <v>324.59517171233892</v>
      </c>
      <c r="L260">
        <v>479.72848484665155</v>
      </c>
      <c r="M260">
        <v>0</v>
      </c>
      <c r="N260">
        <v>0</v>
      </c>
      <c r="O260">
        <v>0</v>
      </c>
      <c r="P260">
        <v>0</v>
      </c>
      <c r="Q260">
        <v>30.953523894771934</v>
      </c>
      <c r="R260" s="481">
        <v>96.705930279102176</v>
      </c>
      <c r="S260">
        <v>72.110167553648353</v>
      </c>
      <c r="T260">
        <v>0</v>
      </c>
      <c r="U260">
        <v>0</v>
      </c>
      <c r="V260">
        <v>159.32428042124957</v>
      </c>
      <c r="W260">
        <v>0</v>
      </c>
      <c r="X260">
        <v>91.698240165598691</v>
      </c>
      <c r="Y260" s="481">
        <v>0.541015625</v>
      </c>
      <c r="Z260">
        <v>0</v>
      </c>
      <c r="AA260">
        <v>82.896875000093132</v>
      </c>
      <c r="AB260">
        <v>26.4765625</v>
      </c>
      <c r="AC260">
        <v>108.64291610941291</v>
      </c>
      <c r="AD260">
        <v>0</v>
      </c>
      <c r="AE260">
        <v>0</v>
      </c>
      <c r="AF260" s="481">
        <v>0.16574193547785399</v>
      </c>
      <c r="AG260">
        <v>1.1108812529300849E-2</v>
      </c>
      <c r="AH260">
        <v>138.73913043458015</v>
      </c>
      <c r="AI260">
        <v>301.83039999986067</v>
      </c>
      <c r="AJ260">
        <v>242.07359999977052</v>
      </c>
      <c r="AK260">
        <v>0</v>
      </c>
      <c r="AL260">
        <v>0</v>
      </c>
      <c r="AM260" s="481">
        <v>0</v>
      </c>
      <c r="AN260">
        <v>0</v>
      </c>
      <c r="AO260">
        <v>0</v>
      </c>
      <c r="AP260">
        <v>0</v>
      </c>
      <c r="AQ260">
        <v>0</v>
      </c>
      <c r="AR260">
        <v>0</v>
      </c>
      <c r="AS260">
        <v>0</v>
      </c>
      <c r="AT260" s="481">
        <v>0</v>
      </c>
      <c r="AU260">
        <v>0</v>
      </c>
      <c r="AV260">
        <v>0</v>
      </c>
      <c r="AW260">
        <v>0</v>
      </c>
      <c r="AX260">
        <v>265.14239999977872</v>
      </c>
      <c r="AY260">
        <v>191.21640625002328</v>
      </c>
      <c r="AZ260">
        <v>65.548966232687235</v>
      </c>
      <c r="BB260" s="481">
        <v>74.470104825915769</v>
      </c>
      <c r="BC260">
        <v>60.582399999722838</v>
      </c>
      <c r="BD260">
        <v>72.422916080802679</v>
      </c>
      <c r="BV260" s="481">
        <v>0</v>
      </c>
      <c r="BW260">
        <v>0</v>
      </c>
      <c r="BX260">
        <v>3.7440860214928762E-2</v>
      </c>
      <c r="BY260">
        <v>93.26086956448853</v>
      </c>
      <c r="BZ260">
        <v>56.643346774158999</v>
      </c>
      <c r="CA260">
        <v>0.12834408602157055</v>
      </c>
      <c r="CB260">
        <v>2.8559782608681417E-2</v>
      </c>
      <c r="CC260">
        <v>158.42499999981374</v>
      </c>
      <c r="CD260">
        <v>0</v>
      </c>
      <c r="CE260">
        <v>0.12834408602157055</v>
      </c>
    </row>
    <row r="261" spans="3:83" ht="15.75" customHeight="1" x14ac:dyDescent="0.2">
      <c r="C261" s="284">
        <v>46245.916666666664</v>
      </c>
      <c r="D261">
        <v>2840.1307826340199</v>
      </c>
      <c r="E261">
        <v>2824.3081985712051</v>
      </c>
      <c r="F261">
        <v>1808.3840000033379</v>
      </c>
      <c r="G261">
        <v>1044.8213333338499</v>
      </c>
      <c r="H261">
        <v>442.15972881391644</v>
      </c>
      <c r="I261">
        <v>323.16745762526989</v>
      </c>
      <c r="J261">
        <v>377.87335593253374</v>
      </c>
      <c r="K261" s="481">
        <v>325.1520187035203</v>
      </c>
      <c r="L261">
        <v>326.49979661032557</v>
      </c>
      <c r="M261">
        <v>0</v>
      </c>
      <c r="N261">
        <v>0</v>
      </c>
      <c r="O261">
        <v>0</v>
      </c>
      <c r="P261">
        <v>0</v>
      </c>
      <c r="Q261">
        <v>100.27171355485916</v>
      </c>
      <c r="R261" s="481">
        <v>96.390101244207472</v>
      </c>
      <c r="S261">
        <v>72.627123123034835</v>
      </c>
      <c r="T261">
        <v>0</v>
      </c>
      <c r="U261">
        <v>0</v>
      </c>
      <c r="V261">
        <v>139.757469329983</v>
      </c>
      <c r="W261">
        <v>0</v>
      </c>
      <c r="X261">
        <v>94.71635610749945</v>
      </c>
      <c r="Y261" s="481">
        <v>0.56396484375</v>
      </c>
      <c r="Z261">
        <v>0</v>
      </c>
      <c r="AA261">
        <v>85.349582686088979</v>
      </c>
      <c r="AB261">
        <v>26.459190605673939</v>
      </c>
      <c r="AC261">
        <v>106.85087271034718</v>
      </c>
      <c r="AD261">
        <v>0</v>
      </c>
      <c r="AE261">
        <v>0</v>
      </c>
      <c r="AF261" s="481">
        <v>0.16774006546256715</v>
      </c>
      <c r="AG261">
        <v>1.1222826086850546E-2</v>
      </c>
      <c r="AH261">
        <v>137.17391304392368</v>
      </c>
      <c r="AI261">
        <v>321.21173333353363</v>
      </c>
      <c r="AJ261">
        <v>258.61120000015944</v>
      </c>
      <c r="AK261">
        <v>0</v>
      </c>
      <c r="AL261">
        <v>0</v>
      </c>
      <c r="AM261" s="481">
        <v>0</v>
      </c>
      <c r="AN261">
        <v>0</v>
      </c>
      <c r="AO261">
        <v>0</v>
      </c>
      <c r="AP261">
        <v>0</v>
      </c>
      <c r="AQ261">
        <v>0</v>
      </c>
      <c r="AR261">
        <v>0</v>
      </c>
      <c r="AS261">
        <v>0</v>
      </c>
      <c r="AT261" s="481">
        <v>0</v>
      </c>
      <c r="AU261">
        <v>0</v>
      </c>
      <c r="AV261">
        <v>0</v>
      </c>
      <c r="AW261">
        <v>0</v>
      </c>
      <c r="AX261">
        <v>267.3664000001736</v>
      </c>
      <c r="AY261">
        <v>189.73203125002328</v>
      </c>
      <c r="AZ261">
        <v>64.492800001055002</v>
      </c>
      <c r="BB261" s="481">
        <v>73.750988924060948</v>
      </c>
      <c r="BC261">
        <v>60.063594936393201</v>
      </c>
      <c r="BD261">
        <v>73.451716830953956</v>
      </c>
      <c r="BV261" s="481">
        <v>0</v>
      </c>
      <c r="BW261">
        <v>0</v>
      </c>
      <c r="BX261">
        <v>7.0228494621460413E-4</v>
      </c>
      <c r="BY261">
        <v>6</v>
      </c>
      <c r="BZ261">
        <v>58.421236559282988</v>
      </c>
      <c r="CA261">
        <v>0.13380201028485317</v>
      </c>
      <c r="CB261">
        <v>3.1668478260826305E-2</v>
      </c>
      <c r="CC261">
        <v>125.96666666679084</v>
      </c>
      <c r="CD261">
        <v>0</v>
      </c>
      <c r="CE261">
        <v>0.13380201028485317</v>
      </c>
    </row>
    <row r="262" spans="3:83" ht="15.75" customHeight="1" x14ac:dyDescent="0.2">
      <c r="C262" s="284">
        <v>46245.958333333336</v>
      </c>
      <c r="D262">
        <v>2905.9042318761349</v>
      </c>
      <c r="E262">
        <v>2889.0453333258629</v>
      </c>
      <c r="F262">
        <v>1854.8053333163261</v>
      </c>
      <c r="G262">
        <v>1059.8103188425303</v>
      </c>
      <c r="H262">
        <v>435.59918643906713</v>
      </c>
      <c r="I262">
        <v>326.77749152481556</v>
      </c>
      <c r="J262">
        <v>361.28108474612236</v>
      </c>
      <c r="K262" s="481">
        <v>332.56838807463646</v>
      </c>
      <c r="L262">
        <v>394.46562711894512</v>
      </c>
      <c r="M262">
        <v>0</v>
      </c>
      <c r="N262">
        <v>0</v>
      </c>
      <c r="O262">
        <v>0</v>
      </c>
      <c r="P262">
        <v>18.500266666524112</v>
      </c>
      <c r="Q262">
        <v>100.46825800277293</v>
      </c>
      <c r="R262" s="481">
        <v>96.912695652339607</v>
      </c>
      <c r="S262">
        <v>71.550392270088196</v>
      </c>
      <c r="T262">
        <v>0</v>
      </c>
      <c r="U262">
        <v>0</v>
      </c>
      <c r="V262">
        <v>123.22504347842187</v>
      </c>
      <c r="W262">
        <v>0</v>
      </c>
      <c r="X262">
        <v>94.600310558918864</v>
      </c>
      <c r="Y262" s="481">
        <v>0</v>
      </c>
      <c r="Z262">
        <v>0</v>
      </c>
      <c r="AA262">
        <v>99.770186335779727</v>
      </c>
      <c r="AB262">
        <v>26.842410474549979</v>
      </c>
      <c r="AC262">
        <v>98.534161490388215</v>
      </c>
      <c r="AD262">
        <v>0</v>
      </c>
      <c r="AE262">
        <v>0</v>
      </c>
      <c r="AF262" s="481">
        <v>0.16752173912027502</v>
      </c>
      <c r="AG262">
        <v>1.111956521731372E-2</v>
      </c>
      <c r="AH262">
        <v>147.20652173925191</v>
      </c>
      <c r="AI262">
        <v>328.69866666640155</v>
      </c>
      <c r="AJ262">
        <v>265.91999999992549</v>
      </c>
      <c r="AK262">
        <v>0</v>
      </c>
      <c r="AL262">
        <v>0</v>
      </c>
      <c r="AM262" s="481">
        <v>0</v>
      </c>
      <c r="AN262">
        <v>0</v>
      </c>
      <c r="AO262">
        <v>0</v>
      </c>
      <c r="AP262">
        <v>0</v>
      </c>
      <c r="AQ262">
        <v>0</v>
      </c>
      <c r="AR262">
        <v>0</v>
      </c>
      <c r="AS262">
        <v>0</v>
      </c>
      <c r="AT262" s="481">
        <v>0</v>
      </c>
      <c r="AU262">
        <v>0</v>
      </c>
      <c r="AV262">
        <v>0</v>
      </c>
      <c r="AW262">
        <v>0</v>
      </c>
      <c r="AX262">
        <v>267.44320000009611</v>
      </c>
      <c r="AY262">
        <v>183.10546875</v>
      </c>
      <c r="AZ262">
        <v>64.492799999192357</v>
      </c>
      <c r="BB262" s="481">
        <v>73.87890625</v>
      </c>
      <c r="BC262">
        <v>60.064405064098537</v>
      </c>
      <c r="BD262">
        <v>73.449316455982625</v>
      </c>
      <c r="BV262" s="481">
        <v>0</v>
      </c>
      <c r="BW262">
        <v>0</v>
      </c>
      <c r="BX262">
        <v>0</v>
      </c>
      <c r="BY262">
        <v>1</v>
      </c>
      <c r="BZ262">
        <v>58.675000000046566</v>
      </c>
      <c r="CA262">
        <v>0.13691304347867117</v>
      </c>
      <c r="CB262">
        <v>2.0557065217417403E-2</v>
      </c>
      <c r="CC262">
        <v>192.44166666641831</v>
      </c>
      <c r="CD262">
        <v>0</v>
      </c>
      <c r="CE262">
        <v>0.13691304347867117</v>
      </c>
    </row>
    <row r="263" spans="3:83" ht="15.75" customHeight="1" x14ac:dyDescent="0.2">
      <c r="C263" s="284">
        <v>46246</v>
      </c>
      <c r="D263">
        <v>2878.3601159453392</v>
      </c>
      <c r="E263">
        <v>2878.8053333461285</v>
      </c>
      <c r="F263">
        <v>1815.8933333456516</v>
      </c>
      <c r="G263">
        <v>1070.4510145038366</v>
      </c>
      <c r="H263">
        <v>433.2734915278852</v>
      </c>
      <c r="I263">
        <v>318.58549152687192</v>
      </c>
      <c r="J263">
        <v>389.88366101682186</v>
      </c>
      <c r="K263" s="481">
        <v>340.59281355142593</v>
      </c>
      <c r="L263">
        <v>314.47512799873948</v>
      </c>
      <c r="M263">
        <v>0</v>
      </c>
      <c r="N263">
        <v>0</v>
      </c>
      <c r="O263">
        <v>0</v>
      </c>
      <c r="P263">
        <v>28.125124637968838</v>
      </c>
      <c r="Q263">
        <v>100.32478547561914</v>
      </c>
      <c r="R263" s="481">
        <v>96.764042511582375</v>
      </c>
      <c r="S263">
        <v>72.191999999806285</v>
      </c>
      <c r="T263">
        <v>0</v>
      </c>
      <c r="U263">
        <v>0</v>
      </c>
      <c r="V263">
        <v>115.17699710093439</v>
      </c>
      <c r="W263">
        <v>0</v>
      </c>
      <c r="X263">
        <v>94.600000000093132</v>
      </c>
      <c r="Y263" s="481">
        <v>0.56103515625</v>
      </c>
      <c r="Z263">
        <v>0</v>
      </c>
      <c r="AA263">
        <v>97.205496308393776</v>
      </c>
      <c r="AB263">
        <v>26.503086419776082</v>
      </c>
      <c r="AC263">
        <v>91.61180124245584</v>
      </c>
      <c r="AD263">
        <v>0</v>
      </c>
      <c r="AE263">
        <v>0</v>
      </c>
      <c r="AF263" s="481">
        <v>0.16795652174187126</v>
      </c>
      <c r="AG263">
        <v>1.1331521739293748E-2</v>
      </c>
      <c r="AH263">
        <v>151.17075736355036</v>
      </c>
      <c r="AI263">
        <v>324.7839999999851</v>
      </c>
      <c r="AJ263">
        <v>261.82400000002235</v>
      </c>
      <c r="AK263">
        <v>0</v>
      </c>
      <c r="AL263">
        <v>0</v>
      </c>
      <c r="AM263" s="481">
        <v>0</v>
      </c>
      <c r="AN263">
        <v>0</v>
      </c>
      <c r="AO263">
        <v>0</v>
      </c>
      <c r="AP263">
        <v>0</v>
      </c>
      <c r="AQ263">
        <v>0</v>
      </c>
      <c r="AR263">
        <v>0</v>
      </c>
      <c r="AS263">
        <v>0</v>
      </c>
      <c r="AT263" s="481">
        <v>0</v>
      </c>
      <c r="AU263">
        <v>0</v>
      </c>
      <c r="AV263">
        <v>0</v>
      </c>
      <c r="AW263">
        <v>0</v>
      </c>
      <c r="AX263">
        <v>263.68960000015795</v>
      </c>
      <c r="AY263">
        <v>181.16953124990687</v>
      </c>
      <c r="AZ263">
        <v>64.492800001055002</v>
      </c>
      <c r="BB263" s="481">
        <v>73.938281250069849</v>
      </c>
      <c r="BC263">
        <v>60.4543999992311</v>
      </c>
      <c r="BD263">
        <v>73.468759493902326</v>
      </c>
      <c r="BV263" s="481">
        <v>0</v>
      </c>
      <c r="BW263">
        <v>0</v>
      </c>
      <c r="BX263">
        <v>0</v>
      </c>
      <c r="BY263">
        <v>2</v>
      </c>
      <c r="BZ263">
        <v>55.154166666558012</v>
      </c>
      <c r="CA263">
        <v>0.14241397849400528</v>
      </c>
      <c r="CB263">
        <v>4.0136716923598215E-2</v>
      </c>
      <c r="CC263">
        <v>114.73844086006284</v>
      </c>
      <c r="CD263">
        <v>0</v>
      </c>
      <c r="CE263">
        <v>0.14241397849400528</v>
      </c>
    </row>
    <row r="264" spans="3:83" ht="15.75" customHeight="1" x14ac:dyDescent="0.2">
      <c r="C264" s="284">
        <v>46246.041666666664</v>
      </c>
      <c r="D264">
        <v>2922.2585507035255</v>
      </c>
      <c r="E264">
        <v>2905.726144939661</v>
      </c>
      <c r="F264">
        <v>1890.3040000200272</v>
      </c>
      <c r="G264">
        <v>1027.0719999969006</v>
      </c>
      <c r="H264">
        <v>429.17749152332544</v>
      </c>
      <c r="I264">
        <v>336.25383050739765</v>
      </c>
      <c r="J264">
        <v>381.69166101515293</v>
      </c>
      <c r="K264" s="481">
        <v>344.96650847792625</v>
      </c>
      <c r="L264">
        <v>394.37585505098104</v>
      </c>
      <c r="M264">
        <v>0</v>
      </c>
      <c r="N264">
        <v>0</v>
      </c>
      <c r="O264">
        <v>0</v>
      </c>
      <c r="P264">
        <v>6.1106086950749159</v>
      </c>
      <c r="Q264">
        <v>100.24626086978242</v>
      </c>
      <c r="R264" s="481">
        <v>96.738566183950752</v>
      </c>
      <c r="S264">
        <v>70.667130435816944</v>
      </c>
      <c r="T264">
        <v>0</v>
      </c>
      <c r="U264">
        <v>0</v>
      </c>
      <c r="V264">
        <v>131.17291594203562</v>
      </c>
      <c r="W264">
        <v>0</v>
      </c>
      <c r="X264">
        <v>94.826249999925494</v>
      </c>
      <c r="Y264" s="481">
        <v>0</v>
      </c>
      <c r="Z264">
        <v>0</v>
      </c>
      <c r="AA264">
        <v>93.795266468077898</v>
      </c>
      <c r="AB264">
        <v>25.886049723718315</v>
      </c>
      <c r="AC264">
        <v>113.75414364691824</v>
      </c>
      <c r="AD264">
        <v>0</v>
      </c>
      <c r="AE264">
        <v>0</v>
      </c>
      <c r="AF264" s="481">
        <v>0.16770640486356569</v>
      </c>
      <c r="AG264">
        <v>1.1133941093930844E-2</v>
      </c>
      <c r="AH264">
        <v>158.37634408567101</v>
      </c>
      <c r="AI264">
        <v>324.44952380959876</v>
      </c>
      <c r="AJ264">
        <v>261.75999999977648</v>
      </c>
      <c r="AK264">
        <v>0</v>
      </c>
      <c r="AL264">
        <v>0</v>
      </c>
      <c r="AM264" s="481">
        <v>0</v>
      </c>
      <c r="AN264">
        <v>0</v>
      </c>
      <c r="AO264">
        <v>0</v>
      </c>
      <c r="AP264">
        <v>0</v>
      </c>
      <c r="AQ264">
        <v>0</v>
      </c>
      <c r="AR264">
        <v>0</v>
      </c>
      <c r="AS264">
        <v>0</v>
      </c>
      <c r="AT264" s="481">
        <v>0</v>
      </c>
      <c r="AU264">
        <v>0</v>
      </c>
      <c r="AV264">
        <v>0</v>
      </c>
      <c r="AW264">
        <v>0</v>
      </c>
      <c r="AX264">
        <v>267.45599999977276</v>
      </c>
      <c r="AY264">
        <v>180.83359375002328</v>
      </c>
      <c r="AZ264">
        <v>66.94400000013411</v>
      </c>
      <c r="BB264" s="481">
        <v>74.377234968240373</v>
      </c>
      <c r="BC264">
        <v>60.665599999949336</v>
      </c>
      <c r="BD264">
        <v>72.930355368182063</v>
      </c>
      <c r="BV264" s="481">
        <v>0</v>
      </c>
      <c r="BW264">
        <v>0</v>
      </c>
      <c r="BX264">
        <v>1.4496639784965737E-2</v>
      </c>
      <c r="BY264">
        <v>2</v>
      </c>
      <c r="BZ264">
        <v>56.892672413727269</v>
      </c>
      <c r="CA264">
        <v>0.14243010752670671</v>
      </c>
      <c r="CB264">
        <v>3.7092741935566664E-2</v>
      </c>
      <c r="CC264">
        <v>175.35322580672801</v>
      </c>
      <c r="CD264">
        <v>0</v>
      </c>
      <c r="CE264">
        <v>0.14243010752670671</v>
      </c>
    </row>
    <row r="265" spans="3:83" ht="15.75" customHeight="1" x14ac:dyDescent="0.2">
      <c r="C265" s="284">
        <v>46246.083333333336</v>
      </c>
      <c r="D265">
        <v>2758.6560000181198</v>
      </c>
      <c r="E265">
        <v>2754.9458550810814</v>
      </c>
      <c r="F265">
        <v>1742.1653333306313</v>
      </c>
      <c r="G265">
        <v>1024.3413333296776</v>
      </c>
      <c r="H265">
        <v>403.31715254113078</v>
      </c>
      <c r="I265">
        <v>318.06481355801225</v>
      </c>
      <c r="J265">
        <v>346.35498305410147</v>
      </c>
      <c r="K265" s="481">
        <v>338.51010169833899</v>
      </c>
      <c r="L265">
        <v>335.10833898559213</v>
      </c>
      <c r="M265">
        <v>0</v>
      </c>
      <c r="N265">
        <v>0</v>
      </c>
      <c r="O265">
        <v>0</v>
      </c>
      <c r="P265">
        <v>0</v>
      </c>
      <c r="Q265">
        <v>100.48432850185782</v>
      </c>
      <c r="R265" s="481">
        <v>96.7791304346174</v>
      </c>
      <c r="S265">
        <v>71.891478260047734</v>
      </c>
      <c r="T265">
        <v>0</v>
      </c>
      <c r="U265">
        <v>0</v>
      </c>
      <c r="V265">
        <v>111.36000000033528</v>
      </c>
      <c r="W265">
        <v>0</v>
      </c>
      <c r="X265">
        <v>94.759737261105329</v>
      </c>
      <c r="Y265" s="481">
        <v>0.56787109375</v>
      </c>
      <c r="Z265">
        <v>0</v>
      </c>
      <c r="AA265">
        <v>85.28955342900008</v>
      </c>
      <c r="AB265">
        <v>26.121762776281685</v>
      </c>
      <c r="AC265">
        <v>103.59861708898097</v>
      </c>
      <c r="AD265">
        <v>0</v>
      </c>
      <c r="AE265">
        <v>0</v>
      </c>
      <c r="AF265" s="481">
        <v>0.16855446470799507</v>
      </c>
      <c r="AG265">
        <v>1.1235624123401067E-2</v>
      </c>
      <c r="AH265">
        <v>151.15942028909922</v>
      </c>
      <c r="AI265">
        <v>323.43340301979333</v>
      </c>
      <c r="AJ265">
        <v>261.04320000018924</v>
      </c>
      <c r="AK265">
        <v>0</v>
      </c>
      <c r="AL265">
        <v>0</v>
      </c>
      <c r="AM265" s="481">
        <v>0</v>
      </c>
      <c r="AN265">
        <v>0</v>
      </c>
      <c r="AO265">
        <v>0</v>
      </c>
      <c r="AP265">
        <v>0</v>
      </c>
      <c r="AQ265">
        <v>0</v>
      </c>
      <c r="AR265">
        <v>0</v>
      </c>
      <c r="AS265">
        <v>0</v>
      </c>
      <c r="AT265" s="481">
        <v>0</v>
      </c>
      <c r="AU265">
        <v>0</v>
      </c>
      <c r="AV265">
        <v>0</v>
      </c>
      <c r="AW265">
        <v>0</v>
      </c>
      <c r="AX265">
        <v>261.81440000003204</v>
      </c>
      <c r="AY265">
        <v>179.04843750002328</v>
      </c>
      <c r="AZ265">
        <v>65.695999998599291</v>
      </c>
      <c r="BB265" s="481">
        <v>73.782140031689778</v>
      </c>
      <c r="BC265">
        <v>59.578734177164733</v>
      </c>
      <c r="BD265">
        <v>72.451720580458641</v>
      </c>
      <c r="BV265" s="481">
        <v>0</v>
      </c>
      <c r="BW265">
        <v>0</v>
      </c>
      <c r="BX265">
        <v>3.6674731182870346E-2</v>
      </c>
      <c r="BY265">
        <v>1</v>
      </c>
      <c r="BZ265">
        <v>54.919827586272731</v>
      </c>
      <c r="CA265">
        <v>0.11728494623730512</v>
      </c>
      <c r="CB265">
        <v>1.6262388966879371E-2</v>
      </c>
      <c r="CC265">
        <v>120.66666666697711</v>
      </c>
      <c r="CD265">
        <v>0</v>
      </c>
      <c r="CE265">
        <v>0.11728494623730512</v>
      </c>
    </row>
    <row r="266" spans="3:83" ht="15.75" customHeight="1" x14ac:dyDescent="0.2">
      <c r="C266" s="284">
        <v>46246.125</v>
      </c>
      <c r="D266">
        <v>2905.4293333292007</v>
      </c>
      <c r="E266">
        <v>2892.5477101206779</v>
      </c>
      <c r="F266">
        <v>1873.8606376647949</v>
      </c>
      <c r="G266">
        <v>1037.6533333361149</v>
      </c>
      <c r="H266">
        <v>398.80461017042398</v>
      </c>
      <c r="I266">
        <v>331.32474576309323</v>
      </c>
      <c r="J266">
        <v>385.64881356060505</v>
      </c>
      <c r="K266" s="481">
        <v>338.30183050781488</v>
      </c>
      <c r="L266">
        <v>416.36881355941296</v>
      </c>
      <c r="M266">
        <v>0</v>
      </c>
      <c r="N266">
        <v>0</v>
      </c>
      <c r="O266">
        <v>0</v>
      </c>
      <c r="P266">
        <v>0</v>
      </c>
      <c r="Q266">
        <v>100.29758454114199</v>
      </c>
      <c r="R266" s="481">
        <v>96.946086956653744</v>
      </c>
      <c r="S266">
        <v>70.915710144676268</v>
      </c>
      <c r="T266">
        <v>0</v>
      </c>
      <c r="U266">
        <v>0</v>
      </c>
      <c r="V266">
        <v>109.02260869555175</v>
      </c>
      <c r="W266">
        <v>0</v>
      </c>
      <c r="X266">
        <v>94.882956838235259</v>
      </c>
      <c r="Y266" s="481">
        <v>0</v>
      </c>
      <c r="Z266">
        <v>0</v>
      </c>
      <c r="AA266">
        <v>97.780539772473276</v>
      </c>
      <c r="AB266">
        <v>25.84375</v>
      </c>
      <c r="AC266">
        <v>103.42053119000047</v>
      </c>
      <c r="AD266">
        <v>0</v>
      </c>
      <c r="AE266">
        <v>0</v>
      </c>
      <c r="AF266" s="481">
        <v>0.16621739129914204</v>
      </c>
      <c r="AG266">
        <v>1.1358695652234019E-2</v>
      </c>
      <c r="AH266">
        <v>149.89130434859544</v>
      </c>
      <c r="AI266">
        <v>326.47276547830552</v>
      </c>
      <c r="AJ266">
        <v>263.0527999997139</v>
      </c>
      <c r="AK266">
        <v>0</v>
      </c>
      <c r="AL266">
        <v>0</v>
      </c>
      <c r="AM266" s="481">
        <v>0</v>
      </c>
      <c r="AN266">
        <v>0</v>
      </c>
      <c r="AO266">
        <v>0</v>
      </c>
      <c r="AP266">
        <v>0</v>
      </c>
      <c r="AQ266">
        <v>0</v>
      </c>
      <c r="AR266">
        <v>0</v>
      </c>
      <c r="AS266">
        <v>0</v>
      </c>
      <c r="AT266" s="481">
        <v>0</v>
      </c>
      <c r="AU266">
        <v>0</v>
      </c>
      <c r="AV266">
        <v>0</v>
      </c>
      <c r="AW266">
        <v>0</v>
      </c>
      <c r="AX266">
        <v>263.86239999998361</v>
      </c>
      <c r="AY266">
        <v>172.84375</v>
      </c>
      <c r="AZ266">
        <v>66.361600000411272</v>
      </c>
      <c r="BB266" s="481">
        <v>73.824999999953434</v>
      </c>
      <c r="BC266">
        <v>60.06926582287997</v>
      </c>
      <c r="BD266">
        <v>72.937316455878317</v>
      </c>
      <c r="BV266" s="481">
        <v>0</v>
      </c>
      <c r="BW266">
        <v>0</v>
      </c>
      <c r="BX266">
        <v>4.3770205119244565E-2</v>
      </c>
      <c r="BY266">
        <v>2</v>
      </c>
      <c r="BZ266">
        <v>55.041666666744277</v>
      </c>
      <c r="CA266">
        <v>0.14431661991602596</v>
      </c>
      <c r="CB266">
        <v>3.9160326086857822E-2</v>
      </c>
      <c r="CC266">
        <v>168.26666666660458</v>
      </c>
      <c r="CD266">
        <v>0</v>
      </c>
      <c r="CE266">
        <v>0.14431661991602596</v>
      </c>
    </row>
    <row r="267" spans="3:83" ht="15.75" customHeight="1" x14ac:dyDescent="0.2">
      <c r="C267" s="284">
        <v>46246.166666666664</v>
      </c>
      <c r="D267">
        <v>2860.3733333349228</v>
      </c>
      <c r="E267">
        <v>2843.7986161112785</v>
      </c>
      <c r="F267">
        <v>1860.3260290026665</v>
      </c>
      <c r="G267">
        <v>1012.1275362223387</v>
      </c>
      <c r="H267">
        <v>404.80258094891906</v>
      </c>
      <c r="I267">
        <v>329.38088135793805</v>
      </c>
      <c r="J267">
        <v>383.96349269151688</v>
      </c>
      <c r="K267" s="481">
        <v>332.67850846797228</v>
      </c>
      <c r="L267">
        <v>397.06901694834232</v>
      </c>
      <c r="M267">
        <v>0</v>
      </c>
      <c r="N267">
        <v>0</v>
      </c>
      <c r="O267">
        <v>0</v>
      </c>
      <c r="P267">
        <v>0</v>
      </c>
      <c r="Q267">
        <v>100.39095652196556</v>
      </c>
      <c r="R267" s="481">
        <v>96.806956521701068</v>
      </c>
      <c r="S267">
        <v>69.617159420624375</v>
      </c>
      <c r="T267">
        <v>0</v>
      </c>
      <c r="U267">
        <v>0</v>
      </c>
      <c r="V267">
        <v>108.63304347824305</v>
      </c>
      <c r="W267">
        <v>0</v>
      </c>
      <c r="X267">
        <v>94.537466157227755</v>
      </c>
      <c r="Y267" s="481">
        <v>0.56640625</v>
      </c>
      <c r="Z267">
        <v>0</v>
      </c>
      <c r="AA267">
        <v>97.833258928731084</v>
      </c>
      <c r="AB267">
        <v>26.219647768884897</v>
      </c>
      <c r="AC267">
        <v>102.9885534606874</v>
      </c>
      <c r="AD267">
        <v>0</v>
      </c>
      <c r="AE267">
        <v>0</v>
      </c>
      <c r="AF267" s="481">
        <v>0.16647826087137219</v>
      </c>
      <c r="AG267">
        <v>1.1798913043548964E-2</v>
      </c>
      <c r="AH267">
        <v>146.97826087009162</v>
      </c>
      <c r="AI267">
        <v>321.24750769254752</v>
      </c>
      <c r="AJ267">
        <v>258.77760000061244</v>
      </c>
      <c r="AK267">
        <v>0</v>
      </c>
      <c r="AL267">
        <v>0</v>
      </c>
      <c r="AM267" s="481">
        <v>0</v>
      </c>
      <c r="AN267">
        <v>0</v>
      </c>
      <c r="AO267">
        <v>0</v>
      </c>
      <c r="AP267">
        <v>0</v>
      </c>
      <c r="AQ267">
        <v>0</v>
      </c>
      <c r="AR267">
        <v>0</v>
      </c>
      <c r="AS267">
        <v>0</v>
      </c>
      <c r="AT267" s="481">
        <v>0</v>
      </c>
      <c r="AU267">
        <v>0</v>
      </c>
      <c r="AV267">
        <v>0</v>
      </c>
      <c r="AW267">
        <v>0</v>
      </c>
      <c r="AX267">
        <v>264.63039999967441</v>
      </c>
      <c r="AY267">
        <v>168.24375000002328</v>
      </c>
      <c r="AZ267">
        <v>66.028800001367927</v>
      </c>
      <c r="BB267" s="481">
        <v>73.903935917769559</v>
      </c>
      <c r="BC267">
        <v>60.057599999941885</v>
      </c>
      <c r="BD267">
        <v>73.523199999704957</v>
      </c>
      <c r="BV267" s="481">
        <v>0</v>
      </c>
      <c r="BW267">
        <v>0</v>
      </c>
      <c r="BX267">
        <v>3.928396739127038E-2</v>
      </c>
      <c r="BY267">
        <v>2</v>
      </c>
      <c r="BZ267">
        <v>54.316666666651145</v>
      </c>
      <c r="CA267">
        <v>0.13577173913017759</v>
      </c>
      <c r="CB267">
        <v>4.1084239130441347E-2</v>
      </c>
      <c r="CC267">
        <v>161.61666666623205</v>
      </c>
      <c r="CD267">
        <v>0</v>
      </c>
      <c r="CE267">
        <v>0.13577173913017759</v>
      </c>
    </row>
    <row r="268" spans="3:83" ht="15.75" customHeight="1" x14ac:dyDescent="0.2">
      <c r="C268" s="284">
        <v>46246.208333333336</v>
      </c>
      <c r="D268">
        <v>2880.853333324194</v>
      </c>
      <c r="E268">
        <v>2881.3408621549606</v>
      </c>
      <c r="F268">
        <v>1865.727999985218</v>
      </c>
      <c r="G268">
        <v>1031.0937971025705</v>
      </c>
      <c r="H268">
        <v>421.25241379067302</v>
      </c>
      <c r="I268">
        <v>322.33437287807465</v>
      </c>
      <c r="J268">
        <v>361.16138865798712</v>
      </c>
      <c r="K268" s="481">
        <v>328.44366101920605</v>
      </c>
      <c r="L268">
        <v>411.7868474572897</v>
      </c>
      <c r="M268">
        <v>0</v>
      </c>
      <c r="N268">
        <v>0</v>
      </c>
      <c r="O268">
        <v>0</v>
      </c>
      <c r="P268">
        <v>11.264000000432134</v>
      </c>
      <c r="Q268">
        <v>100.25368115957826</v>
      </c>
      <c r="R268" s="481">
        <v>96.929391304031014</v>
      </c>
      <c r="S268">
        <v>71.123478260822594</v>
      </c>
      <c r="T268">
        <v>0</v>
      </c>
      <c r="U268">
        <v>0</v>
      </c>
      <c r="V268">
        <v>113.12802675645798</v>
      </c>
      <c r="W268">
        <v>0</v>
      </c>
      <c r="X268">
        <v>94.987378563266248</v>
      </c>
      <c r="Y268" s="481">
        <v>0</v>
      </c>
      <c r="Z268">
        <v>0</v>
      </c>
      <c r="AA268">
        <v>97.415178571362048</v>
      </c>
      <c r="AB268">
        <v>25.991289731115103</v>
      </c>
      <c r="AC268">
        <v>96.488154613412917</v>
      </c>
      <c r="AD268">
        <v>0</v>
      </c>
      <c r="AE268">
        <v>0</v>
      </c>
      <c r="AF268" s="481">
        <v>0.16773913042925415</v>
      </c>
      <c r="AG268">
        <v>1.1918478260895427E-2</v>
      </c>
      <c r="AH268">
        <v>142.95652173832059</v>
      </c>
      <c r="AI268">
        <v>300.88959999987856</v>
      </c>
      <c r="AJ268">
        <v>241.19039999973029</v>
      </c>
      <c r="AK268">
        <v>0</v>
      </c>
      <c r="AL268">
        <v>0</v>
      </c>
      <c r="AM268" s="481">
        <v>0</v>
      </c>
      <c r="AN268">
        <v>0</v>
      </c>
      <c r="AO268">
        <v>0</v>
      </c>
      <c r="AP268">
        <v>0</v>
      </c>
      <c r="AQ268">
        <v>0</v>
      </c>
      <c r="AR268">
        <v>0</v>
      </c>
      <c r="AS268">
        <v>0</v>
      </c>
      <c r="AT268" s="481">
        <v>0</v>
      </c>
      <c r="AU268">
        <v>0</v>
      </c>
      <c r="AV268">
        <v>0</v>
      </c>
      <c r="AW268">
        <v>0</v>
      </c>
      <c r="AX268">
        <v>265.4336000001058</v>
      </c>
      <c r="AY268">
        <v>170.01718750002328</v>
      </c>
      <c r="AZ268">
        <v>67.564799999818206</v>
      </c>
      <c r="BB268" s="481">
        <v>74.688251582323574</v>
      </c>
      <c r="BC268">
        <v>60.85120000038296</v>
      </c>
      <c r="BD268">
        <v>73.52320000063628</v>
      </c>
      <c r="BV268" s="481">
        <v>0</v>
      </c>
      <c r="BW268">
        <v>0</v>
      </c>
      <c r="BX268">
        <v>4.1914402174029419E-2</v>
      </c>
      <c r="BY268">
        <v>1</v>
      </c>
      <c r="BZ268">
        <v>54.994632768444717</v>
      </c>
      <c r="CA268">
        <v>0.14548913043472567</v>
      </c>
      <c r="CB268">
        <v>3.9217391304418925E-2</v>
      </c>
      <c r="CC268">
        <v>163.625</v>
      </c>
      <c r="CD268">
        <v>0</v>
      </c>
      <c r="CE268">
        <v>0.14548913043472567</v>
      </c>
    </row>
    <row r="269" spans="3:83" ht="15.75" customHeight="1" x14ac:dyDescent="0.2">
      <c r="C269" s="284">
        <v>46246.25</v>
      </c>
      <c r="D269">
        <v>2791.4239999949932</v>
      </c>
      <c r="E269">
        <v>2758.2701449096203</v>
      </c>
      <c r="F269">
        <v>1726.0137304961681</v>
      </c>
      <c r="G269">
        <v>1051.4550724625587</v>
      </c>
      <c r="H269">
        <v>399.14813793078065</v>
      </c>
      <c r="I269">
        <v>322.8897627145052</v>
      </c>
      <c r="J269">
        <v>357.75723203271627</v>
      </c>
      <c r="K269" s="481">
        <v>304.00650847703218</v>
      </c>
      <c r="L269">
        <v>349.53424840420485</v>
      </c>
      <c r="M269">
        <v>0</v>
      </c>
      <c r="N269">
        <v>0</v>
      </c>
      <c r="O269">
        <v>0</v>
      </c>
      <c r="P269">
        <v>13.824000000022352</v>
      </c>
      <c r="Q269">
        <v>97.639884057920426</v>
      </c>
      <c r="R269" s="481">
        <v>96.356173913460225</v>
      </c>
      <c r="S269">
        <v>64.491717875003815</v>
      </c>
      <c r="T269">
        <v>0</v>
      </c>
      <c r="U269">
        <v>0</v>
      </c>
      <c r="V269">
        <v>109.14675585273653</v>
      </c>
      <c r="W269">
        <v>0</v>
      </c>
      <c r="X269">
        <v>94.524844720494002</v>
      </c>
      <c r="Y269" s="481">
        <v>0.54296875</v>
      </c>
      <c r="Z269">
        <v>1.5479425466037355</v>
      </c>
      <c r="AA269">
        <v>85.665624999906868</v>
      </c>
      <c r="AB269">
        <v>26.729166666511446</v>
      </c>
      <c r="AC269">
        <v>108.90312500018626</v>
      </c>
      <c r="AD269">
        <v>0</v>
      </c>
      <c r="AE269">
        <v>0</v>
      </c>
      <c r="AF269" s="481">
        <v>0.16573913044339861</v>
      </c>
      <c r="AG269">
        <v>1.1157608695611998E-2</v>
      </c>
      <c r="AH269">
        <v>117.06521739158779</v>
      </c>
      <c r="AI269">
        <v>321.75578536582179</v>
      </c>
      <c r="AJ269">
        <v>259.72480000089854</v>
      </c>
      <c r="AK269">
        <v>0</v>
      </c>
      <c r="AL269">
        <v>0</v>
      </c>
      <c r="AM269" s="481">
        <v>0</v>
      </c>
      <c r="AN269">
        <v>0</v>
      </c>
      <c r="AO269">
        <v>0</v>
      </c>
      <c r="AP269">
        <v>0</v>
      </c>
      <c r="AQ269">
        <v>0</v>
      </c>
      <c r="AR269">
        <v>0</v>
      </c>
      <c r="AS269">
        <v>0</v>
      </c>
      <c r="AT269" s="481">
        <v>0</v>
      </c>
      <c r="AU269">
        <v>0</v>
      </c>
      <c r="AV269">
        <v>0</v>
      </c>
      <c r="AW269">
        <v>0</v>
      </c>
      <c r="AX269">
        <v>270.40640000021085</v>
      </c>
      <c r="AY269">
        <v>167.58515624993015</v>
      </c>
      <c r="AZ269">
        <v>65.209599999710917</v>
      </c>
      <c r="BB269" s="481">
        <v>77.000781249953434</v>
      </c>
      <c r="BC269">
        <v>62.694399999454618</v>
      </c>
      <c r="BD269">
        <v>73.534865822643042</v>
      </c>
      <c r="BV269" s="481">
        <v>1.5479425466037355</v>
      </c>
      <c r="BW269">
        <v>1.8125</v>
      </c>
      <c r="BX269">
        <v>4.8505434779144707E-4</v>
      </c>
      <c r="BY269">
        <v>6</v>
      </c>
      <c r="BZ269">
        <v>57.915783898206428</v>
      </c>
      <c r="CA269">
        <v>0.13743863955096458</v>
      </c>
      <c r="CB269">
        <v>2.1277173913176739E-2</v>
      </c>
      <c r="CC269">
        <v>145.79166666697711</v>
      </c>
      <c r="CD269">
        <v>0</v>
      </c>
      <c r="CE269">
        <v>0.13743863955096458</v>
      </c>
    </row>
    <row r="270" spans="3:83" ht="15.75" customHeight="1" x14ac:dyDescent="0.2">
      <c r="C270" s="284">
        <v>46246.291666666664</v>
      </c>
      <c r="D270">
        <v>2859.6212429404259</v>
      </c>
      <c r="E270">
        <v>2858.6124361753464</v>
      </c>
      <c r="F270">
        <v>1804.383637458086</v>
      </c>
      <c r="G270">
        <v>1079.623159751296</v>
      </c>
      <c r="H270">
        <v>380.61092751845717</v>
      </c>
      <c r="I270">
        <v>352.32297126203775</v>
      </c>
      <c r="J270">
        <v>375.19657350331545</v>
      </c>
      <c r="K270" s="481">
        <v>330.13347482681274</v>
      </c>
      <c r="L270">
        <v>358.68640729039907</v>
      </c>
      <c r="M270">
        <v>0</v>
      </c>
      <c r="N270">
        <v>0</v>
      </c>
      <c r="O270">
        <v>0</v>
      </c>
      <c r="P270">
        <v>11.152695651166141</v>
      </c>
      <c r="Q270">
        <v>100.49669565213844</v>
      </c>
      <c r="R270" s="481">
        <v>97.135304347611964</v>
      </c>
      <c r="S270">
        <v>50.60810821224004</v>
      </c>
      <c r="T270">
        <v>0</v>
      </c>
      <c r="U270">
        <v>0</v>
      </c>
      <c r="V270">
        <v>109.25634782575071</v>
      </c>
      <c r="W270">
        <v>0</v>
      </c>
      <c r="X270">
        <v>94.852484472095966</v>
      </c>
      <c r="Y270" s="481">
        <v>0</v>
      </c>
      <c r="Z270">
        <v>9.3099767080275342</v>
      </c>
      <c r="AA270">
        <v>101.36562500009313</v>
      </c>
      <c r="AB270">
        <v>26.909282700624317</v>
      </c>
      <c r="AC270">
        <v>128.22187499981374</v>
      </c>
      <c r="AD270">
        <v>0</v>
      </c>
      <c r="AE270">
        <v>0</v>
      </c>
      <c r="AF270" s="481">
        <v>0.16573913043612265</v>
      </c>
      <c r="AG270">
        <v>1.1184782608552268E-2</v>
      </c>
      <c r="AH270">
        <v>143.69565217383206</v>
      </c>
      <c r="AI270">
        <v>324.34981463430449</v>
      </c>
      <c r="AJ270">
        <v>261.46559999883175</v>
      </c>
      <c r="AK270">
        <v>0</v>
      </c>
      <c r="AL270">
        <v>0</v>
      </c>
      <c r="AM270" s="481">
        <v>0</v>
      </c>
      <c r="AN270">
        <v>0</v>
      </c>
      <c r="AO270">
        <v>0</v>
      </c>
      <c r="AP270">
        <v>0</v>
      </c>
      <c r="AQ270">
        <v>0</v>
      </c>
      <c r="AR270">
        <v>0</v>
      </c>
      <c r="AS270">
        <v>0</v>
      </c>
      <c r="AT270" s="481">
        <v>0</v>
      </c>
      <c r="AU270">
        <v>0</v>
      </c>
      <c r="AV270">
        <v>0</v>
      </c>
      <c r="AW270">
        <v>0</v>
      </c>
      <c r="AX270">
        <v>284.08000000007451</v>
      </c>
      <c r="AY270">
        <v>156.93906250002328</v>
      </c>
      <c r="AZ270">
        <v>69.407999999821186</v>
      </c>
      <c r="BB270" s="481">
        <v>79.19140625</v>
      </c>
      <c r="BC270">
        <v>64.75892658252269</v>
      </c>
      <c r="BD270">
        <v>75.764334176667035</v>
      </c>
      <c r="BV270" s="481">
        <v>9.3099767080275342</v>
      </c>
      <c r="BW270">
        <v>12.978125000023283</v>
      </c>
      <c r="BX270">
        <v>1.5201612902728812E-3</v>
      </c>
      <c r="BY270">
        <v>2</v>
      </c>
      <c r="BZ270">
        <v>53.618749999906868</v>
      </c>
      <c r="CA270">
        <v>0.13438172042970109</v>
      </c>
      <c r="CB270">
        <v>3.2983695652092138E-2</v>
      </c>
      <c r="CC270">
        <v>151.06666666641831</v>
      </c>
      <c r="CD270">
        <v>0</v>
      </c>
      <c r="CE270">
        <v>0.13438172042970109</v>
      </c>
    </row>
    <row r="271" spans="3:83" ht="15.75" customHeight="1" x14ac:dyDescent="0.2">
      <c r="C271" s="284">
        <v>46246.333333333336</v>
      </c>
      <c r="D271">
        <v>2861.1254237294197</v>
      </c>
      <c r="E271">
        <v>2862.8168971836567</v>
      </c>
      <c r="F271">
        <v>1835.9562552273273</v>
      </c>
      <c r="G271">
        <v>1038.5431011170149</v>
      </c>
      <c r="H271">
        <v>345.93472765758634</v>
      </c>
      <c r="I271">
        <v>342.15729992464185</v>
      </c>
      <c r="J271">
        <v>365.82632304728031</v>
      </c>
      <c r="K271" s="481">
        <v>325.36537262797356</v>
      </c>
      <c r="L271">
        <v>446.36537820473313</v>
      </c>
      <c r="M271">
        <v>0</v>
      </c>
      <c r="N271">
        <v>0</v>
      </c>
      <c r="O271">
        <v>0</v>
      </c>
      <c r="P271">
        <v>2.1593043487519026</v>
      </c>
      <c r="Q271">
        <v>100.4020869564265</v>
      </c>
      <c r="R271" s="481">
        <v>96.851478260941803</v>
      </c>
      <c r="S271">
        <v>26.100869565270841</v>
      </c>
      <c r="T271">
        <v>0</v>
      </c>
      <c r="U271">
        <v>0</v>
      </c>
      <c r="V271">
        <v>110.83686956577003</v>
      </c>
      <c r="W271">
        <v>0</v>
      </c>
      <c r="X271">
        <v>94.753881987649947</v>
      </c>
      <c r="Y271" s="481">
        <v>0.53564453125</v>
      </c>
      <c r="Z271">
        <v>20.55809637036873</v>
      </c>
      <c r="AA271">
        <v>110.1875</v>
      </c>
      <c r="AB271">
        <v>27.525613132864237</v>
      </c>
      <c r="AC271">
        <v>123.328125</v>
      </c>
      <c r="AD271">
        <v>0</v>
      </c>
      <c r="AE271">
        <v>0</v>
      </c>
      <c r="AF271" s="481">
        <v>0.16572604019893333</v>
      </c>
      <c r="AG271">
        <v>1.1357994389982196E-2</v>
      </c>
      <c r="AH271">
        <v>142.62459093052894</v>
      </c>
      <c r="AI271">
        <v>321.60959999985062</v>
      </c>
      <c r="AJ271">
        <v>258.75200000032783</v>
      </c>
      <c r="AK271">
        <v>0</v>
      </c>
      <c r="AL271">
        <v>0</v>
      </c>
      <c r="AM271" s="481">
        <v>0</v>
      </c>
      <c r="AN271">
        <v>0</v>
      </c>
      <c r="AO271">
        <v>0</v>
      </c>
      <c r="AP271">
        <v>0</v>
      </c>
      <c r="AQ271">
        <v>0</v>
      </c>
      <c r="AR271">
        <v>0</v>
      </c>
      <c r="AS271">
        <v>0</v>
      </c>
      <c r="AT271" s="481">
        <v>0</v>
      </c>
      <c r="AU271">
        <v>0</v>
      </c>
      <c r="AV271">
        <v>0</v>
      </c>
      <c r="AW271">
        <v>0</v>
      </c>
      <c r="AX271">
        <v>283.86879999982193</v>
      </c>
      <c r="AY271">
        <v>144.56953125004657</v>
      </c>
      <c r="AZ271">
        <v>59.584891138598323</v>
      </c>
      <c r="BB271" s="481">
        <v>80.905953322770074</v>
      </c>
      <c r="BC271">
        <v>66.456303797662258</v>
      </c>
      <c r="BD271">
        <v>77.239412658847868</v>
      </c>
      <c r="BV271" s="481">
        <v>20.55809637036873</v>
      </c>
      <c r="BW271">
        <v>32.512499999953434</v>
      </c>
      <c r="BX271">
        <v>1.0446908602034455E-2</v>
      </c>
      <c r="BY271">
        <v>1</v>
      </c>
      <c r="BZ271">
        <v>54.768750000046566</v>
      </c>
      <c r="CA271">
        <v>0.15673118279664777</v>
      </c>
      <c r="CB271">
        <v>2.8051075268876957E-2</v>
      </c>
      <c r="CC271">
        <v>186.21666666679084</v>
      </c>
      <c r="CD271">
        <v>0</v>
      </c>
      <c r="CE271">
        <v>0.15673118279664777</v>
      </c>
    </row>
    <row r="272" spans="3:83" ht="15.75" customHeight="1" x14ac:dyDescent="0.2">
      <c r="C272" s="284">
        <v>46246.375</v>
      </c>
      <c r="D272">
        <v>2818.7306666970253</v>
      </c>
      <c r="E272">
        <v>2797.4789565205574</v>
      </c>
      <c r="F272">
        <v>1787.9930434823036</v>
      </c>
      <c r="G272">
        <v>1031.8506666719913</v>
      </c>
      <c r="H272">
        <v>363.60199181362987</v>
      </c>
      <c r="I272">
        <v>307.40827118605375</v>
      </c>
      <c r="J272">
        <v>374.87736294418573</v>
      </c>
      <c r="K272" s="481">
        <v>312.05966102331877</v>
      </c>
      <c r="L272">
        <v>429.42047457396984</v>
      </c>
      <c r="M272">
        <v>0</v>
      </c>
      <c r="N272">
        <v>0</v>
      </c>
      <c r="O272">
        <v>0</v>
      </c>
      <c r="P272">
        <v>28.160000000149012</v>
      </c>
      <c r="Q272">
        <v>100.50844444427639</v>
      </c>
      <c r="R272" s="481">
        <v>96.862608695402741</v>
      </c>
      <c r="S272">
        <v>6.7450434779748321</v>
      </c>
      <c r="T272">
        <v>0</v>
      </c>
      <c r="U272">
        <v>0</v>
      </c>
      <c r="V272">
        <v>133.87686956487596</v>
      </c>
      <c r="W272">
        <v>0</v>
      </c>
      <c r="X272">
        <v>94.732142857275903</v>
      </c>
      <c r="Y272" s="481">
        <v>0</v>
      </c>
      <c r="Z272">
        <v>30.08708996506175</v>
      </c>
      <c r="AA272">
        <v>105.41226708097383</v>
      </c>
      <c r="AB272">
        <v>27.677878617774695</v>
      </c>
      <c r="AC272">
        <v>100.91369742993265</v>
      </c>
      <c r="AD272">
        <v>0</v>
      </c>
      <c r="AE272">
        <v>0</v>
      </c>
      <c r="AF272" s="481">
        <v>0.16574193548512994</v>
      </c>
      <c r="AG272">
        <v>1.1358870967796975E-2</v>
      </c>
      <c r="AH272">
        <v>126.63978494610637</v>
      </c>
      <c r="AI272">
        <v>314.77439999999478</v>
      </c>
      <c r="AJ272">
        <v>253.12426666729152</v>
      </c>
      <c r="AK272">
        <v>0</v>
      </c>
      <c r="AL272">
        <v>0</v>
      </c>
      <c r="AM272" s="481">
        <v>0</v>
      </c>
      <c r="AN272">
        <v>0</v>
      </c>
      <c r="AO272">
        <v>0</v>
      </c>
      <c r="AP272">
        <v>0</v>
      </c>
      <c r="AQ272">
        <v>0</v>
      </c>
      <c r="AR272">
        <v>0</v>
      </c>
      <c r="AS272">
        <v>0</v>
      </c>
      <c r="AT272" s="481">
        <v>0</v>
      </c>
      <c r="AU272">
        <v>0</v>
      </c>
      <c r="AV272">
        <v>0</v>
      </c>
      <c r="AW272">
        <v>0</v>
      </c>
      <c r="AX272">
        <v>281.24159999983385</v>
      </c>
      <c r="AY272">
        <v>130.08437499997672</v>
      </c>
      <c r="AZ272">
        <v>50.680708860978484</v>
      </c>
      <c r="BB272" s="481">
        <v>81.744046677136794</v>
      </c>
      <c r="BC272">
        <v>67.632769620977342</v>
      </c>
      <c r="BD272">
        <v>79.771787341684103</v>
      </c>
      <c r="BV272" s="481">
        <v>30.08708996506175</v>
      </c>
      <c r="BW272">
        <v>35.213541666744277</v>
      </c>
      <c r="BX272">
        <v>3.3697332281576564E-2</v>
      </c>
      <c r="BY272">
        <v>2</v>
      </c>
      <c r="BZ272">
        <v>54.785699152620509</v>
      </c>
      <c r="CA272">
        <v>0.15481720430034329</v>
      </c>
      <c r="CB272">
        <v>3.6637096774029487E-2</v>
      </c>
      <c r="CC272">
        <v>147.17711864411831</v>
      </c>
      <c r="CD272">
        <v>0</v>
      </c>
      <c r="CE272">
        <v>0.15481720430034329</v>
      </c>
    </row>
    <row r="273" spans="3:83" ht="15.75" customHeight="1" x14ac:dyDescent="0.2">
      <c r="C273" s="284">
        <v>46246.416666666664</v>
      </c>
      <c r="D273">
        <v>2759.7287618815899</v>
      </c>
      <c r="E273">
        <v>2747.6273291707039</v>
      </c>
      <c r="F273">
        <v>1777.7592558264732</v>
      </c>
      <c r="G273">
        <v>988.22965987026691</v>
      </c>
      <c r="H273">
        <v>352.73481954261661</v>
      </c>
      <c r="I273">
        <v>311.90729977935553</v>
      </c>
      <c r="J273">
        <v>355.61532254517078</v>
      </c>
      <c r="K273" s="481">
        <v>325.42611359804869</v>
      </c>
      <c r="L273">
        <v>411.73955366015434</v>
      </c>
      <c r="M273">
        <v>0</v>
      </c>
      <c r="N273">
        <v>0</v>
      </c>
      <c r="O273">
        <v>0</v>
      </c>
      <c r="P273">
        <v>22.824727272614837</v>
      </c>
      <c r="Q273">
        <v>99.849622470326722</v>
      </c>
      <c r="R273" s="481">
        <v>96.238231234718114</v>
      </c>
      <c r="S273">
        <v>5.5429565217345953</v>
      </c>
      <c r="T273">
        <v>0</v>
      </c>
      <c r="U273">
        <v>0</v>
      </c>
      <c r="V273">
        <v>135.51334430091083</v>
      </c>
      <c r="W273">
        <v>0</v>
      </c>
      <c r="X273">
        <v>94.542857142630965</v>
      </c>
      <c r="Y273" s="481">
        <v>0</v>
      </c>
      <c r="Z273">
        <v>35.551824534137268</v>
      </c>
      <c r="AA273">
        <v>104.24534161482006</v>
      </c>
      <c r="AB273">
        <v>27.570558882318437</v>
      </c>
      <c r="AC273">
        <v>115.02067757025361</v>
      </c>
      <c r="AD273">
        <v>0</v>
      </c>
      <c r="AE273">
        <v>0</v>
      </c>
      <c r="AF273" s="481">
        <v>0.16574193548149196</v>
      </c>
      <c r="AG273">
        <v>1.198387096769693E-2</v>
      </c>
      <c r="AH273">
        <v>140.53763440810144</v>
      </c>
      <c r="AI273">
        <v>317.70880000013858</v>
      </c>
      <c r="AJ273">
        <v>255.58646153844893</v>
      </c>
      <c r="AK273">
        <v>0</v>
      </c>
      <c r="AL273">
        <v>0</v>
      </c>
      <c r="AM273" s="481">
        <v>0</v>
      </c>
      <c r="AN273">
        <v>0</v>
      </c>
      <c r="AO273">
        <v>0</v>
      </c>
      <c r="AP273">
        <v>0</v>
      </c>
      <c r="AQ273">
        <v>0</v>
      </c>
      <c r="AR273">
        <v>0</v>
      </c>
      <c r="AS273">
        <v>0</v>
      </c>
      <c r="AT273" s="481">
        <v>0</v>
      </c>
      <c r="AU273">
        <v>0</v>
      </c>
      <c r="AV273">
        <v>0</v>
      </c>
      <c r="AW273">
        <v>0</v>
      </c>
      <c r="AX273">
        <v>265.91039999993518</v>
      </c>
      <c r="AY273">
        <v>131.01249999995343</v>
      </c>
      <c r="AZ273">
        <v>44.006400000303984</v>
      </c>
      <c r="BB273" s="481">
        <v>81.885937500046566</v>
      </c>
      <c r="BC273">
        <v>67.654399999417365</v>
      </c>
      <c r="BD273">
        <v>78.979840000160038</v>
      </c>
      <c r="BV273" s="481">
        <v>35.551824534137268</v>
      </c>
      <c r="BW273">
        <v>32.079166666604578</v>
      </c>
      <c r="BX273">
        <v>2.8137228260675329E-2</v>
      </c>
      <c r="BY273">
        <v>2</v>
      </c>
      <c r="BZ273">
        <v>53.833050847519189</v>
      </c>
      <c r="CA273">
        <v>0.13077255727057491</v>
      </c>
      <c r="CB273">
        <v>2.2958333333235714E-2</v>
      </c>
      <c r="CC273">
        <v>161.10621468909085</v>
      </c>
      <c r="CD273">
        <v>0</v>
      </c>
      <c r="CE273">
        <v>0.13077255727057491</v>
      </c>
    </row>
    <row r="274" spans="3:83" ht="15.75" customHeight="1" x14ac:dyDescent="0.2">
      <c r="C274" s="284">
        <v>46246.458333333336</v>
      </c>
      <c r="D274">
        <v>2773.9672380983829</v>
      </c>
      <c r="E274">
        <v>2773.8697142899036</v>
      </c>
      <c r="F274">
        <v>1771.8699615597725</v>
      </c>
      <c r="G274">
        <v>1010.9596734642982</v>
      </c>
      <c r="H274">
        <v>401.99830588325858</v>
      </c>
      <c r="I274">
        <v>288.12198835611343</v>
      </c>
      <c r="J274">
        <v>357.71349101513624</v>
      </c>
      <c r="K274" s="481">
        <v>323.75517453998327</v>
      </c>
      <c r="L274">
        <v>397.94939549267292</v>
      </c>
      <c r="M274">
        <v>0</v>
      </c>
      <c r="N274">
        <v>0</v>
      </c>
      <c r="O274">
        <v>0</v>
      </c>
      <c r="P274">
        <v>36.611794466152787</v>
      </c>
      <c r="Q274">
        <v>99.779177530203015</v>
      </c>
      <c r="R274" s="481">
        <v>96.535333983134478</v>
      </c>
      <c r="S274">
        <v>7.1680000005289912</v>
      </c>
      <c r="T274">
        <v>0</v>
      </c>
      <c r="U274">
        <v>0</v>
      </c>
      <c r="V274">
        <v>160.15552526433021</v>
      </c>
      <c r="W274">
        <v>0</v>
      </c>
      <c r="X274">
        <v>94.186956521589309</v>
      </c>
      <c r="Y274" s="481">
        <v>0</v>
      </c>
      <c r="Z274">
        <v>35.914596273330972</v>
      </c>
      <c r="AA274">
        <v>97.489130434580147</v>
      </c>
      <c r="AB274">
        <v>26.668633540160954</v>
      </c>
      <c r="AC274">
        <v>98.334549689665437</v>
      </c>
      <c r="AD274">
        <v>0</v>
      </c>
      <c r="AE274">
        <v>0</v>
      </c>
      <c r="AF274" s="481">
        <v>0.16374193548472249</v>
      </c>
      <c r="AG274">
        <v>1.1608870967620533E-2</v>
      </c>
      <c r="AH274">
        <v>141.3494623657316</v>
      </c>
      <c r="AI274">
        <v>298.02723902417347</v>
      </c>
      <c r="AJ274">
        <v>237.93887179438025</v>
      </c>
      <c r="AK274">
        <v>0</v>
      </c>
      <c r="AL274">
        <v>0</v>
      </c>
      <c r="AM274" s="481">
        <v>0</v>
      </c>
      <c r="AN274">
        <v>0</v>
      </c>
      <c r="AO274">
        <v>0</v>
      </c>
      <c r="AP274">
        <v>0</v>
      </c>
      <c r="AQ274">
        <v>0</v>
      </c>
      <c r="AR274">
        <v>0</v>
      </c>
      <c r="AS274">
        <v>0</v>
      </c>
      <c r="AT274" s="481">
        <v>0</v>
      </c>
      <c r="AU274">
        <v>0</v>
      </c>
      <c r="AV274">
        <v>0</v>
      </c>
      <c r="AW274">
        <v>0</v>
      </c>
      <c r="AX274">
        <v>262.32640000013635</v>
      </c>
      <c r="AY274">
        <v>135.86171874997672</v>
      </c>
      <c r="AZ274">
        <v>43.775999998673797</v>
      </c>
      <c r="BB274" s="481">
        <v>82.501562500023283</v>
      </c>
      <c r="BC274">
        <v>67.983311392366886</v>
      </c>
      <c r="BD274">
        <v>79.153701463714242</v>
      </c>
      <c r="BV274" s="481">
        <v>35.914596273330972</v>
      </c>
      <c r="BW274">
        <v>28.996327683678828</v>
      </c>
      <c r="BX274">
        <v>5.7336956524522975E-4</v>
      </c>
      <c r="BY274">
        <v>1</v>
      </c>
      <c r="BZ274">
        <v>53.833333333255723</v>
      </c>
      <c r="CA274">
        <v>0.14423819541752891</v>
      </c>
      <c r="CB274">
        <v>3.6690451145432235E-2</v>
      </c>
      <c r="CC274">
        <v>165.68333333358169</v>
      </c>
      <c r="CD274">
        <v>0</v>
      </c>
      <c r="CE274">
        <v>0.14423819541752891</v>
      </c>
    </row>
    <row r="275" spans="3:83" ht="15.75" customHeight="1" x14ac:dyDescent="0.2">
      <c r="C275" s="284">
        <v>46246.5</v>
      </c>
      <c r="D275">
        <v>2764.0282898545265</v>
      </c>
      <c r="E275">
        <v>2747.7333333492279</v>
      </c>
      <c r="F275">
        <v>1731.7175652086735</v>
      </c>
      <c r="G275">
        <v>1041.0963478237391</v>
      </c>
      <c r="H275">
        <v>351.15216271206737</v>
      </c>
      <c r="I275">
        <v>291.6598573923111</v>
      </c>
      <c r="J275">
        <v>361.14223729074001</v>
      </c>
      <c r="K275" s="481">
        <v>319.62684745341539</v>
      </c>
      <c r="L275">
        <v>402.44935593381524</v>
      </c>
      <c r="M275">
        <v>0</v>
      </c>
      <c r="N275">
        <v>0</v>
      </c>
      <c r="O275">
        <v>0</v>
      </c>
      <c r="P275">
        <v>38.021565217524767</v>
      </c>
      <c r="Q275">
        <v>100.04640772892162</v>
      </c>
      <c r="R275" s="481">
        <v>96.211478260811418</v>
      </c>
      <c r="S275">
        <v>1.5359999993816018</v>
      </c>
      <c r="T275">
        <v>0</v>
      </c>
      <c r="U275">
        <v>0</v>
      </c>
      <c r="V275">
        <v>125.97426086943597</v>
      </c>
      <c r="W275">
        <v>0</v>
      </c>
      <c r="X275">
        <v>94.411490683443844</v>
      </c>
      <c r="Y275" s="481">
        <v>0</v>
      </c>
      <c r="Z275">
        <v>38.190799689444248</v>
      </c>
      <c r="AA275">
        <v>98.121118012350053</v>
      </c>
      <c r="AB275">
        <v>17.811555138789117</v>
      </c>
      <c r="AC275">
        <v>111.1428571427241</v>
      </c>
      <c r="AD275">
        <v>0</v>
      </c>
      <c r="AE275">
        <v>0</v>
      </c>
      <c r="AF275" s="481">
        <v>0.16574193548149196</v>
      </c>
      <c r="AG275">
        <v>1.1608870967847906E-2</v>
      </c>
      <c r="AH275">
        <v>132.28330995794386</v>
      </c>
      <c r="AI275">
        <v>298.62556097563356</v>
      </c>
      <c r="AJ275">
        <v>238.71999999973923</v>
      </c>
      <c r="AK275">
        <v>0</v>
      </c>
      <c r="AL275">
        <v>0</v>
      </c>
      <c r="AM275" s="481">
        <v>0</v>
      </c>
      <c r="AN275">
        <v>0</v>
      </c>
      <c r="AO275">
        <v>0</v>
      </c>
      <c r="AP275">
        <v>0</v>
      </c>
      <c r="AQ275">
        <v>0</v>
      </c>
      <c r="AR275">
        <v>0</v>
      </c>
      <c r="AS275">
        <v>0</v>
      </c>
      <c r="AT275" s="481">
        <v>0</v>
      </c>
      <c r="AU275">
        <v>0</v>
      </c>
      <c r="AV275">
        <v>0</v>
      </c>
      <c r="AW275">
        <v>0</v>
      </c>
      <c r="AX275">
        <v>262.5824000001885</v>
      </c>
      <c r="AY275">
        <v>143.46015625004657</v>
      </c>
      <c r="AZ275">
        <v>44.774400001391768</v>
      </c>
      <c r="BB275" s="481">
        <v>82.23541375703644</v>
      </c>
      <c r="BC275">
        <v>67.802760738879442</v>
      </c>
      <c r="BD275">
        <v>79.038369647227228</v>
      </c>
      <c r="BV275" s="481">
        <v>38.190799689444248</v>
      </c>
      <c r="BW275">
        <v>27.849505649646744</v>
      </c>
      <c r="BX275">
        <v>3.9838709678861051E-3</v>
      </c>
      <c r="BY275">
        <v>2</v>
      </c>
      <c r="BZ275">
        <v>54.850000000093132</v>
      </c>
      <c r="CA275">
        <v>0.1411827956990237</v>
      </c>
      <c r="CB275">
        <v>3.842917251063227E-2</v>
      </c>
      <c r="CC275">
        <v>170.57485875673592</v>
      </c>
      <c r="CD275">
        <v>0</v>
      </c>
      <c r="CE275">
        <v>0.1411827956990237</v>
      </c>
    </row>
    <row r="276" spans="3:83" ht="15.75" customHeight="1" x14ac:dyDescent="0.2">
      <c r="C276" s="284">
        <v>46246.541666666664</v>
      </c>
      <c r="D276">
        <v>2876.4605217576027</v>
      </c>
      <c r="E276">
        <v>2873.3143188357353</v>
      </c>
      <c r="F276">
        <v>1829.3092173933983</v>
      </c>
      <c r="G276">
        <v>1051.6183188408613</v>
      </c>
      <c r="H276">
        <v>416.88949152454734</v>
      </c>
      <c r="I276">
        <v>309.79261718317866</v>
      </c>
      <c r="J276">
        <v>369.40366102010012</v>
      </c>
      <c r="K276" s="481">
        <v>300.25762712210417</v>
      </c>
      <c r="L276">
        <v>431.22549152374268</v>
      </c>
      <c r="M276">
        <v>0</v>
      </c>
      <c r="N276">
        <v>0</v>
      </c>
      <c r="O276">
        <v>0</v>
      </c>
      <c r="P276">
        <v>35.216695652343333</v>
      </c>
      <c r="Q276">
        <v>100.0848695654422</v>
      </c>
      <c r="R276" s="481">
        <v>96.556521738879383</v>
      </c>
      <c r="S276">
        <v>1.0240000002086163</v>
      </c>
      <c r="T276">
        <v>0</v>
      </c>
      <c r="U276">
        <v>0</v>
      </c>
      <c r="V276">
        <v>186.25669565238059</v>
      </c>
      <c r="W276">
        <v>0</v>
      </c>
      <c r="X276">
        <v>94.160927794873714</v>
      </c>
      <c r="Y276" s="481">
        <v>0</v>
      </c>
      <c r="Z276">
        <v>39.092603600525763</v>
      </c>
      <c r="AA276">
        <v>101.58850931702182</v>
      </c>
      <c r="AB276">
        <v>27.006767842918634</v>
      </c>
      <c r="AC276">
        <v>117.48447204940021</v>
      </c>
      <c r="AD276">
        <v>0</v>
      </c>
      <c r="AE276">
        <v>0</v>
      </c>
      <c r="AF276" s="481">
        <v>0.16563440860045375</v>
      </c>
      <c r="AG276">
        <v>1.1606182795731002E-2</v>
      </c>
      <c r="AH276">
        <v>115.29733520373702</v>
      </c>
      <c r="AI276">
        <v>301.56159999989904</v>
      </c>
      <c r="AJ276">
        <v>241.71520000044256</v>
      </c>
      <c r="AK276">
        <v>0</v>
      </c>
      <c r="AL276">
        <v>0</v>
      </c>
      <c r="AM276" s="481">
        <v>0</v>
      </c>
      <c r="AN276">
        <v>0</v>
      </c>
      <c r="AO276">
        <v>0</v>
      </c>
      <c r="AP276">
        <v>0</v>
      </c>
      <c r="AQ276">
        <v>0</v>
      </c>
      <c r="AR276">
        <v>0</v>
      </c>
      <c r="AS276">
        <v>0</v>
      </c>
      <c r="AT276" s="481">
        <v>0</v>
      </c>
      <c r="AU276">
        <v>0</v>
      </c>
      <c r="AV276">
        <v>0</v>
      </c>
      <c r="AW276">
        <v>0</v>
      </c>
      <c r="AX276">
        <v>268.40639999974519</v>
      </c>
      <c r="AY276">
        <v>147.40234375</v>
      </c>
      <c r="AZ276">
        <v>44.019200000911951</v>
      </c>
      <c r="BB276" s="481">
        <v>80.12396124296356</v>
      </c>
      <c r="BC276">
        <v>66.020164603367448</v>
      </c>
      <c r="BD276">
        <v>77.561641830019653</v>
      </c>
      <c r="BV276" s="481">
        <v>39.092603600525763</v>
      </c>
      <c r="BW276">
        <v>27.454166666720994</v>
      </c>
      <c r="BX276">
        <v>2.696774193566398E-2</v>
      </c>
      <c r="BY276">
        <v>2</v>
      </c>
      <c r="BZ276">
        <v>55.091666666558012</v>
      </c>
      <c r="CA276">
        <v>0.1421182795702407</v>
      </c>
      <c r="CB276">
        <v>4.0737903225817718E-2</v>
      </c>
      <c r="CC276">
        <v>173.09180790930986</v>
      </c>
      <c r="CD276">
        <v>0</v>
      </c>
      <c r="CE276">
        <v>0.1421182795702407</v>
      </c>
    </row>
    <row r="277" spans="3:83" ht="15.75" customHeight="1" x14ac:dyDescent="0.2">
      <c r="C277" s="284">
        <v>46246.583333333336</v>
      </c>
      <c r="D277">
        <v>2745.3885217308998</v>
      </c>
      <c r="E277">
        <v>2732.0616811513901</v>
      </c>
      <c r="F277">
        <v>1760.5973333418369</v>
      </c>
      <c r="G277">
        <v>1003.8613333404064</v>
      </c>
      <c r="H277">
        <v>396.4094915241003</v>
      </c>
      <c r="I277">
        <v>295.67566101998091</v>
      </c>
      <c r="J277">
        <v>362.73898304998875</v>
      </c>
      <c r="K277" s="481">
        <v>283.38766101002693</v>
      </c>
      <c r="L277">
        <v>404.79420222342014</v>
      </c>
      <c r="M277">
        <v>0</v>
      </c>
      <c r="N277">
        <v>0</v>
      </c>
      <c r="O277">
        <v>0</v>
      </c>
      <c r="P277">
        <v>61.039304346777499</v>
      </c>
      <c r="Q277">
        <v>99.973565217573196</v>
      </c>
      <c r="R277" s="481">
        <v>96.851478260941803</v>
      </c>
      <c r="S277">
        <v>2.5599999995902181</v>
      </c>
      <c r="T277">
        <v>0</v>
      </c>
      <c r="U277">
        <v>0</v>
      </c>
      <c r="V277">
        <v>158.57530434802175</v>
      </c>
      <c r="W277">
        <v>0</v>
      </c>
      <c r="X277">
        <v>94.221059782896191</v>
      </c>
      <c r="Y277" s="481">
        <v>0</v>
      </c>
      <c r="Z277">
        <v>42.489112237992231</v>
      </c>
      <c r="AA277">
        <v>89.037267080508173</v>
      </c>
      <c r="AB277">
        <v>28.600931676570326</v>
      </c>
      <c r="AC277">
        <v>119.23913043458015</v>
      </c>
      <c r="AD277">
        <v>0</v>
      </c>
      <c r="AE277">
        <v>0</v>
      </c>
      <c r="AF277" s="481">
        <v>0.1638064516155282</v>
      </c>
      <c r="AG277">
        <v>1.1483870967595067E-2</v>
      </c>
      <c r="AH277">
        <v>101.30645161215216</v>
      </c>
      <c r="AI277">
        <v>306.11840000003576</v>
      </c>
      <c r="AJ277">
        <v>244.89709268324077</v>
      </c>
      <c r="AK277">
        <v>0</v>
      </c>
      <c r="AL277">
        <v>0</v>
      </c>
      <c r="AM277" s="481">
        <v>0</v>
      </c>
      <c r="AN277">
        <v>0</v>
      </c>
      <c r="AO277">
        <v>0</v>
      </c>
      <c r="AP277">
        <v>0</v>
      </c>
      <c r="AQ277">
        <v>0</v>
      </c>
      <c r="AR277">
        <v>0</v>
      </c>
      <c r="AS277">
        <v>0</v>
      </c>
      <c r="AT277" s="481">
        <v>0</v>
      </c>
      <c r="AU277">
        <v>0</v>
      </c>
      <c r="AV277">
        <v>0</v>
      </c>
      <c r="AW277">
        <v>0</v>
      </c>
      <c r="AX277">
        <v>281.45599999977276</v>
      </c>
      <c r="AY277">
        <v>153.44609374995343</v>
      </c>
      <c r="AZ277">
        <v>46.316799998283386</v>
      </c>
      <c r="BB277" s="481">
        <v>72.817534722271375</v>
      </c>
      <c r="BC277">
        <v>59.454563265666366</v>
      </c>
      <c r="BD277">
        <v>70.137900223955512</v>
      </c>
      <c r="BV277" s="481">
        <v>42.489112237992231</v>
      </c>
      <c r="BW277">
        <v>27.310416666674428</v>
      </c>
      <c r="BX277">
        <v>2.4550403225589434E-2</v>
      </c>
      <c r="BY277">
        <v>1</v>
      </c>
      <c r="BZ277">
        <v>57.782258064486086</v>
      </c>
      <c r="CA277">
        <v>0.15558602150485967</v>
      </c>
      <c r="CB277">
        <v>3.3282258064446069E-2</v>
      </c>
      <c r="CC277">
        <v>137.56666666734964</v>
      </c>
      <c r="CD277">
        <v>0</v>
      </c>
      <c r="CE277">
        <v>0.15558602150485967</v>
      </c>
    </row>
    <row r="278" spans="3:83" ht="15.75" customHeight="1" x14ac:dyDescent="0.2">
      <c r="C278" s="284">
        <v>46246.625</v>
      </c>
      <c r="D278">
        <v>2905.4293333292007</v>
      </c>
      <c r="E278">
        <v>2889.7280000150204</v>
      </c>
      <c r="F278">
        <v>1857.5359999835491</v>
      </c>
      <c r="G278">
        <v>1037.072340413928</v>
      </c>
      <c r="H278">
        <v>445.5614915266633</v>
      </c>
      <c r="I278">
        <v>314.10766101628542</v>
      </c>
      <c r="J278">
        <v>366.07132203131914</v>
      </c>
      <c r="K278" s="481">
        <v>283.38766101747751</v>
      </c>
      <c r="L278">
        <v>448.11101811751723</v>
      </c>
      <c r="M278">
        <v>0</v>
      </c>
      <c r="N278">
        <v>0</v>
      </c>
      <c r="O278">
        <v>0</v>
      </c>
      <c r="P278">
        <v>44.076521740294993</v>
      </c>
      <c r="Q278">
        <v>99.277913043275476</v>
      </c>
      <c r="R278" s="481">
        <v>95.955478260759264</v>
      </c>
      <c r="S278">
        <v>9.3940869569778442</v>
      </c>
      <c r="T278">
        <v>0</v>
      </c>
      <c r="U278">
        <v>0</v>
      </c>
      <c r="V278">
        <v>195.9401739127934</v>
      </c>
      <c r="W278">
        <v>0</v>
      </c>
      <c r="X278">
        <v>94.022690217476338</v>
      </c>
      <c r="Y278" s="481">
        <v>0</v>
      </c>
      <c r="Z278">
        <v>31.927795031049754</v>
      </c>
      <c r="AA278">
        <v>92.464285714551806</v>
      </c>
      <c r="AB278">
        <v>28.954968944191933</v>
      </c>
      <c r="AC278">
        <v>122.40683229826391</v>
      </c>
      <c r="AD278">
        <v>0</v>
      </c>
      <c r="AE278">
        <v>0</v>
      </c>
      <c r="AF278" s="481">
        <v>0.1657419354924059</v>
      </c>
      <c r="AG278">
        <v>1.180779569904189E-2</v>
      </c>
      <c r="AH278">
        <v>99.801075270399451</v>
      </c>
      <c r="AI278">
        <v>297.73120000003837</v>
      </c>
      <c r="AJ278">
        <v>239.08863039314747</v>
      </c>
      <c r="AK278">
        <v>0</v>
      </c>
      <c r="AL278">
        <v>0</v>
      </c>
      <c r="AM278" s="481">
        <v>0</v>
      </c>
      <c r="AN278">
        <v>0</v>
      </c>
      <c r="AO278">
        <v>0</v>
      </c>
      <c r="AP278">
        <v>0</v>
      </c>
      <c r="AQ278">
        <v>0</v>
      </c>
      <c r="AR278">
        <v>0</v>
      </c>
      <c r="AS278">
        <v>0</v>
      </c>
      <c r="AT278" s="481">
        <v>0</v>
      </c>
      <c r="AU278">
        <v>0</v>
      </c>
      <c r="AV278">
        <v>0</v>
      </c>
      <c r="AW278">
        <v>0</v>
      </c>
      <c r="AX278">
        <v>284.33600000012666</v>
      </c>
      <c r="AY278">
        <v>174.18437500006985</v>
      </c>
      <c r="AZ278">
        <v>54.252800000831485</v>
      </c>
      <c r="BB278" s="481">
        <v>72.609809027751908</v>
      </c>
      <c r="BC278">
        <v>59.054258227348328</v>
      </c>
      <c r="BD278">
        <v>67.819746835157275</v>
      </c>
      <c r="BV278" s="481">
        <v>31.927795031049754</v>
      </c>
      <c r="BW278">
        <v>20.543749999953434</v>
      </c>
      <c r="BX278">
        <v>3.1163306451730932E-2</v>
      </c>
      <c r="BY278">
        <v>2</v>
      </c>
      <c r="BZ278">
        <v>57.728158602258191</v>
      </c>
      <c r="CA278">
        <v>0.16195698924821045</v>
      </c>
      <c r="CB278">
        <v>4.0100806451619064E-2</v>
      </c>
      <c r="CC278">
        <v>171.14166666660458</v>
      </c>
      <c r="CD278">
        <v>0</v>
      </c>
      <c r="CE278">
        <v>0.16195698924821045</v>
      </c>
    </row>
    <row r="279" spans="3:83" ht="15.75" customHeight="1" x14ac:dyDescent="0.2">
      <c r="C279" s="284">
        <v>46246.666666666664</v>
      </c>
      <c r="D279">
        <v>2988.0319999754429</v>
      </c>
      <c r="E279">
        <v>2970.9653333127499</v>
      </c>
      <c r="F279">
        <v>1906.124058008194</v>
      </c>
      <c r="G279">
        <v>1092.4914856553078</v>
      </c>
      <c r="H279">
        <v>483.41059029847383</v>
      </c>
      <c r="I279">
        <v>328.47837287932634</v>
      </c>
      <c r="J279">
        <v>365.04672355204821</v>
      </c>
      <c r="K279" s="481">
        <v>289.08040677756071</v>
      </c>
      <c r="L279">
        <v>434.87023728713393</v>
      </c>
      <c r="M279">
        <v>0</v>
      </c>
      <c r="N279">
        <v>0</v>
      </c>
      <c r="O279">
        <v>0</v>
      </c>
      <c r="P279">
        <v>60.705391303636134</v>
      </c>
      <c r="Q279">
        <v>99.697777777444571</v>
      </c>
      <c r="R279" s="481">
        <v>96.10573913063854</v>
      </c>
      <c r="S279">
        <v>41.939478260464966</v>
      </c>
      <c r="T279">
        <v>0</v>
      </c>
      <c r="U279">
        <v>0</v>
      </c>
      <c r="V279">
        <v>172.08765217382461</v>
      </c>
      <c r="W279">
        <v>0</v>
      </c>
      <c r="X279">
        <v>93.896874999627471</v>
      </c>
      <c r="Y279" s="481">
        <v>0.55322265625</v>
      </c>
      <c r="Z279">
        <v>15.451256793458015</v>
      </c>
      <c r="AA279">
        <v>94.067080745007843</v>
      </c>
      <c r="AB279">
        <v>28.772237197030336</v>
      </c>
      <c r="AC279">
        <v>118.81715838517994</v>
      </c>
      <c r="AD279">
        <v>0</v>
      </c>
      <c r="AE279">
        <v>0</v>
      </c>
      <c r="AF279" s="481">
        <v>0.1657755960659415</v>
      </c>
      <c r="AG279">
        <v>1.1911933146393494E-2</v>
      </c>
      <c r="AH279">
        <v>104.12365591246635</v>
      </c>
      <c r="AI279">
        <v>299.67040000017732</v>
      </c>
      <c r="AJ279">
        <v>239.77747692354023</v>
      </c>
      <c r="AK279">
        <v>0</v>
      </c>
      <c r="AL279">
        <v>0</v>
      </c>
      <c r="AM279" s="481">
        <v>0</v>
      </c>
      <c r="AN279">
        <v>0</v>
      </c>
      <c r="AO279">
        <v>0</v>
      </c>
      <c r="AP279">
        <v>0</v>
      </c>
      <c r="AQ279">
        <v>0</v>
      </c>
      <c r="AR279">
        <v>0</v>
      </c>
      <c r="AS279">
        <v>0</v>
      </c>
      <c r="AT279" s="481">
        <v>0</v>
      </c>
      <c r="AU279">
        <v>0</v>
      </c>
      <c r="AV279">
        <v>0</v>
      </c>
      <c r="AW279">
        <v>0</v>
      </c>
      <c r="AX279">
        <v>285.43999999994412</v>
      </c>
      <c r="AY279">
        <v>195.8046875</v>
      </c>
      <c r="AZ279">
        <v>70.387199999764562</v>
      </c>
      <c r="BB279" s="481">
        <v>72.249456091783941</v>
      </c>
      <c r="BC279">
        <v>58.69294177275151</v>
      </c>
      <c r="BD279">
        <v>67.321599999442697</v>
      </c>
      <c r="BV279" s="481">
        <v>15.451256793458015</v>
      </c>
      <c r="BW279">
        <v>1.75</v>
      </c>
      <c r="BX279">
        <v>3.0127016128972173E-2</v>
      </c>
      <c r="BY279">
        <v>2</v>
      </c>
      <c r="BZ279">
        <v>57.043749999953434</v>
      </c>
      <c r="CA279">
        <v>0.15930645161279244</v>
      </c>
      <c r="CB279">
        <v>3.9508064516212471E-2</v>
      </c>
      <c r="CC279">
        <v>181.14053672272712</v>
      </c>
      <c r="CD279">
        <v>0</v>
      </c>
      <c r="CE279">
        <v>0.15930645161279244</v>
      </c>
    </row>
    <row r="280" spans="3:83" ht="15.75" customHeight="1" x14ac:dyDescent="0.2">
      <c r="C280" s="284">
        <v>46246.708333333336</v>
      </c>
      <c r="D280">
        <v>2954.5958581566811</v>
      </c>
      <c r="E280">
        <v>2955.1155942082405</v>
      </c>
      <c r="F280">
        <v>1922.9532753229141</v>
      </c>
      <c r="G280">
        <v>1051.3215072602034</v>
      </c>
      <c r="H280">
        <v>493.17300292104483</v>
      </c>
      <c r="I280">
        <v>334.10690169408917</v>
      </c>
      <c r="J280">
        <v>367.7207340747118</v>
      </c>
      <c r="K280" s="481">
        <v>308.72732204198837</v>
      </c>
      <c r="L280">
        <v>411.40501694753766</v>
      </c>
      <c r="M280">
        <v>0</v>
      </c>
      <c r="N280">
        <v>0</v>
      </c>
      <c r="O280">
        <v>0</v>
      </c>
      <c r="P280">
        <v>41.249391304329038</v>
      </c>
      <c r="Q280">
        <v>99.514743961859494</v>
      </c>
      <c r="R280" s="481">
        <v>96.192309178877622</v>
      </c>
      <c r="S280">
        <v>58.946782608516514</v>
      </c>
      <c r="T280">
        <v>0</v>
      </c>
      <c r="U280">
        <v>0</v>
      </c>
      <c r="V280">
        <v>181.43721739202738</v>
      </c>
      <c r="W280">
        <v>0</v>
      </c>
      <c r="X280">
        <v>94.213975155260414</v>
      </c>
      <c r="Y280" s="481">
        <v>0</v>
      </c>
      <c r="Z280">
        <v>5.462890625</v>
      </c>
      <c r="AA280">
        <v>90.465625000186265</v>
      </c>
      <c r="AB280">
        <v>28.428655660245568</v>
      </c>
      <c r="AC280">
        <v>117.32880434766412</v>
      </c>
      <c r="AD280">
        <v>0</v>
      </c>
      <c r="AE280">
        <v>0</v>
      </c>
      <c r="AF280" s="481">
        <v>0.1677391304365301</v>
      </c>
      <c r="AG280">
        <v>1.1233695652208553E-2</v>
      </c>
      <c r="AH280">
        <v>122.06930808816105</v>
      </c>
      <c r="AI280">
        <v>297.93279999983497</v>
      </c>
      <c r="AJ280">
        <v>238.64319999981672</v>
      </c>
      <c r="AK280">
        <v>0</v>
      </c>
      <c r="AL280">
        <v>0</v>
      </c>
      <c r="AM280" s="481">
        <v>0</v>
      </c>
      <c r="AN280">
        <v>0</v>
      </c>
      <c r="AO280">
        <v>0</v>
      </c>
      <c r="AP280">
        <v>0</v>
      </c>
      <c r="AQ280">
        <v>0</v>
      </c>
      <c r="AR280">
        <v>0</v>
      </c>
      <c r="AS280">
        <v>0</v>
      </c>
      <c r="AT280" s="481">
        <v>0</v>
      </c>
      <c r="AU280">
        <v>0</v>
      </c>
      <c r="AV280">
        <v>0</v>
      </c>
      <c r="AW280">
        <v>0</v>
      </c>
      <c r="AX280">
        <v>274.24320000037551</v>
      </c>
      <c r="AY280">
        <v>206.68593749997672</v>
      </c>
      <c r="AZ280">
        <v>73.190400000661612</v>
      </c>
      <c r="BB280" s="481">
        <v>72.363825158216059</v>
      </c>
      <c r="BC280">
        <v>58.886399999260902</v>
      </c>
      <c r="BD280">
        <v>67.306045570410788</v>
      </c>
      <c r="BV280" s="481">
        <v>5.462890625</v>
      </c>
      <c r="BW280">
        <v>0</v>
      </c>
      <c r="BX280">
        <v>3.3477822580493921E-2</v>
      </c>
      <c r="BY280">
        <v>1</v>
      </c>
      <c r="BZ280">
        <v>53.987500000046566</v>
      </c>
      <c r="CA280">
        <v>0.15674731182753021</v>
      </c>
      <c r="CB280">
        <v>4.1963534361684651E-2</v>
      </c>
      <c r="CC280">
        <v>162.06779661029577</v>
      </c>
      <c r="CD280">
        <v>0</v>
      </c>
      <c r="CE280">
        <v>0.15674731182753021</v>
      </c>
    </row>
    <row r="281" spans="3:83" ht="15.75" customHeight="1" x14ac:dyDescent="0.2">
      <c r="C281" s="284">
        <v>46246.75</v>
      </c>
      <c r="D281">
        <v>2963.4414751827717</v>
      </c>
      <c r="E281">
        <v>2946.5377391278744</v>
      </c>
      <c r="F281">
        <v>1914.4644637703896</v>
      </c>
      <c r="G281">
        <v>1055.7440000027418</v>
      </c>
      <c r="H281">
        <v>486.52149152755737</v>
      </c>
      <c r="I281">
        <v>343.59437241777778</v>
      </c>
      <c r="J281">
        <v>374.26332203298807</v>
      </c>
      <c r="K281" s="481">
        <v>303.86766101419926</v>
      </c>
      <c r="L281">
        <v>404.21966101974249</v>
      </c>
      <c r="M281">
        <v>0</v>
      </c>
      <c r="N281">
        <v>0</v>
      </c>
      <c r="O281">
        <v>0</v>
      </c>
      <c r="P281">
        <v>43.230608696117997</v>
      </c>
      <c r="Q281">
        <v>99.835478260647506</v>
      </c>
      <c r="R281" s="481">
        <v>96.472671668045223</v>
      </c>
      <c r="S281">
        <v>71.093366459943354</v>
      </c>
      <c r="T281">
        <v>0</v>
      </c>
      <c r="U281">
        <v>0</v>
      </c>
      <c r="V281">
        <v>156.30101404618472</v>
      </c>
      <c r="W281">
        <v>0</v>
      </c>
      <c r="X281">
        <v>94.28232114110142</v>
      </c>
      <c r="Y281" s="481">
        <v>0.56396484375</v>
      </c>
      <c r="Z281">
        <v>0.603515625</v>
      </c>
      <c r="AA281">
        <v>101.459530279506</v>
      </c>
      <c r="AB281">
        <v>28.390625</v>
      </c>
      <c r="AC281">
        <v>112.88542521186173</v>
      </c>
      <c r="AD281">
        <v>0</v>
      </c>
      <c r="AE281">
        <v>0</v>
      </c>
      <c r="AF281" s="481">
        <v>0.16704347825725563</v>
      </c>
      <c r="AG281">
        <v>1.1108695651955713E-2</v>
      </c>
      <c r="AH281">
        <v>117.18478260934353</v>
      </c>
      <c r="AI281">
        <v>306.89886315795593</v>
      </c>
      <c r="AJ281">
        <v>247.41088780481368</v>
      </c>
      <c r="AK281">
        <v>0</v>
      </c>
      <c r="AL281">
        <v>0</v>
      </c>
      <c r="AM281" s="481">
        <v>0</v>
      </c>
      <c r="AN281">
        <v>0</v>
      </c>
      <c r="AO281">
        <v>0</v>
      </c>
      <c r="AP281">
        <v>0</v>
      </c>
      <c r="AQ281">
        <v>0</v>
      </c>
      <c r="AR281">
        <v>0</v>
      </c>
      <c r="AS281">
        <v>0</v>
      </c>
      <c r="AT281" s="481">
        <v>0</v>
      </c>
      <c r="AU281">
        <v>0</v>
      </c>
      <c r="AV281">
        <v>0</v>
      </c>
      <c r="AW281">
        <v>0</v>
      </c>
      <c r="AX281">
        <v>267.88159999996424</v>
      </c>
      <c r="AY281">
        <v>202.28515625</v>
      </c>
      <c r="AZ281">
        <v>72.447999998927116</v>
      </c>
      <c r="BB281" s="481">
        <v>72.1156052214792</v>
      </c>
      <c r="BC281">
        <v>58.329600000753999</v>
      </c>
      <c r="BD281">
        <v>67.317954430356622</v>
      </c>
      <c r="BV281" s="481">
        <v>0.603515625</v>
      </c>
      <c r="BW281">
        <v>0</v>
      </c>
      <c r="BX281">
        <v>9.2923387098835519E-3</v>
      </c>
      <c r="BY281">
        <v>2</v>
      </c>
      <c r="BZ281">
        <v>54.325136611936614</v>
      </c>
      <c r="CA281">
        <v>0.15669004207575199</v>
      </c>
      <c r="CB281">
        <v>4.1222826087050635E-2</v>
      </c>
      <c r="CC281">
        <v>181.04999999981374</v>
      </c>
      <c r="CD281">
        <v>0</v>
      </c>
      <c r="CE281">
        <v>0.15669004207575199</v>
      </c>
    </row>
    <row r="282" spans="3:83" ht="15.75" customHeight="1" x14ac:dyDescent="0.2">
      <c r="C282" s="284">
        <v>46246.791666666664</v>
      </c>
      <c r="D282">
        <v>2960.0426666736603</v>
      </c>
      <c r="E282">
        <v>2955.2640000283718</v>
      </c>
      <c r="F282">
        <v>1894.1328695714474</v>
      </c>
      <c r="G282">
        <v>1067.8687536120415</v>
      </c>
      <c r="H282">
        <v>472.02928813546896</v>
      </c>
      <c r="I282">
        <v>344.42428521066904</v>
      </c>
      <c r="J282">
        <v>374.52904734015465</v>
      </c>
      <c r="K282" s="481">
        <v>314.76718644052744</v>
      </c>
      <c r="L282">
        <v>392.9317217990756</v>
      </c>
      <c r="M282">
        <v>0</v>
      </c>
      <c r="N282">
        <v>0</v>
      </c>
      <c r="O282">
        <v>0</v>
      </c>
      <c r="P282">
        <v>30.675478260964155</v>
      </c>
      <c r="Q282">
        <v>100.03373913047835</v>
      </c>
      <c r="R282" s="481">
        <v>96.494439442642033</v>
      </c>
      <c r="S282">
        <v>71.086807453073561</v>
      </c>
      <c r="T282">
        <v>0</v>
      </c>
      <c r="U282">
        <v>0</v>
      </c>
      <c r="V282">
        <v>140.25408546999097</v>
      </c>
      <c r="W282">
        <v>0</v>
      </c>
      <c r="X282">
        <v>94.398148148320615</v>
      </c>
      <c r="Y282" s="481">
        <v>0.55224609375</v>
      </c>
      <c r="Z282">
        <v>0</v>
      </c>
      <c r="AA282">
        <v>104.44887786963955</v>
      </c>
      <c r="AB282">
        <v>28.384409530553967</v>
      </c>
      <c r="AC282">
        <v>108.42376548983157</v>
      </c>
      <c r="AD282">
        <v>0</v>
      </c>
      <c r="AE282">
        <v>0</v>
      </c>
      <c r="AF282" s="481">
        <v>0.16843478261580458</v>
      </c>
      <c r="AG282">
        <v>1.1108695652183087E-2</v>
      </c>
      <c r="AH282">
        <v>128.36956521682441</v>
      </c>
      <c r="AI282">
        <v>312.34593684202991</v>
      </c>
      <c r="AJ282">
        <v>250.94431219529361</v>
      </c>
      <c r="AK282">
        <v>0</v>
      </c>
      <c r="AL282">
        <v>0</v>
      </c>
      <c r="AM282" s="481">
        <v>0</v>
      </c>
      <c r="AN282">
        <v>0</v>
      </c>
      <c r="AO282">
        <v>0</v>
      </c>
      <c r="AP282">
        <v>0</v>
      </c>
      <c r="AQ282">
        <v>0</v>
      </c>
      <c r="AR282">
        <v>0</v>
      </c>
      <c r="AS282">
        <v>0</v>
      </c>
      <c r="AT282" s="481">
        <v>0</v>
      </c>
      <c r="AU282">
        <v>0</v>
      </c>
      <c r="AV282">
        <v>0</v>
      </c>
      <c r="AW282">
        <v>0</v>
      </c>
      <c r="AX282">
        <v>269.05920000001788</v>
      </c>
      <c r="AY282">
        <v>197.08359375002328</v>
      </c>
      <c r="AZ282">
        <v>72.684800000861287</v>
      </c>
      <c r="BB282" s="481">
        <v>72.387519778567366</v>
      </c>
      <c r="BC282">
        <v>58.726399999111891</v>
      </c>
      <c r="BD282">
        <v>67.814399999566376</v>
      </c>
      <c r="BV282" s="481">
        <v>0</v>
      </c>
      <c r="BW282">
        <v>0</v>
      </c>
      <c r="BX282">
        <v>5.2894021737301955E-3</v>
      </c>
      <c r="BY282">
        <v>1.4130434785038233</v>
      </c>
      <c r="BZ282">
        <v>53.070696721319109</v>
      </c>
      <c r="CA282">
        <v>0.15869565217508352</v>
      </c>
      <c r="CB282">
        <v>3.9043478260964548E-2</v>
      </c>
      <c r="CC282">
        <v>169.24166666716337</v>
      </c>
      <c r="CD282">
        <v>0</v>
      </c>
      <c r="CE282">
        <v>0.15869565217508352</v>
      </c>
    </row>
    <row r="283" spans="3:83" ht="15.75" customHeight="1" x14ac:dyDescent="0.2">
      <c r="C283" s="284">
        <v>46246.833333333336</v>
      </c>
      <c r="D283">
        <v>2960.0426666736603</v>
      </c>
      <c r="E283">
        <v>2944.1335651874542</v>
      </c>
      <c r="F283">
        <v>1918.9760000109673</v>
      </c>
      <c r="G283">
        <v>1043.2779130488634</v>
      </c>
      <c r="H283">
        <v>496.44695129618049</v>
      </c>
      <c r="I283">
        <v>327.6621181294322</v>
      </c>
      <c r="J283">
        <v>368.13910756260157</v>
      </c>
      <c r="K283" s="481">
        <v>311.35010047256947</v>
      </c>
      <c r="L283">
        <v>408.80640176683664</v>
      </c>
      <c r="M283">
        <v>0</v>
      </c>
      <c r="N283">
        <v>0</v>
      </c>
      <c r="O283">
        <v>0</v>
      </c>
      <c r="P283">
        <v>32.901565217413008</v>
      </c>
      <c r="Q283">
        <v>100.19060869561508</v>
      </c>
      <c r="R283" s="481">
        <v>96.597333333920687</v>
      </c>
      <c r="S283">
        <v>73.794782608747482</v>
      </c>
      <c r="T283">
        <v>0</v>
      </c>
      <c r="U283">
        <v>0</v>
      </c>
      <c r="V283">
        <v>170.42229178734124</v>
      </c>
      <c r="W283">
        <v>0</v>
      </c>
      <c r="X283">
        <v>94.866114561446011</v>
      </c>
      <c r="Y283" s="481">
        <v>0</v>
      </c>
      <c r="Z283">
        <v>0</v>
      </c>
      <c r="AA283">
        <v>96.338466851040721</v>
      </c>
      <c r="AB283">
        <v>28.505439071916044</v>
      </c>
      <c r="AC283">
        <v>102.6628589881584</v>
      </c>
      <c r="AD283">
        <v>0</v>
      </c>
      <c r="AE283">
        <v>0</v>
      </c>
      <c r="AF283" s="481">
        <v>0.16773913043289213</v>
      </c>
      <c r="AG283">
        <v>1.1108695652183087E-2</v>
      </c>
      <c r="AH283">
        <v>126.02173913083971</v>
      </c>
      <c r="AI283">
        <v>308.1152000001166</v>
      </c>
      <c r="AJ283">
        <v>248.49919999949634</v>
      </c>
      <c r="AK283">
        <v>0</v>
      </c>
      <c r="AL283">
        <v>0</v>
      </c>
      <c r="AM283" s="481">
        <v>0</v>
      </c>
      <c r="AN283">
        <v>0</v>
      </c>
      <c r="AO283">
        <v>0</v>
      </c>
      <c r="AP283">
        <v>0</v>
      </c>
      <c r="AQ283">
        <v>0</v>
      </c>
      <c r="AR283">
        <v>0</v>
      </c>
      <c r="AS283">
        <v>0</v>
      </c>
      <c r="AT283" s="481">
        <v>0</v>
      </c>
      <c r="AU283">
        <v>0</v>
      </c>
      <c r="AV283">
        <v>0</v>
      </c>
      <c r="AW283">
        <v>0</v>
      </c>
      <c r="AX283">
        <v>267.77600000007078</v>
      </c>
      <c r="AY283">
        <v>200.58906249993015</v>
      </c>
      <c r="AZ283">
        <v>72.191999999806285</v>
      </c>
      <c r="BB283" s="481">
        <v>72.860156249953434</v>
      </c>
      <c r="BC283">
        <v>59.097113925032318</v>
      </c>
      <c r="BD283">
        <v>69.446400000713766</v>
      </c>
      <c r="BV283" s="481">
        <v>0</v>
      </c>
      <c r="BW283">
        <v>0</v>
      </c>
      <c r="BX283">
        <v>4.1582880434930303E-2</v>
      </c>
      <c r="BY283">
        <v>1.5869565214961767</v>
      </c>
      <c r="BZ283">
        <v>53.112500000046566</v>
      </c>
      <c r="CA283">
        <v>0.15104347825945297</v>
      </c>
      <c r="CB283">
        <v>3.8592391304291596E-2</v>
      </c>
      <c r="CC283">
        <v>157.10833333339542</v>
      </c>
      <c r="CD283">
        <v>0</v>
      </c>
      <c r="CE283">
        <v>0.15104347825945297</v>
      </c>
    </row>
    <row r="284" spans="3:83" ht="15.75" customHeight="1" x14ac:dyDescent="0.2">
      <c r="C284" s="284">
        <v>46246.875</v>
      </c>
      <c r="D284">
        <v>2928.6400000154972</v>
      </c>
      <c r="E284">
        <v>2916.559768140316</v>
      </c>
      <c r="F284">
        <v>1906.0053333342075</v>
      </c>
      <c r="G284">
        <v>1043.1888695508242</v>
      </c>
      <c r="H284">
        <v>484.56240463629365</v>
      </c>
      <c r="I284">
        <v>316.81511389836669</v>
      </c>
      <c r="J284">
        <v>370.88845526427031</v>
      </c>
      <c r="K284" s="481">
        <v>317.83954768627882</v>
      </c>
      <c r="L284">
        <v>407.97035101056099</v>
      </c>
      <c r="M284">
        <v>0</v>
      </c>
      <c r="N284">
        <v>0</v>
      </c>
      <c r="O284">
        <v>0</v>
      </c>
      <c r="P284">
        <v>35.828869564458728</v>
      </c>
      <c r="Q284">
        <v>100.30747826118022</v>
      </c>
      <c r="R284" s="481">
        <v>96.714202898088843</v>
      </c>
      <c r="S284">
        <v>72.36764070764184</v>
      </c>
      <c r="T284">
        <v>0</v>
      </c>
      <c r="U284">
        <v>0</v>
      </c>
      <c r="V284">
        <v>152.30886956490576</v>
      </c>
      <c r="W284">
        <v>0</v>
      </c>
      <c r="X284">
        <v>94.434782608877867</v>
      </c>
      <c r="Y284" s="481">
        <v>0.52978515625</v>
      </c>
      <c r="Z284">
        <v>0</v>
      </c>
      <c r="AA284">
        <v>96.493749999906868</v>
      </c>
      <c r="AB284">
        <v>28.313276397529989</v>
      </c>
      <c r="AC284">
        <v>86.749145962297916</v>
      </c>
      <c r="AD284">
        <v>0</v>
      </c>
      <c r="AE284">
        <v>0</v>
      </c>
      <c r="AF284" s="481">
        <v>0.1677391304365301</v>
      </c>
      <c r="AG284">
        <v>1.1108695652183087E-2</v>
      </c>
      <c r="AH284">
        <v>128.95652173925191</v>
      </c>
      <c r="AI284">
        <v>307.97531428560615</v>
      </c>
      <c r="AJ284">
        <v>247.25760000012815</v>
      </c>
      <c r="AK284">
        <v>0</v>
      </c>
      <c r="AL284">
        <v>0</v>
      </c>
      <c r="AM284" s="481">
        <v>0</v>
      </c>
      <c r="AN284">
        <v>0</v>
      </c>
      <c r="AO284">
        <v>0</v>
      </c>
      <c r="AP284">
        <v>0</v>
      </c>
      <c r="AQ284">
        <v>0</v>
      </c>
      <c r="AR284">
        <v>0</v>
      </c>
      <c r="AS284">
        <v>0</v>
      </c>
      <c r="AT284" s="481">
        <v>0</v>
      </c>
      <c r="AU284">
        <v>0</v>
      </c>
      <c r="AV284">
        <v>0</v>
      </c>
      <c r="AW284">
        <v>0</v>
      </c>
      <c r="AX284">
        <v>264.96959999995306</v>
      </c>
      <c r="AY284">
        <v>196.42421875009313</v>
      </c>
      <c r="AZ284">
        <v>73.19679999910295</v>
      </c>
      <c r="BB284" s="481">
        <v>73.00390625</v>
      </c>
      <c r="BC284">
        <v>59.546086075715721</v>
      </c>
      <c r="BD284">
        <v>71.977189742960036</v>
      </c>
      <c r="BV284" s="481">
        <v>0</v>
      </c>
      <c r="BW284">
        <v>0</v>
      </c>
      <c r="BX284">
        <v>4.3588315217448326E-2</v>
      </c>
      <c r="BY284">
        <v>2</v>
      </c>
      <c r="BZ284">
        <v>52.179166666697711</v>
      </c>
      <c r="CA284">
        <v>0.1496630434794497</v>
      </c>
      <c r="CB284">
        <v>3.6230978260846314E-2</v>
      </c>
      <c r="CC284">
        <v>158.83770491741598</v>
      </c>
      <c r="CD284">
        <v>0</v>
      </c>
      <c r="CE284">
        <v>0.1496630434794497</v>
      </c>
    </row>
    <row r="285" spans="3:83" ht="15.75" customHeight="1" x14ac:dyDescent="0.2">
      <c r="C285" s="284">
        <v>46246.916666666664</v>
      </c>
      <c r="D285">
        <v>2889.5101276636124</v>
      </c>
      <c r="E285">
        <v>2889.7280000150204</v>
      </c>
      <c r="F285">
        <v>1841.1520000100136</v>
      </c>
      <c r="G285">
        <v>1054.9871304482222</v>
      </c>
      <c r="H285">
        <v>450.31909372657537</v>
      </c>
      <c r="I285">
        <v>334.46676797047257</v>
      </c>
      <c r="J285">
        <v>374.26332204043865</v>
      </c>
      <c r="K285" s="481">
        <v>309.9542068913579</v>
      </c>
      <c r="L285">
        <v>372.21532203257084</v>
      </c>
      <c r="M285">
        <v>0</v>
      </c>
      <c r="N285">
        <v>0</v>
      </c>
      <c r="O285">
        <v>0</v>
      </c>
      <c r="P285">
        <v>25.010086957365274</v>
      </c>
      <c r="Q285">
        <v>100.29572946857661</v>
      </c>
      <c r="R285" s="481">
        <v>96.606608695816249</v>
      </c>
      <c r="S285">
        <v>71.560011466965079</v>
      </c>
      <c r="T285">
        <v>0</v>
      </c>
      <c r="U285">
        <v>0</v>
      </c>
      <c r="V285">
        <v>133.5429565217346</v>
      </c>
      <c r="W285">
        <v>0</v>
      </c>
      <c r="X285">
        <v>95.001533385366201</v>
      </c>
      <c r="Y285" s="481">
        <v>7.5878906249272404E-2</v>
      </c>
      <c r="Z285">
        <v>0</v>
      </c>
      <c r="AA285">
        <v>101.50312499981374</v>
      </c>
      <c r="AB285">
        <v>28.421195652335882</v>
      </c>
      <c r="AC285">
        <v>102.10625000018626</v>
      </c>
      <c r="AD285">
        <v>0</v>
      </c>
      <c r="AE285">
        <v>0</v>
      </c>
      <c r="AF285" s="481">
        <v>0.1697391304296616</v>
      </c>
      <c r="AG285">
        <v>1.0983695652157621E-2</v>
      </c>
      <c r="AH285">
        <v>122.73913043458015</v>
      </c>
      <c r="AI285">
        <v>323.1887472528033</v>
      </c>
      <c r="AJ285">
        <v>260.51840000040829</v>
      </c>
      <c r="AK285">
        <v>0</v>
      </c>
      <c r="AL285">
        <v>0</v>
      </c>
      <c r="AM285" s="481">
        <v>0</v>
      </c>
      <c r="AN285">
        <v>0</v>
      </c>
      <c r="AO285">
        <v>0</v>
      </c>
      <c r="AP285">
        <v>0</v>
      </c>
      <c r="AQ285">
        <v>0</v>
      </c>
      <c r="AR285">
        <v>0</v>
      </c>
      <c r="AS285">
        <v>0</v>
      </c>
      <c r="AT285" s="481">
        <v>0</v>
      </c>
      <c r="AU285">
        <v>0</v>
      </c>
      <c r="AV285">
        <v>0</v>
      </c>
      <c r="AW285">
        <v>0</v>
      </c>
      <c r="AX285">
        <v>263.69279999984428</v>
      </c>
      <c r="AY285">
        <v>194.26328124990687</v>
      </c>
      <c r="AZ285">
        <v>77.504000000655651</v>
      </c>
      <c r="BB285" s="481">
        <v>72.78125</v>
      </c>
      <c r="BC285">
        <v>58.661103797145188</v>
      </c>
      <c r="BD285">
        <v>69.795853294432163</v>
      </c>
      <c r="BV285" s="481">
        <v>0</v>
      </c>
      <c r="BW285">
        <v>0</v>
      </c>
      <c r="BX285">
        <v>9.9769021738893571E-3</v>
      </c>
      <c r="BY285">
        <v>1.2173913046717644</v>
      </c>
      <c r="BZ285">
        <v>55.169138418044895</v>
      </c>
      <c r="CA285">
        <v>0.14185869565153553</v>
      </c>
      <c r="CB285">
        <v>2.9122282608796013E-2</v>
      </c>
      <c r="CC285">
        <v>159.62896174844354</v>
      </c>
      <c r="CD285">
        <v>0</v>
      </c>
      <c r="CE285">
        <v>0.14185869565153553</v>
      </c>
    </row>
    <row r="286" spans="3:83" ht="15.75" customHeight="1" x14ac:dyDescent="0.2">
      <c r="C286" s="284">
        <v>46246.958333333336</v>
      </c>
      <c r="D286">
        <v>2922.0312056541443</v>
      </c>
      <c r="E286">
        <v>2905.7261449098587</v>
      </c>
      <c r="F286">
        <v>1906.1240579783916</v>
      </c>
      <c r="G286">
        <v>1015.8079999983311</v>
      </c>
      <c r="H286">
        <v>437.81866898387671</v>
      </c>
      <c r="I286">
        <v>345.97315254434943</v>
      </c>
      <c r="J286">
        <v>385.50996609777212</v>
      </c>
      <c r="K286" s="481">
        <v>323.30151724070311</v>
      </c>
      <c r="L286">
        <v>402.90061017125845</v>
      </c>
      <c r="M286">
        <v>0</v>
      </c>
      <c r="N286">
        <v>0</v>
      </c>
      <c r="O286">
        <v>0</v>
      </c>
      <c r="P286">
        <v>13.311999999918044</v>
      </c>
      <c r="Q286">
        <v>100.35261835716665</v>
      </c>
      <c r="R286" s="481">
        <v>96.897855072282255</v>
      </c>
      <c r="S286">
        <v>71.75791304372251</v>
      </c>
      <c r="T286">
        <v>0</v>
      </c>
      <c r="U286">
        <v>0</v>
      </c>
      <c r="V286">
        <v>134.63373913057148</v>
      </c>
      <c r="W286">
        <v>0</v>
      </c>
      <c r="X286">
        <v>94.478038494475186</v>
      </c>
      <c r="Y286" s="481">
        <v>0.4548828125007276</v>
      </c>
      <c r="Z286">
        <v>0</v>
      </c>
      <c r="AA286">
        <v>112.33922748453915</v>
      </c>
      <c r="AB286">
        <v>28.786465637851506</v>
      </c>
      <c r="AC286">
        <v>101.89024653937668</v>
      </c>
      <c r="AD286">
        <v>0</v>
      </c>
      <c r="AE286">
        <v>0</v>
      </c>
      <c r="AF286" s="481">
        <v>0.16704347826089361</v>
      </c>
      <c r="AG286">
        <v>1.0983695652384995E-2</v>
      </c>
      <c r="AH286">
        <v>136</v>
      </c>
      <c r="AI286">
        <v>324.50953846145421</v>
      </c>
      <c r="AJ286">
        <v>261.75999999977648</v>
      </c>
      <c r="AK286">
        <v>0</v>
      </c>
      <c r="AL286">
        <v>0</v>
      </c>
      <c r="AM286" s="481">
        <v>0</v>
      </c>
      <c r="AN286">
        <v>0</v>
      </c>
      <c r="AO286">
        <v>0</v>
      </c>
      <c r="AP286">
        <v>0</v>
      </c>
      <c r="AQ286">
        <v>0</v>
      </c>
      <c r="AR286">
        <v>0</v>
      </c>
      <c r="AS286">
        <v>0</v>
      </c>
      <c r="AT286" s="481">
        <v>0</v>
      </c>
      <c r="AU286">
        <v>0</v>
      </c>
      <c r="AV286">
        <v>0</v>
      </c>
      <c r="AW286">
        <v>0</v>
      </c>
      <c r="AX286">
        <v>268.03200000012293</v>
      </c>
      <c r="AY286">
        <v>188.97109375009313</v>
      </c>
      <c r="AZ286">
        <v>73.728000000119209</v>
      </c>
      <c r="BB286" s="481">
        <v>72.493750000023283</v>
      </c>
      <c r="BC286">
        <v>59.116436943411827</v>
      </c>
      <c r="BD286">
        <v>69.369356961920857</v>
      </c>
      <c r="BV286" s="481">
        <v>0</v>
      </c>
      <c r="BW286">
        <v>0</v>
      </c>
      <c r="BX286">
        <v>9.999999998626663E-4</v>
      </c>
      <c r="BY286">
        <v>4.0869565214961767</v>
      </c>
      <c r="BZ286">
        <v>54.028778248466551</v>
      </c>
      <c r="CA286">
        <v>0.16089130434738763</v>
      </c>
      <c r="CB286">
        <v>3.9423913043492576E-2</v>
      </c>
      <c r="CC286">
        <v>180.63333333376795</v>
      </c>
      <c r="CD286">
        <v>0</v>
      </c>
      <c r="CE286">
        <v>0.16089130434738763</v>
      </c>
    </row>
    <row r="287" spans="3:83" ht="15.75" customHeight="1" x14ac:dyDescent="0.2">
      <c r="C287" s="284">
        <v>46247</v>
      </c>
      <c r="D287">
        <v>2891.0933333337307</v>
      </c>
      <c r="E287">
        <v>2886.0178550779819</v>
      </c>
      <c r="F287">
        <v>1873.8012753427029</v>
      </c>
      <c r="G287">
        <v>1026.4932173937559</v>
      </c>
      <c r="H287">
        <v>446.0474576279521</v>
      </c>
      <c r="I287">
        <v>334.30996610224247</v>
      </c>
      <c r="J287">
        <v>386.89844068139791</v>
      </c>
      <c r="K287" s="481">
        <v>334.07823448628187</v>
      </c>
      <c r="L287">
        <v>382.62888135388494</v>
      </c>
      <c r="M287">
        <v>0</v>
      </c>
      <c r="N287">
        <v>0</v>
      </c>
      <c r="O287">
        <v>0</v>
      </c>
      <c r="P287">
        <v>29.695999999530613</v>
      </c>
      <c r="Q287">
        <v>100.20730434777215</v>
      </c>
      <c r="R287" s="481">
        <v>96.599188406020403</v>
      </c>
      <c r="S287">
        <v>71.74678260833025</v>
      </c>
      <c r="T287">
        <v>0</v>
      </c>
      <c r="U287">
        <v>0</v>
      </c>
      <c r="V287">
        <v>125.6626086961478</v>
      </c>
      <c r="W287">
        <v>0</v>
      </c>
      <c r="X287">
        <v>94.685463863890618</v>
      </c>
      <c r="Y287" s="481">
        <v>0.56103515625</v>
      </c>
      <c r="Z287">
        <v>0</v>
      </c>
      <c r="AA287">
        <v>104.36744689848274</v>
      </c>
      <c r="AB287">
        <v>28.003907032776624</v>
      </c>
      <c r="AC287">
        <v>98.071127683855593</v>
      </c>
      <c r="AD287">
        <v>0</v>
      </c>
      <c r="AE287">
        <v>0</v>
      </c>
      <c r="AF287" s="481">
        <v>0.16646657316960045</v>
      </c>
      <c r="AG287">
        <v>1.0985799438913091E-2</v>
      </c>
      <c r="AH287">
        <v>148.10518934112042</v>
      </c>
      <c r="AI287">
        <v>318.89600000018254</v>
      </c>
      <c r="AJ287">
        <v>257.91999999992549</v>
      </c>
      <c r="AK287">
        <v>0</v>
      </c>
      <c r="AL287">
        <v>0</v>
      </c>
      <c r="AM287" s="481">
        <v>0</v>
      </c>
      <c r="AN287">
        <v>0</v>
      </c>
      <c r="AO287">
        <v>0</v>
      </c>
      <c r="AP287">
        <v>0</v>
      </c>
      <c r="AQ287">
        <v>0</v>
      </c>
      <c r="AR287">
        <v>0</v>
      </c>
      <c r="AS287">
        <v>0</v>
      </c>
      <c r="AT287" s="481">
        <v>0</v>
      </c>
      <c r="AU287">
        <v>0</v>
      </c>
      <c r="AV287">
        <v>0</v>
      </c>
      <c r="AW287">
        <v>0</v>
      </c>
      <c r="AX287">
        <v>269.74719999963418</v>
      </c>
      <c r="AY287">
        <v>188.11796874995343</v>
      </c>
      <c r="AZ287">
        <v>73.70240000076592</v>
      </c>
      <c r="BB287" s="481">
        <v>73.05727848096285</v>
      </c>
      <c r="BC287">
        <v>59.33605925925076</v>
      </c>
      <c r="BD287">
        <v>73.10080000013113</v>
      </c>
      <c r="BV287" s="481">
        <v>0</v>
      </c>
      <c r="BW287">
        <v>0</v>
      </c>
      <c r="BX287">
        <v>0</v>
      </c>
      <c r="BY287">
        <v>4.6956521738320589</v>
      </c>
      <c r="BZ287">
        <v>50.918750000186265</v>
      </c>
      <c r="CA287">
        <v>0.14284782608774549</v>
      </c>
      <c r="CB287">
        <v>4.1130434782417069E-2</v>
      </c>
      <c r="CC287">
        <v>179.75</v>
      </c>
      <c r="CD287">
        <v>0</v>
      </c>
      <c r="CE287">
        <v>0.14284782608774549</v>
      </c>
    </row>
    <row r="288" spans="3:83" ht="15.75" customHeight="1" x14ac:dyDescent="0.2">
      <c r="C288" s="284">
        <v>46247.041666666664</v>
      </c>
      <c r="D288">
        <v>2967.552000015974</v>
      </c>
      <c r="E288">
        <v>2956.6293333172798</v>
      </c>
      <c r="F288">
        <v>1953.6435942053795</v>
      </c>
      <c r="G288">
        <v>1037.8907826095819</v>
      </c>
      <c r="H288">
        <v>430.35769491270185</v>
      </c>
      <c r="I288">
        <v>371.83349152654409</v>
      </c>
      <c r="J288">
        <v>387.38440677523613</v>
      </c>
      <c r="K288" s="481">
        <v>340.32900339365005</v>
      </c>
      <c r="L288">
        <v>402.93532203510404</v>
      </c>
      <c r="M288">
        <v>0</v>
      </c>
      <c r="N288">
        <v>0</v>
      </c>
      <c r="O288">
        <v>0</v>
      </c>
      <c r="P288">
        <v>12.243478261865675</v>
      </c>
      <c r="Q288">
        <v>100.50226086983457</v>
      </c>
      <c r="R288" s="481">
        <v>96.918260869570076</v>
      </c>
      <c r="S288">
        <v>72.42648115940392</v>
      </c>
      <c r="T288">
        <v>0</v>
      </c>
      <c r="U288">
        <v>0</v>
      </c>
      <c r="V288">
        <v>127.04624541010708</v>
      </c>
      <c r="W288">
        <v>0</v>
      </c>
      <c r="X288">
        <v>94.886497641447932</v>
      </c>
      <c r="Y288" s="481">
        <v>0</v>
      </c>
      <c r="Z288">
        <v>0</v>
      </c>
      <c r="AA288">
        <v>112.2296027909033</v>
      </c>
      <c r="AB288">
        <v>28.02795031061396</v>
      </c>
      <c r="AC288">
        <v>127.57604861631989</v>
      </c>
      <c r="AD288">
        <v>0</v>
      </c>
      <c r="AE288">
        <v>0</v>
      </c>
      <c r="AF288" s="481">
        <v>0.16774193547826144</v>
      </c>
      <c r="AG288">
        <v>1.1004032258142615E-2</v>
      </c>
      <c r="AH288">
        <v>150.65053763333708</v>
      </c>
      <c r="AI288">
        <v>328.08959999983199</v>
      </c>
      <c r="AJ288">
        <v>265.15200000070035</v>
      </c>
      <c r="AK288">
        <v>0</v>
      </c>
      <c r="AL288">
        <v>0</v>
      </c>
      <c r="AM288" s="481">
        <v>0</v>
      </c>
      <c r="AN288">
        <v>0</v>
      </c>
      <c r="AO288">
        <v>0</v>
      </c>
      <c r="AP288">
        <v>0</v>
      </c>
      <c r="AQ288">
        <v>0</v>
      </c>
      <c r="AR288">
        <v>0</v>
      </c>
      <c r="AS288">
        <v>0</v>
      </c>
      <c r="AT288" s="481">
        <v>0</v>
      </c>
      <c r="AU288">
        <v>0</v>
      </c>
      <c r="AV288">
        <v>0</v>
      </c>
      <c r="AW288">
        <v>0</v>
      </c>
      <c r="AX288">
        <v>264.37120000040159</v>
      </c>
      <c r="AY288">
        <v>182.9921875</v>
      </c>
      <c r="AZ288">
        <v>73.190399998798966</v>
      </c>
      <c r="BB288" s="481">
        <v>73.76303401903715</v>
      </c>
      <c r="BC288">
        <v>60.066997468471527</v>
      </c>
      <c r="BD288">
        <v>73.535513924434781</v>
      </c>
      <c r="BV288" s="481">
        <v>0</v>
      </c>
      <c r="BW288">
        <v>0</v>
      </c>
      <c r="BX288">
        <v>2.5129755434932122E-2</v>
      </c>
      <c r="BY288">
        <v>1</v>
      </c>
      <c r="BZ288">
        <v>53.404166666558012</v>
      </c>
      <c r="CA288">
        <v>0.13926630434707477</v>
      </c>
      <c r="CB288">
        <v>4.119086021523799E-2</v>
      </c>
      <c r="CC288">
        <v>180.37068965472281</v>
      </c>
      <c r="CD288">
        <v>0</v>
      </c>
      <c r="CE288">
        <v>0.13926630434707477</v>
      </c>
    </row>
    <row r="289" spans="3:83" ht="15.75" customHeight="1" x14ac:dyDescent="0.2">
      <c r="C289" s="284">
        <v>46247.083333333336</v>
      </c>
      <c r="D289">
        <v>2968.9173333346844</v>
      </c>
      <c r="E289">
        <v>2951.9990724623203</v>
      </c>
      <c r="F289">
        <v>1936.8737391233444</v>
      </c>
      <c r="G289">
        <v>1030.0549565255642</v>
      </c>
      <c r="H289">
        <v>468.98601519688964</v>
      </c>
      <c r="I289">
        <v>310.6017627120018</v>
      </c>
      <c r="J289">
        <v>379.71188778430223</v>
      </c>
      <c r="K289" s="481">
        <v>337.74644067883492</v>
      </c>
      <c r="L289">
        <v>405.70449094101787</v>
      </c>
      <c r="M289">
        <v>0</v>
      </c>
      <c r="N289">
        <v>0</v>
      </c>
      <c r="O289">
        <v>0</v>
      </c>
      <c r="P289">
        <v>38.177391303703189</v>
      </c>
      <c r="Q289">
        <v>100.57337198033929</v>
      </c>
      <c r="R289" s="481">
        <v>96.751304347999394</v>
      </c>
      <c r="S289">
        <v>70.733171014115214</v>
      </c>
      <c r="T289">
        <v>0</v>
      </c>
      <c r="U289">
        <v>0</v>
      </c>
      <c r="V289">
        <v>136.6560154594481</v>
      </c>
      <c r="W289">
        <v>0</v>
      </c>
      <c r="X289">
        <v>94.828901397529989</v>
      </c>
      <c r="Y289" s="481">
        <v>0.529296875</v>
      </c>
      <c r="Z289">
        <v>0</v>
      </c>
      <c r="AA289">
        <v>95.559006211347878</v>
      </c>
      <c r="AB289">
        <v>27.869565217290074</v>
      </c>
      <c r="AC289">
        <v>84.396001073531806</v>
      </c>
      <c r="AD289">
        <v>0</v>
      </c>
      <c r="AE289">
        <v>0</v>
      </c>
      <c r="AF289" s="481">
        <v>0.16774193549281335</v>
      </c>
      <c r="AG289">
        <v>1.1112903225694026E-2</v>
      </c>
      <c r="AH289">
        <v>151.32258064579219</v>
      </c>
      <c r="AI289">
        <v>325.04327804874629</v>
      </c>
      <c r="AJ289">
        <v>262.33599999919534</v>
      </c>
      <c r="AK289">
        <v>0</v>
      </c>
      <c r="AL289">
        <v>0</v>
      </c>
      <c r="AM289" s="481">
        <v>0</v>
      </c>
      <c r="AN289">
        <v>0</v>
      </c>
      <c r="AO289">
        <v>0</v>
      </c>
      <c r="AP289">
        <v>0</v>
      </c>
      <c r="AQ289">
        <v>0</v>
      </c>
      <c r="AR289">
        <v>0</v>
      </c>
      <c r="AS289">
        <v>0</v>
      </c>
      <c r="AT289" s="481">
        <v>0</v>
      </c>
      <c r="AU289">
        <v>0</v>
      </c>
      <c r="AV289">
        <v>0</v>
      </c>
      <c r="AW289">
        <v>0</v>
      </c>
      <c r="AX289">
        <v>261.90719999978319</v>
      </c>
      <c r="AY289">
        <v>180.44765624997672</v>
      </c>
      <c r="AZ289">
        <v>73.51039999909699</v>
      </c>
      <c r="BB289" s="481">
        <v>73.717187499976717</v>
      </c>
      <c r="BC289">
        <v>59.549002531915903</v>
      </c>
      <c r="BD289">
        <v>73.536486075259745</v>
      </c>
      <c r="BV289" s="481">
        <v>0</v>
      </c>
      <c r="BW289">
        <v>0</v>
      </c>
      <c r="BX289">
        <v>3.9728260869424048E-2</v>
      </c>
      <c r="BY289">
        <v>2</v>
      </c>
      <c r="BZ289">
        <v>52.274999999906868</v>
      </c>
      <c r="CA289">
        <v>0.14236956521745014</v>
      </c>
      <c r="CB289">
        <v>4.0310483870825919E-2</v>
      </c>
      <c r="CC289">
        <v>164.34597701206803</v>
      </c>
      <c r="CD289">
        <v>0</v>
      </c>
      <c r="CE289">
        <v>0.14236956521745014</v>
      </c>
    </row>
    <row r="290" spans="3:83" ht="15.75" customHeight="1" x14ac:dyDescent="0.2">
      <c r="C290" s="284">
        <v>46247.125</v>
      </c>
      <c r="D290">
        <v>2856.8709565103054</v>
      </c>
      <c r="E290">
        <v>2840.4275941848755</v>
      </c>
      <c r="F290">
        <v>1840.4693333506584</v>
      </c>
      <c r="G290">
        <v>1010.4653912931681</v>
      </c>
      <c r="H290">
        <v>452.47513734921813</v>
      </c>
      <c r="I290">
        <v>317.75240677595139</v>
      </c>
      <c r="J290">
        <v>367.98167153447866</v>
      </c>
      <c r="K290" s="481">
        <v>322.82033897936344</v>
      </c>
      <c r="L290">
        <v>386.14255990460515</v>
      </c>
      <c r="M290">
        <v>0</v>
      </c>
      <c r="N290">
        <v>0</v>
      </c>
      <c r="O290">
        <v>0</v>
      </c>
      <c r="P290">
        <v>37.19791304320097</v>
      </c>
      <c r="Q290">
        <v>100.32541062822565</v>
      </c>
      <c r="R290" s="481">
        <v>96.77356521692127</v>
      </c>
      <c r="S290">
        <v>72.25878260936588</v>
      </c>
      <c r="T290">
        <v>0</v>
      </c>
      <c r="U290">
        <v>0</v>
      </c>
      <c r="V290">
        <v>124.8166956519708</v>
      </c>
      <c r="W290">
        <v>0</v>
      </c>
      <c r="X290">
        <v>95.096445824485272</v>
      </c>
      <c r="Y290" s="481">
        <v>0</v>
      </c>
      <c r="Z290">
        <v>0</v>
      </c>
      <c r="AA290">
        <v>100.81677018618211</v>
      </c>
      <c r="AB290">
        <v>27.903416149318218</v>
      </c>
      <c r="AC290">
        <v>86.310326087288558</v>
      </c>
      <c r="AD290">
        <v>0</v>
      </c>
      <c r="AE290">
        <v>0</v>
      </c>
      <c r="AF290" s="481">
        <v>0.16974193547503091</v>
      </c>
      <c r="AG290">
        <v>1.1209677419401487E-2</v>
      </c>
      <c r="AH290">
        <v>135.17712716199458</v>
      </c>
      <c r="AI290">
        <v>314.97272195131518</v>
      </c>
      <c r="AJ290">
        <v>253.54240000061691</v>
      </c>
      <c r="AK290">
        <v>0</v>
      </c>
      <c r="AL290">
        <v>0</v>
      </c>
      <c r="AM290" s="481">
        <v>0</v>
      </c>
      <c r="AN290">
        <v>0</v>
      </c>
      <c r="AO290">
        <v>0</v>
      </c>
      <c r="AP290">
        <v>0</v>
      </c>
      <c r="AQ290">
        <v>0</v>
      </c>
      <c r="AR290">
        <v>0</v>
      </c>
      <c r="AS290">
        <v>0</v>
      </c>
      <c r="AT290" s="481">
        <v>0</v>
      </c>
      <c r="AU290">
        <v>0</v>
      </c>
      <c r="AV290">
        <v>0</v>
      </c>
      <c r="AW290">
        <v>0</v>
      </c>
      <c r="AX290">
        <v>258.56000000005588</v>
      </c>
      <c r="AY290">
        <v>181.87109375</v>
      </c>
      <c r="AZ290">
        <v>73.728000000119209</v>
      </c>
      <c r="BB290" s="481">
        <v>73.1328125</v>
      </c>
      <c r="BC290">
        <v>59.565529113635421</v>
      </c>
      <c r="BD290">
        <v>72.619323077611625</v>
      </c>
      <c r="BV290" s="481">
        <v>0</v>
      </c>
      <c r="BW290">
        <v>0</v>
      </c>
      <c r="BX290">
        <v>3.0833515953759161E-2</v>
      </c>
      <c r="BY290">
        <v>2.902173912152648</v>
      </c>
      <c r="BZ290">
        <v>52.422916666837409</v>
      </c>
      <c r="CA290">
        <v>0.15631387330540747</v>
      </c>
      <c r="CB290">
        <v>3.7964688522606593E-2</v>
      </c>
      <c r="CC290">
        <v>143.07500000018626</v>
      </c>
      <c r="CD290">
        <v>0</v>
      </c>
      <c r="CE290">
        <v>0.15631387330540747</v>
      </c>
    </row>
    <row r="291" spans="3:83" ht="15.75" customHeight="1" x14ac:dyDescent="0.2">
      <c r="C291" s="284">
        <v>46247.166666666664</v>
      </c>
      <c r="D291">
        <v>2905.5183767974377</v>
      </c>
      <c r="E291">
        <v>2906.082318842411</v>
      </c>
      <c r="F291">
        <v>1890.2023262381554</v>
      </c>
      <c r="G291">
        <v>1035.2343188524246</v>
      </c>
      <c r="H291">
        <v>433.27349152415991</v>
      </c>
      <c r="I291">
        <v>323.47986441105604</v>
      </c>
      <c r="J291">
        <v>365.8630508556962</v>
      </c>
      <c r="K291" s="481">
        <v>329.83213559538126</v>
      </c>
      <c r="L291">
        <v>427.92786440625787</v>
      </c>
      <c r="M291">
        <v>0</v>
      </c>
      <c r="N291">
        <v>0</v>
      </c>
      <c r="O291">
        <v>0</v>
      </c>
      <c r="P291">
        <v>21.793391304090619</v>
      </c>
      <c r="Q291">
        <v>100.45773913012818</v>
      </c>
      <c r="R291" s="481">
        <v>97.107478261459619</v>
      </c>
      <c r="S291">
        <v>71.479652172885835</v>
      </c>
      <c r="T291">
        <v>0</v>
      </c>
      <c r="U291">
        <v>0</v>
      </c>
      <c r="V291">
        <v>119.29600000008941</v>
      </c>
      <c r="W291">
        <v>0</v>
      </c>
      <c r="X291">
        <v>94.611628709826618</v>
      </c>
      <c r="Y291" s="481">
        <v>0</v>
      </c>
      <c r="Z291">
        <v>0</v>
      </c>
      <c r="AA291">
        <v>98.399068322964013</v>
      </c>
      <c r="AB291">
        <v>27.886956521775573</v>
      </c>
      <c r="AC291">
        <v>94.764208074659109</v>
      </c>
      <c r="AD291">
        <v>0</v>
      </c>
      <c r="AE291">
        <v>0</v>
      </c>
      <c r="AF291" s="481">
        <v>0.1677419354855374</v>
      </c>
      <c r="AG291">
        <v>1.0983783309939099E-2</v>
      </c>
      <c r="AH291">
        <v>143.79891304392368</v>
      </c>
      <c r="AI291">
        <v>312.0319999998901</v>
      </c>
      <c r="AJ291">
        <v>249.98399999924004</v>
      </c>
      <c r="AK291">
        <v>0</v>
      </c>
      <c r="AL291">
        <v>0</v>
      </c>
      <c r="AM291" s="481">
        <v>0</v>
      </c>
      <c r="AN291">
        <v>0</v>
      </c>
      <c r="AO291">
        <v>0</v>
      </c>
      <c r="AP291">
        <v>0</v>
      </c>
      <c r="AQ291">
        <v>0</v>
      </c>
      <c r="AR291">
        <v>0</v>
      </c>
      <c r="AS291">
        <v>0</v>
      </c>
      <c r="AT291" s="481">
        <v>0</v>
      </c>
      <c r="AU291">
        <v>0</v>
      </c>
      <c r="AV291">
        <v>0</v>
      </c>
      <c r="AW291">
        <v>0</v>
      </c>
      <c r="AX291">
        <v>267.4464000002481</v>
      </c>
      <c r="AY291">
        <v>180.47734375006985</v>
      </c>
      <c r="AZ291">
        <v>73.196800000965595</v>
      </c>
      <c r="BB291" s="481">
        <v>72.714062500046566</v>
      </c>
      <c r="BC291">
        <v>59.538470885716379</v>
      </c>
      <c r="BD291">
        <v>70.382276922464371</v>
      </c>
      <c r="BV291" s="481">
        <v>0</v>
      </c>
      <c r="BW291">
        <v>0</v>
      </c>
      <c r="BX291">
        <v>3.20020161290131E-2</v>
      </c>
      <c r="BY291">
        <v>1.097826087847352</v>
      </c>
      <c r="BZ291">
        <v>51.904166666558012</v>
      </c>
      <c r="CA291">
        <v>0.1593387096781953</v>
      </c>
      <c r="CB291">
        <v>3.8489130434982144E-2</v>
      </c>
      <c r="CC291">
        <v>180.35833333339542</v>
      </c>
      <c r="CD291">
        <v>0</v>
      </c>
      <c r="CE291">
        <v>0.1593387096781953</v>
      </c>
    </row>
    <row r="292" spans="3:83" ht="15.75" customHeight="1" x14ac:dyDescent="0.2">
      <c r="C292" s="284">
        <v>46247.208333333336</v>
      </c>
      <c r="D292">
        <v>2938.8799999952316</v>
      </c>
      <c r="E292">
        <v>2921.8430145084858</v>
      </c>
      <c r="F292">
        <v>1938.9046882390976</v>
      </c>
      <c r="G292">
        <v>1010.6286376714706</v>
      </c>
      <c r="H292">
        <v>429.59403390064836</v>
      </c>
      <c r="I292">
        <v>381.93464406579733</v>
      </c>
      <c r="J292">
        <v>367.94576270878315</v>
      </c>
      <c r="K292" s="481">
        <v>330.38752542436123</v>
      </c>
      <c r="L292">
        <v>424.94264407083392</v>
      </c>
      <c r="M292">
        <v>0</v>
      </c>
      <c r="N292">
        <v>0</v>
      </c>
      <c r="O292">
        <v>0</v>
      </c>
      <c r="P292">
        <v>23.707826087251306</v>
      </c>
      <c r="Q292">
        <v>100.59686956554651</v>
      </c>
      <c r="R292" s="481">
        <v>96.985043477732688</v>
      </c>
      <c r="S292">
        <v>70.010434783063829</v>
      </c>
      <c r="T292">
        <v>0</v>
      </c>
      <c r="U292">
        <v>0</v>
      </c>
      <c r="V292">
        <v>117.21460869535804</v>
      </c>
      <c r="W292">
        <v>0</v>
      </c>
      <c r="X292">
        <v>94.954968943726271</v>
      </c>
      <c r="Y292" s="481">
        <v>0.548828125</v>
      </c>
      <c r="Z292">
        <v>0</v>
      </c>
      <c r="AA292">
        <v>102.31723895482719</v>
      </c>
      <c r="AB292">
        <v>27.781055900268257</v>
      </c>
      <c r="AC292">
        <v>147.09006211161613</v>
      </c>
      <c r="AD292">
        <v>0</v>
      </c>
      <c r="AE292">
        <v>0</v>
      </c>
      <c r="AF292" s="481">
        <v>0.16569892472762149</v>
      </c>
      <c r="AG292">
        <v>1.109282959328084E-2</v>
      </c>
      <c r="AH292">
        <v>145.20137914922088</v>
      </c>
      <c r="AI292">
        <v>309.79520000028424</v>
      </c>
      <c r="AJ292">
        <v>248.78445714339614</v>
      </c>
      <c r="AK292">
        <v>0</v>
      </c>
      <c r="AL292">
        <v>0</v>
      </c>
      <c r="AM292" s="481">
        <v>0</v>
      </c>
      <c r="AN292">
        <v>0</v>
      </c>
      <c r="AO292">
        <v>0</v>
      </c>
      <c r="AP292">
        <v>0</v>
      </c>
      <c r="AQ292">
        <v>0</v>
      </c>
      <c r="AR292">
        <v>0</v>
      </c>
      <c r="AS292">
        <v>0</v>
      </c>
      <c r="AT292" s="481">
        <v>0</v>
      </c>
      <c r="AU292">
        <v>0</v>
      </c>
      <c r="AV292">
        <v>0</v>
      </c>
      <c r="AW292">
        <v>0</v>
      </c>
      <c r="AX292">
        <v>266.42239999957383</v>
      </c>
      <c r="AY292">
        <v>180.01171875</v>
      </c>
      <c r="AZ292">
        <v>73.19679999910295</v>
      </c>
      <c r="BB292" s="481">
        <v>74.524218749953434</v>
      </c>
      <c r="BC292">
        <v>60.569600000046194</v>
      </c>
      <c r="BD292">
        <v>73.41248831152916</v>
      </c>
      <c r="BV292" s="481">
        <v>0</v>
      </c>
      <c r="BW292">
        <v>0</v>
      </c>
      <c r="BX292">
        <v>2.7078629032189383E-2</v>
      </c>
      <c r="BY292">
        <v>2</v>
      </c>
      <c r="BZ292">
        <v>50.135416666744277</v>
      </c>
      <c r="CA292">
        <v>0.16327956989152881</v>
      </c>
      <c r="CB292">
        <v>4.1169836956441941E-2</v>
      </c>
      <c r="CC292">
        <v>179.28644067794085</v>
      </c>
      <c r="CD292">
        <v>0</v>
      </c>
      <c r="CE292">
        <v>0.16327956989152881</v>
      </c>
    </row>
    <row r="293" spans="3:83" ht="15.75" customHeight="1" x14ac:dyDescent="0.2">
      <c r="C293" s="284">
        <v>46247.25</v>
      </c>
      <c r="D293">
        <v>2808.4906666874886</v>
      </c>
      <c r="E293">
        <v>2792.0049929022789</v>
      </c>
      <c r="F293">
        <v>1759.8849855065346</v>
      </c>
      <c r="G293">
        <v>1043.589565217495</v>
      </c>
      <c r="H293">
        <v>412.67499240115285</v>
      </c>
      <c r="I293">
        <v>310.39349152520299</v>
      </c>
      <c r="J293">
        <v>361.21166101843119</v>
      </c>
      <c r="K293" s="481">
        <v>326.01383050531149</v>
      </c>
      <c r="L293">
        <v>345.20949152484536</v>
      </c>
      <c r="M293">
        <v>0</v>
      </c>
      <c r="N293">
        <v>6.4000000013038516E-2</v>
      </c>
      <c r="O293">
        <v>0.12800000002607703</v>
      </c>
      <c r="P293">
        <v>8.703999999910593</v>
      </c>
      <c r="Q293">
        <v>100.3408695650287</v>
      </c>
      <c r="R293" s="481">
        <v>96.635145236272365</v>
      </c>
      <c r="S293">
        <v>65.869913044385612</v>
      </c>
      <c r="T293">
        <v>0</v>
      </c>
      <c r="U293">
        <v>0</v>
      </c>
      <c r="V293">
        <v>121.84388019423932</v>
      </c>
      <c r="W293">
        <v>0</v>
      </c>
      <c r="X293">
        <v>92.419254658743739</v>
      </c>
      <c r="Y293" s="481">
        <v>0</v>
      </c>
      <c r="Z293">
        <v>1.3736413043225184</v>
      </c>
      <c r="AA293">
        <v>94.137729989364743</v>
      </c>
      <c r="AB293">
        <v>28.698757763952017</v>
      </c>
      <c r="AC293">
        <v>77.003984530456364</v>
      </c>
      <c r="AD293">
        <v>0</v>
      </c>
      <c r="AE293">
        <v>0</v>
      </c>
      <c r="AF293" s="481">
        <v>0.16574193548512994</v>
      </c>
      <c r="AG293">
        <v>1.0997311827850353E-2</v>
      </c>
      <c r="AH293">
        <v>138.45161290280521</v>
      </c>
      <c r="AI293">
        <v>325.11558095226064</v>
      </c>
      <c r="AJ293">
        <v>262.50596337020397</v>
      </c>
      <c r="AK293">
        <v>0</v>
      </c>
      <c r="AL293">
        <v>0</v>
      </c>
      <c r="AM293" s="481">
        <v>0</v>
      </c>
      <c r="AN293">
        <v>0</v>
      </c>
      <c r="AO293">
        <v>0</v>
      </c>
      <c r="AP293">
        <v>0</v>
      </c>
      <c r="AQ293">
        <v>0</v>
      </c>
      <c r="AR293">
        <v>0</v>
      </c>
      <c r="AS293">
        <v>0</v>
      </c>
      <c r="AT293" s="481">
        <v>0</v>
      </c>
      <c r="AU293">
        <v>0</v>
      </c>
      <c r="AV293">
        <v>0</v>
      </c>
      <c r="AW293">
        <v>0</v>
      </c>
      <c r="AX293">
        <v>265.18720000004396</v>
      </c>
      <c r="AY293">
        <v>174.40781249990687</v>
      </c>
      <c r="AZ293">
        <v>69.612800002098083</v>
      </c>
      <c r="BB293" s="481">
        <v>81.29296875</v>
      </c>
      <c r="BC293">
        <v>66.988799999468029</v>
      </c>
      <c r="BD293">
        <v>78.241911688819528</v>
      </c>
      <c r="BV293" s="481">
        <v>1.3736413043225184</v>
      </c>
      <c r="BW293">
        <v>1.4375</v>
      </c>
      <c r="BX293">
        <v>2.9032258066763461E-4</v>
      </c>
      <c r="BY293">
        <v>5</v>
      </c>
      <c r="BZ293">
        <v>52.6875</v>
      </c>
      <c r="CA293">
        <v>0.12405376344122487</v>
      </c>
      <c r="CB293">
        <v>2.6060483871106044E-2</v>
      </c>
      <c r="CC293">
        <v>159.38022598810494</v>
      </c>
      <c r="CD293">
        <v>3.2000000006519258E-2</v>
      </c>
      <c r="CE293">
        <v>0.12405376344122487</v>
      </c>
    </row>
    <row r="294" spans="3:83" ht="15.75" customHeight="1" x14ac:dyDescent="0.2">
      <c r="C294" s="284">
        <v>46247.291666666664</v>
      </c>
      <c r="D294">
        <v>2889.0453333258629</v>
      </c>
      <c r="E294">
        <v>2889.1766882836819</v>
      </c>
      <c r="F294">
        <v>1811.1146666705608</v>
      </c>
      <c r="G294">
        <v>1092.5337971150875</v>
      </c>
      <c r="H294">
        <v>391.94602454453707</v>
      </c>
      <c r="I294">
        <v>336.53152542561293</v>
      </c>
      <c r="J294">
        <v>366.76555932313204</v>
      </c>
      <c r="K294" s="481">
        <v>334.48352542519569</v>
      </c>
      <c r="L294">
        <v>379.29654237255454</v>
      </c>
      <c r="M294">
        <v>0</v>
      </c>
      <c r="N294">
        <v>0</v>
      </c>
      <c r="O294">
        <v>0</v>
      </c>
      <c r="P294">
        <v>17.185391304083169</v>
      </c>
      <c r="Q294">
        <v>100.31860869610682</v>
      </c>
      <c r="R294" s="481">
        <v>96.60033302474767</v>
      </c>
      <c r="S294">
        <v>51.133217390626669</v>
      </c>
      <c r="T294">
        <v>0</v>
      </c>
      <c r="U294">
        <v>0</v>
      </c>
      <c r="V294">
        <v>113.52029371913522</v>
      </c>
      <c r="W294">
        <v>0</v>
      </c>
      <c r="X294">
        <v>94.668637794442475</v>
      </c>
      <c r="Y294" s="481">
        <v>0.529296875</v>
      </c>
      <c r="Z294">
        <v>8.606311525858473</v>
      </c>
      <c r="AA294">
        <v>116.98962850123644</v>
      </c>
      <c r="AB294">
        <v>28.617524685803801</v>
      </c>
      <c r="AC294">
        <v>97.119496854953468</v>
      </c>
      <c r="AD294">
        <v>0</v>
      </c>
      <c r="AE294">
        <v>0</v>
      </c>
      <c r="AF294" s="481">
        <v>0.16777699860540451</v>
      </c>
      <c r="AG294">
        <v>1.0985945535367136E-2</v>
      </c>
      <c r="AH294">
        <v>149.73655913956463</v>
      </c>
      <c r="AI294">
        <v>311.65561904758215</v>
      </c>
      <c r="AJ294">
        <v>250.71917948685586</v>
      </c>
      <c r="AK294">
        <v>0</v>
      </c>
      <c r="AL294">
        <v>0</v>
      </c>
      <c r="AM294" s="481">
        <v>0</v>
      </c>
      <c r="AN294">
        <v>0</v>
      </c>
      <c r="AO294">
        <v>0</v>
      </c>
      <c r="AP294">
        <v>0</v>
      </c>
      <c r="AQ294">
        <v>0</v>
      </c>
      <c r="AR294">
        <v>0</v>
      </c>
      <c r="AS294">
        <v>0</v>
      </c>
      <c r="AT294" s="481">
        <v>0</v>
      </c>
      <c r="AU294">
        <v>0</v>
      </c>
      <c r="AV294">
        <v>0</v>
      </c>
      <c r="AW294">
        <v>0</v>
      </c>
      <c r="AX294">
        <v>284.33600000059232</v>
      </c>
      <c r="AY294">
        <v>167.57734375004657</v>
      </c>
      <c r="AZ294">
        <v>58.182399999350309</v>
      </c>
      <c r="BB294" s="481">
        <v>82.525000000023283</v>
      </c>
      <c r="BC294">
        <v>68.076800000853837</v>
      </c>
      <c r="BD294">
        <v>78.822399999946356</v>
      </c>
      <c r="BV294" s="481">
        <v>8.606311525858473</v>
      </c>
      <c r="BW294">
        <v>4.3625000000465661</v>
      </c>
      <c r="BX294">
        <v>4.3750000008913048E-4</v>
      </c>
      <c r="BY294">
        <v>1</v>
      </c>
      <c r="BZ294">
        <v>55.70403225813061</v>
      </c>
      <c r="CA294">
        <v>0.13956989247253659</v>
      </c>
      <c r="CB294">
        <v>3.740322580620159E-2</v>
      </c>
      <c r="CC294">
        <v>173.26666666660458</v>
      </c>
      <c r="CD294">
        <v>0</v>
      </c>
      <c r="CE294">
        <v>0.13956989247253659</v>
      </c>
    </row>
    <row r="295" spans="3:83" ht="15.75" customHeight="1" x14ac:dyDescent="0.2">
      <c r="C295" s="284">
        <v>46247.333333333336</v>
      </c>
      <c r="D295">
        <v>2905.9042318761349</v>
      </c>
      <c r="E295">
        <v>2889.6983188390732</v>
      </c>
      <c r="F295">
        <v>1854.122666656971</v>
      </c>
      <c r="G295">
        <v>1059.4986666440964</v>
      </c>
      <c r="H295">
        <v>402.62291525676847</v>
      </c>
      <c r="I295">
        <v>314.31593219935894</v>
      </c>
      <c r="J295">
        <v>383.87850847095251</v>
      </c>
      <c r="K295" s="481">
        <v>331.1511864438653</v>
      </c>
      <c r="L295">
        <v>424.2252655364573</v>
      </c>
      <c r="M295">
        <v>0</v>
      </c>
      <c r="N295">
        <v>0</v>
      </c>
      <c r="O295">
        <v>0</v>
      </c>
      <c r="P295">
        <v>29.339826087467372</v>
      </c>
      <c r="Q295">
        <v>97.302260869182646</v>
      </c>
      <c r="R295" s="481">
        <v>96.484792270697653</v>
      </c>
      <c r="S295">
        <v>28.56069565191865</v>
      </c>
      <c r="T295">
        <v>0</v>
      </c>
      <c r="U295">
        <v>0</v>
      </c>
      <c r="V295">
        <v>137.06017391290516</v>
      </c>
      <c r="W295">
        <v>0</v>
      </c>
      <c r="X295">
        <v>94.447948304470628</v>
      </c>
      <c r="Y295" s="481">
        <v>0</v>
      </c>
      <c r="Z295">
        <v>18.65999898390146</v>
      </c>
      <c r="AA295">
        <v>109.79531290009618</v>
      </c>
      <c r="AB295">
        <v>28.331330128014088</v>
      </c>
      <c r="AC295">
        <v>91.905493108555675</v>
      </c>
      <c r="AD295">
        <v>0</v>
      </c>
      <c r="AE295">
        <v>0</v>
      </c>
      <c r="AF295" s="481">
        <v>0.16773913042561617</v>
      </c>
      <c r="AG295">
        <v>1.0983695652157621E-2</v>
      </c>
      <c r="AH295">
        <v>143.97849462367594</v>
      </c>
      <c r="AI295">
        <v>320.44800000009127</v>
      </c>
      <c r="AJ295">
        <v>258.17599999997765</v>
      </c>
      <c r="AK295">
        <v>0</v>
      </c>
      <c r="AL295">
        <v>0</v>
      </c>
      <c r="AM295" s="481">
        <v>0</v>
      </c>
      <c r="AN295">
        <v>0</v>
      </c>
      <c r="AO295">
        <v>0</v>
      </c>
      <c r="AP295">
        <v>0</v>
      </c>
      <c r="AQ295">
        <v>0</v>
      </c>
      <c r="AR295">
        <v>0</v>
      </c>
      <c r="AS295">
        <v>0</v>
      </c>
      <c r="AT295" s="481">
        <v>0</v>
      </c>
      <c r="AU295">
        <v>0</v>
      </c>
      <c r="AV295">
        <v>0</v>
      </c>
      <c r="AW295">
        <v>0</v>
      </c>
      <c r="AX295">
        <v>282.62399999983609</v>
      </c>
      <c r="AY295">
        <v>152.65703124995343</v>
      </c>
      <c r="AZ295">
        <v>50.688000001013279</v>
      </c>
      <c r="BB295" s="481">
        <v>82.162499999976717</v>
      </c>
      <c r="BC295">
        <v>67.430399999953806</v>
      </c>
      <c r="BD295">
        <v>78.086564102210104</v>
      </c>
      <c r="BV295" s="481">
        <v>18.65999898390146</v>
      </c>
      <c r="BW295">
        <v>17.966393442591652</v>
      </c>
      <c r="BX295">
        <v>5.4254032257858853E-3</v>
      </c>
      <c r="BY295">
        <v>21.7096774186939</v>
      </c>
      <c r="BZ295">
        <v>55.104301075218245</v>
      </c>
      <c r="CA295">
        <v>0.15226881720445817</v>
      </c>
      <c r="CB295">
        <v>4.1048518583465921E-2</v>
      </c>
      <c r="CC295">
        <v>168.96666666679084</v>
      </c>
      <c r="CD295">
        <v>0</v>
      </c>
      <c r="CE295">
        <v>0.15226881720445817</v>
      </c>
    </row>
    <row r="296" spans="3:83" ht="15.75" customHeight="1" x14ac:dyDescent="0.2">
      <c r="C296" s="284">
        <v>46247.375</v>
      </c>
      <c r="D296">
        <v>2971.1731014549732</v>
      </c>
      <c r="E296">
        <v>2955.1155942082405</v>
      </c>
      <c r="F296">
        <v>1906.3615072667599</v>
      </c>
      <c r="G296">
        <v>1076.2240000218153</v>
      </c>
      <c r="H296">
        <v>370.95492226630449</v>
      </c>
      <c r="I296">
        <v>326.04854237288237</v>
      </c>
      <c r="J296">
        <v>382.65282057225704</v>
      </c>
      <c r="K296" s="481">
        <v>341.07877966016531</v>
      </c>
      <c r="L296">
        <v>470.33419208973646</v>
      </c>
      <c r="M296">
        <v>0</v>
      </c>
      <c r="N296">
        <v>0</v>
      </c>
      <c r="O296">
        <v>0</v>
      </c>
      <c r="P296">
        <v>32.834782608784735</v>
      </c>
      <c r="Q296">
        <v>100.23513043485582</v>
      </c>
      <c r="R296" s="481">
        <v>96.700599033851177</v>
      </c>
      <c r="S296">
        <v>10.752000000327826</v>
      </c>
      <c r="T296">
        <v>0</v>
      </c>
      <c r="U296">
        <v>0</v>
      </c>
      <c r="V296">
        <v>132.61913043539971</v>
      </c>
      <c r="W296">
        <v>0</v>
      </c>
      <c r="X296">
        <v>93.645651866681874</v>
      </c>
      <c r="Y296" s="481">
        <v>0</v>
      </c>
      <c r="Z296">
        <v>27.294618498417549</v>
      </c>
      <c r="AA296">
        <v>110.01928025996312</v>
      </c>
      <c r="AB296">
        <v>28.5859375</v>
      </c>
      <c r="AC296">
        <v>114.34990749321878</v>
      </c>
      <c r="AD296">
        <v>0</v>
      </c>
      <c r="AE296">
        <v>0</v>
      </c>
      <c r="AF296" s="481">
        <v>0.16773913044016808</v>
      </c>
      <c r="AG296">
        <v>1.1438858695555609E-2</v>
      </c>
      <c r="AH296">
        <v>154.61290322523564</v>
      </c>
      <c r="AI296">
        <v>327.55199999990873</v>
      </c>
      <c r="AJ296">
        <v>264.69775609765202</v>
      </c>
      <c r="AK296">
        <v>0</v>
      </c>
      <c r="AL296">
        <v>0</v>
      </c>
      <c r="AM296" s="481">
        <v>0</v>
      </c>
      <c r="AN296">
        <v>0</v>
      </c>
      <c r="AO296">
        <v>0</v>
      </c>
      <c r="AP296">
        <v>0</v>
      </c>
      <c r="AQ296">
        <v>0</v>
      </c>
      <c r="AR296">
        <v>0</v>
      </c>
      <c r="AS296">
        <v>0</v>
      </c>
      <c r="AT296" s="481">
        <v>0</v>
      </c>
      <c r="AU296">
        <v>0</v>
      </c>
      <c r="AV296">
        <v>0</v>
      </c>
      <c r="AW296">
        <v>0</v>
      </c>
      <c r="AX296">
        <v>283.82400000002235</v>
      </c>
      <c r="AY296">
        <v>140.53750000009313</v>
      </c>
      <c r="AZ296">
        <v>56.29828860796988</v>
      </c>
      <c r="BB296" s="481">
        <v>84.157140031689778</v>
      </c>
      <c r="BC296">
        <v>69.881599999964237</v>
      </c>
      <c r="BD296">
        <v>79.577435896731913</v>
      </c>
      <c r="BV296" s="481">
        <v>27.294618498417549</v>
      </c>
      <c r="BW296">
        <v>33.650273223989643</v>
      </c>
      <c r="BX296">
        <v>3.0237903225838636E-2</v>
      </c>
      <c r="BY296">
        <v>16.2903225813061</v>
      </c>
      <c r="BZ296">
        <v>55.741666666697711</v>
      </c>
      <c r="CA296">
        <v>0.15640860214989516</v>
      </c>
      <c r="CB296">
        <v>3.7072449158586096E-2</v>
      </c>
      <c r="CC296">
        <v>175.08135593216866</v>
      </c>
      <c r="CD296">
        <v>0</v>
      </c>
      <c r="CE296">
        <v>0.15640860214989516</v>
      </c>
    </row>
    <row r="297" spans="3:83" ht="15.75" customHeight="1" x14ac:dyDescent="0.2">
      <c r="C297" s="284">
        <v>46247.416666666664</v>
      </c>
      <c r="D297">
        <v>2971.2324637770653</v>
      </c>
      <c r="E297">
        <v>2956.7777391076088</v>
      </c>
      <c r="F297">
        <v>1875.6118260622025</v>
      </c>
      <c r="G297">
        <v>1100.4586666673422</v>
      </c>
      <c r="H297">
        <v>337.0282641723752</v>
      </c>
      <c r="I297">
        <v>285.81749152764678</v>
      </c>
      <c r="J297">
        <v>374.8641963750124</v>
      </c>
      <c r="K297" s="481">
        <v>329.20732203125954</v>
      </c>
      <c r="L297">
        <v>548.06562712043524</v>
      </c>
      <c r="M297">
        <v>0</v>
      </c>
      <c r="N297">
        <v>0</v>
      </c>
      <c r="O297">
        <v>0</v>
      </c>
      <c r="P297">
        <v>41.160347825847566</v>
      </c>
      <c r="Q297">
        <v>67.53947826102376</v>
      </c>
      <c r="R297" s="481">
        <v>96.467478260863572</v>
      </c>
      <c r="S297">
        <v>11.163826086558402</v>
      </c>
      <c r="T297">
        <v>0</v>
      </c>
      <c r="U297">
        <v>0</v>
      </c>
      <c r="V297">
        <v>135.14573912974447</v>
      </c>
      <c r="W297">
        <v>0</v>
      </c>
      <c r="X297">
        <v>90.279687500093132</v>
      </c>
      <c r="Y297" s="481">
        <v>0</v>
      </c>
      <c r="Z297">
        <v>31.083092730958015</v>
      </c>
      <c r="AA297">
        <v>74.250126164872199</v>
      </c>
      <c r="AB297">
        <v>28.777319487649947</v>
      </c>
      <c r="AC297">
        <v>116.15969373844564</v>
      </c>
      <c r="AD297">
        <v>0</v>
      </c>
      <c r="AE297">
        <v>0</v>
      </c>
      <c r="AF297" s="481">
        <v>0.16573913042884669</v>
      </c>
      <c r="AG297">
        <v>1.140353260871052E-2</v>
      </c>
      <c r="AH297">
        <v>143.34513791557401</v>
      </c>
      <c r="AI297">
        <v>329.21287804865278</v>
      </c>
      <c r="AJ297">
        <v>266.37736585363746</v>
      </c>
      <c r="AK297">
        <v>0</v>
      </c>
      <c r="AL297">
        <v>0</v>
      </c>
      <c r="AM297" s="481">
        <v>0</v>
      </c>
      <c r="AN297">
        <v>0</v>
      </c>
      <c r="AO297">
        <v>0</v>
      </c>
      <c r="AP297">
        <v>0</v>
      </c>
      <c r="AQ297">
        <v>0</v>
      </c>
      <c r="AR297">
        <v>0</v>
      </c>
      <c r="AS297">
        <v>0</v>
      </c>
      <c r="AT297" s="481">
        <v>0</v>
      </c>
      <c r="AU297">
        <v>0</v>
      </c>
      <c r="AV297">
        <v>0</v>
      </c>
      <c r="AW297">
        <v>0</v>
      </c>
      <c r="AX297">
        <v>283.31199999991804</v>
      </c>
      <c r="AY297">
        <v>140.53749999997672</v>
      </c>
      <c r="AZ297">
        <v>48.63611138984561</v>
      </c>
      <c r="BB297" s="481">
        <v>84.317419263185002</v>
      </c>
      <c r="BC297">
        <v>69.510400000028312</v>
      </c>
      <c r="BD297">
        <v>79.69920000154525</v>
      </c>
      <c r="BV297" s="481">
        <v>31.083092730958015</v>
      </c>
      <c r="BW297">
        <v>31.833333333372138</v>
      </c>
      <c r="BX297">
        <v>2.8181122896171473E-2</v>
      </c>
      <c r="BY297">
        <v>113</v>
      </c>
      <c r="BZ297">
        <v>53.446610169485211</v>
      </c>
      <c r="CA297">
        <v>0.14266351098740415</v>
      </c>
      <c r="CB297">
        <v>3.284331171107624E-2</v>
      </c>
      <c r="CC297">
        <v>173.78531073499471</v>
      </c>
      <c r="CD297">
        <v>0</v>
      </c>
      <c r="CE297">
        <v>0.14266351098740415</v>
      </c>
    </row>
    <row r="298" spans="3:83" ht="15.75" customHeight="1" x14ac:dyDescent="0.2">
      <c r="C298" s="284">
        <v>46247.458333333336</v>
      </c>
      <c r="D298">
        <v>2919.49820291996</v>
      </c>
      <c r="E298">
        <v>2920.8041739165783</v>
      </c>
      <c r="F298">
        <v>1872.554666697979</v>
      </c>
      <c r="G298">
        <v>1060.1813333183527</v>
      </c>
      <c r="H298">
        <v>410.3636610172689</v>
      </c>
      <c r="I298">
        <v>331.13682291284204</v>
      </c>
      <c r="J298">
        <v>374.81871186196804</v>
      </c>
      <c r="K298" s="481">
        <v>330.04040677845478</v>
      </c>
      <c r="L298">
        <v>421.74915254116058</v>
      </c>
      <c r="M298">
        <v>0</v>
      </c>
      <c r="N298">
        <v>0</v>
      </c>
      <c r="O298">
        <v>0</v>
      </c>
      <c r="P298">
        <v>35.412096618674695</v>
      </c>
      <c r="Q298">
        <v>99.567304347641766</v>
      </c>
      <c r="R298" s="481">
        <v>96.239304347895086</v>
      </c>
      <c r="S298">
        <v>8.292173913680017</v>
      </c>
      <c r="T298">
        <v>0</v>
      </c>
      <c r="U298">
        <v>0</v>
      </c>
      <c r="V298">
        <v>193.93669565208256</v>
      </c>
      <c r="W298">
        <v>0</v>
      </c>
      <c r="X298">
        <v>94.189440993592143</v>
      </c>
      <c r="Y298" s="481">
        <v>7.7568359375</v>
      </c>
      <c r="Z298">
        <v>39.296380166430026</v>
      </c>
      <c r="AA298">
        <v>115.03105590073392</v>
      </c>
      <c r="AB298">
        <v>28.277368012350053</v>
      </c>
      <c r="AC298">
        <v>116.1446540877223</v>
      </c>
      <c r="AD298">
        <v>0</v>
      </c>
      <c r="AE298">
        <v>0</v>
      </c>
      <c r="AF298" s="481">
        <v>0.16573913043612265</v>
      </c>
      <c r="AG298">
        <v>1.1358695652234019E-2</v>
      </c>
      <c r="AH298">
        <v>146.03804347850382</v>
      </c>
      <c r="AI298">
        <v>327.6959219512064</v>
      </c>
      <c r="AJ298">
        <v>264.89287804905325</v>
      </c>
      <c r="AK298">
        <v>0</v>
      </c>
      <c r="AL298">
        <v>0</v>
      </c>
      <c r="AM298" s="481">
        <v>0</v>
      </c>
      <c r="AN298">
        <v>0</v>
      </c>
      <c r="AO298">
        <v>0</v>
      </c>
      <c r="AP298">
        <v>0</v>
      </c>
      <c r="AQ298">
        <v>0</v>
      </c>
      <c r="AR298">
        <v>0</v>
      </c>
      <c r="AS298">
        <v>0</v>
      </c>
      <c r="AT298" s="481">
        <v>0</v>
      </c>
      <c r="AU298">
        <v>0</v>
      </c>
      <c r="AV298">
        <v>0</v>
      </c>
      <c r="AW298">
        <v>0</v>
      </c>
      <c r="AX298">
        <v>280.88959999987856</v>
      </c>
      <c r="AY298">
        <v>140.20937499997672</v>
      </c>
      <c r="AZ298">
        <v>43.507200002670288</v>
      </c>
      <c r="BB298" s="481">
        <v>80.851221955148503</v>
      </c>
      <c r="BC298">
        <v>66.797892683185637</v>
      </c>
      <c r="BD298">
        <v>77.644799998961389</v>
      </c>
      <c r="BV298" s="481">
        <v>39.296380166430026</v>
      </c>
      <c r="BW298">
        <v>29.896874999976717</v>
      </c>
      <c r="BX298">
        <v>1.3872282608645037E-2</v>
      </c>
      <c r="BY298">
        <v>1</v>
      </c>
      <c r="BZ298">
        <v>55.283307863166556</v>
      </c>
      <c r="CA298">
        <v>0.15197826086841815</v>
      </c>
      <c r="CB298">
        <v>3.1245923913047591E-2</v>
      </c>
      <c r="CC298">
        <v>164.98333333339542</v>
      </c>
      <c r="CD298">
        <v>0</v>
      </c>
      <c r="CE298">
        <v>0.15197826086841815</v>
      </c>
    </row>
    <row r="299" spans="3:83" ht="15.75" customHeight="1" x14ac:dyDescent="0.2">
      <c r="C299" s="284">
        <v>46247.5</v>
      </c>
      <c r="D299">
        <v>2843.9893333017826</v>
      </c>
      <c r="E299">
        <v>2823.8358260691166</v>
      </c>
      <c r="F299">
        <v>1797.4613333046436</v>
      </c>
      <c r="G299">
        <v>1043.2482318878174</v>
      </c>
      <c r="H299">
        <v>358.71240678057075</v>
      </c>
      <c r="I299">
        <v>321.25351723656058</v>
      </c>
      <c r="J299">
        <v>365.30766101926565</v>
      </c>
      <c r="K299" s="481">
        <v>320.26961543411016</v>
      </c>
      <c r="L299">
        <v>429.55932203307748</v>
      </c>
      <c r="M299">
        <v>0</v>
      </c>
      <c r="N299">
        <v>0</v>
      </c>
      <c r="O299">
        <v>0</v>
      </c>
      <c r="P299">
        <v>58.977045751176775</v>
      </c>
      <c r="Q299">
        <v>100.52237475197762</v>
      </c>
      <c r="R299" s="481">
        <v>96.747703324537724</v>
      </c>
      <c r="S299">
        <v>8.703999999910593</v>
      </c>
      <c r="T299">
        <v>0</v>
      </c>
      <c r="U299">
        <v>0</v>
      </c>
      <c r="V299">
        <v>132.05147826112807</v>
      </c>
      <c r="W299">
        <v>0</v>
      </c>
      <c r="X299">
        <v>94.400621118023992</v>
      </c>
      <c r="Y299" s="481">
        <v>0</v>
      </c>
      <c r="Z299">
        <v>41.527753665111959</v>
      </c>
      <c r="AA299">
        <v>115.95006793458015</v>
      </c>
      <c r="AB299">
        <v>29.020768633577973</v>
      </c>
      <c r="AC299">
        <v>115.3125</v>
      </c>
      <c r="AD299">
        <v>0</v>
      </c>
      <c r="AE299">
        <v>0</v>
      </c>
      <c r="AF299" s="481">
        <v>0.16573913043976063</v>
      </c>
      <c r="AG299">
        <v>1.1983695652133974E-2</v>
      </c>
      <c r="AH299">
        <v>134.47282608691603</v>
      </c>
      <c r="AI299">
        <v>316.22400000016205</v>
      </c>
      <c r="AJ299">
        <v>255.01439999975264</v>
      </c>
      <c r="AK299">
        <v>0</v>
      </c>
      <c r="AL299">
        <v>0</v>
      </c>
      <c r="AM299" s="481">
        <v>0</v>
      </c>
      <c r="AN299">
        <v>0</v>
      </c>
      <c r="AO299">
        <v>0</v>
      </c>
      <c r="AP299">
        <v>0</v>
      </c>
      <c r="AQ299">
        <v>0</v>
      </c>
      <c r="AR299">
        <v>0</v>
      </c>
      <c r="AS299">
        <v>0</v>
      </c>
      <c r="AT299" s="481">
        <v>0</v>
      </c>
      <c r="AU299">
        <v>0</v>
      </c>
      <c r="AV299">
        <v>0</v>
      </c>
      <c r="AW299">
        <v>0</v>
      </c>
      <c r="AX299">
        <v>280.87039999989793</v>
      </c>
      <c r="AY299">
        <v>141.75</v>
      </c>
      <c r="AZ299">
        <v>40.435199998319149</v>
      </c>
      <c r="BB299" s="481">
        <v>82.425504351267591</v>
      </c>
      <c r="BC299">
        <v>67.992507316172123</v>
      </c>
      <c r="BD299">
        <v>79.157073171809316</v>
      </c>
      <c r="BV299" s="481">
        <v>41.527753665111959</v>
      </c>
      <c r="BW299">
        <v>25.957291666651145</v>
      </c>
      <c r="BX299">
        <v>2.0502717391309488E-2</v>
      </c>
      <c r="BY299">
        <v>2</v>
      </c>
      <c r="BZ299">
        <v>55.711748633999377</v>
      </c>
      <c r="CA299">
        <v>0.16026630434862454</v>
      </c>
      <c r="CB299">
        <v>3.3451086956574727E-2</v>
      </c>
      <c r="CC299">
        <v>163.84999999962747</v>
      </c>
      <c r="CD299">
        <v>0</v>
      </c>
      <c r="CE299">
        <v>0.16026630434862454</v>
      </c>
    </row>
    <row r="300" spans="3:83" ht="15.75" customHeight="1" x14ac:dyDescent="0.2">
      <c r="C300" s="284">
        <v>46247.541666666664</v>
      </c>
      <c r="D300">
        <v>2938.3716312050819</v>
      </c>
      <c r="E300">
        <v>2938.3457391262054</v>
      </c>
      <c r="F300">
        <v>1884.1599999964237</v>
      </c>
      <c r="G300">
        <v>1067.8984347730875</v>
      </c>
      <c r="H300">
        <v>424.52610169351101</v>
      </c>
      <c r="I300">
        <v>311.34986323863268</v>
      </c>
      <c r="J300">
        <v>367.45979660749435</v>
      </c>
      <c r="K300" s="481">
        <v>330.7861133813858</v>
      </c>
      <c r="L300">
        <v>444.68471770733595</v>
      </c>
      <c r="M300">
        <v>0</v>
      </c>
      <c r="N300">
        <v>0</v>
      </c>
      <c r="O300">
        <v>0</v>
      </c>
      <c r="P300">
        <v>42.915901108644903</v>
      </c>
      <c r="Q300">
        <v>99.541625248268247</v>
      </c>
      <c r="R300" s="481">
        <v>96.430938673205674</v>
      </c>
      <c r="S300">
        <v>2.0479999994859099</v>
      </c>
      <c r="T300">
        <v>0</v>
      </c>
      <c r="U300">
        <v>0</v>
      </c>
      <c r="V300">
        <v>223.78852173965424</v>
      </c>
      <c r="W300">
        <v>0</v>
      </c>
      <c r="X300">
        <v>94.295031056273729</v>
      </c>
      <c r="Y300" s="481">
        <v>0</v>
      </c>
      <c r="Z300">
        <v>49.301448466605507</v>
      </c>
      <c r="AA300">
        <v>110.43721064832062</v>
      </c>
      <c r="AB300">
        <v>28.783918866422027</v>
      </c>
      <c r="AC300">
        <v>120.38625776395202</v>
      </c>
      <c r="AD300">
        <v>0</v>
      </c>
      <c r="AE300">
        <v>0</v>
      </c>
      <c r="AF300" s="481">
        <v>0.16576390837144572</v>
      </c>
      <c r="AG300">
        <v>1.1485361150334938E-2</v>
      </c>
      <c r="AH300">
        <v>145.26764843426645</v>
      </c>
      <c r="AI300">
        <v>304.43839999986812</v>
      </c>
      <c r="AJ300">
        <v>244.3519999999553</v>
      </c>
      <c r="AK300">
        <v>0</v>
      </c>
      <c r="AL300">
        <v>0</v>
      </c>
      <c r="AM300" s="481">
        <v>0</v>
      </c>
      <c r="AN300">
        <v>0</v>
      </c>
      <c r="AO300">
        <v>0</v>
      </c>
      <c r="AP300">
        <v>0</v>
      </c>
      <c r="AQ300">
        <v>0</v>
      </c>
      <c r="AR300">
        <v>0</v>
      </c>
      <c r="AS300">
        <v>0</v>
      </c>
      <c r="AT300" s="481">
        <v>0</v>
      </c>
      <c r="AU300">
        <v>0</v>
      </c>
      <c r="AV300">
        <v>0</v>
      </c>
      <c r="AW300">
        <v>0</v>
      </c>
      <c r="AX300">
        <v>281.76960000023246</v>
      </c>
      <c r="AY300">
        <v>141.41249999997672</v>
      </c>
      <c r="AZ300">
        <v>36.851199999451637</v>
      </c>
      <c r="BB300" s="481">
        <v>81.069026898709126</v>
      </c>
      <c r="BC300">
        <v>66.809600000269711</v>
      </c>
      <c r="BD300">
        <v>77.105326828546822</v>
      </c>
      <c r="BV300" s="481">
        <v>49.301448466605507</v>
      </c>
      <c r="BW300">
        <v>26.204166666720994</v>
      </c>
      <c r="BX300">
        <v>2.8569972826176127E-2</v>
      </c>
      <c r="BY300">
        <v>2</v>
      </c>
      <c r="BZ300">
        <v>56.866666666697711</v>
      </c>
      <c r="CA300">
        <v>0.14377173912998842</v>
      </c>
      <c r="CB300">
        <v>4.1038978494498224E-2</v>
      </c>
      <c r="CC300">
        <v>183.70000000018626</v>
      </c>
      <c r="CD300">
        <v>0</v>
      </c>
      <c r="CE300">
        <v>0.14377173912998842</v>
      </c>
    </row>
    <row r="301" spans="3:83" ht="15.75" customHeight="1" x14ac:dyDescent="0.2">
      <c r="C301" s="284">
        <v>46247.583333333336</v>
      </c>
      <c r="D301">
        <v>2873.0806586444378</v>
      </c>
      <c r="E301">
        <v>2856.811594247818</v>
      </c>
      <c r="F301">
        <v>1840.4693333506584</v>
      </c>
      <c r="G301">
        <v>1043.1443478316069</v>
      </c>
      <c r="H301">
        <v>386.16949152573943</v>
      </c>
      <c r="I301">
        <v>312.05966101959348</v>
      </c>
      <c r="J301">
        <v>365.32368188351393</v>
      </c>
      <c r="K301" s="481">
        <v>299.77166101336479</v>
      </c>
      <c r="L301">
        <v>468.17986207082868</v>
      </c>
      <c r="M301">
        <v>0</v>
      </c>
      <c r="N301">
        <v>0</v>
      </c>
      <c r="O301">
        <v>0</v>
      </c>
      <c r="P301">
        <v>61.017043478786945</v>
      </c>
      <c r="Q301">
        <v>99.82330434769392</v>
      </c>
      <c r="R301" s="481">
        <v>38.601531914900988</v>
      </c>
      <c r="S301">
        <v>15.104000000283122</v>
      </c>
      <c r="T301">
        <v>0</v>
      </c>
      <c r="U301">
        <v>0</v>
      </c>
      <c r="V301">
        <v>180.46392270550132</v>
      </c>
      <c r="W301">
        <v>0</v>
      </c>
      <c r="X301">
        <v>94.404800449032336</v>
      </c>
      <c r="Y301" s="481">
        <v>0</v>
      </c>
      <c r="Z301">
        <v>35.045671088970266</v>
      </c>
      <c r="AA301">
        <v>97.670272904448211</v>
      </c>
      <c r="AB301">
        <v>28.583799342159182</v>
      </c>
      <c r="AC301">
        <v>119.65838509332389</v>
      </c>
      <c r="AD301">
        <v>0</v>
      </c>
      <c r="AE301">
        <v>0</v>
      </c>
      <c r="AF301" s="481">
        <v>0.16647311827910016</v>
      </c>
      <c r="AG301">
        <v>1.1233870967771509E-2</v>
      </c>
      <c r="AH301">
        <v>116.40322580561042</v>
      </c>
      <c r="AI301">
        <v>322.17280000005849</v>
      </c>
      <c r="AJ301">
        <v>259.8656000001356</v>
      </c>
      <c r="AK301">
        <v>0</v>
      </c>
      <c r="AL301">
        <v>0</v>
      </c>
      <c r="AM301" s="481">
        <v>0</v>
      </c>
      <c r="AN301">
        <v>0</v>
      </c>
      <c r="AO301">
        <v>0</v>
      </c>
      <c r="AP301">
        <v>0</v>
      </c>
      <c r="AQ301">
        <v>0</v>
      </c>
      <c r="AR301">
        <v>0</v>
      </c>
      <c r="AS301">
        <v>0</v>
      </c>
      <c r="AT301" s="481">
        <v>0</v>
      </c>
      <c r="AU301">
        <v>0</v>
      </c>
      <c r="AV301">
        <v>0</v>
      </c>
      <c r="AW301">
        <v>0</v>
      </c>
      <c r="AX301">
        <v>275.63839999958873</v>
      </c>
      <c r="AY301">
        <v>169.05000000004657</v>
      </c>
      <c r="AZ301">
        <v>49.267200000584126</v>
      </c>
      <c r="BB301" s="481">
        <v>76.8203125</v>
      </c>
      <c r="BC301">
        <v>62.91896708868444</v>
      </c>
      <c r="BD301">
        <v>73.918865823186934</v>
      </c>
      <c r="BV301" s="481">
        <v>35.045671088970266</v>
      </c>
      <c r="BW301">
        <v>32.732291666674428</v>
      </c>
      <c r="BX301">
        <v>2.2015624999994543E-2</v>
      </c>
      <c r="BY301">
        <v>59.554347826167941</v>
      </c>
      <c r="BZ301">
        <v>58.793749999953434</v>
      </c>
      <c r="CA301">
        <v>0.14570108695625095</v>
      </c>
      <c r="CB301">
        <v>2.5868279569749575E-2</v>
      </c>
      <c r="CC301">
        <v>145</v>
      </c>
      <c r="CD301">
        <v>0</v>
      </c>
      <c r="CE301">
        <v>0.14570108695625095</v>
      </c>
    </row>
    <row r="302" spans="3:83" ht="15.75" customHeight="1" x14ac:dyDescent="0.2">
      <c r="C302" s="284">
        <v>46247.625</v>
      </c>
      <c r="D302">
        <v>2889.1343768239021</v>
      </c>
      <c r="E302">
        <v>2889.6983188092709</v>
      </c>
      <c r="F302">
        <v>1857.5359999835491</v>
      </c>
      <c r="G302">
        <v>1047.8636521846056</v>
      </c>
      <c r="H302">
        <v>333.5023960582912</v>
      </c>
      <c r="I302">
        <v>326.4650847427547</v>
      </c>
      <c r="J302">
        <v>366.47184354066849</v>
      </c>
      <c r="K302" s="481">
        <v>309.90752542763948</v>
      </c>
      <c r="L302">
        <v>521.49908123910427</v>
      </c>
      <c r="M302">
        <v>0</v>
      </c>
      <c r="N302">
        <v>0</v>
      </c>
      <c r="O302">
        <v>0</v>
      </c>
      <c r="P302">
        <v>31.877565217204392</v>
      </c>
      <c r="Q302">
        <v>99.576579710002989</v>
      </c>
      <c r="R302" s="481">
        <v>0</v>
      </c>
      <c r="S302">
        <v>12.031999999657273</v>
      </c>
      <c r="T302">
        <v>0</v>
      </c>
      <c r="U302">
        <v>0</v>
      </c>
      <c r="V302">
        <v>182.43277294561267</v>
      </c>
      <c r="W302">
        <v>0</v>
      </c>
      <c r="X302">
        <v>93.834329985547811</v>
      </c>
      <c r="Y302" s="481">
        <v>0</v>
      </c>
      <c r="Z302">
        <v>33.553513693623245</v>
      </c>
      <c r="AA302">
        <v>108.99407894723117</v>
      </c>
      <c r="AB302">
        <v>28.627623406238854</v>
      </c>
      <c r="AC302">
        <v>119.71118012443185</v>
      </c>
      <c r="AD302">
        <v>0</v>
      </c>
      <c r="AE302">
        <v>0</v>
      </c>
      <c r="AF302" s="481">
        <v>0.16501075268024579</v>
      </c>
      <c r="AG302">
        <v>1.1391129032062963E-2</v>
      </c>
      <c r="AH302">
        <v>125.1505376342684</v>
      </c>
      <c r="AI302">
        <v>308.68800000008196</v>
      </c>
      <c r="AJ302">
        <v>248.76800000015646</v>
      </c>
      <c r="AK302">
        <v>0</v>
      </c>
      <c r="AL302">
        <v>0</v>
      </c>
      <c r="AM302" s="481">
        <v>0</v>
      </c>
      <c r="AN302">
        <v>0</v>
      </c>
      <c r="AO302">
        <v>0</v>
      </c>
      <c r="AP302">
        <v>0</v>
      </c>
      <c r="AQ302">
        <v>0</v>
      </c>
      <c r="AR302">
        <v>0</v>
      </c>
      <c r="AS302">
        <v>0</v>
      </c>
      <c r="AT302" s="481">
        <v>0</v>
      </c>
      <c r="AU302">
        <v>0</v>
      </c>
      <c r="AV302">
        <v>0</v>
      </c>
      <c r="AW302">
        <v>0</v>
      </c>
      <c r="AX302">
        <v>273.32800000021234</v>
      </c>
      <c r="AY302">
        <v>176.03281250002328</v>
      </c>
      <c r="AZ302">
        <v>52.204800000414252</v>
      </c>
      <c r="BB302" s="481">
        <v>76.557812500046566</v>
      </c>
      <c r="BC302">
        <v>62.719432911835611</v>
      </c>
      <c r="BD302">
        <v>73.537134177051485</v>
      </c>
      <c r="BV302" s="481">
        <v>33.553513693623245</v>
      </c>
      <c r="BW302">
        <v>29.623958333279006</v>
      </c>
      <c r="BX302">
        <v>1.0697010869535006E-2</v>
      </c>
      <c r="BY302">
        <v>100.68478260934353</v>
      </c>
      <c r="BZ302">
        <v>61.272492937743664</v>
      </c>
      <c r="CA302">
        <v>0.15484239130546484</v>
      </c>
      <c r="CB302">
        <v>3.3260752688420325E-2</v>
      </c>
      <c r="CC302">
        <v>158.95000000018626</v>
      </c>
      <c r="CD302">
        <v>0</v>
      </c>
      <c r="CE302">
        <v>0.15484239130546484</v>
      </c>
    </row>
    <row r="303" spans="3:83" ht="15.75" customHeight="1" x14ac:dyDescent="0.2">
      <c r="C303" s="284">
        <v>46247.666666666664</v>
      </c>
      <c r="D303">
        <v>2997.5893333256245</v>
      </c>
      <c r="E303">
        <v>2980.5523478090763</v>
      </c>
      <c r="F303">
        <v>1888.9386666715145</v>
      </c>
      <c r="G303">
        <v>1117.525333315134</v>
      </c>
      <c r="H303">
        <v>361.11672258749604</v>
      </c>
      <c r="I303">
        <v>329.98414962366223</v>
      </c>
      <c r="J303">
        <v>338.92664407193661</v>
      </c>
      <c r="K303" s="481">
        <v>334.66187258809805</v>
      </c>
      <c r="L303">
        <v>489.15959322080016</v>
      </c>
      <c r="M303">
        <v>0</v>
      </c>
      <c r="N303">
        <v>0</v>
      </c>
      <c r="O303">
        <v>0</v>
      </c>
      <c r="P303">
        <v>25.087999999523163</v>
      </c>
      <c r="Q303">
        <v>99.558028985746205</v>
      </c>
      <c r="R303" s="481">
        <v>0</v>
      </c>
      <c r="S303">
        <v>36.693333333358169</v>
      </c>
      <c r="T303">
        <v>0</v>
      </c>
      <c r="U303">
        <v>0</v>
      </c>
      <c r="V303">
        <v>181.90642705373466</v>
      </c>
      <c r="W303">
        <v>0</v>
      </c>
      <c r="X303">
        <v>94.079192546661943</v>
      </c>
      <c r="Y303" s="481">
        <v>0</v>
      </c>
      <c r="Z303">
        <v>18.142335500800982</v>
      </c>
      <c r="AA303">
        <v>100.515625</v>
      </c>
      <c r="AB303">
        <v>28.780764751601964</v>
      </c>
      <c r="AC303">
        <v>117.61917701829225</v>
      </c>
      <c r="AD303">
        <v>0</v>
      </c>
      <c r="AE303">
        <v>0</v>
      </c>
      <c r="AF303" s="481">
        <v>0.16374193548472249</v>
      </c>
      <c r="AG303">
        <v>1.197580645157359E-2</v>
      </c>
      <c r="AH303">
        <v>148.39784946292639</v>
      </c>
      <c r="AI303">
        <v>298.91840000008233</v>
      </c>
      <c r="AJ303">
        <v>239.50079999957234</v>
      </c>
      <c r="AK303">
        <v>0</v>
      </c>
      <c r="AL303">
        <v>0</v>
      </c>
      <c r="AM303" s="481">
        <v>0</v>
      </c>
      <c r="AN303">
        <v>0</v>
      </c>
      <c r="AO303">
        <v>0</v>
      </c>
      <c r="AP303">
        <v>0</v>
      </c>
      <c r="AQ303">
        <v>0</v>
      </c>
      <c r="AR303">
        <v>0</v>
      </c>
      <c r="AS303">
        <v>0</v>
      </c>
      <c r="AT303" s="481">
        <v>0</v>
      </c>
      <c r="AU303">
        <v>0</v>
      </c>
      <c r="AV303">
        <v>0</v>
      </c>
      <c r="AW303">
        <v>0</v>
      </c>
      <c r="AX303">
        <v>280.88640000019222</v>
      </c>
      <c r="AY303">
        <v>194.38749999995343</v>
      </c>
      <c r="AZ303">
        <v>65.913599999621511</v>
      </c>
      <c r="BB303" s="481">
        <v>74.918749999953434</v>
      </c>
      <c r="BC303">
        <v>60.627199999988079</v>
      </c>
      <c r="BD303">
        <v>73.14762531593442</v>
      </c>
      <c r="BV303" s="481">
        <v>18.142335500800982</v>
      </c>
      <c r="BW303">
        <v>25.834374999976717</v>
      </c>
      <c r="BX303">
        <v>6.4213490531983553E-3</v>
      </c>
      <c r="BY303">
        <v>100.88990182243288</v>
      </c>
      <c r="BZ303">
        <v>60.892090395558625</v>
      </c>
      <c r="CA303">
        <v>0.14085197522126691</v>
      </c>
      <c r="CB303">
        <v>2.2770161290281976E-2</v>
      </c>
      <c r="CC303">
        <v>150.72499999962747</v>
      </c>
      <c r="CD303">
        <v>0</v>
      </c>
      <c r="CE303">
        <v>0.14085197522126691</v>
      </c>
    </row>
    <row r="304" spans="3:83" ht="15.75" customHeight="1" x14ac:dyDescent="0.2">
      <c r="C304" s="284">
        <v>46247.708333333336</v>
      </c>
      <c r="D304">
        <v>2954.9375072419643</v>
      </c>
      <c r="E304">
        <v>2955.2639999985695</v>
      </c>
      <c r="F304">
        <v>1884.508595764637</v>
      </c>
      <c r="G304">
        <v>1084.3417971283197</v>
      </c>
      <c r="H304">
        <v>340.73166101798415</v>
      </c>
      <c r="I304">
        <v>334.99103682115674</v>
      </c>
      <c r="J304">
        <v>357.11566101759672</v>
      </c>
      <c r="K304" s="481">
        <v>307.97682758420706</v>
      </c>
      <c r="L304">
        <v>531.23037287965417</v>
      </c>
      <c r="M304">
        <v>0</v>
      </c>
      <c r="N304">
        <v>0</v>
      </c>
      <c r="O304">
        <v>0</v>
      </c>
      <c r="P304">
        <v>30.208000000566244</v>
      </c>
      <c r="Q304">
        <v>99.553082125261426</v>
      </c>
      <c r="R304" s="481">
        <v>0</v>
      </c>
      <c r="S304">
        <v>53.663536231964827</v>
      </c>
      <c r="T304">
        <v>0</v>
      </c>
      <c r="U304">
        <v>0</v>
      </c>
      <c r="V304">
        <v>141.47722512111068</v>
      </c>
      <c r="W304">
        <v>0</v>
      </c>
      <c r="X304">
        <v>94.032608695793897</v>
      </c>
      <c r="Y304" s="481">
        <v>0.52685546875</v>
      </c>
      <c r="Z304">
        <v>9.1798694681492634</v>
      </c>
      <c r="AA304">
        <v>97.389266304206103</v>
      </c>
      <c r="AB304">
        <v>28.708365683443844</v>
      </c>
      <c r="AC304">
        <v>115.23796583805233</v>
      </c>
      <c r="AD304">
        <v>0</v>
      </c>
      <c r="AE304">
        <v>0</v>
      </c>
      <c r="AF304" s="481">
        <v>0.1657419354924059</v>
      </c>
      <c r="AG304">
        <v>1.1334677419426953E-2</v>
      </c>
      <c r="AH304">
        <v>125.80107526853681</v>
      </c>
      <c r="AI304">
        <v>316.26638048770837</v>
      </c>
      <c r="AJ304">
        <v>255.46239999961108</v>
      </c>
      <c r="AK304">
        <v>0</v>
      </c>
      <c r="AL304">
        <v>0</v>
      </c>
      <c r="AM304" s="481">
        <v>0</v>
      </c>
      <c r="AN304">
        <v>0</v>
      </c>
      <c r="AO304">
        <v>0</v>
      </c>
      <c r="AP304">
        <v>0</v>
      </c>
      <c r="AQ304">
        <v>0</v>
      </c>
      <c r="AR304">
        <v>0</v>
      </c>
      <c r="AS304">
        <v>0</v>
      </c>
      <c r="AT304" s="481">
        <v>0</v>
      </c>
      <c r="AU304">
        <v>0</v>
      </c>
      <c r="AV304">
        <v>0</v>
      </c>
      <c r="AW304">
        <v>0</v>
      </c>
      <c r="AX304">
        <v>274.05439999978989</v>
      </c>
      <c r="AY304">
        <v>205.68281250004657</v>
      </c>
      <c r="AZ304">
        <v>71.167999999597669</v>
      </c>
      <c r="BB304" s="481">
        <v>74.418749999953434</v>
      </c>
      <c r="BC304">
        <v>60.636354429647326</v>
      </c>
      <c r="BD304">
        <v>73.526590067893267</v>
      </c>
      <c r="BV304" s="481">
        <v>9.1798694681492634</v>
      </c>
      <c r="BW304">
        <v>25.869993279571645</v>
      </c>
      <c r="BX304">
        <v>2.4891129032198478E-2</v>
      </c>
      <c r="BY304">
        <v>99.870967742055655</v>
      </c>
      <c r="BZ304">
        <v>59.133333333302289</v>
      </c>
      <c r="CA304">
        <v>0.15458602150556544</v>
      </c>
      <c r="CB304">
        <v>2.4686827957111745E-2</v>
      </c>
      <c r="CC304">
        <v>163.125</v>
      </c>
      <c r="CD304">
        <v>0</v>
      </c>
      <c r="CE304">
        <v>0.15458602150556544</v>
      </c>
    </row>
    <row r="305" spans="3:83" ht="15.75" customHeight="1" x14ac:dyDescent="0.2">
      <c r="C305" s="284">
        <v>46247.75</v>
      </c>
      <c r="D305">
        <v>2984.2624927759171</v>
      </c>
      <c r="E305">
        <v>2951.4351304471493</v>
      </c>
      <c r="F305">
        <v>1949.3474042415619</v>
      </c>
      <c r="G305">
        <v>1033.2902028858662</v>
      </c>
      <c r="H305">
        <v>387.24555931985378</v>
      </c>
      <c r="I305">
        <v>343.9598644040525</v>
      </c>
      <c r="J305">
        <v>355.777458794415</v>
      </c>
      <c r="K305" s="481">
        <v>315.33933372795582</v>
      </c>
      <c r="L305">
        <v>543.39867679774761</v>
      </c>
      <c r="M305">
        <v>0</v>
      </c>
      <c r="N305">
        <v>0</v>
      </c>
      <c r="O305">
        <v>0</v>
      </c>
      <c r="P305">
        <v>20.423111110925674</v>
      </c>
      <c r="Q305">
        <v>100.14361352706328</v>
      </c>
      <c r="R305" s="481">
        <v>0</v>
      </c>
      <c r="S305">
        <v>72.014646918512881</v>
      </c>
      <c r="T305">
        <v>0</v>
      </c>
      <c r="U305">
        <v>0</v>
      </c>
      <c r="V305">
        <v>168.24765217397362</v>
      </c>
      <c r="W305">
        <v>0</v>
      </c>
      <c r="X305">
        <v>94.045225155074149</v>
      </c>
      <c r="Y305" s="481">
        <v>0.5439453125</v>
      </c>
      <c r="Z305">
        <v>0.27911490685073659</v>
      </c>
      <c r="AA305">
        <v>106.7201086957939</v>
      </c>
      <c r="AB305">
        <v>28.416634316556156</v>
      </c>
      <c r="AC305">
        <v>106.29503105673939</v>
      </c>
      <c r="AD305">
        <v>0</v>
      </c>
      <c r="AE305">
        <v>0</v>
      </c>
      <c r="AF305" s="481">
        <v>0.16574193547421601</v>
      </c>
      <c r="AG305">
        <v>1.1366935483692941E-2</v>
      </c>
      <c r="AH305">
        <v>131.43548387102783</v>
      </c>
      <c r="AI305">
        <v>305.18321951199323</v>
      </c>
      <c r="AJ305">
        <v>245.09440000075847</v>
      </c>
      <c r="AK305">
        <v>0</v>
      </c>
      <c r="AL305">
        <v>0</v>
      </c>
      <c r="AM305" s="481">
        <v>0</v>
      </c>
      <c r="AN305">
        <v>0</v>
      </c>
      <c r="AO305">
        <v>0</v>
      </c>
      <c r="AP305">
        <v>0</v>
      </c>
      <c r="AQ305">
        <v>0</v>
      </c>
      <c r="AR305">
        <v>0</v>
      </c>
      <c r="AS305">
        <v>0</v>
      </c>
      <c r="AT305" s="481">
        <v>0</v>
      </c>
      <c r="AU305">
        <v>0</v>
      </c>
      <c r="AV305">
        <v>0</v>
      </c>
      <c r="AW305">
        <v>0</v>
      </c>
      <c r="AX305">
        <v>267.56479999981821</v>
      </c>
      <c r="AY305">
        <v>194.95624999993015</v>
      </c>
      <c r="AZ305">
        <v>72.28800000064075</v>
      </c>
      <c r="BB305" s="481">
        <v>73.995312500046566</v>
      </c>
      <c r="BC305">
        <v>60.040101266466081</v>
      </c>
      <c r="BD305">
        <v>73.734979552216828</v>
      </c>
      <c r="BV305" s="481">
        <v>0.27911490685073659</v>
      </c>
      <c r="BW305">
        <v>3.5060483871493489</v>
      </c>
      <c r="BX305">
        <v>4.3558467742172979E-2</v>
      </c>
      <c r="BY305">
        <v>99.804347826167941</v>
      </c>
      <c r="BZ305">
        <v>59.127083333441988</v>
      </c>
      <c r="CA305">
        <v>0.16141526414230611</v>
      </c>
      <c r="CB305">
        <v>3.0486413043263383E-2</v>
      </c>
      <c r="CC305">
        <v>169.55084745772183</v>
      </c>
      <c r="CD305">
        <v>0</v>
      </c>
      <c r="CE305">
        <v>0.16141526414230611</v>
      </c>
    </row>
    <row r="306" spans="3:83" ht="15.75" customHeight="1" x14ac:dyDescent="0.2">
      <c r="C306" s="284">
        <v>46247.791666666664</v>
      </c>
      <c r="D306">
        <v>3004.4159999787807</v>
      </c>
      <c r="E306">
        <v>3004.14886957407</v>
      </c>
      <c r="F306">
        <v>1957.8880000114441</v>
      </c>
      <c r="G306">
        <v>1059.7165390104055</v>
      </c>
      <c r="H306">
        <v>382.17498743534088</v>
      </c>
      <c r="I306">
        <v>336.28350782766938</v>
      </c>
      <c r="J306">
        <v>368.17354129254818</v>
      </c>
      <c r="K306" s="481">
        <v>325.75562008470297</v>
      </c>
      <c r="L306">
        <v>542.9850834608078</v>
      </c>
      <c r="M306">
        <v>0</v>
      </c>
      <c r="N306">
        <v>0</v>
      </c>
      <c r="O306">
        <v>0</v>
      </c>
      <c r="P306">
        <v>32.312888888642192</v>
      </c>
      <c r="Q306">
        <v>99.539478260558099</v>
      </c>
      <c r="R306" s="481">
        <v>0</v>
      </c>
      <c r="S306">
        <v>72.784394627436996</v>
      </c>
      <c r="T306">
        <v>0</v>
      </c>
      <c r="U306">
        <v>0</v>
      </c>
      <c r="V306">
        <v>149.254678260535</v>
      </c>
      <c r="W306">
        <v>0</v>
      </c>
      <c r="X306">
        <v>94.118749999906868</v>
      </c>
      <c r="Y306" s="481">
        <v>0.5263671875</v>
      </c>
      <c r="Z306">
        <v>0</v>
      </c>
      <c r="AA306">
        <v>113.60597826074809</v>
      </c>
      <c r="AB306">
        <v>28.358149509876966</v>
      </c>
      <c r="AC306">
        <v>91.791407867334783</v>
      </c>
      <c r="AD306">
        <v>0</v>
      </c>
      <c r="AE306">
        <v>0</v>
      </c>
      <c r="AF306" s="481">
        <v>0.1677419354855374</v>
      </c>
      <c r="AG306">
        <v>1.1350806451673634E-2</v>
      </c>
      <c r="AH306">
        <v>138.84852734953165</v>
      </c>
      <c r="AI306">
        <v>307.28960000001825</v>
      </c>
      <c r="AJ306">
        <v>247.03999999910593</v>
      </c>
      <c r="AK306">
        <v>0</v>
      </c>
      <c r="AL306">
        <v>0</v>
      </c>
      <c r="AM306" s="481">
        <v>0</v>
      </c>
      <c r="AN306">
        <v>0</v>
      </c>
      <c r="AO306">
        <v>0</v>
      </c>
      <c r="AP306">
        <v>0</v>
      </c>
      <c r="AQ306">
        <v>0</v>
      </c>
      <c r="AR306">
        <v>0</v>
      </c>
      <c r="AS306">
        <v>0</v>
      </c>
      <c r="AT306" s="481">
        <v>0</v>
      </c>
      <c r="AU306">
        <v>0</v>
      </c>
      <c r="AV306">
        <v>0</v>
      </c>
      <c r="AW306">
        <v>0</v>
      </c>
      <c r="AX306">
        <v>268.54400000022724</v>
      </c>
      <c r="AY306">
        <v>191.51328125002328</v>
      </c>
      <c r="AZ306">
        <v>72.191999999806285</v>
      </c>
      <c r="BB306" s="481">
        <v>74.3062697785208</v>
      </c>
      <c r="BC306">
        <v>60.507544303312898</v>
      </c>
      <c r="BD306">
        <v>73.529380673542619</v>
      </c>
      <c r="BV306" s="481">
        <v>0</v>
      </c>
      <c r="BW306">
        <v>0</v>
      </c>
      <c r="BX306">
        <v>5.6955645161224311E-2</v>
      </c>
      <c r="BY306">
        <v>100.93478260934353</v>
      </c>
      <c r="BZ306">
        <v>58.00653735618107</v>
      </c>
      <c r="CA306">
        <v>0.16177173913092702</v>
      </c>
      <c r="CB306">
        <v>3.6834239130485003E-2</v>
      </c>
      <c r="CC306">
        <v>161.69915254227817</v>
      </c>
      <c r="CD306">
        <v>0</v>
      </c>
      <c r="CE306">
        <v>0.16177173913092702</v>
      </c>
    </row>
    <row r="307" spans="3:83" ht="15.75" customHeight="1" x14ac:dyDescent="0.2">
      <c r="C307" s="284">
        <v>46247.833333333336</v>
      </c>
      <c r="D307">
        <v>2987.34933334589</v>
      </c>
      <c r="E307">
        <v>2971.6480000019073</v>
      </c>
      <c r="F307">
        <v>1922.9829565286636</v>
      </c>
      <c r="G307">
        <v>1076.0061276555061</v>
      </c>
      <c r="H307">
        <v>377.80657188594341</v>
      </c>
      <c r="I307">
        <v>340.07717013731599</v>
      </c>
      <c r="J307">
        <v>365.8626948222518</v>
      </c>
      <c r="K307" s="481">
        <v>325.85549855977297</v>
      </c>
      <c r="L307">
        <v>506.19657872617245</v>
      </c>
      <c r="M307">
        <v>0</v>
      </c>
      <c r="N307">
        <v>0</v>
      </c>
      <c r="O307">
        <v>0</v>
      </c>
      <c r="P307">
        <v>27.648000000044703</v>
      </c>
      <c r="Q307">
        <v>100.25182608701289</v>
      </c>
      <c r="R307" s="481">
        <v>0</v>
      </c>
      <c r="S307">
        <v>73.246175846084952</v>
      </c>
      <c r="T307">
        <v>0</v>
      </c>
      <c r="U307">
        <v>0</v>
      </c>
      <c r="V307">
        <v>155.11819130368531</v>
      </c>
      <c r="W307">
        <v>0</v>
      </c>
      <c r="X307">
        <v>94.489751552697271</v>
      </c>
      <c r="Y307" s="481">
        <v>0.52197265625</v>
      </c>
      <c r="Z307">
        <v>0</v>
      </c>
      <c r="AA307">
        <v>100.82453416148201</v>
      </c>
      <c r="AB307">
        <v>28.50006089406088</v>
      </c>
      <c r="AC307">
        <v>107.95684523787349</v>
      </c>
      <c r="AD307">
        <v>0</v>
      </c>
      <c r="AE307">
        <v>0</v>
      </c>
      <c r="AF307" s="481">
        <v>0.16374100046596141</v>
      </c>
      <c r="AG307">
        <v>1.1233695652208553E-2</v>
      </c>
      <c r="AH307">
        <v>139.15217391308397</v>
      </c>
      <c r="AI307">
        <v>302.47039999999106</v>
      </c>
      <c r="AJ307">
        <v>242.91840000078082</v>
      </c>
      <c r="AK307">
        <v>0</v>
      </c>
      <c r="AL307">
        <v>0</v>
      </c>
      <c r="AM307" s="481">
        <v>0</v>
      </c>
      <c r="AN307">
        <v>0</v>
      </c>
      <c r="AO307">
        <v>0</v>
      </c>
      <c r="AP307">
        <v>0</v>
      </c>
      <c r="AQ307">
        <v>0</v>
      </c>
      <c r="AR307">
        <v>0</v>
      </c>
      <c r="AS307">
        <v>0</v>
      </c>
      <c r="AT307" s="481">
        <v>0</v>
      </c>
      <c r="AU307">
        <v>0</v>
      </c>
      <c r="AV307">
        <v>0</v>
      </c>
      <c r="AW307">
        <v>0</v>
      </c>
      <c r="AX307">
        <v>270.14400000032037</v>
      </c>
      <c r="AY307">
        <v>194.4296875</v>
      </c>
      <c r="AZ307">
        <v>72.684799998998642</v>
      </c>
      <c r="BB307" s="481">
        <v>73.6116989714792</v>
      </c>
      <c r="BC307">
        <v>60.104101265780628</v>
      </c>
      <c r="BD307">
        <v>73.0182243892923</v>
      </c>
      <c r="BV307" s="481">
        <v>0</v>
      </c>
      <c r="BW307">
        <v>0.125</v>
      </c>
      <c r="BX307">
        <v>2.3324903576281031E-2</v>
      </c>
      <c r="BY307">
        <v>100.67391304299235</v>
      </c>
      <c r="BZ307">
        <v>56.791379310423508</v>
      </c>
      <c r="CA307">
        <v>0.15641304347809637</v>
      </c>
      <c r="CB307">
        <v>3.9429347826171579E-2</v>
      </c>
      <c r="CC307">
        <v>165.58333333302289</v>
      </c>
      <c r="CD307">
        <v>0</v>
      </c>
      <c r="CE307">
        <v>0.15641304347809637</v>
      </c>
    </row>
    <row r="308" spans="3:83" ht="15.75" customHeight="1" x14ac:dyDescent="0.2">
      <c r="C308" s="284">
        <v>46247.875</v>
      </c>
      <c r="D308">
        <v>2905.9339130520821</v>
      </c>
      <c r="E308">
        <v>2905.4293333292007</v>
      </c>
      <c r="F308">
        <v>1886.2970434725285</v>
      </c>
      <c r="G308">
        <v>1027.0719999969006</v>
      </c>
      <c r="H308">
        <v>368.15403389930725</v>
      </c>
      <c r="I308">
        <v>320.94111046567559</v>
      </c>
      <c r="J308">
        <v>359.19837288558483</v>
      </c>
      <c r="K308" s="481">
        <v>327.12461016327143</v>
      </c>
      <c r="L308">
        <v>513.07606779783964</v>
      </c>
      <c r="M308">
        <v>0</v>
      </c>
      <c r="N308">
        <v>0</v>
      </c>
      <c r="O308">
        <v>0</v>
      </c>
      <c r="P308">
        <v>13.824000000022352</v>
      </c>
      <c r="Q308">
        <v>99.795478260610253</v>
      </c>
      <c r="R308" s="481">
        <v>0</v>
      </c>
      <c r="S308">
        <v>73.260521738789976</v>
      </c>
      <c r="T308">
        <v>0</v>
      </c>
      <c r="U308">
        <v>0</v>
      </c>
      <c r="V308">
        <v>153.51095652207732</v>
      </c>
      <c r="W308">
        <v>0</v>
      </c>
      <c r="X308">
        <v>94.545031056273729</v>
      </c>
      <c r="Y308" s="481">
        <v>0.18986558618053095</v>
      </c>
      <c r="Z308">
        <v>0</v>
      </c>
      <c r="AA308">
        <v>87.471050077583641</v>
      </c>
      <c r="AB308">
        <v>28.743352096062154</v>
      </c>
      <c r="AC308">
        <v>102.625</v>
      </c>
      <c r="AD308">
        <v>0</v>
      </c>
      <c r="AE308">
        <v>0</v>
      </c>
      <c r="AF308" s="481">
        <v>0.1677428705006605</v>
      </c>
      <c r="AG308">
        <v>1.1342917251113249E-2</v>
      </c>
      <c r="AH308">
        <v>140.23913043458015</v>
      </c>
      <c r="AI308">
        <v>289.6480000000447</v>
      </c>
      <c r="AJ308">
        <v>231.52761904802173</v>
      </c>
      <c r="AK308">
        <v>0</v>
      </c>
      <c r="AL308">
        <v>0</v>
      </c>
      <c r="AM308" s="481">
        <v>0</v>
      </c>
      <c r="AN308">
        <v>0</v>
      </c>
      <c r="AO308">
        <v>0</v>
      </c>
      <c r="AP308">
        <v>0</v>
      </c>
      <c r="AQ308">
        <v>0</v>
      </c>
      <c r="AR308">
        <v>0</v>
      </c>
      <c r="AS308">
        <v>0</v>
      </c>
      <c r="AT308" s="481">
        <v>0</v>
      </c>
      <c r="AU308">
        <v>0</v>
      </c>
      <c r="AV308">
        <v>0</v>
      </c>
      <c r="AW308">
        <v>0</v>
      </c>
      <c r="AX308">
        <v>265.91039999946952</v>
      </c>
      <c r="AY308">
        <v>191.27265625004657</v>
      </c>
      <c r="AZ308">
        <v>67.481600001454353</v>
      </c>
      <c r="BB308" s="481">
        <v>73.553385416627862</v>
      </c>
      <c r="BC308">
        <v>60.036698734387755</v>
      </c>
      <c r="BD308">
        <v>73.491200000979006</v>
      </c>
      <c r="BV308" s="481">
        <v>0</v>
      </c>
      <c r="BW308">
        <v>0.3125</v>
      </c>
      <c r="BX308">
        <v>1.5221467391484111E-2</v>
      </c>
      <c r="BY308">
        <v>100.06521739065647</v>
      </c>
      <c r="BZ308">
        <v>56.939406779594719</v>
      </c>
      <c r="CA308">
        <v>0.15932608695675299</v>
      </c>
      <c r="CB308">
        <v>4.1819892473085929E-2</v>
      </c>
      <c r="CC308">
        <v>175.56666666734964</v>
      </c>
      <c r="CD308">
        <v>0</v>
      </c>
      <c r="CE308">
        <v>0.15932608695675299</v>
      </c>
    </row>
    <row r="309" spans="3:83" ht="15.75" customHeight="1" x14ac:dyDescent="0.2">
      <c r="C309" s="284">
        <v>46247.916666666664</v>
      </c>
      <c r="D309">
        <v>2889.2827825844288</v>
      </c>
      <c r="E309">
        <v>2872.9373049736023</v>
      </c>
      <c r="F309">
        <v>1851.391999989748</v>
      </c>
      <c r="G309">
        <v>1043.1146666705608</v>
      </c>
      <c r="H309">
        <v>361.48183711618185</v>
      </c>
      <c r="I309">
        <v>338.9629215747118</v>
      </c>
      <c r="J309">
        <v>366.1769495382905</v>
      </c>
      <c r="K309" s="481">
        <v>332.67252366989851</v>
      </c>
      <c r="L309">
        <v>445.86525283753872</v>
      </c>
      <c r="M309">
        <v>0</v>
      </c>
      <c r="N309">
        <v>0</v>
      </c>
      <c r="O309">
        <v>0</v>
      </c>
      <c r="P309">
        <v>30.207999999634922</v>
      </c>
      <c r="Q309">
        <v>100.31304347841069</v>
      </c>
      <c r="R309" s="481">
        <v>0</v>
      </c>
      <c r="S309">
        <v>73.084413526579738</v>
      </c>
      <c r="T309">
        <v>0</v>
      </c>
      <c r="U309">
        <v>0</v>
      </c>
      <c r="V309">
        <v>135.55756521783769</v>
      </c>
      <c r="W309">
        <v>0</v>
      </c>
      <c r="X309">
        <v>94.295031055808067</v>
      </c>
      <c r="Y309" s="481">
        <v>0.35505628881946905</v>
      </c>
      <c r="Z309">
        <v>0</v>
      </c>
      <c r="AA309">
        <v>104.85348408389837</v>
      </c>
      <c r="AB309">
        <v>28.523728649131954</v>
      </c>
      <c r="AC309">
        <v>102.26028726715595</v>
      </c>
      <c r="AD309">
        <v>0</v>
      </c>
      <c r="AE309">
        <v>0</v>
      </c>
      <c r="AF309" s="481">
        <v>0.1677419354855374</v>
      </c>
      <c r="AG309">
        <v>1.125000000001819E-2</v>
      </c>
      <c r="AH309">
        <v>146.13113604485989</v>
      </c>
      <c r="AI309">
        <v>330.01919999998063</v>
      </c>
      <c r="AJ309">
        <v>266.79607325978577</v>
      </c>
      <c r="AK309">
        <v>0</v>
      </c>
      <c r="AL309">
        <v>0</v>
      </c>
      <c r="AM309" s="481">
        <v>0</v>
      </c>
      <c r="AN309">
        <v>0</v>
      </c>
      <c r="AO309">
        <v>0</v>
      </c>
      <c r="AP309">
        <v>0</v>
      </c>
      <c r="AQ309">
        <v>0</v>
      </c>
      <c r="AR309">
        <v>0</v>
      </c>
      <c r="AS309">
        <v>0</v>
      </c>
      <c r="AT309" s="481">
        <v>0</v>
      </c>
      <c r="AU309">
        <v>0</v>
      </c>
      <c r="AV309">
        <v>0</v>
      </c>
      <c r="AW309">
        <v>0</v>
      </c>
      <c r="AX309">
        <v>268.14400000032037</v>
      </c>
      <c r="AY309">
        <v>188.80390624993015</v>
      </c>
      <c r="AZ309">
        <v>64.595200000330806</v>
      </c>
      <c r="BB309" s="481">
        <v>73.957571138278581</v>
      </c>
      <c r="BC309">
        <v>60.403200000524521</v>
      </c>
      <c r="BD309">
        <v>73.369599999859929</v>
      </c>
      <c r="BV309" s="481">
        <v>0</v>
      </c>
      <c r="BW309">
        <v>0.25</v>
      </c>
      <c r="BX309">
        <v>0</v>
      </c>
      <c r="BY309">
        <v>101.55399719439447</v>
      </c>
      <c r="BZ309">
        <v>59.285593220265582</v>
      </c>
      <c r="CA309">
        <v>0.13713838242074416</v>
      </c>
      <c r="CB309">
        <v>2.2145161290382021E-2</v>
      </c>
      <c r="CC309">
        <v>143.1508474573493</v>
      </c>
      <c r="CD309">
        <v>0</v>
      </c>
      <c r="CE309">
        <v>0.13713838242074416</v>
      </c>
    </row>
    <row r="310" spans="3:83" ht="15.75" customHeight="1" x14ac:dyDescent="0.2">
      <c r="C310" s="284">
        <v>46247.958333333336</v>
      </c>
      <c r="D310">
        <v>2971.3998149931431</v>
      </c>
      <c r="E310">
        <v>2971.3720283508301</v>
      </c>
      <c r="F310">
        <v>1931.946666687727</v>
      </c>
      <c r="G310">
        <v>1054.0373333394527</v>
      </c>
      <c r="H310">
        <v>336.50090404599905</v>
      </c>
      <c r="I310">
        <v>386.19778340309858</v>
      </c>
      <c r="J310">
        <v>362.40194311738014</v>
      </c>
      <c r="K310" s="481">
        <v>333.7086067199707</v>
      </c>
      <c r="L310">
        <v>503.74380745366216</v>
      </c>
      <c r="M310">
        <v>0</v>
      </c>
      <c r="N310">
        <v>0</v>
      </c>
      <c r="O310">
        <v>0</v>
      </c>
      <c r="P310">
        <v>19.968000000342727</v>
      </c>
      <c r="Q310">
        <v>100.0236521740444</v>
      </c>
      <c r="R310" s="481">
        <v>0</v>
      </c>
      <c r="S310">
        <v>72.768803864717484</v>
      </c>
      <c r="T310">
        <v>0</v>
      </c>
      <c r="U310">
        <v>0</v>
      </c>
      <c r="V310">
        <v>122.0674782609567</v>
      </c>
      <c r="W310">
        <v>0</v>
      </c>
      <c r="X310">
        <v>94.572981366422027</v>
      </c>
      <c r="Y310" s="481">
        <v>0.52587890625</v>
      </c>
      <c r="Z310">
        <v>0</v>
      </c>
      <c r="AA310">
        <v>104.08523119427264</v>
      </c>
      <c r="AB310">
        <v>28.627833850681782</v>
      </c>
      <c r="AC310">
        <v>150.98346273321658</v>
      </c>
      <c r="AD310">
        <v>0</v>
      </c>
      <c r="AE310">
        <v>0</v>
      </c>
      <c r="AF310" s="481">
        <v>0.16777606357936747</v>
      </c>
      <c r="AG310">
        <v>1.12358870967455E-2</v>
      </c>
      <c r="AH310">
        <v>146.5373422158882</v>
      </c>
      <c r="AI310">
        <v>321.59040000033565</v>
      </c>
      <c r="AJ310">
        <v>260.25550769176334</v>
      </c>
      <c r="AK310">
        <v>0</v>
      </c>
      <c r="AL310">
        <v>0</v>
      </c>
      <c r="AM310" s="481">
        <v>0</v>
      </c>
      <c r="AN310">
        <v>0</v>
      </c>
      <c r="AO310">
        <v>0</v>
      </c>
      <c r="AP310">
        <v>0</v>
      </c>
      <c r="AQ310">
        <v>0</v>
      </c>
      <c r="AR310">
        <v>0</v>
      </c>
      <c r="AS310">
        <v>0</v>
      </c>
      <c r="AT310" s="481">
        <v>0</v>
      </c>
      <c r="AU310">
        <v>0</v>
      </c>
      <c r="AV310">
        <v>0</v>
      </c>
      <c r="AW310">
        <v>0</v>
      </c>
      <c r="AX310">
        <v>268.21120000025257</v>
      </c>
      <c r="AY310">
        <v>187.02187499997672</v>
      </c>
      <c r="AZ310">
        <v>75.334400000050664</v>
      </c>
      <c r="BB310" s="481">
        <v>73.317949695046991</v>
      </c>
      <c r="BC310">
        <v>59.746461538597941</v>
      </c>
      <c r="BD310">
        <v>72.937316455878317</v>
      </c>
      <c r="BV310" s="481">
        <v>0</v>
      </c>
      <c r="BW310">
        <v>0.1875</v>
      </c>
      <c r="BX310">
        <v>0</v>
      </c>
      <c r="BY310">
        <v>100.20687237195671</v>
      </c>
      <c r="BZ310">
        <v>57.306250000139698</v>
      </c>
      <c r="CA310">
        <v>0.16129569892564177</v>
      </c>
      <c r="CB310">
        <v>2.4533587540872759E-2</v>
      </c>
      <c r="CC310">
        <v>179.2241525426507</v>
      </c>
      <c r="CD310">
        <v>0</v>
      </c>
      <c r="CE310">
        <v>0.16129569892564177</v>
      </c>
    </row>
    <row r="311" spans="3:83" ht="15.75" customHeight="1" x14ac:dyDescent="0.2">
      <c r="C311" s="284">
        <v>46248</v>
      </c>
      <c r="D311">
        <v>2835.9861560165882</v>
      </c>
      <c r="E311">
        <v>2820.0960000157356</v>
      </c>
      <c r="F311">
        <v>1820.6719999611378</v>
      </c>
      <c r="G311">
        <v>1022.2933333367109</v>
      </c>
      <c r="H311">
        <v>315.70086643844843</v>
      </c>
      <c r="I311">
        <v>315.02389542385936</v>
      </c>
      <c r="J311">
        <v>366.58042937517166</v>
      </c>
      <c r="K311" s="481">
        <v>333.54093709588051</v>
      </c>
      <c r="L311">
        <v>497.20710477605462</v>
      </c>
      <c r="M311">
        <v>0</v>
      </c>
      <c r="N311">
        <v>0</v>
      </c>
      <c r="O311">
        <v>0</v>
      </c>
      <c r="P311">
        <v>14.227525424212217</v>
      </c>
      <c r="Q311">
        <v>100.34484472032636</v>
      </c>
      <c r="R311" s="481">
        <v>0</v>
      </c>
      <c r="S311">
        <v>73.530562604777515</v>
      </c>
      <c r="T311">
        <v>0</v>
      </c>
      <c r="U311">
        <v>0</v>
      </c>
      <c r="V311">
        <v>109.92467353306711</v>
      </c>
      <c r="W311">
        <v>0</v>
      </c>
      <c r="X311">
        <v>94.689440993592143</v>
      </c>
      <c r="Y311" s="481">
        <v>0</v>
      </c>
      <c r="Z311">
        <v>0</v>
      </c>
      <c r="AA311">
        <v>97.675347222015262</v>
      </c>
      <c r="AB311">
        <v>28.678066770546138</v>
      </c>
      <c r="AC311">
        <v>81.952623455785215</v>
      </c>
      <c r="AD311">
        <v>0</v>
      </c>
      <c r="AE311">
        <v>0</v>
      </c>
      <c r="AF311" s="481">
        <v>0.16773913044016808</v>
      </c>
      <c r="AG311">
        <v>1.1233695652208553E-2</v>
      </c>
      <c r="AH311">
        <v>145.45108695700765</v>
      </c>
      <c r="AI311">
        <v>314.70399999991059</v>
      </c>
      <c r="AJ311">
        <v>253.5679999999702</v>
      </c>
      <c r="AK311">
        <v>0</v>
      </c>
      <c r="AL311">
        <v>0</v>
      </c>
      <c r="AM311" s="481">
        <v>0</v>
      </c>
      <c r="AN311">
        <v>0</v>
      </c>
      <c r="AO311">
        <v>0</v>
      </c>
      <c r="AP311">
        <v>0</v>
      </c>
      <c r="AQ311">
        <v>0</v>
      </c>
      <c r="AR311">
        <v>0</v>
      </c>
      <c r="AS311">
        <v>0</v>
      </c>
      <c r="AT311" s="481">
        <v>0</v>
      </c>
      <c r="AU311">
        <v>0</v>
      </c>
      <c r="AV311">
        <v>0</v>
      </c>
      <c r="AW311">
        <v>0</v>
      </c>
      <c r="AX311">
        <v>268.43519999971613</v>
      </c>
      <c r="AY311">
        <v>184.39921875006985</v>
      </c>
      <c r="AZ311">
        <v>74.240000000223517</v>
      </c>
      <c r="BB311" s="481">
        <v>73.267187500023283</v>
      </c>
      <c r="BC311">
        <v>59.645538460463285</v>
      </c>
      <c r="BD311">
        <v>73.462683543562889</v>
      </c>
      <c r="BV311" s="481">
        <v>0</v>
      </c>
      <c r="BW311">
        <v>0.1875</v>
      </c>
      <c r="BX311">
        <v>1.8883831521748107E-2</v>
      </c>
      <c r="BY311">
        <v>100.86956521682441</v>
      </c>
      <c r="BZ311">
        <v>54.043749999953434</v>
      </c>
      <c r="CA311">
        <v>0.15723439691464591</v>
      </c>
      <c r="CB311">
        <v>3.6125000000083674E-2</v>
      </c>
      <c r="CC311">
        <v>163.72499999962747</v>
      </c>
      <c r="CD311">
        <v>0</v>
      </c>
      <c r="CE311">
        <v>0.15723439691464591</v>
      </c>
    </row>
    <row r="312" spans="3:83" ht="15.75" customHeight="1" x14ac:dyDescent="0.2">
      <c r="C312" s="284">
        <v>46248.041666666664</v>
      </c>
      <c r="D312">
        <v>2938.8799999952316</v>
      </c>
      <c r="E312">
        <v>2922.2585507333279</v>
      </c>
      <c r="F312">
        <v>1906.1360567510128</v>
      </c>
      <c r="G312">
        <v>1035.2639999836683</v>
      </c>
      <c r="H312">
        <v>334.04924577102065</v>
      </c>
      <c r="I312">
        <v>341.22670993953943</v>
      </c>
      <c r="J312">
        <v>365.1688135638833</v>
      </c>
      <c r="K312" s="481">
        <v>328.14907687902451</v>
      </c>
      <c r="L312">
        <v>532.38491967692971</v>
      </c>
      <c r="M312">
        <v>0</v>
      </c>
      <c r="N312">
        <v>0</v>
      </c>
      <c r="O312">
        <v>0</v>
      </c>
      <c r="P312">
        <v>18.128648488782346</v>
      </c>
      <c r="Q312">
        <v>100.32761904783547</v>
      </c>
      <c r="R312" s="481">
        <v>0</v>
      </c>
      <c r="S312">
        <v>72.567524352110922</v>
      </c>
      <c r="T312">
        <v>0</v>
      </c>
      <c r="U312">
        <v>0</v>
      </c>
      <c r="V312">
        <v>118.60541342291981</v>
      </c>
      <c r="W312">
        <v>0</v>
      </c>
      <c r="X312">
        <v>94.739906832575798</v>
      </c>
      <c r="Y312" s="481">
        <v>0.5419921875</v>
      </c>
      <c r="Z312">
        <v>0</v>
      </c>
      <c r="AA312">
        <v>101.13046874990687</v>
      </c>
      <c r="AB312">
        <v>28.753923105075955</v>
      </c>
      <c r="AC312">
        <v>111.14776474237442</v>
      </c>
      <c r="AD312">
        <v>0</v>
      </c>
      <c r="AE312">
        <v>0</v>
      </c>
      <c r="AF312" s="481">
        <v>0.1677391304365301</v>
      </c>
      <c r="AG312">
        <v>1.1311141304304329E-2</v>
      </c>
      <c r="AH312">
        <v>141.66847826074809</v>
      </c>
      <c r="AI312">
        <v>316.22883902443573</v>
      </c>
      <c r="AJ312">
        <v>254.47680000029504</v>
      </c>
      <c r="AK312">
        <v>0</v>
      </c>
      <c r="AL312">
        <v>0</v>
      </c>
      <c r="AM312" s="481">
        <v>0</v>
      </c>
      <c r="AN312">
        <v>0</v>
      </c>
      <c r="AO312">
        <v>0</v>
      </c>
      <c r="AP312">
        <v>0</v>
      </c>
      <c r="AQ312">
        <v>0</v>
      </c>
      <c r="AR312">
        <v>0</v>
      </c>
      <c r="AS312">
        <v>0</v>
      </c>
      <c r="AT312" s="481">
        <v>0</v>
      </c>
      <c r="AU312">
        <v>0</v>
      </c>
      <c r="AV312">
        <v>0</v>
      </c>
      <c r="AW312">
        <v>0</v>
      </c>
      <c r="AX312">
        <v>270.62399999983609</v>
      </c>
      <c r="AY312">
        <v>183.98124999995343</v>
      </c>
      <c r="AZ312">
        <v>73.702399998903275</v>
      </c>
      <c r="BB312" s="481">
        <v>73.58203125</v>
      </c>
      <c r="BC312">
        <v>59.817721519619226</v>
      </c>
      <c r="BD312">
        <v>72.224000000394881</v>
      </c>
      <c r="BV312" s="481">
        <v>0</v>
      </c>
      <c r="BW312">
        <v>0.25</v>
      </c>
      <c r="BX312">
        <v>3.6881114130437709E-2</v>
      </c>
      <c r="BY312">
        <v>101.35869565233588</v>
      </c>
      <c r="BZ312">
        <v>55.175000000046566</v>
      </c>
      <c r="CA312">
        <v>0.15665217391233455</v>
      </c>
      <c r="CB312">
        <v>3.4275815217370109E-2</v>
      </c>
      <c r="CC312">
        <v>178.14999999944121</v>
      </c>
      <c r="CD312">
        <v>0</v>
      </c>
      <c r="CE312">
        <v>0.15665217391233455</v>
      </c>
    </row>
    <row r="313" spans="3:83" ht="15.75" customHeight="1" x14ac:dyDescent="0.2">
      <c r="C313" s="284">
        <v>46248.083333333336</v>
      </c>
      <c r="D313">
        <v>2938.3754203021526</v>
      </c>
      <c r="E313">
        <v>2922.0507825911045</v>
      </c>
      <c r="F313">
        <v>1906.5572766065598</v>
      </c>
      <c r="G313">
        <v>1043.1146666705608</v>
      </c>
      <c r="H313">
        <v>347.143350020051</v>
      </c>
      <c r="I313">
        <v>320.51618936285377</v>
      </c>
      <c r="J313">
        <v>362.6001355946064</v>
      </c>
      <c r="K313" s="481">
        <v>337.05699123442173</v>
      </c>
      <c r="L313">
        <v>530.05016949027777</v>
      </c>
      <c r="M313">
        <v>0</v>
      </c>
      <c r="N313">
        <v>0</v>
      </c>
      <c r="O313">
        <v>0</v>
      </c>
      <c r="P313">
        <v>37.331478260457516</v>
      </c>
      <c r="Q313">
        <v>100.23884057952091</v>
      </c>
      <c r="R313" s="481">
        <v>0</v>
      </c>
      <c r="S313">
        <v>71.590956521220505</v>
      </c>
      <c r="T313">
        <v>0</v>
      </c>
      <c r="U313">
        <v>0</v>
      </c>
      <c r="V313">
        <v>117.32665507309139</v>
      </c>
      <c r="W313">
        <v>0</v>
      </c>
      <c r="X313">
        <v>94.602762802969664</v>
      </c>
      <c r="Y313" s="481">
        <v>0.55419921875</v>
      </c>
      <c r="Z313">
        <v>0</v>
      </c>
      <c r="AA313">
        <v>98.638455939479172</v>
      </c>
      <c r="AB313">
        <v>28.978996149264276</v>
      </c>
      <c r="AC313">
        <v>89.409937888383865</v>
      </c>
      <c r="AD313">
        <v>0</v>
      </c>
      <c r="AE313">
        <v>0</v>
      </c>
      <c r="AF313" s="481">
        <v>0.16773913042925415</v>
      </c>
      <c r="AG313">
        <v>1.128124999991087E-2</v>
      </c>
      <c r="AH313">
        <v>148.18478260841221</v>
      </c>
      <c r="AI313">
        <v>317.05756097543053</v>
      </c>
      <c r="AJ313">
        <v>255.63405128195882</v>
      </c>
      <c r="AK313">
        <v>0</v>
      </c>
      <c r="AL313">
        <v>0</v>
      </c>
      <c r="AM313" s="481">
        <v>0</v>
      </c>
      <c r="AN313">
        <v>0</v>
      </c>
      <c r="AO313">
        <v>0</v>
      </c>
      <c r="AP313">
        <v>0</v>
      </c>
      <c r="AQ313">
        <v>0</v>
      </c>
      <c r="AR313">
        <v>0</v>
      </c>
      <c r="AS313">
        <v>0</v>
      </c>
      <c r="AT313" s="481">
        <v>0</v>
      </c>
      <c r="AU313">
        <v>0</v>
      </c>
      <c r="AV313">
        <v>0</v>
      </c>
      <c r="AW313">
        <v>0</v>
      </c>
      <c r="AX313">
        <v>265.51679999986663</v>
      </c>
      <c r="AY313">
        <v>182.97421875002328</v>
      </c>
      <c r="AZ313">
        <v>74.15679999999702</v>
      </c>
      <c r="BB313" s="481">
        <v>73.494800646556541</v>
      </c>
      <c r="BC313">
        <v>59.753478480502963</v>
      </c>
      <c r="BD313">
        <v>73.941333333961666</v>
      </c>
      <c r="BV313" s="481">
        <v>0</v>
      </c>
      <c r="BW313">
        <v>0.4375</v>
      </c>
      <c r="BX313">
        <v>3.6967391304187913E-2</v>
      </c>
      <c r="BY313">
        <v>100.80434782616794</v>
      </c>
      <c r="BZ313">
        <v>54.024999999906868</v>
      </c>
      <c r="CA313">
        <v>0.15769021739106392</v>
      </c>
      <c r="CB313">
        <v>3.429347826090634E-2</v>
      </c>
      <c r="CC313">
        <v>173.4686440685764</v>
      </c>
      <c r="CD313">
        <v>0</v>
      </c>
      <c r="CE313">
        <v>0.15769021739106392</v>
      </c>
    </row>
    <row r="314" spans="3:83" ht="15.75" customHeight="1" x14ac:dyDescent="0.2">
      <c r="C314" s="284">
        <v>46248.125</v>
      </c>
      <c r="D314">
        <v>2856.5147826373577</v>
      </c>
      <c r="E314">
        <v>2856.2773333489895</v>
      </c>
      <c r="F314">
        <v>1856.912695646286</v>
      </c>
      <c r="G314">
        <v>1002.4514782577753</v>
      </c>
      <c r="H314">
        <v>341.1134915240109</v>
      </c>
      <c r="I314">
        <v>308.67525423690677</v>
      </c>
      <c r="J314">
        <v>384.93063705414534</v>
      </c>
      <c r="K314" s="481">
        <v>323.58399999886751</v>
      </c>
      <c r="L314">
        <v>505.68244067952037</v>
      </c>
      <c r="M314">
        <v>0</v>
      </c>
      <c r="N314">
        <v>0</v>
      </c>
      <c r="O314">
        <v>0</v>
      </c>
      <c r="P314">
        <v>33.513739130459726</v>
      </c>
      <c r="Q314">
        <v>100.16834782622755</v>
      </c>
      <c r="R314" s="481">
        <v>0</v>
      </c>
      <c r="S314">
        <v>71.635478260926902</v>
      </c>
      <c r="T314">
        <v>0</v>
      </c>
      <c r="U314">
        <v>0</v>
      </c>
      <c r="V314">
        <v>111.63875555433333</v>
      </c>
      <c r="W314">
        <v>0</v>
      </c>
      <c r="X314">
        <v>94.340094339568168</v>
      </c>
      <c r="Y314" s="481">
        <v>0</v>
      </c>
      <c r="Z314">
        <v>0</v>
      </c>
      <c r="AA314">
        <v>102.57453416148201</v>
      </c>
      <c r="AB314">
        <v>28.27795031061396</v>
      </c>
      <c r="AC314">
        <v>75.673913043923676</v>
      </c>
      <c r="AD314">
        <v>0</v>
      </c>
      <c r="AE314">
        <v>0</v>
      </c>
      <c r="AF314" s="481">
        <v>0.16773913043289213</v>
      </c>
      <c r="AG314">
        <v>1.1294836956494692E-2</v>
      </c>
      <c r="AH314">
        <v>136.50543478224427</v>
      </c>
      <c r="AI314">
        <v>320.95999999996275</v>
      </c>
      <c r="AJ314">
        <v>259.37394871842116</v>
      </c>
      <c r="AK314">
        <v>0</v>
      </c>
      <c r="AL314">
        <v>0</v>
      </c>
      <c r="AM314" s="481">
        <v>0</v>
      </c>
      <c r="AN314">
        <v>0</v>
      </c>
      <c r="AO314">
        <v>0</v>
      </c>
      <c r="AP314">
        <v>0</v>
      </c>
      <c r="AQ314">
        <v>0</v>
      </c>
      <c r="AR314">
        <v>0</v>
      </c>
      <c r="AS314">
        <v>0</v>
      </c>
      <c r="AT314" s="481">
        <v>0</v>
      </c>
      <c r="AU314">
        <v>0</v>
      </c>
      <c r="AV314">
        <v>0</v>
      </c>
      <c r="AW314">
        <v>0</v>
      </c>
      <c r="AX314">
        <v>264.83840000024065</v>
      </c>
      <c r="AY314">
        <v>173.74453124997672</v>
      </c>
      <c r="AZ314">
        <v>73.708799999207258</v>
      </c>
      <c r="BB314" s="481">
        <v>73.03499563515652</v>
      </c>
      <c r="BC314">
        <v>59.622399999760091</v>
      </c>
      <c r="BD314">
        <v>71.940266666002572</v>
      </c>
      <c r="BV314" s="481">
        <v>0</v>
      </c>
      <c r="BW314">
        <v>0</v>
      </c>
      <c r="BX314">
        <v>3.3719275946850757E-2</v>
      </c>
      <c r="BY314">
        <v>100.80434782616794</v>
      </c>
      <c r="BZ314">
        <v>53.541666666744277</v>
      </c>
      <c r="CA314">
        <v>0.14359239130499191</v>
      </c>
      <c r="CB314">
        <v>4.0032608695582894E-2</v>
      </c>
      <c r="CC314">
        <v>168.7813559314236</v>
      </c>
      <c r="CD314">
        <v>0</v>
      </c>
      <c r="CE314">
        <v>0.14359239130499191</v>
      </c>
    </row>
    <row r="315" spans="3:83" ht="15.75" customHeight="1" x14ac:dyDescent="0.2">
      <c r="C315" s="284">
        <v>46248.166666666664</v>
      </c>
      <c r="D315">
        <v>2905.6964637637138</v>
      </c>
      <c r="E315">
        <v>2900.917797088623</v>
      </c>
      <c r="F315">
        <v>1915.5033043324947</v>
      </c>
      <c r="G315">
        <v>1002.1991884112358</v>
      </c>
      <c r="H315">
        <v>332.88677965849638</v>
      </c>
      <c r="I315">
        <v>356.01244676485658</v>
      </c>
      <c r="J315">
        <v>379.77173582464457</v>
      </c>
      <c r="K315" s="481">
        <v>340.10684745013714</v>
      </c>
      <c r="L315">
        <v>499.60786440595984</v>
      </c>
      <c r="M315">
        <v>0</v>
      </c>
      <c r="N315">
        <v>0</v>
      </c>
      <c r="O315">
        <v>0</v>
      </c>
      <c r="P315">
        <v>15.137391304597259</v>
      </c>
      <c r="Q315">
        <v>100.05147826066241</v>
      </c>
      <c r="R315" s="481">
        <v>0</v>
      </c>
      <c r="S315">
        <v>66.746496617794037</v>
      </c>
      <c r="T315">
        <v>0</v>
      </c>
      <c r="U315">
        <v>0</v>
      </c>
      <c r="V315">
        <v>129.21198067720979</v>
      </c>
      <c r="W315">
        <v>0</v>
      </c>
      <c r="X315">
        <v>94.65625</v>
      </c>
      <c r="Y315" s="481">
        <v>0.52978515625</v>
      </c>
      <c r="Z315">
        <v>0</v>
      </c>
      <c r="AA315">
        <v>105.4425465837121</v>
      </c>
      <c r="AB315">
        <v>28.215203274972737</v>
      </c>
      <c r="AC315">
        <v>117.57453416101635</v>
      </c>
      <c r="AD315">
        <v>0</v>
      </c>
      <c r="AE315">
        <v>0</v>
      </c>
      <c r="AF315" s="481">
        <v>0.16773913044380606</v>
      </c>
      <c r="AG315">
        <v>1.13505434783292E-2</v>
      </c>
      <c r="AH315">
        <v>154.54891304392368</v>
      </c>
      <c r="AI315">
        <v>319.85600000014529</v>
      </c>
      <c r="AJ315">
        <v>258.23999999929219</v>
      </c>
      <c r="AK315">
        <v>0</v>
      </c>
      <c r="AL315">
        <v>0</v>
      </c>
      <c r="AM315" s="481">
        <v>0</v>
      </c>
      <c r="AN315">
        <v>0</v>
      </c>
      <c r="AO315">
        <v>0</v>
      </c>
      <c r="AP315">
        <v>0</v>
      </c>
      <c r="AQ315">
        <v>0</v>
      </c>
      <c r="AR315">
        <v>0</v>
      </c>
      <c r="AS315">
        <v>0</v>
      </c>
      <c r="AT315" s="481">
        <v>0</v>
      </c>
      <c r="AU315">
        <v>0</v>
      </c>
      <c r="AV315">
        <v>0</v>
      </c>
      <c r="AW315">
        <v>0</v>
      </c>
      <c r="AX315">
        <v>266.90560000017285</v>
      </c>
      <c r="AY315">
        <v>177.39218750002328</v>
      </c>
      <c r="AZ315">
        <v>74.240000000223517</v>
      </c>
      <c r="BB315" s="481">
        <v>73.769778480986133</v>
      </c>
      <c r="BC315">
        <v>59.788800000213087</v>
      </c>
      <c r="BD315">
        <v>73.612800000235438</v>
      </c>
      <c r="BV315" s="481">
        <v>0</v>
      </c>
      <c r="BW315">
        <v>6.25E-2</v>
      </c>
      <c r="BX315">
        <v>3.0751344085956589E-2</v>
      </c>
      <c r="BY315">
        <v>100.80434782616794</v>
      </c>
      <c r="BZ315">
        <v>54.438661202089861</v>
      </c>
      <c r="CA315">
        <v>0.1582663043473076</v>
      </c>
      <c r="CB315">
        <v>3.8816576086901478E-2</v>
      </c>
      <c r="CC315">
        <v>150.89166666660458</v>
      </c>
      <c r="CD315">
        <v>0</v>
      </c>
      <c r="CE315">
        <v>0.1582663043473076</v>
      </c>
    </row>
    <row r="316" spans="3:83" ht="15.75" customHeight="1" x14ac:dyDescent="0.2">
      <c r="C316" s="284">
        <v>46248.208333333336</v>
      </c>
      <c r="D316">
        <v>2905.8796028196812</v>
      </c>
      <c r="E316">
        <v>2894.2692174017429</v>
      </c>
      <c r="F316">
        <v>1867.7760000228882</v>
      </c>
      <c r="G316">
        <v>1035.1155942082405</v>
      </c>
      <c r="H316">
        <v>334.34467796608806</v>
      </c>
      <c r="I316">
        <v>314.08273967728019</v>
      </c>
      <c r="J316">
        <v>370.36122969537973</v>
      </c>
      <c r="K316" s="481">
        <v>341.70359322428703</v>
      </c>
      <c r="L316">
        <v>498.11525423824787</v>
      </c>
      <c r="M316">
        <v>0</v>
      </c>
      <c r="N316">
        <v>0</v>
      </c>
      <c r="O316">
        <v>0</v>
      </c>
      <c r="P316">
        <v>27.347478261217475</v>
      </c>
      <c r="Q316">
        <v>99.795478261075914</v>
      </c>
      <c r="R316" s="481">
        <v>0</v>
      </c>
      <c r="S316">
        <v>65.316112077794969</v>
      </c>
      <c r="T316">
        <v>0</v>
      </c>
      <c r="U316">
        <v>0</v>
      </c>
      <c r="V316">
        <v>122.07761932350695</v>
      </c>
      <c r="W316">
        <v>0</v>
      </c>
      <c r="X316">
        <v>94.493750000372529</v>
      </c>
      <c r="Y316" s="481">
        <v>0.5380859375</v>
      </c>
      <c r="Z316">
        <v>0</v>
      </c>
      <c r="AA316">
        <v>95.878881987649947</v>
      </c>
      <c r="AB316">
        <v>27.822063806001097</v>
      </c>
      <c r="AC316">
        <v>89.751552795059979</v>
      </c>
      <c r="AD316">
        <v>0</v>
      </c>
      <c r="AE316">
        <v>0</v>
      </c>
      <c r="AF316" s="481">
        <v>0.1665434782516968</v>
      </c>
      <c r="AG316">
        <v>1.1305706521625325E-2</v>
      </c>
      <c r="AH316">
        <v>153.92934782616794</v>
      </c>
      <c r="AI316">
        <v>309.58892307686619</v>
      </c>
      <c r="AJ316">
        <v>248.64000000059605</v>
      </c>
      <c r="AK316">
        <v>0</v>
      </c>
      <c r="AL316">
        <v>0</v>
      </c>
      <c r="AM316" s="481">
        <v>0</v>
      </c>
      <c r="AN316">
        <v>0</v>
      </c>
      <c r="AO316">
        <v>0</v>
      </c>
      <c r="AP316">
        <v>0</v>
      </c>
      <c r="AQ316">
        <v>0</v>
      </c>
      <c r="AR316">
        <v>0</v>
      </c>
      <c r="AS316">
        <v>0</v>
      </c>
      <c r="AT316" s="481">
        <v>0</v>
      </c>
      <c r="AU316">
        <v>0</v>
      </c>
      <c r="AV316">
        <v>0</v>
      </c>
      <c r="AW316">
        <v>0</v>
      </c>
      <c r="AX316">
        <v>266.42239999957383</v>
      </c>
      <c r="AY316">
        <v>175.46953124995343</v>
      </c>
      <c r="AZ316">
        <v>73.196800000965595</v>
      </c>
      <c r="BB316" s="481">
        <v>74.800425237277523</v>
      </c>
      <c r="BC316">
        <v>61.177600000984967</v>
      </c>
      <c r="BD316">
        <v>73.497600000351667</v>
      </c>
      <c r="BV316" s="481">
        <v>0</v>
      </c>
      <c r="BW316">
        <v>6.25E-2</v>
      </c>
      <c r="BX316">
        <v>1.9036962365589716E-2</v>
      </c>
      <c r="BY316">
        <v>99.796984571963549</v>
      </c>
      <c r="BZ316">
        <v>54.148838797817007</v>
      </c>
      <c r="CA316">
        <v>0.14745698924798489</v>
      </c>
      <c r="CB316">
        <v>3.9135299789450073E-2</v>
      </c>
      <c r="CC316">
        <v>174.125</v>
      </c>
      <c r="CD316">
        <v>0</v>
      </c>
      <c r="CE316">
        <v>0.14745698924798489</v>
      </c>
    </row>
    <row r="317" spans="3:83" ht="15.75" customHeight="1" x14ac:dyDescent="0.2">
      <c r="C317" s="284">
        <v>46248.25</v>
      </c>
      <c r="D317">
        <v>2785.5123971700668</v>
      </c>
      <c r="E317">
        <v>2768.8959999978542</v>
      </c>
      <c r="F317">
        <v>1769.472000002861</v>
      </c>
      <c r="G317">
        <v>1035.753739118576</v>
      </c>
      <c r="H317">
        <v>301.19484746083617</v>
      </c>
      <c r="I317">
        <v>336.01084746047854</v>
      </c>
      <c r="J317">
        <v>364.6972109824419</v>
      </c>
      <c r="K317" s="481">
        <v>315.53084745258093</v>
      </c>
      <c r="L317">
        <v>445.97803389653563</v>
      </c>
      <c r="M317">
        <v>0</v>
      </c>
      <c r="N317">
        <v>0</v>
      </c>
      <c r="O317">
        <v>0</v>
      </c>
      <c r="P317">
        <v>9.4497391302138567</v>
      </c>
      <c r="Q317">
        <v>98.007188405841589</v>
      </c>
      <c r="R317" s="481">
        <v>0</v>
      </c>
      <c r="S317">
        <v>61.217391303740442</v>
      </c>
      <c r="T317">
        <v>0</v>
      </c>
      <c r="U317">
        <v>0</v>
      </c>
      <c r="V317">
        <v>116.54257777798921</v>
      </c>
      <c r="W317">
        <v>0</v>
      </c>
      <c r="X317">
        <v>94.413993710651994</v>
      </c>
      <c r="Y317" s="481">
        <v>0</v>
      </c>
      <c r="Z317">
        <v>1.1744953416055068</v>
      </c>
      <c r="AA317">
        <v>95.465320911258459</v>
      </c>
      <c r="AB317">
        <v>27.77795031061396</v>
      </c>
      <c r="AC317">
        <v>110.48342391289771</v>
      </c>
      <c r="AD317">
        <v>0</v>
      </c>
      <c r="AE317">
        <v>0</v>
      </c>
      <c r="AF317" s="481">
        <v>0.16693478261004202</v>
      </c>
      <c r="AG317">
        <v>1.1233695652208553E-2</v>
      </c>
      <c r="AH317">
        <v>130.48913043458015</v>
      </c>
      <c r="AI317">
        <v>311.25907692313194</v>
      </c>
      <c r="AJ317">
        <v>250.94400000013411</v>
      </c>
      <c r="AK317">
        <v>0</v>
      </c>
      <c r="AL317">
        <v>0</v>
      </c>
      <c r="AM317" s="481">
        <v>0</v>
      </c>
      <c r="AN317">
        <v>0</v>
      </c>
      <c r="AO317">
        <v>0</v>
      </c>
      <c r="AP317">
        <v>0</v>
      </c>
      <c r="AQ317">
        <v>0</v>
      </c>
      <c r="AR317">
        <v>0</v>
      </c>
      <c r="AS317">
        <v>0</v>
      </c>
      <c r="AT317" s="481">
        <v>0</v>
      </c>
      <c r="AU317">
        <v>0</v>
      </c>
      <c r="AV317">
        <v>0</v>
      </c>
      <c r="AW317">
        <v>0</v>
      </c>
      <c r="AX317">
        <v>262.166400000453</v>
      </c>
      <c r="AY317">
        <v>166.59687500004657</v>
      </c>
      <c r="AZ317">
        <v>74.732799999415874</v>
      </c>
      <c r="BB317" s="481">
        <v>79.332486155093648</v>
      </c>
      <c r="BC317">
        <v>65.254399999044836</v>
      </c>
      <c r="BD317">
        <v>76.083199999295175</v>
      </c>
      <c r="BV317" s="481">
        <v>1.1744953416055068</v>
      </c>
      <c r="BW317">
        <v>3.8625000000465661</v>
      </c>
      <c r="BX317">
        <v>1.1197580645216476E-2</v>
      </c>
      <c r="BY317">
        <v>84.64866760186851</v>
      </c>
      <c r="BZ317">
        <v>54.043749999953434</v>
      </c>
      <c r="CA317">
        <v>0.12696148901341076</v>
      </c>
      <c r="CB317">
        <v>3.2429917601803027E-2</v>
      </c>
      <c r="CC317">
        <v>158.81666666734964</v>
      </c>
      <c r="CD317">
        <v>0</v>
      </c>
      <c r="CE317">
        <v>0.12696148901341076</v>
      </c>
    </row>
    <row r="318" spans="3:83" ht="15.75" customHeight="1" x14ac:dyDescent="0.2">
      <c r="C318" s="284">
        <v>46248.291666666664</v>
      </c>
      <c r="D318">
        <v>2839.8933333158493</v>
      </c>
      <c r="E318">
        <v>2824.1623188555241</v>
      </c>
      <c r="F318">
        <v>1772.202666670084</v>
      </c>
      <c r="G318">
        <v>1064.2773333340883</v>
      </c>
      <c r="H318">
        <v>294.11362711712718</v>
      </c>
      <c r="I318">
        <v>328.79077966138721</v>
      </c>
      <c r="J318">
        <v>340.73166101425886</v>
      </c>
      <c r="K318" s="481">
        <v>320.32108475267887</v>
      </c>
      <c r="L318">
        <v>493.04732203483582</v>
      </c>
      <c r="M318">
        <v>0</v>
      </c>
      <c r="N318">
        <v>0</v>
      </c>
      <c r="O318">
        <v>0</v>
      </c>
      <c r="P318">
        <v>0.33635036461055279</v>
      </c>
      <c r="Q318">
        <v>101.28161088423803</v>
      </c>
      <c r="R318" s="481">
        <v>0</v>
      </c>
      <c r="S318">
        <v>44.959853179752827</v>
      </c>
      <c r="T318">
        <v>0</v>
      </c>
      <c r="U318">
        <v>0</v>
      </c>
      <c r="V318">
        <v>137.36032463703305</v>
      </c>
      <c r="W318">
        <v>0</v>
      </c>
      <c r="X318">
        <v>95.204756289254874</v>
      </c>
      <c r="Y318" s="481">
        <v>0.55078125</v>
      </c>
      <c r="Z318">
        <v>8.9994433376123197</v>
      </c>
      <c r="AA318">
        <v>103.92291666660458</v>
      </c>
      <c r="AB318">
        <v>27.902096273377538</v>
      </c>
      <c r="AC318">
        <v>102.7798611111939</v>
      </c>
      <c r="AD318">
        <v>0</v>
      </c>
      <c r="AE318">
        <v>0</v>
      </c>
      <c r="AF318" s="481">
        <v>0.16573913043612265</v>
      </c>
      <c r="AG318">
        <v>1.1358695652234019E-2</v>
      </c>
      <c r="AH318">
        <v>136.80434782616794</v>
      </c>
      <c r="AI318">
        <v>304.73600000003353</v>
      </c>
      <c r="AJ318">
        <v>244.671999999322</v>
      </c>
      <c r="AK318">
        <v>0</v>
      </c>
      <c r="AL318">
        <v>0</v>
      </c>
      <c r="AM318" s="481">
        <v>0</v>
      </c>
      <c r="AN318">
        <v>0</v>
      </c>
      <c r="AO318">
        <v>0</v>
      </c>
      <c r="AP318">
        <v>0</v>
      </c>
      <c r="AQ318">
        <v>0</v>
      </c>
      <c r="AR318">
        <v>0</v>
      </c>
      <c r="AS318">
        <v>0</v>
      </c>
      <c r="AT318" s="481">
        <v>0</v>
      </c>
      <c r="AU318">
        <v>0</v>
      </c>
      <c r="AV318">
        <v>0</v>
      </c>
      <c r="AW318">
        <v>0</v>
      </c>
      <c r="AX318">
        <v>278.01599999982864</v>
      </c>
      <c r="AY318">
        <v>156.89453125</v>
      </c>
      <c r="AZ318">
        <v>65.472000000998378</v>
      </c>
      <c r="BB318" s="481">
        <v>83.213607594952919</v>
      </c>
      <c r="BC318">
        <v>68.326400000602007</v>
      </c>
      <c r="BD318">
        <v>79.676597468554974</v>
      </c>
      <c r="BV318" s="481">
        <v>8.9994433376123197</v>
      </c>
      <c r="BW318">
        <v>22.699999999953434</v>
      </c>
      <c r="BX318">
        <v>0</v>
      </c>
      <c r="BY318">
        <v>98.065217390656471</v>
      </c>
      <c r="BZ318">
        <v>57.085416666697711</v>
      </c>
      <c r="CA318">
        <v>0.13579891304379998</v>
      </c>
      <c r="CB318">
        <v>2.0660326087181602E-2</v>
      </c>
      <c r="CC318">
        <v>174.02473118342459</v>
      </c>
      <c r="CD318">
        <v>0</v>
      </c>
      <c r="CE318">
        <v>0.13579891304379998</v>
      </c>
    </row>
    <row r="319" spans="3:83" ht="15.75" customHeight="1" x14ac:dyDescent="0.2">
      <c r="C319" s="284">
        <v>46248.333333333336</v>
      </c>
      <c r="D319">
        <v>2856.9600000083447</v>
      </c>
      <c r="E319">
        <v>2856.2773333191872</v>
      </c>
      <c r="F319">
        <v>1808.0575072169304</v>
      </c>
      <c r="G319">
        <v>1065.6426666676998</v>
      </c>
      <c r="H319">
        <v>321.36244067922235</v>
      </c>
      <c r="I319">
        <v>296.78644067421556</v>
      </c>
      <c r="J319">
        <v>366.47006345540285</v>
      </c>
      <c r="K319" s="481">
        <v>329.83213559538126</v>
      </c>
      <c r="L319">
        <v>494.22752542421222</v>
      </c>
      <c r="M319">
        <v>0</v>
      </c>
      <c r="N319">
        <v>0</v>
      </c>
      <c r="O319">
        <v>0</v>
      </c>
      <c r="P319">
        <v>33.838608984835446</v>
      </c>
      <c r="Q319">
        <v>100.65958584286273</v>
      </c>
      <c r="R319" s="481">
        <v>0</v>
      </c>
      <c r="S319">
        <v>30.586558901704848</v>
      </c>
      <c r="T319">
        <v>0</v>
      </c>
      <c r="U319">
        <v>0</v>
      </c>
      <c r="V319">
        <v>147.38399174716324</v>
      </c>
      <c r="W319">
        <v>0</v>
      </c>
      <c r="X319">
        <v>95.032812499906868</v>
      </c>
      <c r="Y319" s="481">
        <v>0</v>
      </c>
      <c r="Z319">
        <v>15.693248820782173</v>
      </c>
      <c r="AA319">
        <v>93.626562499906868</v>
      </c>
      <c r="AB319">
        <v>27.645312499720603</v>
      </c>
      <c r="AC319">
        <v>87.410628019832075</v>
      </c>
      <c r="AD319">
        <v>0</v>
      </c>
      <c r="AE319">
        <v>0</v>
      </c>
      <c r="AF319" s="481">
        <v>0.16573913043248467</v>
      </c>
      <c r="AG319">
        <v>1.1233695652208553E-2</v>
      </c>
      <c r="AH319">
        <v>144.54347826074809</v>
      </c>
      <c r="AI319">
        <v>324.23999999975786</v>
      </c>
      <c r="AJ319">
        <v>262.27199999988079</v>
      </c>
      <c r="AK319">
        <v>0</v>
      </c>
      <c r="AL319">
        <v>0</v>
      </c>
      <c r="AM319" s="481">
        <v>0</v>
      </c>
      <c r="AN319">
        <v>0</v>
      </c>
      <c r="AO319">
        <v>0</v>
      </c>
      <c r="AP319">
        <v>0</v>
      </c>
      <c r="AQ319">
        <v>0</v>
      </c>
      <c r="AR319">
        <v>0</v>
      </c>
      <c r="AS319">
        <v>0</v>
      </c>
      <c r="AT319" s="481">
        <v>0</v>
      </c>
      <c r="AU319">
        <v>0</v>
      </c>
      <c r="AV319">
        <v>0</v>
      </c>
      <c r="AW319">
        <v>0</v>
      </c>
      <c r="AX319">
        <v>281.01120000006631</v>
      </c>
      <c r="AY319">
        <v>155.42734375002328</v>
      </c>
      <c r="AZ319">
        <v>60.460799999535084</v>
      </c>
      <c r="BB319" s="481">
        <v>77.177215189905837</v>
      </c>
      <c r="BC319">
        <v>63.221225316636264</v>
      </c>
      <c r="BD319">
        <v>74.026458942331374</v>
      </c>
      <c r="BV319" s="481">
        <v>15.693248820782173</v>
      </c>
      <c r="BW319">
        <v>32.081250000046566</v>
      </c>
      <c r="BX319">
        <v>5.4626358695486488E-3</v>
      </c>
      <c r="BY319">
        <v>99.673913042992353</v>
      </c>
      <c r="BZ319">
        <v>57.317090395605192</v>
      </c>
      <c r="CA319">
        <v>0.14723913043417269</v>
      </c>
      <c r="CB319">
        <v>2.461684782588236E-2</v>
      </c>
      <c r="CC319">
        <v>150.14193548262119</v>
      </c>
      <c r="CD319">
        <v>0</v>
      </c>
      <c r="CE319">
        <v>0.14723913043417269</v>
      </c>
    </row>
    <row r="320" spans="3:83" ht="15.75" customHeight="1" x14ac:dyDescent="0.2">
      <c r="C320" s="284">
        <v>46248.375</v>
      </c>
      <c r="D320">
        <v>2895.7235942184925</v>
      </c>
      <c r="E320">
        <v>2889.7280000150204</v>
      </c>
      <c r="F320">
        <v>1906.3318260908127</v>
      </c>
      <c r="G320">
        <v>1004.5440000146627</v>
      </c>
      <c r="H320">
        <v>296.68230508267879</v>
      </c>
      <c r="I320">
        <v>300.15349152684212</v>
      </c>
      <c r="J320">
        <v>391.42878400534391</v>
      </c>
      <c r="K320" s="481">
        <v>335.73315253853798</v>
      </c>
      <c r="L320">
        <v>561.98508474603295</v>
      </c>
      <c r="M320">
        <v>0</v>
      </c>
      <c r="N320">
        <v>0</v>
      </c>
      <c r="O320">
        <v>0</v>
      </c>
      <c r="P320">
        <v>34.734142388217151</v>
      </c>
      <c r="Q320">
        <v>100.46015147585422</v>
      </c>
      <c r="R320" s="481">
        <v>0</v>
      </c>
      <c r="S320">
        <v>9.9715215750038624</v>
      </c>
      <c r="T320">
        <v>0</v>
      </c>
      <c r="U320">
        <v>0</v>
      </c>
      <c r="V320">
        <v>156.37524264771491</v>
      </c>
      <c r="W320">
        <v>0</v>
      </c>
      <c r="X320">
        <v>94.534307065419853</v>
      </c>
      <c r="Y320" s="481">
        <v>0</v>
      </c>
      <c r="Z320">
        <v>26.050708462717012</v>
      </c>
      <c r="AA320">
        <v>98.430852096062154</v>
      </c>
      <c r="AB320">
        <v>28.028678183443844</v>
      </c>
      <c r="AC320">
        <v>97.208074533380568</v>
      </c>
      <c r="AD320">
        <v>0</v>
      </c>
      <c r="AE320">
        <v>0</v>
      </c>
      <c r="AF320" s="481">
        <v>0.1637391304357152</v>
      </c>
      <c r="AG320">
        <v>1.1733695652083043E-2</v>
      </c>
      <c r="AH320">
        <v>152.11956521775573</v>
      </c>
      <c r="AI320">
        <v>326.06243902468123</v>
      </c>
      <c r="AJ320">
        <v>262.78400000091642</v>
      </c>
      <c r="AK320">
        <v>0</v>
      </c>
      <c r="AL320">
        <v>0</v>
      </c>
      <c r="AM320" s="481">
        <v>0</v>
      </c>
      <c r="AN320">
        <v>0</v>
      </c>
      <c r="AO320">
        <v>0</v>
      </c>
      <c r="AP320">
        <v>0</v>
      </c>
      <c r="AQ320">
        <v>0</v>
      </c>
      <c r="AR320">
        <v>0</v>
      </c>
      <c r="AS320">
        <v>0</v>
      </c>
      <c r="AT320" s="481">
        <v>0</v>
      </c>
      <c r="AU320">
        <v>0</v>
      </c>
      <c r="AV320">
        <v>0</v>
      </c>
      <c r="AW320">
        <v>0</v>
      </c>
      <c r="AX320">
        <v>273.84320000000298</v>
      </c>
      <c r="AY320">
        <v>137.46406249993015</v>
      </c>
      <c r="AZ320">
        <v>52.153599997982383</v>
      </c>
      <c r="BB320" s="481">
        <v>81.007941060117446</v>
      </c>
      <c r="BC320">
        <v>66.794774683192372</v>
      </c>
      <c r="BD320">
        <v>77.810543589293957</v>
      </c>
      <c r="BV320" s="481">
        <v>26.050708462717012</v>
      </c>
      <c r="BW320">
        <v>32.085416666581295</v>
      </c>
      <c r="BX320">
        <v>2.5581046926163253E-2</v>
      </c>
      <c r="BY320">
        <v>97.870266480371356</v>
      </c>
      <c r="BZ320">
        <v>56.537076271139085</v>
      </c>
      <c r="CA320">
        <v>0.15731767181023315</v>
      </c>
      <c r="CB320">
        <v>3.999456521751199E-2</v>
      </c>
      <c r="CC320">
        <v>186.60000000055879</v>
      </c>
      <c r="CD320">
        <v>0</v>
      </c>
      <c r="CE320">
        <v>0.15731767181023315</v>
      </c>
    </row>
    <row r="321" spans="3:83" ht="15.75" customHeight="1" x14ac:dyDescent="0.2">
      <c r="C321" s="284">
        <v>46248.416666666664</v>
      </c>
      <c r="D321">
        <v>2735.5937391221523</v>
      </c>
      <c r="E321">
        <v>2725.2053333222866</v>
      </c>
      <c r="F321">
        <v>1742.3137391209602</v>
      </c>
      <c r="G321">
        <v>994.30399999022484</v>
      </c>
      <c r="H321">
        <v>244.32963179424405</v>
      </c>
      <c r="I321">
        <v>296.54345762729645</v>
      </c>
      <c r="J321">
        <v>385.71823728829622</v>
      </c>
      <c r="K321" s="481">
        <v>331.08176270872355</v>
      </c>
      <c r="L321">
        <v>495.78955932334065</v>
      </c>
      <c r="M321">
        <v>0</v>
      </c>
      <c r="N321">
        <v>0</v>
      </c>
      <c r="O321">
        <v>0</v>
      </c>
      <c r="P321">
        <v>20.747787151485682</v>
      </c>
      <c r="Q321">
        <v>100.16050686920062</v>
      </c>
      <c r="R321" s="481">
        <v>0</v>
      </c>
      <c r="S321">
        <v>3.7147619966417551</v>
      </c>
      <c r="T321">
        <v>0</v>
      </c>
      <c r="U321">
        <v>0</v>
      </c>
      <c r="V321">
        <v>150.39033082313836</v>
      </c>
      <c r="W321">
        <v>0</v>
      </c>
      <c r="X321">
        <v>94.525067934766412</v>
      </c>
      <c r="Y321" s="481">
        <v>0.537109375</v>
      </c>
      <c r="Z321">
        <v>32.082104037282988</v>
      </c>
      <c r="AA321">
        <v>95.748835403937846</v>
      </c>
      <c r="AB321">
        <v>28.026009316556156</v>
      </c>
      <c r="AC321">
        <v>101.89518633577973</v>
      </c>
      <c r="AD321">
        <v>0</v>
      </c>
      <c r="AE321">
        <v>0</v>
      </c>
      <c r="AF321" s="481">
        <v>0.16577886863160529</v>
      </c>
      <c r="AG321">
        <v>1.0991672510726858E-2</v>
      </c>
      <c r="AH321">
        <v>146.78260869532824</v>
      </c>
      <c r="AI321">
        <v>323.11196097545326</v>
      </c>
      <c r="AJ321">
        <v>260.65919999964535</v>
      </c>
      <c r="AK321">
        <v>0</v>
      </c>
      <c r="AL321">
        <v>0</v>
      </c>
      <c r="AM321" s="481">
        <v>0</v>
      </c>
      <c r="AN321">
        <v>0</v>
      </c>
      <c r="AO321">
        <v>0</v>
      </c>
      <c r="AP321">
        <v>0</v>
      </c>
      <c r="AQ321">
        <v>0</v>
      </c>
      <c r="AR321">
        <v>0</v>
      </c>
      <c r="AS321">
        <v>0</v>
      </c>
      <c r="AT321" s="481">
        <v>0</v>
      </c>
      <c r="AU321">
        <v>0</v>
      </c>
      <c r="AV321">
        <v>0</v>
      </c>
      <c r="AW321">
        <v>0</v>
      </c>
      <c r="AX321">
        <v>274.09919999958947</v>
      </c>
      <c r="AY321">
        <v>130.83671875006985</v>
      </c>
      <c r="AZ321">
        <v>43.507200002670288</v>
      </c>
      <c r="BB321" s="481">
        <v>83.057031249976717</v>
      </c>
      <c r="BC321">
        <v>68.324977777898312</v>
      </c>
      <c r="BD321">
        <v>79.99194074049592</v>
      </c>
      <c r="BV321" s="481">
        <v>32.082104037282988</v>
      </c>
      <c r="BW321">
        <v>27.20228494622279</v>
      </c>
      <c r="BX321">
        <v>2.1262768817109645E-2</v>
      </c>
      <c r="BY321">
        <v>97.890603085979819</v>
      </c>
      <c r="BZ321">
        <v>54.470833333441988</v>
      </c>
      <c r="CA321">
        <v>0.11744623655795294</v>
      </c>
      <c r="CB321">
        <v>3.9544836956338258E-2</v>
      </c>
      <c r="CC321">
        <v>170.5</v>
      </c>
      <c r="CD321">
        <v>0</v>
      </c>
      <c r="CE321">
        <v>0.11744623655795294</v>
      </c>
    </row>
    <row r="322" spans="3:83" ht="15.75" customHeight="1" x14ac:dyDescent="0.2">
      <c r="C322" s="284">
        <v>46248.458333333336</v>
      </c>
      <c r="D322">
        <v>2873.3440000116825</v>
      </c>
      <c r="E322">
        <v>2856.9599999785423</v>
      </c>
      <c r="F322">
        <v>1847.8302609026432</v>
      </c>
      <c r="G322">
        <v>1026.8493913114071</v>
      </c>
      <c r="H322">
        <v>319.77287667989731</v>
      </c>
      <c r="I322">
        <v>313.13572881370783</v>
      </c>
      <c r="J322">
        <v>377.66508474946022</v>
      </c>
      <c r="K322" s="481">
        <v>332.05369491875172</v>
      </c>
      <c r="L322">
        <v>493.18616949021816</v>
      </c>
      <c r="M322">
        <v>0</v>
      </c>
      <c r="N322">
        <v>0</v>
      </c>
      <c r="O322">
        <v>0</v>
      </c>
      <c r="P322">
        <v>44.555377777665854</v>
      </c>
      <c r="Q322">
        <v>100.33530434826389</v>
      </c>
      <c r="R322" s="481">
        <v>0</v>
      </c>
      <c r="S322">
        <v>2.9829565212130547</v>
      </c>
      <c r="T322">
        <v>0</v>
      </c>
      <c r="U322">
        <v>0</v>
      </c>
      <c r="V322">
        <v>189.50678260903805</v>
      </c>
      <c r="W322">
        <v>0</v>
      </c>
      <c r="X322">
        <v>94.564994176849723</v>
      </c>
      <c r="Y322" s="481">
        <v>0</v>
      </c>
      <c r="Z322">
        <v>32.240039062511642</v>
      </c>
      <c r="AA322">
        <v>108.33281250018626</v>
      </c>
      <c r="AB322">
        <v>27.5234375</v>
      </c>
      <c r="AC322">
        <v>107.09239130467176</v>
      </c>
      <c r="AD322">
        <v>0</v>
      </c>
      <c r="AE322">
        <v>0</v>
      </c>
      <c r="AF322" s="481">
        <v>0.16774193549281335</v>
      </c>
      <c r="AG322">
        <v>1.2103436185043392E-2</v>
      </c>
      <c r="AH322">
        <v>144.36956521775573</v>
      </c>
      <c r="AI322">
        <v>312.25600000005215</v>
      </c>
      <c r="AJ322">
        <v>251.51999999955297</v>
      </c>
      <c r="AK322">
        <v>0</v>
      </c>
      <c r="AL322">
        <v>0</v>
      </c>
      <c r="AM322" s="481">
        <v>0</v>
      </c>
      <c r="AN322">
        <v>0</v>
      </c>
      <c r="AO322">
        <v>0</v>
      </c>
      <c r="AP322">
        <v>0</v>
      </c>
      <c r="AQ322">
        <v>0</v>
      </c>
      <c r="AR322">
        <v>0</v>
      </c>
      <c r="AS322">
        <v>0</v>
      </c>
      <c r="AT322" s="481">
        <v>0</v>
      </c>
      <c r="AU322">
        <v>0</v>
      </c>
      <c r="AV322">
        <v>0</v>
      </c>
      <c r="AW322">
        <v>0</v>
      </c>
      <c r="AX322">
        <v>276.22400000039488</v>
      </c>
      <c r="AY322">
        <v>138.03359374997672</v>
      </c>
      <c r="AZ322">
        <v>43.519999999552965</v>
      </c>
      <c r="BB322" s="481">
        <v>80.9453125</v>
      </c>
      <c r="BC322">
        <v>66.907022221945226</v>
      </c>
      <c r="BD322">
        <v>77.237588373012841</v>
      </c>
      <c r="BV322" s="481">
        <v>32.240039062511642</v>
      </c>
      <c r="BW322">
        <v>30.734173387172632</v>
      </c>
      <c r="BX322">
        <v>5.3810483872211989E-3</v>
      </c>
      <c r="BY322">
        <v>98.869565216824412</v>
      </c>
      <c r="BZ322">
        <v>56.161581920692697</v>
      </c>
      <c r="CA322">
        <v>0.13119261337033095</v>
      </c>
      <c r="CB322">
        <v>3.9619565217662966E-2</v>
      </c>
      <c r="CC322">
        <v>167.27868852484971</v>
      </c>
      <c r="CD322">
        <v>0</v>
      </c>
      <c r="CE322">
        <v>0.13119261337033095</v>
      </c>
    </row>
    <row r="323" spans="3:83" ht="15.75" customHeight="1" x14ac:dyDescent="0.2">
      <c r="C323" s="284">
        <v>46248.5</v>
      </c>
      <c r="D323">
        <v>2856.2773333191872</v>
      </c>
      <c r="E323">
        <v>2840.0120579898357</v>
      </c>
      <c r="F323">
        <v>1834.2956521511078</v>
      </c>
      <c r="G323">
        <v>1035.1452753543854</v>
      </c>
      <c r="H323">
        <v>317.29636470228434</v>
      </c>
      <c r="I323">
        <v>310.15050847455859</v>
      </c>
      <c r="J323">
        <v>386.53695850074291</v>
      </c>
      <c r="K323" s="481">
        <v>311.22657627612352</v>
      </c>
      <c r="L323">
        <v>501.48230508342385</v>
      </c>
      <c r="M323">
        <v>0</v>
      </c>
      <c r="N323">
        <v>0</v>
      </c>
      <c r="O323">
        <v>0</v>
      </c>
      <c r="P323">
        <v>41.336950724944472</v>
      </c>
      <c r="Q323">
        <v>100.07373913004994</v>
      </c>
      <c r="R323" s="481">
        <v>0</v>
      </c>
      <c r="S323">
        <v>3.5839999997988343</v>
      </c>
      <c r="T323">
        <v>0</v>
      </c>
      <c r="U323">
        <v>0</v>
      </c>
      <c r="V323">
        <v>204.29913043417037</v>
      </c>
      <c r="W323">
        <v>0</v>
      </c>
      <c r="X323">
        <v>94.31832298124209</v>
      </c>
      <c r="Y323" s="481">
        <v>0</v>
      </c>
      <c r="Z323">
        <v>38.317578124988358</v>
      </c>
      <c r="AA323">
        <v>103.37812499981374</v>
      </c>
      <c r="AB323">
        <v>27.018876164685935</v>
      </c>
      <c r="AC323">
        <v>115.84472049586475</v>
      </c>
      <c r="AD323">
        <v>0</v>
      </c>
      <c r="AE323">
        <v>0</v>
      </c>
      <c r="AF323" s="481">
        <v>0.16574006544033182</v>
      </c>
      <c r="AG323">
        <v>1.1597826086926943E-2</v>
      </c>
      <c r="AH323">
        <v>125.36956521682441</v>
      </c>
      <c r="AI323">
        <v>319.29599999985658</v>
      </c>
      <c r="AJ323">
        <v>257.66400000080466</v>
      </c>
      <c r="AK323">
        <v>0</v>
      </c>
      <c r="AL323">
        <v>0</v>
      </c>
      <c r="AM323" s="481">
        <v>0</v>
      </c>
      <c r="AN323">
        <v>0</v>
      </c>
      <c r="AO323">
        <v>0</v>
      </c>
      <c r="AP323">
        <v>0</v>
      </c>
      <c r="AQ323">
        <v>0</v>
      </c>
      <c r="AR323">
        <v>0</v>
      </c>
      <c r="AS323">
        <v>0</v>
      </c>
      <c r="AT323" s="481">
        <v>0</v>
      </c>
      <c r="AU323">
        <v>0</v>
      </c>
      <c r="AV323">
        <v>0</v>
      </c>
      <c r="AW323">
        <v>0</v>
      </c>
      <c r="AX323">
        <v>268.38400000007823</v>
      </c>
      <c r="AY323">
        <v>143.09140625002328</v>
      </c>
      <c r="AZ323">
        <v>42.99519999884069</v>
      </c>
      <c r="BB323" s="481">
        <v>82.0078125</v>
      </c>
      <c r="BC323">
        <v>67.302400000393391</v>
      </c>
      <c r="BD323">
        <v>78.175270886160433</v>
      </c>
      <c r="BV323" s="481">
        <v>38.317578124988358</v>
      </c>
      <c r="BW323">
        <v>26.929166666697711</v>
      </c>
      <c r="BX323">
        <v>1.3622282608594105E-2</v>
      </c>
      <c r="BY323">
        <v>97.869565216824412</v>
      </c>
      <c r="BZ323">
        <v>54.7796610170044</v>
      </c>
      <c r="CA323">
        <v>0.13256521739094751</v>
      </c>
      <c r="CB323">
        <v>4.0385869564943278E-2</v>
      </c>
      <c r="CC323">
        <v>169.87131147552282</v>
      </c>
      <c r="CD323">
        <v>0</v>
      </c>
      <c r="CE323">
        <v>0.13256521739094751</v>
      </c>
    </row>
    <row r="324" spans="3:83" ht="15.75" customHeight="1" x14ac:dyDescent="0.2">
      <c r="C324" s="284">
        <v>46248.541666666664</v>
      </c>
      <c r="D324">
        <v>2873.3440000116825</v>
      </c>
      <c r="E324">
        <v>2873.2252753376961</v>
      </c>
      <c r="F324">
        <v>1857.0907826125622</v>
      </c>
      <c r="G324">
        <v>1035.2640000134706</v>
      </c>
      <c r="H324">
        <v>302.65753360465169</v>
      </c>
      <c r="I324">
        <v>303.97179660946131</v>
      </c>
      <c r="J324">
        <v>370.32053302228451</v>
      </c>
      <c r="K324" s="481">
        <v>330.59579660743475</v>
      </c>
      <c r="L324">
        <v>538.55457627400756</v>
      </c>
      <c r="M324">
        <v>0</v>
      </c>
      <c r="N324">
        <v>0</v>
      </c>
      <c r="O324">
        <v>0</v>
      </c>
      <c r="P324">
        <v>36.113761331886053</v>
      </c>
      <c r="Q324">
        <v>100.04632991412655</v>
      </c>
      <c r="R324" s="481">
        <v>0</v>
      </c>
      <c r="S324">
        <v>2.5600000005215406</v>
      </c>
      <c r="T324">
        <v>0</v>
      </c>
      <c r="U324">
        <v>0</v>
      </c>
      <c r="V324">
        <v>197.4797261795029</v>
      </c>
      <c r="W324">
        <v>0</v>
      </c>
      <c r="X324">
        <v>93.490683230105788</v>
      </c>
      <c r="Y324" s="481">
        <v>0</v>
      </c>
      <c r="Z324">
        <v>46.2548828125</v>
      </c>
      <c r="AA324">
        <v>103.63906250009313</v>
      </c>
      <c r="AB324">
        <v>27.035811335314065</v>
      </c>
      <c r="AC324">
        <v>118.37888198811561</v>
      </c>
      <c r="AD324">
        <v>0</v>
      </c>
      <c r="AE324">
        <v>0</v>
      </c>
      <c r="AF324" s="481">
        <v>0.16573913043612265</v>
      </c>
      <c r="AG324">
        <v>1.1225543478303734E-2</v>
      </c>
      <c r="AH324">
        <v>145.47826087009162</v>
      </c>
      <c r="AI324">
        <v>312.26880000019446</v>
      </c>
      <c r="AJ324">
        <v>251.25995789375156</v>
      </c>
      <c r="AK324">
        <v>0</v>
      </c>
      <c r="AL324">
        <v>0</v>
      </c>
      <c r="AM324" s="481">
        <v>0</v>
      </c>
      <c r="AN324">
        <v>0</v>
      </c>
      <c r="AO324">
        <v>0</v>
      </c>
      <c r="AP324">
        <v>0</v>
      </c>
      <c r="AQ324">
        <v>0</v>
      </c>
      <c r="AR324">
        <v>0</v>
      </c>
      <c r="AS324">
        <v>0</v>
      </c>
      <c r="AT324" s="481">
        <v>0</v>
      </c>
      <c r="AU324">
        <v>0</v>
      </c>
      <c r="AV324">
        <v>0</v>
      </c>
      <c r="AW324">
        <v>0</v>
      </c>
      <c r="AX324">
        <v>273.07839999999851</v>
      </c>
      <c r="AY324">
        <v>142.08750000002328</v>
      </c>
      <c r="AZ324">
        <v>40.403200000524521</v>
      </c>
      <c r="BB324" s="481">
        <v>81.073674841783941</v>
      </c>
      <c r="BC324">
        <v>67.002977214753628</v>
      </c>
      <c r="BD324">
        <v>78.476325926370919</v>
      </c>
      <c r="BV324" s="481">
        <v>46.2548828125</v>
      </c>
      <c r="BW324">
        <v>25.834374999976717</v>
      </c>
      <c r="BX324">
        <v>2.5642502337518636E-2</v>
      </c>
      <c r="BY324">
        <v>97.869565218687057</v>
      </c>
      <c r="BZ324">
        <v>54.875423728954047</v>
      </c>
      <c r="CA324">
        <v>0.15671739130448259</v>
      </c>
      <c r="CB324">
        <v>3.6695652174103088E-2</v>
      </c>
      <c r="CC324">
        <v>174.64999999944121</v>
      </c>
      <c r="CD324">
        <v>0</v>
      </c>
      <c r="CE324">
        <v>0.15671739130448259</v>
      </c>
    </row>
    <row r="325" spans="3:83" ht="15.75" customHeight="1" x14ac:dyDescent="0.2">
      <c r="C325" s="284">
        <v>46248.583333333336</v>
      </c>
      <c r="D325">
        <v>2708.9400579631329</v>
      </c>
      <c r="E325">
        <v>2693.0606377124786</v>
      </c>
      <c r="F325">
        <v>1677.1042318940163</v>
      </c>
      <c r="G325">
        <v>1026.730666667223</v>
      </c>
      <c r="H325">
        <v>324.90305084735155</v>
      </c>
      <c r="I325">
        <v>286.47701694816351</v>
      </c>
      <c r="J325">
        <v>308.58847457170486</v>
      </c>
      <c r="K325" s="481">
        <v>296.67751724272966</v>
      </c>
      <c r="L325">
        <v>470.97057626768947</v>
      </c>
      <c r="M325">
        <v>0</v>
      </c>
      <c r="N325">
        <v>0</v>
      </c>
      <c r="O325">
        <v>0</v>
      </c>
      <c r="P325">
        <v>36.145021276548505</v>
      </c>
      <c r="Q325">
        <v>99.795061390381306</v>
      </c>
      <c r="R325" s="481">
        <v>0</v>
      </c>
      <c r="S325">
        <v>5.6320000002160668</v>
      </c>
      <c r="T325">
        <v>0</v>
      </c>
      <c r="U325">
        <v>0</v>
      </c>
      <c r="V325">
        <v>200.61140425503254</v>
      </c>
      <c r="W325">
        <v>0</v>
      </c>
      <c r="X325">
        <v>93.284506556112319</v>
      </c>
      <c r="Y325" s="481">
        <v>0</v>
      </c>
      <c r="Z325">
        <v>36.6015625</v>
      </c>
      <c r="AA325">
        <v>78.118749999906868</v>
      </c>
      <c r="AB325">
        <v>27.53125</v>
      </c>
      <c r="AC325">
        <v>117.77775621134788</v>
      </c>
      <c r="AD325">
        <v>0</v>
      </c>
      <c r="AE325">
        <v>0</v>
      </c>
      <c r="AF325" s="481">
        <v>0.16373913043207722</v>
      </c>
      <c r="AG325">
        <v>1.13505434783292E-2</v>
      </c>
      <c r="AH325">
        <v>112.13043478224427</v>
      </c>
      <c r="AI325">
        <v>294.73279999988154</v>
      </c>
      <c r="AJ325">
        <v>235.85684210620821</v>
      </c>
      <c r="AK325">
        <v>0</v>
      </c>
      <c r="AL325">
        <v>0</v>
      </c>
      <c r="AM325" s="481">
        <v>0</v>
      </c>
      <c r="AN325">
        <v>0</v>
      </c>
      <c r="AO325">
        <v>0</v>
      </c>
      <c r="AP325">
        <v>0</v>
      </c>
      <c r="AQ325">
        <v>0</v>
      </c>
      <c r="AR325">
        <v>0</v>
      </c>
      <c r="AS325">
        <v>0</v>
      </c>
      <c r="AT325" s="481">
        <v>0</v>
      </c>
      <c r="AU325">
        <v>0</v>
      </c>
      <c r="AV325">
        <v>0</v>
      </c>
      <c r="AW325">
        <v>0</v>
      </c>
      <c r="AX325">
        <v>281.16799999959767</v>
      </c>
      <c r="AY325">
        <v>161.08437499997672</v>
      </c>
      <c r="AZ325">
        <v>47.135999999940395</v>
      </c>
      <c r="BB325" s="481">
        <v>73.059137658216059</v>
      </c>
      <c r="BC325">
        <v>59.419668938964605</v>
      </c>
      <c r="BD325">
        <v>72.941274073906243</v>
      </c>
      <c r="BV325" s="481">
        <v>36.6015625</v>
      </c>
      <c r="BW325">
        <v>30.683538251323625</v>
      </c>
      <c r="BX325">
        <v>5.1102150537190028E-3</v>
      </c>
      <c r="BY325">
        <v>104.52173913083971</v>
      </c>
      <c r="BZ325">
        <v>55.59375</v>
      </c>
      <c r="CA325">
        <v>0.13595652173989947</v>
      </c>
      <c r="CB325">
        <v>5.4619565216853516E-3</v>
      </c>
      <c r="CC325">
        <v>135.15833333320916</v>
      </c>
      <c r="CD325">
        <v>0</v>
      </c>
      <c r="CE325">
        <v>0.13595652173989947</v>
      </c>
    </row>
    <row r="326" spans="3:83" ht="15.75" customHeight="1" x14ac:dyDescent="0.2">
      <c r="C326" s="284">
        <v>46248.625</v>
      </c>
      <c r="D326">
        <v>2807.3627825975418</v>
      </c>
      <c r="E326">
        <v>2790.8006956279278</v>
      </c>
      <c r="F326">
        <v>1774.933333337307</v>
      </c>
      <c r="G326">
        <v>1043.1146666407585</v>
      </c>
      <c r="H326">
        <v>343.16149152815342</v>
      </c>
      <c r="I326">
        <v>305.91566101834178</v>
      </c>
      <c r="J326">
        <v>310.94888135790825</v>
      </c>
      <c r="K326" s="481">
        <v>316.19516072422266</v>
      </c>
      <c r="L326">
        <v>485.23715254291892</v>
      </c>
      <c r="M326">
        <v>0</v>
      </c>
      <c r="N326">
        <v>0</v>
      </c>
      <c r="O326">
        <v>0</v>
      </c>
      <c r="P326">
        <v>25.087999999523163</v>
      </c>
      <c r="Q326">
        <v>99.53947826102376</v>
      </c>
      <c r="R326" s="481">
        <v>0</v>
      </c>
      <c r="S326">
        <v>14.046608695760369</v>
      </c>
      <c r="T326">
        <v>0</v>
      </c>
      <c r="U326">
        <v>0</v>
      </c>
      <c r="V326">
        <v>201.12695652153343</v>
      </c>
      <c r="W326">
        <v>0</v>
      </c>
      <c r="X326">
        <v>93.836611456237733</v>
      </c>
      <c r="Y326" s="481">
        <v>0.53515625</v>
      </c>
      <c r="Z326">
        <v>24.612529114878271</v>
      </c>
      <c r="AA326">
        <v>85.171875</v>
      </c>
      <c r="AB326">
        <v>27.28125</v>
      </c>
      <c r="AC326">
        <v>115.09999999962747</v>
      </c>
      <c r="AD326">
        <v>0</v>
      </c>
      <c r="AE326">
        <v>0</v>
      </c>
      <c r="AF326" s="481">
        <v>0.16480317906098207</v>
      </c>
      <c r="AG326">
        <v>1.1136629265820375E-2</v>
      </c>
      <c r="AH326">
        <v>134.50701262336224</v>
      </c>
      <c r="AI326">
        <v>292.99199999985285</v>
      </c>
      <c r="AJ326">
        <v>233.72799999918789</v>
      </c>
      <c r="AK326">
        <v>0</v>
      </c>
      <c r="AL326">
        <v>0</v>
      </c>
      <c r="AM326" s="481">
        <v>0</v>
      </c>
      <c r="AN326">
        <v>0</v>
      </c>
      <c r="AO326">
        <v>0</v>
      </c>
      <c r="AP326">
        <v>0</v>
      </c>
      <c r="AQ326">
        <v>0</v>
      </c>
      <c r="AR326">
        <v>0</v>
      </c>
      <c r="AS326">
        <v>0</v>
      </c>
      <c r="AT326" s="481">
        <v>0</v>
      </c>
      <c r="AU326">
        <v>0</v>
      </c>
      <c r="AV326">
        <v>0</v>
      </c>
      <c r="AW326">
        <v>0</v>
      </c>
      <c r="AX326">
        <v>276.40320000005886</v>
      </c>
      <c r="AY326">
        <v>176.98046875</v>
      </c>
      <c r="AZ326">
        <v>56.819199999794364</v>
      </c>
      <c r="BB326" s="481">
        <v>73.330102848121896</v>
      </c>
      <c r="BC326">
        <v>59.689353846013546</v>
      </c>
      <c r="BD326">
        <v>72.441600000485778</v>
      </c>
      <c r="BV326" s="481">
        <v>24.612529114878271</v>
      </c>
      <c r="BW326">
        <v>27.876878415350802</v>
      </c>
      <c r="BX326">
        <v>0</v>
      </c>
      <c r="BY326">
        <v>99.804347824305296</v>
      </c>
      <c r="BZ326">
        <v>58.043749999953434</v>
      </c>
      <c r="CA326">
        <v>0.1465652173910712</v>
      </c>
      <c r="CB326">
        <v>8.3673445533349877E-3</v>
      </c>
      <c r="CC326">
        <v>148.57556497212499</v>
      </c>
      <c r="CD326">
        <v>0</v>
      </c>
      <c r="CE326">
        <v>0.1465652173910712</v>
      </c>
    </row>
    <row r="327" spans="3:83" ht="15.75" customHeight="1" x14ac:dyDescent="0.2">
      <c r="C327" s="284">
        <v>46248.666666666664</v>
      </c>
      <c r="D327">
        <v>2777.4144927561283</v>
      </c>
      <c r="E327">
        <v>2777.0879999995232</v>
      </c>
      <c r="F327">
        <v>1736.7039999961853</v>
      </c>
      <c r="G327">
        <v>1052.7610434889793</v>
      </c>
      <c r="H327">
        <v>335.45545762404799</v>
      </c>
      <c r="I327">
        <v>316.71105084568262</v>
      </c>
      <c r="J327">
        <v>267.07308474928141</v>
      </c>
      <c r="K327" s="481">
        <v>318.86886049062014</v>
      </c>
      <c r="L327">
        <v>437.82074576616287</v>
      </c>
      <c r="M327">
        <v>0</v>
      </c>
      <c r="N327">
        <v>0</v>
      </c>
      <c r="O327">
        <v>0</v>
      </c>
      <c r="P327">
        <v>0</v>
      </c>
      <c r="Q327">
        <v>99.795478261075914</v>
      </c>
      <c r="R327" s="481">
        <v>0</v>
      </c>
      <c r="S327">
        <v>28.460521738044918</v>
      </c>
      <c r="T327">
        <v>0</v>
      </c>
      <c r="U327">
        <v>0</v>
      </c>
      <c r="V327">
        <v>200.10295652225614</v>
      </c>
      <c r="W327">
        <v>0</v>
      </c>
      <c r="X327">
        <v>94.099378881976008</v>
      </c>
      <c r="Y327" s="481">
        <v>0</v>
      </c>
      <c r="Z327">
        <v>18.263586956541985</v>
      </c>
      <c r="AA327">
        <v>72.129173136781901</v>
      </c>
      <c r="AB327">
        <v>27.771253881976008</v>
      </c>
      <c r="AC327">
        <v>132.38437500037253</v>
      </c>
      <c r="AD327">
        <v>0</v>
      </c>
      <c r="AE327">
        <v>0</v>
      </c>
      <c r="AF327" s="481">
        <v>0.1626881720367237</v>
      </c>
      <c r="AG327">
        <v>1.1233870967771509E-2</v>
      </c>
      <c r="AH327">
        <v>134.17741935420781</v>
      </c>
      <c r="AI327">
        <v>252.67512195138261</v>
      </c>
      <c r="AJ327">
        <v>197.8318048780784</v>
      </c>
      <c r="AK327">
        <v>0</v>
      </c>
      <c r="AL327">
        <v>0</v>
      </c>
      <c r="AM327" s="481">
        <v>0</v>
      </c>
      <c r="AN327">
        <v>0</v>
      </c>
      <c r="AO327">
        <v>0</v>
      </c>
      <c r="AP327">
        <v>0</v>
      </c>
      <c r="AQ327">
        <v>0</v>
      </c>
      <c r="AR327">
        <v>0</v>
      </c>
      <c r="AS327">
        <v>0</v>
      </c>
      <c r="AT327" s="481">
        <v>0</v>
      </c>
      <c r="AU327">
        <v>0</v>
      </c>
      <c r="AV327">
        <v>0</v>
      </c>
      <c r="AW327">
        <v>0</v>
      </c>
      <c r="AX327">
        <v>265.32160000037402</v>
      </c>
      <c r="AY327">
        <v>185.10390624997672</v>
      </c>
      <c r="AZ327">
        <v>68.595200000330806</v>
      </c>
      <c r="BB327" s="481">
        <v>72.755834651878104</v>
      </c>
      <c r="BC327">
        <v>59.009994804859161</v>
      </c>
      <c r="BD327">
        <v>69.350399998947978</v>
      </c>
      <c r="BV327" s="481">
        <v>18.263586956541985</v>
      </c>
      <c r="BW327">
        <v>25.067708333255723</v>
      </c>
      <c r="BX327">
        <v>1.1538306451711833E-2</v>
      </c>
      <c r="BY327">
        <v>99.819775596261024</v>
      </c>
      <c r="BZ327">
        <v>56.512499999953434</v>
      </c>
      <c r="CA327">
        <v>0.10999228611490253</v>
      </c>
      <c r="CB327">
        <v>4.5456989248577884E-3</v>
      </c>
      <c r="CC327">
        <v>129.09110169485211</v>
      </c>
      <c r="CD327">
        <v>0</v>
      </c>
      <c r="CE327">
        <v>0.10999228611490253</v>
      </c>
    </row>
    <row r="328" spans="3:83" ht="15.75" customHeight="1" x14ac:dyDescent="0.2">
      <c r="C328" s="284">
        <v>46248.708333333336</v>
      </c>
      <c r="D328">
        <v>2709.0884637534618</v>
      </c>
      <c r="E328">
        <v>2695.1680000126362</v>
      </c>
      <c r="F328">
        <v>1669.119999974966</v>
      </c>
      <c r="G328">
        <v>1051.5589565336704</v>
      </c>
      <c r="H328">
        <v>382.83715254068375</v>
      </c>
      <c r="I328">
        <v>304.9521075412631</v>
      </c>
      <c r="J328">
        <v>261.9357288107276</v>
      </c>
      <c r="K328" s="481">
        <v>322.39812255650759</v>
      </c>
      <c r="L328">
        <v>386.93315253779292</v>
      </c>
      <c r="M328">
        <v>0</v>
      </c>
      <c r="N328">
        <v>0</v>
      </c>
      <c r="O328">
        <v>0</v>
      </c>
      <c r="P328">
        <v>11.264000000432134</v>
      </c>
      <c r="Q328">
        <v>99.534531400538981</v>
      </c>
      <c r="R328" s="481">
        <v>0</v>
      </c>
      <c r="S328">
        <v>47.382260870188475</v>
      </c>
      <c r="T328">
        <v>0</v>
      </c>
      <c r="U328">
        <v>0</v>
      </c>
      <c r="V328">
        <v>199.07895652204752</v>
      </c>
      <c r="W328">
        <v>0</v>
      </c>
      <c r="X328">
        <v>94.246127717196941</v>
      </c>
      <c r="Y328" s="481">
        <v>0.52197265625</v>
      </c>
      <c r="Z328">
        <v>8.7356366459862329</v>
      </c>
      <c r="AA328">
        <v>72.619264363311231</v>
      </c>
      <c r="AB328">
        <v>27.459996118210256</v>
      </c>
      <c r="AC328">
        <v>111.703125</v>
      </c>
      <c r="AD328">
        <v>0</v>
      </c>
      <c r="AE328">
        <v>0</v>
      </c>
      <c r="AF328" s="481">
        <v>0.16374193548472249</v>
      </c>
      <c r="AG328">
        <v>1.0983870967720577E-2</v>
      </c>
      <c r="AH328">
        <v>141.11290322709829</v>
      </c>
      <c r="AI328">
        <v>253.71207804861479</v>
      </c>
      <c r="AJ328">
        <v>198.75261617451906</v>
      </c>
      <c r="AK328">
        <v>0</v>
      </c>
      <c r="AL328">
        <v>0</v>
      </c>
      <c r="AM328" s="481">
        <v>0</v>
      </c>
      <c r="AN328">
        <v>0</v>
      </c>
      <c r="AO328">
        <v>0</v>
      </c>
      <c r="AP328">
        <v>0</v>
      </c>
      <c r="AQ328">
        <v>0</v>
      </c>
      <c r="AR328">
        <v>0</v>
      </c>
      <c r="AS328">
        <v>0</v>
      </c>
      <c r="AT328" s="481">
        <v>0</v>
      </c>
      <c r="AU328">
        <v>0</v>
      </c>
      <c r="AV328">
        <v>0</v>
      </c>
      <c r="AW328">
        <v>0</v>
      </c>
      <c r="AX328">
        <v>267.59359999978915</v>
      </c>
      <c r="AY328">
        <v>195.22031250002328</v>
      </c>
      <c r="AZ328">
        <v>72.211200000718236</v>
      </c>
      <c r="BB328" s="481">
        <v>73.645232371753082</v>
      </c>
      <c r="BC328">
        <v>60.094005195423961</v>
      </c>
      <c r="BD328">
        <v>72.441600000485778</v>
      </c>
      <c r="BV328" s="481">
        <v>8.7356366459862329</v>
      </c>
      <c r="BW328">
        <v>2.5052083333721384</v>
      </c>
      <c r="BX328">
        <v>2.9665322580626707E-2</v>
      </c>
      <c r="BY328">
        <v>101.34408602118492</v>
      </c>
      <c r="BZ328">
        <v>55.324999999953434</v>
      </c>
      <c r="CA328">
        <v>9.5129032258228108E-2</v>
      </c>
      <c r="CB328">
        <v>1.5631720430064888E-3</v>
      </c>
      <c r="CC328">
        <v>98.641666666604578</v>
      </c>
      <c r="CD328">
        <v>0</v>
      </c>
      <c r="CE328">
        <v>9.5129032258228108E-2</v>
      </c>
    </row>
    <row r="329" spans="3:83" ht="15.75" customHeight="1" x14ac:dyDescent="0.2">
      <c r="C329" s="284">
        <v>46248.75</v>
      </c>
      <c r="D329">
        <v>2709.2368696033955</v>
      </c>
      <c r="E329">
        <v>2706.7733333408833</v>
      </c>
      <c r="F329">
        <v>1640.4480000138283</v>
      </c>
      <c r="G329">
        <v>1076.223999992013</v>
      </c>
      <c r="H329">
        <v>365.446508474648</v>
      </c>
      <c r="I329">
        <v>299.43172413483262</v>
      </c>
      <c r="J329">
        <v>285.19267796725035</v>
      </c>
      <c r="K329" s="481">
        <v>326.91633898764849</v>
      </c>
      <c r="L329">
        <v>359.30250847712159</v>
      </c>
      <c r="M329">
        <v>0</v>
      </c>
      <c r="N329">
        <v>0</v>
      </c>
      <c r="O329">
        <v>0</v>
      </c>
      <c r="P329">
        <v>0</v>
      </c>
      <c r="Q329">
        <v>100.5851207729429</v>
      </c>
      <c r="R329" s="481">
        <v>0</v>
      </c>
      <c r="S329">
        <v>64.801391304470599</v>
      </c>
      <c r="T329">
        <v>0</v>
      </c>
      <c r="U329">
        <v>0</v>
      </c>
      <c r="V329">
        <v>183.195826087147</v>
      </c>
      <c r="W329">
        <v>0</v>
      </c>
      <c r="X329">
        <v>94.539586568251252</v>
      </c>
      <c r="Y329" s="481">
        <v>0.5400390625</v>
      </c>
      <c r="Z329">
        <v>0.72418478259351104</v>
      </c>
      <c r="AA329">
        <v>65.626077251508832</v>
      </c>
      <c r="AB329">
        <v>27.353668477851897</v>
      </c>
      <c r="AC329">
        <v>104.56288580223918</v>
      </c>
      <c r="AD329">
        <v>0</v>
      </c>
      <c r="AE329">
        <v>0</v>
      </c>
      <c r="AF329" s="481">
        <v>0.16374193548472249</v>
      </c>
      <c r="AG329">
        <v>1.1233870967771509E-2</v>
      </c>
      <c r="AH329">
        <v>142.30645161122084</v>
      </c>
      <c r="AI329">
        <v>271.5840000002645</v>
      </c>
      <c r="AJ329">
        <v>215.28117894753814</v>
      </c>
      <c r="AK329">
        <v>0</v>
      </c>
      <c r="AL329">
        <v>0</v>
      </c>
      <c r="AM329" s="481">
        <v>0</v>
      </c>
      <c r="AN329">
        <v>0</v>
      </c>
      <c r="AO329">
        <v>0</v>
      </c>
      <c r="AP329">
        <v>0</v>
      </c>
      <c r="AQ329">
        <v>0</v>
      </c>
      <c r="AR329">
        <v>0</v>
      </c>
      <c r="AS329">
        <v>0</v>
      </c>
      <c r="AT329" s="481">
        <v>0</v>
      </c>
      <c r="AU329">
        <v>0</v>
      </c>
      <c r="AV329">
        <v>0</v>
      </c>
      <c r="AW329">
        <v>0</v>
      </c>
      <c r="AX329">
        <v>255.59679999994114</v>
      </c>
      <c r="AY329">
        <v>203.6015625</v>
      </c>
      <c r="AZ329">
        <v>73.216000000014901</v>
      </c>
      <c r="BB329" s="481">
        <v>73.935958292800933</v>
      </c>
      <c r="BC329">
        <v>60.07039999961853</v>
      </c>
      <c r="BD329">
        <v>73.465599999763072</v>
      </c>
      <c r="BV329" s="481">
        <v>0.72418478259351104</v>
      </c>
      <c r="BW329">
        <v>0.6875</v>
      </c>
      <c r="BX329">
        <v>8.4798387097180239E-3</v>
      </c>
      <c r="BY329">
        <v>100.26881720498204</v>
      </c>
      <c r="BZ329">
        <v>55.291666666744277</v>
      </c>
      <c r="CA329">
        <v>8.7725806451999233E-2</v>
      </c>
      <c r="CB329">
        <v>6.6169354838621075E-3</v>
      </c>
      <c r="CC329">
        <v>102.13333333376795</v>
      </c>
      <c r="CD329">
        <v>0</v>
      </c>
      <c r="CE329">
        <v>8.7725806451999233E-2</v>
      </c>
    </row>
    <row r="330" spans="3:83" ht="15.75" customHeight="1" x14ac:dyDescent="0.2">
      <c r="C330" s="284">
        <v>46248.791666666664</v>
      </c>
      <c r="D330">
        <v>2692.4966956079006</v>
      </c>
      <c r="E330">
        <v>2676.6779007017612</v>
      </c>
      <c r="F330">
        <v>1647.957333356142</v>
      </c>
      <c r="G330">
        <v>1048.5759999901056</v>
      </c>
      <c r="H330">
        <v>361.90061893686652</v>
      </c>
      <c r="I330">
        <v>293.11845012009144</v>
      </c>
      <c r="J330">
        <v>303.06829637289047</v>
      </c>
      <c r="K330" s="481">
        <v>332.71833128482103</v>
      </c>
      <c r="L330">
        <v>350.32869048416615</v>
      </c>
      <c r="M330">
        <v>0</v>
      </c>
      <c r="N330">
        <v>0</v>
      </c>
      <c r="O330">
        <v>0</v>
      </c>
      <c r="P330">
        <v>0</v>
      </c>
      <c r="Q330">
        <v>96.477990338113159</v>
      </c>
      <c r="R330" s="481">
        <v>0</v>
      </c>
      <c r="S330">
        <v>66.559999999590218</v>
      </c>
      <c r="T330">
        <v>0</v>
      </c>
      <c r="U330">
        <v>0</v>
      </c>
      <c r="V330">
        <v>171.64268212486058</v>
      </c>
      <c r="W330">
        <v>0</v>
      </c>
      <c r="X330">
        <v>94.321428571362048</v>
      </c>
      <c r="Y330" s="481">
        <v>0</v>
      </c>
      <c r="Z330">
        <v>0</v>
      </c>
      <c r="AA330">
        <v>69.961180124431849</v>
      </c>
      <c r="AB330">
        <v>27.527950311079621</v>
      </c>
      <c r="AC330">
        <v>94.245149912312627</v>
      </c>
      <c r="AD330">
        <v>0</v>
      </c>
      <c r="AE330">
        <v>0</v>
      </c>
      <c r="AF330" s="481">
        <v>0.16574193548876792</v>
      </c>
      <c r="AG330">
        <v>1.109946236556425E-2</v>
      </c>
      <c r="AH330">
        <v>149.59677419438958</v>
      </c>
      <c r="AI330">
        <v>285.1007999998983</v>
      </c>
      <c r="AJ330">
        <v>227.68640000000596</v>
      </c>
      <c r="AK330">
        <v>0</v>
      </c>
      <c r="AL330">
        <v>0</v>
      </c>
      <c r="AM330" s="481">
        <v>0</v>
      </c>
      <c r="AN330">
        <v>0</v>
      </c>
      <c r="AO330">
        <v>0</v>
      </c>
      <c r="AP330">
        <v>0</v>
      </c>
      <c r="AQ330">
        <v>0</v>
      </c>
      <c r="AR330">
        <v>0</v>
      </c>
      <c r="AS330">
        <v>0</v>
      </c>
      <c r="AT330" s="481">
        <v>0</v>
      </c>
      <c r="AU330">
        <v>0</v>
      </c>
      <c r="AV330">
        <v>0</v>
      </c>
      <c r="AW330">
        <v>0</v>
      </c>
      <c r="AX330">
        <v>252.60160000016913</v>
      </c>
      <c r="AY330">
        <v>205.59453124995343</v>
      </c>
      <c r="AZ330">
        <v>73.19679999910295</v>
      </c>
      <c r="BB330" s="481">
        <v>74.399227354908362</v>
      </c>
      <c r="BC330">
        <v>60.576729114167392</v>
      </c>
      <c r="BD330">
        <v>73.465599999763072</v>
      </c>
      <c r="BV330" s="481">
        <v>0</v>
      </c>
      <c r="BW330">
        <v>0.72395833337213844</v>
      </c>
      <c r="BX330">
        <v>7.5488692145881942E-3</v>
      </c>
      <c r="BY330">
        <v>91.806451613083482</v>
      </c>
      <c r="BZ330">
        <v>58.070833333302289</v>
      </c>
      <c r="CA330">
        <v>8.8161290322204877E-2</v>
      </c>
      <c r="CB330">
        <v>9.6653225807585841E-3</v>
      </c>
      <c r="CC330">
        <v>99.474999999627471</v>
      </c>
      <c r="CD330">
        <v>0</v>
      </c>
      <c r="CE330">
        <v>8.8161290322204877E-2</v>
      </c>
    </row>
    <row r="331" spans="3:83" ht="15.75" customHeight="1" x14ac:dyDescent="0.2">
      <c r="C331" s="284">
        <v>46248.833333333336</v>
      </c>
      <c r="D331">
        <v>2660.2926377058029</v>
      </c>
      <c r="E331">
        <v>2659.8461572527885</v>
      </c>
      <c r="F331">
        <v>1628.1303188204765</v>
      </c>
      <c r="G331">
        <v>1046.0827826112509</v>
      </c>
      <c r="H331">
        <v>343.96514377743006</v>
      </c>
      <c r="I331">
        <v>311.09541311860085</v>
      </c>
      <c r="J331">
        <v>314.94173752516508</v>
      </c>
      <c r="K331" s="481">
        <v>322.71109244227409</v>
      </c>
      <c r="L331">
        <v>337.59103832766414</v>
      </c>
      <c r="M331">
        <v>0</v>
      </c>
      <c r="N331">
        <v>0</v>
      </c>
      <c r="O331">
        <v>0</v>
      </c>
      <c r="P331">
        <v>0</v>
      </c>
      <c r="Q331">
        <v>94.464000000152737</v>
      </c>
      <c r="R331" s="481">
        <v>0</v>
      </c>
      <c r="S331">
        <v>66.114782609045506</v>
      </c>
      <c r="T331">
        <v>0</v>
      </c>
      <c r="U331">
        <v>0</v>
      </c>
      <c r="V331">
        <v>159.99975265748799</v>
      </c>
      <c r="W331">
        <v>0</v>
      </c>
      <c r="X331">
        <v>94.060261866543442</v>
      </c>
      <c r="Y331" s="481">
        <v>0.56150524068289087</v>
      </c>
      <c r="Z331">
        <v>0</v>
      </c>
      <c r="AA331">
        <v>86.193107835017145</v>
      </c>
      <c r="AB331">
        <v>27.414775441866368</v>
      </c>
      <c r="AC331">
        <v>96.079831932671368</v>
      </c>
      <c r="AD331">
        <v>0</v>
      </c>
      <c r="AE331">
        <v>0</v>
      </c>
      <c r="AF331" s="481">
        <v>0.16574193548512994</v>
      </c>
      <c r="AG331">
        <v>1.1118279569927836E-2</v>
      </c>
      <c r="AH331">
        <v>137.37096774112433</v>
      </c>
      <c r="AI331">
        <v>274.92800000007264</v>
      </c>
      <c r="AJ331">
        <v>217.97775609791279</v>
      </c>
      <c r="AK331">
        <v>0</v>
      </c>
      <c r="AL331">
        <v>0</v>
      </c>
      <c r="AM331" s="481">
        <v>0</v>
      </c>
      <c r="AN331">
        <v>0</v>
      </c>
      <c r="AO331">
        <v>0</v>
      </c>
      <c r="AP331">
        <v>0</v>
      </c>
      <c r="AQ331">
        <v>0</v>
      </c>
      <c r="AR331">
        <v>0</v>
      </c>
      <c r="AS331">
        <v>0</v>
      </c>
      <c r="AT331" s="481">
        <v>0</v>
      </c>
      <c r="AU331">
        <v>0</v>
      </c>
      <c r="AV331">
        <v>0</v>
      </c>
      <c r="AW331">
        <v>0</v>
      </c>
      <c r="AX331">
        <v>250.11199999973178</v>
      </c>
      <c r="AY331">
        <v>185.83359375002328</v>
      </c>
      <c r="AZ331">
        <v>71.679999999701977</v>
      </c>
      <c r="BB331" s="481">
        <v>72.993019480491057</v>
      </c>
      <c r="BC331">
        <v>59.547544304281473</v>
      </c>
      <c r="BD331">
        <v>70.895392406731844</v>
      </c>
      <c r="BV331" s="481">
        <v>0</v>
      </c>
      <c r="BW331">
        <v>0.77604166662786156</v>
      </c>
      <c r="BX331">
        <v>1.7984732936042747E-2</v>
      </c>
      <c r="BY331">
        <v>68.806451613083482</v>
      </c>
      <c r="BZ331">
        <v>55.408333333441988</v>
      </c>
      <c r="CA331">
        <v>8.9338709678486339E-2</v>
      </c>
      <c r="CB331">
        <v>2.1271505376262212E-2</v>
      </c>
      <c r="CC331">
        <v>100.22499999962747</v>
      </c>
      <c r="CD331">
        <v>0</v>
      </c>
      <c r="CE331">
        <v>8.9338709678486339E-2</v>
      </c>
    </row>
    <row r="332" spans="3:83" ht="15.75" customHeight="1" x14ac:dyDescent="0.2">
      <c r="C332" s="284">
        <v>46248.875</v>
      </c>
      <c r="D332">
        <v>2742.1532753407955</v>
      </c>
      <c r="E332">
        <v>2725.76927536726</v>
      </c>
      <c r="F332">
        <v>1693.0430144965649</v>
      </c>
      <c r="G332">
        <v>1043.2333913147449</v>
      </c>
      <c r="H332">
        <v>317.23172881454229</v>
      </c>
      <c r="I332">
        <v>292.44745762646198</v>
      </c>
      <c r="J332">
        <v>328.44366101920605</v>
      </c>
      <c r="K332" s="481">
        <v>316.87623143941164</v>
      </c>
      <c r="L332">
        <v>433.48176271468401</v>
      </c>
      <c r="M332">
        <v>0</v>
      </c>
      <c r="N332">
        <v>0</v>
      </c>
      <c r="O332">
        <v>0</v>
      </c>
      <c r="P332">
        <v>0</v>
      </c>
      <c r="Q332">
        <v>98.527227052953094</v>
      </c>
      <c r="R332" s="481">
        <v>0</v>
      </c>
      <c r="S332">
        <v>66.170434782281518</v>
      </c>
      <c r="T332">
        <v>0</v>
      </c>
      <c r="U332">
        <v>0</v>
      </c>
      <c r="V332">
        <v>127.10956521704793</v>
      </c>
      <c r="W332">
        <v>0</v>
      </c>
      <c r="X332">
        <v>94.574831301346421</v>
      </c>
      <c r="Y332" s="481">
        <v>0.50050647806710913</v>
      </c>
      <c r="Z332">
        <v>0</v>
      </c>
      <c r="AA332">
        <v>66.35557228885591</v>
      </c>
      <c r="AB332">
        <v>27.675480769015849</v>
      </c>
      <c r="AC332">
        <v>96.836317135021091</v>
      </c>
      <c r="AD332">
        <v>0</v>
      </c>
      <c r="AE332">
        <v>0</v>
      </c>
      <c r="AF332" s="481">
        <v>0.1677419354855374</v>
      </c>
      <c r="AG332">
        <v>1.1025537634395732E-2</v>
      </c>
      <c r="AH332">
        <v>133.03225806448609</v>
      </c>
      <c r="AI332">
        <v>288.57599999988452</v>
      </c>
      <c r="AJ332">
        <v>230.58347467146814</v>
      </c>
      <c r="AK332">
        <v>0</v>
      </c>
      <c r="AL332">
        <v>0</v>
      </c>
      <c r="AM332" s="481">
        <v>0</v>
      </c>
      <c r="AN332">
        <v>0</v>
      </c>
      <c r="AO332">
        <v>0</v>
      </c>
      <c r="AP332">
        <v>0</v>
      </c>
      <c r="AQ332">
        <v>0</v>
      </c>
      <c r="AR332">
        <v>0</v>
      </c>
      <c r="AS332">
        <v>0</v>
      </c>
      <c r="AT332" s="481">
        <v>0</v>
      </c>
      <c r="AU332">
        <v>0</v>
      </c>
      <c r="AV332">
        <v>0</v>
      </c>
      <c r="AW332">
        <v>0</v>
      </c>
      <c r="AX332">
        <v>250.10880000004545</v>
      </c>
      <c r="AY332">
        <v>184.734375</v>
      </c>
      <c r="AZ332">
        <v>75.238400001078844</v>
      </c>
      <c r="BB332" s="481">
        <v>73.635937500046566</v>
      </c>
      <c r="BC332">
        <v>59.638926582410932</v>
      </c>
      <c r="BD332">
        <v>72.56141772121191</v>
      </c>
      <c r="BV332" s="481">
        <v>0</v>
      </c>
      <c r="BW332">
        <v>0.6875</v>
      </c>
      <c r="BX332">
        <v>2.8974462365567888E-2</v>
      </c>
      <c r="BY332">
        <v>100.39784946292639</v>
      </c>
      <c r="BZ332">
        <v>52.529166666558012</v>
      </c>
      <c r="CA332">
        <v>0.1038387096768929</v>
      </c>
      <c r="CB332">
        <v>2.3975806451744575E-2</v>
      </c>
      <c r="CC332">
        <v>140.95000000018626</v>
      </c>
      <c r="CD332">
        <v>0</v>
      </c>
      <c r="CE332">
        <v>0.1038387096768929</v>
      </c>
    </row>
    <row r="333" spans="3:83" ht="15.75" customHeight="1" x14ac:dyDescent="0.2">
      <c r="C333" s="284">
        <v>46248.916666666664</v>
      </c>
      <c r="D333">
        <v>2776.0194782912731</v>
      </c>
      <c r="E333">
        <v>2772.3093333244324</v>
      </c>
      <c r="F333">
        <v>1742.1653333306313</v>
      </c>
      <c r="G333">
        <v>1051.4253913015127</v>
      </c>
      <c r="H333">
        <v>340.41925423592329</v>
      </c>
      <c r="I333">
        <v>326.06529982760549</v>
      </c>
      <c r="J333">
        <v>356.83796609938145</v>
      </c>
      <c r="K333" s="481">
        <v>324.50206896662712</v>
      </c>
      <c r="L333">
        <v>393.66725423559546</v>
      </c>
      <c r="M333">
        <v>0</v>
      </c>
      <c r="N333">
        <v>0</v>
      </c>
      <c r="O333">
        <v>0</v>
      </c>
      <c r="P333">
        <v>0</v>
      </c>
      <c r="Q333">
        <v>99.806608696002513</v>
      </c>
      <c r="R333" s="481">
        <v>0</v>
      </c>
      <c r="S333">
        <v>66.337391304783523</v>
      </c>
      <c r="T333">
        <v>0</v>
      </c>
      <c r="U333">
        <v>0</v>
      </c>
      <c r="V333">
        <v>153.80034782644361</v>
      </c>
      <c r="W333">
        <v>0</v>
      </c>
      <c r="X333">
        <v>94.731366459745914</v>
      </c>
      <c r="Y333" s="481">
        <v>0.51708984375</v>
      </c>
      <c r="Z333">
        <v>0</v>
      </c>
      <c r="AA333">
        <v>89.937344720587134</v>
      </c>
      <c r="AB333">
        <v>27.267492138314992</v>
      </c>
      <c r="AC333">
        <v>105.42857142910361</v>
      </c>
      <c r="AD333">
        <v>0</v>
      </c>
      <c r="AE333">
        <v>0</v>
      </c>
      <c r="AF333" s="481">
        <v>0.16636559139078599</v>
      </c>
      <c r="AG333">
        <v>1.1067204301070888E-2</v>
      </c>
      <c r="AH333">
        <v>135.72580645233393</v>
      </c>
      <c r="AI333">
        <v>315.17120000021532</v>
      </c>
      <c r="AJ333">
        <v>253.1091692307964</v>
      </c>
      <c r="AK333">
        <v>0</v>
      </c>
      <c r="AL333">
        <v>0</v>
      </c>
      <c r="AM333" s="481">
        <v>0</v>
      </c>
      <c r="AN333">
        <v>0</v>
      </c>
      <c r="AO333">
        <v>0</v>
      </c>
      <c r="AP333">
        <v>0</v>
      </c>
      <c r="AQ333">
        <v>0</v>
      </c>
      <c r="AR333">
        <v>0</v>
      </c>
      <c r="AS333">
        <v>0</v>
      </c>
      <c r="AT333" s="481">
        <v>0</v>
      </c>
      <c r="AU333">
        <v>0</v>
      </c>
      <c r="AV333">
        <v>0</v>
      </c>
      <c r="AW333">
        <v>0</v>
      </c>
      <c r="AX333">
        <v>281.73440000042319</v>
      </c>
      <c r="AY333">
        <v>184.65625</v>
      </c>
      <c r="AZ333">
        <v>73.728000000119209</v>
      </c>
      <c r="BB333" s="481">
        <v>73.4140625</v>
      </c>
      <c r="BC333">
        <v>59.615999999456108</v>
      </c>
      <c r="BD333">
        <v>72.357589872553945</v>
      </c>
      <c r="BV333" s="481">
        <v>0</v>
      </c>
      <c r="BW333">
        <v>0.6875</v>
      </c>
      <c r="BX333">
        <v>1.2995967741744607E-2</v>
      </c>
      <c r="BY333">
        <v>82.075268816202879</v>
      </c>
      <c r="BZ333">
        <v>55.697916666744277</v>
      </c>
      <c r="CA333">
        <v>0.10679032258121879</v>
      </c>
      <c r="CB333">
        <v>2.3079301075085823E-2</v>
      </c>
      <c r="CC333">
        <v>132.99166666623205</v>
      </c>
      <c r="CD333">
        <v>0</v>
      </c>
      <c r="CE333">
        <v>0.10679032258121879</v>
      </c>
    </row>
    <row r="334" spans="3:83" ht="15.75" customHeight="1" x14ac:dyDescent="0.2">
      <c r="C334" s="284">
        <v>46248.958333333336</v>
      </c>
      <c r="D334">
        <v>2838.3499130308628</v>
      </c>
      <c r="E334">
        <v>2809.8560000061989</v>
      </c>
      <c r="F334">
        <v>1792</v>
      </c>
      <c r="G334">
        <v>1043.3224347829819</v>
      </c>
      <c r="H334">
        <v>332.53430722653866</v>
      </c>
      <c r="I334">
        <v>320.83678030595183</v>
      </c>
      <c r="J334">
        <v>353.11939155310392</v>
      </c>
      <c r="K334" s="481">
        <v>330.13408976048231</v>
      </c>
      <c r="L334">
        <v>454.70157856866717</v>
      </c>
      <c r="M334">
        <v>0</v>
      </c>
      <c r="N334">
        <v>0</v>
      </c>
      <c r="O334">
        <v>0</v>
      </c>
      <c r="P334">
        <v>0</v>
      </c>
      <c r="Q334">
        <v>100.38539130426943</v>
      </c>
      <c r="R334" s="481">
        <v>0</v>
      </c>
      <c r="S334">
        <v>65.903304347768426</v>
      </c>
      <c r="T334">
        <v>0</v>
      </c>
      <c r="U334">
        <v>0</v>
      </c>
      <c r="V334">
        <v>146.63234782591462</v>
      </c>
      <c r="W334">
        <v>0</v>
      </c>
      <c r="X334">
        <v>94.530702992808074</v>
      </c>
      <c r="Y334" s="481">
        <v>0.5458984375</v>
      </c>
      <c r="Z334">
        <v>0</v>
      </c>
      <c r="AA334">
        <v>86.454968944191933</v>
      </c>
      <c r="AB334">
        <v>27.384487675502896</v>
      </c>
      <c r="AC334">
        <v>104.94411878846586</v>
      </c>
      <c r="AD334">
        <v>0</v>
      </c>
      <c r="AE334">
        <v>0</v>
      </c>
      <c r="AF334" s="481">
        <v>0.16711827956896741</v>
      </c>
      <c r="AG334">
        <v>1.0983870967947951E-2</v>
      </c>
      <c r="AH334">
        <v>145.46774193551391</v>
      </c>
      <c r="AI334">
        <v>310.27839999995194</v>
      </c>
      <c r="AJ334">
        <v>250.45760000031441</v>
      </c>
      <c r="AK334">
        <v>0</v>
      </c>
      <c r="AL334">
        <v>0</v>
      </c>
      <c r="AM334" s="481">
        <v>0</v>
      </c>
      <c r="AN334">
        <v>0</v>
      </c>
      <c r="AO334">
        <v>0</v>
      </c>
      <c r="AP334">
        <v>0</v>
      </c>
      <c r="AQ334">
        <v>0</v>
      </c>
      <c r="AR334">
        <v>0</v>
      </c>
      <c r="AS334">
        <v>0</v>
      </c>
      <c r="AT334" s="481">
        <v>0</v>
      </c>
      <c r="AU334">
        <v>0</v>
      </c>
      <c r="AV334">
        <v>0</v>
      </c>
      <c r="AW334">
        <v>0</v>
      </c>
      <c r="AX334">
        <v>282.30079999938607</v>
      </c>
      <c r="AY334">
        <v>182.0703125</v>
      </c>
      <c r="AZ334">
        <v>73.216000000014901</v>
      </c>
      <c r="BB334" s="481">
        <v>73.40625</v>
      </c>
      <c r="BC334">
        <v>60.003402531147003</v>
      </c>
      <c r="BD334">
        <v>73.024000000208616</v>
      </c>
      <c r="BV334" s="481">
        <v>0</v>
      </c>
      <c r="BW334">
        <v>0.75</v>
      </c>
      <c r="BX334">
        <v>0</v>
      </c>
      <c r="BY334">
        <v>97.946236560121179</v>
      </c>
      <c r="BZ334">
        <v>54.435416666558012</v>
      </c>
      <c r="CA334">
        <v>0.1328870967745388</v>
      </c>
      <c r="CB334">
        <v>2.4086021505354438E-2</v>
      </c>
      <c r="CC334">
        <v>159.3916666675359</v>
      </c>
      <c r="CD334">
        <v>0</v>
      </c>
      <c r="CE334">
        <v>0.1328870967745388</v>
      </c>
    </row>
    <row r="335" spans="3:83" ht="15.75" customHeight="1" x14ac:dyDescent="0.2">
      <c r="C335" s="284">
        <v>46249</v>
      </c>
      <c r="D335">
        <v>2856.8709565401077</v>
      </c>
      <c r="E335">
        <v>2856.2773333191872</v>
      </c>
      <c r="F335">
        <v>1824.55012768507</v>
      </c>
      <c r="G335">
        <v>1051.6480000019073</v>
      </c>
      <c r="H335">
        <v>330.80942158401012</v>
      </c>
      <c r="I335">
        <v>313.74876732751727</v>
      </c>
      <c r="J335">
        <v>396.07834856212139</v>
      </c>
      <c r="K335" s="481">
        <v>333.23716915398836</v>
      </c>
      <c r="L335">
        <v>440.86452312767506</v>
      </c>
      <c r="M335">
        <v>0</v>
      </c>
      <c r="N335">
        <v>0</v>
      </c>
      <c r="O335">
        <v>0</v>
      </c>
      <c r="P335">
        <v>0</v>
      </c>
      <c r="Q335">
        <v>100.22956521715969</v>
      </c>
      <c r="R335" s="481">
        <v>0</v>
      </c>
      <c r="S335">
        <v>65.869913043454289</v>
      </c>
      <c r="T335">
        <v>0</v>
      </c>
      <c r="U335">
        <v>0</v>
      </c>
      <c r="V335">
        <v>142.16904347855598</v>
      </c>
      <c r="W335">
        <v>0</v>
      </c>
      <c r="X335">
        <v>94.626197239849716</v>
      </c>
      <c r="Y335" s="481">
        <v>0</v>
      </c>
      <c r="Z335">
        <v>0</v>
      </c>
      <c r="AA335">
        <v>78.652998835314065</v>
      </c>
      <c r="AB335">
        <v>27.510520186275244</v>
      </c>
      <c r="AC335">
        <v>104.91196933947504</v>
      </c>
      <c r="AD335">
        <v>0</v>
      </c>
      <c r="AE335">
        <v>0</v>
      </c>
      <c r="AF335" s="481">
        <v>0.1677419354855374</v>
      </c>
      <c r="AG335">
        <v>1.110653342675505E-2</v>
      </c>
      <c r="AH335">
        <v>145.20266479533166</v>
      </c>
      <c r="AI335">
        <v>323.39839999983087</v>
      </c>
      <c r="AJ335">
        <v>261.26079999934882</v>
      </c>
      <c r="AK335">
        <v>0</v>
      </c>
      <c r="AL335">
        <v>0</v>
      </c>
      <c r="AM335" s="481">
        <v>0</v>
      </c>
      <c r="AN335">
        <v>0</v>
      </c>
      <c r="AO335">
        <v>0</v>
      </c>
      <c r="AP335">
        <v>0</v>
      </c>
      <c r="AQ335">
        <v>0</v>
      </c>
      <c r="AR335">
        <v>0</v>
      </c>
      <c r="AS335">
        <v>0</v>
      </c>
      <c r="AT335" s="481">
        <v>0</v>
      </c>
      <c r="AU335">
        <v>0</v>
      </c>
      <c r="AV335">
        <v>0</v>
      </c>
      <c r="AW335">
        <v>0</v>
      </c>
      <c r="AX335">
        <v>271.47520000021905</v>
      </c>
      <c r="AY335">
        <v>184.50468749995343</v>
      </c>
      <c r="AZ335">
        <v>73.203199999406934</v>
      </c>
      <c r="BB335" s="481">
        <v>73.607990506337956</v>
      </c>
      <c r="BC335">
        <v>59.973130801692605</v>
      </c>
      <c r="BD335">
        <v>73.356800000183284</v>
      </c>
      <c r="BV335" s="481">
        <v>0</v>
      </c>
      <c r="BW335">
        <v>0.6875</v>
      </c>
      <c r="BX335">
        <v>2.0321236559198042E-2</v>
      </c>
      <c r="BY335">
        <v>98.774193547666073</v>
      </c>
      <c r="BZ335">
        <v>55.777083333348855</v>
      </c>
      <c r="CA335">
        <v>0.13985483870965254</v>
      </c>
      <c r="CB335">
        <v>4.6774544179470467E-2</v>
      </c>
      <c r="CC335">
        <v>125.81666666641831</v>
      </c>
      <c r="CD335">
        <v>0</v>
      </c>
      <c r="CE335">
        <v>0.13985483870965254</v>
      </c>
    </row>
    <row r="336" spans="3:83" ht="15.75" customHeight="1" x14ac:dyDescent="0.2">
      <c r="C336" s="284">
        <v>46249.041666666664</v>
      </c>
      <c r="D336">
        <v>2921.9023768007755</v>
      </c>
      <c r="E336">
        <v>2905.4293333292007</v>
      </c>
      <c r="F336">
        <v>1906.0154375433922</v>
      </c>
      <c r="G336">
        <v>1010.3466666638851</v>
      </c>
      <c r="H336">
        <v>326.0323752053082</v>
      </c>
      <c r="I336">
        <v>331.33537018671632</v>
      </c>
      <c r="J336">
        <v>393.19744926691055</v>
      </c>
      <c r="K336" s="481">
        <v>341.65817582607269</v>
      </c>
      <c r="L336">
        <v>511.39518349245191</v>
      </c>
      <c r="M336">
        <v>0</v>
      </c>
      <c r="N336">
        <v>0</v>
      </c>
      <c r="O336">
        <v>0</v>
      </c>
      <c r="P336">
        <v>0</v>
      </c>
      <c r="Q336">
        <v>100.34154228400439</v>
      </c>
      <c r="R336" s="481">
        <v>0</v>
      </c>
      <c r="S336">
        <v>66.025739130564034</v>
      </c>
      <c r="T336">
        <v>0</v>
      </c>
      <c r="U336">
        <v>0</v>
      </c>
      <c r="V336">
        <v>139.18608695548028</v>
      </c>
      <c r="W336">
        <v>0</v>
      </c>
      <c r="X336">
        <v>94.556249999906868</v>
      </c>
      <c r="Y336" s="481">
        <v>0.5380859375</v>
      </c>
      <c r="Z336">
        <v>0</v>
      </c>
      <c r="AA336">
        <v>96.592342779505998</v>
      </c>
      <c r="AB336">
        <v>27.142187499906868</v>
      </c>
      <c r="AC336">
        <v>103.80365566071123</v>
      </c>
      <c r="AD336">
        <v>0</v>
      </c>
      <c r="AE336">
        <v>0</v>
      </c>
      <c r="AF336" s="481">
        <v>0.16770359981092042</v>
      </c>
      <c r="AG336">
        <v>1.0983695652157621E-2</v>
      </c>
      <c r="AH336">
        <v>157.23913043551147</v>
      </c>
      <c r="AI336">
        <v>333.90079999994487</v>
      </c>
      <c r="AJ336">
        <v>269.99071219563484</v>
      </c>
      <c r="AK336">
        <v>0</v>
      </c>
      <c r="AL336">
        <v>0</v>
      </c>
      <c r="AM336" s="481">
        <v>0</v>
      </c>
      <c r="AN336">
        <v>0</v>
      </c>
      <c r="AO336">
        <v>0</v>
      </c>
      <c r="AP336">
        <v>0</v>
      </c>
      <c r="AQ336">
        <v>0</v>
      </c>
      <c r="AR336">
        <v>0</v>
      </c>
      <c r="AS336">
        <v>0</v>
      </c>
      <c r="AT336" s="481">
        <v>0</v>
      </c>
      <c r="AU336">
        <v>0</v>
      </c>
      <c r="AV336">
        <v>0</v>
      </c>
      <c r="AW336">
        <v>0</v>
      </c>
      <c r="AX336">
        <v>267.07200000016019</v>
      </c>
      <c r="AY336">
        <v>177.22343750006985</v>
      </c>
      <c r="AZ336">
        <v>73.728000000119209</v>
      </c>
      <c r="BB336" s="481">
        <v>73.915446993662044</v>
      </c>
      <c r="BC336">
        <v>60.567466666921973</v>
      </c>
      <c r="BD336">
        <v>73.523199999704957</v>
      </c>
      <c r="BV336" s="481">
        <v>0</v>
      </c>
      <c r="BW336">
        <v>0.6875</v>
      </c>
      <c r="BX336">
        <v>2.3178763440910188E-2</v>
      </c>
      <c r="BY336">
        <v>97.870967742055655</v>
      </c>
      <c r="BZ336">
        <v>55.796479885000736</v>
      </c>
      <c r="CA336">
        <v>0.15324193548258336</v>
      </c>
      <c r="CB336">
        <v>3.7429756895789978E-2</v>
      </c>
      <c r="CC336">
        <v>177.88333333376795</v>
      </c>
      <c r="CD336">
        <v>0</v>
      </c>
      <c r="CE336">
        <v>0.15324193548258336</v>
      </c>
    </row>
    <row r="337" spans="3:83" ht="15.75" customHeight="1" x14ac:dyDescent="0.2">
      <c r="C337" s="284">
        <v>46249.083333333336</v>
      </c>
      <c r="D337">
        <v>2826.0322318673134</v>
      </c>
      <c r="E337">
        <v>2816.6826666891575</v>
      </c>
      <c r="F337">
        <v>1826.3411014378071</v>
      </c>
      <c r="G337">
        <v>1003.1786666512489</v>
      </c>
      <c r="H337">
        <v>312.35352310538292</v>
      </c>
      <c r="I337">
        <v>321.3530132137239</v>
      </c>
      <c r="J337">
        <v>383.33009874820709</v>
      </c>
      <c r="K337" s="481">
        <v>339.24975637346506</v>
      </c>
      <c r="L337">
        <v>471.67952837049961</v>
      </c>
      <c r="M337">
        <v>0</v>
      </c>
      <c r="N337">
        <v>0</v>
      </c>
      <c r="O337">
        <v>0</v>
      </c>
      <c r="P337">
        <v>0</v>
      </c>
      <c r="Q337">
        <v>100.41810989007354</v>
      </c>
      <c r="R337" s="481">
        <v>0</v>
      </c>
      <c r="S337">
        <v>65.981217390857637</v>
      </c>
      <c r="T337">
        <v>0</v>
      </c>
      <c r="U337">
        <v>0</v>
      </c>
      <c r="V337">
        <v>125.11103381682187</v>
      </c>
      <c r="W337">
        <v>0</v>
      </c>
      <c r="X337">
        <v>94.932812500279397</v>
      </c>
      <c r="Y337" s="481">
        <v>0</v>
      </c>
      <c r="Z337">
        <v>0</v>
      </c>
      <c r="AA337">
        <v>87.240894103422761</v>
      </c>
      <c r="AB337">
        <v>27.6171875</v>
      </c>
      <c r="AC337">
        <v>103.96875</v>
      </c>
      <c r="AD337">
        <v>0</v>
      </c>
      <c r="AE337">
        <v>0</v>
      </c>
      <c r="AF337" s="481">
        <v>0.16773913043289213</v>
      </c>
      <c r="AG337">
        <v>1.1108695652183087E-2</v>
      </c>
      <c r="AH337">
        <v>151.24100046791136</v>
      </c>
      <c r="AI337">
        <v>332.02879999997094</v>
      </c>
      <c r="AJ337">
        <v>268.47968780435622</v>
      </c>
      <c r="AK337">
        <v>0</v>
      </c>
      <c r="AL337">
        <v>0</v>
      </c>
      <c r="AM337" s="481">
        <v>0</v>
      </c>
      <c r="AN337">
        <v>0</v>
      </c>
      <c r="AO337">
        <v>0</v>
      </c>
      <c r="AP337">
        <v>0</v>
      </c>
      <c r="AQ337">
        <v>0</v>
      </c>
      <c r="AR337">
        <v>0</v>
      </c>
      <c r="AS337">
        <v>0</v>
      </c>
      <c r="AT337" s="481">
        <v>0</v>
      </c>
      <c r="AU337">
        <v>0</v>
      </c>
      <c r="AV337">
        <v>0</v>
      </c>
      <c r="AW337">
        <v>0</v>
      </c>
      <c r="AX337">
        <v>266.16319999983534</v>
      </c>
      <c r="AY337">
        <v>172.87812499993015</v>
      </c>
      <c r="AZ337">
        <v>74.220800001174212</v>
      </c>
      <c r="BB337" s="481">
        <v>73.75</v>
      </c>
      <c r="BC337">
        <v>60.11763038020581</v>
      </c>
      <c r="BD337">
        <v>73.546207595616579</v>
      </c>
      <c r="BV337" s="481">
        <v>0</v>
      </c>
      <c r="BW337">
        <v>0.6875</v>
      </c>
      <c r="BX337">
        <v>0</v>
      </c>
      <c r="BY337">
        <v>98.741935484111309</v>
      </c>
      <c r="BZ337">
        <v>54.166020115138963</v>
      </c>
      <c r="CA337">
        <v>0.15263440860235278</v>
      </c>
      <c r="CB337">
        <v>3.3473118279744085E-2</v>
      </c>
      <c r="CC337">
        <v>159.71666666585952</v>
      </c>
      <c r="CD337">
        <v>0</v>
      </c>
      <c r="CE337">
        <v>0.15263440860235278</v>
      </c>
    </row>
    <row r="338" spans="3:83" ht="15.75" customHeight="1" x14ac:dyDescent="0.2">
      <c r="C338" s="284">
        <v>46249.125</v>
      </c>
      <c r="D338">
        <v>2856.4851014614105</v>
      </c>
      <c r="E338">
        <v>2849.9849275350571</v>
      </c>
      <c r="F338">
        <v>1840.8255072534084</v>
      </c>
      <c r="G338">
        <v>1027.0720000118017</v>
      </c>
      <c r="H338">
        <v>320.04338982701302</v>
      </c>
      <c r="I338">
        <v>318.72314202412963</v>
      </c>
      <c r="J338">
        <v>386.21856692433357</v>
      </c>
      <c r="K338" s="481">
        <v>336.70508474856615</v>
      </c>
      <c r="L338">
        <v>464.61830508708954</v>
      </c>
      <c r="M338">
        <v>0</v>
      </c>
      <c r="N338">
        <v>0</v>
      </c>
      <c r="O338">
        <v>0</v>
      </c>
      <c r="P338">
        <v>8.2288534697145224</v>
      </c>
      <c r="Q338">
        <v>100.50844444427639</v>
      </c>
      <c r="R338" s="481">
        <v>0</v>
      </c>
      <c r="S338">
        <v>65.964250999502838</v>
      </c>
      <c r="T338">
        <v>0</v>
      </c>
      <c r="U338">
        <v>0</v>
      </c>
      <c r="V338">
        <v>122.9972607716918</v>
      </c>
      <c r="W338">
        <v>0</v>
      </c>
      <c r="X338">
        <v>94.571874999906868</v>
      </c>
      <c r="Y338" s="481">
        <v>0.53369140625</v>
      </c>
      <c r="Z338">
        <v>0</v>
      </c>
      <c r="AA338">
        <v>84.318325616884977</v>
      </c>
      <c r="AB338">
        <v>27.531347049865872</v>
      </c>
      <c r="AC338">
        <v>103.6696428572759</v>
      </c>
      <c r="AD338">
        <v>0</v>
      </c>
      <c r="AE338">
        <v>0</v>
      </c>
      <c r="AF338" s="481">
        <v>0.16778260869978112</v>
      </c>
      <c r="AG338">
        <v>1.0983870967720577E-2</v>
      </c>
      <c r="AH338">
        <v>150.29569892492145</v>
      </c>
      <c r="AI338">
        <v>326.99200000031851</v>
      </c>
      <c r="AJ338">
        <v>264.62719999998808</v>
      </c>
      <c r="AK338">
        <v>0</v>
      </c>
      <c r="AL338">
        <v>0</v>
      </c>
      <c r="AM338" s="481">
        <v>0</v>
      </c>
      <c r="AN338">
        <v>0</v>
      </c>
      <c r="AO338">
        <v>0</v>
      </c>
      <c r="AP338">
        <v>0</v>
      </c>
      <c r="AQ338">
        <v>0</v>
      </c>
      <c r="AR338">
        <v>0</v>
      </c>
      <c r="AS338">
        <v>0</v>
      </c>
      <c r="AT338" s="481">
        <v>0</v>
      </c>
      <c r="AU338">
        <v>0</v>
      </c>
      <c r="AV338">
        <v>0</v>
      </c>
      <c r="AW338">
        <v>0</v>
      </c>
      <c r="AX338">
        <v>263.87520000012591</v>
      </c>
      <c r="AY338">
        <v>173.578125</v>
      </c>
      <c r="AZ338">
        <v>73.728000000119209</v>
      </c>
      <c r="BB338" s="481">
        <v>73.479767628246918</v>
      </c>
      <c r="BC338">
        <v>60.170369619503617</v>
      </c>
      <c r="BD338">
        <v>73.500192404724658</v>
      </c>
      <c r="BV338" s="481">
        <v>0</v>
      </c>
      <c r="BW338">
        <v>0.8125</v>
      </c>
      <c r="BX338">
        <v>0</v>
      </c>
      <c r="BY338">
        <v>99</v>
      </c>
      <c r="BZ338">
        <v>52.918749999953434</v>
      </c>
      <c r="CA338">
        <v>0.14562365591427806</v>
      </c>
      <c r="CB338">
        <v>3.7163978494390904E-2</v>
      </c>
      <c r="CC338">
        <v>165.81666666734964</v>
      </c>
      <c r="CD338">
        <v>0</v>
      </c>
      <c r="CE338">
        <v>0.14562365591427806</v>
      </c>
    </row>
    <row r="339" spans="3:83" ht="15.75" customHeight="1" x14ac:dyDescent="0.2">
      <c r="C339" s="284">
        <v>46249.166666666664</v>
      </c>
      <c r="D339">
        <v>2889.312463760376</v>
      </c>
      <c r="E339">
        <v>2872.8097391426563</v>
      </c>
      <c r="F339">
        <v>1906.3318260908127</v>
      </c>
      <c r="G339">
        <v>1002.3772753626108</v>
      </c>
      <c r="H339">
        <v>338.23240678012371</v>
      </c>
      <c r="I339">
        <v>311.15715254098177</v>
      </c>
      <c r="J339">
        <v>382.92692460119724</v>
      </c>
      <c r="K339" s="481">
        <v>342.32840678095818</v>
      </c>
      <c r="L339">
        <v>516.61667796596885</v>
      </c>
      <c r="M339">
        <v>0</v>
      </c>
      <c r="N339">
        <v>0</v>
      </c>
      <c r="O339">
        <v>0</v>
      </c>
      <c r="P339">
        <v>27.37740739993751</v>
      </c>
      <c r="Q339">
        <v>100.5962512078695</v>
      </c>
      <c r="R339" s="481">
        <v>0</v>
      </c>
      <c r="S339">
        <v>65.664270740002394</v>
      </c>
      <c r="T339">
        <v>0</v>
      </c>
      <c r="U339">
        <v>0</v>
      </c>
      <c r="V339">
        <v>126.29727062955499</v>
      </c>
      <c r="W339">
        <v>0</v>
      </c>
      <c r="X339">
        <v>94.839974711183459</v>
      </c>
      <c r="Y339" s="481">
        <v>0.5390625</v>
      </c>
      <c r="Z339">
        <v>0</v>
      </c>
      <c r="AA339">
        <v>95.532015041913837</v>
      </c>
      <c r="AB339">
        <v>27.826650194823742</v>
      </c>
      <c r="AC339">
        <v>86.204206836409867</v>
      </c>
      <c r="AD339">
        <v>0</v>
      </c>
      <c r="AE339">
        <v>0</v>
      </c>
      <c r="AF339" s="481">
        <v>0.16773913044380606</v>
      </c>
      <c r="AG339">
        <v>1.1111237727845946E-2</v>
      </c>
      <c r="AH339">
        <v>156.68817204236984</v>
      </c>
      <c r="AI339">
        <v>326.80411428539082</v>
      </c>
      <c r="AJ339">
        <v>264.28160000033677</v>
      </c>
      <c r="AK339">
        <v>0</v>
      </c>
      <c r="AL339">
        <v>0</v>
      </c>
      <c r="AM339" s="481">
        <v>0</v>
      </c>
      <c r="AN339">
        <v>0</v>
      </c>
      <c r="AO339">
        <v>0</v>
      </c>
      <c r="AP339">
        <v>0</v>
      </c>
      <c r="AQ339">
        <v>0</v>
      </c>
      <c r="AR339">
        <v>0</v>
      </c>
      <c r="AS339">
        <v>0</v>
      </c>
      <c r="AT339" s="481">
        <v>0</v>
      </c>
      <c r="AU339">
        <v>0</v>
      </c>
      <c r="AV339">
        <v>0</v>
      </c>
      <c r="AW339">
        <v>0</v>
      </c>
      <c r="AX339">
        <v>269.5679999999702</v>
      </c>
      <c r="AY339">
        <v>168.57578125002328</v>
      </c>
      <c r="AZ339">
        <v>73.215999998152256</v>
      </c>
      <c r="BB339" s="481">
        <v>73.860076121753082</v>
      </c>
      <c r="BC339">
        <v>60.134399999864399</v>
      </c>
      <c r="BD339">
        <v>73.446399999782443</v>
      </c>
      <c r="BV339" s="481">
        <v>0</v>
      </c>
      <c r="BW339">
        <v>0.62812500004656613</v>
      </c>
      <c r="BX339">
        <v>4.2778897849416353E-2</v>
      </c>
      <c r="BY339">
        <v>97.870967742055655</v>
      </c>
      <c r="BZ339">
        <v>53.091666666558012</v>
      </c>
      <c r="CA339">
        <v>0.15366129032281606</v>
      </c>
      <c r="CB339">
        <v>3.6462365591660273E-2</v>
      </c>
      <c r="CC339">
        <v>162.44808743149042</v>
      </c>
      <c r="CD339">
        <v>0</v>
      </c>
      <c r="CE339">
        <v>0.15366129032281606</v>
      </c>
    </row>
    <row r="340" spans="3:83" ht="15.75" customHeight="1" x14ac:dyDescent="0.2">
      <c r="C340" s="284">
        <v>46249.208333333336</v>
      </c>
      <c r="D340">
        <v>2830.4610397815704</v>
      </c>
      <c r="E340">
        <v>2823.8358260691166</v>
      </c>
      <c r="F340">
        <v>1837.055999994278</v>
      </c>
      <c r="G340">
        <v>1002.2733913064003</v>
      </c>
      <c r="H340">
        <v>325.70142373070121</v>
      </c>
      <c r="I340">
        <v>311.36542373150587</v>
      </c>
      <c r="J340">
        <v>359.33722034096718</v>
      </c>
      <c r="K340" s="481">
        <v>338.37125423550606</v>
      </c>
      <c r="L340">
        <v>505.99484745785594</v>
      </c>
      <c r="M340">
        <v>0</v>
      </c>
      <c r="N340">
        <v>0</v>
      </c>
      <c r="O340">
        <v>0</v>
      </c>
      <c r="P340">
        <v>20.201739130541682</v>
      </c>
      <c r="Q340">
        <v>100.52835352811962</v>
      </c>
      <c r="R340" s="481">
        <v>0</v>
      </c>
      <c r="S340">
        <v>65.898501874879003</v>
      </c>
      <c r="T340">
        <v>0</v>
      </c>
      <c r="U340">
        <v>0</v>
      </c>
      <c r="V340">
        <v>117.506542484276</v>
      </c>
      <c r="W340">
        <v>0</v>
      </c>
      <c r="X340">
        <v>94.762063332367688</v>
      </c>
      <c r="Y340" s="481">
        <v>0</v>
      </c>
      <c r="Z340">
        <v>0</v>
      </c>
      <c r="AA340">
        <v>100.34610995836556</v>
      </c>
      <c r="AB340">
        <v>27.604370713233948</v>
      </c>
      <c r="AC340">
        <v>81.094279445707798</v>
      </c>
      <c r="AD340">
        <v>0</v>
      </c>
      <c r="AE340">
        <v>0</v>
      </c>
      <c r="AF340" s="481">
        <v>0.16573913042157074</v>
      </c>
      <c r="AG340">
        <v>1.0983695652157621E-2</v>
      </c>
      <c r="AH340">
        <v>152.16099813114852</v>
      </c>
      <c r="AI340">
        <v>315.30197802209295</v>
      </c>
      <c r="AJ340">
        <v>253.96479999925941</v>
      </c>
      <c r="AK340">
        <v>0</v>
      </c>
      <c r="AL340">
        <v>0</v>
      </c>
      <c r="AM340" s="481">
        <v>0</v>
      </c>
      <c r="AN340">
        <v>0</v>
      </c>
      <c r="AO340">
        <v>0</v>
      </c>
      <c r="AP340">
        <v>0</v>
      </c>
      <c r="AQ340">
        <v>0</v>
      </c>
      <c r="AR340">
        <v>0</v>
      </c>
      <c r="AS340">
        <v>0</v>
      </c>
      <c r="AT340" s="481">
        <v>0</v>
      </c>
      <c r="AU340">
        <v>0</v>
      </c>
      <c r="AV340">
        <v>0</v>
      </c>
      <c r="AW340">
        <v>0</v>
      </c>
      <c r="AX340">
        <v>269.18080000020564</v>
      </c>
      <c r="AY340">
        <v>165.76953125</v>
      </c>
      <c r="AZ340">
        <v>73.696000000461936</v>
      </c>
      <c r="BB340" s="481">
        <v>74.897135416627862</v>
      </c>
      <c r="BC340">
        <v>61.363200000487268</v>
      </c>
      <c r="BD340">
        <v>73.446399999782443</v>
      </c>
      <c r="BV340" s="481">
        <v>0</v>
      </c>
      <c r="BW340">
        <v>0.68437499995343387</v>
      </c>
      <c r="BX340">
        <v>3.6192876344102842E-2</v>
      </c>
      <c r="BY340">
        <v>98.548387097194791</v>
      </c>
      <c r="BZ340">
        <v>52.184463276760653</v>
      </c>
      <c r="CA340">
        <v>0.14794086021447583</v>
      </c>
      <c r="CB340">
        <v>2.7837628564839179E-2</v>
      </c>
      <c r="CC340">
        <v>166.56857923511416</v>
      </c>
      <c r="CD340">
        <v>0</v>
      </c>
      <c r="CE340">
        <v>0.14794086021447583</v>
      </c>
    </row>
    <row r="341" spans="3:83" ht="15.75" customHeight="1" x14ac:dyDescent="0.2">
      <c r="C341" s="284">
        <v>46249.25</v>
      </c>
      <c r="D341">
        <v>2801.2718298137188</v>
      </c>
      <c r="E341">
        <v>2791.0975072383881</v>
      </c>
      <c r="F341">
        <v>1729.8773333132267</v>
      </c>
      <c r="G341">
        <v>1067.8093913048506</v>
      </c>
      <c r="H341">
        <v>318.44664406403899</v>
      </c>
      <c r="I341">
        <v>318.30606101453304</v>
      </c>
      <c r="J341">
        <v>366.07132203876972</v>
      </c>
      <c r="K341" s="481">
        <v>330.10983050614595</v>
      </c>
      <c r="L341">
        <v>397.45084745436907</v>
      </c>
      <c r="M341">
        <v>0</v>
      </c>
      <c r="N341">
        <v>0</v>
      </c>
      <c r="O341">
        <v>0</v>
      </c>
      <c r="P341">
        <v>21.503999999724329</v>
      </c>
      <c r="Q341">
        <v>100.22573342826217</v>
      </c>
      <c r="R341" s="481">
        <v>0</v>
      </c>
      <c r="S341">
        <v>62.324106820859015</v>
      </c>
      <c r="T341">
        <v>0</v>
      </c>
      <c r="U341">
        <v>0</v>
      </c>
      <c r="V341">
        <v>120.4510227330029</v>
      </c>
      <c r="W341">
        <v>0</v>
      </c>
      <c r="X341">
        <v>92.729813664685935</v>
      </c>
      <c r="Y341" s="481">
        <v>0.5380859375</v>
      </c>
      <c r="Z341">
        <v>0.86684782610973343</v>
      </c>
      <c r="AA341">
        <v>106.81265527941287</v>
      </c>
      <c r="AB341">
        <v>27.567426296882331</v>
      </c>
      <c r="AC341">
        <v>84.092818065546453</v>
      </c>
      <c r="AD341">
        <v>0</v>
      </c>
      <c r="AE341">
        <v>0</v>
      </c>
      <c r="AF341" s="481">
        <v>0.16573913043976063</v>
      </c>
      <c r="AG341">
        <v>1.1077445652063034E-2</v>
      </c>
      <c r="AH341">
        <v>144.85326086916029</v>
      </c>
      <c r="AI341">
        <v>324.68430769233964</v>
      </c>
      <c r="AJ341">
        <v>262.63040000014007</v>
      </c>
      <c r="AK341">
        <v>0</v>
      </c>
      <c r="AL341">
        <v>0</v>
      </c>
      <c r="AM341" s="481">
        <v>0</v>
      </c>
      <c r="AN341">
        <v>0</v>
      </c>
      <c r="AO341">
        <v>0</v>
      </c>
      <c r="AP341">
        <v>0</v>
      </c>
      <c r="AQ341">
        <v>0</v>
      </c>
      <c r="AR341">
        <v>0</v>
      </c>
      <c r="AS341">
        <v>0</v>
      </c>
      <c r="AT341" s="481">
        <v>0</v>
      </c>
      <c r="AU341">
        <v>0</v>
      </c>
      <c r="AV341">
        <v>0</v>
      </c>
      <c r="AW341">
        <v>0</v>
      </c>
      <c r="AX341">
        <v>261.41724444413558</v>
      </c>
      <c r="AY341">
        <v>167.37812500004657</v>
      </c>
      <c r="AZ341">
        <v>75.276799999177456</v>
      </c>
      <c r="BB341" s="481">
        <v>81.62921940931119</v>
      </c>
      <c r="BC341">
        <v>67.232164102606475</v>
      </c>
      <c r="BD341">
        <v>78.58559999987483</v>
      </c>
      <c r="BV341" s="481">
        <v>0.86684782610973343</v>
      </c>
      <c r="BW341">
        <v>0.6875</v>
      </c>
      <c r="BX341">
        <v>1.3407258064717098E-3</v>
      </c>
      <c r="BY341">
        <v>94.206872368231416</v>
      </c>
      <c r="BZ341">
        <v>53.04053672333248</v>
      </c>
      <c r="CA341">
        <v>0.10897866993946081</v>
      </c>
      <c r="CB341">
        <v>2.584374999969441E-2</v>
      </c>
      <c r="CC341">
        <v>135.85833333339542</v>
      </c>
      <c r="CD341">
        <v>0</v>
      </c>
      <c r="CE341">
        <v>0.10897866993946081</v>
      </c>
    </row>
    <row r="342" spans="3:83" ht="15.75" customHeight="1" x14ac:dyDescent="0.2">
      <c r="C342" s="284">
        <v>46249.291666666664</v>
      </c>
      <c r="D342">
        <v>2776.8555243015289</v>
      </c>
      <c r="E342">
        <v>2760.8477193415165</v>
      </c>
      <c r="F342">
        <v>1739.1195897758007</v>
      </c>
      <c r="G342">
        <v>1046.8460124284029</v>
      </c>
      <c r="H342">
        <v>300.95186441019177</v>
      </c>
      <c r="I342">
        <v>354.47929491475224</v>
      </c>
      <c r="J342">
        <v>283.03698217868805</v>
      </c>
      <c r="K342" s="481">
        <v>315.53084746003151</v>
      </c>
      <c r="L342">
        <v>479.33613559603691</v>
      </c>
      <c r="M342">
        <v>0</v>
      </c>
      <c r="N342">
        <v>0</v>
      </c>
      <c r="O342">
        <v>0</v>
      </c>
      <c r="P342">
        <v>10.284521738998592</v>
      </c>
      <c r="Q342">
        <v>100.74156521772966</v>
      </c>
      <c r="R342" s="481">
        <v>0</v>
      </c>
      <c r="S342">
        <v>47.582608695141971</v>
      </c>
      <c r="T342">
        <v>0</v>
      </c>
      <c r="U342">
        <v>0</v>
      </c>
      <c r="V342">
        <v>129.82168115954846</v>
      </c>
      <c r="W342">
        <v>0</v>
      </c>
      <c r="X342">
        <v>95.038460791576654</v>
      </c>
      <c r="Y342" s="481">
        <v>0</v>
      </c>
      <c r="Z342">
        <v>7.7907693613669835</v>
      </c>
      <c r="AA342">
        <v>105.91395762376487</v>
      </c>
      <c r="AB342">
        <v>27.707977484446019</v>
      </c>
      <c r="AC342">
        <v>126.10869565233588</v>
      </c>
      <c r="AD342">
        <v>0</v>
      </c>
      <c r="AE342">
        <v>0</v>
      </c>
      <c r="AF342" s="481">
        <v>0.16575081814153236</v>
      </c>
      <c r="AG342">
        <v>1.1015793010983543E-2</v>
      </c>
      <c r="AH342">
        <v>131.43197755981237</v>
      </c>
      <c r="AI342">
        <v>267.29599999985658</v>
      </c>
      <c r="AJ342">
        <v>211.02080000098795</v>
      </c>
      <c r="AK342">
        <v>0</v>
      </c>
      <c r="AL342">
        <v>0</v>
      </c>
      <c r="AM342" s="481">
        <v>0</v>
      </c>
      <c r="AN342">
        <v>0</v>
      </c>
      <c r="AO342">
        <v>0</v>
      </c>
      <c r="AP342">
        <v>0</v>
      </c>
      <c r="AQ342">
        <v>0</v>
      </c>
      <c r="AR342">
        <v>0</v>
      </c>
      <c r="AS342">
        <v>0</v>
      </c>
      <c r="AT342" s="481">
        <v>0</v>
      </c>
      <c r="AU342">
        <v>0</v>
      </c>
      <c r="AV342">
        <v>0</v>
      </c>
      <c r="AW342">
        <v>0</v>
      </c>
      <c r="AX342">
        <v>263.16515555558726</v>
      </c>
      <c r="AY342">
        <v>154.98671874997672</v>
      </c>
      <c r="AZ342">
        <v>67.052800001576543</v>
      </c>
      <c r="BB342" s="481">
        <v>81.373321241117083</v>
      </c>
      <c r="BC342">
        <v>67.187035897746682</v>
      </c>
      <c r="BD342">
        <v>77.881599999964237</v>
      </c>
      <c r="BV342" s="481">
        <v>7.7907693613669835</v>
      </c>
      <c r="BW342">
        <v>0.75</v>
      </c>
      <c r="BX342">
        <v>1.2499999991177901E-4</v>
      </c>
      <c r="BY342">
        <v>100.86956521868706</v>
      </c>
      <c r="BZ342">
        <v>56.049999999813735</v>
      </c>
      <c r="CA342">
        <v>0.14577173912948638</v>
      </c>
      <c r="CB342">
        <v>6.0578687471206649E-3</v>
      </c>
      <c r="CC342">
        <v>171.49166666623205</v>
      </c>
      <c r="CD342">
        <v>0</v>
      </c>
      <c r="CE342">
        <v>0.14577173912948638</v>
      </c>
    </row>
    <row r="343" spans="3:83" ht="15.75" customHeight="1" x14ac:dyDescent="0.2">
      <c r="C343" s="284">
        <v>46249.333333333336</v>
      </c>
      <c r="D343">
        <v>2827.910433113575</v>
      </c>
      <c r="E343">
        <v>2827.4099527299404</v>
      </c>
      <c r="F343">
        <v>1783.3462493419647</v>
      </c>
      <c r="G343">
        <v>1067.9365962594748</v>
      </c>
      <c r="H343">
        <v>281.56842629238963</v>
      </c>
      <c r="I343">
        <v>330.95419562235475</v>
      </c>
      <c r="J343">
        <v>347.12894827872515</v>
      </c>
      <c r="K343" s="481">
        <v>303.305923871696</v>
      </c>
      <c r="L343">
        <v>464.39710124954581</v>
      </c>
      <c r="M343">
        <v>0</v>
      </c>
      <c r="N343">
        <v>0</v>
      </c>
      <c r="O343">
        <v>0</v>
      </c>
      <c r="P343">
        <v>0.46747826132923365</v>
      </c>
      <c r="Q343">
        <v>100.46454106271267</v>
      </c>
      <c r="R343" s="481">
        <v>0</v>
      </c>
      <c r="S343">
        <v>26.557217391207814</v>
      </c>
      <c r="T343">
        <v>0</v>
      </c>
      <c r="U343">
        <v>0</v>
      </c>
      <c r="V343">
        <v>145.80127536226064</v>
      </c>
      <c r="W343">
        <v>0</v>
      </c>
      <c r="X343">
        <v>94.835955089423805</v>
      </c>
      <c r="Y343" s="481">
        <v>0.55078125</v>
      </c>
      <c r="Z343">
        <v>17.55799286038382</v>
      </c>
      <c r="AA343">
        <v>102.97492218436673</v>
      </c>
      <c r="AB343">
        <v>27.129278699401766</v>
      </c>
      <c r="AC343">
        <v>113.95864661596715</v>
      </c>
      <c r="AD343">
        <v>0</v>
      </c>
      <c r="AE343">
        <v>0</v>
      </c>
      <c r="AF343" s="481">
        <v>0.16774193548189942</v>
      </c>
      <c r="AG343">
        <v>1.1108870967746043E-2</v>
      </c>
      <c r="AH343">
        <v>118.19354838691652</v>
      </c>
      <c r="AI343">
        <v>305.72956097568385</v>
      </c>
      <c r="AJ343">
        <v>244.9407999990508</v>
      </c>
      <c r="AK343">
        <v>0</v>
      </c>
      <c r="AL343">
        <v>0</v>
      </c>
      <c r="AM343" s="481">
        <v>0</v>
      </c>
      <c r="AN343">
        <v>0</v>
      </c>
      <c r="AO343">
        <v>0</v>
      </c>
      <c r="AP343">
        <v>0</v>
      </c>
      <c r="AQ343">
        <v>0</v>
      </c>
      <c r="AR343">
        <v>0</v>
      </c>
      <c r="AS343">
        <v>0</v>
      </c>
      <c r="AT343" s="481">
        <v>0</v>
      </c>
      <c r="AU343">
        <v>0</v>
      </c>
      <c r="AV343">
        <v>0</v>
      </c>
      <c r="AW343">
        <v>0</v>
      </c>
      <c r="AX343">
        <v>282.29120000032708</v>
      </c>
      <c r="AY343">
        <v>145.30859375</v>
      </c>
      <c r="AZ343">
        <v>58.374400001019239</v>
      </c>
      <c r="BB343" s="481">
        <v>80.8276676828973</v>
      </c>
      <c r="BC343">
        <v>66.26017215102911</v>
      </c>
      <c r="BD343">
        <v>78.739200000651181</v>
      </c>
      <c r="BV343" s="481">
        <v>17.55799286038382</v>
      </c>
      <c r="BW343">
        <v>0.6875</v>
      </c>
      <c r="BX343">
        <v>0</v>
      </c>
      <c r="BY343">
        <v>100.35869565233588</v>
      </c>
      <c r="BZ343">
        <v>56.425000000046566</v>
      </c>
      <c r="CA343">
        <v>0.14132608695672388</v>
      </c>
      <c r="CB343">
        <v>2.402553763454307E-2</v>
      </c>
      <c r="CC343">
        <v>163.21242937911302</v>
      </c>
      <c r="CD343">
        <v>0</v>
      </c>
      <c r="CE343">
        <v>0.14132608695672388</v>
      </c>
    </row>
    <row r="344" spans="3:83" ht="15.75" customHeight="1" x14ac:dyDescent="0.2">
      <c r="C344" s="284">
        <v>46249.375</v>
      </c>
      <c r="D344">
        <v>2725.5185643136501</v>
      </c>
      <c r="E344">
        <v>2725.9396612942219</v>
      </c>
      <c r="F344">
        <v>1711.5691753923893</v>
      </c>
      <c r="G344">
        <v>1026.3893333375454</v>
      </c>
      <c r="H344">
        <v>287.67143811285496</v>
      </c>
      <c r="I344">
        <v>301.63482132554054</v>
      </c>
      <c r="J344">
        <v>367.66132377833128</v>
      </c>
      <c r="K344" s="481">
        <v>296.65394053608179</v>
      </c>
      <c r="L344">
        <v>462.27083095163107</v>
      </c>
      <c r="M344">
        <v>0</v>
      </c>
      <c r="N344">
        <v>0</v>
      </c>
      <c r="O344">
        <v>0</v>
      </c>
      <c r="P344">
        <v>23.040000000037253</v>
      </c>
      <c r="Q344">
        <v>100.42867632815614</v>
      </c>
      <c r="R344" s="481">
        <v>0</v>
      </c>
      <c r="S344">
        <v>11.475478261709213</v>
      </c>
      <c r="T344">
        <v>0</v>
      </c>
      <c r="U344">
        <v>0</v>
      </c>
      <c r="V344">
        <v>144.35060869529843</v>
      </c>
      <c r="W344">
        <v>0</v>
      </c>
      <c r="X344">
        <v>95.01533567160368</v>
      </c>
      <c r="Y344" s="481">
        <v>0</v>
      </c>
      <c r="Z344">
        <v>25.180223285453394</v>
      </c>
      <c r="AA344">
        <v>92.601589912548661</v>
      </c>
      <c r="AB344">
        <v>28.382949561346322</v>
      </c>
      <c r="AC344">
        <v>102.40160183142871</v>
      </c>
      <c r="AD344">
        <v>0</v>
      </c>
      <c r="AE344">
        <v>0</v>
      </c>
      <c r="AF344" s="481">
        <v>0.16494623655671603</v>
      </c>
      <c r="AG344">
        <v>1.1483870967595067E-2</v>
      </c>
      <c r="AH344">
        <v>112.61290322523564</v>
      </c>
      <c r="AI344">
        <v>299.62510569114238</v>
      </c>
      <c r="AJ344">
        <v>239.71840000059456</v>
      </c>
      <c r="AK344">
        <v>0</v>
      </c>
      <c r="AL344">
        <v>0</v>
      </c>
      <c r="AM344" s="481">
        <v>0</v>
      </c>
      <c r="AN344">
        <v>0</v>
      </c>
      <c r="AO344">
        <v>0</v>
      </c>
      <c r="AP344">
        <v>0</v>
      </c>
      <c r="AQ344">
        <v>0</v>
      </c>
      <c r="AR344">
        <v>0</v>
      </c>
      <c r="AS344">
        <v>0</v>
      </c>
      <c r="AT344" s="481">
        <v>0</v>
      </c>
      <c r="AU344">
        <v>0</v>
      </c>
      <c r="AV344">
        <v>0</v>
      </c>
      <c r="AW344">
        <v>0</v>
      </c>
      <c r="AX344">
        <v>279.77919999975711</v>
      </c>
      <c r="AY344">
        <v>135.79600694449618</v>
      </c>
      <c r="AZ344">
        <v>53.203199997544289</v>
      </c>
      <c r="BB344" s="481">
        <v>80.639992088661529</v>
      </c>
      <c r="BC344">
        <v>66.699827848933637</v>
      </c>
      <c r="BD344">
        <v>77.523199999704957</v>
      </c>
      <c r="BV344" s="481">
        <v>25.180223285453394</v>
      </c>
      <c r="BW344">
        <v>6.0985169491032138</v>
      </c>
      <c r="BX344">
        <v>1.6627717391429542E-2</v>
      </c>
      <c r="BY344">
        <v>101.82293127663434</v>
      </c>
      <c r="BZ344">
        <v>55.465395480394363</v>
      </c>
      <c r="CA344">
        <v>0.12933695652191091</v>
      </c>
      <c r="CB344">
        <v>4.1448924730957515E-2</v>
      </c>
      <c r="CC344">
        <v>145.68644067738205</v>
      </c>
      <c r="CD344">
        <v>0</v>
      </c>
      <c r="CE344">
        <v>0.12933695652191091</v>
      </c>
    </row>
    <row r="345" spans="3:83" ht="15.75" customHeight="1" x14ac:dyDescent="0.2">
      <c r="C345" s="284">
        <v>46249.416666666664</v>
      </c>
      <c r="D345">
        <v>2778.6064256131649</v>
      </c>
      <c r="E345">
        <v>2774.8025507032871</v>
      </c>
      <c r="F345">
        <v>1791.9703188538551</v>
      </c>
      <c r="G345">
        <v>994.304000005126</v>
      </c>
      <c r="H345">
        <v>244.54508474469185</v>
      </c>
      <c r="I345">
        <v>373.11783051118255</v>
      </c>
      <c r="J345">
        <v>391.54983051121235</v>
      </c>
      <c r="K345" s="481">
        <v>325.52786440402269</v>
      </c>
      <c r="L345">
        <v>455.77037054300308</v>
      </c>
      <c r="M345">
        <v>0</v>
      </c>
      <c r="N345">
        <v>0</v>
      </c>
      <c r="O345">
        <v>0</v>
      </c>
      <c r="P345">
        <v>0</v>
      </c>
      <c r="Q345">
        <v>100.02921739127487</v>
      </c>
      <c r="R345" s="481">
        <v>0</v>
      </c>
      <c r="S345">
        <v>1.0239999992772937</v>
      </c>
      <c r="T345">
        <v>0</v>
      </c>
      <c r="U345">
        <v>0</v>
      </c>
      <c r="V345">
        <v>153.27721739187837</v>
      </c>
      <c r="W345">
        <v>0</v>
      </c>
      <c r="X345">
        <v>94.351834238972515</v>
      </c>
      <c r="Y345" s="481">
        <v>0</v>
      </c>
      <c r="Z345">
        <v>35.852799479209352</v>
      </c>
      <c r="AA345">
        <v>109.71875</v>
      </c>
      <c r="AB345">
        <v>28.272030279505998</v>
      </c>
      <c r="AC345">
        <v>168.28260869532824</v>
      </c>
      <c r="AD345">
        <v>0</v>
      </c>
      <c r="AE345">
        <v>0</v>
      </c>
      <c r="AF345" s="481">
        <v>0.163612903234025</v>
      </c>
      <c r="AG345">
        <v>1.1108870967746043E-2</v>
      </c>
      <c r="AH345">
        <v>138.21809256635606</v>
      </c>
      <c r="AI345">
        <v>331.47413333342411</v>
      </c>
      <c r="AJ345">
        <v>268.04479999933392</v>
      </c>
      <c r="AK345">
        <v>0</v>
      </c>
      <c r="AL345">
        <v>0</v>
      </c>
      <c r="AM345" s="481">
        <v>0</v>
      </c>
      <c r="AN345">
        <v>0</v>
      </c>
      <c r="AO345">
        <v>0</v>
      </c>
      <c r="AP345">
        <v>0</v>
      </c>
      <c r="AQ345">
        <v>0</v>
      </c>
      <c r="AR345">
        <v>0</v>
      </c>
      <c r="AS345">
        <v>0</v>
      </c>
      <c r="AT345" s="481">
        <v>0</v>
      </c>
      <c r="AU345">
        <v>0</v>
      </c>
      <c r="AV345">
        <v>0</v>
      </c>
      <c r="AW345">
        <v>0</v>
      </c>
      <c r="AX345">
        <v>278.65919999964535</v>
      </c>
      <c r="AY345">
        <v>123.2485243055271</v>
      </c>
      <c r="AZ345">
        <v>40.979199999943376</v>
      </c>
      <c r="BB345" s="481">
        <v>81.894382911385037</v>
      </c>
      <c r="BC345">
        <v>67.40432592574507</v>
      </c>
      <c r="BD345">
        <v>78.58559999987483</v>
      </c>
      <c r="BV345" s="481">
        <v>35.852799479209352</v>
      </c>
      <c r="BW345">
        <v>16.484816384268925</v>
      </c>
      <c r="BX345">
        <v>2.5604619565228859E-2</v>
      </c>
      <c r="BY345">
        <v>100.42706872336566</v>
      </c>
      <c r="BZ345">
        <v>52.909604519605637</v>
      </c>
      <c r="CA345">
        <v>0.12030978260918346</v>
      </c>
      <c r="CB345">
        <v>3.8902451496142021E-2</v>
      </c>
      <c r="CC345">
        <v>136.06779661029577</v>
      </c>
      <c r="CD345">
        <v>0</v>
      </c>
      <c r="CE345">
        <v>0.12030978260918346</v>
      </c>
    </row>
    <row r="346" spans="3:83" ht="15.75" customHeight="1" x14ac:dyDescent="0.2">
      <c r="C346" s="284">
        <v>46249.458333333336</v>
      </c>
      <c r="D346">
        <v>2694.6290526390076</v>
      </c>
      <c r="E346">
        <v>2672.1947826147079</v>
      </c>
      <c r="F346">
        <v>1762.6453333199024</v>
      </c>
      <c r="G346">
        <v>939.69066666066647</v>
      </c>
      <c r="H346">
        <v>256.31240677833557</v>
      </c>
      <c r="I346">
        <v>299.77166101336479</v>
      </c>
      <c r="J346">
        <v>357.87932202965021</v>
      </c>
      <c r="K346" s="481">
        <v>325.11132203787565</v>
      </c>
      <c r="L346">
        <v>503.17959555983543</v>
      </c>
      <c r="M346">
        <v>0</v>
      </c>
      <c r="N346">
        <v>0</v>
      </c>
      <c r="O346">
        <v>0</v>
      </c>
      <c r="P346">
        <v>10.501688888296485</v>
      </c>
      <c r="Q346">
        <v>99.812173913232982</v>
      </c>
      <c r="R346" s="481">
        <v>0</v>
      </c>
      <c r="S346">
        <v>1.5360000003129244</v>
      </c>
      <c r="T346">
        <v>0</v>
      </c>
      <c r="U346">
        <v>0</v>
      </c>
      <c r="V346">
        <v>168.58156521711498</v>
      </c>
      <c r="W346">
        <v>0</v>
      </c>
      <c r="X346">
        <v>94.303445264231414</v>
      </c>
      <c r="Y346" s="481">
        <v>0</v>
      </c>
      <c r="Z346">
        <v>38.406640624976717</v>
      </c>
      <c r="AA346">
        <v>104.85729166632518</v>
      </c>
      <c r="AB346">
        <v>28.27795031061396</v>
      </c>
      <c r="AC346">
        <v>102.39130434766412</v>
      </c>
      <c r="AD346">
        <v>0</v>
      </c>
      <c r="AE346">
        <v>0</v>
      </c>
      <c r="AF346" s="481">
        <v>0.16761290322028799</v>
      </c>
      <c r="AG346">
        <v>1.1162634408719896E-2</v>
      </c>
      <c r="AH346">
        <v>142.45932678878307</v>
      </c>
      <c r="AI346">
        <v>315.24159999983385</v>
      </c>
      <c r="AJ346">
        <v>254.00320000015199</v>
      </c>
      <c r="AK346">
        <v>0</v>
      </c>
      <c r="AL346">
        <v>0</v>
      </c>
      <c r="AM346" s="481">
        <v>0</v>
      </c>
      <c r="AN346">
        <v>0</v>
      </c>
      <c r="AO346">
        <v>0</v>
      </c>
      <c r="AP346">
        <v>0</v>
      </c>
      <c r="AQ346">
        <v>0</v>
      </c>
      <c r="AR346">
        <v>0</v>
      </c>
      <c r="AS346">
        <v>0</v>
      </c>
      <c r="AT346" s="481">
        <v>0</v>
      </c>
      <c r="AU346">
        <v>0</v>
      </c>
      <c r="AV346">
        <v>0</v>
      </c>
      <c r="AW346">
        <v>0</v>
      </c>
      <c r="AX346">
        <v>274.09920000005513</v>
      </c>
      <c r="AY346">
        <v>74.869531249976717</v>
      </c>
      <c r="AZ346">
        <v>41.971200002357364</v>
      </c>
      <c r="BB346" s="481">
        <v>82.196373456739821</v>
      </c>
      <c r="BC346">
        <v>67.831238630227745</v>
      </c>
      <c r="BD346">
        <v>79.595503797754645</v>
      </c>
      <c r="BV346" s="481">
        <v>38.406640624976717</v>
      </c>
      <c r="BW346">
        <v>32.910201149410568</v>
      </c>
      <c r="BX346">
        <v>3.7310461956394647E-2</v>
      </c>
      <c r="BY346">
        <v>100.1858345028013</v>
      </c>
      <c r="BZ346">
        <v>54.293750000186265</v>
      </c>
      <c r="CA346">
        <v>0.12523913043423818</v>
      </c>
      <c r="CB346">
        <v>2.5447010869584119E-2</v>
      </c>
      <c r="CC346">
        <v>147.125</v>
      </c>
      <c r="CD346">
        <v>0</v>
      </c>
      <c r="CE346">
        <v>0.12523913043423818</v>
      </c>
    </row>
    <row r="347" spans="3:83" ht="15.75" customHeight="1" x14ac:dyDescent="0.2">
      <c r="C347" s="284">
        <v>46249.5</v>
      </c>
      <c r="D347">
        <v>2807.8079999983311</v>
      </c>
      <c r="E347">
        <v>2800.9813333153725</v>
      </c>
      <c r="F347">
        <v>1826.4598261117935</v>
      </c>
      <c r="G347">
        <v>986.11200000345707</v>
      </c>
      <c r="H347">
        <v>289.50293396040797</v>
      </c>
      <c r="I347">
        <v>316.15566102042794</v>
      </c>
      <c r="J347">
        <v>357.79074693471193</v>
      </c>
      <c r="K347" s="481">
        <v>336.35796609520912</v>
      </c>
      <c r="L347">
        <v>527.86332203447819</v>
      </c>
      <c r="M347">
        <v>0</v>
      </c>
      <c r="N347">
        <v>0</v>
      </c>
      <c r="O347">
        <v>0</v>
      </c>
      <c r="P347">
        <v>42.234311111271381</v>
      </c>
      <c r="Q347">
        <v>99.806608695536852</v>
      </c>
      <c r="R347" s="481">
        <v>0</v>
      </c>
      <c r="S347">
        <v>3.0719999996945262</v>
      </c>
      <c r="T347">
        <v>0</v>
      </c>
      <c r="U347">
        <v>0</v>
      </c>
      <c r="V347">
        <v>173.92417391296476</v>
      </c>
      <c r="W347">
        <v>0</v>
      </c>
      <c r="X347">
        <v>94.16374223632738</v>
      </c>
      <c r="Y347" s="481">
        <v>0</v>
      </c>
      <c r="Z347">
        <v>35.590039062488358</v>
      </c>
      <c r="AA347">
        <v>113.45833333348855</v>
      </c>
      <c r="AB347">
        <v>27.778144409880042</v>
      </c>
      <c r="AC347">
        <v>108.58400429412723</v>
      </c>
      <c r="AD347">
        <v>0</v>
      </c>
      <c r="AE347">
        <v>0</v>
      </c>
      <c r="AF347" s="481">
        <v>0.16481346423825016</v>
      </c>
      <c r="AG347">
        <v>1.1180107526797656E-2</v>
      </c>
      <c r="AH347">
        <v>150.54838709812611</v>
      </c>
      <c r="AI347">
        <v>316.77877073176205</v>
      </c>
      <c r="AJ347">
        <v>254.96320000011474</v>
      </c>
      <c r="AK347">
        <v>0</v>
      </c>
      <c r="AL347">
        <v>0</v>
      </c>
      <c r="AM347" s="481">
        <v>0</v>
      </c>
      <c r="AN347">
        <v>0</v>
      </c>
      <c r="AO347">
        <v>0</v>
      </c>
      <c r="AP347">
        <v>0</v>
      </c>
      <c r="AQ347">
        <v>0</v>
      </c>
      <c r="AR347">
        <v>0</v>
      </c>
      <c r="AS347">
        <v>0</v>
      </c>
      <c r="AT347" s="481">
        <v>0</v>
      </c>
      <c r="AU347">
        <v>0</v>
      </c>
      <c r="AV347">
        <v>0</v>
      </c>
      <c r="AW347">
        <v>0</v>
      </c>
      <c r="AX347">
        <v>279.7312000002712</v>
      </c>
      <c r="AY347">
        <v>90.760937500046566</v>
      </c>
      <c r="AZ347">
        <v>45.043199999257922</v>
      </c>
      <c r="BB347" s="481">
        <v>79.139564043260179</v>
      </c>
      <c r="BC347">
        <v>64.745316456072032</v>
      </c>
      <c r="BD347">
        <v>76.020496202632785</v>
      </c>
      <c r="BV347" s="481">
        <v>35.590039062488358</v>
      </c>
      <c r="BW347">
        <v>34.687715517240576</v>
      </c>
      <c r="BX347">
        <v>3.4026421517069139E-2</v>
      </c>
      <c r="BY347">
        <v>100.80645161308348</v>
      </c>
      <c r="BZ347">
        <v>54.764583333162591</v>
      </c>
      <c r="CA347">
        <v>0.14117741935569939</v>
      </c>
      <c r="CB347">
        <v>2.4124999999912689E-2</v>
      </c>
      <c r="CC347">
        <v>158.625</v>
      </c>
      <c r="CD347">
        <v>0</v>
      </c>
      <c r="CE347">
        <v>0.14117741935569939</v>
      </c>
    </row>
    <row r="348" spans="3:83" ht="15.75" customHeight="1" x14ac:dyDescent="0.2">
      <c r="C348" s="284">
        <v>46249.541666666664</v>
      </c>
      <c r="D348">
        <v>2872.8987826108932</v>
      </c>
      <c r="E348">
        <v>2856.9600000083447</v>
      </c>
      <c r="F348">
        <v>1906.3615072369576</v>
      </c>
      <c r="G348">
        <v>969.38666665554047</v>
      </c>
      <c r="H348">
        <v>242.89986206591129</v>
      </c>
      <c r="I348">
        <v>314.10766101628542</v>
      </c>
      <c r="J348">
        <v>376.12579310685396</v>
      </c>
      <c r="K348" s="481">
        <v>338.44067797064781</v>
      </c>
      <c r="L348">
        <v>626.88370309770107</v>
      </c>
      <c r="M348">
        <v>0</v>
      </c>
      <c r="N348">
        <v>0</v>
      </c>
      <c r="O348">
        <v>0</v>
      </c>
      <c r="P348">
        <v>45.189565217122436</v>
      </c>
      <c r="Q348">
        <v>46.586434782948345</v>
      </c>
      <c r="R348" s="481">
        <v>0</v>
      </c>
      <c r="S348">
        <v>5.6320000002160668</v>
      </c>
      <c r="T348">
        <v>0</v>
      </c>
      <c r="U348">
        <v>0</v>
      </c>
      <c r="V348">
        <v>175.74956521764398</v>
      </c>
      <c r="W348">
        <v>0</v>
      </c>
      <c r="X348">
        <v>93.924999999813735</v>
      </c>
      <c r="Y348" s="481">
        <v>0.5128295898439319</v>
      </c>
      <c r="Z348">
        <v>36.251562500023283</v>
      </c>
      <c r="AA348">
        <v>103.97500000009313</v>
      </c>
      <c r="AB348">
        <v>27.027756211347878</v>
      </c>
      <c r="AC348">
        <v>116.13959819078445</v>
      </c>
      <c r="AD348">
        <v>0</v>
      </c>
      <c r="AE348">
        <v>0</v>
      </c>
      <c r="AF348" s="481">
        <v>0.16373913043207722</v>
      </c>
      <c r="AG348">
        <v>1.1147732585186532E-2</v>
      </c>
      <c r="AH348">
        <v>153.99228611309081</v>
      </c>
      <c r="AI348">
        <v>307.66282926825806</v>
      </c>
      <c r="AJ348">
        <v>247.32160000037402</v>
      </c>
      <c r="AK348">
        <v>0</v>
      </c>
      <c r="AL348">
        <v>0</v>
      </c>
      <c r="AM348" s="481">
        <v>0</v>
      </c>
      <c r="AN348">
        <v>0</v>
      </c>
      <c r="AO348">
        <v>0</v>
      </c>
      <c r="AP348">
        <v>0</v>
      </c>
      <c r="AQ348">
        <v>0</v>
      </c>
      <c r="AR348">
        <v>0</v>
      </c>
      <c r="AS348">
        <v>0</v>
      </c>
      <c r="AT348" s="481">
        <v>0</v>
      </c>
      <c r="AU348">
        <v>0</v>
      </c>
      <c r="AV348">
        <v>0</v>
      </c>
      <c r="AW348">
        <v>0</v>
      </c>
      <c r="AX348">
        <v>268.76159999985248</v>
      </c>
      <c r="AY348">
        <v>99.145312499953434</v>
      </c>
      <c r="AZ348">
        <v>42.547199998050928</v>
      </c>
      <c r="BB348" s="481">
        <v>80.591145833372138</v>
      </c>
      <c r="BC348">
        <v>66.385012658312917</v>
      </c>
      <c r="BD348">
        <v>77.561599999666214</v>
      </c>
      <c r="BV348" s="481">
        <v>36.251562500023283</v>
      </c>
      <c r="BW348">
        <v>32.122916666674428</v>
      </c>
      <c r="BX348">
        <v>5.0683496961369201E-2</v>
      </c>
      <c r="BY348">
        <v>178.15988779813051</v>
      </c>
      <c r="BZ348">
        <v>55.345833333441988</v>
      </c>
      <c r="CA348">
        <v>0.14971388499179739</v>
      </c>
      <c r="CB348">
        <v>4.284239130424794E-2</v>
      </c>
      <c r="CC348">
        <v>155.54999999981374</v>
      </c>
      <c r="CD348">
        <v>0</v>
      </c>
      <c r="CE348">
        <v>0.14971388499179739</v>
      </c>
    </row>
    <row r="349" spans="3:83" ht="15.75" customHeight="1" x14ac:dyDescent="0.2">
      <c r="C349" s="284">
        <v>46249.583333333336</v>
      </c>
      <c r="D349">
        <v>2711.2875144183636</v>
      </c>
      <c r="E349">
        <v>2723.2590070962906</v>
      </c>
      <c r="F349">
        <v>1805.4387809336185</v>
      </c>
      <c r="G349">
        <v>928.4121418595314</v>
      </c>
      <c r="H349">
        <v>227.36331034824252</v>
      </c>
      <c r="I349">
        <v>309.87281356006861</v>
      </c>
      <c r="J349">
        <v>372.17103447765112</v>
      </c>
      <c r="K349" s="481">
        <v>314.21179661154747</v>
      </c>
      <c r="L349">
        <v>573.02623518928885</v>
      </c>
      <c r="M349">
        <v>0</v>
      </c>
      <c r="N349">
        <v>0</v>
      </c>
      <c r="O349">
        <v>0</v>
      </c>
      <c r="P349">
        <v>36.21843478269875</v>
      </c>
      <c r="Q349">
        <v>25.310608695726842</v>
      </c>
      <c r="R349" s="481">
        <v>0</v>
      </c>
      <c r="S349">
        <v>7.6799999997019768</v>
      </c>
      <c r="T349">
        <v>0</v>
      </c>
      <c r="U349">
        <v>0</v>
      </c>
      <c r="V349">
        <v>178.69888309203088</v>
      </c>
      <c r="W349">
        <v>0</v>
      </c>
      <c r="X349">
        <v>88.121875000186265</v>
      </c>
      <c r="Y349" s="481">
        <v>2.3071289060681011E-3</v>
      </c>
      <c r="Z349">
        <v>29.246875000011642</v>
      </c>
      <c r="AA349">
        <v>94.001708074472845</v>
      </c>
      <c r="AB349">
        <v>27.52795031061396</v>
      </c>
      <c r="AC349">
        <v>121.98447204940021</v>
      </c>
      <c r="AD349">
        <v>0</v>
      </c>
      <c r="AE349">
        <v>0</v>
      </c>
      <c r="AF349" s="481">
        <v>0.16576998597520287</v>
      </c>
      <c r="AG349">
        <v>1.1197697522447925E-2</v>
      </c>
      <c r="AH349">
        <v>130.93244506791234</v>
      </c>
      <c r="AI349">
        <v>324.45120000001043</v>
      </c>
      <c r="AJ349">
        <v>261.82399999909103</v>
      </c>
      <c r="AK349">
        <v>0</v>
      </c>
      <c r="AL349">
        <v>0</v>
      </c>
      <c r="AM349" s="481">
        <v>0</v>
      </c>
      <c r="AN349">
        <v>0</v>
      </c>
      <c r="AO349">
        <v>0</v>
      </c>
      <c r="AP349">
        <v>0</v>
      </c>
      <c r="AQ349">
        <v>0</v>
      </c>
      <c r="AR349">
        <v>0</v>
      </c>
      <c r="AS349">
        <v>0</v>
      </c>
      <c r="AT349" s="481">
        <v>0</v>
      </c>
      <c r="AU349">
        <v>0</v>
      </c>
      <c r="AV349">
        <v>0</v>
      </c>
      <c r="AW349">
        <v>0</v>
      </c>
      <c r="AX349">
        <v>275.41760000027716</v>
      </c>
      <c r="AY349">
        <v>116.29976851854008</v>
      </c>
      <c r="AZ349">
        <v>44.480000000447035</v>
      </c>
      <c r="BB349" s="481">
        <v>73.873697916627862</v>
      </c>
      <c r="BC349">
        <v>60.266936709173024</v>
      </c>
      <c r="BD349">
        <v>73.657600000500679</v>
      </c>
      <c r="BV349" s="481">
        <v>29.246875000011642</v>
      </c>
      <c r="BW349">
        <v>28.366666666581295</v>
      </c>
      <c r="BX349">
        <v>1.3997282608670503E-2</v>
      </c>
      <c r="BY349">
        <v>196.67391304299235</v>
      </c>
      <c r="BZ349">
        <v>56.614959016442299</v>
      </c>
      <c r="CA349">
        <v>0.12590217391334591</v>
      </c>
      <c r="CB349">
        <v>2.9048913043652647E-2</v>
      </c>
      <c r="CC349">
        <v>143.20000000018626</v>
      </c>
      <c r="CD349">
        <v>0</v>
      </c>
      <c r="CE349">
        <v>0.12590217391334591</v>
      </c>
    </row>
    <row r="350" spans="3:83" ht="15.75" customHeight="1" x14ac:dyDescent="0.2">
      <c r="C350" s="284">
        <v>46249.625</v>
      </c>
      <c r="D350">
        <v>2849.4777029752731</v>
      </c>
      <c r="E350">
        <v>2830.9169929027557</v>
      </c>
      <c r="F350">
        <v>1880.9612190425396</v>
      </c>
      <c r="G350">
        <v>972.33962626755238</v>
      </c>
      <c r="H350">
        <v>233.79158854484558</v>
      </c>
      <c r="I350">
        <v>325.80555931851268</v>
      </c>
      <c r="J350">
        <v>393.60381531715393</v>
      </c>
      <c r="K350" s="481">
        <v>321.7095593214035</v>
      </c>
      <c r="L350">
        <v>605.49183377623558</v>
      </c>
      <c r="M350">
        <v>0</v>
      </c>
      <c r="N350">
        <v>0</v>
      </c>
      <c r="O350">
        <v>0</v>
      </c>
      <c r="P350">
        <v>37.442782608792186</v>
      </c>
      <c r="Q350">
        <v>25.377391303889453</v>
      </c>
      <c r="R350" s="481">
        <v>0</v>
      </c>
      <c r="S350">
        <v>16.77084444463253</v>
      </c>
      <c r="T350">
        <v>0</v>
      </c>
      <c r="U350">
        <v>0</v>
      </c>
      <c r="V350">
        <v>151.67468212544918</v>
      </c>
      <c r="W350">
        <v>0</v>
      </c>
      <c r="X350">
        <v>94.0104363206774</v>
      </c>
      <c r="Y350" s="481">
        <v>0</v>
      </c>
      <c r="Z350">
        <v>23.526953124965075</v>
      </c>
      <c r="AA350">
        <v>103.48779809847474</v>
      </c>
      <c r="AB350">
        <v>23.527950310148299</v>
      </c>
      <c r="AC350">
        <v>120.32298136688769</v>
      </c>
      <c r="AD350">
        <v>0</v>
      </c>
      <c r="AE350">
        <v>0</v>
      </c>
      <c r="AF350" s="481">
        <v>0.16574193548149196</v>
      </c>
      <c r="AG350">
        <v>1.0983870967720577E-2</v>
      </c>
      <c r="AH350">
        <v>134.27419354952872</v>
      </c>
      <c r="AI350">
        <v>326.05026341462508</v>
      </c>
      <c r="AJ350">
        <v>263.45365853793919</v>
      </c>
      <c r="AK350">
        <v>0</v>
      </c>
      <c r="AL350">
        <v>0</v>
      </c>
      <c r="AM350" s="481">
        <v>0</v>
      </c>
      <c r="AN350">
        <v>0</v>
      </c>
      <c r="AO350">
        <v>0</v>
      </c>
      <c r="AP350">
        <v>0</v>
      </c>
      <c r="AQ350">
        <v>0</v>
      </c>
      <c r="AR350">
        <v>0</v>
      </c>
      <c r="AS350">
        <v>0</v>
      </c>
      <c r="AT350" s="481">
        <v>0</v>
      </c>
      <c r="AU350">
        <v>0</v>
      </c>
      <c r="AV350">
        <v>0</v>
      </c>
      <c r="AW350">
        <v>0</v>
      </c>
      <c r="AX350">
        <v>271.76319999992847</v>
      </c>
      <c r="AY350">
        <v>121.39320023148321</v>
      </c>
      <c r="AZ350">
        <v>53.74720000103116</v>
      </c>
      <c r="BB350" s="481">
        <v>74.047715585445985</v>
      </c>
      <c r="BC350">
        <v>60.515969620086253</v>
      </c>
      <c r="BD350">
        <v>72.953599999658763</v>
      </c>
      <c r="BV350" s="481">
        <v>23.526953124965075</v>
      </c>
      <c r="BW350">
        <v>26.742302259895951</v>
      </c>
      <c r="BX350">
        <v>0</v>
      </c>
      <c r="BY350">
        <v>196.72533894330263</v>
      </c>
      <c r="BZ350">
        <v>60.939207650255412</v>
      </c>
      <c r="CA350">
        <v>0.1552387798046766</v>
      </c>
      <c r="CB350">
        <v>3.9068373071586393E-2</v>
      </c>
      <c r="CC350">
        <v>161.125</v>
      </c>
      <c r="CD350">
        <v>0</v>
      </c>
      <c r="CE350">
        <v>0.1552387798046766</v>
      </c>
    </row>
    <row r="351" spans="3:83" ht="15.75" customHeight="1" x14ac:dyDescent="0.2">
      <c r="C351" s="284">
        <v>46249.666666666664</v>
      </c>
      <c r="D351">
        <v>2980.5226666629314</v>
      </c>
      <c r="E351">
        <v>2964.8510145246983</v>
      </c>
      <c r="F351">
        <v>1985.1946666836739</v>
      </c>
      <c r="G351">
        <v>999.21623189747334</v>
      </c>
      <c r="H351">
        <v>297.30164981260896</v>
      </c>
      <c r="I351">
        <v>333.65302061662078</v>
      </c>
      <c r="J351">
        <v>388.7495504245162</v>
      </c>
      <c r="K351" s="481">
        <v>324.93392165005207</v>
      </c>
      <c r="L351">
        <v>638.95053024590015</v>
      </c>
      <c r="M351">
        <v>0</v>
      </c>
      <c r="N351">
        <v>0</v>
      </c>
      <c r="O351">
        <v>0</v>
      </c>
      <c r="P351">
        <v>48.573217391036451</v>
      </c>
      <c r="Q351">
        <v>25.372444444801658</v>
      </c>
      <c r="R351" s="481">
        <v>0</v>
      </c>
      <c r="S351">
        <v>39.704981642775238</v>
      </c>
      <c r="T351">
        <v>0</v>
      </c>
      <c r="U351">
        <v>0</v>
      </c>
      <c r="V351">
        <v>167.82469565235078</v>
      </c>
      <c r="W351">
        <v>0</v>
      </c>
      <c r="X351">
        <v>93.930188679136336</v>
      </c>
      <c r="Y351" s="481">
        <v>0.51416015625</v>
      </c>
      <c r="Z351">
        <v>12.460546875023283</v>
      </c>
      <c r="AA351">
        <v>99.978040410671383</v>
      </c>
      <c r="AB351">
        <v>28.27795031061396</v>
      </c>
      <c r="AC351">
        <v>116.00973851699382</v>
      </c>
      <c r="AD351">
        <v>0</v>
      </c>
      <c r="AE351">
        <v>0</v>
      </c>
      <c r="AF351" s="481">
        <v>0.16606451613552053</v>
      </c>
      <c r="AG351">
        <v>1.0983870967493203E-2</v>
      </c>
      <c r="AH351">
        <v>139.69892473146319</v>
      </c>
      <c r="AI351">
        <v>328.98653658549301</v>
      </c>
      <c r="AJ351">
        <v>266.2804367011413</v>
      </c>
      <c r="AK351">
        <v>0</v>
      </c>
      <c r="AL351">
        <v>0</v>
      </c>
      <c r="AM351" s="481">
        <v>0</v>
      </c>
      <c r="AN351">
        <v>0</v>
      </c>
      <c r="AO351">
        <v>0</v>
      </c>
      <c r="AP351">
        <v>0</v>
      </c>
      <c r="AQ351">
        <v>0</v>
      </c>
      <c r="AR351">
        <v>0</v>
      </c>
      <c r="AS351">
        <v>0</v>
      </c>
      <c r="AT351" s="481">
        <v>0</v>
      </c>
      <c r="AU351">
        <v>0</v>
      </c>
      <c r="AV351">
        <v>0</v>
      </c>
      <c r="AW351">
        <v>0</v>
      </c>
      <c r="AX351">
        <v>263.16800000006333</v>
      </c>
      <c r="AY351">
        <v>137.61953124997672</v>
      </c>
      <c r="AZ351">
        <v>60.928000001236796</v>
      </c>
      <c r="BB351" s="481">
        <v>73.935878164600581</v>
      </c>
      <c r="BC351">
        <v>60.07039999961853</v>
      </c>
      <c r="BD351">
        <v>72.953599999658763</v>
      </c>
      <c r="BV351" s="481">
        <v>12.460546875023283</v>
      </c>
      <c r="BW351">
        <v>25.996239406871609</v>
      </c>
      <c r="BX351">
        <v>1.4932744565044231E-2</v>
      </c>
      <c r="BY351">
        <v>196.67683496885002</v>
      </c>
      <c r="BZ351">
        <v>59.443749999860302</v>
      </c>
      <c r="CA351">
        <v>0.15580469845644984</v>
      </c>
      <c r="CB351">
        <v>3.7302419355000893E-2</v>
      </c>
      <c r="CC351">
        <v>181.66666666697711</v>
      </c>
      <c r="CD351">
        <v>0</v>
      </c>
      <c r="CE351">
        <v>0.15580469845644984</v>
      </c>
    </row>
    <row r="352" spans="3:83" ht="15.75" customHeight="1" x14ac:dyDescent="0.2">
      <c r="C352" s="284">
        <v>46249.708333333336</v>
      </c>
      <c r="D352">
        <v>2943.6586666703224</v>
      </c>
      <c r="E352">
        <v>2938.43478256464</v>
      </c>
      <c r="F352">
        <v>1968.8106666505337</v>
      </c>
      <c r="G352">
        <v>977.5786666572094</v>
      </c>
      <c r="H352">
        <v>301.72099425271153</v>
      </c>
      <c r="I352">
        <v>341.45803023129702</v>
      </c>
      <c r="J352">
        <v>379.21573770791292</v>
      </c>
      <c r="K352" s="481">
        <v>329.0232402458787</v>
      </c>
      <c r="L352">
        <v>616.08864684030414</v>
      </c>
      <c r="M352">
        <v>0</v>
      </c>
      <c r="N352">
        <v>0</v>
      </c>
      <c r="O352">
        <v>0</v>
      </c>
      <c r="P352">
        <v>53.760000000707805</v>
      </c>
      <c r="Q352">
        <v>25.308135265484452</v>
      </c>
      <c r="R352" s="481">
        <v>0</v>
      </c>
      <c r="S352">
        <v>52.446608696132898</v>
      </c>
      <c r="T352">
        <v>0</v>
      </c>
      <c r="U352">
        <v>0</v>
      </c>
      <c r="V352">
        <v>152.11965217348188</v>
      </c>
      <c r="W352">
        <v>0</v>
      </c>
      <c r="X352">
        <v>93.950000000186265</v>
      </c>
      <c r="Y352" s="481">
        <v>0</v>
      </c>
      <c r="Z352">
        <v>7.2980468749883585</v>
      </c>
      <c r="AA352">
        <v>103.28571428591385</v>
      </c>
      <c r="AB352">
        <v>28.045822102576494</v>
      </c>
      <c r="AC352">
        <v>114.63622421585023</v>
      </c>
      <c r="AD352">
        <v>0</v>
      </c>
      <c r="AE352">
        <v>0</v>
      </c>
      <c r="AF352" s="481">
        <v>0.16741935483150883</v>
      </c>
      <c r="AG352">
        <v>1.1108870967746043E-2</v>
      </c>
      <c r="AH352">
        <v>143.3602150529623</v>
      </c>
      <c r="AI352">
        <v>322.67519999970682</v>
      </c>
      <c r="AJ352">
        <v>261.0843663001433</v>
      </c>
      <c r="AK352">
        <v>0</v>
      </c>
      <c r="AL352">
        <v>0</v>
      </c>
      <c r="AM352" s="481">
        <v>0</v>
      </c>
      <c r="AN352">
        <v>0</v>
      </c>
      <c r="AO352">
        <v>0</v>
      </c>
      <c r="AP352">
        <v>0</v>
      </c>
      <c r="AQ352">
        <v>0</v>
      </c>
      <c r="AR352">
        <v>0</v>
      </c>
      <c r="AS352">
        <v>0</v>
      </c>
      <c r="AT352" s="481">
        <v>0</v>
      </c>
      <c r="AU352">
        <v>0</v>
      </c>
      <c r="AV352">
        <v>0</v>
      </c>
      <c r="AW352">
        <v>0</v>
      </c>
      <c r="AX352">
        <v>261.01759999990463</v>
      </c>
      <c r="AY352">
        <v>145.62812500004657</v>
      </c>
      <c r="AZ352">
        <v>59.891199998557568</v>
      </c>
      <c r="BB352" s="481">
        <v>74.139062499976717</v>
      </c>
      <c r="BC352">
        <v>60.364799999631941</v>
      </c>
      <c r="BD352">
        <v>73.433762026019394</v>
      </c>
      <c r="BV352" s="481">
        <v>7.2980468749883585</v>
      </c>
      <c r="BW352">
        <v>22.103124999906868</v>
      </c>
      <c r="BX352">
        <v>2.5465353260869961E-2</v>
      </c>
      <c r="BY352">
        <v>196.673913044855</v>
      </c>
      <c r="BZ352">
        <v>58.168749999953434</v>
      </c>
      <c r="CA352">
        <v>0.15168478260966367</v>
      </c>
      <c r="CB352">
        <v>3.3684914095147178E-2</v>
      </c>
      <c r="CC352">
        <v>152.77284946199507</v>
      </c>
      <c r="CD352">
        <v>0</v>
      </c>
      <c r="CE352">
        <v>0.15168478260966367</v>
      </c>
    </row>
    <row r="353" spans="3:83" ht="15.75" customHeight="1" x14ac:dyDescent="0.2">
      <c r="C353" s="284">
        <v>46249.75</v>
      </c>
      <c r="D353">
        <v>2952.9191884100437</v>
      </c>
      <c r="E353">
        <v>2947.487536251545</v>
      </c>
      <c r="F353">
        <v>1964.0320000052452</v>
      </c>
      <c r="G353">
        <v>1022.9759999960661</v>
      </c>
      <c r="H353">
        <v>299.94274746254086</v>
      </c>
      <c r="I353">
        <v>346.62380997464061</v>
      </c>
      <c r="J353">
        <v>391.85425492376089</v>
      </c>
      <c r="K353" s="481">
        <v>332.63341420888901</v>
      </c>
      <c r="L353">
        <v>583.84252085909247</v>
      </c>
      <c r="M353">
        <v>0</v>
      </c>
      <c r="N353">
        <v>0</v>
      </c>
      <c r="O353">
        <v>0</v>
      </c>
      <c r="P353">
        <v>13.089391304180026</v>
      </c>
      <c r="Q353">
        <v>25.518376811407506</v>
      </c>
      <c r="R353" s="481">
        <v>0</v>
      </c>
      <c r="S353">
        <v>67.116521738469601</v>
      </c>
      <c r="T353">
        <v>0</v>
      </c>
      <c r="U353">
        <v>0</v>
      </c>
      <c r="V353">
        <v>160.74648115970194</v>
      </c>
      <c r="W353">
        <v>0</v>
      </c>
      <c r="X353">
        <v>94.448447204660624</v>
      </c>
      <c r="Y353" s="481">
        <v>0.51171875</v>
      </c>
      <c r="Z353">
        <v>1.189453125</v>
      </c>
      <c r="AA353">
        <v>103.59627329185605</v>
      </c>
      <c r="AB353">
        <v>28.510078518651426</v>
      </c>
      <c r="AC353">
        <v>114.10559006221592</v>
      </c>
      <c r="AD353">
        <v>0</v>
      </c>
      <c r="AE353">
        <v>0</v>
      </c>
      <c r="AF353" s="481">
        <v>0.16774333802095498</v>
      </c>
      <c r="AG353">
        <v>1.0983841748839041E-2</v>
      </c>
      <c r="AH353">
        <v>143.73422159813344</v>
      </c>
      <c r="AI353">
        <v>327.42720000026748</v>
      </c>
      <c r="AJ353">
        <v>265.70633846148849</v>
      </c>
      <c r="AK353">
        <v>0</v>
      </c>
      <c r="AL353">
        <v>0</v>
      </c>
      <c r="AM353" s="481">
        <v>0</v>
      </c>
      <c r="AN353">
        <v>0</v>
      </c>
      <c r="AO353">
        <v>0</v>
      </c>
      <c r="AP353">
        <v>0</v>
      </c>
      <c r="AQ353">
        <v>0</v>
      </c>
      <c r="AR353">
        <v>0</v>
      </c>
      <c r="AS353">
        <v>0</v>
      </c>
      <c r="AT353" s="481">
        <v>0</v>
      </c>
      <c r="AU353">
        <v>0</v>
      </c>
      <c r="AV353">
        <v>0</v>
      </c>
      <c r="AW353">
        <v>0</v>
      </c>
      <c r="AX353">
        <v>261.94559999974445</v>
      </c>
      <c r="AY353">
        <v>174.62812499993015</v>
      </c>
      <c r="AZ353">
        <v>64.441599998623133</v>
      </c>
      <c r="BB353" s="481">
        <v>74.436135284835473</v>
      </c>
      <c r="BC353">
        <v>60.660982279106975</v>
      </c>
      <c r="BD353">
        <v>73.478237974457443</v>
      </c>
      <c r="BV353" s="481">
        <v>1.189453125</v>
      </c>
      <c r="BW353">
        <v>13.159375000046566</v>
      </c>
      <c r="BX353">
        <v>6.6841032610227558E-3</v>
      </c>
      <c r="BY353">
        <v>197.67391304299235</v>
      </c>
      <c r="BZ353">
        <v>57.280155367450789</v>
      </c>
      <c r="CA353">
        <v>0.1443695652169481</v>
      </c>
      <c r="CB353">
        <v>3.9927989130546848E-2</v>
      </c>
      <c r="CC353">
        <v>162.06048387102783</v>
      </c>
      <c r="CD353">
        <v>0</v>
      </c>
      <c r="CE353">
        <v>0.1443695652169481</v>
      </c>
    </row>
    <row r="354" spans="3:83" ht="15.75" customHeight="1" x14ac:dyDescent="0.2">
      <c r="C354" s="284">
        <v>46249.791666666664</v>
      </c>
      <c r="D354">
        <v>2918.6968115866184</v>
      </c>
      <c r="E354">
        <v>2918.5452482402325</v>
      </c>
      <c r="F354">
        <v>1936.0426666736603</v>
      </c>
      <c r="G354">
        <v>984.74666666984558</v>
      </c>
      <c r="H354">
        <v>297.6914220303297</v>
      </c>
      <c r="I354">
        <v>331.71544426307082</v>
      </c>
      <c r="J354">
        <v>383.95591456443071</v>
      </c>
      <c r="K354" s="481">
        <v>330.16928829997778</v>
      </c>
      <c r="L354">
        <v>589.73090287297964</v>
      </c>
      <c r="M354">
        <v>0</v>
      </c>
      <c r="N354">
        <v>0</v>
      </c>
      <c r="O354">
        <v>0</v>
      </c>
      <c r="P354">
        <v>35.550608695484698</v>
      </c>
      <c r="Q354">
        <v>25.575265700928867</v>
      </c>
      <c r="R354" s="481">
        <v>0</v>
      </c>
      <c r="S354">
        <v>71.012173912487924</v>
      </c>
      <c r="T354">
        <v>0</v>
      </c>
      <c r="U354">
        <v>0</v>
      </c>
      <c r="V354">
        <v>149.70360579621047</v>
      </c>
      <c r="W354">
        <v>0</v>
      </c>
      <c r="X354">
        <v>94.140441684052348</v>
      </c>
      <c r="Y354" s="481">
        <v>0.5400390625</v>
      </c>
      <c r="Z354">
        <v>0</v>
      </c>
      <c r="AA354">
        <v>92.597826086916029</v>
      </c>
      <c r="AB354">
        <v>28.77795031061396</v>
      </c>
      <c r="AC354">
        <v>106.68322981335223</v>
      </c>
      <c r="AD354">
        <v>0</v>
      </c>
      <c r="AE354">
        <v>0</v>
      </c>
      <c r="AF354" s="481">
        <v>0.16774053294648184</v>
      </c>
      <c r="AG354">
        <v>1.122418478257714E-2</v>
      </c>
      <c r="AH354">
        <v>145.41847826167941</v>
      </c>
      <c r="AI354">
        <v>328.6144000000786</v>
      </c>
      <c r="AJ354">
        <v>266.44479999970645</v>
      </c>
      <c r="AK354">
        <v>0</v>
      </c>
      <c r="AL354">
        <v>0</v>
      </c>
      <c r="AM354" s="481">
        <v>0</v>
      </c>
      <c r="AN354">
        <v>0</v>
      </c>
      <c r="AO354">
        <v>0</v>
      </c>
      <c r="AP354">
        <v>0</v>
      </c>
      <c r="AQ354">
        <v>0</v>
      </c>
      <c r="AR354">
        <v>0</v>
      </c>
      <c r="AS354">
        <v>0</v>
      </c>
      <c r="AT354" s="481">
        <v>0</v>
      </c>
      <c r="AU354">
        <v>0</v>
      </c>
      <c r="AV354">
        <v>0</v>
      </c>
      <c r="AW354">
        <v>0</v>
      </c>
      <c r="AX354">
        <v>260.24960000021383</v>
      </c>
      <c r="AY354">
        <v>160.14375000004657</v>
      </c>
      <c r="AZ354">
        <v>66.028800001367927</v>
      </c>
      <c r="BB354" s="481">
        <v>73.921677215141244</v>
      </c>
      <c r="BC354">
        <v>60.183817720972002</v>
      </c>
      <c r="BD354">
        <v>73.421580487862229</v>
      </c>
      <c r="BV354" s="481">
        <v>0</v>
      </c>
      <c r="BW354">
        <v>2.5656250000465661</v>
      </c>
      <c r="BX354">
        <v>1.9565217391345868E-2</v>
      </c>
      <c r="BY354">
        <v>197.46739130280912</v>
      </c>
      <c r="BZ354">
        <v>55.201271186349913</v>
      </c>
      <c r="CA354">
        <v>0.13935869565102621</v>
      </c>
      <c r="CB354">
        <v>3.3938858695591989E-2</v>
      </c>
      <c r="CC354">
        <v>167.06144067831337</v>
      </c>
      <c r="CD354">
        <v>0</v>
      </c>
      <c r="CE354">
        <v>0.13935869565102621</v>
      </c>
    </row>
    <row r="355" spans="3:83" ht="15.75" customHeight="1" x14ac:dyDescent="0.2">
      <c r="C355" s="284">
        <v>46249.833333333336</v>
      </c>
      <c r="D355">
        <v>2889.7280000150204</v>
      </c>
      <c r="E355">
        <v>2873.1987517774105</v>
      </c>
      <c r="F355">
        <v>1939.1591883897781</v>
      </c>
      <c r="G355">
        <v>960.95721739530563</v>
      </c>
      <c r="H355">
        <v>273.14766101539135</v>
      </c>
      <c r="I355">
        <v>339.06549152731895</v>
      </c>
      <c r="J355">
        <v>381.69166101515293</v>
      </c>
      <c r="K355" s="481">
        <v>331.29003389924765</v>
      </c>
      <c r="L355">
        <v>606.06915254145861</v>
      </c>
      <c r="M355">
        <v>0</v>
      </c>
      <c r="N355">
        <v>0</v>
      </c>
      <c r="O355">
        <v>0</v>
      </c>
      <c r="P355">
        <v>24.576000000350177</v>
      </c>
      <c r="Q355">
        <v>25.557951690629125</v>
      </c>
      <c r="R355" s="481">
        <v>0</v>
      </c>
      <c r="S355">
        <v>70.466782609000802</v>
      </c>
      <c r="T355">
        <v>0</v>
      </c>
      <c r="U355">
        <v>0</v>
      </c>
      <c r="V355">
        <v>125.37692753691226</v>
      </c>
      <c r="W355">
        <v>0</v>
      </c>
      <c r="X355">
        <v>94.462673611007631</v>
      </c>
      <c r="Y355" s="481">
        <v>0.4093170166015625</v>
      </c>
      <c r="Z355">
        <v>0</v>
      </c>
      <c r="AA355">
        <v>94.921389751601964</v>
      </c>
      <c r="AB355">
        <v>28.179541925434023</v>
      </c>
      <c r="AC355">
        <v>112.40062111802399</v>
      </c>
      <c r="AD355">
        <v>0</v>
      </c>
      <c r="AE355">
        <v>0</v>
      </c>
      <c r="AF355" s="481">
        <v>0.16773772791202646</v>
      </c>
      <c r="AG355">
        <v>1.0993206521789034E-2</v>
      </c>
      <c r="AH355">
        <v>143.15217391308397</v>
      </c>
      <c r="AI355">
        <v>325.26719999988563</v>
      </c>
      <c r="AJ355">
        <v>263.04249756224453</v>
      </c>
      <c r="AK355">
        <v>0</v>
      </c>
      <c r="AL355">
        <v>0</v>
      </c>
      <c r="AM355" s="481">
        <v>0</v>
      </c>
      <c r="AN355">
        <v>0</v>
      </c>
      <c r="AO355">
        <v>0</v>
      </c>
      <c r="AP355">
        <v>0</v>
      </c>
      <c r="AQ355">
        <v>0</v>
      </c>
      <c r="AR355">
        <v>0</v>
      </c>
      <c r="AS355">
        <v>0</v>
      </c>
      <c r="AT355" s="481">
        <v>0</v>
      </c>
      <c r="AU355">
        <v>0</v>
      </c>
      <c r="AV355">
        <v>0</v>
      </c>
      <c r="AW355">
        <v>0</v>
      </c>
      <c r="AX355">
        <v>260.09599999990314</v>
      </c>
      <c r="AY355">
        <v>161.95624999993015</v>
      </c>
      <c r="AZ355">
        <v>65.536000000312924</v>
      </c>
      <c r="BB355" s="481">
        <v>73.365624999976717</v>
      </c>
      <c r="BC355">
        <v>60.058410127647221</v>
      </c>
      <c r="BD355">
        <v>73.487016980536282</v>
      </c>
      <c r="BV355" s="481">
        <v>0</v>
      </c>
      <c r="BW355">
        <v>1.2624999999534339</v>
      </c>
      <c r="BX355">
        <v>3.6676630434726576E-2</v>
      </c>
      <c r="BY355">
        <v>197.88043478317559</v>
      </c>
      <c r="BZ355">
        <v>55.339406779501587</v>
      </c>
      <c r="CA355">
        <v>0.14296195652241295</v>
      </c>
      <c r="CB355">
        <v>3.6032608695677482E-2</v>
      </c>
      <c r="CC355">
        <v>163.44689265545458</v>
      </c>
      <c r="CD355">
        <v>0</v>
      </c>
      <c r="CE355">
        <v>0.14296195652241295</v>
      </c>
    </row>
    <row r="356" spans="3:83" ht="15.75" customHeight="1" x14ac:dyDescent="0.2">
      <c r="C356" s="284">
        <v>46249.875</v>
      </c>
      <c r="D356">
        <v>2856.5741448998451</v>
      </c>
      <c r="E356">
        <v>2856.9599999785423</v>
      </c>
      <c r="F356">
        <v>1906.3021449446678</v>
      </c>
      <c r="G356">
        <v>961.4321159273386</v>
      </c>
      <c r="H356">
        <v>279.43050847575068</v>
      </c>
      <c r="I356">
        <v>322.78562711924314</v>
      </c>
      <c r="J356">
        <v>373.62534190714359</v>
      </c>
      <c r="K356" s="481">
        <v>327.26345763355494</v>
      </c>
      <c r="L356">
        <v>602.14671186357737</v>
      </c>
      <c r="M356">
        <v>0</v>
      </c>
      <c r="N356">
        <v>0</v>
      </c>
      <c r="O356">
        <v>0</v>
      </c>
      <c r="P356">
        <v>22.527999999932945</v>
      </c>
      <c r="Q356">
        <v>25.721692753955722</v>
      </c>
      <c r="R356" s="481">
        <v>0</v>
      </c>
      <c r="S356">
        <v>69.732173914089799</v>
      </c>
      <c r="T356">
        <v>0</v>
      </c>
      <c r="U356">
        <v>0</v>
      </c>
      <c r="V356">
        <v>140.58481159433722</v>
      </c>
      <c r="W356">
        <v>0</v>
      </c>
      <c r="X356">
        <v>94.547505822964013</v>
      </c>
      <c r="Y356" s="481">
        <v>0.1155853271484375</v>
      </c>
      <c r="Z356">
        <v>0</v>
      </c>
      <c r="AA356">
        <v>83.014062500093132</v>
      </c>
      <c r="AB356">
        <v>28.619984568096697</v>
      </c>
      <c r="AC356">
        <v>108.75155279505998</v>
      </c>
      <c r="AD356">
        <v>0</v>
      </c>
      <c r="AE356">
        <v>0</v>
      </c>
      <c r="AF356" s="481">
        <v>0.16774614305904834</v>
      </c>
      <c r="AG356">
        <v>1.1183175549149382E-2</v>
      </c>
      <c r="AH356">
        <v>142.91017999127507</v>
      </c>
      <c r="AI356">
        <v>313.27999999979511</v>
      </c>
      <c r="AJ356">
        <v>251.88574859220535</v>
      </c>
      <c r="AK356">
        <v>0</v>
      </c>
      <c r="AL356">
        <v>0</v>
      </c>
      <c r="AM356" s="481">
        <v>0</v>
      </c>
      <c r="AN356">
        <v>0</v>
      </c>
      <c r="AO356">
        <v>0</v>
      </c>
      <c r="AP356">
        <v>0</v>
      </c>
      <c r="AQ356">
        <v>0</v>
      </c>
      <c r="AR356">
        <v>0</v>
      </c>
      <c r="AS356">
        <v>0</v>
      </c>
      <c r="AT356" s="481">
        <v>0</v>
      </c>
      <c r="AU356">
        <v>0</v>
      </c>
      <c r="AV356">
        <v>0</v>
      </c>
      <c r="AW356">
        <v>0</v>
      </c>
      <c r="AX356">
        <v>263.5840000002645</v>
      </c>
      <c r="AY356">
        <v>155.54218750004657</v>
      </c>
      <c r="AZ356">
        <v>66.028799999505281</v>
      </c>
      <c r="BB356" s="481">
        <v>73.554469936760142</v>
      </c>
      <c r="BC356">
        <v>59.67278987262398</v>
      </c>
      <c r="BD356">
        <v>73.449316455982625</v>
      </c>
      <c r="BV356" s="481">
        <v>0</v>
      </c>
      <c r="BW356">
        <v>2.1875</v>
      </c>
      <c r="BX356">
        <v>4.1086956521667162E-2</v>
      </c>
      <c r="BY356">
        <v>191.35869565233588</v>
      </c>
      <c r="BZ356">
        <v>55.118750000139698</v>
      </c>
      <c r="CA356">
        <v>0.14343478260889242</v>
      </c>
      <c r="CB356">
        <v>3.7742242285958127E-2</v>
      </c>
      <c r="CC356">
        <v>165.58797814138234</v>
      </c>
      <c r="CD356">
        <v>0</v>
      </c>
      <c r="CE356">
        <v>0.14343478260889242</v>
      </c>
    </row>
    <row r="357" spans="3:83" ht="15.75" customHeight="1" x14ac:dyDescent="0.2">
      <c r="C357" s="284">
        <v>46249.916666666664</v>
      </c>
      <c r="D357">
        <v>2754.9458550810814</v>
      </c>
      <c r="E357">
        <v>2741.5893333256245</v>
      </c>
      <c r="F357">
        <v>1775.1114202737808</v>
      </c>
      <c r="G357">
        <v>986.11200000345707</v>
      </c>
      <c r="H357">
        <v>333.26142840459943</v>
      </c>
      <c r="I357">
        <v>325.38901694864035</v>
      </c>
      <c r="J357">
        <v>379.30372413992882</v>
      </c>
      <c r="K357" s="481">
        <v>324.41708473861217</v>
      </c>
      <c r="L357">
        <v>413.79774167016149</v>
      </c>
      <c r="M357">
        <v>0</v>
      </c>
      <c r="N357">
        <v>0</v>
      </c>
      <c r="O357">
        <v>0</v>
      </c>
      <c r="P357">
        <v>26.692840335890651</v>
      </c>
      <c r="Q357">
        <v>89.688975524157286</v>
      </c>
      <c r="R357" s="481">
        <v>0</v>
      </c>
      <c r="S357">
        <v>69.071279590949416</v>
      </c>
      <c r="T357">
        <v>0</v>
      </c>
      <c r="U357">
        <v>0</v>
      </c>
      <c r="V357">
        <v>127.84377718437463</v>
      </c>
      <c r="W357">
        <v>0</v>
      </c>
      <c r="X357">
        <v>94.795031056273729</v>
      </c>
      <c r="Y357" s="481">
        <v>0.50927734375</v>
      </c>
      <c r="Z357">
        <v>0</v>
      </c>
      <c r="AA357">
        <v>85.77883346285671</v>
      </c>
      <c r="AB357">
        <v>28.542088413145393</v>
      </c>
      <c r="AC357">
        <v>108.11568322964013</v>
      </c>
      <c r="AD357">
        <v>0</v>
      </c>
      <c r="AE357">
        <v>0</v>
      </c>
      <c r="AF357" s="481">
        <v>0.1677419354855374</v>
      </c>
      <c r="AG357">
        <v>1.1034946236577525E-2</v>
      </c>
      <c r="AH357">
        <v>136.33333333209157</v>
      </c>
      <c r="AI357">
        <v>328.99520000023767</v>
      </c>
      <c r="AJ357">
        <v>266.07655384577811</v>
      </c>
      <c r="AK357">
        <v>0</v>
      </c>
      <c r="AL357">
        <v>0</v>
      </c>
      <c r="AM357" s="481">
        <v>0</v>
      </c>
      <c r="AN357">
        <v>0</v>
      </c>
      <c r="AO357">
        <v>0</v>
      </c>
      <c r="AP357">
        <v>0</v>
      </c>
      <c r="AQ357">
        <v>0</v>
      </c>
      <c r="AR357">
        <v>0</v>
      </c>
      <c r="AS357">
        <v>0</v>
      </c>
      <c r="AT357" s="481">
        <v>0</v>
      </c>
      <c r="AU357">
        <v>0</v>
      </c>
      <c r="AV357">
        <v>0</v>
      </c>
      <c r="AW357">
        <v>0</v>
      </c>
      <c r="AX357">
        <v>259.7749468353577</v>
      </c>
      <c r="AY357">
        <v>163.41796875</v>
      </c>
      <c r="AZ357">
        <v>73.644799998030066</v>
      </c>
      <c r="BB357" s="481">
        <v>73.490061313263141</v>
      </c>
      <c r="BC357">
        <v>59.942400000058115</v>
      </c>
      <c r="BD357">
        <v>73.449316455051303</v>
      </c>
      <c r="BV357" s="481">
        <v>0</v>
      </c>
      <c r="BW357">
        <v>0.75</v>
      </c>
      <c r="BX357">
        <v>2.151494565282519E-3</v>
      </c>
      <c r="BY357">
        <v>108.20430107600987</v>
      </c>
      <c r="BZ357">
        <v>57.499470338923857</v>
      </c>
      <c r="CA357">
        <v>0.11081025011662859</v>
      </c>
      <c r="CB357">
        <v>2.787096774204656E-2</v>
      </c>
      <c r="CC357">
        <v>127.57868852466345</v>
      </c>
      <c r="CD357">
        <v>0</v>
      </c>
      <c r="CE357">
        <v>0.11081025011662859</v>
      </c>
    </row>
    <row r="358" spans="3:83" ht="15.75" customHeight="1" x14ac:dyDescent="0.2">
      <c r="C358" s="284">
        <v>46249.958333333336</v>
      </c>
      <c r="D358">
        <v>2777.8597101569176</v>
      </c>
      <c r="E358">
        <v>2774.9509565234184</v>
      </c>
      <c r="F358">
        <v>1840.9739130735397</v>
      </c>
      <c r="G358">
        <v>953.00266666710377</v>
      </c>
      <c r="H358">
        <v>334.17830041050911</v>
      </c>
      <c r="I358">
        <v>323.6187118627131</v>
      </c>
      <c r="J358">
        <v>397.76923904567957</v>
      </c>
      <c r="K358" s="481">
        <v>334.76122034341097</v>
      </c>
      <c r="L358">
        <v>445.84158036485314</v>
      </c>
      <c r="M358">
        <v>0</v>
      </c>
      <c r="N358">
        <v>0</v>
      </c>
      <c r="O358">
        <v>0</v>
      </c>
      <c r="P358">
        <v>18.363159663975239</v>
      </c>
      <c r="Q358">
        <v>100.31941867852584</v>
      </c>
      <c r="R358" s="481">
        <v>0</v>
      </c>
      <c r="S358">
        <v>71.01637258194387</v>
      </c>
      <c r="T358">
        <v>0</v>
      </c>
      <c r="U358">
        <v>0</v>
      </c>
      <c r="V358">
        <v>121.95434455480427</v>
      </c>
      <c r="W358">
        <v>0</v>
      </c>
      <c r="X358">
        <v>95.190046962350607</v>
      </c>
      <c r="Y358" s="481">
        <v>0.52294921875</v>
      </c>
      <c r="Z358">
        <v>0</v>
      </c>
      <c r="AA358">
        <v>82.598903169855475</v>
      </c>
      <c r="AB358">
        <v>28.506211180239916</v>
      </c>
      <c r="AC358">
        <v>109.03980446886271</v>
      </c>
      <c r="AD358">
        <v>0</v>
      </c>
      <c r="AE358">
        <v>0</v>
      </c>
      <c r="AF358" s="481">
        <v>0.16977279102502507</v>
      </c>
      <c r="AG358">
        <v>1.1069921692296703E-2</v>
      </c>
      <c r="AH358">
        <v>148.05539971962571</v>
      </c>
      <c r="AI358">
        <v>331.34079999988899</v>
      </c>
      <c r="AJ358">
        <v>268.82560000009835</v>
      </c>
      <c r="AK358">
        <v>0</v>
      </c>
      <c r="AL358">
        <v>0</v>
      </c>
      <c r="AM358" s="481">
        <v>0</v>
      </c>
      <c r="AN358">
        <v>0</v>
      </c>
      <c r="AO358">
        <v>0</v>
      </c>
      <c r="AP358">
        <v>0</v>
      </c>
      <c r="AQ358">
        <v>0</v>
      </c>
      <c r="AR358">
        <v>0</v>
      </c>
      <c r="AS358">
        <v>0</v>
      </c>
      <c r="AT358" s="481">
        <v>0</v>
      </c>
      <c r="AU358">
        <v>0</v>
      </c>
      <c r="AV358">
        <v>0</v>
      </c>
      <c r="AW358">
        <v>0</v>
      </c>
      <c r="AX358">
        <v>259.59785316465423</v>
      </c>
      <c r="AY358">
        <v>160.8515625</v>
      </c>
      <c r="AZ358">
        <v>74.304000001400709</v>
      </c>
      <c r="BB358" s="481">
        <v>73.547913370304741</v>
      </c>
      <c r="BC358">
        <v>60.070400000549853</v>
      </c>
      <c r="BD358">
        <v>73.449316455982625</v>
      </c>
      <c r="BV358" s="481">
        <v>0</v>
      </c>
      <c r="BW358">
        <v>0</v>
      </c>
      <c r="BX358">
        <v>0</v>
      </c>
      <c r="BY358">
        <v>98.870967742055655</v>
      </c>
      <c r="BZ358">
        <v>55.852612994378433</v>
      </c>
      <c r="CA358">
        <v>0.13226881720493111</v>
      </c>
      <c r="CB358">
        <v>4.1222387798143245E-2</v>
      </c>
      <c r="CC358">
        <v>155.25</v>
      </c>
      <c r="CD358">
        <v>0</v>
      </c>
      <c r="CE358">
        <v>0.13226881720493111</v>
      </c>
    </row>
    <row r="359" spans="3:83" ht="15.75" customHeight="1" x14ac:dyDescent="0.2">
      <c r="C359" s="284">
        <v>46250</v>
      </c>
      <c r="D359">
        <v>2781.718260884285</v>
      </c>
      <c r="E359">
        <v>2764.8890434801579</v>
      </c>
      <c r="F359">
        <v>1830.9119999706745</v>
      </c>
      <c r="G359">
        <v>956.46052174270153</v>
      </c>
      <c r="H359">
        <v>343.2309152521193</v>
      </c>
      <c r="I359">
        <v>312.37206779792905</v>
      </c>
      <c r="J359">
        <v>382.59416948258877</v>
      </c>
      <c r="K359" s="481">
        <v>346.00786440074444</v>
      </c>
      <c r="L359">
        <v>429.28162711858749</v>
      </c>
      <c r="M359">
        <v>0</v>
      </c>
      <c r="N359">
        <v>0</v>
      </c>
      <c r="O359">
        <v>0</v>
      </c>
      <c r="P359">
        <v>25.895822222344577</v>
      </c>
      <c r="Q359">
        <v>100.65808695647866</v>
      </c>
      <c r="R359" s="481">
        <v>0</v>
      </c>
      <c r="S359">
        <v>70.366608696058393</v>
      </c>
      <c r="T359">
        <v>0</v>
      </c>
      <c r="U359">
        <v>0</v>
      </c>
      <c r="V359">
        <v>125.60918260831386</v>
      </c>
      <c r="W359">
        <v>0</v>
      </c>
      <c r="X359">
        <v>95.01585365831852</v>
      </c>
      <c r="Y359" s="481">
        <v>0</v>
      </c>
      <c r="Z359">
        <v>0</v>
      </c>
      <c r="AA359">
        <v>76.91568543529138</v>
      </c>
      <c r="AB359">
        <v>28.368012422230095</v>
      </c>
      <c r="AC359">
        <v>105.3693570215255</v>
      </c>
      <c r="AD359">
        <v>0</v>
      </c>
      <c r="AE359">
        <v>0</v>
      </c>
      <c r="AF359" s="481">
        <v>0.16773913042925415</v>
      </c>
      <c r="AG359">
        <v>1.1024456521681714E-2</v>
      </c>
      <c r="AH359">
        <v>157.26086956541985</v>
      </c>
      <c r="AI359">
        <v>331.36673684231937</v>
      </c>
      <c r="AJ359">
        <v>267.9695609761402</v>
      </c>
      <c r="AK359">
        <v>0</v>
      </c>
      <c r="AL359">
        <v>0</v>
      </c>
      <c r="AM359" s="481">
        <v>0</v>
      </c>
      <c r="AN359">
        <v>0</v>
      </c>
      <c r="AO359">
        <v>0</v>
      </c>
      <c r="AP359">
        <v>0</v>
      </c>
      <c r="AQ359">
        <v>0</v>
      </c>
      <c r="AR359">
        <v>0</v>
      </c>
      <c r="AS359">
        <v>0</v>
      </c>
      <c r="AT359" s="481">
        <v>0</v>
      </c>
      <c r="AU359">
        <v>0</v>
      </c>
      <c r="AV359">
        <v>0</v>
      </c>
      <c r="AW359">
        <v>0</v>
      </c>
      <c r="AX359">
        <v>258.57920000003651</v>
      </c>
      <c r="AY359">
        <v>153.18828124995343</v>
      </c>
      <c r="AZ359">
        <v>74.240000000223517</v>
      </c>
      <c r="BB359" s="481">
        <v>73.57630537962541</v>
      </c>
      <c r="BC359">
        <v>60.409599999897182</v>
      </c>
      <c r="BD359">
        <v>73.172253164462745</v>
      </c>
      <c r="BV359" s="481">
        <v>0</v>
      </c>
      <c r="BW359">
        <v>0</v>
      </c>
      <c r="BX359">
        <v>1.983152173909275E-2</v>
      </c>
      <c r="BY359">
        <v>93.359513791278005</v>
      </c>
      <c r="BZ359">
        <v>55.121963276993483</v>
      </c>
      <c r="CA359">
        <v>0.12292636746042263</v>
      </c>
      <c r="CB359">
        <v>3.1638586956432846E-2</v>
      </c>
      <c r="CC359">
        <v>132.35677966102958</v>
      </c>
      <c r="CD359">
        <v>0</v>
      </c>
      <c r="CE359">
        <v>0.12292636746042263</v>
      </c>
    </row>
    <row r="360" spans="3:83" ht="15.75" customHeight="1" x14ac:dyDescent="0.2">
      <c r="C360" s="284">
        <v>46250.041666666664</v>
      </c>
      <c r="D360">
        <v>2807.3627825677395</v>
      </c>
      <c r="E360">
        <v>2807.8079999983311</v>
      </c>
      <c r="F360">
        <v>1857.5360000133514</v>
      </c>
      <c r="G360">
        <v>961.49147826433182</v>
      </c>
      <c r="H360">
        <v>335.00420339033008</v>
      </c>
      <c r="I360">
        <v>318.79376271367073</v>
      </c>
      <c r="J360">
        <v>376.34603390097618</v>
      </c>
      <c r="K360" s="481">
        <v>342.39783051609993</v>
      </c>
      <c r="L360">
        <v>475.35624079406261</v>
      </c>
      <c r="M360">
        <v>0</v>
      </c>
      <c r="N360">
        <v>0</v>
      </c>
      <c r="O360">
        <v>0</v>
      </c>
      <c r="P360">
        <v>24.792177777737379</v>
      </c>
      <c r="Q360">
        <v>100.30795986577868</v>
      </c>
      <c r="R360" s="481">
        <v>0</v>
      </c>
      <c r="S360">
        <v>70.722782608121634</v>
      </c>
      <c r="T360">
        <v>0</v>
      </c>
      <c r="U360">
        <v>0</v>
      </c>
      <c r="V360">
        <v>119.18469565175474</v>
      </c>
      <c r="W360">
        <v>0</v>
      </c>
      <c r="X360">
        <v>94.700000000186265</v>
      </c>
      <c r="Y360" s="481">
        <v>0.49609375</v>
      </c>
      <c r="Z360">
        <v>0</v>
      </c>
      <c r="AA360">
        <v>86.201249903999269</v>
      </c>
      <c r="AB360">
        <v>28.27795031061396</v>
      </c>
      <c r="AC360">
        <v>101.29192546568811</v>
      </c>
      <c r="AD360">
        <v>0</v>
      </c>
      <c r="AE360">
        <v>0</v>
      </c>
      <c r="AF360" s="481">
        <v>0.1677568957566109</v>
      </c>
      <c r="AG360">
        <v>1.1053471248260394E-2</v>
      </c>
      <c r="AH360">
        <v>156.11383824236691</v>
      </c>
      <c r="AI360">
        <v>334.2300631578546</v>
      </c>
      <c r="AJ360">
        <v>271.48643902409822</v>
      </c>
      <c r="AK360">
        <v>0</v>
      </c>
      <c r="AL360">
        <v>0</v>
      </c>
      <c r="AM360" s="481">
        <v>0</v>
      </c>
      <c r="AN360">
        <v>0</v>
      </c>
      <c r="AO360">
        <v>0</v>
      </c>
      <c r="AP360">
        <v>0</v>
      </c>
      <c r="AQ360">
        <v>0</v>
      </c>
      <c r="AR360">
        <v>0</v>
      </c>
      <c r="AS360">
        <v>0</v>
      </c>
      <c r="AT360" s="481">
        <v>0</v>
      </c>
      <c r="AU360">
        <v>0</v>
      </c>
      <c r="AV360">
        <v>0</v>
      </c>
      <c r="AW360">
        <v>0</v>
      </c>
      <c r="AX360">
        <v>261.53919999999925</v>
      </c>
      <c r="AY360">
        <v>149.91875000006985</v>
      </c>
      <c r="AZ360">
        <v>73.708799999207258</v>
      </c>
      <c r="BB360" s="481">
        <v>73.806250000023283</v>
      </c>
      <c r="BC360">
        <v>60.134399999864399</v>
      </c>
      <c r="BD360">
        <v>72.996345679275692</v>
      </c>
      <c r="BV360" s="481">
        <v>0</v>
      </c>
      <c r="BW360">
        <v>0</v>
      </c>
      <c r="BX360">
        <v>2.5601902174003044E-2</v>
      </c>
      <c r="BY360">
        <v>97.823281906545162</v>
      </c>
      <c r="BZ360">
        <v>56.980120056308806</v>
      </c>
      <c r="CA360">
        <v>0.14397685834501317</v>
      </c>
      <c r="CB360">
        <v>2.8065100514140795E-2</v>
      </c>
      <c r="CC360">
        <v>144.83459964953363</v>
      </c>
      <c r="CD360">
        <v>0</v>
      </c>
      <c r="CE360">
        <v>0.14397685834501317</v>
      </c>
    </row>
    <row r="361" spans="3:83" ht="15.75" customHeight="1" x14ac:dyDescent="0.2">
      <c r="C361" s="284">
        <v>46250.083333333336</v>
      </c>
      <c r="D361">
        <v>2741.826782643795</v>
      </c>
      <c r="E361">
        <v>2741.5893333554268</v>
      </c>
      <c r="F361">
        <v>1807.7606956362724</v>
      </c>
      <c r="G361">
        <v>945.10747826099396</v>
      </c>
      <c r="H361">
        <v>309.87281356006861</v>
      </c>
      <c r="I361">
        <v>322.36908474192023</v>
      </c>
      <c r="J361">
        <v>385.7876610159874</v>
      </c>
      <c r="K361" s="481">
        <v>342.04353009909391</v>
      </c>
      <c r="L361">
        <v>448.50003039091825</v>
      </c>
      <c r="M361">
        <v>0</v>
      </c>
      <c r="N361">
        <v>0</v>
      </c>
      <c r="O361">
        <v>0</v>
      </c>
      <c r="P361">
        <v>0</v>
      </c>
      <c r="Q361">
        <v>100.6130836121738</v>
      </c>
      <c r="R361" s="481">
        <v>0</v>
      </c>
      <c r="S361">
        <v>71.713391304947436</v>
      </c>
      <c r="T361">
        <v>0</v>
      </c>
      <c r="U361">
        <v>0</v>
      </c>
      <c r="V361">
        <v>117.0031304359436</v>
      </c>
      <c r="W361">
        <v>0</v>
      </c>
      <c r="X361">
        <v>94.699999999720603</v>
      </c>
      <c r="Y361" s="481">
        <v>0.3577636718746362</v>
      </c>
      <c r="Z361">
        <v>0</v>
      </c>
      <c r="AA361">
        <v>88.866265527904034</v>
      </c>
      <c r="AB361">
        <v>28.321955936029553</v>
      </c>
      <c r="AC361">
        <v>102.01141304429621</v>
      </c>
      <c r="AD361">
        <v>0</v>
      </c>
      <c r="AE361">
        <v>0</v>
      </c>
      <c r="AF361" s="481">
        <v>0.16774193547098548</v>
      </c>
      <c r="AG361">
        <v>1.1290322580634893E-2</v>
      </c>
      <c r="AH361">
        <v>155.79569892399013</v>
      </c>
      <c r="AI361">
        <v>329.41119999974035</v>
      </c>
      <c r="AJ361">
        <v>266.41920000035316</v>
      </c>
      <c r="AK361">
        <v>0</v>
      </c>
      <c r="AL361">
        <v>0</v>
      </c>
      <c r="AM361" s="481">
        <v>0</v>
      </c>
      <c r="AN361">
        <v>0</v>
      </c>
      <c r="AO361">
        <v>0</v>
      </c>
      <c r="AP361">
        <v>0</v>
      </c>
      <c r="AQ361">
        <v>0</v>
      </c>
      <c r="AR361">
        <v>0</v>
      </c>
      <c r="AS361">
        <v>0</v>
      </c>
      <c r="AT361" s="481">
        <v>0</v>
      </c>
      <c r="AU361">
        <v>0</v>
      </c>
      <c r="AV361">
        <v>0</v>
      </c>
      <c r="AW361">
        <v>0</v>
      </c>
      <c r="AX361">
        <v>261.61599999992177</v>
      </c>
      <c r="AY361">
        <v>162.91874999995343</v>
      </c>
      <c r="AZ361">
        <v>73.728000000119209</v>
      </c>
      <c r="BB361" s="481">
        <v>73.546093750046566</v>
      </c>
      <c r="BC361">
        <v>60.153599999845028</v>
      </c>
      <c r="BD361">
        <v>73.563654320314527</v>
      </c>
      <c r="BV361" s="481">
        <v>0</v>
      </c>
      <c r="BW361">
        <v>0</v>
      </c>
      <c r="BX361">
        <v>1.265528576413999E-2</v>
      </c>
      <c r="BY361">
        <v>98.451612902805209</v>
      </c>
      <c r="BZ361">
        <v>51.168749999953434</v>
      </c>
      <c r="CA361">
        <v>0.12680645161344728</v>
      </c>
      <c r="CB361">
        <v>3.3813172043210216E-2</v>
      </c>
      <c r="CC361">
        <v>153.99195402301848</v>
      </c>
      <c r="CD361">
        <v>0</v>
      </c>
      <c r="CE361">
        <v>0.12680645161344728</v>
      </c>
    </row>
    <row r="362" spans="3:83" ht="15.75" customHeight="1" x14ac:dyDescent="0.2">
      <c r="C362" s="284">
        <v>46250.125</v>
      </c>
      <c r="D362">
        <v>2692.704463750124</v>
      </c>
      <c r="E362">
        <v>2693.119999974966</v>
      </c>
      <c r="F362">
        <v>1784.4313043653965</v>
      </c>
      <c r="G362">
        <v>928.54539129137993</v>
      </c>
      <c r="H362">
        <v>297.75837288051844</v>
      </c>
      <c r="I362">
        <v>311.60840678215027</v>
      </c>
      <c r="J362">
        <v>387.87037288397551</v>
      </c>
      <c r="K362" s="481">
        <v>338.65613090991974</v>
      </c>
      <c r="L362">
        <v>437.29527995362878</v>
      </c>
      <c r="M362">
        <v>0</v>
      </c>
      <c r="N362">
        <v>0</v>
      </c>
      <c r="O362">
        <v>0</v>
      </c>
      <c r="P362">
        <v>0</v>
      </c>
      <c r="Q362">
        <v>100.3631304348819</v>
      </c>
      <c r="R362" s="481">
        <v>0</v>
      </c>
      <c r="S362">
        <v>71.049522705376148</v>
      </c>
      <c r="T362">
        <v>0</v>
      </c>
      <c r="U362">
        <v>0</v>
      </c>
      <c r="V362">
        <v>103.51304347813129</v>
      </c>
      <c r="W362">
        <v>0</v>
      </c>
      <c r="X362">
        <v>94.981250000186265</v>
      </c>
      <c r="Y362" s="481">
        <v>0.1402832031253638</v>
      </c>
      <c r="Z362">
        <v>0</v>
      </c>
      <c r="AA362">
        <v>76.53125</v>
      </c>
      <c r="AB362">
        <v>28.238797169644386</v>
      </c>
      <c r="AC362">
        <v>104.16249999962747</v>
      </c>
      <c r="AD362">
        <v>0</v>
      </c>
      <c r="AE362">
        <v>0</v>
      </c>
      <c r="AF362" s="481">
        <v>0.16776203833796899</v>
      </c>
      <c r="AG362">
        <v>1.1036290322635978E-2</v>
      </c>
      <c r="AH362">
        <v>149.68279569968581</v>
      </c>
      <c r="AI362">
        <v>329.43843902461231</v>
      </c>
      <c r="AJ362">
        <v>266.4213853655383</v>
      </c>
      <c r="AK362">
        <v>0</v>
      </c>
      <c r="AL362">
        <v>0</v>
      </c>
      <c r="AM362" s="481">
        <v>0</v>
      </c>
      <c r="AN362">
        <v>0</v>
      </c>
      <c r="AO362">
        <v>0</v>
      </c>
      <c r="AP362">
        <v>0</v>
      </c>
      <c r="AQ362">
        <v>0</v>
      </c>
      <c r="AR362">
        <v>0</v>
      </c>
      <c r="AS362">
        <v>0</v>
      </c>
      <c r="AT362" s="481">
        <v>0</v>
      </c>
      <c r="AU362">
        <v>0</v>
      </c>
      <c r="AV362">
        <v>0</v>
      </c>
      <c r="AW362">
        <v>0</v>
      </c>
      <c r="AX362">
        <v>259.34400000004098</v>
      </c>
      <c r="AY362">
        <v>156.93281250004657</v>
      </c>
      <c r="AZ362">
        <v>74.240000000223517</v>
      </c>
      <c r="BB362" s="481">
        <v>73.524218749953434</v>
      </c>
      <c r="BC362">
        <v>59.64159999974072</v>
      </c>
      <c r="BD362">
        <v>73.034531645476818</v>
      </c>
      <c r="BV362" s="481">
        <v>0</v>
      </c>
      <c r="BW362">
        <v>0</v>
      </c>
      <c r="BX362">
        <v>3.3415322580708562E-2</v>
      </c>
      <c r="BY362">
        <v>99.161290323361754</v>
      </c>
      <c r="BZ362">
        <v>49.706720430171117</v>
      </c>
      <c r="CA362">
        <v>0.11342473118293128</v>
      </c>
      <c r="CB362">
        <v>3.8759408602118128E-2</v>
      </c>
      <c r="CC362">
        <v>136.59999999962747</v>
      </c>
      <c r="CD362">
        <v>0</v>
      </c>
      <c r="CE362">
        <v>0.11342473118293128</v>
      </c>
    </row>
    <row r="363" spans="3:83" ht="15.75" customHeight="1" x14ac:dyDescent="0.2">
      <c r="C363" s="284">
        <v>46250.166666666664</v>
      </c>
      <c r="D363">
        <v>2763.1675362288952</v>
      </c>
      <c r="E363">
        <v>2751.8293333351612</v>
      </c>
      <c r="F363">
        <v>1819.9893333315849</v>
      </c>
      <c r="G363">
        <v>948.49113044142723</v>
      </c>
      <c r="H363">
        <v>306.13470485061407</v>
      </c>
      <c r="I363">
        <v>314.59362711757421</v>
      </c>
      <c r="J363">
        <v>381.44867796450853</v>
      </c>
      <c r="K363" s="481">
        <v>348.99308475106955</v>
      </c>
      <c r="L363">
        <v>460.35353360697627</v>
      </c>
      <c r="M363">
        <v>0</v>
      </c>
      <c r="N363">
        <v>0</v>
      </c>
      <c r="O363">
        <v>0</v>
      </c>
      <c r="P363">
        <v>0</v>
      </c>
      <c r="Q363">
        <v>100.59686956508085</v>
      </c>
      <c r="R363" s="481">
        <v>0</v>
      </c>
      <c r="S363">
        <v>70.548742071725428</v>
      </c>
      <c r="T363">
        <v>0</v>
      </c>
      <c r="U363">
        <v>0</v>
      </c>
      <c r="V363">
        <v>112.81707509793341</v>
      </c>
      <c r="W363">
        <v>0</v>
      </c>
      <c r="X363">
        <v>94.663194444496185</v>
      </c>
      <c r="Y363" s="481">
        <v>0.5087890625</v>
      </c>
      <c r="Z363">
        <v>0</v>
      </c>
      <c r="AA363">
        <v>80.195652173832059</v>
      </c>
      <c r="AB363">
        <v>28.280861801467836</v>
      </c>
      <c r="AC363">
        <v>103.625</v>
      </c>
      <c r="AD363">
        <v>0</v>
      </c>
      <c r="AE363">
        <v>0</v>
      </c>
      <c r="AF363" s="481">
        <v>0.16773913044016808</v>
      </c>
      <c r="AG363">
        <v>1.1057415848426899E-2</v>
      </c>
      <c r="AH363">
        <v>161.88592800404876</v>
      </c>
      <c r="AI363">
        <v>331.35581738571636</v>
      </c>
      <c r="AJ363">
        <v>268.11941463407129</v>
      </c>
      <c r="AK363">
        <v>0</v>
      </c>
      <c r="AL363">
        <v>0</v>
      </c>
      <c r="AM363" s="481">
        <v>0</v>
      </c>
      <c r="AN363">
        <v>0</v>
      </c>
      <c r="AO363">
        <v>0</v>
      </c>
      <c r="AP363">
        <v>0</v>
      </c>
      <c r="AQ363">
        <v>0</v>
      </c>
      <c r="AR363">
        <v>0</v>
      </c>
      <c r="AS363">
        <v>0</v>
      </c>
      <c r="AT363" s="481">
        <v>0</v>
      </c>
      <c r="AU363">
        <v>0</v>
      </c>
      <c r="AV363">
        <v>0</v>
      </c>
      <c r="AW363">
        <v>0</v>
      </c>
      <c r="AX363">
        <v>261.57120000012219</v>
      </c>
      <c r="AY363">
        <v>148.02656249993015</v>
      </c>
      <c r="AZ363">
        <v>73.708800001069903</v>
      </c>
      <c r="BB363" s="481">
        <v>73.776562500046566</v>
      </c>
      <c r="BC363">
        <v>60.652475950308144</v>
      </c>
      <c r="BD363">
        <v>73.494683544151485</v>
      </c>
      <c r="BV363" s="481">
        <v>0</v>
      </c>
      <c r="BW363">
        <v>0</v>
      </c>
      <c r="BX363">
        <v>5.6955645161337998E-2</v>
      </c>
      <c r="BY363">
        <v>98.580645160749555</v>
      </c>
      <c r="BZ363">
        <v>47.801612903364003</v>
      </c>
      <c r="CA363">
        <v>0.11746236559065437</v>
      </c>
      <c r="CB363">
        <v>3.2166666666626043E-2</v>
      </c>
      <c r="CC363">
        <v>133.61666666716337</v>
      </c>
      <c r="CD363">
        <v>0</v>
      </c>
      <c r="CE363">
        <v>0.11746236559065437</v>
      </c>
    </row>
    <row r="364" spans="3:83" ht="15.75" customHeight="1" x14ac:dyDescent="0.2">
      <c r="C364" s="284">
        <v>46250.208333333336</v>
      </c>
      <c r="D364">
        <v>2724.7304348051548</v>
      </c>
      <c r="E364">
        <v>2719.0613333582878</v>
      </c>
      <c r="F364">
        <v>1807.0186666548252</v>
      </c>
      <c r="G364">
        <v>926.76452173292637</v>
      </c>
      <c r="H364">
        <v>305.24536294490099</v>
      </c>
      <c r="I364">
        <v>316.4159999974072</v>
      </c>
      <c r="J364">
        <v>358.50413559377193</v>
      </c>
      <c r="K364" s="481">
        <v>339.96799999475479</v>
      </c>
      <c r="L364">
        <v>477.98237287998199</v>
      </c>
      <c r="M364">
        <v>0</v>
      </c>
      <c r="N364">
        <v>0</v>
      </c>
      <c r="O364">
        <v>0</v>
      </c>
      <c r="P364">
        <v>0</v>
      </c>
      <c r="Q364">
        <v>100.74156521772966</v>
      </c>
      <c r="R364" s="481">
        <v>0</v>
      </c>
      <c r="S364">
        <v>70.52432459499687</v>
      </c>
      <c r="T364">
        <v>0</v>
      </c>
      <c r="U364">
        <v>0</v>
      </c>
      <c r="V364">
        <v>107.6783056948334</v>
      </c>
      <c r="W364">
        <v>0</v>
      </c>
      <c r="X364">
        <v>95.19305555569008</v>
      </c>
      <c r="Y364" s="481">
        <v>0</v>
      </c>
      <c r="Z364">
        <v>0</v>
      </c>
      <c r="AA364">
        <v>83.954347826074809</v>
      </c>
      <c r="AB364">
        <v>27.77795031061396</v>
      </c>
      <c r="AC364">
        <v>102.61413043458015</v>
      </c>
      <c r="AD364">
        <v>0</v>
      </c>
      <c r="AE364">
        <v>0</v>
      </c>
      <c r="AF364" s="481">
        <v>0.16773913044016808</v>
      </c>
      <c r="AG364">
        <v>1.0983695652157621E-2</v>
      </c>
      <c r="AH364">
        <v>152.48369565140456</v>
      </c>
      <c r="AI364">
        <v>330.71294358978048</v>
      </c>
      <c r="AJ364">
        <v>267.82720000017434</v>
      </c>
      <c r="AK364">
        <v>0</v>
      </c>
      <c r="AL364">
        <v>0</v>
      </c>
      <c r="AM364" s="481">
        <v>0</v>
      </c>
      <c r="AN364">
        <v>0</v>
      </c>
      <c r="AO364">
        <v>0</v>
      </c>
      <c r="AP364">
        <v>0</v>
      </c>
      <c r="AQ364">
        <v>0</v>
      </c>
      <c r="AR364">
        <v>0</v>
      </c>
      <c r="AS364">
        <v>0</v>
      </c>
      <c r="AT364" s="481">
        <v>0</v>
      </c>
      <c r="AU364">
        <v>0</v>
      </c>
      <c r="AV364">
        <v>0</v>
      </c>
      <c r="AW364">
        <v>0</v>
      </c>
      <c r="AX364">
        <v>262.3835654319264</v>
      </c>
      <c r="AY364">
        <v>149.53437500004657</v>
      </c>
      <c r="AZ364">
        <v>73.216000000014901</v>
      </c>
      <c r="BB364" s="481">
        <v>73.875791139202192</v>
      </c>
      <c r="BC364">
        <v>60.147524050436914</v>
      </c>
      <c r="BD364">
        <v>72.535493671894073</v>
      </c>
      <c r="BV364" s="481">
        <v>0</v>
      </c>
      <c r="BW364">
        <v>0</v>
      </c>
      <c r="BX364">
        <v>2.8665322580764041E-2</v>
      </c>
      <c r="BY364">
        <v>98.032258065417409</v>
      </c>
      <c r="BZ364">
        <v>48.421186440624297</v>
      </c>
      <c r="CA364">
        <v>0.1480322580655411</v>
      </c>
      <c r="CB364">
        <v>1.6379076086877831E-2</v>
      </c>
      <c r="CC364">
        <v>150.63333333283663</v>
      </c>
      <c r="CD364">
        <v>0</v>
      </c>
      <c r="CE364">
        <v>0.1480322580655411</v>
      </c>
    </row>
    <row r="365" spans="3:83" ht="15.75" customHeight="1" x14ac:dyDescent="0.2">
      <c r="C365" s="284">
        <v>46250.25</v>
      </c>
      <c r="D365">
        <v>2692.6747825741768</v>
      </c>
      <c r="E365">
        <v>2676.7359999716282</v>
      </c>
      <c r="F365">
        <v>1775.6160000264645</v>
      </c>
      <c r="G365">
        <v>924.62747827172279</v>
      </c>
      <c r="H365">
        <v>291.33667796477675</v>
      </c>
      <c r="I365">
        <v>309.47362712025642</v>
      </c>
      <c r="J365">
        <v>363.81505084782839</v>
      </c>
      <c r="K365" s="481">
        <v>344.82766102254391</v>
      </c>
      <c r="L365">
        <v>459.61979661136866</v>
      </c>
      <c r="M365">
        <v>0</v>
      </c>
      <c r="N365">
        <v>0</v>
      </c>
      <c r="O365">
        <v>0</v>
      </c>
      <c r="P365">
        <v>8.5926956525072455</v>
      </c>
      <c r="Q365">
        <v>100.50782608659938</v>
      </c>
      <c r="R365" s="481">
        <v>0</v>
      </c>
      <c r="S365">
        <v>65.292367150075734</v>
      </c>
      <c r="T365">
        <v>0</v>
      </c>
      <c r="U365">
        <v>0</v>
      </c>
      <c r="V365">
        <v>104.35748877190053</v>
      </c>
      <c r="W365">
        <v>0</v>
      </c>
      <c r="X365">
        <v>94.651319875381887</v>
      </c>
      <c r="Y365" s="481">
        <v>0.4951171875</v>
      </c>
      <c r="Z365">
        <v>1.6622670807410032</v>
      </c>
      <c r="AA365">
        <v>84.943167701829225</v>
      </c>
      <c r="AB365">
        <v>28.027950310148299</v>
      </c>
      <c r="AC365">
        <v>95.456521739251912</v>
      </c>
      <c r="AD365">
        <v>0</v>
      </c>
      <c r="AE365">
        <v>0</v>
      </c>
      <c r="AF365" s="481">
        <v>0.16573913042520871</v>
      </c>
      <c r="AG365">
        <v>1.1108695652183087E-2</v>
      </c>
      <c r="AH365">
        <v>159.64130434859544</v>
      </c>
      <c r="AI365">
        <v>327.72800000011921</v>
      </c>
      <c r="AJ365">
        <v>264.58880000002682</v>
      </c>
      <c r="AK365">
        <v>0</v>
      </c>
      <c r="AL365">
        <v>0</v>
      </c>
      <c r="AM365" s="481">
        <v>0</v>
      </c>
      <c r="AN365">
        <v>0</v>
      </c>
      <c r="AO365">
        <v>0</v>
      </c>
      <c r="AP365">
        <v>0</v>
      </c>
      <c r="AQ365">
        <v>0</v>
      </c>
      <c r="AR365">
        <v>0</v>
      </c>
      <c r="AS365">
        <v>0</v>
      </c>
      <c r="AT365" s="481">
        <v>0</v>
      </c>
      <c r="AU365">
        <v>0</v>
      </c>
      <c r="AV365">
        <v>0</v>
      </c>
      <c r="AW365">
        <v>0</v>
      </c>
      <c r="AX365">
        <v>261.8180345678702</v>
      </c>
      <c r="AY365">
        <v>150.69374999997672</v>
      </c>
      <c r="AZ365">
        <v>73.19679999910295</v>
      </c>
      <c r="BB365" s="481">
        <v>73.814052610774525</v>
      </c>
      <c r="BC365">
        <v>60.658551897853613</v>
      </c>
      <c r="BD365">
        <v>73.568891138769686</v>
      </c>
      <c r="BV365" s="481">
        <v>1.6622670807410032</v>
      </c>
      <c r="BW365">
        <v>0</v>
      </c>
      <c r="BX365">
        <v>0</v>
      </c>
      <c r="BY365">
        <v>99.711781205609441</v>
      </c>
      <c r="BZ365">
        <v>47.510063559282571</v>
      </c>
      <c r="CA365">
        <v>0.15628103085509792</v>
      </c>
      <c r="CB365">
        <v>2.4423913043392531E-2</v>
      </c>
      <c r="CC365">
        <v>154.11827956978232</v>
      </c>
      <c r="CD365">
        <v>0</v>
      </c>
      <c r="CE365">
        <v>0.15628103085509792</v>
      </c>
    </row>
    <row r="366" spans="3:83" ht="15.75" customHeight="1" x14ac:dyDescent="0.2">
      <c r="C366" s="284">
        <v>46250.291666666664</v>
      </c>
      <c r="D366">
        <v>2627.4059130549431</v>
      </c>
      <c r="E366">
        <v>2643.5227826237679</v>
      </c>
      <c r="F366">
        <v>1742.8479999899864</v>
      </c>
      <c r="G366">
        <v>909.31199999153614</v>
      </c>
      <c r="H366">
        <v>277.5608556419611</v>
      </c>
      <c r="I366">
        <v>312.85803389921784</v>
      </c>
      <c r="J366">
        <v>369.35817650705576</v>
      </c>
      <c r="K366" s="481">
        <v>345.17477966099977</v>
      </c>
      <c r="L366">
        <v>436.01572881266475</v>
      </c>
      <c r="M366">
        <v>0</v>
      </c>
      <c r="N366">
        <v>0</v>
      </c>
      <c r="O366">
        <v>0</v>
      </c>
      <c r="P366">
        <v>16.495304347015917</v>
      </c>
      <c r="Q366">
        <v>100.49669565213844</v>
      </c>
      <c r="R366" s="481">
        <v>0</v>
      </c>
      <c r="S366">
        <v>48.072347825393081</v>
      </c>
      <c r="T366">
        <v>0</v>
      </c>
      <c r="U366">
        <v>0</v>
      </c>
      <c r="V366">
        <v>101.70991304330528</v>
      </c>
      <c r="W366">
        <v>0</v>
      </c>
      <c r="X366">
        <v>94.740683230105788</v>
      </c>
      <c r="Y366" s="481">
        <v>0</v>
      </c>
      <c r="Z366">
        <v>10.293090062099509</v>
      </c>
      <c r="AA366">
        <v>96.748027266934514</v>
      </c>
      <c r="AB366">
        <v>28.035714285913855</v>
      </c>
      <c r="AC366">
        <v>94.176222826354206</v>
      </c>
      <c r="AD366">
        <v>0</v>
      </c>
      <c r="AE366">
        <v>0</v>
      </c>
      <c r="AF366" s="481">
        <v>0.16773913043289213</v>
      </c>
      <c r="AG366">
        <v>1.0983695652384995E-2</v>
      </c>
      <c r="AH366">
        <v>157.40217391215265</v>
      </c>
      <c r="AI366">
        <v>332.84799999976531</v>
      </c>
      <c r="AJ366">
        <v>269.68319999985397</v>
      </c>
      <c r="AK366">
        <v>0</v>
      </c>
      <c r="AL366">
        <v>0</v>
      </c>
      <c r="AM366" s="481">
        <v>0</v>
      </c>
      <c r="AN366">
        <v>0</v>
      </c>
      <c r="AO366">
        <v>0</v>
      </c>
      <c r="AP366">
        <v>0</v>
      </c>
      <c r="AQ366">
        <v>0</v>
      </c>
      <c r="AR366">
        <v>0</v>
      </c>
      <c r="AS366">
        <v>0</v>
      </c>
      <c r="AT366" s="481">
        <v>0</v>
      </c>
      <c r="AU366">
        <v>0</v>
      </c>
      <c r="AV366">
        <v>0</v>
      </c>
      <c r="AW366">
        <v>0</v>
      </c>
      <c r="AX366">
        <v>264.63679999997839</v>
      </c>
      <c r="AY366">
        <v>130.70078125002328</v>
      </c>
      <c r="AZ366">
        <v>67.052800001576543</v>
      </c>
      <c r="BB366" s="481">
        <v>73.804618275375105</v>
      </c>
      <c r="BC366">
        <v>60.25024810153991</v>
      </c>
      <c r="BD366">
        <v>72.997609876096249</v>
      </c>
      <c r="BV366" s="481">
        <v>10.293090062099509</v>
      </c>
      <c r="BW366">
        <v>0</v>
      </c>
      <c r="BX366">
        <v>0</v>
      </c>
      <c r="BY366">
        <v>97.869565216824412</v>
      </c>
      <c r="BZ366">
        <v>51.630635245935991</v>
      </c>
      <c r="CA366">
        <v>0.14333187237116363</v>
      </c>
      <c r="CB366">
        <v>2.2070652174079441E-2</v>
      </c>
      <c r="CC366">
        <v>138.13172043021768</v>
      </c>
      <c r="CD366">
        <v>0</v>
      </c>
      <c r="CE366">
        <v>0.14333187237116363</v>
      </c>
    </row>
    <row r="367" spans="3:83" ht="15.75" customHeight="1" x14ac:dyDescent="0.2">
      <c r="C367" s="284">
        <v>46250.333333333336</v>
      </c>
      <c r="D367">
        <v>2693.1200000047684</v>
      </c>
      <c r="E367">
        <v>2660.1145507097244</v>
      </c>
      <c r="F367">
        <v>1734.6559999883175</v>
      </c>
      <c r="G367">
        <v>958.46400000154972</v>
      </c>
      <c r="H367">
        <v>250.58016130700707</v>
      </c>
      <c r="I367">
        <v>306.29749152436852</v>
      </c>
      <c r="J367">
        <v>367.43585739284754</v>
      </c>
      <c r="K367" s="481">
        <v>330.17925423383713</v>
      </c>
      <c r="L367">
        <v>476.28149152547121</v>
      </c>
      <c r="M367">
        <v>0</v>
      </c>
      <c r="N367">
        <v>0</v>
      </c>
      <c r="O367">
        <v>0</v>
      </c>
      <c r="P367">
        <v>2.4153043488040566</v>
      </c>
      <c r="Q367">
        <v>100.37982608703896</v>
      </c>
      <c r="R367" s="481">
        <v>0</v>
      </c>
      <c r="S367">
        <v>24.598260870203376</v>
      </c>
      <c r="T367">
        <v>0</v>
      </c>
      <c r="U367">
        <v>0</v>
      </c>
      <c r="V367">
        <v>114.79880966152996</v>
      </c>
      <c r="W367">
        <v>0</v>
      </c>
      <c r="X367">
        <v>92.689440993592143</v>
      </c>
      <c r="Y367" s="481">
        <v>0.48486328125</v>
      </c>
      <c r="Z367">
        <v>19.039790372713469</v>
      </c>
      <c r="AA367">
        <v>90.974022422451526</v>
      </c>
      <c r="AB367">
        <v>28.02795031061396</v>
      </c>
      <c r="AC367">
        <v>105.70988600607961</v>
      </c>
      <c r="AD367">
        <v>0</v>
      </c>
      <c r="AE367">
        <v>0</v>
      </c>
      <c r="AF367" s="481">
        <v>0.16573913043612265</v>
      </c>
      <c r="AG367">
        <v>1.1108695652183087E-2</v>
      </c>
      <c r="AH367">
        <v>146.85326087102294</v>
      </c>
      <c r="AI367">
        <v>318.07040000008419</v>
      </c>
      <c r="AJ367">
        <v>256.01280000060797</v>
      </c>
      <c r="AK367">
        <v>0</v>
      </c>
      <c r="AL367">
        <v>0</v>
      </c>
      <c r="AM367" s="481">
        <v>0</v>
      </c>
      <c r="AN367">
        <v>0</v>
      </c>
      <c r="AO367">
        <v>0</v>
      </c>
      <c r="AP367">
        <v>0</v>
      </c>
      <c r="AQ367">
        <v>0</v>
      </c>
      <c r="AR367">
        <v>0</v>
      </c>
      <c r="AS367">
        <v>0</v>
      </c>
      <c r="AT367" s="481">
        <v>0</v>
      </c>
      <c r="AU367">
        <v>0</v>
      </c>
      <c r="AV367">
        <v>0</v>
      </c>
      <c r="AW367">
        <v>0</v>
      </c>
      <c r="AX367">
        <v>261.55519999982789</v>
      </c>
      <c r="AY367">
        <v>114.76171875</v>
      </c>
      <c r="AZ367">
        <v>58.982399998232722</v>
      </c>
      <c r="BB367" s="481">
        <v>77.499287974671461</v>
      </c>
      <c r="BC367">
        <v>64.121600000187755</v>
      </c>
      <c r="BD367">
        <v>75.232790123671293</v>
      </c>
      <c r="BV367" s="481">
        <v>19.039790372713469</v>
      </c>
      <c r="BW367">
        <v>5.9067796610761434</v>
      </c>
      <c r="BX367">
        <v>1.8176075268797831E-2</v>
      </c>
      <c r="BY367">
        <v>92.870266480371356</v>
      </c>
      <c r="BZ367">
        <v>51.350614754017442</v>
      </c>
      <c r="CA367">
        <v>0.13726881720322126</v>
      </c>
      <c r="CB367">
        <v>3.1252717391453189E-2</v>
      </c>
      <c r="CC367">
        <v>164.625</v>
      </c>
      <c r="CD367">
        <v>0</v>
      </c>
      <c r="CE367">
        <v>0.13726881720322126</v>
      </c>
    </row>
    <row r="368" spans="3:83" ht="15.75" customHeight="1" x14ac:dyDescent="0.2">
      <c r="C368" s="284">
        <v>46250.375</v>
      </c>
      <c r="D368">
        <v>2796.202666670084</v>
      </c>
      <c r="E368">
        <v>2807.1550145149231</v>
      </c>
      <c r="F368">
        <v>1766.6226086914539</v>
      </c>
      <c r="G368">
        <v>1053.3546666651964</v>
      </c>
      <c r="H368">
        <v>247.02891148999333</v>
      </c>
      <c r="I368">
        <v>308.16061548516154</v>
      </c>
      <c r="J368">
        <v>371.91140279173851</v>
      </c>
      <c r="K368" s="481">
        <v>321.89824945479631</v>
      </c>
      <c r="L368">
        <v>506.70453396812081</v>
      </c>
      <c r="M368">
        <v>0</v>
      </c>
      <c r="N368">
        <v>0</v>
      </c>
      <c r="O368">
        <v>0</v>
      </c>
      <c r="P368">
        <v>36.173913042992353</v>
      </c>
      <c r="Q368">
        <v>97.602782608941197</v>
      </c>
      <c r="R368" s="481">
        <v>0</v>
      </c>
      <c r="S368">
        <v>12.109913042746484</v>
      </c>
      <c r="T368">
        <v>0</v>
      </c>
      <c r="U368">
        <v>0</v>
      </c>
      <c r="V368">
        <v>115.66648888960481</v>
      </c>
      <c r="W368">
        <v>0</v>
      </c>
      <c r="X368">
        <v>94.37324340082705</v>
      </c>
      <c r="Y368" s="481">
        <v>0</v>
      </c>
      <c r="Z368">
        <v>24.527562111790758</v>
      </c>
      <c r="AA368">
        <v>107.71290760859847</v>
      </c>
      <c r="AB368">
        <v>28.77926048124209</v>
      </c>
      <c r="AC368">
        <v>94.636988993734121</v>
      </c>
      <c r="AD368">
        <v>0</v>
      </c>
      <c r="AE368">
        <v>0</v>
      </c>
      <c r="AF368" s="481">
        <v>0.16577886863160529</v>
      </c>
      <c r="AG368">
        <v>1.1112771739135496E-2</v>
      </c>
      <c r="AH368">
        <v>135.66912108287215</v>
      </c>
      <c r="AI368">
        <v>334.05440000002272</v>
      </c>
      <c r="AJ368">
        <v>270.14399999938905</v>
      </c>
      <c r="AK368">
        <v>0</v>
      </c>
      <c r="AL368">
        <v>0</v>
      </c>
      <c r="AM368" s="481">
        <v>0</v>
      </c>
      <c r="AN368">
        <v>0</v>
      </c>
      <c r="AO368">
        <v>0</v>
      </c>
      <c r="AP368">
        <v>0</v>
      </c>
      <c r="AQ368">
        <v>0</v>
      </c>
      <c r="AR368">
        <v>0</v>
      </c>
      <c r="AS368">
        <v>0</v>
      </c>
      <c r="AT368" s="481">
        <v>0</v>
      </c>
      <c r="AU368">
        <v>0</v>
      </c>
      <c r="AV368">
        <v>0</v>
      </c>
      <c r="AW368">
        <v>0</v>
      </c>
      <c r="AX368">
        <v>265.90720000024885</v>
      </c>
      <c r="AY368">
        <v>98.448437500046566</v>
      </c>
      <c r="AZ368">
        <v>46.579199999570847</v>
      </c>
      <c r="BB368" s="481">
        <v>81.110937500023283</v>
      </c>
      <c r="BC368">
        <v>66.792101265862584</v>
      </c>
      <c r="BD368">
        <v>78.070683544501662</v>
      </c>
      <c r="BV368" s="481">
        <v>24.527562111790758</v>
      </c>
      <c r="BW368">
        <v>9.5119703388772905</v>
      </c>
      <c r="BX368">
        <v>9.1989247312085354E-3</v>
      </c>
      <c r="BY368">
        <v>122.67741935513914</v>
      </c>
      <c r="BZ368">
        <v>50.512499999953434</v>
      </c>
      <c r="CA368">
        <v>0.15127419354939775</v>
      </c>
      <c r="CB368">
        <v>2.3951598293479037E-2</v>
      </c>
      <c r="CC368">
        <v>162.47500000055879</v>
      </c>
      <c r="CD368">
        <v>0</v>
      </c>
      <c r="CE368">
        <v>0.15127419354939775</v>
      </c>
    </row>
    <row r="369" spans="3:83" ht="15.75" customHeight="1" x14ac:dyDescent="0.2">
      <c r="C369" s="284">
        <v>46250.416666666664</v>
      </c>
      <c r="D369">
        <v>2703.8348985314369</v>
      </c>
      <c r="E369">
        <v>2693.0903188288212</v>
      </c>
      <c r="F369">
        <v>1739.5533913075924</v>
      </c>
      <c r="G369">
        <v>965.71188654005527</v>
      </c>
      <c r="H369">
        <v>219.22085122391582</v>
      </c>
      <c r="I369">
        <v>318.97863875329494</v>
      </c>
      <c r="J369">
        <v>373.07463110238314</v>
      </c>
      <c r="K369" s="481">
        <v>320.41008953005075</v>
      </c>
      <c r="L369">
        <v>506.91661857813597</v>
      </c>
      <c r="M369">
        <v>0</v>
      </c>
      <c r="N369">
        <v>0</v>
      </c>
      <c r="O369">
        <v>0</v>
      </c>
      <c r="P369">
        <v>13.566257355734706</v>
      </c>
      <c r="Q369">
        <v>99.949588875286281</v>
      </c>
      <c r="R369" s="481">
        <v>0</v>
      </c>
      <c r="S369">
        <v>7.9861745350062847</v>
      </c>
      <c r="T369">
        <v>0</v>
      </c>
      <c r="U369">
        <v>0</v>
      </c>
      <c r="V369">
        <v>134.13487131800503</v>
      </c>
      <c r="W369">
        <v>0</v>
      </c>
      <c r="X369">
        <v>92.053775232750922</v>
      </c>
      <c r="Y369" s="481">
        <v>0</v>
      </c>
      <c r="Z369">
        <v>31.364009122655261</v>
      </c>
      <c r="AA369">
        <v>108.9953125002794</v>
      </c>
      <c r="AB369">
        <v>28.424155667889863</v>
      </c>
      <c r="AC369">
        <v>112.625</v>
      </c>
      <c r="AD369">
        <v>0</v>
      </c>
      <c r="AE369">
        <v>0</v>
      </c>
      <c r="AF369" s="481">
        <v>0.16578494623536244</v>
      </c>
      <c r="AG369">
        <v>1.1104619565230678E-2</v>
      </c>
      <c r="AH369">
        <v>134.36348761152476</v>
      </c>
      <c r="AI369">
        <v>318.60800000024028</v>
      </c>
      <c r="AJ369">
        <v>257.15199999976903</v>
      </c>
      <c r="AK369">
        <v>0</v>
      </c>
      <c r="AL369">
        <v>0</v>
      </c>
      <c r="AM369" s="481">
        <v>0</v>
      </c>
      <c r="AN369">
        <v>0</v>
      </c>
      <c r="AO369">
        <v>0</v>
      </c>
      <c r="AP369">
        <v>0</v>
      </c>
      <c r="AQ369">
        <v>0</v>
      </c>
      <c r="AR369">
        <v>0</v>
      </c>
      <c r="AS369">
        <v>0</v>
      </c>
      <c r="AT369" s="481">
        <v>0</v>
      </c>
      <c r="AU369">
        <v>0</v>
      </c>
      <c r="AV369">
        <v>0</v>
      </c>
      <c r="AW369">
        <v>0</v>
      </c>
      <c r="AX369">
        <v>265.9839999997057</v>
      </c>
      <c r="AY369">
        <v>87.834374999976717</v>
      </c>
      <c r="AZ369">
        <v>45.056000001728535</v>
      </c>
      <c r="BB369" s="481">
        <v>81.646894778474234</v>
      </c>
      <c r="BC369">
        <v>67.319898734800518</v>
      </c>
      <c r="BD369">
        <v>79.593316455371678</v>
      </c>
      <c r="BV369" s="481">
        <v>31.364009122655261</v>
      </c>
      <c r="BW369">
        <v>24.014583333395422</v>
      </c>
      <c r="BX369">
        <v>1.2499999979809218E-4</v>
      </c>
      <c r="BY369">
        <v>115.90322580561042</v>
      </c>
      <c r="BZ369">
        <v>50.806250000139698</v>
      </c>
      <c r="CA369">
        <v>0.14967204301046877</v>
      </c>
      <c r="CB369">
        <v>3.5047043010763446E-2</v>
      </c>
      <c r="CC369">
        <v>158.76338797807693</v>
      </c>
      <c r="CD369">
        <v>0</v>
      </c>
      <c r="CE369">
        <v>0.14967204301046877</v>
      </c>
    </row>
    <row r="370" spans="3:83" ht="15.75" customHeight="1" x14ac:dyDescent="0.2">
      <c r="C370" s="284">
        <v>46250.458333333336</v>
      </c>
      <c r="D370">
        <v>2676.2907826304436</v>
      </c>
      <c r="E370">
        <v>2660.2035942077637</v>
      </c>
      <c r="F370">
        <v>1729.1946666538715</v>
      </c>
      <c r="G370">
        <v>957.01878014206886</v>
      </c>
      <c r="H370">
        <v>227.1544406786561</v>
      </c>
      <c r="I370">
        <v>302.47918644174933</v>
      </c>
      <c r="J370">
        <v>363.43322034180164</v>
      </c>
      <c r="K370" s="481">
        <v>332.05369491875172</v>
      </c>
      <c r="L370">
        <v>502.97491525113583</v>
      </c>
      <c r="M370">
        <v>0</v>
      </c>
      <c r="N370">
        <v>0</v>
      </c>
      <c r="O370">
        <v>0</v>
      </c>
      <c r="P370">
        <v>32.324525252915919</v>
      </c>
      <c r="Q370">
        <v>99.964150255080312</v>
      </c>
      <c r="R370" s="481">
        <v>0</v>
      </c>
      <c r="S370">
        <v>3.7898254655301571</v>
      </c>
      <c r="T370">
        <v>0</v>
      </c>
      <c r="U370">
        <v>0</v>
      </c>
      <c r="V370">
        <v>145.99739534873515</v>
      </c>
      <c r="W370">
        <v>0</v>
      </c>
      <c r="X370">
        <v>94.423913043458015</v>
      </c>
      <c r="Y370" s="481">
        <v>0</v>
      </c>
      <c r="Z370">
        <v>38.878615100926254</v>
      </c>
      <c r="AA370">
        <v>105.88693985855207</v>
      </c>
      <c r="AB370">
        <v>28.13819875754416</v>
      </c>
      <c r="AC370">
        <v>104.67812499962747</v>
      </c>
      <c r="AD370">
        <v>0</v>
      </c>
      <c r="AE370">
        <v>0</v>
      </c>
      <c r="AF370" s="481">
        <v>0.16569705470465124</v>
      </c>
      <c r="AG370">
        <v>1.1111413043408902E-2</v>
      </c>
      <c r="AH370">
        <v>147.86956521775573</v>
      </c>
      <c r="AI370">
        <v>311.42399999988265</v>
      </c>
      <c r="AJ370">
        <v>249.94133333303034</v>
      </c>
      <c r="AK370">
        <v>0</v>
      </c>
      <c r="AL370">
        <v>0</v>
      </c>
      <c r="AM370" s="481">
        <v>0</v>
      </c>
      <c r="AN370">
        <v>0</v>
      </c>
      <c r="AO370">
        <v>0</v>
      </c>
      <c r="AP370">
        <v>0</v>
      </c>
      <c r="AQ370">
        <v>0</v>
      </c>
      <c r="AR370">
        <v>0</v>
      </c>
      <c r="AS370">
        <v>0</v>
      </c>
      <c r="AT370" s="481">
        <v>0</v>
      </c>
      <c r="AU370">
        <v>0</v>
      </c>
      <c r="AV370">
        <v>0</v>
      </c>
      <c r="AW370">
        <v>0</v>
      </c>
      <c r="AX370">
        <v>265.91040000040084</v>
      </c>
      <c r="AY370">
        <v>84.001562500023283</v>
      </c>
      <c r="AZ370">
        <v>37.875199999660254</v>
      </c>
      <c r="BB370" s="481">
        <v>82.678706182981841</v>
      </c>
      <c r="BC370">
        <v>68.326399999670684</v>
      </c>
      <c r="BD370">
        <v>79.081316456198692</v>
      </c>
      <c r="BV370" s="481">
        <v>38.878615100926254</v>
      </c>
      <c r="BW370">
        <v>31.743750000023283</v>
      </c>
      <c r="BX370">
        <v>2.0665322582544832E-3</v>
      </c>
      <c r="BY370">
        <v>105.83169705606997</v>
      </c>
      <c r="BZ370">
        <v>51.168749999953434</v>
      </c>
      <c r="CA370">
        <v>0.15253459560426563</v>
      </c>
      <c r="CB370">
        <v>3.0244565217344643E-2</v>
      </c>
      <c r="CC370">
        <v>154.35327868815511</v>
      </c>
      <c r="CD370">
        <v>0</v>
      </c>
      <c r="CE370">
        <v>0.15253459560426563</v>
      </c>
    </row>
    <row r="371" spans="3:83" ht="15.75" customHeight="1" x14ac:dyDescent="0.2">
      <c r="C371" s="284">
        <v>46250.5</v>
      </c>
      <c r="D371">
        <v>2693.0903188586235</v>
      </c>
      <c r="E371">
        <v>2692.5857391357422</v>
      </c>
      <c r="F371">
        <v>1791.3173333406448</v>
      </c>
      <c r="G371">
        <v>920.45727534592152</v>
      </c>
      <c r="H371">
        <v>233.8274973705411</v>
      </c>
      <c r="I371">
        <v>314.48949152603745</v>
      </c>
      <c r="J371">
        <v>357.87932202965021</v>
      </c>
      <c r="K371" s="481">
        <v>332.53966101258993</v>
      </c>
      <c r="L371">
        <v>544.24732203409076</v>
      </c>
      <c r="M371">
        <v>0</v>
      </c>
      <c r="N371">
        <v>0</v>
      </c>
      <c r="O371">
        <v>0</v>
      </c>
      <c r="P371">
        <v>23.040000000037253</v>
      </c>
      <c r="Q371">
        <v>99.795478261075914</v>
      </c>
      <c r="R371" s="481">
        <v>0</v>
      </c>
      <c r="S371">
        <v>3.5839999997988343</v>
      </c>
      <c r="T371">
        <v>0</v>
      </c>
      <c r="U371">
        <v>0</v>
      </c>
      <c r="V371">
        <v>160.23324444424361</v>
      </c>
      <c r="W371">
        <v>0</v>
      </c>
      <c r="X371">
        <v>94.18167701875791</v>
      </c>
      <c r="Y371" s="481">
        <v>0</v>
      </c>
      <c r="Z371">
        <v>43.043672360247001</v>
      </c>
      <c r="AA371">
        <v>107.85049220640212</v>
      </c>
      <c r="AB371">
        <v>28.27795031061396</v>
      </c>
      <c r="AC371">
        <v>120.32997685205191</v>
      </c>
      <c r="AD371">
        <v>0</v>
      </c>
      <c r="AE371">
        <v>0</v>
      </c>
      <c r="AF371" s="481">
        <v>0.16373913042843924</v>
      </c>
      <c r="AG371">
        <v>1.1089673913147635E-2</v>
      </c>
      <c r="AH371">
        <v>148.64130434766412</v>
      </c>
      <c r="AI371">
        <v>325.71519999974407</v>
      </c>
      <c r="AJ371">
        <v>263.37908772006631</v>
      </c>
      <c r="AK371">
        <v>0</v>
      </c>
      <c r="AL371">
        <v>0</v>
      </c>
      <c r="AM371" s="481">
        <v>0</v>
      </c>
      <c r="AN371">
        <v>0</v>
      </c>
      <c r="AO371">
        <v>0</v>
      </c>
      <c r="AP371">
        <v>0</v>
      </c>
      <c r="AQ371">
        <v>0</v>
      </c>
      <c r="AR371">
        <v>0</v>
      </c>
      <c r="AS371">
        <v>0</v>
      </c>
      <c r="AT371" s="481">
        <v>0</v>
      </c>
      <c r="AU371">
        <v>0</v>
      </c>
      <c r="AV371">
        <v>0</v>
      </c>
      <c r="AW371">
        <v>0</v>
      </c>
      <c r="AX371">
        <v>266.42239999957383</v>
      </c>
      <c r="AY371">
        <v>84.619531249976717</v>
      </c>
      <c r="AZ371">
        <v>38.528000000864267</v>
      </c>
      <c r="BB371" s="481">
        <v>80.568920399295166</v>
      </c>
      <c r="BC371">
        <v>66.809600000269711</v>
      </c>
      <c r="BD371">
        <v>77.558683544397354</v>
      </c>
      <c r="BV371" s="481">
        <v>43.043672360247001</v>
      </c>
      <c r="BW371">
        <v>26.95427259884309</v>
      </c>
      <c r="BX371">
        <v>4.1955206872330564E-2</v>
      </c>
      <c r="BY371">
        <v>97.804347826167941</v>
      </c>
      <c r="BZ371">
        <v>51.691666666651145</v>
      </c>
      <c r="CA371">
        <v>0.14948913043645007</v>
      </c>
      <c r="CB371">
        <v>2.1076086956554718E-2</v>
      </c>
      <c r="CC371">
        <v>174.25</v>
      </c>
      <c r="CD371">
        <v>0</v>
      </c>
      <c r="CE371">
        <v>0.14948913043645007</v>
      </c>
    </row>
    <row r="372" spans="3:83" ht="15.75" customHeight="1" x14ac:dyDescent="0.2">
      <c r="C372" s="284">
        <v>46250.541666666664</v>
      </c>
      <c r="D372">
        <v>2774.891594171524</v>
      </c>
      <c r="E372">
        <v>2775.0399999916553</v>
      </c>
      <c r="F372">
        <v>1830.9120000302792</v>
      </c>
      <c r="G372">
        <v>953.12139131128788</v>
      </c>
      <c r="H372">
        <v>257.27117241173983</v>
      </c>
      <c r="I372">
        <v>324.72949152439833</v>
      </c>
      <c r="J372">
        <v>386.58004909753799</v>
      </c>
      <c r="K372" s="481">
        <v>320.25166101753712</v>
      </c>
      <c r="L372">
        <v>548.30861016735435</v>
      </c>
      <c r="M372">
        <v>0</v>
      </c>
      <c r="N372">
        <v>0</v>
      </c>
      <c r="O372">
        <v>0</v>
      </c>
      <c r="P372">
        <v>29.695999999530613</v>
      </c>
      <c r="Q372">
        <v>99.686028985306621</v>
      </c>
      <c r="R372" s="481">
        <v>0</v>
      </c>
      <c r="S372">
        <v>5.6320000002160668</v>
      </c>
      <c r="T372">
        <v>0</v>
      </c>
      <c r="U372">
        <v>0</v>
      </c>
      <c r="V372">
        <v>159.14097777754068</v>
      </c>
      <c r="W372">
        <v>0</v>
      </c>
      <c r="X372">
        <v>94.198447205126286</v>
      </c>
      <c r="Y372" s="481">
        <v>0</v>
      </c>
      <c r="Z372">
        <v>37.667946913803462</v>
      </c>
      <c r="AA372">
        <v>112.17080745380372</v>
      </c>
      <c r="AB372">
        <v>27.775801789481193</v>
      </c>
      <c r="AC372">
        <v>120.08293075673282</v>
      </c>
      <c r="AD372">
        <v>0</v>
      </c>
      <c r="AE372">
        <v>0</v>
      </c>
      <c r="AF372" s="481">
        <v>0.16574661056802142</v>
      </c>
      <c r="AG372">
        <v>1.1003301776327135E-2</v>
      </c>
      <c r="AH372">
        <v>135.77173912990838</v>
      </c>
      <c r="AI372">
        <v>324.8000000002794</v>
      </c>
      <c r="AJ372">
        <v>262.30837894696742</v>
      </c>
      <c r="AK372">
        <v>0</v>
      </c>
      <c r="AL372">
        <v>0</v>
      </c>
      <c r="AM372" s="481">
        <v>0</v>
      </c>
      <c r="AN372">
        <v>0</v>
      </c>
      <c r="AO372">
        <v>0</v>
      </c>
      <c r="AP372">
        <v>0</v>
      </c>
      <c r="AQ372">
        <v>0</v>
      </c>
      <c r="AR372">
        <v>0</v>
      </c>
      <c r="AS372">
        <v>0</v>
      </c>
      <c r="AT372" s="481">
        <v>0</v>
      </c>
      <c r="AU372">
        <v>0</v>
      </c>
      <c r="AV372">
        <v>0</v>
      </c>
      <c r="AW372">
        <v>0</v>
      </c>
      <c r="AX372">
        <v>268.53760000038892</v>
      </c>
      <c r="AY372">
        <v>88.471093749976717</v>
      </c>
      <c r="AZ372">
        <v>35.187199998646975</v>
      </c>
      <c r="BB372" s="481">
        <v>81.625791139202192</v>
      </c>
      <c r="BC372">
        <v>67.814399999566376</v>
      </c>
      <c r="BD372">
        <v>79.315200000070035</v>
      </c>
      <c r="BV372" s="481">
        <v>37.667946913803462</v>
      </c>
      <c r="BW372">
        <v>25.836352401063778</v>
      </c>
      <c r="BX372">
        <v>4.101086956529798E-2</v>
      </c>
      <c r="BY372">
        <v>98.152173912152648</v>
      </c>
      <c r="BZ372">
        <v>52.660416666651145</v>
      </c>
      <c r="CA372">
        <v>0.15942391304270132</v>
      </c>
      <c r="CB372">
        <v>3.6461956521861794E-2</v>
      </c>
      <c r="CC372">
        <v>165.54999999981374</v>
      </c>
      <c r="CD372">
        <v>0</v>
      </c>
      <c r="CE372">
        <v>0.15942391304270132</v>
      </c>
    </row>
    <row r="373" spans="3:83" ht="15.75" customHeight="1" x14ac:dyDescent="0.2">
      <c r="C373" s="284">
        <v>46250.583333333336</v>
      </c>
      <c r="D373">
        <v>2840.0417391359806</v>
      </c>
      <c r="E373">
        <v>2824.102956533432</v>
      </c>
      <c r="F373">
        <v>1818.6239999830723</v>
      </c>
      <c r="G373">
        <v>1032.1920000016689</v>
      </c>
      <c r="H373">
        <v>267.67448275908828</v>
      </c>
      <c r="I373">
        <v>332.59920150786638</v>
      </c>
      <c r="J373">
        <v>384.73920180648565</v>
      </c>
      <c r="K373" s="481">
        <v>296.81652429699898</v>
      </c>
      <c r="L373">
        <v>532.31782161816955</v>
      </c>
      <c r="M373">
        <v>0</v>
      </c>
      <c r="N373">
        <v>0</v>
      </c>
      <c r="O373">
        <v>0</v>
      </c>
      <c r="P373">
        <v>34.994086956605315</v>
      </c>
      <c r="Q373">
        <v>99.527111111208797</v>
      </c>
      <c r="R373" s="481">
        <v>0</v>
      </c>
      <c r="S373">
        <v>13.824000000022352</v>
      </c>
      <c r="T373">
        <v>0</v>
      </c>
      <c r="U373">
        <v>0</v>
      </c>
      <c r="V373">
        <v>138.17569082137197</v>
      </c>
      <c r="W373">
        <v>0</v>
      </c>
      <c r="X373">
        <v>93.896875000093132</v>
      </c>
      <c r="Y373" s="481">
        <v>0</v>
      </c>
      <c r="Z373">
        <v>31.711718750011642</v>
      </c>
      <c r="AA373">
        <v>111.17457298142835</v>
      </c>
      <c r="AB373">
        <v>28.532330974470824</v>
      </c>
      <c r="AC373">
        <v>122.12146739196032</v>
      </c>
      <c r="AD373">
        <v>0</v>
      </c>
      <c r="AE373">
        <v>0</v>
      </c>
      <c r="AF373" s="481">
        <v>0.16374193549199845</v>
      </c>
      <c r="AG373">
        <v>1.0983870967720577E-2</v>
      </c>
      <c r="AH373">
        <v>113.94530154298991</v>
      </c>
      <c r="AI373">
        <v>320.21119999978691</v>
      </c>
      <c r="AJ373">
        <v>258.25279999990016</v>
      </c>
      <c r="AK373">
        <v>0</v>
      </c>
      <c r="AL373">
        <v>0</v>
      </c>
      <c r="AM373" s="481">
        <v>0</v>
      </c>
      <c r="AN373">
        <v>0</v>
      </c>
      <c r="AO373">
        <v>0</v>
      </c>
      <c r="AP373">
        <v>0</v>
      </c>
      <c r="AQ373">
        <v>0</v>
      </c>
      <c r="AR373">
        <v>0</v>
      </c>
      <c r="AS373">
        <v>0</v>
      </c>
      <c r="AT373" s="481">
        <v>0</v>
      </c>
      <c r="AU373">
        <v>0</v>
      </c>
      <c r="AV373">
        <v>0</v>
      </c>
      <c r="AW373">
        <v>0</v>
      </c>
      <c r="AX373">
        <v>264.63679999997839</v>
      </c>
      <c r="AY373">
        <v>117.13749999995343</v>
      </c>
      <c r="AZ373">
        <v>38.387199999764562</v>
      </c>
      <c r="BB373" s="481">
        <v>83.1015625</v>
      </c>
      <c r="BC373">
        <v>68.230400000698864</v>
      </c>
      <c r="BD373">
        <v>79.780293670482934</v>
      </c>
      <c r="BV373" s="481">
        <v>31.711718750011642</v>
      </c>
      <c r="BW373">
        <v>27.591666666674428</v>
      </c>
      <c r="BX373">
        <v>2.0279891304312514E-2</v>
      </c>
      <c r="BY373">
        <v>96.878447873517871</v>
      </c>
      <c r="BZ373">
        <v>55.433333333348855</v>
      </c>
      <c r="CA373">
        <v>0.1630434782600787</v>
      </c>
      <c r="CB373">
        <v>3.7919004207424223E-2</v>
      </c>
      <c r="CC373">
        <v>165.66639344301075</v>
      </c>
      <c r="CD373">
        <v>0</v>
      </c>
      <c r="CE373">
        <v>0.1630434782600787</v>
      </c>
    </row>
    <row r="374" spans="3:83" ht="15.75" customHeight="1" x14ac:dyDescent="0.2">
      <c r="C374" s="284">
        <v>46250.625</v>
      </c>
      <c r="D374">
        <v>2938.5238260924816</v>
      </c>
      <c r="E374">
        <v>2941.6997101306915</v>
      </c>
      <c r="F374">
        <v>1923.0719999969006</v>
      </c>
      <c r="G374">
        <v>1030.0549565255642</v>
      </c>
      <c r="H374">
        <v>358.53233898431063</v>
      </c>
      <c r="I374">
        <v>330.15442560985684</v>
      </c>
      <c r="J374">
        <v>389.21176831424236</v>
      </c>
      <c r="K374" s="481">
        <v>313.34862824529409</v>
      </c>
      <c r="L374">
        <v>536.39105974137783</v>
      </c>
      <c r="M374">
        <v>0</v>
      </c>
      <c r="N374">
        <v>0</v>
      </c>
      <c r="O374">
        <v>0</v>
      </c>
      <c r="P374">
        <v>55.939807780086994</v>
      </c>
      <c r="Q374">
        <v>99.652466778177768</v>
      </c>
      <c r="R374" s="481">
        <v>0</v>
      </c>
      <c r="S374">
        <v>21.622153845615685</v>
      </c>
      <c r="T374">
        <v>0</v>
      </c>
      <c r="U374">
        <v>0</v>
      </c>
      <c r="V374">
        <v>178.05983408261091</v>
      </c>
      <c r="W374">
        <v>0</v>
      </c>
      <c r="X374">
        <v>94.003124999813735</v>
      </c>
      <c r="Y374" s="481">
        <v>0.490234375</v>
      </c>
      <c r="Z374">
        <v>27.91070700698765</v>
      </c>
      <c r="AA374">
        <v>113.26874999981374</v>
      </c>
      <c r="AB374">
        <v>28.283482142724097</v>
      </c>
      <c r="AC374">
        <v>113.67499999981374</v>
      </c>
      <c r="AD374">
        <v>0</v>
      </c>
      <c r="AE374">
        <v>0</v>
      </c>
      <c r="AF374" s="481">
        <v>0.16574193547785399</v>
      </c>
      <c r="AG374">
        <v>1.1108870967746043E-2</v>
      </c>
      <c r="AH374">
        <v>128.69354838784784</v>
      </c>
      <c r="AI374">
        <v>319.14597209310159</v>
      </c>
      <c r="AJ374">
        <v>257.96754285786301</v>
      </c>
      <c r="AK374">
        <v>0</v>
      </c>
      <c r="AL374">
        <v>0</v>
      </c>
      <c r="AM374" s="481">
        <v>0</v>
      </c>
      <c r="AN374">
        <v>0</v>
      </c>
      <c r="AO374">
        <v>0</v>
      </c>
      <c r="AP374">
        <v>0</v>
      </c>
      <c r="AQ374">
        <v>0</v>
      </c>
      <c r="AR374">
        <v>0</v>
      </c>
      <c r="AS374">
        <v>0</v>
      </c>
      <c r="AT374" s="481">
        <v>0</v>
      </c>
      <c r="AU374">
        <v>0</v>
      </c>
      <c r="AV374">
        <v>0</v>
      </c>
      <c r="AW374">
        <v>0</v>
      </c>
      <c r="AX374">
        <v>265.72800000011921</v>
      </c>
      <c r="AY374">
        <v>152.91250000009313</v>
      </c>
      <c r="AZ374">
        <v>44.031999999657273</v>
      </c>
      <c r="BB374" s="481">
        <v>81.998437499976717</v>
      </c>
      <c r="BC374">
        <v>67.833599999547005</v>
      </c>
      <c r="BD374">
        <v>79.598906328901649</v>
      </c>
      <c r="BV374" s="481">
        <v>27.91070700698765</v>
      </c>
      <c r="BW374">
        <v>24.096875000046566</v>
      </c>
      <c r="BX374">
        <v>1.5999999999849024E-2</v>
      </c>
      <c r="BY374">
        <v>97.397849461063743</v>
      </c>
      <c r="BZ374">
        <v>55.889583333395422</v>
      </c>
      <c r="CA374">
        <v>0.16374544179598161</v>
      </c>
      <c r="CB374">
        <v>4.1491935483918496E-2</v>
      </c>
      <c r="CC374">
        <v>173.03360655717552</v>
      </c>
      <c r="CD374">
        <v>0</v>
      </c>
      <c r="CE374">
        <v>0.16374544179598161</v>
      </c>
    </row>
    <row r="375" spans="3:83" ht="15.75" customHeight="1" x14ac:dyDescent="0.2">
      <c r="C375" s="284">
        <v>46250.666666666664</v>
      </c>
      <c r="D375">
        <v>2944.6975072622299</v>
      </c>
      <c r="E375">
        <v>2924.5440000295639</v>
      </c>
      <c r="F375">
        <v>1911.9415652155876</v>
      </c>
      <c r="G375">
        <v>1046.2757101356983</v>
      </c>
      <c r="H375">
        <v>334.33166101574898</v>
      </c>
      <c r="I375">
        <v>326.22052388265729</v>
      </c>
      <c r="J375">
        <v>386.7452152967453</v>
      </c>
      <c r="K375" s="481">
        <v>319.52441551536322</v>
      </c>
      <c r="L375">
        <v>530.61134463176131</v>
      </c>
      <c r="M375">
        <v>0</v>
      </c>
      <c r="N375">
        <v>0</v>
      </c>
      <c r="O375">
        <v>0</v>
      </c>
      <c r="P375">
        <v>42.794791958294809</v>
      </c>
      <c r="Q375">
        <v>97.11410176474601</v>
      </c>
      <c r="R375" s="481">
        <v>0</v>
      </c>
      <c r="S375">
        <v>35.754182996228337</v>
      </c>
      <c r="T375">
        <v>0</v>
      </c>
      <c r="U375">
        <v>0</v>
      </c>
      <c r="V375">
        <v>149.68865042738616</v>
      </c>
      <c r="W375">
        <v>0</v>
      </c>
      <c r="X375">
        <v>91.459006211254746</v>
      </c>
      <c r="Y375" s="481">
        <v>0</v>
      </c>
      <c r="Z375">
        <v>17.762845960794948</v>
      </c>
      <c r="AA375">
        <v>95.728124999906868</v>
      </c>
      <c r="AB375">
        <v>28.279017857275903</v>
      </c>
      <c r="AC375">
        <v>120.83047839533538</v>
      </c>
      <c r="AD375">
        <v>0</v>
      </c>
      <c r="AE375">
        <v>0</v>
      </c>
      <c r="AF375" s="481">
        <v>0.16574193547785399</v>
      </c>
      <c r="AG375">
        <v>1.0983870967720577E-2</v>
      </c>
      <c r="AH375">
        <v>134.91935483831912</v>
      </c>
      <c r="AI375">
        <v>321.08442790689878</v>
      </c>
      <c r="AJ375">
        <v>259.31885714270175</v>
      </c>
      <c r="AK375">
        <v>0</v>
      </c>
      <c r="AL375">
        <v>0</v>
      </c>
      <c r="AM375" s="481">
        <v>0</v>
      </c>
      <c r="AN375">
        <v>0</v>
      </c>
      <c r="AO375">
        <v>0</v>
      </c>
      <c r="AP375">
        <v>0</v>
      </c>
      <c r="AQ375">
        <v>0</v>
      </c>
      <c r="AR375">
        <v>0</v>
      </c>
      <c r="AS375">
        <v>0</v>
      </c>
      <c r="AT375" s="481">
        <v>0</v>
      </c>
      <c r="AU375">
        <v>0</v>
      </c>
      <c r="AV375">
        <v>0</v>
      </c>
      <c r="AW375">
        <v>0</v>
      </c>
      <c r="AX375">
        <v>267.51999999955297</v>
      </c>
      <c r="AY375">
        <v>133.59999999997672</v>
      </c>
      <c r="AZ375">
        <v>53.247999999672174</v>
      </c>
      <c r="BB375" s="481">
        <v>81.9375</v>
      </c>
      <c r="BC375">
        <v>68.345599999651313</v>
      </c>
      <c r="BD375">
        <v>79.590400001034141</v>
      </c>
      <c r="BV375" s="481">
        <v>17.762845960794948</v>
      </c>
      <c r="BW375">
        <v>4.40625</v>
      </c>
      <c r="BX375">
        <v>9.9227150539036302E-3</v>
      </c>
      <c r="BY375">
        <v>147.7311827968806</v>
      </c>
      <c r="BZ375">
        <v>53.337499999906868</v>
      </c>
      <c r="CA375">
        <v>0.14075806451546669</v>
      </c>
      <c r="CB375">
        <v>4.0936827957011701E-2</v>
      </c>
      <c r="CC375">
        <v>169.27203389815986</v>
      </c>
      <c r="CD375">
        <v>0</v>
      </c>
      <c r="CE375">
        <v>0.14075806451546669</v>
      </c>
    </row>
    <row r="376" spans="3:83" ht="15.75" customHeight="1" x14ac:dyDescent="0.2">
      <c r="C376" s="284">
        <v>46250.708333333336</v>
      </c>
      <c r="D376">
        <v>2988.0320000052452</v>
      </c>
      <c r="E376">
        <v>2992.8106666505337</v>
      </c>
      <c r="F376">
        <v>1922.2630305290222</v>
      </c>
      <c r="G376">
        <v>1084.356637686491</v>
      </c>
      <c r="H376">
        <v>351.41857627406716</v>
      </c>
      <c r="I376">
        <v>340.66381509974599</v>
      </c>
      <c r="J376">
        <v>381.5232231169939</v>
      </c>
      <c r="K376" s="481">
        <v>326.11626245081425</v>
      </c>
      <c r="L376">
        <v>514.318712644279</v>
      </c>
      <c r="M376">
        <v>0</v>
      </c>
      <c r="N376">
        <v>0</v>
      </c>
      <c r="O376">
        <v>0</v>
      </c>
      <c r="P376">
        <v>53.151313304901123</v>
      </c>
      <c r="Q376">
        <v>99.519421794917434</v>
      </c>
      <c r="R376" s="481">
        <v>0</v>
      </c>
      <c r="S376">
        <v>48.830271853134036</v>
      </c>
      <c r="T376">
        <v>0</v>
      </c>
      <c r="U376">
        <v>0</v>
      </c>
      <c r="V376">
        <v>141.10136274620891</v>
      </c>
      <c r="W376">
        <v>0</v>
      </c>
      <c r="X376">
        <v>94.190993788652122</v>
      </c>
      <c r="Y376" s="481">
        <v>0.5048828125</v>
      </c>
      <c r="Z376">
        <v>11.71619130630279</v>
      </c>
      <c r="AA376">
        <v>104.6888004662469</v>
      </c>
      <c r="AB376">
        <v>28.277810534927994</v>
      </c>
      <c r="AC376">
        <v>117.14324054867029</v>
      </c>
      <c r="AD376">
        <v>0</v>
      </c>
      <c r="AE376">
        <v>0</v>
      </c>
      <c r="AF376" s="481">
        <v>0.16574193548876792</v>
      </c>
      <c r="AG376">
        <v>1.1108870967746043E-2</v>
      </c>
      <c r="AH376">
        <v>143.0161290327087</v>
      </c>
      <c r="AI376">
        <v>315.77920000022277</v>
      </c>
      <c r="AJ376">
        <v>254.71999999973923</v>
      </c>
      <c r="AK376">
        <v>0</v>
      </c>
      <c r="AL376">
        <v>0</v>
      </c>
      <c r="AM376" s="481">
        <v>0</v>
      </c>
      <c r="AN376">
        <v>0</v>
      </c>
      <c r="AO376">
        <v>0</v>
      </c>
      <c r="AP376">
        <v>0</v>
      </c>
      <c r="AQ376">
        <v>0</v>
      </c>
      <c r="AR376">
        <v>0</v>
      </c>
      <c r="AS376">
        <v>0</v>
      </c>
      <c r="AT376" s="481">
        <v>0</v>
      </c>
      <c r="AU376">
        <v>0</v>
      </c>
      <c r="AV376">
        <v>0</v>
      </c>
      <c r="AW376">
        <v>0</v>
      </c>
      <c r="AX376">
        <v>267.00800000037998</v>
      </c>
      <c r="AY376">
        <v>141.59609374997672</v>
      </c>
      <c r="AZ376">
        <v>70.508799999952316</v>
      </c>
      <c r="BB376" s="481">
        <v>80.734375</v>
      </c>
      <c r="BC376">
        <v>66.283746834844351</v>
      </c>
      <c r="BD376">
        <v>76.551048100925982</v>
      </c>
      <c r="BV376" s="481">
        <v>11.71619130630279</v>
      </c>
      <c r="BW376">
        <v>0</v>
      </c>
      <c r="BX376">
        <v>2.5479166666627862E-2</v>
      </c>
      <c r="BY376">
        <v>105.88172042928636</v>
      </c>
      <c r="BZ376">
        <v>53.293749999953434</v>
      </c>
      <c r="CA376">
        <v>0.15727419354880112</v>
      </c>
      <c r="CB376">
        <v>3.9365591397654498E-2</v>
      </c>
      <c r="CC376">
        <v>169.8862994350493</v>
      </c>
      <c r="CD376">
        <v>0</v>
      </c>
      <c r="CE376">
        <v>0.15727419354880112</v>
      </c>
    </row>
    <row r="377" spans="3:83" ht="15.75" customHeight="1" x14ac:dyDescent="0.2">
      <c r="C377" s="284">
        <v>46250.75</v>
      </c>
      <c r="D377">
        <v>3002.3679999709129</v>
      </c>
      <c r="E377">
        <v>3014.3591884076595</v>
      </c>
      <c r="F377">
        <v>1932.9634042680264</v>
      </c>
      <c r="G377">
        <v>1090.9606956541538</v>
      </c>
      <c r="H377">
        <v>388.44790648669004</v>
      </c>
      <c r="I377">
        <v>343.26562711969018</v>
      </c>
      <c r="J377">
        <v>361.36128112673759</v>
      </c>
      <c r="K377" s="481">
        <v>333.23389831185341</v>
      </c>
      <c r="L377">
        <v>501.41407831385732</v>
      </c>
      <c r="M377">
        <v>0</v>
      </c>
      <c r="N377">
        <v>0</v>
      </c>
      <c r="O377">
        <v>0</v>
      </c>
      <c r="P377">
        <v>47.104000000283122</v>
      </c>
      <c r="Q377">
        <v>97.480347826145589</v>
      </c>
      <c r="R377" s="481">
        <v>0</v>
      </c>
      <c r="S377">
        <v>69.81008695717901</v>
      </c>
      <c r="T377">
        <v>0</v>
      </c>
      <c r="U377">
        <v>0</v>
      </c>
      <c r="V377">
        <v>156.00163100473583</v>
      </c>
      <c r="W377">
        <v>0</v>
      </c>
      <c r="X377">
        <v>94.335403726901859</v>
      </c>
      <c r="Y377" s="481">
        <v>0</v>
      </c>
      <c r="Z377">
        <v>1.4215838509262539</v>
      </c>
      <c r="AA377">
        <v>99.298699534032494</v>
      </c>
      <c r="AB377">
        <v>28.034786514937878</v>
      </c>
      <c r="AC377">
        <v>114.04347826074809</v>
      </c>
      <c r="AD377">
        <v>0</v>
      </c>
      <c r="AE377">
        <v>0</v>
      </c>
      <c r="AF377" s="481">
        <v>0.16574193547785399</v>
      </c>
      <c r="AG377">
        <v>1.1041666666869787E-2</v>
      </c>
      <c r="AH377">
        <v>148.88709677383304</v>
      </c>
      <c r="AI377">
        <v>297.08799999998882</v>
      </c>
      <c r="AJ377">
        <v>238.7839999999851</v>
      </c>
      <c r="AK377">
        <v>0</v>
      </c>
      <c r="AL377">
        <v>0</v>
      </c>
      <c r="AM377" s="481">
        <v>0</v>
      </c>
      <c r="AN377">
        <v>0</v>
      </c>
      <c r="AO377">
        <v>0</v>
      </c>
      <c r="AP377">
        <v>0</v>
      </c>
      <c r="AQ377">
        <v>0</v>
      </c>
      <c r="AR377">
        <v>0</v>
      </c>
      <c r="AS377">
        <v>0</v>
      </c>
      <c r="AT377" s="481">
        <v>0</v>
      </c>
      <c r="AU377">
        <v>0</v>
      </c>
      <c r="AV377">
        <v>0</v>
      </c>
      <c r="AW377">
        <v>0</v>
      </c>
      <c r="AX377">
        <v>265.99360000016168</v>
      </c>
      <c r="AY377">
        <v>153.22265625</v>
      </c>
      <c r="AZ377">
        <v>72.19200000166893</v>
      </c>
      <c r="BB377" s="481">
        <v>81.606249999953434</v>
      </c>
      <c r="BC377">
        <v>67.31625316478312</v>
      </c>
      <c r="BD377">
        <v>78.56859634257853</v>
      </c>
      <c r="BV377" s="481">
        <v>1.4215838509262539</v>
      </c>
      <c r="BW377">
        <v>0</v>
      </c>
      <c r="BX377">
        <v>1.2848118279634946E-2</v>
      </c>
      <c r="BY377">
        <v>93.139784947037697</v>
      </c>
      <c r="BZ377">
        <v>52.131250000093132</v>
      </c>
      <c r="CA377">
        <v>0.15820967741910863</v>
      </c>
      <c r="CB377">
        <v>3.8896505376442292E-2</v>
      </c>
      <c r="CC377">
        <v>180.40373563207686</v>
      </c>
      <c r="CD377">
        <v>0</v>
      </c>
      <c r="CE377">
        <v>0.15820967741910863</v>
      </c>
    </row>
    <row r="378" spans="3:83" ht="15.75" customHeight="1" x14ac:dyDescent="0.2">
      <c r="C378" s="284">
        <v>46250.791666666664</v>
      </c>
      <c r="D378">
        <v>2934.7840000092983</v>
      </c>
      <c r="E378">
        <v>2918.4890434741974</v>
      </c>
      <c r="F378">
        <v>1891.6693333387375</v>
      </c>
      <c r="G378">
        <v>1042.0906666666269</v>
      </c>
      <c r="H378">
        <v>381.28742768988013</v>
      </c>
      <c r="I378">
        <v>353.38749629259109</v>
      </c>
      <c r="J378">
        <v>350.09162504971027</v>
      </c>
      <c r="K378" s="481">
        <v>315.18372880667448</v>
      </c>
      <c r="L378">
        <v>455.23405657336116</v>
      </c>
      <c r="M378">
        <v>0</v>
      </c>
      <c r="N378">
        <v>0</v>
      </c>
      <c r="O378">
        <v>0</v>
      </c>
      <c r="P378">
        <v>42.150956521742046</v>
      </c>
      <c r="Q378">
        <v>100.0236521740444</v>
      </c>
      <c r="R378" s="481">
        <v>0</v>
      </c>
      <c r="S378">
        <v>71.25704347807914</v>
      </c>
      <c r="T378">
        <v>0</v>
      </c>
      <c r="U378">
        <v>0</v>
      </c>
      <c r="V378">
        <v>142.75771980732679</v>
      </c>
      <c r="W378">
        <v>0</v>
      </c>
      <c r="X378">
        <v>94.268633540254086</v>
      </c>
      <c r="Y378" s="481">
        <v>0.505859375</v>
      </c>
      <c r="Z378">
        <v>0</v>
      </c>
      <c r="AA378">
        <v>111.61123835388571</v>
      </c>
      <c r="AB378">
        <v>28.285714285448194</v>
      </c>
      <c r="AC378">
        <v>111.18905279505998</v>
      </c>
      <c r="AD378">
        <v>0</v>
      </c>
      <c r="AE378">
        <v>0</v>
      </c>
      <c r="AF378" s="481">
        <v>0.16774193548917538</v>
      </c>
      <c r="AG378">
        <v>1.1051075268824206E-2</v>
      </c>
      <c r="AH378">
        <v>128.69354838691652</v>
      </c>
      <c r="AI378">
        <v>303.81119999988005</v>
      </c>
      <c r="AJ378">
        <v>243.51843902468681</v>
      </c>
      <c r="AK378">
        <v>0</v>
      </c>
      <c r="AL378">
        <v>0</v>
      </c>
      <c r="AM378" s="481">
        <v>0</v>
      </c>
      <c r="AN378">
        <v>0</v>
      </c>
      <c r="AO378">
        <v>0</v>
      </c>
      <c r="AP378">
        <v>0</v>
      </c>
      <c r="AQ378">
        <v>0</v>
      </c>
      <c r="AR378">
        <v>0</v>
      </c>
      <c r="AS378">
        <v>0</v>
      </c>
      <c r="AT378" s="481">
        <v>0</v>
      </c>
      <c r="AU378">
        <v>0</v>
      </c>
      <c r="AV378">
        <v>0</v>
      </c>
      <c r="AW378">
        <v>0</v>
      </c>
      <c r="AX378">
        <v>278.6879999996163</v>
      </c>
      <c r="AY378">
        <v>157.2734375</v>
      </c>
      <c r="AZ378">
        <v>73.19679999910295</v>
      </c>
      <c r="BB378" s="481">
        <v>73.264062499976717</v>
      </c>
      <c r="BC378">
        <v>59.846400000154972</v>
      </c>
      <c r="BD378">
        <v>72.957155555486679</v>
      </c>
      <c r="BV378" s="481">
        <v>0</v>
      </c>
      <c r="BW378">
        <v>0</v>
      </c>
      <c r="BX378">
        <v>1.1874999997871782E-3</v>
      </c>
      <c r="BY378">
        <v>95.204301074147224</v>
      </c>
      <c r="BZ378">
        <v>52.050000000046566</v>
      </c>
      <c r="CA378">
        <v>0.1504677419352447</v>
      </c>
      <c r="CB378">
        <v>2.8716397849620989E-2</v>
      </c>
      <c r="CC378">
        <v>153.92959770187736</v>
      </c>
      <c r="CD378">
        <v>0</v>
      </c>
      <c r="CE378">
        <v>0.1504677419352447</v>
      </c>
    </row>
    <row r="379" spans="3:83" ht="15.75" customHeight="1" x14ac:dyDescent="0.2">
      <c r="C379" s="284">
        <v>46250.833333333336</v>
      </c>
      <c r="D379">
        <v>2938.1973333358765</v>
      </c>
      <c r="E379">
        <v>2921.3384347856045</v>
      </c>
      <c r="F379">
        <v>1922.2409275174141</v>
      </c>
      <c r="G379">
        <v>1043.1146666556597</v>
      </c>
      <c r="H379">
        <v>377.96039463579655</v>
      </c>
      <c r="I379">
        <v>346.50782573968172</v>
      </c>
      <c r="J379">
        <v>337.95617856830359</v>
      </c>
      <c r="K379" s="481">
        <v>327.54115254431963</v>
      </c>
      <c r="L379">
        <v>512.63685868307948</v>
      </c>
      <c r="M379">
        <v>0</v>
      </c>
      <c r="N379">
        <v>0</v>
      </c>
      <c r="O379">
        <v>0</v>
      </c>
      <c r="P379">
        <v>39.268173912540078</v>
      </c>
      <c r="Q379">
        <v>99.987787439953536</v>
      </c>
      <c r="R379" s="481">
        <v>0</v>
      </c>
      <c r="S379">
        <v>72.03617391269654</v>
      </c>
      <c r="T379">
        <v>0</v>
      </c>
      <c r="U379">
        <v>0</v>
      </c>
      <c r="V379">
        <v>141.80297584552318</v>
      </c>
      <c r="W379">
        <v>0</v>
      </c>
      <c r="X379">
        <v>94.964712732937187</v>
      </c>
      <c r="Y379" s="481">
        <v>0.48388671875</v>
      </c>
      <c r="Z379">
        <v>0</v>
      </c>
      <c r="AA379">
        <v>104.28105590073392</v>
      </c>
      <c r="AB379">
        <v>28.444099379237741</v>
      </c>
      <c r="AC379">
        <v>112.58750000037253</v>
      </c>
      <c r="AD379">
        <v>0</v>
      </c>
      <c r="AE379">
        <v>0</v>
      </c>
      <c r="AF379" s="481">
        <v>0.16775829827383859</v>
      </c>
      <c r="AG379">
        <v>1.1109776764669732E-2</v>
      </c>
      <c r="AH379">
        <v>141.12903225887567</v>
      </c>
      <c r="AI379">
        <v>307.37919999985024</v>
      </c>
      <c r="AJ379">
        <v>247.00316097587347</v>
      </c>
      <c r="AK379">
        <v>0</v>
      </c>
      <c r="AL379">
        <v>0</v>
      </c>
      <c r="AM379" s="481">
        <v>0</v>
      </c>
      <c r="AN379">
        <v>0</v>
      </c>
      <c r="AO379">
        <v>0</v>
      </c>
      <c r="AP379">
        <v>0</v>
      </c>
      <c r="AQ379">
        <v>0</v>
      </c>
      <c r="AR379">
        <v>0</v>
      </c>
      <c r="AS379">
        <v>0</v>
      </c>
      <c r="AT379" s="481">
        <v>0</v>
      </c>
      <c r="AU379">
        <v>0</v>
      </c>
      <c r="AV379">
        <v>0</v>
      </c>
      <c r="AW379">
        <v>0</v>
      </c>
      <c r="AX379">
        <v>282.87999999988824</v>
      </c>
      <c r="AY379">
        <v>159.75</v>
      </c>
      <c r="AZ379">
        <v>73.216000000014901</v>
      </c>
      <c r="BB379" s="481">
        <v>73.092187500093132</v>
      </c>
      <c r="BC379">
        <v>59.558400000445545</v>
      </c>
      <c r="BD379">
        <v>71.92012151889503</v>
      </c>
      <c r="BV379" s="481">
        <v>0</v>
      </c>
      <c r="BW379">
        <v>0</v>
      </c>
      <c r="BX379">
        <v>2.2133064516310696E-2</v>
      </c>
      <c r="BY379">
        <v>100.07526881806552</v>
      </c>
      <c r="BZ379">
        <v>50.662090163910761</v>
      </c>
      <c r="CA379">
        <v>0.14833870967777329</v>
      </c>
      <c r="CB379">
        <v>1.8670698924552198E-2</v>
      </c>
      <c r="CC379">
        <v>185.72104519698769</v>
      </c>
      <c r="CD379">
        <v>0</v>
      </c>
      <c r="CE379">
        <v>0.14833870967777329</v>
      </c>
    </row>
    <row r="380" spans="3:83" ht="15.75" customHeight="1" x14ac:dyDescent="0.2">
      <c r="C380" s="284">
        <v>46250.875</v>
      </c>
      <c r="D380">
        <v>2889.0453333258629</v>
      </c>
      <c r="E380">
        <v>2889.2827826142311</v>
      </c>
      <c r="F380">
        <v>1889.769739151001</v>
      </c>
      <c r="G380">
        <v>1002.1546666771173</v>
      </c>
      <c r="H380">
        <v>359.64962711557746</v>
      </c>
      <c r="I380">
        <v>346.52016364783049</v>
      </c>
      <c r="J380">
        <v>356.90738982707262</v>
      </c>
      <c r="K380" s="481">
        <v>337.26047457754612</v>
      </c>
      <c r="L380">
        <v>493.18616949021816</v>
      </c>
      <c r="M380">
        <v>0</v>
      </c>
      <c r="N380">
        <v>0</v>
      </c>
      <c r="O380">
        <v>0</v>
      </c>
      <c r="P380">
        <v>39.501913043670356</v>
      </c>
      <c r="Q380">
        <v>99.783111110795289</v>
      </c>
      <c r="R380" s="481">
        <v>0</v>
      </c>
      <c r="S380">
        <v>72.080695652402937</v>
      </c>
      <c r="T380">
        <v>0</v>
      </c>
      <c r="U380">
        <v>0</v>
      </c>
      <c r="V380">
        <v>127.05391304288059</v>
      </c>
      <c r="W380">
        <v>0</v>
      </c>
      <c r="X380">
        <v>94.431249999906868</v>
      </c>
      <c r="Y380" s="481">
        <v>0</v>
      </c>
      <c r="Z380">
        <v>0</v>
      </c>
      <c r="AA380">
        <v>104.64443923579529</v>
      </c>
      <c r="AB380">
        <v>28.035714285448194</v>
      </c>
      <c r="AC380">
        <v>110.85388198681176</v>
      </c>
      <c r="AD380">
        <v>0</v>
      </c>
      <c r="AE380">
        <v>0</v>
      </c>
      <c r="AF380" s="481">
        <v>0.16773913042561617</v>
      </c>
      <c r="AG380">
        <v>1.0983695652384995E-2</v>
      </c>
      <c r="AH380">
        <v>150.54207573551685</v>
      </c>
      <c r="AI380">
        <v>305.45920000015758</v>
      </c>
      <c r="AJ380">
        <v>245.45280000008643</v>
      </c>
      <c r="AK380">
        <v>0</v>
      </c>
      <c r="AL380">
        <v>0</v>
      </c>
      <c r="AM380" s="481">
        <v>0</v>
      </c>
      <c r="AN380">
        <v>0</v>
      </c>
      <c r="AO380">
        <v>0</v>
      </c>
      <c r="AP380">
        <v>0</v>
      </c>
      <c r="AQ380">
        <v>0</v>
      </c>
      <c r="AR380">
        <v>0</v>
      </c>
      <c r="AS380">
        <v>0</v>
      </c>
      <c r="AT380" s="481">
        <v>0</v>
      </c>
      <c r="AU380">
        <v>0</v>
      </c>
      <c r="AV380">
        <v>0</v>
      </c>
      <c r="AW380">
        <v>0</v>
      </c>
      <c r="AX380">
        <v>284.40320000005886</v>
      </c>
      <c r="AY380">
        <v>160.1875</v>
      </c>
      <c r="AZ380">
        <v>73.369599999859929</v>
      </c>
      <c r="BB380" s="481">
        <v>73.728124999906868</v>
      </c>
      <c r="BC380">
        <v>60.069427847862244</v>
      </c>
      <c r="BD380">
        <v>73.468759493902326</v>
      </c>
      <c r="BV380" s="481">
        <v>0</v>
      </c>
      <c r="BW380">
        <v>0</v>
      </c>
      <c r="BX380">
        <v>3.4147506135923322E-2</v>
      </c>
      <c r="BY380">
        <v>100.81100981682539</v>
      </c>
      <c r="BZ380">
        <v>51.18790983594954</v>
      </c>
      <c r="CA380">
        <v>0.15442356241237576</v>
      </c>
      <c r="CB380">
        <v>3.2918799672643217E-2</v>
      </c>
      <c r="CC380">
        <v>149.63728813640773</v>
      </c>
      <c r="CD380">
        <v>0</v>
      </c>
      <c r="CE380">
        <v>0.15442356241237576</v>
      </c>
    </row>
    <row r="381" spans="3:83" ht="15.75" customHeight="1" x14ac:dyDescent="0.2">
      <c r="C381" s="284">
        <v>46250.916666666664</v>
      </c>
      <c r="D381">
        <v>2955.2639999985695</v>
      </c>
      <c r="E381">
        <v>2950.2478840351105</v>
      </c>
      <c r="F381">
        <v>1938.7733333110809</v>
      </c>
      <c r="G381">
        <v>1018.6128695607185</v>
      </c>
      <c r="H381">
        <v>368.76268848776817</v>
      </c>
      <c r="I381">
        <v>353.13217533752322</v>
      </c>
      <c r="J381">
        <v>382.35956517606974</v>
      </c>
      <c r="K381" s="481">
        <v>332.60908474773169</v>
      </c>
      <c r="L381">
        <v>500.49600935354829</v>
      </c>
      <c r="M381">
        <v>0</v>
      </c>
      <c r="N381">
        <v>0</v>
      </c>
      <c r="O381">
        <v>0</v>
      </c>
      <c r="P381">
        <v>38.310956521891057</v>
      </c>
      <c r="Q381">
        <v>100.19988405797631</v>
      </c>
      <c r="R381" s="481">
        <v>0</v>
      </c>
      <c r="S381">
        <v>71.548413526266813</v>
      </c>
      <c r="T381">
        <v>0</v>
      </c>
      <c r="U381">
        <v>0</v>
      </c>
      <c r="V381">
        <v>132.17391304299235</v>
      </c>
      <c r="W381">
        <v>0</v>
      </c>
      <c r="X381">
        <v>94.431249999906868</v>
      </c>
      <c r="Y381" s="481">
        <v>0.48828125</v>
      </c>
      <c r="Z381">
        <v>0</v>
      </c>
      <c r="AA381">
        <v>114.74220672668889</v>
      </c>
      <c r="AB381">
        <v>27.922360248398036</v>
      </c>
      <c r="AC381">
        <v>107.58986801281571</v>
      </c>
      <c r="AD381">
        <v>0</v>
      </c>
      <c r="AE381">
        <v>0</v>
      </c>
      <c r="AF381" s="481">
        <v>0.1677391304365301</v>
      </c>
      <c r="AG381">
        <v>1.1009510869371297E-2</v>
      </c>
      <c r="AH381">
        <v>144.99456521682441</v>
      </c>
      <c r="AI381">
        <v>315.07839999999851</v>
      </c>
      <c r="AJ381">
        <v>254.1567999990657</v>
      </c>
      <c r="AK381">
        <v>0</v>
      </c>
      <c r="AL381">
        <v>0</v>
      </c>
      <c r="AM381" s="481">
        <v>0</v>
      </c>
      <c r="AN381">
        <v>0</v>
      </c>
      <c r="AO381">
        <v>0</v>
      </c>
      <c r="AP381">
        <v>0</v>
      </c>
      <c r="AQ381">
        <v>0</v>
      </c>
      <c r="AR381">
        <v>0</v>
      </c>
      <c r="AS381">
        <v>0</v>
      </c>
      <c r="AT381" s="481">
        <v>0</v>
      </c>
      <c r="AU381">
        <v>0</v>
      </c>
      <c r="AV381">
        <v>0</v>
      </c>
      <c r="AW381">
        <v>0</v>
      </c>
      <c r="AX381">
        <v>275.46879999991506</v>
      </c>
      <c r="AY381">
        <v>160.69374999997672</v>
      </c>
      <c r="AZ381">
        <v>75.622400000691414</v>
      </c>
      <c r="BB381" s="481">
        <v>73.514062500093132</v>
      </c>
      <c r="BC381">
        <v>60.571544303558767</v>
      </c>
      <c r="BD381">
        <v>73.452718988060951</v>
      </c>
      <c r="BV381" s="481">
        <v>0</v>
      </c>
      <c r="BW381">
        <v>0</v>
      </c>
      <c r="BX381">
        <v>2.0587708917901182E-2</v>
      </c>
      <c r="BY381">
        <v>100.80434782616794</v>
      </c>
      <c r="BZ381">
        <v>51.537500000093132</v>
      </c>
      <c r="CA381">
        <v>0.1512391304358971</v>
      </c>
      <c r="CB381">
        <v>4.0426630434922117E-2</v>
      </c>
      <c r="CC381">
        <v>170.09999999962747</v>
      </c>
      <c r="CD381">
        <v>0</v>
      </c>
      <c r="CE381">
        <v>0.1512391304358971</v>
      </c>
    </row>
    <row r="382" spans="3:83" ht="15.75" customHeight="1" x14ac:dyDescent="0.2">
      <c r="C382" s="284">
        <v>46250.958333333336</v>
      </c>
      <c r="D382">
        <v>2940.5718261003494</v>
      </c>
      <c r="E382">
        <v>2933.418666690588</v>
      </c>
      <c r="F382">
        <v>1909.4186666607857</v>
      </c>
      <c r="G382">
        <v>1054.6457971036434</v>
      </c>
      <c r="H382">
        <v>347.2736504971981</v>
      </c>
      <c r="I382">
        <v>349.30549152567983</v>
      </c>
      <c r="J382">
        <v>376.8319999948144</v>
      </c>
      <c r="K382" s="481">
        <v>332.53966101258993</v>
      </c>
      <c r="L382">
        <v>492.68252519890666</v>
      </c>
      <c r="M382">
        <v>0</v>
      </c>
      <c r="N382">
        <v>0</v>
      </c>
      <c r="O382">
        <v>0</v>
      </c>
      <c r="P382">
        <v>34.048000000417233</v>
      </c>
      <c r="Q382">
        <v>100.12382608698681</v>
      </c>
      <c r="R382" s="481">
        <v>0</v>
      </c>
      <c r="S382">
        <v>72.231701182201505</v>
      </c>
      <c r="T382">
        <v>0</v>
      </c>
      <c r="U382">
        <v>0</v>
      </c>
      <c r="V382">
        <v>121.11026086937636</v>
      </c>
      <c r="W382">
        <v>0</v>
      </c>
      <c r="X382">
        <v>94.568750000093132</v>
      </c>
      <c r="Y382" s="481">
        <v>0.470703125</v>
      </c>
      <c r="Z382">
        <v>0</v>
      </c>
      <c r="AA382">
        <v>110.12267080741003</v>
      </c>
      <c r="AB382">
        <v>28.233889751601964</v>
      </c>
      <c r="AC382">
        <v>108.03125</v>
      </c>
      <c r="AD382">
        <v>0</v>
      </c>
      <c r="AE382">
        <v>0</v>
      </c>
      <c r="AF382" s="481">
        <v>0.16777419354912126</v>
      </c>
      <c r="AG382">
        <v>1.1104005960760333E-2</v>
      </c>
      <c r="AH382">
        <v>145.52249883115292</v>
      </c>
      <c r="AI382">
        <v>312.27733333338983</v>
      </c>
      <c r="AJ382">
        <v>250.76480000000447</v>
      </c>
      <c r="AK382">
        <v>0</v>
      </c>
      <c r="AL382">
        <v>0</v>
      </c>
      <c r="AM382" s="481">
        <v>0</v>
      </c>
      <c r="AN382">
        <v>0</v>
      </c>
      <c r="AO382">
        <v>0</v>
      </c>
      <c r="AP382">
        <v>0</v>
      </c>
      <c r="AQ382">
        <v>0</v>
      </c>
      <c r="AR382">
        <v>0</v>
      </c>
      <c r="AS382">
        <v>0</v>
      </c>
      <c r="AT382" s="481">
        <v>0</v>
      </c>
      <c r="AU382">
        <v>0</v>
      </c>
      <c r="AV382">
        <v>0</v>
      </c>
      <c r="AW382">
        <v>0</v>
      </c>
      <c r="AX382">
        <v>282.79213827149943</v>
      </c>
      <c r="AY382">
        <v>162.69843750004657</v>
      </c>
      <c r="AZ382">
        <v>75.776000000536442</v>
      </c>
      <c r="BB382" s="481">
        <v>73.553500791196711</v>
      </c>
      <c r="BC382">
        <v>59.67902784794569</v>
      </c>
      <c r="BD382">
        <v>72.953599999658763</v>
      </c>
      <c r="BV382" s="481">
        <v>0</v>
      </c>
      <c r="BW382">
        <v>0</v>
      </c>
      <c r="BX382">
        <v>5.3817204299093646E-3</v>
      </c>
      <c r="BY382">
        <v>100.80434782616794</v>
      </c>
      <c r="BZ382">
        <v>52.516666666604578</v>
      </c>
      <c r="CA382">
        <v>0.15969214586129965</v>
      </c>
      <c r="CB382">
        <v>3.8370967741911954E-2</v>
      </c>
      <c r="CC382">
        <v>171.16393442638218</v>
      </c>
      <c r="CD382">
        <v>0</v>
      </c>
      <c r="CE382">
        <v>0.15969214586129965</v>
      </c>
    </row>
    <row r="383" spans="3:83" ht="15.75" customHeight="1" x14ac:dyDescent="0.2">
      <c r="C383" s="284">
        <v>46251</v>
      </c>
      <c r="D383">
        <v>2860.7295072078705</v>
      </c>
      <c r="E383">
        <v>2856.8412753343582</v>
      </c>
      <c r="F383">
        <v>1893.717333316803</v>
      </c>
      <c r="G383">
        <v>977.92000000178814</v>
      </c>
      <c r="H383">
        <v>337.01749152690172</v>
      </c>
      <c r="I383">
        <v>347.26826417073607</v>
      </c>
      <c r="J383">
        <v>370.19365517050028</v>
      </c>
      <c r="K383" s="481">
        <v>324.34766101837158</v>
      </c>
      <c r="L383">
        <v>507.83190612494946</v>
      </c>
      <c r="M383">
        <v>0</v>
      </c>
      <c r="N383">
        <v>0</v>
      </c>
      <c r="O383">
        <v>0</v>
      </c>
      <c r="P383">
        <v>32.690086957067251</v>
      </c>
      <c r="Q383">
        <v>100.06260869605467</v>
      </c>
      <c r="R383" s="481">
        <v>0</v>
      </c>
      <c r="S383">
        <v>71.845098817721009</v>
      </c>
      <c r="T383">
        <v>0</v>
      </c>
      <c r="U383">
        <v>0</v>
      </c>
      <c r="V383">
        <v>112.70678260922432</v>
      </c>
      <c r="W383">
        <v>0</v>
      </c>
      <c r="X383">
        <v>94.450000000186265</v>
      </c>
      <c r="Y383" s="481">
        <v>0</v>
      </c>
      <c r="Z383">
        <v>0</v>
      </c>
      <c r="AA383">
        <v>108.8928571427241</v>
      </c>
      <c r="AB383">
        <v>28.168750000186265</v>
      </c>
      <c r="AC383">
        <v>107.61180124245584</v>
      </c>
      <c r="AD383">
        <v>0</v>
      </c>
      <c r="AE383">
        <v>0</v>
      </c>
      <c r="AF383" s="481">
        <v>0.1677419354855374</v>
      </c>
      <c r="AG383">
        <v>1.1090053763382457E-2</v>
      </c>
      <c r="AH383">
        <v>138.22043010778725</v>
      </c>
      <c r="AI383">
        <v>311.42506666644476</v>
      </c>
      <c r="AJ383">
        <v>251.40480000060052</v>
      </c>
      <c r="AK383">
        <v>0</v>
      </c>
      <c r="AL383">
        <v>0</v>
      </c>
      <c r="AM383" s="481">
        <v>0</v>
      </c>
      <c r="AN383">
        <v>0</v>
      </c>
      <c r="AO383">
        <v>0</v>
      </c>
      <c r="AP383">
        <v>0</v>
      </c>
      <c r="AQ383">
        <v>0</v>
      </c>
      <c r="AR383">
        <v>0</v>
      </c>
      <c r="AS383">
        <v>0</v>
      </c>
      <c r="AT383" s="481">
        <v>0</v>
      </c>
      <c r="AU383">
        <v>0</v>
      </c>
      <c r="AV383">
        <v>0</v>
      </c>
      <c r="AW383">
        <v>0</v>
      </c>
      <c r="AX383">
        <v>277.60466172872111</v>
      </c>
      <c r="AY383">
        <v>164.65312499995343</v>
      </c>
      <c r="AZ383">
        <v>70.655999999493361</v>
      </c>
      <c r="BB383" s="481">
        <v>73.446499208803289</v>
      </c>
      <c r="BC383">
        <v>59.941022785380483</v>
      </c>
      <c r="BD383">
        <v>73.446399999782443</v>
      </c>
      <c r="BV383" s="481">
        <v>0</v>
      </c>
      <c r="BW383">
        <v>0</v>
      </c>
      <c r="BX383">
        <v>2.0668478260972734E-2</v>
      </c>
      <c r="BY383">
        <v>100.83695652149618</v>
      </c>
      <c r="BZ383">
        <v>48.671857923502102</v>
      </c>
      <c r="CA383">
        <v>0.15996002805150056</v>
      </c>
      <c r="CB383">
        <v>3.7879032258160805E-2</v>
      </c>
      <c r="CC383">
        <v>173.16939890757203</v>
      </c>
      <c r="CD383">
        <v>0</v>
      </c>
      <c r="CE383">
        <v>0.15996002805150056</v>
      </c>
    </row>
    <row r="384" spans="3:83" ht="15.75" customHeight="1" x14ac:dyDescent="0.2">
      <c r="C384" s="284">
        <v>46251.041666666664</v>
      </c>
      <c r="D384">
        <v>2856.960000038147</v>
      </c>
      <c r="E384">
        <v>2840.0120579898357</v>
      </c>
      <c r="F384">
        <v>1922.3893333375454</v>
      </c>
      <c r="G384">
        <v>947.54133333265781</v>
      </c>
      <c r="H384">
        <v>343.85572881251574</v>
      </c>
      <c r="I384">
        <v>347.55972414091229</v>
      </c>
      <c r="J384">
        <v>369.12596610188484</v>
      </c>
      <c r="K384" s="481">
        <v>334.09810402989388</v>
      </c>
      <c r="L384">
        <v>522.72596610337496</v>
      </c>
      <c r="M384">
        <v>0</v>
      </c>
      <c r="N384">
        <v>0</v>
      </c>
      <c r="O384">
        <v>0</v>
      </c>
      <c r="P384">
        <v>33.290214268490672</v>
      </c>
      <c r="Q384">
        <v>100.13990338146687</v>
      </c>
      <c r="R384" s="481">
        <v>0</v>
      </c>
      <c r="S384">
        <v>71.545344764366746</v>
      </c>
      <c r="T384">
        <v>0</v>
      </c>
      <c r="U384">
        <v>0</v>
      </c>
      <c r="V384">
        <v>117.03757178038359</v>
      </c>
      <c r="W384">
        <v>0</v>
      </c>
      <c r="X384">
        <v>94.449999999720603</v>
      </c>
      <c r="Y384" s="481">
        <v>0.4853515625</v>
      </c>
      <c r="Z384">
        <v>0</v>
      </c>
      <c r="AA384">
        <v>110.63990683248267</v>
      </c>
      <c r="AB384">
        <v>28.136180124245584</v>
      </c>
      <c r="AC384">
        <v>105.21739130374044</v>
      </c>
      <c r="AD384">
        <v>0</v>
      </c>
      <c r="AE384">
        <v>0</v>
      </c>
      <c r="AF384" s="481">
        <v>0.16774193548189942</v>
      </c>
      <c r="AG384">
        <v>1.0983870967720577E-2</v>
      </c>
      <c r="AH384">
        <v>146.75163627974689</v>
      </c>
      <c r="AI384">
        <v>306.65280000027269</v>
      </c>
      <c r="AJ384">
        <v>246.70720000006258</v>
      </c>
      <c r="AK384">
        <v>0</v>
      </c>
      <c r="AL384">
        <v>0</v>
      </c>
      <c r="AM384" s="481">
        <v>0</v>
      </c>
      <c r="AN384">
        <v>0</v>
      </c>
      <c r="AO384">
        <v>0</v>
      </c>
      <c r="AP384">
        <v>0</v>
      </c>
      <c r="AQ384">
        <v>0</v>
      </c>
      <c r="AR384">
        <v>0</v>
      </c>
      <c r="AS384">
        <v>0</v>
      </c>
      <c r="AT384" s="481">
        <v>0</v>
      </c>
      <c r="AU384">
        <v>0</v>
      </c>
      <c r="AV384">
        <v>0</v>
      </c>
      <c r="AW384">
        <v>0</v>
      </c>
      <c r="AX384">
        <v>266.95039999997243</v>
      </c>
      <c r="AY384">
        <v>153.30312499997672</v>
      </c>
      <c r="AZ384">
        <v>71.660799998790026</v>
      </c>
      <c r="BB384" s="481">
        <v>73.334374999976717</v>
      </c>
      <c r="BC384">
        <v>59.834977215155959</v>
      </c>
      <c r="BD384">
        <v>72.959432912059128</v>
      </c>
      <c r="BV384" s="481">
        <v>0</v>
      </c>
      <c r="BW384">
        <v>0</v>
      </c>
      <c r="BX384">
        <v>2.5691064749935322E-2</v>
      </c>
      <c r="BY384">
        <v>100.89387564361095</v>
      </c>
      <c r="BZ384">
        <v>48.694808743195608</v>
      </c>
      <c r="CA384">
        <v>0.16573352033628908</v>
      </c>
      <c r="CB384">
        <v>3.830978260862139E-2</v>
      </c>
      <c r="CC384">
        <v>175.46666666585952</v>
      </c>
      <c r="CD384">
        <v>0</v>
      </c>
      <c r="CE384">
        <v>0.16573352033628908</v>
      </c>
    </row>
    <row r="385" spans="3:83" ht="15.75" customHeight="1" x14ac:dyDescent="0.2">
      <c r="C385" s="284">
        <v>46251.083333333336</v>
      </c>
      <c r="D385">
        <v>2856.2773333191872</v>
      </c>
      <c r="E385">
        <v>2856.9600000083447</v>
      </c>
      <c r="F385">
        <v>1873.9200000166893</v>
      </c>
      <c r="G385">
        <v>983.39617390930653</v>
      </c>
      <c r="H385">
        <v>338.61423728615046</v>
      </c>
      <c r="I385">
        <v>341.14760490506887</v>
      </c>
      <c r="J385">
        <v>374.26332203298807</v>
      </c>
      <c r="K385" s="481">
        <v>328.48196376860142</v>
      </c>
      <c r="L385">
        <v>500.26738983020186</v>
      </c>
      <c r="M385">
        <v>0</v>
      </c>
      <c r="N385">
        <v>0</v>
      </c>
      <c r="O385">
        <v>0</v>
      </c>
      <c r="P385">
        <v>27.459698773920536</v>
      </c>
      <c r="Q385">
        <v>100.20977777754888</v>
      </c>
      <c r="R385" s="481">
        <v>0</v>
      </c>
      <c r="S385">
        <v>71.229441709816456</v>
      </c>
      <c r="T385">
        <v>0</v>
      </c>
      <c r="U385">
        <v>0</v>
      </c>
      <c r="V385">
        <v>118.8497325675562</v>
      </c>
      <c r="W385">
        <v>0</v>
      </c>
      <c r="X385">
        <v>94.699378882069141</v>
      </c>
      <c r="Y385" s="481">
        <v>0</v>
      </c>
      <c r="Z385">
        <v>0</v>
      </c>
      <c r="AA385">
        <v>106.32405660394579</v>
      </c>
      <c r="AB385">
        <v>28.351319875568151</v>
      </c>
      <c r="AC385">
        <v>104.33540372736752</v>
      </c>
      <c r="AD385">
        <v>0</v>
      </c>
      <c r="AE385">
        <v>0</v>
      </c>
      <c r="AF385" s="481">
        <v>0.16774193549281335</v>
      </c>
      <c r="AG385">
        <v>1.0983754090830189E-2</v>
      </c>
      <c r="AH385">
        <v>141.24999999906868</v>
      </c>
      <c r="AI385">
        <v>311.21919999993406</v>
      </c>
      <c r="AJ385">
        <v>250.62399999983609</v>
      </c>
      <c r="AK385">
        <v>0</v>
      </c>
      <c r="AL385">
        <v>0</v>
      </c>
      <c r="AM385" s="481">
        <v>0</v>
      </c>
      <c r="AN385">
        <v>0</v>
      </c>
      <c r="AO385">
        <v>0</v>
      </c>
      <c r="AP385">
        <v>0</v>
      </c>
      <c r="AQ385">
        <v>0</v>
      </c>
      <c r="AR385">
        <v>0</v>
      </c>
      <c r="AS385">
        <v>0</v>
      </c>
      <c r="AT385" s="481">
        <v>0</v>
      </c>
      <c r="AU385">
        <v>0</v>
      </c>
      <c r="AV385">
        <v>0</v>
      </c>
      <c r="AW385">
        <v>0</v>
      </c>
      <c r="AX385">
        <v>265.96799999987707</v>
      </c>
      <c r="AY385">
        <v>159.34843750006985</v>
      </c>
      <c r="AZ385">
        <v>71.839999999850988</v>
      </c>
      <c r="BB385" s="481">
        <v>72.772395833395422</v>
      </c>
      <c r="BC385">
        <v>59.580441877245903</v>
      </c>
      <c r="BD385">
        <v>71.03180680423975</v>
      </c>
      <c r="BV385" s="481">
        <v>0</v>
      </c>
      <c r="BW385">
        <v>0</v>
      </c>
      <c r="BX385">
        <v>2.4572522206653957E-2</v>
      </c>
      <c r="BY385">
        <v>100.71482000872493</v>
      </c>
      <c r="BZ385">
        <v>47.316666666651145</v>
      </c>
      <c r="CA385">
        <v>0.15189691444538767</v>
      </c>
      <c r="CB385">
        <v>3.8559782608672322E-2</v>
      </c>
      <c r="CC385">
        <v>173</v>
      </c>
      <c r="CD385">
        <v>0</v>
      </c>
      <c r="CE385">
        <v>0.15189691444538767</v>
      </c>
    </row>
    <row r="386" spans="3:83" ht="15.75" customHeight="1" x14ac:dyDescent="0.2">
      <c r="C386" s="284">
        <v>46251.125</v>
      </c>
      <c r="D386">
        <v>2791.4239999949932</v>
      </c>
      <c r="E386">
        <v>2791.3646376729012</v>
      </c>
      <c r="F386">
        <v>1846.6133333444595</v>
      </c>
      <c r="G386">
        <v>961.52115941047668</v>
      </c>
      <c r="H386">
        <v>318.34250847622752</v>
      </c>
      <c r="I386">
        <v>335.98740953579545</v>
      </c>
      <c r="J386">
        <v>370.51444068551064</v>
      </c>
      <c r="K386" s="481">
        <v>328.44366101175547</v>
      </c>
      <c r="L386">
        <v>481.31471186503768</v>
      </c>
      <c r="M386">
        <v>0</v>
      </c>
      <c r="N386">
        <v>0</v>
      </c>
      <c r="O386">
        <v>0</v>
      </c>
      <c r="P386">
        <v>29.98044444527477</v>
      </c>
      <c r="Q386">
        <v>100.05518840579316</v>
      </c>
      <c r="R386" s="481">
        <v>0</v>
      </c>
      <c r="S386">
        <v>71.123478259891272</v>
      </c>
      <c r="T386">
        <v>0</v>
      </c>
      <c r="U386">
        <v>0</v>
      </c>
      <c r="V386">
        <v>97.313391304574907</v>
      </c>
      <c r="W386">
        <v>0</v>
      </c>
      <c r="X386">
        <v>94.538819875568151</v>
      </c>
      <c r="Y386" s="481">
        <v>0.4697265625</v>
      </c>
      <c r="Z386">
        <v>0</v>
      </c>
      <c r="AA386">
        <v>103.25094339624047</v>
      </c>
      <c r="AB386">
        <v>27.899999999906868</v>
      </c>
      <c r="AC386">
        <v>102.39095928240567</v>
      </c>
      <c r="AD386">
        <v>0</v>
      </c>
      <c r="AE386">
        <v>0</v>
      </c>
      <c r="AF386" s="481">
        <v>0.16773913042561617</v>
      </c>
      <c r="AG386">
        <v>1.1108695652183087E-2</v>
      </c>
      <c r="AH386">
        <v>143.89130434766412</v>
      </c>
      <c r="AI386">
        <v>317.56238048779778</v>
      </c>
      <c r="AJ386">
        <v>255.67999999970198</v>
      </c>
      <c r="AK386">
        <v>0</v>
      </c>
      <c r="AL386">
        <v>0</v>
      </c>
      <c r="AM386" s="481">
        <v>0</v>
      </c>
      <c r="AN386">
        <v>0</v>
      </c>
      <c r="AO386">
        <v>0</v>
      </c>
      <c r="AP386">
        <v>0</v>
      </c>
      <c r="AQ386">
        <v>0</v>
      </c>
      <c r="AR386">
        <v>0</v>
      </c>
      <c r="AS386">
        <v>0</v>
      </c>
      <c r="AT386" s="481">
        <v>0</v>
      </c>
      <c r="AU386">
        <v>0</v>
      </c>
      <c r="AV386">
        <v>0</v>
      </c>
      <c r="AW386">
        <v>0</v>
      </c>
      <c r="AX386">
        <v>264.72000000020489</v>
      </c>
      <c r="AY386">
        <v>175.75468749995343</v>
      </c>
      <c r="AZ386">
        <v>72.032000001519918</v>
      </c>
      <c r="BB386" s="481">
        <v>73.108072916627862</v>
      </c>
      <c r="BC386">
        <v>59.609593565575778</v>
      </c>
      <c r="BD386">
        <v>72.328193195164204</v>
      </c>
      <c r="BV386" s="481">
        <v>0</v>
      </c>
      <c r="BW386">
        <v>0</v>
      </c>
      <c r="BX386">
        <v>2.0717391304174271E-2</v>
      </c>
      <c r="BY386">
        <v>101.04347826167941</v>
      </c>
      <c r="BZ386">
        <v>46.162500000093132</v>
      </c>
      <c r="CA386">
        <v>0.14917391304425109</v>
      </c>
      <c r="CB386">
        <v>3.5407608695550152E-2</v>
      </c>
      <c r="CC386">
        <v>160.29016393516213</v>
      </c>
      <c r="CD386">
        <v>0</v>
      </c>
      <c r="CE386">
        <v>0.14917391304425109</v>
      </c>
    </row>
    <row r="387" spans="3:83" ht="15.75" customHeight="1" x14ac:dyDescent="0.2">
      <c r="C387" s="284">
        <v>46251.166666666664</v>
      </c>
      <c r="D387">
        <v>2717.7256811857224</v>
      </c>
      <c r="E387">
        <v>2708.8806956708431</v>
      </c>
      <c r="F387">
        <v>1802.2399999797344</v>
      </c>
      <c r="G387">
        <v>936.88579711318016</v>
      </c>
      <c r="H387">
        <v>310.74061017110944</v>
      </c>
      <c r="I387">
        <v>312.9856074154377</v>
      </c>
      <c r="J387">
        <v>381.69166100770235</v>
      </c>
      <c r="K387" s="481">
        <v>332.60908474773169</v>
      </c>
      <c r="L387">
        <v>450.75929397717118</v>
      </c>
      <c r="M387">
        <v>0</v>
      </c>
      <c r="N387">
        <v>0</v>
      </c>
      <c r="O387">
        <v>0</v>
      </c>
      <c r="P387">
        <v>20.900977777317166</v>
      </c>
      <c r="Q387">
        <v>100.38539130473509</v>
      </c>
      <c r="R387" s="481">
        <v>0</v>
      </c>
      <c r="S387">
        <v>70.989913044497371</v>
      </c>
      <c r="T387">
        <v>0</v>
      </c>
      <c r="U387">
        <v>0</v>
      </c>
      <c r="V387">
        <v>98.125913043506444</v>
      </c>
      <c r="W387">
        <v>0</v>
      </c>
      <c r="X387">
        <v>94.301242236047983</v>
      </c>
      <c r="Y387" s="481">
        <v>0</v>
      </c>
      <c r="Z387">
        <v>0</v>
      </c>
      <c r="AA387">
        <v>80.218322981148958</v>
      </c>
      <c r="AB387">
        <v>28.161713836714625</v>
      </c>
      <c r="AC387">
        <v>103.43194444384426</v>
      </c>
      <c r="AD387">
        <v>0</v>
      </c>
      <c r="AE387">
        <v>0</v>
      </c>
      <c r="AF387" s="481">
        <v>0.1677391304365301</v>
      </c>
      <c r="AG387">
        <v>1.1108695652183087E-2</v>
      </c>
      <c r="AH387">
        <v>146.47826087009162</v>
      </c>
      <c r="AI387">
        <v>319.69316823012196</v>
      </c>
      <c r="AJ387">
        <v>257.83039999939501</v>
      </c>
      <c r="AK387">
        <v>0</v>
      </c>
      <c r="AL387">
        <v>0</v>
      </c>
      <c r="AM387" s="481">
        <v>0</v>
      </c>
      <c r="AN387">
        <v>0</v>
      </c>
      <c r="AO387">
        <v>0</v>
      </c>
      <c r="AP387">
        <v>0</v>
      </c>
      <c r="AQ387">
        <v>0</v>
      </c>
      <c r="AR387">
        <v>0</v>
      </c>
      <c r="AS387">
        <v>0</v>
      </c>
      <c r="AT387" s="481">
        <v>0</v>
      </c>
      <c r="AU387">
        <v>0</v>
      </c>
      <c r="AV387">
        <v>0</v>
      </c>
      <c r="AW387">
        <v>0</v>
      </c>
      <c r="AX387">
        <v>253.71199999982491</v>
      </c>
      <c r="AY387">
        <v>161.91093750006985</v>
      </c>
      <c r="AZ387">
        <v>72.191999999806285</v>
      </c>
      <c r="BB387" s="481">
        <v>73.413207483943552</v>
      </c>
      <c r="BC387">
        <v>59.790203518234193</v>
      </c>
      <c r="BD387">
        <v>73.362357914447784</v>
      </c>
      <c r="BV387" s="481">
        <v>0</v>
      </c>
      <c r="BW387">
        <v>0</v>
      </c>
      <c r="BX387">
        <v>1.9978260869720543E-2</v>
      </c>
      <c r="BY387">
        <v>100.56521739065647</v>
      </c>
      <c r="BZ387">
        <v>46.917161016957834</v>
      </c>
      <c r="CA387">
        <v>0.15419565217416675</v>
      </c>
      <c r="CB387">
        <v>3.9097826087072463E-2</v>
      </c>
      <c r="CC387">
        <v>128.17650273162872</v>
      </c>
      <c r="CD387">
        <v>0</v>
      </c>
      <c r="CE387">
        <v>0.15419565217416675</v>
      </c>
    </row>
    <row r="388" spans="3:83" ht="15.75" customHeight="1" x14ac:dyDescent="0.2">
      <c r="C388" s="284">
        <v>46251.208333333336</v>
      </c>
      <c r="D388">
        <v>2733.3676521480083</v>
      </c>
      <c r="E388">
        <v>2725.8879999816418</v>
      </c>
      <c r="F388">
        <v>1775.6159999966621</v>
      </c>
      <c r="G388">
        <v>961.26886956393719</v>
      </c>
      <c r="H388">
        <v>324.83362711593509</v>
      </c>
      <c r="I388">
        <v>312.12908474728465</v>
      </c>
      <c r="J388">
        <v>344.89708475023508</v>
      </c>
      <c r="K388" s="481">
        <v>343.23091525584459</v>
      </c>
      <c r="L388">
        <v>456.15758737921715</v>
      </c>
      <c r="M388">
        <v>0</v>
      </c>
      <c r="N388">
        <v>0</v>
      </c>
      <c r="O388">
        <v>0</v>
      </c>
      <c r="P388">
        <v>20.59040195401758</v>
      </c>
      <c r="Q388">
        <v>100.3798260865733</v>
      </c>
      <c r="R388" s="481">
        <v>0</v>
      </c>
      <c r="S388">
        <v>71.190755555406213</v>
      </c>
      <c r="T388">
        <v>0</v>
      </c>
      <c r="U388">
        <v>0</v>
      </c>
      <c r="V388">
        <v>112.48417391255498</v>
      </c>
      <c r="W388">
        <v>0</v>
      </c>
      <c r="X388">
        <v>94.967391304671764</v>
      </c>
      <c r="Y388" s="481">
        <v>0.47021484375</v>
      </c>
      <c r="Z388">
        <v>0</v>
      </c>
      <c r="AA388">
        <v>77.071428571362048</v>
      </c>
      <c r="AB388">
        <v>28.395972498692572</v>
      </c>
      <c r="AC388">
        <v>103.85411490686238</v>
      </c>
      <c r="AD388">
        <v>0</v>
      </c>
      <c r="AE388">
        <v>0</v>
      </c>
      <c r="AF388" s="481">
        <v>0.16573913043612265</v>
      </c>
      <c r="AG388">
        <v>1.0983695652157621E-2</v>
      </c>
      <c r="AH388">
        <v>157.20652173925191</v>
      </c>
      <c r="AI388">
        <v>312.51725128199905</v>
      </c>
      <c r="AJ388">
        <v>252.05760000087321</v>
      </c>
      <c r="AK388">
        <v>0</v>
      </c>
      <c r="AL388">
        <v>0</v>
      </c>
      <c r="AM388" s="481">
        <v>0</v>
      </c>
      <c r="AN388">
        <v>0</v>
      </c>
      <c r="AO388">
        <v>0</v>
      </c>
      <c r="AP388">
        <v>0</v>
      </c>
      <c r="AQ388">
        <v>0</v>
      </c>
      <c r="AR388">
        <v>0</v>
      </c>
      <c r="AS388">
        <v>0</v>
      </c>
      <c r="AT388" s="481">
        <v>0</v>
      </c>
      <c r="AU388">
        <v>0</v>
      </c>
      <c r="AV388">
        <v>0</v>
      </c>
      <c r="AW388">
        <v>0</v>
      </c>
      <c r="AX388">
        <v>260.81600000010803</v>
      </c>
      <c r="AY388">
        <v>157.40534336410929</v>
      </c>
      <c r="AZ388">
        <v>71.679999999701977</v>
      </c>
      <c r="BB388" s="481">
        <v>73.798935648752376</v>
      </c>
      <c r="BC388">
        <v>59.989361038431525</v>
      </c>
      <c r="BD388">
        <v>73.441409173421562</v>
      </c>
      <c r="BV388" s="481">
        <v>0</v>
      </c>
      <c r="BW388">
        <v>0</v>
      </c>
      <c r="BX388">
        <v>1.4910326086919667E-2</v>
      </c>
      <c r="BY388">
        <v>100.173913044855</v>
      </c>
      <c r="BZ388">
        <v>47.432838982902467</v>
      </c>
      <c r="CA388">
        <v>0.16247826086873829</v>
      </c>
      <c r="CB388">
        <v>1.950000000010732E-2</v>
      </c>
      <c r="CC388">
        <v>125.58333333395422</v>
      </c>
      <c r="CD388">
        <v>0</v>
      </c>
      <c r="CE388">
        <v>0.16247826086873829</v>
      </c>
    </row>
    <row r="389" spans="3:83" ht="15.75" customHeight="1" x14ac:dyDescent="0.2">
      <c r="C389" s="284">
        <v>46251.25</v>
      </c>
      <c r="D389">
        <v>2807.8080000281334</v>
      </c>
      <c r="E389">
        <v>2807.1253333389759</v>
      </c>
      <c r="F389">
        <v>1726.285913079977</v>
      </c>
      <c r="G389">
        <v>1092.6079999953508</v>
      </c>
      <c r="H389">
        <v>300.81301695108414</v>
      </c>
      <c r="I389">
        <v>322.48518994450569</v>
      </c>
      <c r="J389">
        <v>339.06549152731895</v>
      </c>
      <c r="K389" s="481">
        <v>320.91741677373648</v>
      </c>
      <c r="L389">
        <v>438.02901694923639</v>
      </c>
      <c r="M389">
        <v>0</v>
      </c>
      <c r="N389">
        <v>0</v>
      </c>
      <c r="O389">
        <v>0</v>
      </c>
      <c r="P389">
        <v>25.852697562426329</v>
      </c>
      <c r="Q389">
        <v>100.52594368904829</v>
      </c>
      <c r="R389" s="481">
        <v>0</v>
      </c>
      <c r="S389">
        <v>66.140950659289956</v>
      </c>
      <c r="T389">
        <v>0</v>
      </c>
      <c r="U389">
        <v>0</v>
      </c>
      <c r="V389">
        <v>94.338447602465749</v>
      </c>
      <c r="W389">
        <v>0</v>
      </c>
      <c r="X389">
        <v>92.718167701736093</v>
      </c>
      <c r="Y389" s="481">
        <v>0</v>
      </c>
      <c r="Z389">
        <v>1.5234375</v>
      </c>
      <c r="AA389">
        <v>92.00018555438146</v>
      </c>
      <c r="AB389">
        <v>28.035714285913855</v>
      </c>
      <c r="AC389">
        <v>103.39276009332389</v>
      </c>
      <c r="AD389">
        <v>0</v>
      </c>
      <c r="AE389">
        <v>0</v>
      </c>
      <c r="AF389" s="481">
        <v>0.1672173913102597</v>
      </c>
      <c r="AG389">
        <v>1.1108695652183087E-2</v>
      </c>
      <c r="AH389">
        <v>133.88043478224427</v>
      </c>
      <c r="AI389">
        <v>309.74720000009984</v>
      </c>
      <c r="AJ389">
        <v>249.08800000045449</v>
      </c>
      <c r="AK389">
        <v>0</v>
      </c>
      <c r="AL389">
        <v>0</v>
      </c>
      <c r="AM389" s="481">
        <v>1.9200000000419095</v>
      </c>
      <c r="AN389">
        <v>1.984000000054948</v>
      </c>
      <c r="AO389">
        <v>0</v>
      </c>
      <c r="AP389">
        <v>0</v>
      </c>
      <c r="AQ389">
        <v>0</v>
      </c>
      <c r="AR389">
        <v>0</v>
      </c>
      <c r="AS389">
        <v>0</v>
      </c>
      <c r="AT389" s="481">
        <v>0</v>
      </c>
      <c r="AU389">
        <v>0</v>
      </c>
      <c r="AV389">
        <v>0</v>
      </c>
      <c r="AW389">
        <v>0</v>
      </c>
      <c r="AX389">
        <v>278.27199999988079</v>
      </c>
      <c r="AY389">
        <v>143.93528163584415</v>
      </c>
      <c r="AZ389">
        <v>70.655999999493361</v>
      </c>
      <c r="BB389" s="481">
        <v>78.840200617327355</v>
      </c>
      <c r="BC389">
        <v>64.754308861680329</v>
      </c>
      <c r="BD389">
        <v>74.681600000709295</v>
      </c>
      <c r="BV389" s="481">
        <v>1.5234375</v>
      </c>
      <c r="BW389">
        <v>0.1875</v>
      </c>
      <c r="BX389">
        <v>3.0508152173752023E-2</v>
      </c>
      <c r="BY389">
        <v>85.434782607480884</v>
      </c>
      <c r="BZ389">
        <v>47.912500000093132</v>
      </c>
      <c r="CA389">
        <v>0.11806521739072195</v>
      </c>
      <c r="CB389">
        <v>1.9103260869542282E-2</v>
      </c>
      <c r="CC389">
        <v>153.39999999944121</v>
      </c>
      <c r="CD389">
        <v>0</v>
      </c>
      <c r="CE389">
        <v>0.11806521739072195</v>
      </c>
    </row>
    <row r="390" spans="3:83" ht="15.75" customHeight="1" x14ac:dyDescent="0.2">
      <c r="C390" s="284">
        <v>46251.291666666664</v>
      </c>
      <c r="D390">
        <v>2823.5093333125114</v>
      </c>
      <c r="E390">
        <v>2807.3331014513969</v>
      </c>
      <c r="F390">
        <v>1807.8794202506542</v>
      </c>
      <c r="G390">
        <v>1026.730666667223</v>
      </c>
      <c r="H390">
        <v>283.38766101747751</v>
      </c>
      <c r="I390">
        <v>336.38070835918188</v>
      </c>
      <c r="J390">
        <v>370.16732203215361</v>
      </c>
      <c r="K390" s="481">
        <v>325.48692220449448</v>
      </c>
      <c r="L390">
        <v>497.14332203194499</v>
      </c>
      <c r="M390">
        <v>0</v>
      </c>
      <c r="N390">
        <v>6.4000000013038516E-2</v>
      </c>
      <c r="O390">
        <v>0.19200000003911555</v>
      </c>
      <c r="P390">
        <v>25.292057971470058</v>
      </c>
      <c r="Q390">
        <v>100.79475196357816</v>
      </c>
      <c r="R390" s="481">
        <v>0</v>
      </c>
      <c r="S390">
        <v>50.856322982348502</v>
      </c>
      <c r="T390">
        <v>0</v>
      </c>
      <c r="U390">
        <v>0</v>
      </c>
      <c r="V390">
        <v>96.604050891473889</v>
      </c>
      <c r="W390">
        <v>0</v>
      </c>
      <c r="X390">
        <v>94.93090062122792</v>
      </c>
      <c r="Y390" s="481">
        <v>0.494140625</v>
      </c>
      <c r="Z390">
        <v>9.2694584627170116</v>
      </c>
      <c r="AA390">
        <v>96.066584631800652</v>
      </c>
      <c r="AB390">
        <v>28.77795031061396</v>
      </c>
      <c r="AC390">
        <v>104.4084821427241</v>
      </c>
      <c r="AD390">
        <v>0</v>
      </c>
      <c r="AE390">
        <v>0</v>
      </c>
      <c r="AF390" s="481">
        <v>0.16427489481066004</v>
      </c>
      <c r="AG390">
        <v>1.0984689107090162E-2</v>
      </c>
      <c r="AH390">
        <v>139.23913043458015</v>
      </c>
      <c r="AI390">
        <v>308.95679999981076</v>
      </c>
      <c r="AJ390">
        <v>248.27076923009008</v>
      </c>
      <c r="AK390">
        <v>0</v>
      </c>
      <c r="AL390">
        <v>0</v>
      </c>
      <c r="AM390" s="481">
        <v>0</v>
      </c>
      <c r="AN390">
        <v>0</v>
      </c>
      <c r="AO390">
        <v>0</v>
      </c>
      <c r="AP390">
        <v>0</v>
      </c>
      <c r="AQ390">
        <v>0</v>
      </c>
      <c r="AR390">
        <v>0</v>
      </c>
      <c r="AS390">
        <v>0</v>
      </c>
      <c r="AT390" s="481">
        <v>0</v>
      </c>
      <c r="AU390">
        <v>0</v>
      </c>
      <c r="AV390">
        <v>0</v>
      </c>
      <c r="AW390">
        <v>0</v>
      </c>
      <c r="AX390">
        <v>282.3519999999553</v>
      </c>
      <c r="AY390">
        <v>145.55078125</v>
      </c>
      <c r="AZ390">
        <v>65.696000000461936</v>
      </c>
      <c r="BB390" s="481">
        <v>78.147453703684732</v>
      </c>
      <c r="BC390">
        <v>63.725691138766706</v>
      </c>
      <c r="BD390">
        <v>74.278400000184774</v>
      </c>
      <c r="BV390" s="481">
        <v>9.2694584627170116</v>
      </c>
      <c r="BW390">
        <v>8.9812499999534339</v>
      </c>
      <c r="BX390">
        <v>2.0906250000052751E-2</v>
      </c>
      <c r="BY390">
        <v>99.304347826167941</v>
      </c>
      <c r="BZ390">
        <v>47.704166666604578</v>
      </c>
      <c r="CA390">
        <v>0.14022826086966234</v>
      </c>
      <c r="CB390">
        <v>3.6279891304275225E-2</v>
      </c>
      <c r="CC390">
        <v>173.95689655188471</v>
      </c>
      <c r="CD390">
        <v>3.2000000006519258E-2</v>
      </c>
      <c r="CE390">
        <v>0.14022826086966234</v>
      </c>
    </row>
    <row r="391" spans="3:83" ht="15.75" customHeight="1" x14ac:dyDescent="0.2">
      <c r="C391" s="284">
        <v>46251.333333333336</v>
      </c>
      <c r="D391">
        <v>2779.99675360322</v>
      </c>
      <c r="E391">
        <v>2794.5405217409134</v>
      </c>
      <c r="F391">
        <v>1778.3466666638851</v>
      </c>
      <c r="G391">
        <v>1020.2453333288431</v>
      </c>
      <c r="H391">
        <v>273.22905435040593</v>
      </c>
      <c r="I391">
        <v>308.44962712004781</v>
      </c>
      <c r="J391">
        <v>370.30616948753595</v>
      </c>
      <c r="K391" s="481">
        <v>324.41708475351334</v>
      </c>
      <c r="L391">
        <v>491.13816949352622</v>
      </c>
      <c r="M391">
        <v>0</v>
      </c>
      <c r="N391">
        <v>0</v>
      </c>
      <c r="O391">
        <v>0</v>
      </c>
      <c r="P391">
        <v>35.223104084841907</v>
      </c>
      <c r="Q391">
        <v>100.48059224383906</v>
      </c>
      <c r="R391" s="481">
        <v>0</v>
      </c>
      <c r="S391">
        <v>19.454262694343925</v>
      </c>
      <c r="T391">
        <v>0</v>
      </c>
      <c r="U391">
        <v>0</v>
      </c>
      <c r="V391">
        <v>107.00155676808208</v>
      </c>
      <c r="W391">
        <v>0</v>
      </c>
      <c r="X391">
        <v>94.76242236001417</v>
      </c>
      <c r="Y391" s="481">
        <v>0</v>
      </c>
      <c r="Z391">
        <v>23.223214285739232</v>
      </c>
      <c r="AA391">
        <v>94.704968944191933</v>
      </c>
      <c r="AB391">
        <v>28.77795031061396</v>
      </c>
      <c r="AC391">
        <v>106.68322981335223</v>
      </c>
      <c r="AD391">
        <v>0</v>
      </c>
      <c r="AE391">
        <v>0</v>
      </c>
      <c r="AF391" s="481">
        <v>0.16774193547098548</v>
      </c>
      <c r="AG391">
        <v>1.105510752677219E-2</v>
      </c>
      <c r="AH391">
        <v>138.99625993426889</v>
      </c>
      <c r="AI391">
        <v>307.18080000020564</v>
      </c>
      <c r="AJ391">
        <v>246.57723076920956</v>
      </c>
      <c r="AK391">
        <v>0</v>
      </c>
      <c r="AL391">
        <v>0</v>
      </c>
      <c r="AM391" s="481">
        <v>0</v>
      </c>
      <c r="AN391">
        <v>0</v>
      </c>
      <c r="AO391">
        <v>0</v>
      </c>
      <c r="AP391">
        <v>0</v>
      </c>
      <c r="AQ391">
        <v>0</v>
      </c>
      <c r="AR391">
        <v>0</v>
      </c>
      <c r="AS391">
        <v>0</v>
      </c>
      <c r="AT391" s="481">
        <v>0</v>
      </c>
      <c r="AU391">
        <v>0</v>
      </c>
      <c r="AV391">
        <v>0</v>
      </c>
      <c r="AW391">
        <v>0</v>
      </c>
      <c r="AX391">
        <v>282.81920000026003</v>
      </c>
      <c r="AY391">
        <v>126.38984375004657</v>
      </c>
      <c r="AZ391">
        <v>57.331199999898672</v>
      </c>
      <c r="BB391" s="481">
        <v>76.929890046245418</v>
      </c>
      <c r="BC391">
        <v>62.732800000347197</v>
      </c>
      <c r="BD391">
        <v>73.459524050354958</v>
      </c>
      <c r="BV391" s="481">
        <v>23.223214285739232</v>
      </c>
      <c r="BW391">
        <v>8.7020833333954215</v>
      </c>
      <c r="BX391">
        <v>1.4225543478687541E-3</v>
      </c>
      <c r="BY391">
        <v>98.322580646723509</v>
      </c>
      <c r="BZ391">
        <v>49.145833333488554</v>
      </c>
      <c r="CA391">
        <v>0.15211956521761749</v>
      </c>
      <c r="CB391">
        <v>3.9737815567832513E-2</v>
      </c>
      <c r="CC391">
        <v>178.00977011490613</v>
      </c>
      <c r="CD391">
        <v>0</v>
      </c>
      <c r="CE391">
        <v>0.15211956521761749</v>
      </c>
    </row>
    <row r="392" spans="3:83" ht="15.75" customHeight="1" x14ac:dyDescent="0.2">
      <c r="C392" s="284">
        <v>46251.375</v>
      </c>
      <c r="D392">
        <v>2690.8939130604267</v>
      </c>
      <c r="E392">
        <v>2676.2907825708389</v>
      </c>
      <c r="F392">
        <v>1759.2320000231266</v>
      </c>
      <c r="G392">
        <v>945.0629565268755</v>
      </c>
      <c r="H392">
        <v>266.12389480322599</v>
      </c>
      <c r="I392">
        <v>298.73269900679588</v>
      </c>
      <c r="J392">
        <v>364.33572881668806</v>
      </c>
      <c r="K392" s="481">
        <v>325.47998596727848</v>
      </c>
      <c r="L392">
        <v>503.59972881153226</v>
      </c>
      <c r="M392">
        <v>0</v>
      </c>
      <c r="N392">
        <v>0</v>
      </c>
      <c r="O392">
        <v>0</v>
      </c>
      <c r="P392">
        <v>39.291446639224887</v>
      </c>
      <c r="Q392">
        <v>100.38584253797308</v>
      </c>
      <c r="R392" s="481">
        <v>0</v>
      </c>
      <c r="S392">
        <v>0.7417081082239747</v>
      </c>
      <c r="T392">
        <v>0</v>
      </c>
      <c r="U392">
        <v>0</v>
      </c>
      <c r="V392">
        <v>129.25687227491289</v>
      </c>
      <c r="W392">
        <v>0</v>
      </c>
      <c r="X392">
        <v>94.687927018851042</v>
      </c>
      <c r="Y392" s="481">
        <v>0</v>
      </c>
      <c r="Z392">
        <v>37.047171001555398</v>
      </c>
      <c r="AA392">
        <v>94.169759316835552</v>
      </c>
      <c r="AB392">
        <v>28.555900620762259</v>
      </c>
      <c r="AC392">
        <v>109.61801242269576</v>
      </c>
      <c r="AD392">
        <v>0</v>
      </c>
      <c r="AE392">
        <v>0</v>
      </c>
      <c r="AF392" s="481">
        <v>0.16574193548512994</v>
      </c>
      <c r="AG392">
        <v>1.1100806451622702E-2</v>
      </c>
      <c r="AH392">
        <v>139.50537634454668</v>
      </c>
      <c r="AI392">
        <v>306.51199999987148</v>
      </c>
      <c r="AJ392">
        <v>245.8879999993369</v>
      </c>
      <c r="AK392">
        <v>0</v>
      </c>
      <c r="AL392">
        <v>0</v>
      </c>
      <c r="AM392" s="481">
        <v>0</v>
      </c>
      <c r="AN392">
        <v>0</v>
      </c>
      <c r="AO392">
        <v>0</v>
      </c>
      <c r="AP392">
        <v>0</v>
      </c>
      <c r="AQ392">
        <v>0</v>
      </c>
      <c r="AR392">
        <v>0</v>
      </c>
      <c r="AS392">
        <v>0</v>
      </c>
      <c r="AT392" s="481">
        <v>0</v>
      </c>
      <c r="AU392">
        <v>0</v>
      </c>
      <c r="AV392">
        <v>0</v>
      </c>
      <c r="AW392">
        <v>0</v>
      </c>
      <c r="AX392">
        <v>274.96319999964908</v>
      </c>
      <c r="AY392">
        <v>96.314062499906868</v>
      </c>
      <c r="AZ392">
        <v>50.854399999603629</v>
      </c>
      <c r="BB392" s="481">
        <v>75.530468750046566</v>
      </c>
      <c r="BC392">
        <v>61.606399999000132</v>
      </c>
      <c r="BD392">
        <v>72.940475950017571</v>
      </c>
      <c r="BV392" s="481">
        <v>37.047171001555398</v>
      </c>
      <c r="BW392">
        <v>20.701041666674428</v>
      </c>
      <c r="BX392">
        <v>3.6290322555032617E-5</v>
      </c>
      <c r="BY392">
        <v>97.806451613083482</v>
      </c>
      <c r="BZ392">
        <v>49.037499999860302</v>
      </c>
      <c r="CA392">
        <v>0.16249275362406479</v>
      </c>
      <c r="CB392">
        <v>3.5923387096772785E-2</v>
      </c>
      <c r="CC392">
        <v>167.99166666716337</v>
      </c>
      <c r="CD392">
        <v>0</v>
      </c>
      <c r="CE392">
        <v>0.16249275362406479</v>
      </c>
    </row>
    <row r="393" spans="3:83" ht="15.75" customHeight="1" x14ac:dyDescent="0.2">
      <c r="C393" s="284">
        <v>46251.416666666664</v>
      </c>
      <c r="D393">
        <v>2725.0866086781025</v>
      </c>
      <c r="E393">
        <v>2708.6729275882244</v>
      </c>
      <c r="F393">
        <v>1818.6240000128746</v>
      </c>
      <c r="G393">
        <v>919.64104348421097</v>
      </c>
      <c r="H393">
        <v>258.25627118721604</v>
      </c>
      <c r="I393">
        <v>301.81726709380746</v>
      </c>
      <c r="J393">
        <v>363.01667796820402</v>
      </c>
      <c r="K393" s="481">
        <v>321.13262419402599</v>
      </c>
      <c r="L393">
        <v>526.64720981940627</v>
      </c>
      <c r="M393">
        <v>0</v>
      </c>
      <c r="N393">
        <v>0</v>
      </c>
      <c r="O393">
        <v>0</v>
      </c>
      <c r="P393">
        <v>41.63895652256906</v>
      </c>
      <c r="Q393">
        <v>100.41878260904923</v>
      </c>
      <c r="R393" s="481">
        <v>0</v>
      </c>
      <c r="S393">
        <v>2.70791111048311</v>
      </c>
      <c r="T393">
        <v>0</v>
      </c>
      <c r="U393">
        <v>0</v>
      </c>
      <c r="V393">
        <v>143.56776811555028</v>
      </c>
      <c r="W393">
        <v>0</v>
      </c>
      <c r="X393">
        <v>94.89281832287088</v>
      </c>
      <c r="Y393" s="481">
        <v>0</v>
      </c>
      <c r="Z393">
        <v>41.162499999976717</v>
      </c>
      <c r="AA393">
        <v>99.385731132235378</v>
      </c>
      <c r="AB393">
        <v>29.888548136688769</v>
      </c>
      <c r="AC393">
        <v>111.11840062122792</v>
      </c>
      <c r="AD393">
        <v>0</v>
      </c>
      <c r="AE393">
        <v>0</v>
      </c>
      <c r="AF393" s="481">
        <v>0.16776297335309209</v>
      </c>
      <c r="AG393">
        <v>1.1102603436256686E-2</v>
      </c>
      <c r="AH393">
        <v>135.75923328660429</v>
      </c>
      <c r="AI393">
        <v>307.00799999991432</v>
      </c>
      <c r="AJ393">
        <v>245.90628571528941</v>
      </c>
      <c r="AK393">
        <v>0</v>
      </c>
      <c r="AL393">
        <v>0</v>
      </c>
      <c r="AM393" s="481">
        <v>0</v>
      </c>
      <c r="AN393">
        <v>0</v>
      </c>
      <c r="AO393">
        <v>0</v>
      </c>
      <c r="AP393">
        <v>0</v>
      </c>
      <c r="AQ393">
        <v>0</v>
      </c>
      <c r="AR393">
        <v>0</v>
      </c>
      <c r="AS393">
        <v>0</v>
      </c>
      <c r="AT393" s="481">
        <v>0</v>
      </c>
      <c r="AU393">
        <v>0</v>
      </c>
      <c r="AV393">
        <v>0</v>
      </c>
      <c r="AW393">
        <v>0</v>
      </c>
      <c r="AX393">
        <v>282.84160000039265</v>
      </c>
      <c r="AY393">
        <v>89.871875000069849</v>
      </c>
      <c r="AZ393">
        <v>41.305600000545382</v>
      </c>
      <c r="BB393" s="481">
        <v>75.479687500046566</v>
      </c>
      <c r="BC393">
        <v>61.590597531758249</v>
      </c>
      <c r="BD393">
        <v>73.958399999886751</v>
      </c>
      <c r="BV393" s="481">
        <v>41.162499999976717</v>
      </c>
      <c r="BW393">
        <v>30.950754310353659</v>
      </c>
      <c r="BX393">
        <v>2.4433139025290984E-2</v>
      </c>
      <c r="BY393">
        <v>98.816619914025068</v>
      </c>
      <c r="BZ393">
        <v>50.727083333302289</v>
      </c>
      <c r="CA393">
        <v>0.14828442028920108</v>
      </c>
      <c r="CB393">
        <v>3.3894503857027303E-2</v>
      </c>
      <c r="CC393">
        <v>170.54166666604578</v>
      </c>
      <c r="CD393">
        <v>0</v>
      </c>
      <c r="CE393">
        <v>0.14828442028920108</v>
      </c>
    </row>
    <row r="394" spans="3:83" ht="15.75" customHeight="1" x14ac:dyDescent="0.2">
      <c r="C394" s="284">
        <v>46251.458333333336</v>
      </c>
      <c r="D394">
        <v>2758.2107826471329</v>
      </c>
      <c r="E394">
        <v>2758.5966376662254</v>
      </c>
      <c r="F394">
        <v>1813.1626666486263</v>
      </c>
      <c r="G394">
        <v>950.27199999988079</v>
      </c>
      <c r="H394">
        <v>283.38766101375222</v>
      </c>
      <c r="I394">
        <v>309.01638807728887</v>
      </c>
      <c r="J394">
        <v>363.91918643563986</v>
      </c>
      <c r="K394" s="481">
        <v>318.8320654630661</v>
      </c>
      <c r="L394">
        <v>532.96716306358576</v>
      </c>
      <c r="M394">
        <v>0</v>
      </c>
      <c r="N394">
        <v>0</v>
      </c>
      <c r="O394">
        <v>0</v>
      </c>
      <c r="P394">
        <v>39.653953652828932</v>
      </c>
      <c r="Q394">
        <v>100.2885902505368</v>
      </c>
      <c r="R394" s="481">
        <v>0</v>
      </c>
      <c r="S394">
        <v>2.4120888896286488</v>
      </c>
      <c r="T394">
        <v>0</v>
      </c>
      <c r="U394">
        <v>0</v>
      </c>
      <c r="V394">
        <v>146.99686956591904</v>
      </c>
      <c r="W394">
        <v>0</v>
      </c>
      <c r="X394">
        <v>94.419254658278078</v>
      </c>
      <c r="Y394" s="481">
        <v>0</v>
      </c>
      <c r="Z394">
        <v>38.767425271740649</v>
      </c>
      <c r="AA394">
        <v>101.71780147682875</v>
      </c>
      <c r="AB394">
        <v>29.146875000093132</v>
      </c>
      <c r="AC394">
        <v>115.07330246921629</v>
      </c>
      <c r="AD394">
        <v>0</v>
      </c>
      <c r="AE394">
        <v>0</v>
      </c>
      <c r="AF394" s="481">
        <v>0.16658695652222377</v>
      </c>
      <c r="AG394">
        <v>1.1600543478152758E-2</v>
      </c>
      <c r="AH394">
        <v>132.73369565233588</v>
      </c>
      <c r="AI394">
        <v>301.3664000001736</v>
      </c>
      <c r="AJ394">
        <v>241.53084249049425</v>
      </c>
      <c r="AK394">
        <v>0</v>
      </c>
      <c r="AL394">
        <v>0</v>
      </c>
      <c r="AM394" s="481">
        <v>0</v>
      </c>
      <c r="AN394">
        <v>0</v>
      </c>
      <c r="AO394">
        <v>0</v>
      </c>
      <c r="AP394">
        <v>0</v>
      </c>
      <c r="AQ394">
        <v>0</v>
      </c>
      <c r="AR394">
        <v>0</v>
      </c>
      <c r="AS394">
        <v>0</v>
      </c>
      <c r="AT394" s="481">
        <v>0</v>
      </c>
      <c r="AU394">
        <v>0</v>
      </c>
      <c r="AV394">
        <v>0</v>
      </c>
      <c r="AW394">
        <v>0</v>
      </c>
      <c r="AX394">
        <v>280.54079999960959</v>
      </c>
      <c r="AY394">
        <v>99.040625000023283</v>
      </c>
      <c r="AZ394">
        <v>44.531200001016259</v>
      </c>
      <c r="BB394" s="481">
        <v>80.434374999953434</v>
      </c>
      <c r="BC394">
        <v>65.91020246874541</v>
      </c>
      <c r="BD394">
        <v>75.590399999171495</v>
      </c>
      <c r="BV394" s="481">
        <v>38.767425271740649</v>
      </c>
      <c r="BW394">
        <v>26.098204022971913</v>
      </c>
      <c r="BX394">
        <v>2.8256114130499554E-2</v>
      </c>
      <c r="BY394">
        <v>98.554347826167941</v>
      </c>
      <c r="BZ394">
        <v>56.352083333302289</v>
      </c>
      <c r="CA394">
        <v>0.15578804347842379</v>
      </c>
      <c r="CB394">
        <v>3.7134510869691439E-2</v>
      </c>
      <c r="CC394">
        <v>163.74152542371303</v>
      </c>
      <c r="CD394">
        <v>0</v>
      </c>
      <c r="CE394">
        <v>0.15578804347842379</v>
      </c>
    </row>
    <row r="395" spans="3:83" ht="15.75" customHeight="1" x14ac:dyDescent="0.2">
      <c r="C395" s="284">
        <v>46251.5</v>
      </c>
      <c r="D395">
        <v>2760.5852753520012</v>
      </c>
      <c r="E395">
        <v>2760.7633623182774</v>
      </c>
      <c r="F395">
        <v>1826.8160000145435</v>
      </c>
      <c r="G395">
        <v>949.58933334052563</v>
      </c>
      <c r="H395">
        <v>293.76650847494602</v>
      </c>
      <c r="I395">
        <v>306.21669666841626</v>
      </c>
      <c r="J395">
        <v>350.31213559955359</v>
      </c>
      <c r="K395" s="481">
        <v>320.23887297511101</v>
      </c>
      <c r="L395">
        <v>544.62915254384279</v>
      </c>
      <c r="M395">
        <v>0</v>
      </c>
      <c r="N395">
        <v>0</v>
      </c>
      <c r="O395">
        <v>0</v>
      </c>
      <c r="P395">
        <v>35.943959390744567</v>
      </c>
      <c r="Q395">
        <v>100.0981923583895</v>
      </c>
      <c r="R395" s="481">
        <v>0</v>
      </c>
      <c r="S395">
        <v>9.7280000001192093</v>
      </c>
      <c r="T395">
        <v>0</v>
      </c>
      <c r="U395">
        <v>0</v>
      </c>
      <c r="V395">
        <v>161.07130434736609</v>
      </c>
      <c r="W395">
        <v>0</v>
      </c>
      <c r="X395">
        <v>94.430124223697931</v>
      </c>
      <c r="Y395" s="481">
        <v>0</v>
      </c>
      <c r="Z395">
        <v>37.558229813701473</v>
      </c>
      <c r="AA395">
        <v>96.729813664685935</v>
      </c>
      <c r="AB395">
        <v>28.778241459745914</v>
      </c>
      <c r="AC395">
        <v>116.66854535695165</v>
      </c>
      <c r="AD395">
        <v>0</v>
      </c>
      <c r="AE395">
        <v>0</v>
      </c>
      <c r="AF395" s="481">
        <v>0.16689130435770494</v>
      </c>
      <c r="AG395">
        <v>1.1186141304506236E-2</v>
      </c>
      <c r="AH395">
        <v>133.3369565224275</v>
      </c>
      <c r="AI395">
        <v>299.85599999991246</v>
      </c>
      <c r="AJ395">
        <v>239.03967179451138</v>
      </c>
      <c r="AK395">
        <v>0</v>
      </c>
      <c r="AL395">
        <v>0</v>
      </c>
      <c r="AM395" s="481">
        <v>0</v>
      </c>
      <c r="AN395">
        <v>0</v>
      </c>
      <c r="AO395">
        <v>0</v>
      </c>
      <c r="AP395">
        <v>0</v>
      </c>
      <c r="AQ395">
        <v>0</v>
      </c>
      <c r="AR395">
        <v>0</v>
      </c>
      <c r="AS395">
        <v>0</v>
      </c>
      <c r="AT395" s="481">
        <v>0</v>
      </c>
      <c r="AU395">
        <v>0</v>
      </c>
      <c r="AV395">
        <v>0</v>
      </c>
      <c r="AW395">
        <v>0</v>
      </c>
      <c r="AX395">
        <v>265.72800000011921</v>
      </c>
      <c r="AY395">
        <v>101.40312499995343</v>
      </c>
      <c r="AZ395">
        <v>44.031999999657273</v>
      </c>
      <c r="BB395" s="481">
        <v>81.427343750023283</v>
      </c>
      <c r="BC395">
        <v>67.313093670643866</v>
      </c>
      <c r="BD395">
        <v>79.67497721593827</v>
      </c>
      <c r="BV395" s="481">
        <v>37.558229813701473</v>
      </c>
      <c r="BW395">
        <v>29.734039547969587</v>
      </c>
      <c r="BX395">
        <v>4.2991168478238251E-2</v>
      </c>
      <c r="BY395">
        <v>97.869565218687057</v>
      </c>
      <c r="BZ395">
        <v>56.993079096078873</v>
      </c>
      <c r="CA395">
        <v>0.1483967391313854</v>
      </c>
      <c r="CB395">
        <v>3.0472826086906935E-2</v>
      </c>
      <c r="CC395">
        <v>163.96610169485211</v>
      </c>
      <c r="CD395">
        <v>0</v>
      </c>
      <c r="CE395">
        <v>0.1483967391313854</v>
      </c>
    </row>
    <row r="396" spans="3:83" ht="15.75" customHeight="1" x14ac:dyDescent="0.2">
      <c r="C396" s="284">
        <v>46251.541666666664</v>
      </c>
      <c r="D396">
        <v>2682.8799999654293</v>
      </c>
      <c r="E396">
        <v>2667.8613333106041</v>
      </c>
      <c r="F396">
        <v>1766.741333335638</v>
      </c>
      <c r="G396">
        <v>923.52927534282207</v>
      </c>
      <c r="H396">
        <v>277.8042576238513</v>
      </c>
      <c r="I396">
        <v>298.87061238661408</v>
      </c>
      <c r="J396">
        <v>343.95019060373306</v>
      </c>
      <c r="K396" s="481">
        <v>316.07364451885223</v>
      </c>
      <c r="L396">
        <v>539.47270508483052</v>
      </c>
      <c r="M396">
        <v>0</v>
      </c>
      <c r="N396">
        <v>0</v>
      </c>
      <c r="O396">
        <v>0</v>
      </c>
      <c r="P396">
        <v>56.319999999366701</v>
      </c>
      <c r="Q396">
        <v>97.868676328100264</v>
      </c>
      <c r="R396" s="481">
        <v>0</v>
      </c>
      <c r="S396">
        <v>3.0719999996945262</v>
      </c>
      <c r="T396">
        <v>0</v>
      </c>
      <c r="U396">
        <v>0</v>
      </c>
      <c r="V396">
        <v>144.51756521686912</v>
      </c>
      <c r="W396">
        <v>0</v>
      </c>
      <c r="X396">
        <v>94.303115295246243</v>
      </c>
      <c r="Y396" s="481">
        <v>0</v>
      </c>
      <c r="Z396">
        <v>43.614774602057878</v>
      </c>
      <c r="AA396">
        <v>94.380434782244265</v>
      </c>
      <c r="AB396">
        <v>28.52795031061396</v>
      </c>
      <c r="AC396">
        <v>116.61180124245584</v>
      </c>
      <c r="AD396">
        <v>0</v>
      </c>
      <c r="AE396">
        <v>0</v>
      </c>
      <c r="AF396" s="481">
        <v>0.1637391304357152</v>
      </c>
      <c r="AG396">
        <v>1.0983695652157621E-2</v>
      </c>
      <c r="AH396">
        <v>132.14673912897706</v>
      </c>
      <c r="AI396">
        <v>294.05440000002272</v>
      </c>
      <c r="AJ396">
        <v>235.75040000025183</v>
      </c>
      <c r="AK396">
        <v>0</v>
      </c>
      <c r="AL396">
        <v>0</v>
      </c>
      <c r="AM396" s="481">
        <v>0</v>
      </c>
      <c r="AN396">
        <v>0</v>
      </c>
      <c r="AO396">
        <v>0</v>
      </c>
      <c r="AP396">
        <v>0</v>
      </c>
      <c r="AQ396">
        <v>0</v>
      </c>
      <c r="AR396">
        <v>0</v>
      </c>
      <c r="AS396">
        <v>0</v>
      </c>
      <c r="AT396" s="481">
        <v>0</v>
      </c>
      <c r="AU396">
        <v>0</v>
      </c>
      <c r="AV396">
        <v>0</v>
      </c>
      <c r="AW396">
        <v>0</v>
      </c>
      <c r="AX396">
        <v>265.26080000028014</v>
      </c>
      <c r="AY396">
        <v>105.86875000002328</v>
      </c>
      <c r="AZ396">
        <v>38.912000000476837</v>
      </c>
      <c r="BB396" s="481">
        <v>80.327864583348855</v>
      </c>
      <c r="BC396">
        <v>66.286906328983605</v>
      </c>
      <c r="BD396">
        <v>77.125022783875465</v>
      </c>
      <c r="BV396" s="481">
        <v>43.614774602057878</v>
      </c>
      <c r="BW396">
        <v>31.738877118681557</v>
      </c>
      <c r="BX396">
        <v>2.4551630434643812E-2</v>
      </c>
      <c r="BY396">
        <v>94.630434781312943</v>
      </c>
      <c r="BZ396">
        <v>57.364024729235098</v>
      </c>
      <c r="CA396">
        <v>0.15120652173754934</v>
      </c>
      <c r="CB396">
        <v>3.0616847825967852E-2</v>
      </c>
      <c r="CC396">
        <v>175.29237288143486</v>
      </c>
      <c r="CD396">
        <v>0</v>
      </c>
      <c r="CE396">
        <v>0.15120652173754934</v>
      </c>
    </row>
    <row r="397" spans="3:83" ht="15.75" customHeight="1" x14ac:dyDescent="0.2">
      <c r="C397" s="284">
        <v>46251.583333333336</v>
      </c>
      <c r="D397">
        <v>2684.9280000329018</v>
      </c>
      <c r="E397">
        <v>2682.8799999952316</v>
      </c>
      <c r="F397">
        <v>1767.4239999949932</v>
      </c>
      <c r="G397">
        <v>924.62747827172279</v>
      </c>
      <c r="H397">
        <v>302.7516745775938</v>
      </c>
      <c r="I397">
        <v>313.20369269698858</v>
      </c>
      <c r="J397">
        <v>349.87055515497923</v>
      </c>
      <c r="K397" s="481">
        <v>319.96104416251183</v>
      </c>
      <c r="L397">
        <v>470.92024406418204</v>
      </c>
      <c r="M397">
        <v>0</v>
      </c>
      <c r="N397">
        <v>0</v>
      </c>
      <c r="O397">
        <v>0</v>
      </c>
      <c r="P397">
        <v>36.864000000059605</v>
      </c>
      <c r="Q397">
        <v>99.930280193220824</v>
      </c>
      <c r="R397" s="481">
        <v>0</v>
      </c>
      <c r="S397">
        <v>0.51200000010430813</v>
      </c>
      <c r="T397">
        <v>0</v>
      </c>
      <c r="U397">
        <v>0</v>
      </c>
      <c r="V397">
        <v>174.02434782590717</v>
      </c>
      <c r="W397">
        <v>0</v>
      </c>
      <c r="X397">
        <v>94.29906643088907</v>
      </c>
      <c r="Y397" s="481">
        <v>0</v>
      </c>
      <c r="Z397">
        <v>37.537109375</v>
      </c>
      <c r="AA397">
        <v>104.21422820352018</v>
      </c>
      <c r="AB397">
        <v>28.779745729640126</v>
      </c>
      <c r="AC397">
        <v>117.61510093137622</v>
      </c>
      <c r="AD397">
        <v>0</v>
      </c>
      <c r="AE397">
        <v>0</v>
      </c>
      <c r="AF397" s="481">
        <v>0.16773913042197819</v>
      </c>
      <c r="AG397">
        <v>1.1256793478196414E-2</v>
      </c>
      <c r="AH397">
        <v>135.81521739158779</v>
      </c>
      <c r="AI397">
        <v>307.28640000009909</v>
      </c>
      <c r="AJ397">
        <v>245.80558048840612</v>
      </c>
      <c r="AK397">
        <v>0</v>
      </c>
      <c r="AL397">
        <v>0</v>
      </c>
      <c r="AM397" s="481">
        <v>0</v>
      </c>
      <c r="AN397">
        <v>0</v>
      </c>
      <c r="AO397">
        <v>0</v>
      </c>
      <c r="AP397">
        <v>0</v>
      </c>
      <c r="AQ397">
        <v>0</v>
      </c>
      <c r="AR397">
        <v>0</v>
      </c>
      <c r="AS397">
        <v>0</v>
      </c>
      <c r="AT397" s="481">
        <v>0</v>
      </c>
      <c r="AU397">
        <v>0</v>
      </c>
      <c r="AV397">
        <v>0</v>
      </c>
      <c r="AW397">
        <v>0</v>
      </c>
      <c r="AX397">
        <v>262.35520000010729</v>
      </c>
      <c r="AY397">
        <v>122.22499999997672</v>
      </c>
      <c r="AZ397">
        <v>44.543999999761581</v>
      </c>
      <c r="BB397" s="481">
        <v>73.849419831181876</v>
      </c>
      <c r="BC397">
        <v>59.692800000309944</v>
      </c>
      <c r="BD397">
        <v>73.726030769757926</v>
      </c>
      <c r="BV397" s="481">
        <v>37.537109375</v>
      </c>
      <c r="BW397">
        <v>29.452860169461928</v>
      </c>
      <c r="BX397">
        <v>1.5731657608739624E-2</v>
      </c>
      <c r="BY397">
        <v>89.108695652335882</v>
      </c>
      <c r="BZ397">
        <v>59.369979508221149</v>
      </c>
      <c r="CA397">
        <v>0.11421739130400965</v>
      </c>
      <c r="CB397">
        <v>2.2434782608797832E-2</v>
      </c>
      <c r="CC397">
        <v>156.70000000018626</v>
      </c>
      <c r="CD397">
        <v>0</v>
      </c>
      <c r="CE397">
        <v>0.11421739130400965</v>
      </c>
    </row>
    <row r="398" spans="3:83" ht="15.75" customHeight="1" x14ac:dyDescent="0.2">
      <c r="C398" s="284">
        <v>46251.625</v>
      </c>
      <c r="D398">
        <v>2872.661333322525</v>
      </c>
      <c r="E398">
        <v>2872.8987826406956</v>
      </c>
      <c r="F398">
        <v>1888.2560000121593</v>
      </c>
      <c r="G398">
        <v>995.14991304278374</v>
      </c>
      <c r="H398">
        <v>328.54779661074281</v>
      </c>
      <c r="I398">
        <v>334.96949152648449</v>
      </c>
      <c r="J398">
        <v>389.39769491553307</v>
      </c>
      <c r="K398" s="481">
        <v>321.08474576473236</v>
      </c>
      <c r="L398">
        <v>517.83159322291613</v>
      </c>
      <c r="M398">
        <v>0</v>
      </c>
      <c r="N398">
        <v>0</v>
      </c>
      <c r="O398">
        <v>0</v>
      </c>
      <c r="P398">
        <v>24.976695653051138</v>
      </c>
      <c r="Q398">
        <v>99.6452173916623</v>
      </c>
      <c r="R398" s="481">
        <v>0</v>
      </c>
      <c r="S398">
        <v>21.2034782608971</v>
      </c>
      <c r="T398">
        <v>0</v>
      </c>
      <c r="U398">
        <v>0</v>
      </c>
      <c r="V398">
        <v>174.44730434846133</v>
      </c>
      <c r="W398">
        <v>0</v>
      </c>
      <c r="X398">
        <v>94.020489081274718</v>
      </c>
      <c r="Y398" s="481">
        <v>0.48779296875</v>
      </c>
      <c r="Z398">
        <v>25.550217423355207</v>
      </c>
      <c r="AA398">
        <v>108.78761574067175</v>
      </c>
      <c r="AB398">
        <v>28.03125</v>
      </c>
      <c r="AC398">
        <v>119.87247670814395</v>
      </c>
      <c r="AD398">
        <v>0</v>
      </c>
      <c r="AE398">
        <v>0</v>
      </c>
      <c r="AF398" s="481">
        <v>0.16573913044703659</v>
      </c>
      <c r="AG398">
        <v>1.1210597826220692E-2</v>
      </c>
      <c r="AH398">
        <v>135.66304347850382</v>
      </c>
      <c r="AI398">
        <v>319.7823999999091</v>
      </c>
      <c r="AJ398">
        <v>258.27121951151639</v>
      </c>
      <c r="AK398">
        <v>0</v>
      </c>
      <c r="AL398">
        <v>0</v>
      </c>
      <c r="AM398" s="481">
        <v>0</v>
      </c>
      <c r="AN398">
        <v>0</v>
      </c>
      <c r="AO398">
        <v>0</v>
      </c>
      <c r="AP398">
        <v>0</v>
      </c>
      <c r="AQ398">
        <v>0</v>
      </c>
      <c r="AR398">
        <v>0</v>
      </c>
      <c r="AS398">
        <v>0</v>
      </c>
      <c r="AT398" s="481">
        <v>0</v>
      </c>
      <c r="AU398">
        <v>0</v>
      </c>
      <c r="AV398">
        <v>0</v>
      </c>
      <c r="AW398">
        <v>0</v>
      </c>
      <c r="AX398">
        <v>267.24159999983385</v>
      </c>
      <c r="AY398">
        <v>141.91562500002328</v>
      </c>
      <c r="AZ398">
        <v>54.61119999922812</v>
      </c>
      <c r="BB398" s="481">
        <v>73.521934335469268</v>
      </c>
      <c r="BC398">
        <v>60.147200000472367</v>
      </c>
      <c r="BD398">
        <v>72.549452775157988</v>
      </c>
      <c r="BV398" s="481">
        <v>25.550217423355207</v>
      </c>
      <c r="BW398">
        <v>26.636723163886927</v>
      </c>
      <c r="BX398">
        <v>0</v>
      </c>
      <c r="BY398">
        <v>100.86979897134006</v>
      </c>
      <c r="BZ398">
        <v>61.256249999860302</v>
      </c>
      <c r="CA398">
        <v>0.14972516362922761</v>
      </c>
      <c r="CB398">
        <v>4.0668478260840857E-2</v>
      </c>
      <c r="CC398">
        <v>175.16666666604578</v>
      </c>
      <c r="CD398">
        <v>0</v>
      </c>
      <c r="CE398">
        <v>0.14972516362922761</v>
      </c>
    </row>
    <row r="399" spans="3:83" ht="15.75" customHeight="1" x14ac:dyDescent="0.2">
      <c r="C399" s="284">
        <v>46251.666666666664</v>
      </c>
      <c r="D399">
        <v>2906.1119999885559</v>
      </c>
      <c r="E399">
        <v>2889.4905506968498</v>
      </c>
      <c r="F399">
        <v>1947.647999972105</v>
      </c>
      <c r="G399">
        <v>984.82086956501007</v>
      </c>
      <c r="H399">
        <v>373.29138983413577</v>
      </c>
      <c r="I399">
        <v>335.6637288145721</v>
      </c>
      <c r="J399">
        <v>383.49667796492577</v>
      </c>
      <c r="K399" s="481">
        <v>321.36244068294764</v>
      </c>
      <c r="L399">
        <v>523.03837288171053</v>
      </c>
      <c r="M399">
        <v>0</v>
      </c>
      <c r="N399">
        <v>0</v>
      </c>
      <c r="O399">
        <v>0</v>
      </c>
      <c r="P399">
        <v>23.663304347544909</v>
      </c>
      <c r="Q399">
        <v>99.795478260610253</v>
      </c>
      <c r="R399" s="481">
        <v>0</v>
      </c>
      <c r="S399">
        <v>41.249391304329038</v>
      </c>
      <c r="T399">
        <v>0</v>
      </c>
      <c r="U399">
        <v>0</v>
      </c>
      <c r="V399">
        <v>194.82713043410331</v>
      </c>
      <c r="W399">
        <v>0</v>
      </c>
      <c r="X399">
        <v>94.228260869625956</v>
      </c>
      <c r="Y399" s="481">
        <v>0</v>
      </c>
      <c r="Z399">
        <v>13.869133071624674</v>
      </c>
      <c r="AA399">
        <v>104.67672748444602</v>
      </c>
      <c r="AB399">
        <v>28.266165487468243</v>
      </c>
      <c r="AC399">
        <v>113.87752329185605</v>
      </c>
      <c r="AD399">
        <v>0</v>
      </c>
      <c r="AE399">
        <v>0</v>
      </c>
      <c r="AF399" s="481">
        <v>0.16773913042561617</v>
      </c>
      <c r="AG399">
        <v>1.1233695652208553E-2</v>
      </c>
      <c r="AH399">
        <v>134.22826086916029</v>
      </c>
      <c r="AI399">
        <v>317.73440000019036</v>
      </c>
      <c r="AJ399">
        <v>256.19200000073761</v>
      </c>
      <c r="AK399">
        <v>0</v>
      </c>
      <c r="AL399">
        <v>0</v>
      </c>
      <c r="AM399" s="481">
        <v>0</v>
      </c>
      <c r="AN399">
        <v>0</v>
      </c>
      <c r="AO399">
        <v>0</v>
      </c>
      <c r="AP399">
        <v>0</v>
      </c>
      <c r="AQ399">
        <v>0</v>
      </c>
      <c r="AR399">
        <v>0</v>
      </c>
      <c r="AS399">
        <v>0</v>
      </c>
      <c r="AT399" s="481">
        <v>0</v>
      </c>
      <c r="AU399">
        <v>0</v>
      </c>
      <c r="AV399">
        <v>0</v>
      </c>
      <c r="AW399">
        <v>0</v>
      </c>
      <c r="AX399">
        <v>266.26239999989048</v>
      </c>
      <c r="AY399">
        <v>154.5</v>
      </c>
      <c r="AZ399">
        <v>62.463999999687076</v>
      </c>
      <c r="BB399" s="481">
        <v>73.681250000023283</v>
      </c>
      <c r="BC399">
        <v>60.070400000549853</v>
      </c>
      <c r="BD399">
        <v>73.468516455963254</v>
      </c>
      <c r="BV399" s="481">
        <v>13.869133071624674</v>
      </c>
      <c r="BW399">
        <v>25.979166666627862</v>
      </c>
      <c r="BX399">
        <v>2.0441532258132611E-2</v>
      </c>
      <c r="BY399">
        <v>99.870967742055655</v>
      </c>
      <c r="BZ399">
        <v>58.375</v>
      </c>
      <c r="CA399">
        <v>0.14312365591376874</v>
      </c>
      <c r="CB399">
        <v>3.9822405329459798E-2</v>
      </c>
      <c r="CC399">
        <v>168.22204301133752</v>
      </c>
      <c r="CD399">
        <v>0</v>
      </c>
      <c r="CE399">
        <v>0.14312365591376874</v>
      </c>
    </row>
    <row r="400" spans="3:83" ht="15.75" customHeight="1" x14ac:dyDescent="0.2">
      <c r="C400" s="284">
        <v>46251.708333333336</v>
      </c>
      <c r="D400">
        <v>2902.8173913359642</v>
      </c>
      <c r="E400">
        <v>2903.3219710290432</v>
      </c>
      <c r="F400">
        <v>1895.0826666653156</v>
      </c>
      <c r="G400">
        <v>1009.2484637647867</v>
      </c>
      <c r="H400">
        <v>323.44515253975987</v>
      </c>
      <c r="I400">
        <v>347.7087457627058</v>
      </c>
      <c r="J400">
        <v>376.62372881919146</v>
      </c>
      <c r="K400" s="481">
        <v>327.26345762610435</v>
      </c>
      <c r="L400">
        <v>517.97044067829847</v>
      </c>
      <c r="M400">
        <v>0</v>
      </c>
      <c r="N400">
        <v>0</v>
      </c>
      <c r="O400">
        <v>0</v>
      </c>
      <c r="P400">
        <v>19.389217390678823</v>
      </c>
      <c r="Q400">
        <v>99.53947826102376</v>
      </c>
      <c r="R400" s="481">
        <v>0</v>
      </c>
      <c r="S400">
        <v>52.007574878633022</v>
      </c>
      <c r="T400">
        <v>0</v>
      </c>
      <c r="U400">
        <v>0</v>
      </c>
      <c r="V400">
        <v>139.6201739134267</v>
      </c>
      <c r="W400">
        <v>0</v>
      </c>
      <c r="X400">
        <v>93.927018633577973</v>
      </c>
      <c r="Y400" s="481">
        <v>0.48486328125</v>
      </c>
      <c r="Z400">
        <v>9.1587732919142582</v>
      </c>
      <c r="AA400">
        <v>114.16304347803816</v>
      </c>
      <c r="AB400">
        <v>28.542404000181705</v>
      </c>
      <c r="AC400">
        <v>112.99204192589968</v>
      </c>
      <c r="AD400">
        <v>0</v>
      </c>
      <c r="AE400">
        <v>0</v>
      </c>
      <c r="AF400" s="481">
        <v>0.16773913044380606</v>
      </c>
      <c r="AG400">
        <v>1.1108724871291997E-2</v>
      </c>
      <c r="AH400">
        <v>140.77921926323324</v>
      </c>
      <c r="AI400">
        <v>319.10719999973662</v>
      </c>
      <c r="AJ400">
        <v>258.25279999896884</v>
      </c>
      <c r="AK400">
        <v>0</v>
      </c>
      <c r="AL400">
        <v>0</v>
      </c>
      <c r="AM400" s="481">
        <v>0</v>
      </c>
      <c r="AN400">
        <v>0</v>
      </c>
      <c r="AO400">
        <v>0</v>
      </c>
      <c r="AP400">
        <v>0</v>
      </c>
      <c r="AQ400">
        <v>0</v>
      </c>
      <c r="AR400">
        <v>0</v>
      </c>
      <c r="AS400">
        <v>0</v>
      </c>
      <c r="AT400" s="481">
        <v>0</v>
      </c>
      <c r="AU400">
        <v>0</v>
      </c>
      <c r="AV400">
        <v>0</v>
      </c>
      <c r="AW400">
        <v>0</v>
      </c>
      <c r="AX400">
        <v>271.04639999987558</v>
      </c>
      <c r="AY400">
        <v>160.22968750004657</v>
      </c>
      <c r="AZ400">
        <v>67.212800001725554</v>
      </c>
      <c r="BB400" s="481">
        <v>73.895312499953434</v>
      </c>
      <c r="BC400">
        <v>60.057599999941885</v>
      </c>
      <c r="BD400">
        <v>72.937559493817389</v>
      </c>
      <c r="BV400" s="481">
        <v>9.1587732919142582</v>
      </c>
      <c r="BW400">
        <v>16.650000000023283</v>
      </c>
      <c r="BX400">
        <v>2.6229838709696196E-2</v>
      </c>
      <c r="BY400">
        <v>101.59139784984291</v>
      </c>
      <c r="BZ400">
        <v>56.252868852578104</v>
      </c>
      <c r="CA400">
        <v>0.14222580645127891</v>
      </c>
      <c r="CB400">
        <v>3.5012096774380552E-2</v>
      </c>
      <c r="CC400">
        <v>171.18629032280296</v>
      </c>
      <c r="CD400">
        <v>0</v>
      </c>
      <c r="CE400">
        <v>0.14222580645127891</v>
      </c>
    </row>
    <row r="401" spans="3:83" ht="15.75" customHeight="1" x14ac:dyDescent="0.2">
      <c r="C401" s="284">
        <v>46251.75</v>
      </c>
      <c r="D401">
        <v>2938.7612753510475</v>
      </c>
      <c r="E401">
        <v>2938.4347825944424</v>
      </c>
      <c r="F401">
        <v>1923.0719999969006</v>
      </c>
      <c r="G401">
        <v>1035.2640000134706</v>
      </c>
      <c r="H401">
        <v>367.73749152570963</v>
      </c>
      <c r="I401">
        <v>359.64962711930275</v>
      </c>
      <c r="J401">
        <v>377.87335592508316</v>
      </c>
      <c r="K401" s="481">
        <v>324.34766101837158</v>
      </c>
      <c r="L401">
        <v>490.99932203441858</v>
      </c>
      <c r="M401">
        <v>0</v>
      </c>
      <c r="N401">
        <v>0</v>
      </c>
      <c r="O401">
        <v>0</v>
      </c>
      <c r="P401">
        <v>23.841391304507852</v>
      </c>
      <c r="Q401">
        <v>99.995826086960733</v>
      </c>
      <c r="R401" s="481">
        <v>3.3280000002123415</v>
      </c>
      <c r="S401">
        <v>73.510338164865971</v>
      </c>
      <c r="T401">
        <v>0</v>
      </c>
      <c r="U401">
        <v>0</v>
      </c>
      <c r="V401">
        <v>148.769391303882</v>
      </c>
      <c r="W401">
        <v>0</v>
      </c>
      <c r="X401">
        <v>93.923602484632283</v>
      </c>
      <c r="Y401" s="481">
        <v>0</v>
      </c>
      <c r="Z401">
        <v>0.71855590061750263</v>
      </c>
      <c r="AA401">
        <v>115.91890959301963</v>
      </c>
      <c r="AB401">
        <v>28.785180512350053</v>
      </c>
      <c r="AC401">
        <v>111.56420807447284</v>
      </c>
      <c r="AD401">
        <v>0</v>
      </c>
      <c r="AE401">
        <v>0</v>
      </c>
      <c r="AF401" s="481">
        <v>0.16774053295011981</v>
      </c>
      <c r="AG401">
        <v>1.0983870967720577E-2</v>
      </c>
      <c r="AH401">
        <v>137.65591397788376</v>
      </c>
      <c r="AI401">
        <v>317.96648421068676</v>
      </c>
      <c r="AJ401">
        <v>256.79360000044107</v>
      </c>
      <c r="AK401">
        <v>0</v>
      </c>
      <c r="AL401">
        <v>0</v>
      </c>
      <c r="AM401" s="481">
        <v>0</v>
      </c>
      <c r="AN401">
        <v>0</v>
      </c>
      <c r="AO401">
        <v>0</v>
      </c>
      <c r="AP401">
        <v>0</v>
      </c>
      <c r="AQ401">
        <v>0</v>
      </c>
      <c r="AR401">
        <v>0</v>
      </c>
      <c r="AS401">
        <v>0</v>
      </c>
      <c r="AT401" s="481">
        <v>0</v>
      </c>
      <c r="AU401">
        <v>0</v>
      </c>
      <c r="AV401">
        <v>0</v>
      </c>
      <c r="AW401">
        <v>0</v>
      </c>
      <c r="AX401">
        <v>266.75200000032783</v>
      </c>
      <c r="AY401">
        <v>171.9375</v>
      </c>
      <c r="AZ401">
        <v>72.703999999910593</v>
      </c>
      <c r="BB401" s="481">
        <v>73.6953125</v>
      </c>
      <c r="BC401">
        <v>60.070399998687208</v>
      </c>
      <c r="BD401">
        <v>73.462440505623817</v>
      </c>
      <c r="BV401" s="481">
        <v>0.71855590061750263</v>
      </c>
      <c r="BW401">
        <v>0</v>
      </c>
      <c r="BX401">
        <v>6.3911290322948844E-3</v>
      </c>
      <c r="BY401">
        <v>99.150537634268403</v>
      </c>
      <c r="BZ401">
        <v>58.16588114737533</v>
      </c>
      <c r="CA401">
        <v>0.1506236559143872</v>
      </c>
      <c r="CB401">
        <v>3.6862903225710397E-2</v>
      </c>
      <c r="CC401">
        <v>170.34166666585952</v>
      </c>
      <c r="CD401">
        <v>0</v>
      </c>
      <c r="CE401">
        <v>0.1506236559143872</v>
      </c>
    </row>
    <row r="402" spans="3:83" ht="15.75" customHeight="1" x14ac:dyDescent="0.2">
      <c r="C402" s="284">
        <v>46251.791666666664</v>
      </c>
      <c r="D402">
        <v>2938.8206376731396</v>
      </c>
      <c r="E402">
        <v>2922.3179130554199</v>
      </c>
      <c r="F402">
        <v>1938.7733333408833</v>
      </c>
      <c r="G402">
        <v>1010.3911883980036</v>
      </c>
      <c r="H402">
        <v>370.96569491550326</v>
      </c>
      <c r="I402">
        <v>348.63878433406353</v>
      </c>
      <c r="J402">
        <v>386.75959322601557</v>
      </c>
      <c r="K402" s="481">
        <v>342.93047807365656</v>
      </c>
      <c r="L402">
        <v>483.01559321954846</v>
      </c>
      <c r="M402">
        <v>0</v>
      </c>
      <c r="N402">
        <v>0</v>
      </c>
      <c r="O402">
        <v>0</v>
      </c>
      <c r="P402">
        <v>25.377391304820776</v>
      </c>
      <c r="Q402">
        <v>99.795478260610253</v>
      </c>
      <c r="R402" s="481">
        <v>0</v>
      </c>
      <c r="S402">
        <v>73.817043478600681</v>
      </c>
      <c r="T402">
        <v>0</v>
      </c>
      <c r="U402">
        <v>0</v>
      </c>
      <c r="V402">
        <v>146.82156521826982</v>
      </c>
      <c r="W402">
        <v>0</v>
      </c>
      <c r="X402">
        <v>94.949999999720603</v>
      </c>
      <c r="Y402" s="481">
        <v>0.46826171875</v>
      </c>
      <c r="Z402">
        <v>0</v>
      </c>
      <c r="AA402">
        <v>111.39164941338822</v>
      </c>
      <c r="AB402">
        <v>28.300476507283747</v>
      </c>
      <c r="AC402">
        <v>108.34431818127632</v>
      </c>
      <c r="AD402">
        <v>0</v>
      </c>
      <c r="AE402">
        <v>0</v>
      </c>
      <c r="AF402" s="481">
        <v>0.1677419354855374</v>
      </c>
      <c r="AG402">
        <v>1.1108870967746043E-2</v>
      </c>
      <c r="AH402">
        <v>154.2096774186939</v>
      </c>
      <c r="AI402">
        <v>325.03511578938924</v>
      </c>
      <c r="AJ402">
        <v>262.2976000001654</v>
      </c>
      <c r="AK402">
        <v>0</v>
      </c>
      <c r="AL402">
        <v>0</v>
      </c>
      <c r="AM402" s="481">
        <v>0</v>
      </c>
      <c r="AN402">
        <v>0</v>
      </c>
      <c r="AO402">
        <v>0</v>
      </c>
      <c r="AP402">
        <v>0</v>
      </c>
      <c r="AQ402">
        <v>0</v>
      </c>
      <c r="AR402">
        <v>0</v>
      </c>
      <c r="AS402">
        <v>0</v>
      </c>
      <c r="AT402" s="481">
        <v>0</v>
      </c>
      <c r="AU402">
        <v>0</v>
      </c>
      <c r="AV402">
        <v>0</v>
      </c>
      <c r="AW402">
        <v>0</v>
      </c>
      <c r="AX402">
        <v>267.86239999951795</v>
      </c>
      <c r="AY402">
        <v>171.00156249990687</v>
      </c>
      <c r="AZ402">
        <v>71.679999999701977</v>
      </c>
      <c r="BB402" s="481">
        <v>73.810621044249274</v>
      </c>
      <c r="BC402">
        <v>60.066997468471527</v>
      </c>
      <c r="BD402">
        <v>73.456355555914342</v>
      </c>
      <c r="BV402" s="481">
        <v>0</v>
      </c>
      <c r="BW402">
        <v>0</v>
      </c>
      <c r="BX402">
        <v>1.6798233695567433E-2</v>
      </c>
      <c r="BY402">
        <v>100.60215053893626</v>
      </c>
      <c r="BZ402">
        <v>54.462500000139698</v>
      </c>
      <c r="CA402">
        <v>0.15813867461383779</v>
      </c>
      <c r="CB402">
        <v>3.7508064516259765E-2</v>
      </c>
      <c r="CC402">
        <v>151.48333333432674</v>
      </c>
      <c r="CD402">
        <v>0</v>
      </c>
      <c r="CE402">
        <v>0.15813867461383779</v>
      </c>
    </row>
    <row r="403" spans="3:83" ht="15.75" customHeight="1" x14ac:dyDescent="0.2">
      <c r="C403" s="284">
        <v>46251.833333333336</v>
      </c>
      <c r="D403">
        <v>2856.3366956412792</v>
      </c>
      <c r="E403">
        <v>2856.6114042401314</v>
      </c>
      <c r="F403">
        <v>1845.2479999959469</v>
      </c>
      <c r="G403">
        <v>1018.8354782611132</v>
      </c>
      <c r="H403">
        <v>359.98378666862845</v>
      </c>
      <c r="I403">
        <v>344.74142611771822</v>
      </c>
      <c r="J403">
        <v>344.6578341498971</v>
      </c>
      <c r="K403" s="481">
        <v>323.66548541933298</v>
      </c>
      <c r="L403">
        <v>472.99535840004683</v>
      </c>
      <c r="M403">
        <v>0</v>
      </c>
      <c r="N403">
        <v>0</v>
      </c>
      <c r="O403">
        <v>0</v>
      </c>
      <c r="P403">
        <v>12.287999999709427</v>
      </c>
      <c r="Q403">
        <v>100.28313043527305</v>
      </c>
      <c r="R403" s="481">
        <v>0</v>
      </c>
      <c r="S403">
        <v>73.872311843559146</v>
      </c>
      <c r="T403">
        <v>0</v>
      </c>
      <c r="U403">
        <v>0</v>
      </c>
      <c r="V403">
        <v>151.4347130432725</v>
      </c>
      <c r="W403">
        <v>0</v>
      </c>
      <c r="X403">
        <v>94.450000000186265</v>
      </c>
      <c r="Y403" s="481">
        <v>0.44987383540410519</v>
      </c>
      <c r="Z403">
        <v>0</v>
      </c>
      <c r="AA403">
        <v>105.15062111802399</v>
      </c>
      <c r="AB403">
        <v>28.532355402596295</v>
      </c>
      <c r="AC403">
        <v>107.54799548257142</v>
      </c>
      <c r="AD403">
        <v>0</v>
      </c>
      <c r="AE403">
        <v>0</v>
      </c>
      <c r="AF403" s="481">
        <v>0.16773492285938119</v>
      </c>
      <c r="AG403">
        <v>1.0983315801922799E-2</v>
      </c>
      <c r="AH403">
        <v>137.32258064392954</v>
      </c>
      <c r="AI403">
        <v>321.28960000001825</v>
      </c>
      <c r="AJ403">
        <v>259.6480000000447</v>
      </c>
      <c r="AK403">
        <v>0</v>
      </c>
      <c r="AL403">
        <v>0</v>
      </c>
      <c r="AM403" s="481">
        <v>0</v>
      </c>
      <c r="AN403">
        <v>0</v>
      </c>
      <c r="AO403">
        <v>0</v>
      </c>
      <c r="AP403">
        <v>0</v>
      </c>
      <c r="AQ403">
        <v>0</v>
      </c>
      <c r="AR403">
        <v>0</v>
      </c>
      <c r="AS403">
        <v>0</v>
      </c>
      <c r="AT403" s="481">
        <v>0</v>
      </c>
      <c r="AU403">
        <v>0</v>
      </c>
      <c r="AV403">
        <v>0</v>
      </c>
      <c r="AW403">
        <v>0</v>
      </c>
      <c r="AX403">
        <v>269.82400000002235</v>
      </c>
      <c r="AY403">
        <v>165.25625000009313</v>
      </c>
      <c r="AZ403">
        <v>72.703999999910593</v>
      </c>
      <c r="BB403" s="481">
        <v>74.095628955750726</v>
      </c>
      <c r="BC403">
        <v>60.515402532182634</v>
      </c>
      <c r="BD403">
        <v>73.468039381317794</v>
      </c>
      <c r="BV403" s="481">
        <v>0</v>
      </c>
      <c r="BW403">
        <v>0</v>
      </c>
      <c r="BX403">
        <v>1.4321331521728098E-2</v>
      </c>
      <c r="BY403">
        <v>101.79558204486966</v>
      </c>
      <c r="BZ403">
        <v>53.308333333348855</v>
      </c>
      <c r="CA403">
        <v>0.12858152173976123</v>
      </c>
      <c r="CB403">
        <v>1.4286377980170073E-2</v>
      </c>
      <c r="CC403">
        <v>169.33852458931506</v>
      </c>
      <c r="CD403">
        <v>0</v>
      </c>
      <c r="CE403">
        <v>0.12858152173976123</v>
      </c>
    </row>
    <row r="404" spans="3:83" ht="15.75" customHeight="1" x14ac:dyDescent="0.2">
      <c r="C404" s="284">
        <v>46251.875</v>
      </c>
      <c r="D404">
        <v>2903.7078261077404</v>
      </c>
      <c r="E404">
        <v>2887.3459290862083</v>
      </c>
      <c r="F404">
        <v>1899.8613333404064</v>
      </c>
      <c r="G404">
        <v>1017.5146666616201</v>
      </c>
      <c r="H404">
        <v>351.22760316357017</v>
      </c>
      <c r="I404">
        <v>341.83172174915671</v>
      </c>
      <c r="J404">
        <v>373.59407934546471</v>
      </c>
      <c r="K404" s="481">
        <v>324.0112229436636</v>
      </c>
      <c r="L404">
        <v>497.34009922668338</v>
      </c>
      <c r="M404">
        <v>0</v>
      </c>
      <c r="N404">
        <v>0</v>
      </c>
      <c r="O404">
        <v>0</v>
      </c>
      <c r="P404">
        <v>12.287999999709427</v>
      </c>
      <c r="Q404">
        <v>100.03130434732884</v>
      </c>
      <c r="R404" s="481">
        <v>0</v>
      </c>
      <c r="S404">
        <v>73.272035982459784</v>
      </c>
      <c r="T404">
        <v>0</v>
      </c>
      <c r="U404">
        <v>0</v>
      </c>
      <c r="V404">
        <v>145.56906666606665</v>
      </c>
      <c r="W404">
        <v>0</v>
      </c>
      <c r="X404">
        <v>94.665822784882039</v>
      </c>
      <c r="Y404" s="481">
        <v>3.1083195845894807E-2</v>
      </c>
      <c r="Z404">
        <v>0</v>
      </c>
      <c r="AA404">
        <v>101.76552795059979</v>
      </c>
      <c r="AB404">
        <v>28.784355590119958</v>
      </c>
      <c r="AC404">
        <v>107.42018633615226</v>
      </c>
      <c r="AD404">
        <v>0</v>
      </c>
      <c r="AE404">
        <v>0</v>
      </c>
      <c r="AF404" s="481">
        <v>0.16774894811533159</v>
      </c>
      <c r="AG404">
        <v>1.1075823982992006E-2</v>
      </c>
      <c r="AH404">
        <v>138.25268817320466</v>
      </c>
      <c r="AI404">
        <v>316.39360000006855</v>
      </c>
      <c r="AJ404">
        <v>255.24480000045151</v>
      </c>
      <c r="AK404">
        <v>0</v>
      </c>
      <c r="AL404">
        <v>0</v>
      </c>
      <c r="AM404" s="481">
        <v>0</v>
      </c>
      <c r="AN404">
        <v>0</v>
      </c>
      <c r="AO404">
        <v>0</v>
      </c>
      <c r="AP404">
        <v>0</v>
      </c>
      <c r="AQ404">
        <v>0</v>
      </c>
      <c r="AR404">
        <v>0</v>
      </c>
      <c r="AS404">
        <v>0</v>
      </c>
      <c r="AT404" s="481">
        <v>0</v>
      </c>
      <c r="AU404">
        <v>0</v>
      </c>
      <c r="AV404">
        <v>0</v>
      </c>
      <c r="AW404">
        <v>0</v>
      </c>
      <c r="AX404">
        <v>269.48160000005737</v>
      </c>
      <c r="AY404">
        <v>156.27656249993015</v>
      </c>
      <c r="AZ404">
        <v>72.748799998313189</v>
      </c>
      <c r="BB404" s="481">
        <v>73.490624999976717</v>
      </c>
      <c r="BC404">
        <v>59.64159999974072</v>
      </c>
      <c r="BD404">
        <v>73.453205063007772</v>
      </c>
      <c r="BV404" s="481">
        <v>0</v>
      </c>
      <c r="BW404">
        <v>0</v>
      </c>
      <c r="BX404">
        <v>2.2942934782690827E-2</v>
      </c>
      <c r="BY404">
        <v>100.20652174018323</v>
      </c>
      <c r="BZ404">
        <v>52.410416666651145</v>
      </c>
      <c r="CA404">
        <v>0.1527391304334742</v>
      </c>
      <c r="CB404">
        <v>3.6358783310106446E-2</v>
      </c>
      <c r="CC404">
        <v>165.31147541012615</v>
      </c>
      <c r="CD404">
        <v>0</v>
      </c>
      <c r="CE404">
        <v>0.1527391304334742</v>
      </c>
    </row>
    <row r="405" spans="3:83" ht="15.75" customHeight="1" x14ac:dyDescent="0.2">
      <c r="C405" s="284">
        <v>46251.916666666664</v>
      </c>
      <c r="D405">
        <v>2774.5947825908661</v>
      </c>
      <c r="E405">
        <v>2774.3573333621025</v>
      </c>
      <c r="F405">
        <v>1824.2931014597416</v>
      </c>
      <c r="G405">
        <v>977.9200000166893</v>
      </c>
      <c r="H405">
        <v>327.05518643930554</v>
      </c>
      <c r="I405">
        <v>330.49166101962328</v>
      </c>
      <c r="J405">
        <v>369.82618819922209</v>
      </c>
      <c r="K405" s="481">
        <v>320.18223728984594</v>
      </c>
      <c r="L405">
        <v>467.9338866174221</v>
      </c>
      <c r="M405">
        <v>0</v>
      </c>
      <c r="N405">
        <v>0</v>
      </c>
      <c r="O405">
        <v>0</v>
      </c>
      <c r="P405">
        <v>11.264000000432134</v>
      </c>
      <c r="Q405">
        <v>100.57460869569331</v>
      </c>
      <c r="R405" s="481">
        <v>0</v>
      </c>
      <c r="S405">
        <v>72.882086955942214</v>
      </c>
      <c r="T405">
        <v>0</v>
      </c>
      <c r="U405">
        <v>0</v>
      </c>
      <c r="V405">
        <v>122.27969855070114</v>
      </c>
      <c r="W405">
        <v>0</v>
      </c>
      <c r="X405">
        <v>94.616164792794734</v>
      </c>
      <c r="Y405" s="481">
        <v>0.4619140625</v>
      </c>
      <c r="Z405">
        <v>0</v>
      </c>
      <c r="AA405">
        <v>90.417895962484181</v>
      </c>
      <c r="AB405">
        <v>28.59375</v>
      </c>
      <c r="AC405">
        <v>108.5332298129797</v>
      </c>
      <c r="AD405">
        <v>0</v>
      </c>
      <c r="AE405">
        <v>0</v>
      </c>
      <c r="AF405" s="481">
        <v>0.16974193548230687</v>
      </c>
      <c r="AG405">
        <v>1.1017473118272392E-2</v>
      </c>
      <c r="AH405">
        <v>132.05376344174147</v>
      </c>
      <c r="AI405">
        <v>325.03040000004694</v>
      </c>
      <c r="AJ405">
        <v>262.52530526276678</v>
      </c>
      <c r="AK405">
        <v>0</v>
      </c>
      <c r="AL405">
        <v>0</v>
      </c>
      <c r="AM405" s="481">
        <v>0</v>
      </c>
      <c r="AN405">
        <v>0</v>
      </c>
      <c r="AO405">
        <v>0</v>
      </c>
      <c r="AP405">
        <v>0</v>
      </c>
      <c r="AQ405">
        <v>0</v>
      </c>
      <c r="AR405">
        <v>0</v>
      </c>
      <c r="AS405">
        <v>0</v>
      </c>
      <c r="AT405" s="481">
        <v>0</v>
      </c>
      <c r="AU405">
        <v>0</v>
      </c>
      <c r="AV405">
        <v>0</v>
      </c>
      <c r="AW405">
        <v>0</v>
      </c>
      <c r="AX405">
        <v>262.14400000032037</v>
      </c>
      <c r="AY405">
        <v>159.31562499993015</v>
      </c>
      <c r="AZ405">
        <v>72.703999999910593</v>
      </c>
      <c r="BB405" s="481">
        <v>73.632891613990068</v>
      </c>
      <c r="BC405">
        <v>60.044800000265241</v>
      </c>
      <c r="BD405">
        <v>72.953599999658763</v>
      </c>
      <c r="BV405" s="481">
        <v>0</v>
      </c>
      <c r="BW405">
        <v>0</v>
      </c>
      <c r="BX405">
        <v>1.0444972826121557E-2</v>
      </c>
      <c r="BY405">
        <v>100.4172510523349</v>
      </c>
      <c r="BZ405">
        <v>56.099999999860302</v>
      </c>
      <c r="CA405">
        <v>0.1444728260876218</v>
      </c>
      <c r="CB405">
        <v>2.6173387096832812E-2</v>
      </c>
      <c r="CC405">
        <v>150.93333333358169</v>
      </c>
      <c r="CD405">
        <v>0</v>
      </c>
      <c r="CE405">
        <v>0.1444728260876218</v>
      </c>
    </row>
    <row r="406" spans="3:83" ht="15.75" customHeight="1" x14ac:dyDescent="0.2">
      <c r="C406" s="284">
        <v>46251.958333333336</v>
      </c>
      <c r="D406">
        <v>2979.2760579884052</v>
      </c>
      <c r="E406">
        <v>2979.839999973774</v>
      </c>
      <c r="F406">
        <v>1977.4775651991367</v>
      </c>
      <c r="G406">
        <v>1006.2506666481495</v>
      </c>
      <c r="H406">
        <v>359.27936723083258</v>
      </c>
      <c r="I406">
        <v>335.3057556450367</v>
      </c>
      <c r="J406">
        <v>391.96637287735939</v>
      </c>
      <c r="K406" s="481">
        <v>342.93167503923178</v>
      </c>
      <c r="L406">
        <v>523.05513033270836</v>
      </c>
      <c r="M406">
        <v>0</v>
      </c>
      <c r="N406">
        <v>0</v>
      </c>
      <c r="O406">
        <v>0</v>
      </c>
      <c r="P406">
        <v>25.599999999627471</v>
      </c>
      <c r="Q406">
        <v>100.06075362348929</v>
      </c>
      <c r="R406" s="481">
        <v>0</v>
      </c>
      <c r="S406">
        <v>72.25878260936588</v>
      </c>
      <c r="T406">
        <v>0</v>
      </c>
      <c r="U406">
        <v>0</v>
      </c>
      <c r="V406">
        <v>135.51304347906262</v>
      </c>
      <c r="W406">
        <v>0</v>
      </c>
      <c r="X406">
        <v>94.818012422416359</v>
      </c>
      <c r="Y406" s="481">
        <v>0</v>
      </c>
      <c r="Z406">
        <v>0</v>
      </c>
      <c r="AA406">
        <v>104.62402950320393</v>
      </c>
      <c r="AB406">
        <v>28.21875</v>
      </c>
      <c r="AC406">
        <v>99.475155279971659</v>
      </c>
      <c r="AD406">
        <v>0</v>
      </c>
      <c r="AE406">
        <v>0</v>
      </c>
      <c r="AF406" s="481">
        <v>0.16774193547462346</v>
      </c>
      <c r="AG406">
        <v>1.1059139784947547E-2</v>
      </c>
      <c r="AH406">
        <v>154.20967741776258</v>
      </c>
      <c r="AI406">
        <v>326.90485581359826</v>
      </c>
      <c r="AJ406">
        <v>264.50189473666251</v>
      </c>
      <c r="AK406">
        <v>0</v>
      </c>
      <c r="AL406">
        <v>0</v>
      </c>
      <c r="AM406" s="481">
        <v>0</v>
      </c>
      <c r="AN406">
        <v>0</v>
      </c>
      <c r="AO406">
        <v>0</v>
      </c>
      <c r="AP406">
        <v>0</v>
      </c>
      <c r="AQ406">
        <v>0</v>
      </c>
      <c r="AR406">
        <v>0</v>
      </c>
      <c r="AS406">
        <v>0</v>
      </c>
      <c r="AT406" s="481">
        <v>0</v>
      </c>
      <c r="AU406">
        <v>0</v>
      </c>
      <c r="AV406">
        <v>0</v>
      </c>
      <c r="AW406">
        <v>0</v>
      </c>
      <c r="AX406">
        <v>263.7663999996148</v>
      </c>
      <c r="AY406">
        <v>163.73750000004657</v>
      </c>
      <c r="AZ406">
        <v>73.216000000014901</v>
      </c>
      <c r="BB406" s="481">
        <v>74.106952136033215</v>
      </c>
      <c r="BC406">
        <v>60.127108860760927</v>
      </c>
      <c r="BD406">
        <v>73.049600000493228</v>
      </c>
      <c r="BV406" s="481">
        <v>0</v>
      </c>
      <c r="BW406">
        <v>0</v>
      </c>
      <c r="BX406">
        <v>2.0596467391328588E-2</v>
      </c>
      <c r="BY406">
        <v>101.33333333209157</v>
      </c>
      <c r="BZ406">
        <v>57.550000000046566</v>
      </c>
      <c r="CA406">
        <v>0.1480302127174582</v>
      </c>
      <c r="CB406">
        <v>3.7858870967511393E-2</v>
      </c>
      <c r="CC406">
        <v>189.63333333283663</v>
      </c>
      <c r="CD406">
        <v>0</v>
      </c>
      <c r="CE406">
        <v>0.1480302127174582</v>
      </c>
    </row>
    <row r="407" spans="3:83" ht="15.75" customHeight="1" x14ac:dyDescent="0.2">
      <c r="C407" s="284">
        <v>46252</v>
      </c>
      <c r="D407">
        <v>2859.6906666457653</v>
      </c>
      <c r="E407">
        <v>2859.0079999864101</v>
      </c>
      <c r="F407">
        <v>1862.7895652353764</v>
      </c>
      <c r="G407">
        <v>1012.0533333420753</v>
      </c>
      <c r="H407">
        <v>349.96302201226354</v>
      </c>
      <c r="I407">
        <v>315.26400706544518</v>
      </c>
      <c r="J407">
        <v>376.90142372995615</v>
      </c>
      <c r="K407" s="481">
        <v>324.07834482938051</v>
      </c>
      <c r="L407">
        <v>488.56949152424932</v>
      </c>
      <c r="M407">
        <v>0</v>
      </c>
      <c r="N407">
        <v>0</v>
      </c>
      <c r="O407">
        <v>0</v>
      </c>
      <c r="P407">
        <v>35.951304347254336</v>
      </c>
      <c r="Q407">
        <v>100.15350724617019</v>
      </c>
      <c r="R407" s="481">
        <v>0</v>
      </c>
      <c r="S407">
        <v>71.969391304068267</v>
      </c>
      <c r="T407">
        <v>0</v>
      </c>
      <c r="U407">
        <v>0</v>
      </c>
      <c r="V407">
        <v>120.68359420262277</v>
      </c>
      <c r="W407">
        <v>0</v>
      </c>
      <c r="X407">
        <v>94.349999999627471</v>
      </c>
      <c r="Y407" s="481">
        <v>0.48388671875</v>
      </c>
      <c r="Z407">
        <v>0</v>
      </c>
      <c r="AA407">
        <v>98.132220496889204</v>
      </c>
      <c r="AB407">
        <v>28.28125</v>
      </c>
      <c r="AC407">
        <v>87.242236024700105</v>
      </c>
      <c r="AD407">
        <v>0</v>
      </c>
      <c r="AE407">
        <v>0</v>
      </c>
      <c r="AF407" s="481">
        <v>0.16774193548917538</v>
      </c>
      <c r="AG407">
        <v>1.1158602150544539E-2</v>
      </c>
      <c r="AH407">
        <v>139.96236559096724</v>
      </c>
      <c r="AI407">
        <v>329.32234418601729</v>
      </c>
      <c r="AJ407">
        <v>266.52160000056028</v>
      </c>
      <c r="AK407">
        <v>0</v>
      </c>
      <c r="AL407">
        <v>0</v>
      </c>
      <c r="AM407" s="481">
        <v>0</v>
      </c>
      <c r="AN407">
        <v>0</v>
      </c>
      <c r="AO407">
        <v>0</v>
      </c>
      <c r="AP407">
        <v>0</v>
      </c>
      <c r="AQ407">
        <v>0</v>
      </c>
      <c r="AR407">
        <v>0</v>
      </c>
      <c r="AS407">
        <v>0</v>
      </c>
      <c r="AT407" s="481">
        <v>0</v>
      </c>
      <c r="AU407">
        <v>0</v>
      </c>
      <c r="AV407">
        <v>0</v>
      </c>
      <c r="AW407">
        <v>0</v>
      </c>
      <c r="AX407">
        <v>279.29600000008941</v>
      </c>
      <c r="AY407">
        <v>151.375</v>
      </c>
      <c r="AZ407">
        <v>72.147200001403689</v>
      </c>
      <c r="BB407" s="481">
        <v>73.757089120335877</v>
      </c>
      <c r="BC407">
        <v>60.0725063290447</v>
      </c>
      <c r="BD407">
        <v>72.953599999658763</v>
      </c>
      <c r="BV407" s="481">
        <v>0</v>
      </c>
      <c r="BW407">
        <v>0</v>
      </c>
      <c r="BX407">
        <v>1.4347672685630641E-2</v>
      </c>
      <c r="BY407">
        <v>100.27956989407539</v>
      </c>
      <c r="BZ407">
        <v>53.393750000046566</v>
      </c>
      <c r="CA407">
        <v>0.15910752688068897</v>
      </c>
      <c r="CB407">
        <v>2.965725806438968E-2</v>
      </c>
      <c r="CC407">
        <v>156.16214689332992</v>
      </c>
      <c r="CD407">
        <v>0</v>
      </c>
      <c r="CE407">
        <v>0.15910752688068897</v>
      </c>
    </row>
    <row r="408" spans="3:83" ht="15.75" customHeight="1" x14ac:dyDescent="0.2">
      <c r="C408" s="284">
        <v>46252.041666666664</v>
      </c>
      <c r="D408">
        <v>2873.0471884310246</v>
      </c>
      <c r="E408">
        <v>2856.9600000083447</v>
      </c>
      <c r="F408">
        <v>1873.4451014399529</v>
      </c>
      <c r="G408">
        <v>1002.1546666622162</v>
      </c>
      <c r="H408">
        <v>336.69550906121731</v>
      </c>
      <c r="I408">
        <v>334.58766101673245</v>
      </c>
      <c r="J408">
        <v>369.95905084908009</v>
      </c>
      <c r="K408" s="481">
        <v>332.55282758921385</v>
      </c>
      <c r="L408">
        <v>503.8247574493289</v>
      </c>
      <c r="M408">
        <v>0</v>
      </c>
      <c r="N408">
        <v>0</v>
      </c>
      <c r="O408">
        <v>0</v>
      </c>
      <c r="P408">
        <v>17.296695652417839</v>
      </c>
      <c r="Q408">
        <v>100.4132173913531</v>
      </c>
      <c r="R408" s="481">
        <v>0</v>
      </c>
      <c r="S408">
        <v>72.414608695544302</v>
      </c>
      <c r="T408">
        <v>0</v>
      </c>
      <c r="U408">
        <v>0</v>
      </c>
      <c r="V408">
        <v>123.94110144861042</v>
      </c>
      <c r="W408">
        <v>0</v>
      </c>
      <c r="X408">
        <v>94.534375000279397</v>
      </c>
      <c r="Y408" s="481">
        <v>0</v>
      </c>
      <c r="Z408">
        <v>0</v>
      </c>
      <c r="AA408">
        <v>104.54999999981374</v>
      </c>
      <c r="AB408">
        <v>28.03125</v>
      </c>
      <c r="AC408">
        <v>98.899378881789744</v>
      </c>
      <c r="AD408">
        <v>0</v>
      </c>
      <c r="AE408">
        <v>0</v>
      </c>
      <c r="AF408" s="481">
        <v>0.16776437587031978</v>
      </c>
      <c r="AG408">
        <v>1.0983870967720577E-2</v>
      </c>
      <c r="AH408">
        <v>145.38709677383304</v>
      </c>
      <c r="AI408">
        <v>325.49760000011884</v>
      </c>
      <c r="AJ408">
        <v>262.84982857108116</v>
      </c>
      <c r="AK408">
        <v>0</v>
      </c>
      <c r="AL408">
        <v>0</v>
      </c>
      <c r="AM408" s="481">
        <v>0</v>
      </c>
      <c r="AN408">
        <v>0</v>
      </c>
      <c r="AO408">
        <v>0</v>
      </c>
      <c r="AP408">
        <v>0</v>
      </c>
      <c r="AQ408">
        <v>0</v>
      </c>
      <c r="AR408">
        <v>0</v>
      </c>
      <c r="AS408">
        <v>0</v>
      </c>
      <c r="AT408" s="481">
        <v>0</v>
      </c>
      <c r="AU408">
        <v>0</v>
      </c>
      <c r="AV408">
        <v>0</v>
      </c>
      <c r="AW408">
        <v>0</v>
      </c>
      <c r="AX408">
        <v>283.73440000042319</v>
      </c>
      <c r="AY408">
        <v>150.43125000002328</v>
      </c>
      <c r="AZ408">
        <v>71.679999999701977</v>
      </c>
      <c r="BB408" s="481">
        <v>74.578067129710689</v>
      </c>
      <c r="BC408">
        <v>60.944562587887049</v>
      </c>
      <c r="BD408">
        <v>72.944121519103646</v>
      </c>
      <c r="BV408" s="481">
        <v>0</v>
      </c>
      <c r="BW408">
        <v>0</v>
      </c>
      <c r="BX408">
        <v>2.6758064516229751E-2</v>
      </c>
      <c r="BY408">
        <v>100.80645161308348</v>
      </c>
      <c r="BZ408">
        <v>53.558333333348855</v>
      </c>
      <c r="CA408">
        <v>0.15517741935491358</v>
      </c>
      <c r="CB408">
        <v>2.8544354838913932E-2</v>
      </c>
      <c r="CC408">
        <v>164.37118643987924</v>
      </c>
      <c r="CD408">
        <v>0</v>
      </c>
      <c r="CE408">
        <v>0.15517741935491358</v>
      </c>
    </row>
    <row r="409" spans="3:83" ht="15.75" customHeight="1" x14ac:dyDescent="0.2">
      <c r="C409" s="284">
        <v>46252.083333333336</v>
      </c>
      <c r="D409">
        <v>2872.958144903183</v>
      </c>
      <c r="E409">
        <v>2872.6613333523273</v>
      </c>
      <c r="F409">
        <v>1899.8613333404064</v>
      </c>
      <c r="G409">
        <v>994.304000005126</v>
      </c>
      <c r="H409">
        <v>338.68366101384163</v>
      </c>
      <c r="I409">
        <v>328.51308474689722</v>
      </c>
      <c r="J409">
        <v>377.10969491302967</v>
      </c>
      <c r="K409" s="481">
        <v>344.84082758426666</v>
      </c>
      <c r="L409">
        <v>497.54310695827007</v>
      </c>
      <c r="M409">
        <v>0</v>
      </c>
      <c r="N409">
        <v>0</v>
      </c>
      <c r="O409">
        <v>0</v>
      </c>
      <c r="P409">
        <v>28.67200000025332</v>
      </c>
      <c r="Q409">
        <v>100.30747826071456</v>
      </c>
      <c r="R409" s="481">
        <v>0</v>
      </c>
      <c r="S409">
        <v>72.258782608434558</v>
      </c>
      <c r="T409">
        <v>0</v>
      </c>
      <c r="U409">
        <v>0</v>
      </c>
      <c r="V409">
        <v>117.40382608771324</v>
      </c>
      <c r="W409">
        <v>0</v>
      </c>
      <c r="X409">
        <v>95.204901807941496</v>
      </c>
      <c r="Y409" s="481">
        <v>0.45703125</v>
      </c>
      <c r="Z409">
        <v>0</v>
      </c>
      <c r="AA409">
        <v>104.19288674043491</v>
      </c>
      <c r="AB409">
        <v>28.490808823611587</v>
      </c>
      <c r="AC409">
        <v>92.828238341957331</v>
      </c>
      <c r="AD409">
        <v>0</v>
      </c>
      <c r="AE409">
        <v>0</v>
      </c>
      <c r="AF409" s="481">
        <v>0.1677391304365301</v>
      </c>
      <c r="AG409">
        <v>1.098498129977088E-2</v>
      </c>
      <c r="AH409">
        <v>156.87353903800249</v>
      </c>
      <c r="AI409">
        <v>319.39199999975972</v>
      </c>
      <c r="AJ409">
        <v>257.13371428567916</v>
      </c>
      <c r="AK409">
        <v>0</v>
      </c>
      <c r="AL409">
        <v>0</v>
      </c>
      <c r="AM409" s="481">
        <v>0</v>
      </c>
      <c r="AN409">
        <v>0</v>
      </c>
      <c r="AO409">
        <v>0</v>
      </c>
      <c r="AP409">
        <v>0</v>
      </c>
      <c r="AQ409">
        <v>0</v>
      </c>
      <c r="AR409">
        <v>0</v>
      </c>
      <c r="AS409">
        <v>0</v>
      </c>
      <c r="AT409" s="481">
        <v>0</v>
      </c>
      <c r="AU409">
        <v>0</v>
      </c>
      <c r="AV409">
        <v>0</v>
      </c>
      <c r="AW409">
        <v>0</v>
      </c>
      <c r="AX409">
        <v>283.30559999961406</v>
      </c>
      <c r="AY409">
        <v>150.0625</v>
      </c>
      <c r="AZ409">
        <v>71.679999999701977</v>
      </c>
      <c r="BB409" s="481">
        <v>73.963746044202708</v>
      </c>
      <c r="BC409">
        <v>59.700622222386301</v>
      </c>
      <c r="BD409">
        <v>73.455878481268883</v>
      </c>
      <c r="BV409" s="481">
        <v>0</v>
      </c>
      <c r="BW409">
        <v>0</v>
      </c>
      <c r="BX409">
        <v>2.1263148667571841E-2</v>
      </c>
      <c r="BY409">
        <v>101.53295932523906</v>
      </c>
      <c r="BZ409">
        <v>53.422513440949842</v>
      </c>
      <c r="CA409">
        <v>0.1519294062645713</v>
      </c>
      <c r="CB409">
        <v>3.5149193548249968E-2</v>
      </c>
      <c r="CC409">
        <v>167.83333333395422</v>
      </c>
      <c r="CD409">
        <v>0</v>
      </c>
      <c r="CE409">
        <v>0.1519294062645713</v>
      </c>
    </row>
    <row r="410" spans="3:83" ht="15.75" customHeight="1" x14ac:dyDescent="0.2">
      <c r="C410" s="284">
        <v>46252.125</v>
      </c>
      <c r="D410">
        <v>2856.4554202854633</v>
      </c>
      <c r="E410">
        <v>2840.5759999752045</v>
      </c>
      <c r="F410">
        <v>1863.6799999773502</v>
      </c>
      <c r="G410">
        <v>1002.1546666622162</v>
      </c>
      <c r="H410">
        <v>318.6202033944428</v>
      </c>
      <c r="I410">
        <v>352.74196610227227</v>
      </c>
      <c r="J410">
        <v>365.72420339286327</v>
      </c>
      <c r="K410" s="481">
        <v>332.94303681701422</v>
      </c>
      <c r="L410">
        <v>495.75484745576978</v>
      </c>
      <c r="M410">
        <v>0</v>
      </c>
      <c r="N410">
        <v>0</v>
      </c>
      <c r="O410">
        <v>0</v>
      </c>
      <c r="P410">
        <v>8.703999999910593</v>
      </c>
      <c r="Q410">
        <v>100.4132173913531</v>
      </c>
      <c r="R410" s="481">
        <v>0</v>
      </c>
      <c r="S410">
        <v>72.537043478339911</v>
      </c>
      <c r="T410">
        <v>0</v>
      </c>
      <c r="U410">
        <v>0</v>
      </c>
      <c r="V410">
        <v>116.06817391235381</v>
      </c>
      <c r="W410">
        <v>0</v>
      </c>
      <c r="X410">
        <v>94.454473191872239</v>
      </c>
      <c r="Y410" s="481">
        <v>0</v>
      </c>
      <c r="Z410">
        <v>0</v>
      </c>
      <c r="AA410">
        <v>94.063952882308513</v>
      </c>
      <c r="AB410">
        <v>28.199214468244463</v>
      </c>
      <c r="AC410">
        <v>127.5717616584152</v>
      </c>
      <c r="AD410">
        <v>0</v>
      </c>
      <c r="AE410">
        <v>0</v>
      </c>
      <c r="AF410" s="481">
        <v>0.16573913043248467</v>
      </c>
      <c r="AG410">
        <v>1.0983695652157621E-2</v>
      </c>
      <c r="AH410">
        <v>146.63043478224427</v>
      </c>
      <c r="AI410">
        <v>323.88160000019707</v>
      </c>
      <c r="AJ410">
        <v>261.94285714253783</v>
      </c>
      <c r="AK410">
        <v>0</v>
      </c>
      <c r="AL410">
        <v>0</v>
      </c>
      <c r="AM410" s="481">
        <v>0</v>
      </c>
      <c r="AN410">
        <v>0</v>
      </c>
      <c r="AO410">
        <v>0</v>
      </c>
      <c r="AP410">
        <v>0</v>
      </c>
      <c r="AQ410">
        <v>0</v>
      </c>
      <c r="AR410">
        <v>0</v>
      </c>
      <c r="AS410">
        <v>0</v>
      </c>
      <c r="AT410" s="481">
        <v>0</v>
      </c>
      <c r="AU410">
        <v>0</v>
      </c>
      <c r="AV410">
        <v>0</v>
      </c>
      <c r="AW410">
        <v>0</v>
      </c>
      <c r="AX410">
        <v>264.03200000012293</v>
      </c>
      <c r="AY410">
        <v>149.5625</v>
      </c>
      <c r="AZ410">
        <v>72.172799998894334</v>
      </c>
      <c r="BB410" s="481">
        <v>73.544066455797292</v>
      </c>
      <c r="BC410">
        <v>60.088414814323187</v>
      </c>
      <c r="BD410">
        <v>72.934399999678135</v>
      </c>
      <c r="BV410" s="481">
        <v>0</v>
      </c>
      <c r="BW410">
        <v>0</v>
      </c>
      <c r="BX410">
        <v>2.0662254558260429E-2</v>
      </c>
      <c r="BY410">
        <v>100.86956521868706</v>
      </c>
      <c r="BZ410">
        <v>52.429569892352447</v>
      </c>
      <c r="CA410">
        <v>0.14801145394994819</v>
      </c>
      <c r="CB410">
        <v>2.6413043478441978E-2</v>
      </c>
      <c r="CC410">
        <v>168.59999999962747</v>
      </c>
      <c r="CD410">
        <v>0</v>
      </c>
      <c r="CE410">
        <v>0.14801145394994819</v>
      </c>
    </row>
    <row r="411" spans="3:83" ht="15.75" customHeight="1" x14ac:dyDescent="0.2">
      <c r="C411" s="284">
        <v>46252.166666666664</v>
      </c>
      <c r="D411">
        <v>2856.5147826373577</v>
      </c>
      <c r="E411">
        <v>2861.7386666834354</v>
      </c>
      <c r="F411">
        <v>1889.621333360672</v>
      </c>
      <c r="G411">
        <v>985.77066667377949</v>
      </c>
      <c r="H411">
        <v>310.6017627120018</v>
      </c>
      <c r="I411">
        <v>359.51077966019511</v>
      </c>
      <c r="J411">
        <v>366.76555932313204</v>
      </c>
      <c r="K411" s="481">
        <v>336.5662372931838</v>
      </c>
      <c r="L411">
        <v>512.65952542424202</v>
      </c>
      <c r="M411">
        <v>0</v>
      </c>
      <c r="N411">
        <v>0</v>
      </c>
      <c r="O411">
        <v>0</v>
      </c>
      <c r="P411">
        <v>4.6080000000074506</v>
      </c>
      <c r="Q411">
        <v>100.4744347827509</v>
      </c>
      <c r="R411" s="481">
        <v>0</v>
      </c>
      <c r="S411">
        <v>71.884552657604218</v>
      </c>
      <c r="T411">
        <v>0</v>
      </c>
      <c r="U411">
        <v>0</v>
      </c>
      <c r="V411">
        <v>112.49456231947988</v>
      </c>
      <c r="W411">
        <v>0</v>
      </c>
      <c r="X411">
        <v>94.801003086380661</v>
      </c>
      <c r="Y411" s="481">
        <v>0.4521484375</v>
      </c>
      <c r="Z411">
        <v>0</v>
      </c>
      <c r="AA411">
        <v>105.11191037716344</v>
      </c>
      <c r="AB411">
        <v>28.253726708237082</v>
      </c>
      <c r="AC411">
        <v>122.18679245281965</v>
      </c>
      <c r="AD411">
        <v>0</v>
      </c>
      <c r="AE411">
        <v>0</v>
      </c>
      <c r="AF411" s="481">
        <v>0.16773913043289213</v>
      </c>
      <c r="AG411">
        <v>1.1232935951511536E-2</v>
      </c>
      <c r="AH411">
        <v>150.34011220186949</v>
      </c>
      <c r="AI411">
        <v>323.02720000012778</v>
      </c>
      <c r="AJ411">
        <v>260.22400000039488</v>
      </c>
      <c r="AK411">
        <v>0</v>
      </c>
      <c r="AL411">
        <v>0</v>
      </c>
      <c r="AM411" s="481">
        <v>0</v>
      </c>
      <c r="AN411">
        <v>0</v>
      </c>
      <c r="AO411">
        <v>0</v>
      </c>
      <c r="AP411">
        <v>0</v>
      </c>
      <c r="AQ411">
        <v>0</v>
      </c>
      <c r="AR411">
        <v>0</v>
      </c>
      <c r="AS411">
        <v>0</v>
      </c>
      <c r="AT411" s="481">
        <v>0</v>
      </c>
      <c r="AU411">
        <v>0</v>
      </c>
      <c r="AV411">
        <v>0</v>
      </c>
      <c r="AW411">
        <v>0</v>
      </c>
      <c r="AX411">
        <v>274.51519999979064</v>
      </c>
      <c r="AY411">
        <v>150.27734375</v>
      </c>
      <c r="AZ411">
        <v>73.216000000014901</v>
      </c>
      <c r="BB411" s="481">
        <v>74.185363924014382</v>
      </c>
      <c r="BC411">
        <v>60.090785185806453</v>
      </c>
      <c r="BD411">
        <v>73.523443037644029</v>
      </c>
      <c r="BV411" s="481">
        <v>0</v>
      </c>
      <c r="BW411">
        <v>0</v>
      </c>
      <c r="BX411">
        <v>3.8280241935467529E-2</v>
      </c>
      <c r="BY411">
        <v>100.16736792773008</v>
      </c>
      <c r="BZ411">
        <v>50.933333333348855</v>
      </c>
      <c r="CA411">
        <v>0.14953763440917101</v>
      </c>
      <c r="CB411">
        <v>2.7877279102312968E-2</v>
      </c>
      <c r="CC411">
        <v>166.78870056476444</v>
      </c>
      <c r="CD411">
        <v>0</v>
      </c>
      <c r="CE411">
        <v>0.14953763440917101</v>
      </c>
    </row>
    <row r="412" spans="3:83" ht="15.75" customHeight="1" x14ac:dyDescent="0.2">
      <c r="C412" s="284">
        <v>46252.208333333336</v>
      </c>
      <c r="D412">
        <v>2823.7764637768269</v>
      </c>
      <c r="E412">
        <v>2801.66400000453</v>
      </c>
      <c r="F412">
        <v>1824.5791772902012</v>
      </c>
      <c r="G412">
        <v>1002.4959999918938</v>
      </c>
      <c r="H412">
        <v>328.44366101548076</v>
      </c>
      <c r="I412">
        <v>321.73469549790025</v>
      </c>
      <c r="J412">
        <v>350.1038644015789</v>
      </c>
      <c r="K412" s="481">
        <v>327.08989830315113</v>
      </c>
      <c r="L412">
        <v>484.85532203316689</v>
      </c>
      <c r="M412">
        <v>0</v>
      </c>
      <c r="N412">
        <v>0</v>
      </c>
      <c r="O412">
        <v>0</v>
      </c>
      <c r="P412">
        <v>12.28800000064075</v>
      </c>
      <c r="Q412">
        <v>100.3217004830949</v>
      </c>
      <c r="R412" s="481">
        <v>0</v>
      </c>
      <c r="S412">
        <v>72.265708211809397</v>
      </c>
      <c r="T412">
        <v>0</v>
      </c>
      <c r="U412">
        <v>0</v>
      </c>
      <c r="V412">
        <v>119.67517681140453</v>
      </c>
      <c r="W412">
        <v>0</v>
      </c>
      <c r="X412">
        <v>94.080246913712472</v>
      </c>
      <c r="Y412" s="481">
        <v>0.4638671875</v>
      </c>
      <c r="Z412">
        <v>0</v>
      </c>
      <c r="AA412">
        <v>92.825000000186265</v>
      </c>
      <c r="AB412">
        <v>28.149999999906868</v>
      </c>
      <c r="AC412">
        <v>98.61320754699409</v>
      </c>
      <c r="AD412">
        <v>0</v>
      </c>
      <c r="AE412">
        <v>0</v>
      </c>
      <c r="AF412" s="481">
        <v>0.1677391304365301</v>
      </c>
      <c r="AG412">
        <v>1.0983870967720577E-2</v>
      </c>
      <c r="AH412">
        <v>141.56451612897217</v>
      </c>
      <c r="AI412">
        <v>310.52799999970011</v>
      </c>
      <c r="AJ412">
        <v>249.72799999918789</v>
      </c>
      <c r="AK412">
        <v>0</v>
      </c>
      <c r="AL412">
        <v>0</v>
      </c>
      <c r="AM412" s="481">
        <v>0</v>
      </c>
      <c r="AN412">
        <v>0</v>
      </c>
      <c r="AO412">
        <v>0</v>
      </c>
      <c r="AP412">
        <v>0</v>
      </c>
      <c r="AQ412">
        <v>0</v>
      </c>
      <c r="AR412">
        <v>0</v>
      </c>
      <c r="AS412">
        <v>0</v>
      </c>
      <c r="AT412" s="481">
        <v>0</v>
      </c>
      <c r="AU412">
        <v>0</v>
      </c>
      <c r="AV412">
        <v>0</v>
      </c>
      <c r="AW412">
        <v>0</v>
      </c>
      <c r="AX412">
        <v>278.27200000034645</v>
      </c>
      <c r="AY412">
        <v>172.38671875</v>
      </c>
      <c r="AZ412">
        <v>71.680000001564622</v>
      </c>
      <c r="BB412" s="481">
        <v>74.653698575915769</v>
      </c>
      <c r="BC412">
        <v>60.787199999205768</v>
      </c>
      <c r="BD412">
        <v>72.95675949472934</v>
      </c>
      <c r="BV412" s="481">
        <v>0</v>
      </c>
      <c r="BW412">
        <v>0</v>
      </c>
      <c r="BX412">
        <v>9.7721774193360034E-3</v>
      </c>
      <c r="BY412">
        <v>101.65591397881508</v>
      </c>
      <c r="BZ412">
        <v>44.237500000046566</v>
      </c>
      <c r="CA412">
        <v>0.16266666666706442</v>
      </c>
      <c r="CB412">
        <v>2.395967741927052E-2</v>
      </c>
      <c r="CC412">
        <v>164.4279661020264</v>
      </c>
      <c r="CD412">
        <v>0</v>
      </c>
      <c r="CE412">
        <v>0.16266666666706442</v>
      </c>
    </row>
    <row r="413" spans="3:83" ht="15.75" customHeight="1" x14ac:dyDescent="0.2">
      <c r="C413" s="26"/>
    </row>
    <row r="414" spans="3:83" ht="15.75" customHeight="1" x14ac:dyDescent="0.2">
      <c r="C414" s="26"/>
    </row>
    <row r="415" spans="3:83" ht="15.75" customHeight="1" x14ac:dyDescent="0.2">
      <c r="C415" s="26"/>
    </row>
    <row r="416" spans="3:83" ht="15.75" customHeight="1" x14ac:dyDescent="0.2">
      <c r="C416" s="26"/>
    </row>
    <row r="417" spans="3:3" ht="15.75" customHeight="1" x14ac:dyDescent="0.2">
      <c r="C417" s="26"/>
    </row>
    <row r="418" spans="3:3" ht="15.75" customHeight="1" x14ac:dyDescent="0.2">
      <c r="C418" s="26"/>
    </row>
    <row r="419" spans="3:3" ht="15.75" customHeight="1" x14ac:dyDescent="0.2">
      <c r="C419" s="26"/>
    </row>
    <row r="420" spans="3:3" ht="15.75" customHeight="1" x14ac:dyDescent="0.2">
      <c r="C420" s="26"/>
    </row>
    <row r="421" spans="3:3" ht="15.75" customHeight="1" x14ac:dyDescent="0.2">
      <c r="C421" s="26"/>
    </row>
    <row r="422" spans="3:3" ht="15.75" customHeight="1" x14ac:dyDescent="0.2">
      <c r="C422" s="26"/>
    </row>
    <row r="423" spans="3:3" ht="15.75" customHeight="1" x14ac:dyDescent="0.2">
      <c r="C423" s="26"/>
    </row>
    <row r="424" spans="3:3" ht="15.75" customHeight="1" x14ac:dyDescent="0.2">
      <c r="C424" s="26"/>
    </row>
    <row r="425" spans="3:3" ht="15.75" customHeight="1" x14ac:dyDescent="0.2">
      <c r="C425" s="26"/>
    </row>
    <row r="426" spans="3:3" ht="15.75" customHeight="1" x14ac:dyDescent="0.2">
      <c r="C426" s="26"/>
    </row>
    <row r="427" spans="3:3" ht="15.75" customHeight="1" x14ac:dyDescent="0.2">
      <c r="C427" s="26"/>
    </row>
    <row r="428" spans="3:3" ht="15.75" customHeight="1" x14ac:dyDescent="0.2">
      <c r="C428" s="26"/>
    </row>
    <row r="429" spans="3:3" ht="15.75" customHeight="1" x14ac:dyDescent="0.2">
      <c r="C429" s="26"/>
    </row>
    <row r="430" spans="3:3" ht="15.75" customHeight="1" x14ac:dyDescent="0.2">
      <c r="C430" s="26"/>
    </row>
    <row r="431" spans="3:3" ht="15.75" customHeight="1" x14ac:dyDescent="0.2">
      <c r="C431" s="26"/>
    </row>
    <row r="432" spans="3:3" ht="15.75" customHeight="1" x14ac:dyDescent="0.2">
      <c r="C432" s="26"/>
    </row>
    <row r="433" spans="3:3" ht="15.75" customHeight="1" x14ac:dyDescent="0.2">
      <c r="C433" s="26"/>
    </row>
    <row r="434" spans="3:3" ht="15.75" customHeight="1" x14ac:dyDescent="0.2">
      <c r="C434" s="26"/>
    </row>
    <row r="435" spans="3:3" ht="15.75" customHeight="1" x14ac:dyDescent="0.2">
      <c r="C435" s="26"/>
    </row>
    <row r="436" spans="3:3" ht="15.75" customHeight="1" x14ac:dyDescent="0.2">
      <c r="C436" s="26"/>
    </row>
    <row r="437" spans="3:3" ht="15.75" customHeight="1" x14ac:dyDescent="0.2">
      <c r="C437" s="26"/>
    </row>
    <row r="438" spans="3:3" ht="15.75" customHeight="1" x14ac:dyDescent="0.2">
      <c r="C438" s="26"/>
    </row>
    <row r="439" spans="3:3" ht="15.75" customHeight="1" x14ac:dyDescent="0.2">
      <c r="C439" s="26"/>
    </row>
    <row r="440" spans="3:3" ht="15.75" customHeight="1" x14ac:dyDescent="0.2">
      <c r="C440" s="26"/>
    </row>
    <row r="441" spans="3:3" ht="15.75" customHeight="1" x14ac:dyDescent="0.2">
      <c r="C441" s="26"/>
    </row>
    <row r="442" spans="3:3" ht="15.75" customHeight="1" x14ac:dyDescent="0.2">
      <c r="C442" s="26"/>
    </row>
    <row r="443" spans="3:3" ht="15.75" customHeight="1" x14ac:dyDescent="0.2">
      <c r="C443" s="26"/>
    </row>
    <row r="444" spans="3:3" ht="15.75" customHeight="1" x14ac:dyDescent="0.2">
      <c r="C444" s="26"/>
    </row>
    <row r="445" spans="3:3" ht="15.75" customHeight="1" x14ac:dyDescent="0.2">
      <c r="C445" s="26"/>
    </row>
    <row r="446" spans="3:3" ht="15.75" customHeight="1" x14ac:dyDescent="0.2">
      <c r="C446" s="26"/>
    </row>
    <row r="447" spans="3:3" ht="15.75" customHeight="1" x14ac:dyDescent="0.2">
      <c r="C447" s="26"/>
    </row>
    <row r="448" spans="3:3" ht="15.75" customHeight="1" x14ac:dyDescent="0.2">
      <c r="C448" s="26"/>
    </row>
    <row r="449" spans="3:3" ht="15.75" customHeight="1" x14ac:dyDescent="0.2">
      <c r="C449" s="26"/>
    </row>
    <row r="450" spans="3:3" ht="15.75" customHeight="1" x14ac:dyDescent="0.2">
      <c r="C450" s="26"/>
    </row>
    <row r="451" spans="3:3" ht="15.75" customHeight="1" x14ac:dyDescent="0.2">
      <c r="C451" s="26"/>
    </row>
    <row r="452" spans="3:3" ht="15.75" customHeight="1" x14ac:dyDescent="0.2">
      <c r="C452" s="26"/>
    </row>
    <row r="453" spans="3:3" ht="15.75" customHeight="1" x14ac:dyDescent="0.2">
      <c r="C453" s="26"/>
    </row>
    <row r="454" spans="3:3" ht="15.75" customHeight="1" x14ac:dyDescent="0.2">
      <c r="C454" s="26"/>
    </row>
    <row r="455" spans="3:3" ht="15.75" customHeight="1" x14ac:dyDescent="0.2">
      <c r="C455" s="26"/>
    </row>
    <row r="456" spans="3:3" ht="15.75" customHeight="1" x14ac:dyDescent="0.2">
      <c r="C456" s="26"/>
    </row>
    <row r="457" spans="3:3" ht="15.75" customHeight="1" x14ac:dyDescent="0.2">
      <c r="C457" s="26"/>
    </row>
    <row r="458" spans="3:3" ht="15.75" customHeight="1" x14ac:dyDescent="0.2">
      <c r="C458" s="26"/>
    </row>
    <row r="459" spans="3:3" ht="15.75" customHeight="1" x14ac:dyDescent="0.2">
      <c r="C459" s="26"/>
    </row>
    <row r="460" spans="3:3" ht="15.75" customHeight="1" x14ac:dyDescent="0.2">
      <c r="C460" s="26"/>
    </row>
    <row r="461" spans="3:3" ht="15.75" customHeight="1" x14ac:dyDescent="0.2">
      <c r="C461" s="26"/>
    </row>
    <row r="462" spans="3:3" ht="15.75" customHeight="1" x14ac:dyDescent="0.2">
      <c r="C462" s="26"/>
    </row>
    <row r="463" spans="3:3" ht="15.75" customHeight="1" x14ac:dyDescent="0.2">
      <c r="C463" s="26"/>
    </row>
    <row r="464" spans="3:3" ht="15.75" customHeight="1" x14ac:dyDescent="0.2">
      <c r="C464" s="26"/>
    </row>
    <row r="465" spans="3:3" ht="15.75" customHeight="1" x14ac:dyDescent="0.2">
      <c r="C465" s="26"/>
    </row>
    <row r="466" spans="3:3" ht="15.75" customHeight="1" x14ac:dyDescent="0.2">
      <c r="C466" s="26"/>
    </row>
    <row r="467" spans="3:3" ht="15.75" customHeight="1" x14ac:dyDescent="0.2">
      <c r="C467" s="26"/>
    </row>
    <row r="468" spans="3:3" ht="15.75" customHeight="1" x14ac:dyDescent="0.2">
      <c r="C468" s="26"/>
    </row>
    <row r="469" spans="3:3" ht="15.75" customHeight="1" x14ac:dyDescent="0.2">
      <c r="C469" s="26"/>
    </row>
    <row r="470" spans="3:3" ht="15.75" customHeight="1" x14ac:dyDescent="0.2">
      <c r="C470" s="26"/>
    </row>
    <row r="471" spans="3:3" ht="15.75" customHeight="1" x14ac:dyDescent="0.2">
      <c r="C471" s="26"/>
    </row>
    <row r="472" spans="3:3" ht="15.75" customHeight="1" x14ac:dyDescent="0.2">
      <c r="C472" s="26"/>
    </row>
    <row r="473" spans="3:3" ht="15.75" customHeight="1" x14ac:dyDescent="0.2">
      <c r="C473" s="26"/>
    </row>
    <row r="474" spans="3:3" ht="15.75" customHeight="1" x14ac:dyDescent="0.2">
      <c r="C474" s="26"/>
    </row>
    <row r="475" spans="3:3" ht="15.75" customHeight="1" x14ac:dyDescent="0.2">
      <c r="C475" s="26"/>
    </row>
    <row r="476" spans="3:3" ht="15.75" customHeight="1" x14ac:dyDescent="0.2">
      <c r="C476" s="26"/>
    </row>
    <row r="477" spans="3:3" ht="15.75" customHeight="1" x14ac:dyDescent="0.2">
      <c r="C477" s="26"/>
    </row>
    <row r="478" spans="3:3" ht="15.75" customHeight="1" x14ac:dyDescent="0.2">
      <c r="C478" s="26"/>
    </row>
    <row r="479" spans="3:3" ht="15.75" customHeight="1" x14ac:dyDescent="0.2">
      <c r="C479" s="26"/>
    </row>
    <row r="480" spans="3:3" ht="15.75" customHeight="1" x14ac:dyDescent="0.2">
      <c r="C480" s="26"/>
    </row>
    <row r="481" spans="3:3" ht="15.75" customHeight="1" x14ac:dyDescent="0.2">
      <c r="C481" s="26"/>
    </row>
    <row r="482" spans="3:3" ht="15.75" customHeight="1" x14ac:dyDescent="0.2">
      <c r="C482" s="26"/>
    </row>
    <row r="483" spans="3:3" ht="15.75" customHeight="1" x14ac:dyDescent="0.2">
      <c r="C483" s="26"/>
    </row>
    <row r="484" spans="3:3" ht="15.75" customHeight="1" x14ac:dyDescent="0.2">
      <c r="C484" s="26"/>
    </row>
    <row r="485" spans="3:3" ht="15.75" customHeight="1" x14ac:dyDescent="0.2">
      <c r="C485" s="26"/>
    </row>
    <row r="486" spans="3:3" ht="15.75" customHeight="1" x14ac:dyDescent="0.2">
      <c r="C486" s="26"/>
    </row>
    <row r="487" spans="3:3" ht="15.75" customHeight="1" x14ac:dyDescent="0.2">
      <c r="C487" s="26"/>
    </row>
    <row r="488" spans="3:3" ht="15.75" customHeight="1" x14ac:dyDescent="0.2">
      <c r="C488" s="26"/>
    </row>
    <row r="489" spans="3:3" ht="15.75" customHeight="1" x14ac:dyDescent="0.2">
      <c r="C489" s="26"/>
    </row>
    <row r="490" spans="3:3" ht="15.75" customHeight="1" x14ac:dyDescent="0.2">
      <c r="C490" s="26"/>
    </row>
    <row r="491" spans="3:3" ht="15.75" customHeight="1" x14ac:dyDescent="0.2">
      <c r="C491" s="26"/>
    </row>
    <row r="492" spans="3:3" ht="15.75" customHeight="1" x14ac:dyDescent="0.2">
      <c r="C492" s="26"/>
    </row>
    <row r="493" spans="3:3" ht="15.75" customHeight="1" x14ac:dyDescent="0.2">
      <c r="C493" s="26"/>
    </row>
    <row r="494" spans="3:3" ht="15.75" customHeight="1" x14ac:dyDescent="0.2">
      <c r="C494" s="26"/>
    </row>
    <row r="495" spans="3:3" ht="15.75" customHeight="1" x14ac:dyDescent="0.2">
      <c r="C495" s="26"/>
    </row>
    <row r="496" spans="3:3" ht="15.75" customHeight="1" x14ac:dyDescent="0.2">
      <c r="C496" s="26"/>
    </row>
    <row r="497" spans="3:3" ht="15.75" customHeight="1" x14ac:dyDescent="0.2">
      <c r="C497" s="26"/>
    </row>
    <row r="498" spans="3:3" ht="15.75" customHeight="1" x14ac:dyDescent="0.2">
      <c r="C498" s="26"/>
    </row>
    <row r="499" spans="3:3" ht="15.75" customHeight="1" x14ac:dyDescent="0.2">
      <c r="C499" s="26"/>
    </row>
    <row r="500" spans="3:3" ht="15.75" customHeight="1" x14ac:dyDescent="0.2">
      <c r="C500" s="26"/>
    </row>
    <row r="501" spans="3:3" ht="15.75" customHeight="1" x14ac:dyDescent="0.2">
      <c r="C501" s="26"/>
    </row>
    <row r="502" spans="3:3" ht="15.75" customHeight="1" x14ac:dyDescent="0.2">
      <c r="C502" s="26"/>
    </row>
    <row r="503" spans="3:3" ht="15.75" customHeight="1" x14ac:dyDescent="0.2">
      <c r="C503" s="26"/>
    </row>
    <row r="504" spans="3:3" ht="15.75" customHeight="1" x14ac:dyDescent="0.2">
      <c r="C504" s="26"/>
    </row>
    <row r="505" spans="3:3" ht="15.75" customHeight="1" x14ac:dyDescent="0.2">
      <c r="C505" s="26"/>
    </row>
    <row r="506" spans="3:3" ht="15.75" customHeight="1" x14ac:dyDescent="0.2">
      <c r="C506" s="26"/>
    </row>
    <row r="507" spans="3:3" ht="15.75" customHeight="1" x14ac:dyDescent="0.2">
      <c r="C507" s="26"/>
    </row>
    <row r="508" spans="3:3" ht="15.75" customHeight="1" x14ac:dyDescent="0.2">
      <c r="C508" s="26"/>
    </row>
    <row r="509" spans="3:3" ht="15.75" customHeight="1" x14ac:dyDescent="0.2">
      <c r="C509" s="26"/>
    </row>
    <row r="510" spans="3:3" ht="15.75" customHeight="1" x14ac:dyDescent="0.2">
      <c r="C510" s="26"/>
    </row>
    <row r="511" spans="3:3" ht="15.75" customHeight="1" x14ac:dyDescent="0.2">
      <c r="C511" s="26"/>
    </row>
    <row r="512" spans="3:3" ht="15.75" customHeight="1" x14ac:dyDescent="0.2">
      <c r="C512" s="26"/>
    </row>
    <row r="513" spans="3:3" ht="15.75" customHeight="1" x14ac:dyDescent="0.2">
      <c r="C513" s="26"/>
    </row>
    <row r="514" spans="3:3" ht="15.75" customHeight="1" x14ac:dyDescent="0.2">
      <c r="C514" s="26"/>
    </row>
    <row r="515" spans="3:3" ht="15.75" customHeight="1" x14ac:dyDescent="0.2">
      <c r="C515" s="26"/>
    </row>
    <row r="516" spans="3:3" ht="15.75" customHeight="1" x14ac:dyDescent="0.2">
      <c r="C516" s="26"/>
    </row>
    <row r="517" spans="3:3" ht="15.75" customHeight="1" x14ac:dyDescent="0.2">
      <c r="C517" s="26"/>
    </row>
    <row r="518" spans="3:3" ht="15.75" customHeight="1" x14ac:dyDescent="0.2">
      <c r="C518" s="26"/>
    </row>
    <row r="519" spans="3:3" ht="15.75" customHeight="1" x14ac:dyDescent="0.2">
      <c r="C519" s="26"/>
    </row>
    <row r="520" spans="3:3" ht="15.75" customHeight="1" x14ac:dyDescent="0.2">
      <c r="C520" s="26"/>
    </row>
    <row r="521" spans="3:3" ht="15.75" customHeight="1" x14ac:dyDescent="0.2">
      <c r="C521" s="26"/>
    </row>
    <row r="522" spans="3:3" ht="15.75" customHeight="1" x14ac:dyDescent="0.2">
      <c r="C522" s="26"/>
    </row>
    <row r="523" spans="3:3" ht="15.75" customHeight="1" x14ac:dyDescent="0.2">
      <c r="C523" s="26"/>
    </row>
    <row r="524" spans="3:3" ht="15.75" customHeight="1" x14ac:dyDescent="0.2">
      <c r="C524" s="26"/>
    </row>
    <row r="525" spans="3:3" ht="15.75" customHeight="1" x14ac:dyDescent="0.2">
      <c r="C525" s="26"/>
    </row>
    <row r="526" spans="3:3" ht="15.75" customHeight="1" x14ac:dyDescent="0.2">
      <c r="C526" s="26"/>
    </row>
    <row r="527" spans="3:3" ht="15.75" customHeight="1" x14ac:dyDescent="0.2">
      <c r="C527" s="26"/>
    </row>
    <row r="528" spans="3:3" ht="15.75" customHeight="1" x14ac:dyDescent="0.2">
      <c r="C528" s="26"/>
    </row>
    <row r="529" spans="3:3" ht="15.75" customHeight="1" x14ac:dyDescent="0.2">
      <c r="C529" s="26"/>
    </row>
    <row r="530" spans="3:3" ht="15.75" customHeight="1" x14ac:dyDescent="0.2">
      <c r="C530" s="26"/>
    </row>
    <row r="531" spans="3:3" ht="15.75" customHeight="1" x14ac:dyDescent="0.2">
      <c r="C531" s="26"/>
    </row>
    <row r="532" spans="3:3" ht="15.75" customHeight="1" x14ac:dyDescent="0.2">
      <c r="C532" s="26"/>
    </row>
    <row r="533" spans="3:3" ht="15.75" customHeight="1" x14ac:dyDescent="0.2">
      <c r="C533" s="26"/>
    </row>
    <row r="534" spans="3:3" ht="15.75" customHeight="1" x14ac:dyDescent="0.2">
      <c r="C534" s="26"/>
    </row>
    <row r="535" spans="3:3" ht="15.75" customHeight="1" x14ac:dyDescent="0.2">
      <c r="C535" s="26"/>
    </row>
    <row r="536" spans="3:3" ht="15.75" customHeight="1" x14ac:dyDescent="0.2">
      <c r="C536" s="26"/>
    </row>
    <row r="537" spans="3:3" ht="15.75" customHeight="1" x14ac:dyDescent="0.2">
      <c r="C537" s="26"/>
    </row>
    <row r="538" spans="3:3" ht="15.75" customHeight="1" x14ac:dyDescent="0.2">
      <c r="C538" s="26"/>
    </row>
    <row r="539" spans="3:3" ht="15.75" customHeight="1" x14ac:dyDescent="0.2">
      <c r="C539" s="26"/>
    </row>
    <row r="540" spans="3:3" ht="15.75" customHeight="1" x14ac:dyDescent="0.2">
      <c r="C540" s="26"/>
    </row>
    <row r="541" spans="3:3" ht="15.75" customHeight="1" x14ac:dyDescent="0.2">
      <c r="C541" s="26"/>
    </row>
    <row r="542" spans="3:3" ht="15.75" customHeight="1" x14ac:dyDescent="0.2">
      <c r="C542" s="26"/>
    </row>
    <row r="543" spans="3:3" ht="15.75" customHeight="1" x14ac:dyDescent="0.2">
      <c r="C543" s="26"/>
    </row>
    <row r="544" spans="3:3" ht="15.75" customHeight="1" x14ac:dyDescent="0.2">
      <c r="C544" s="26"/>
    </row>
    <row r="545" spans="3:3" ht="15.75" customHeight="1" x14ac:dyDescent="0.2">
      <c r="C545" s="26"/>
    </row>
    <row r="546" spans="3:3" ht="15.75" customHeight="1" x14ac:dyDescent="0.2">
      <c r="C546" s="26"/>
    </row>
    <row r="547" spans="3:3" ht="15.75" customHeight="1" x14ac:dyDescent="0.2">
      <c r="C547" s="26"/>
    </row>
    <row r="548" spans="3:3" ht="15.75" customHeight="1" x14ac:dyDescent="0.2">
      <c r="C548" s="26"/>
    </row>
    <row r="549" spans="3:3" ht="15.75" customHeight="1" x14ac:dyDescent="0.2">
      <c r="C549" s="26"/>
    </row>
    <row r="550" spans="3:3" ht="15.75" customHeight="1" x14ac:dyDescent="0.2">
      <c r="C550" s="26"/>
    </row>
    <row r="551" spans="3:3" ht="15.75" customHeight="1" x14ac:dyDescent="0.2">
      <c r="C551" s="26"/>
    </row>
    <row r="552" spans="3:3" ht="15.75" customHeight="1" x14ac:dyDescent="0.2">
      <c r="C552" s="26"/>
    </row>
    <row r="553" spans="3:3" ht="15.75" customHeight="1" x14ac:dyDescent="0.2">
      <c r="C553" s="26"/>
    </row>
    <row r="554" spans="3:3" ht="15.75" customHeight="1" x14ac:dyDescent="0.2">
      <c r="C554" s="26"/>
    </row>
    <row r="555" spans="3:3" ht="15.75" customHeight="1" x14ac:dyDescent="0.2">
      <c r="C555" s="26"/>
    </row>
    <row r="556" spans="3:3" ht="15.75" customHeight="1" x14ac:dyDescent="0.2">
      <c r="C556" s="26"/>
    </row>
    <row r="557" spans="3:3" ht="15.75" customHeight="1" x14ac:dyDescent="0.2">
      <c r="C557" s="26"/>
    </row>
    <row r="558" spans="3:3" ht="15.75" customHeight="1" x14ac:dyDescent="0.2">
      <c r="C558" s="26"/>
    </row>
    <row r="559" spans="3:3" ht="15.75" customHeight="1" x14ac:dyDescent="0.2">
      <c r="C559" s="26"/>
    </row>
    <row r="560" spans="3:3" ht="15.75" customHeight="1" x14ac:dyDescent="0.2">
      <c r="C560" s="26"/>
    </row>
    <row r="561" spans="3:3" ht="15.75" customHeight="1" x14ac:dyDescent="0.2">
      <c r="C561" s="26"/>
    </row>
    <row r="562" spans="3:3" ht="15.75" customHeight="1" x14ac:dyDescent="0.2">
      <c r="C562" s="26"/>
    </row>
    <row r="563" spans="3:3" ht="15.75" customHeight="1" x14ac:dyDescent="0.2">
      <c r="C563" s="26"/>
    </row>
    <row r="564" spans="3:3" ht="15.75" customHeight="1" x14ac:dyDescent="0.2">
      <c r="C564" s="26"/>
    </row>
    <row r="565" spans="3:3" ht="15.75" customHeight="1" x14ac:dyDescent="0.2">
      <c r="C565" s="26"/>
    </row>
    <row r="566" spans="3:3" ht="15.75" customHeight="1" x14ac:dyDescent="0.2">
      <c r="C566" s="26"/>
    </row>
    <row r="567" spans="3:3" ht="15.75" customHeight="1" x14ac:dyDescent="0.2">
      <c r="C567" s="26"/>
    </row>
    <row r="568" spans="3:3" ht="15.75" customHeight="1" x14ac:dyDescent="0.2">
      <c r="C568" s="26"/>
    </row>
    <row r="569" spans="3:3" ht="15.75" customHeight="1" x14ac:dyDescent="0.2">
      <c r="C569" s="26"/>
    </row>
    <row r="570" spans="3:3" ht="15.75" customHeight="1" x14ac:dyDescent="0.2">
      <c r="C570" s="26"/>
    </row>
    <row r="571" spans="3:3" ht="15.75" customHeight="1" x14ac:dyDescent="0.2">
      <c r="C571" s="26"/>
    </row>
    <row r="572" spans="3:3" ht="15.75" customHeight="1" x14ac:dyDescent="0.2">
      <c r="C572" s="26"/>
    </row>
    <row r="573" spans="3:3" ht="15.75" customHeight="1" x14ac:dyDescent="0.2">
      <c r="C573" s="26"/>
    </row>
    <row r="574" spans="3:3" ht="15.75" customHeight="1" x14ac:dyDescent="0.2">
      <c r="C574" s="26"/>
    </row>
    <row r="575" spans="3:3" ht="15.75" customHeight="1" x14ac:dyDescent="0.2">
      <c r="C575" s="26"/>
    </row>
    <row r="576" spans="3:3" ht="15.75" customHeight="1" x14ac:dyDescent="0.2">
      <c r="C576" s="26"/>
    </row>
    <row r="577" spans="3:3" ht="15.75" customHeight="1" x14ac:dyDescent="0.2">
      <c r="C577" s="26"/>
    </row>
    <row r="578" spans="3:3" ht="15.75" customHeight="1" x14ac:dyDescent="0.2">
      <c r="C578" s="26"/>
    </row>
    <row r="579" spans="3:3" ht="15.75" customHeight="1" x14ac:dyDescent="0.2">
      <c r="C579" s="26"/>
    </row>
    <row r="580" spans="3:3" ht="15.75" customHeight="1" x14ac:dyDescent="0.2">
      <c r="C580" s="26"/>
    </row>
    <row r="581" spans="3:3" ht="15.75" customHeight="1" x14ac:dyDescent="0.2">
      <c r="C581" s="26"/>
    </row>
    <row r="582" spans="3:3" ht="15.75" customHeight="1" x14ac:dyDescent="0.2">
      <c r="C582" s="26"/>
    </row>
    <row r="583" spans="3:3" ht="15.75" customHeight="1" x14ac:dyDescent="0.2">
      <c r="C583" s="26"/>
    </row>
    <row r="584" spans="3:3" ht="15.75" customHeight="1" x14ac:dyDescent="0.2">
      <c r="C584" s="26"/>
    </row>
    <row r="585" spans="3:3" ht="15.75" customHeight="1" x14ac:dyDescent="0.2">
      <c r="C585" s="26"/>
    </row>
    <row r="586" spans="3:3" ht="15.75" customHeight="1" x14ac:dyDescent="0.2">
      <c r="C586" s="26"/>
    </row>
    <row r="587" spans="3:3" ht="15.75" customHeight="1" x14ac:dyDescent="0.2">
      <c r="C587" s="26"/>
    </row>
    <row r="588" spans="3:3" ht="15.75" customHeight="1" x14ac:dyDescent="0.2">
      <c r="C588" s="26"/>
    </row>
    <row r="589" spans="3:3" ht="15.75" customHeight="1" x14ac:dyDescent="0.2">
      <c r="C589" s="26"/>
    </row>
    <row r="590" spans="3:3" ht="15.75" customHeight="1" x14ac:dyDescent="0.2">
      <c r="C590" s="26"/>
    </row>
    <row r="591" spans="3:3" ht="15.75" customHeight="1" x14ac:dyDescent="0.2">
      <c r="C591" s="26"/>
    </row>
    <row r="592" spans="3:3" ht="15.75" customHeight="1" x14ac:dyDescent="0.2">
      <c r="C592" s="26"/>
    </row>
    <row r="593" spans="3:3" ht="15.75" customHeight="1" x14ac:dyDescent="0.2">
      <c r="C593" s="26"/>
    </row>
    <row r="594" spans="3:3" ht="15.75" customHeight="1" x14ac:dyDescent="0.2">
      <c r="C594" s="26"/>
    </row>
    <row r="595" spans="3:3" ht="15.75" customHeight="1" x14ac:dyDescent="0.2">
      <c r="C595" s="26"/>
    </row>
    <row r="596" spans="3:3" ht="15.75" customHeight="1" x14ac:dyDescent="0.2">
      <c r="C596" s="26"/>
    </row>
    <row r="597" spans="3:3" ht="15.75" customHeight="1" x14ac:dyDescent="0.2">
      <c r="C597" s="26"/>
    </row>
    <row r="598" spans="3:3" ht="15.75" customHeight="1" x14ac:dyDescent="0.2">
      <c r="C598" s="26"/>
    </row>
    <row r="599" spans="3:3" ht="15.75" customHeight="1" x14ac:dyDescent="0.2">
      <c r="C599" s="26"/>
    </row>
    <row r="600" spans="3:3" ht="15.75" customHeight="1" x14ac:dyDescent="0.2">
      <c r="C600" s="26"/>
    </row>
    <row r="601" spans="3:3" ht="15.75" customHeight="1" x14ac:dyDescent="0.2">
      <c r="C601" s="26"/>
    </row>
    <row r="602" spans="3:3" ht="15.75" customHeight="1" x14ac:dyDescent="0.2">
      <c r="C602" s="26"/>
    </row>
    <row r="603" spans="3:3" ht="15.75" customHeight="1" x14ac:dyDescent="0.2">
      <c r="C603" s="26"/>
    </row>
    <row r="604" spans="3:3" ht="15.75" customHeight="1" x14ac:dyDescent="0.2">
      <c r="C604" s="26"/>
    </row>
    <row r="605" spans="3:3" ht="15.75" customHeight="1" x14ac:dyDescent="0.2">
      <c r="C605" s="26"/>
    </row>
    <row r="606" spans="3:3" ht="15.75" customHeight="1" x14ac:dyDescent="0.2">
      <c r="C606" s="26"/>
    </row>
    <row r="607" spans="3:3" ht="15.75" customHeight="1" x14ac:dyDescent="0.2">
      <c r="C607" s="26"/>
    </row>
    <row r="608" spans="3:3" ht="15.75" customHeight="1" x14ac:dyDescent="0.2">
      <c r="C608" s="26"/>
    </row>
    <row r="609" spans="3:3" ht="15.75" customHeight="1" x14ac:dyDescent="0.2">
      <c r="C609" s="26"/>
    </row>
    <row r="610" spans="3:3" ht="15.75" customHeight="1" x14ac:dyDescent="0.2">
      <c r="C610" s="26"/>
    </row>
    <row r="611" spans="3:3" ht="15.75" customHeight="1" x14ac:dyDescent="0.2">
      <c r="C611" s="26"/>
    </row>
    <row r="612" spans="3:3" ht="15.75" customHeight="1" x14ac:dyDescent="0.2">
      <c r="C612" s="26"/>
    </row>
    <row r="613" spans="3:3" ht="15.75" customHeight="1" x14ac:dyDescent="0.2">
      <c r="C613" s="26"/>
    </row>
    <row r="614" spans="3:3" ht="15.75" customHeight="1" x14ac:dyDescent="0.2">
      <c r="C614" s="26"/>
    </row>
    <row r="615" spans="3:3" ht="15.75" customHeight="1" x14ac:dyDescent="0.2">
      <c r="C615" s="26"/>
    </row>
    <row r="616" spans="3:3" ht="15.75" customHeight="1" x14ac:dyDescent="0.2">
      <c r="C616" s="26"/>
    </row>
    <row r="617" spans="3:3" ht="15.75" customHeight="1" x14ac:dyDescent="0.2">
      <c r="C617" s="26"/>
    </row>
    <row r="618" spans="3:3" ht="15.75" customHeight="1" x14ac:dyDescent="0.2">
      <c r="C618" s="26"/>
    </row>
    <row r="619" spans="3:3" ht="15.75" customHeight="1" x14ac:dyDescent="0.2">
      <c r="C619" s="26"/>
    </row>
    <row r="620" spans="3:3" ht="15.75" customHeight="1" x14ac:dyDescent="0.2">
      <c r="C620" s="26"/>
    </row>
    <row r="621" spans="3:3" ht="15.75" customHeight="1" x14ac:dyDescent="0.2">
      <c r="C621" s="26"/>
    </row>
    <row r="622" spans="3:3" ht="15.75" customHeight="1" x14ac:dyDescent="0.2">
      <c r="C622" s="26"/>
    </row>
    <row r="623" spans="3:3" ht="15.75" customHeight="1" x14ac:dyDescent="0.2">
      <c r="C623" s="26"/>
    </row>
    <row r="624" spans="3:3" ht="15.75" customHeight="1" x14ac:dyDescent="0.2">
      <c r="C624" s="26"/>
    </row>
    <row r="625" spans="3:3" ht="15.75" customHeight="1" x14ac:dyDescent="0.2">
      <c r="C625" s="26"/>
    </row>
    <row r="626" spans="3:3" ht="15.75" customHeight="1" x14ac:dyDescent="0.2">
      <c r="C626" s="26"/>
    </row>
    <row r="627" spans="3:3" ht="15.75" customHeight="1" x14ac:dyDescent="0.2">
      <c r="C627" s="26"/>
    </row>
    <row r="628" spans="3:3" ht="15.75" customHeight="1" x14ac:dyDescent="0.2">
      <c r="C628" s="26"/>
    </row>
    <row r="629" spans="3:3" ht="15.75" customHeight="1" x14ac:dyDescent="0.2">
      <c r="C629" s="26"/>
    </row>
    <row r="630" spans="3:3" ht="15.75" customHeight="1" x14ac:dyDescent="0.2">
      <c r="C630" s="26"/>
    </row>
    <row r="631" spans="3:3" ht="15.75" customHeight="1" x14ac:dyDescent="0.2">
      <c r="C631" s="26"/>
    </row>
    <row r="632" spans="3:3" ht="15.75" customHeight="1" x14ac:dyDescent="0.2">
      <c r="C632" s="26"/>
    </row>
    <row r="633" spans="3:3" ht="15.75" customHeight="1" x14ac:dyDescent="0.2">
      <c r="C633" s="26"/>
    </row>
    <row r="634" spans="3:3" ht="15.75" customHeight="1" x14ac:dyDescent="0.2">
      <c r="C634" s="26"/>
    </row>
    <row r="635" spans="3:3" ht="15.75" customHeight="1" x14ac:dyDescent="0.2">
      <c r="C635" s="26"/>
    </row>
    <row r="636" spans="3:3" ht="15.75" customHeight="1" x14ac:dyDescent="0.2">
      <c r="C636" s="26"/>
    </row>
    <row r="637" spans="3:3" ht="15.75" customHeight="1" x14ac:dyDescent="0.2">
      <c r="C637" s="26"/>
    </row>
    <row r="638" spans="3:3" ht="15.75" customHeight="1" x14ac:dyDescent="0.2">
      <c r="C638" s="26"/>
    </row>
    <row r="639" spans="3:3" ht="15.75" customHeight="1" x14ac:dyDescent="0.2">
      <c r="C639" s="26"/>
    </row>
    <row r="640" spans="3:3" ht="15.75" customHeight="1" x14ac:dyDescent="0.2">
      <c r="C640" s="26"/>
    </row>
    <row r="641" spans="3:3" ht="15.75" customHeight="1" x14ac:dyDescent="0.2">
      <c r="C641" s="26"/>
    </row>
    <row r="642" spans="3:3" ht="15.75" customHeight="1" x14ac:dyDescent="0.2">
      <c r="C642" s="26"/>
    </row>
    <row r="643" spans="3:3" ht="15.75" customHeight="1" x14ac:dyDescent="0.2">
      <c r="C643" s="26"/>
    </row>
    <row r="644" spans="3:3" ht="15.75" customHeight="1" x14ac:dyDescent="0.2">
      <c r="C644" s="26"/>
    </row>
    <row r="645" spans="3:3" ht="15.75" customHeight="1" x14ac:dyDescent="0.2">
      <c r="C645" s="26"/>
    </row>
    <row r="646" spans="3:3" ht="15.75" customHeight="1" x14ac:dyDescent="0.2">
      <c r="C646" s="26"/>
    </row>
    <row r="647" spans="3:3" ht="15.75" customHeight="1" x14ac:dyDescent="0.2">
      <c r="C647" s="26"/>
    </row>
    <row r="648" spans="3:3" ht="15.75" customHeight="1" x14ac:dyDescent="0.2">
      <c r="C648" s="26"/>
    </row>
    <row r="649" spans="3:3" ht="15.75" customHeight="1" x14ac:dyDescent="0.2">
      <c r="C649" s="26"/>
    </row>
    <row r="650" spans="3:3" ht="15.75" customHeight="1" x14ac:dyDescent="0.2">
      <c r="C650" s="26"/>
    </row>
    <row r="651" spans="3:3" ht="15.75" customHeight="1" x14ac:dyDescent="0.2">
      <c r="C651" s="26"/>
    </row>
    <row r="652" spans="3:3" ht="15.75" customHeight="1" x14ac:dyDescent="0.2">
      <c r="C652" s="26"/>
    </row>
    <row r="653" spans="3:3" ht="15.75" customHeight="1" x14ac:dyDescent="0.2">
      <c r="C653" s="26"/>
    </row>
    <row r="654" spans="3:3" ht="15.75" customHeight="1" x14ac:dyDescent="0.2">
      <c r="C654" s="26"/>
    </row>
    <row r="655" spans="3:3" ht="15.75" customHeight="1" x14ac:dyDescent="0.2">
      <c r="C655" s="26"/>
    </row>
    <row r="656" spans="3:3" ht="15.75" customHeight="1" x14ac:dyDescent="0.2">
      <c r="C656" s="26"/>
    </row>
    <row r="657" spans="3:3" ht="15.75" customHeight="1" x14ac:dyDescent="0.2">
      <c r="C657" s="26"/>
    </row>
    <row r="658" spans="3:3" ht="15.75" customHeight="1" x14ac:dyDescent="0.2">
      <c r="C658" s="26"/>
    </row>
    <row r="659" spans="3:3" ht="15.75" customHeight="1" x14ac:dyDescent="0.2">
      <c r="C659" s="26"/>
    </row>
    <row r="660" spans="3:3" ht="15.75" customHeight="1" x14ac:dyDescent="0.2">
      <c r="C660" s="26"/>
    </row>
    <row r="661" spans="3:3" ht="15.75" customHeight="1" x14ac:dyDescent="0.2">
      <c r="C661" s="26"/>
    </row>
    <row r="662" spans="3:3" ht="15.75" customHeight="1" x14ac:dyDescent="0.2">
      <c r="C662" s="26"/>
    </row>
    <row r="663" spans="3:3" ht="15.75" customHeight="1" x14ac:dyDescent="0.2">
      <c r="C663" s="26"/>
    </row>
    <row r="664" spans="3:3" ht="15.75" customHeight="1" x14ac:dyDescent="0.2">
      <c r="C664" s="26"/>
    </row>
    <row r="665" spans="3:3" ht="15.75" customHeight="1" x14ac:dyDescent="0.2">
      <c r="C665" s="26"/>
    </row>
    <row r="666" spans="3:3" ht="15.75" customHeight="1" x14ac:dyDescent="0.2">
      <c r="C666" s="26"/>
    </row>
    <row r="667" spans="3:3" ht="15.75" customHeight="1" x14ac:dyDescent="0.2">
      <c r="C667" s="26"/>
    </row>
    <row r="668" spans="3:3" ht="15.75" customHeight="1" x14ac:dyDescent="0.2">
      <c r="C668" s="26"/>
    </row>
    <row r="669" spans="3:3" ht="15.75" customHeight="1" x14ac:dyDescent="0.2">
      <c r="C669" s="26"/>
    </row>
    <row r="670" spans="3:3" ht="15.75" customHeight="1" x14ac:dyDescent="0.2">
      <c r="C670" s="26"/>
    </row>
    <row r="671" spans="3:3" ht="15.75" customHeight="1" x14ac:dyDescent="0.2">
      <c r="C671" s="26"/>
    </row>
    <row r="672" spans="3:3" ht="15.75" customHeight="1" x14ac:dyDescent="0.2">
      <c r="C672" s="26"/>
    </row>
    <row r="673" spans="3:3" ht="15.75" customHeight="1" x14ac:dyDescent="0.2">
      <c r="C673" s="26"/>
    </row>
    <row r="674" spans="3:3" ht="15.75" customHeight="1" x14ac:dyDescent="0.2">
      <c r="C674" s="26"/>
    </row>
    <row r="675" spans="3:3" ht="15.75" customHeight="1" x14ac:dyDescent="0.2">
      <c r="C675" s="26"/>
    </row>
    <row r="676" spans="3:3" ht="15.75" customHeight="1" x14ac:dyDescent="0.2">
      <c r="C676" s="26"/>
    </row>
    <row r="677" spans="3:3" ht="15.75" customHeight="1" x14ac:dyDescent="0.2">
      <c r="C677" s="26"/>
    </row>
    <row r="678" spans="3:3" ht="15.75" customHeight="1" x14ac:dyDescent="0.2">
      <c r="C678" s="26"/>
    </row>
    <row r="679" spans="3:3" ht="15.75" customHeight="1" x14ac:dyDescent="0.2">
      <c r="C679" s="26"/>
    </row>
    <row r="680" spans="3:3" ht="15.75" customHeight="1" x14ac:dyDescent="0.2">
      <c r="C680" s="26"/>
    </row>
    <row r="681" spans="3:3" ht="15.75" customHeight="1" x14ac:dyDescent="0.2">
      <c r="C681" s="26"/>
    </row>
    <row r="682" spans="3:3" ht="15.75" customHeight="1" x14ac:dyDescent="0.2">
      <c r="C682" s="26"/>
    </row>
    <row r="683" spans="3:3" ht="15.75" customHeight="1" x14ac:dyDescent="0.2">
      <c r="C683" s="26"/>
    </row>
    <row r="684" spans="3:3" ht="15.75" customHeight="1" x14ac:dyDescent="0.2">
      <c r="C684" s="26"/>
    </row>
    <row r="685" spans="3:3" ht="15.75" customHeight="1" x14ac:dyDescent="0.2">
      <c r="C685" s="26"/>
    </row>
    <row r="686" spans="3:3" ht="15.75" customHeight="1" x14ac:dyDescent="0.2">
      <c r="C686" s="26"/>
    </row>
    <row r="687" spans="3:3" ht="15.75" customHeight="1" x14ac:dyDescent="0.2">
      <c r="C687" s="26"/>
    </row>
    <row r="688" spans="3:3" ht="15.75" customHeight="1" x14ac:dyDescent="0.2">
      <c r="C688" s="26"/>
    </row>
    <row r="689" spans="3:3" ht="15.75" customHeight="1" x14ac:dyDescent="0.2">
      <c r="C689" s="26"/>
    </row>
    <row r="690" spans="3:3" ht="15.75" customHeight="1" x14ac:dyDescent="0.2">
      <c r="C690" s="26"/>
    </row>
    <row r="691" spans="3:3" ht="15.75" customHeight="1" x14ac:dyDescent="0.2">
      <c r="C691" s="26"/>
    </row>
    <row r="692" spans="3:3" ht="15.75" customHeight="1" x14ac:dyDescent="0.2">
      <c r="C692" s="26"/>
    </row>
    <row r="693" spans="3:3" ht="15.75" customHeight="1" x14ac:dyDescent="0.2">
      <c r="C693" s="26"/>
    </row>
    <row r="694" spans="3:3" ht="15.75" customHeight="1" x14ac:dyDescent="0.2">
      <c r="C694" s="26"/>
    </row>
    <row r="695" spans="3:3" ht="15.75" customHeight="1" x14ac:dyDescent="0.2">
      <c r="C695" s="26"/>
    </row>
    <row r="696" spans="3:3" ht="15.75" customHeight="1" x14ac:dyDescent="0.2">
      <c r="C696" s="26"/>
    </row>
    <row r="697" spans="3:3" ht="15.75" customHeight="1" x14ac:dyDescent="0.2">
      <c r="C697" s="26"/>
    </row>
    <row r="698" spans="3:3" ht="15.75" customHeight="1" x14ac:dyDescent="0.2">
      <c r="C698" s="26"/>
    </row>
    <row r="699" spans="3:3" ht="15.75" customHeight="1" x14ac:dyDescent="0.2">
      <c r="C699" s="26"/>
    </row>
    <row r="700" spans="3:3" ht="15.75" customHeight="1" x14ac:dyDescent="0.2">
      <c r="C700" s="26"/>
    </row>
    <row r="701" spans="3:3" ht="15.75" customHeight="1" x14ac:dyDescent="0.2">
      <c r="C701" s="26"/>
    </row>
    <row r="702" spans="3:3" ht="15.75" customHeight="1" x14ac:dyDescent="0.2">
      <c r="C702" s="26"/>
    </row>
    <row r="703" spans="3:3" ht="15.75" customHeight="1" x14ac:dyDescent="0.2">
      <c r="C703" s="26"/>
    </row>
    <row r="704" spans="3:3" ht="15.75" customHeight="1" x14ac:dyDescent="0.2">
      <c r="C704" s="26"/>
    </row>
    <row r="705" spans="3:3" ht="15.75" customHeight="1" x14ac:dyDescent="0.2">
      <c r="C705" s="26"/>
    </row>
    <row r="706" spans="3:3" ht="15.75" customHeight="1" x14ac:dyDescent="0.2">
      <c r="C706" s="26"/>
    </row>
    <row r="707" spans="3:3" ht="15.75" customHeight="1" x14ac:dyDescent="0.2">
      <c r="C707" s="26"/>
    </row>
    <row r="708" spans="3:3" ht="15.75" customHeight="1" x14ac:dyDescent="0.2">
      <c r="C708" s="26"/>
    </row>
    <row r="709" spans="3:3" ht="15.75" customHeight="1" x14ac:dyDescent="0.2">
      <c r="C709" s="26"/>
    </row>
    <row r="710" spans="3:3" ht="15.75" customHeight="1" x14ac:dyDescent="0.2">
      <c r="C710" s="26"/>
    </row>
    <row r="711" spans="3:3" ht="15.75" customHeight="1" x14ac:dyDescent="0.2">
      <c r="C711" s="26"/>
    </row>
    <row r="712" spans="3:3" ht="15.75" customHeight="1" x14ac:dyDescent="0.2">
      <c r="C712" s="26"/>
    </row>
    <row r="713" spans="3:3" ht="15.75" customHeight="1" x14ac:dyDescent="0.2">
      <c r="C713" s="26"/>
    </row>
    <row r="714" spans="3:3" ht="15.75" customHeight="1" x14ac:dyDescent="0.2">
      <c r="C714" s="26"/>
    </row>
    <row r="715" spans="3:3" ht="15.75" customHeight="1" x14ac:dyDescent="0.2">
      <c r="C715" s="26"/>
    </row>
    <row r="716" spans="3:3" ht="15.75" customHeight="1" x14ac:dyDescent="0.2">
      <c r="C716" s="26"/>
    </row>
    <row r="717" spans="3:3" ht="15.75" customHeight="1" x14ac:dyDescent="0.2">
      <c r="C717" s="26"/>
    </row>
    <row r="718" spans="3:3" ht="15.75" customHeight="1" x14ac:dyDescent="0.2">
      <c r="C718" s="26"/>
    </row>
    <row r="719" spans="3:3" ht="15.75" customHeight="1" x14ac:dyDescent="0.2">
      <c r="C719" s="26"/>
    </row>
    <row r="720" spans="3:3" ht="15.75" customHeight="1" x14ac:dyDescent="0.2">
      <c r="C720" s="26"/>
    </row>
    <row r="721" spans="3:3" ht="15.75" customHeight="1" x14ac:dyDescent="0.2">
      <c r="C721" s="26"/>
    </row>
    <row r="722" spans="3:3" ht="15.75" customHeight="1" x14ac:dyDescent="0.2">
      <c r="C722" s="26"/>
    </row>
    <row r="723" spans="3:3" ht="15.75" customHeight="1" x14ac:dyDescent="0.2">
      <c r="C723" s="26"/>
    </row>
    <row r="724" spans="3:3" ht="15.75" customHeight="1" x14ac:dyDescent="0.2">
      <c r="C724" s="26"/>
    </row>
    <row r="725" spans="3:3" ht="15.75" customHeight="1" x14ac:dyDescent="0.2">
      <c r="C725" s="26"/>
    </row>
    <row r="726" spans="3:3" ht="15.75" customHeight="1" x14ac:dyDescent="0.2">
      <c r="C726" s="26"/>
    </row>
    <row r="727" spans="3:3" ht="15.75" customHeight="1" x14ac:dyDescent="0.2">
      <c r="C727" s="26"/>
    </row>
    <row r="728" spans="3:3" ht="15.75" customHeight="1" x14ac:dyDescent="0.2">
      <c r="C728" s="26"/>
    </row>
    <row r="729" spans="3:3" ht="15.75" customHeight="1" x14ac:dyDescent="0.2">
      <c r="C729" s="26"/>
    </row>
    <row r="730" spans="3:3" ht="15.75" customHeight="1" x14ac:dyDescent="0.2">
      <c r="C730" s="26"/>
    </row>
    <row r="731" spans="3:3" ht="15.75" customHeight="1" x14ac:dyDescent="0.2">
      <c r="C731" s="26"/>
    </row>
    <row r="732" spans="3:3" ht="15.75" customHeight="1" x14ac:dyDescent="0.2">
      <c r="C732" s="26"/>
    </row>
    <row r="733" spans="3:3" ht="15.75" customHeight="1" x14ac:dyDescent="0.2">
      <c r="C733" s="26"/>
    </row>
    <row r="734" spans="3:3" ht="15.75" customHeight="1" x14ac:dyDescent="0.2">
      <c r="C734" s="26"/>
    </row>
    <row r="735" spans="3:3" ht="15.75" customHeight="1" x14ac:dyDescent="0.2">
      <c r="C735" s="26"/>
    </row>
    <row r="736" spans="3:3" ht="15.75" customHeight="1" x14ac:dyDescent="0.2">
      <c r="C736" s="26"/>
    </row>
    <row r="737" spans="3:3" ht="15.75" customHeight="1" x14ac:dyDescent="0.2">
      <c r="C737" s="26"/>
    </row>
    <row r="738" spans="3:3" ht="15.75" customHeight="1" x14ac:dyDescent="0.2">
      <c r="C738" s="26"/>
    </row>
    <row r="739" spans="3:3" ht="15.75" customHeight="1" x14ac:dyDescent="0.2">
      <c r="C739" s="26"/>
    </row>
    <row r="740" spans="3:3" ht="15.75" customHeight="1" x14ac:dyDescent="0.2">
      <c r="C740" s="26"/>
    </row>
    <row r="741" spans="3:3" ht="15.75" customHeight="1" x14ac:dyDescent="0.2">
      <c r="C741" s="26"/>
    </row>
    <row r="742" spans="3:3" ht="15.75" customHeight="1" x14ac:dyDescent="0.2">
      <c r="C742" s="26"/>
    </row>
    <row r="743" spans="3:3" ht="15.75" customHeight="1" x14ac:dyDescent="0.2">
      <c r="C743" s="26"/>
    </row>
    <row r="744" spans="3:3" ht="15.75" customHeight="1" x14ac:dyDescent="0.2">
      <c r="C744" s="26"/>
    </row>
    <row r="745" spans="3:3" ht="15.75" customHeight="1" x14ac:dyDescent="0.2">
      <c r="C745" s="26"/>
    </row>
    <row r="746" spans="3:3" ht="15.75" customHeight="1" x14ac:dyDescent="0.2">
      <c r="C746" s="26"/>
    </row>
    <row r="747" spans="3:3" ht="15.75" customHeight="1" x14ac:dyDescent="0.2">
      <c r="C747" s="26"/>
    </row>
    <row r="748" spans="3:3" ht="15.75" customHeight="1" x14ac:dyDescent="0.2">
      <c r="C748" s="26"/>
    </row>
    <row r="749" spans="3:3" ht="15.75" customHeight="1" x14ac:dyDescent="0.2">
      <c r="C749" s="26"/>
    </row>
    <row r="750" spans="3:3" ht="15.75" customHeight="1" x14ac:dyDescent="0.2">
      <c r="C750" s="26"/>
    </row>
    <row r="751" spans="3:3" ht="15.75" customHeight="1" x14ac:dyDescent="0.2">
      <c r="C751" s="26"/>
    </row>
    <row r="752" spans="3:3" ht="15.75" customHeight="1" x14ac:dyDescent="0.2">
      <c r="C752" s="26"/>
    </row>
    <row r="753" spans="3:3" ht="15.75" customHeight="1" x14ac:dyDescent="0.2">
      <c r="C753" s="26"/>
    </row>
    <row r="754" spans="3:3" ht="15.75" customHeight="1" x14ac:dyDescent="0.2">
      <c r="C754" s="26"/>
    </row>
    <row r="755" spans="3:3" ht="15.75" customHeight="1" x14ac:dyDescent="0.2">
      <c r="C755" s="26"/>
    </row>
    <row r="756" spans="3:3" ht="15.75" customHeight="1" x14ac:dyDescent="0.2">
      <c r="C756" s="26"/>
    </row>
    <row r="757" spans="3:3" ht="15.75" customHeight="1" x14ac:dyDescent="0.2">
      <c r="C757" s="26"/>
    </row>
    <row r="758" spans="3:3" ht="15.75" customHeight="1" x14ac:dyDescent="0.2">
      <c r="C758" s="26"/>
    </row>
    <row r="759" spans="3:3" ht="15.75" customHeight="1" x14ac:dyDescent="0.2">
      <c r="C759" s="26"/>
    </row>
    <row r="760" spans="3:3" ht="15.75" customHeight="1" x14ac:dyDescent="0.2">
      <c r="C760" s="26"/>
    </row>
    <row r="761" spans="3:3" ht="15.75" customHeight="1" x14ac:dyDescent="0.2">
      <c r="C761" s="26"/>
    </row>
    <row r="762" spans="3:3" ht="15.75" customHeight="1" x14ac:dyDescent="0.2">
      <c r="C762" s="26"/>
    </row>
    <row r="763" spans="3:3" ht="15.75" customHeight="1" x14ac:dyDescent="0.2">
      <c r="C763" s="26"/>
    </row>
    <row r="764" spans="3:3" ht="15.75" customHeight="1" x14ac:dyDescent="0.2">
      <c r="C764" s="26"/>
    </row>
    <row r="765" spans="3:3" ht="15.75" customHeight="1" x14ac:dyDescent="0.2">
      <c r="C765" s="26"/>
    </row>
    <row r="766" spans="3:3" ht="15.75" customHeight="1" x14ac:dyDescent="0.2">
      <c r="C766" s="26"/>
    </row>
    <row r="767" spans="3:3" ht="15.75" customHeight="1" x14ac:dyDescent="0.2">
      <c r="C767" s="26"/>
    </row>
    <row r="768" spans="3:3" ht="15.75" customHeight="1" x14ac:dyDescent="0.2">
      <c r="C768" s="26"/>
    </row>
    <row r="769" spans="3:3" ht="15.75" customHeight="1" x14ac:dyDescent="0.2">
      <c r="C769" s="26"/>
    </row>
    <row r="770" spans="3:3" ht="15.75" customHeight="1" x14ac:dyDescent="0.2">
      <c r="C770" s="26"/>
    </row>
    <row r="771" spans="3:3" ht="15.75" customHeight="1" x14ac:dyDescent="0.2">
      <c r="C771" s="26"/>
    </row>
    <row r="772" spans="3:3" ht="15.75" customHeight="1" x14ac:dyDescent="0.2">
      <c r="C772" s="26"/>
    </row>
    <row r="773" spans="3:3" ht="15.75" customHeight="1" x14ac:dyDescent="0.2">
      <c r="C773" s="26"/>
    </row>
    <row r="774" spans="3:3" ht="15.75" customHeight="1" x14ac:dyDescent="0.2">
      <c r="C774" s="26"/>
    </row>
    <row r="775" spans="3:3" ht="15.75" customHeight="1" x14ac:dyDescent="0.2">
      <c r="C775" s="26"/>
    </row>
    <row r="776" spans="3:3" ht="15.75" customHeight="1" x14ac:dyDescent="0.2">
      <c r="C776" s="26"/>
    </row>
    <row r="777" spans="3:3" ht="15.75" customHeight="1" x14ac:dyDescent="0.2">
      <c r="C777" s="26"/>
    </row>
    <row r="778" spans="3:3" ht="15.75" customHeight="1" x14ac:dyDescent="0.2">
      <c r="C778" s="26"/>
    </row>
    <row r="779" spans="3:3" ht="15.75" customHeight="1" x14ac:dyDescent="0.2">
      <c r="C779" s="26"/>
    </row>
    <row r="780" spans="3:3" ht="15.75" customHeight="1" x14ac:dyDescent="0.2">
      <c r="C780" s="26"/>
    </row>
    <row r="781" spans="3:3" ht="15.75" customHeight="1" x14ac:dyDescent="0.2">
      <c r="C781" s="26"/>
    </row>
    <row r="782" spans="3:3" ht="15.75" customHeight="1" x14ac:dyDescent="0.2">
      <c r="C782" s="26"/>
    </row>
    <row r="783" spans="3:3" ht="15.75" customHeight="1" x14ac:dyDescent="0.2">
      <c r="C783" s="26"/>
    </row>
    <row r="784" spans="3:3" ht="15.75" customHeight="1" x14ac:dyDescent="0.2">
      <c r="C784" s="26"/>
    </row>
    <row r="785" spans="3:3" ht="15.75" customHeight="1" x14ac:dyDescent="0.2">
      <c r="C785" s="26"/>
    </row>
    <row r="786" spans="3:3" ht="15.75" customHeight="1" x14ac:dyDescent="0.2">
      <c r="C786" s="26"/>
    </row>
    <row r="787" spans="3:3" ht="15.75" customHeight="1" x14ac:dyDescent="0.2">
      <c r="C787" s="26"/>
    </row>
    <row r="788" spans="3:3" ht="15.75" customHeight="1" x14ac:dyDescent="0.2">
      <c r="C788" s="26"/>
    </row>
    <row r="789" spans="3:3" ht="15.75" customHeight="1" x14ac:dyDescent="0.2">
      <c r="C789" s="26"/>
    </row>
    <row r="790" spans="3:3" ht="15.75" customHeight="1" x14ac:dyDescent="0.2">
      <c r="C790" s="26"/>
    </row>
    <row r="791" spans="3:3" ht="15.75" customHeight="1" x14ac:dyDescent="0.2">
      <c r="C791" s="26"/>
    </row>
    <row r="792" spans="3:3" ht="15.75" customHeight="1" x14ac:dyDescent="0.2">
      <c r="C792" s="26"/>
    </row>
    <row r="793" spans="3:3" ht="15.75" customHeight="1" x14ac:dyDescent="0.2">
      <c r="C793" s="26"/>
    </row>
    <row r="794" spans="3:3" ht="15.75" customHeight="1" x14ac:dyDescent="0.2">
      <c r="C794" s="26"/>
    </row>
    <row r="795" spans="3:3" ht="15.75" customHeight="1" x14ac:dyDescent="0.2">
      <c r="C795" s="26"/>
    </row>
    <row r="796" spans="3:3" ht="15.75" customHeight="1" x14ac:dyDescent="0.2">
      <c r="C796" s="26"/>
    </row>
    <row r="797" spans="3:3" ht="15.75" customHeight="1" x14ac:dyDescent="0.2">
      <c r="C797" s="26"/>
    </row>
    <row r="798" spans="3:3" ht="15.75" customHeight="1" x14ac:dyDescent="0.2">
      <c r="C798" s="26"/>
    </row>
    <row r="799" spans="3:3" ht="15.75" customHeight="1" x14ac:dyDescent="0.2">
      <c r="C799" s="26"/>
    </row>
    <row r="800" spans="3:3" ht="15.75" customHeight="1" x14ac:dyDescent="0.2">
      <c r="C800" s="26"/>
    </row>
    <row r="801" spans="3:3" ht="15.75" customHeight="1" x14ac:dyDescent="0.2">
      <c r="C801" s="26"/>
    </row>
    <row r="802" spans="3:3" ht="15.75" customHeight="1" x14ac:dyDescent="0.2">
      <c r="C802" s="26"/>
    </row>
    <row r="803" spans="3:3" ht="15.75" customHeight="1" x14ac:dyDescent="0.2">
      <c r="C803" s="26"/>
    </row>
    <row r="804" spans="3:3" ht="15.75" customHeight="1" x14ac:dyDescent="0.2">
      <c r="C804" s="26"/>
    </row>
    <row r="805" spans="3:3" ht="15.75" customHeight="1" x14ac:dyDescent="0.2">
      <c r="C805" s="26"/>
    </row>
    <row r="806" spans="3:3" ht="15.75" customHeight="1" x14ac:dyDescent="0.2">
      <c r="C806" s="26"/>
    </row>
    <row r="807" spans="3:3" ht="15.75" customHeight="1" x14ac:dyDescent="0.2">
      <c r="C807" s="26"/>
    </row>
    <row r="808" spans="3:3" ht="15.75" customHeight="1" x14ac:dyDescent="0.2">
      <c r="C808" s="26"/>
    </row>
    <row r="809" spans="3:3" ht="15.75" customHeight="1" x14ac:dyDescent="0.2">
      <c r="C809" s="26"/>
    </row>
    <row r="810" spans="3:3" ht="15.75" customHeight="1" x14ac:dyDescent="0.2">
      <c r="C810" s="26"/>
    </row>
    <row r="811" spans="3:3" ht="15.75" customHeight="1" x14ac:dyDescent="0.2">
      <c r="C811" s="26"/>
    </row>
    <row r="812" spans="3:3" ht="15.75" customHeight="1" x14ac:dyDescent="0.2">
      <c r="C812" s="26"/>
    </row>
    <row r="813" spans="3:3" ht="15.75" customHeight="1" x14ac:dyDescent="0.2">
      <c r="C813" s="26"/>
    </row>
    <row r="814" spans="3:3" ht="15.75" customHeight="1" x14ac:dyDescent="0.2">
      <c r="C814" s="26"/>
    </row>
    <row r="815" spans="3:3" ht="15.75" customHeight="1" x14ac:dyDescent="0.2">
      <c r="C815" s="26"/>
    </row>
    <row r="816" spans="3:3" ht="15.75" customHeight="1" x14ac:dyDescent="0.2">
      <c r="C816" s="26"/>
    </row>
    <row r="817" spans="3:3" ht="15.75" customHeight="1" x14ac:dyDescent="0.2">
      <c r="C817" s="26"/>
    </row>
    <row r="818" spans="3:3" ht="15.75" customHeight="1" x14ac:dyDescent="0.2">
      <c r="C818" s="26"/>
    </row>
    <row r="819" spans="3:3" ht="15.75" customHeight="1" x14ac:dyDescent="0.2">
      <c r="C819" s="26"/>
    </row>
    <row r="820" spans="3:3" ht="15.75" customHeight="1" x14ac:dyDescent="0.2">
      <c r="C820" s="26"/>
    </row>
    <row r="821" spans="3:3" ht="15.75" customHeight="1" x14ac:dyDescent="0.2">
      <c r="C821" s="26"/>
    </row>
    <row r="822" spans="3:3" ht="15.75" customHeight="1" x14ac:dyDescent="0.2">
      <c r="C822" s="26"/>
    </row>
    <row r="823" spans="3:3" ht="15.75" customHeight="1" x14ac:dyDescent="0.2">
      <c r="C823" s="26"/>
    </row>
    <row r="824" spans="3:3" ht="15.75" customHeight="1" x14ac:dyDescent="0.2">
      <c r="C824" s="26"/>
    </row>
    <row r="825" spans="3:3" ht="15.75" customHeight="1" x14ac:dyDescent="0.2">
      <c r="C825" s="26"/>
    </row>
    <row r="826" spans="3:3" ht="15.75" customHeight="1" x14ac:dyDescent="0.2">
      <c r="C826" s="26"/>
    </row>
    <row r="827" spans="3:3" ht="15.75" customHeight="1" x14ac:dyDescent="0.2">
      <c r="C827" s="26"/>
    </row>
    <row r="828" spans="3:3" ht="15.75" customHeight="1" x14ac:dyDescent="0.2">
      <c r="C828" s="26"/>
    </row>
    <row r="829" spans="3:3" ht="15.75" customHeight="1" x14ac:dyDescent="0.2">
      <c r="C829" s="26"/>
    </row>
    <row r="830" spans="3:3" ht="15.75" customHeight="1" x14ac:dyDescent="0.2">
      <c r="C830" s="26"/>
    </row>
    <row r="831" spans="3:3" ht="15.75" customHeight="1" x14ac:dyDescent="0.2">
      <c r="C831" s="26"/>
    </row>
    <row r="832" spans="3:3" ht="15.75" customHeight="1" x14ac:dyDescent="0.2">
      <c r="C832" s="26"/>
    </row>
    <row r="833" spans="3:3" ht="15.75" customHeight="1" x14ac:dyDescent="0.2">
      <c r="C833" s="26"/>
    </row>
    <row r="834" spans="3:3" ht="15.75" customHeight="1" x14ac:dyDescent="0.2">
      <c r="C834" s="26"/>
    </row>
    <row r="835" spans="3:3" ht="15.75" customHeight="1" x14ac:dyDescent="0.2">
      <c r="C835" s="26"/>
    </row>
    <row r="836" spans="3:3" ht="15.75" customHeight="1" x14ac:dyDescent="0.2">
      <c r="C836" s="26"/>
    </row>
    <row r="837" spans="3:3" ht="15.75" customHeight="1" x14ac:dyDescent="0.2">
      <c r="C837" s="26"/>
    </row>
    <row r="838" spans="3:3" ht="15.75" customHeight="1" x14ac:dyDescent="0.2">
      <c r="C838" s="26"/>
    </row>
    <row r="839" spans="3:3" ht="15.75" customHeight="1" x14ac:dyDescent="0.2">
      <c r="C839" s="26"/>
    </row>
    <row r="840" spans="3:3" ht="15.75" customHeight="1" x14ac:dyDescent="0.2">
      <c r="C840" s="26"/>
    </row>
    <row r="841" spans="3:3" ht="15.75" customHeight="1" x14ac:dyDescent="0.2">
      <c r="C841" s="26"/>
    </row>
    <row r="842" spans="3:3" ht="15.75" customHeight="1" x14ac:dyDescent="0.2">
      <c r="C842" s="26"/>
    </row>
    <row r="843" spans="3:3" ht="15.75" customHeight="1" x14ac:dyDescent="0.2">
      <c r="C843" s="26"/>
    </row>
    <row r="844" spans="3:3" ht="15.75" customHeight="1" x14ac:dyDescent="0.2">
      <c r="C844" s="26"/>
    </row>
    <row r="845" spans="3:3" ht="15.75" customHeight="1" x14ac:dyDescent="0.2">
      <c r="C845" s="26"/>
    </row>
    <row r="846" spans="3:3" ht="15.75" customHeight="1" x14ac:dyDescent="0.2">
      <c r="C846" s="26"/>
    </row>
    <row r="847" spans="3:3" ht="15.75" customHeight="1" x14ac:dyDescent="0.2">
      <c r="C847" s="26"/>
    </row>
    <row r="848" spans="3:3" ht="15.75" customHeight="1" x14ac:dyDescent="0.2">
      <c r="C848" s="26"/>
    </row>
    <row r="849" spans="3:3" ht="15.75" customHeight="1" x14ac:dyDescent="0.2">
      <c r="C849" s="26"/>
    </row>
    <row r="850" spans="3:3" ht="15.75" customHeight="1" x14ac:dyDescent="0.2">
      <c r="C850" s="26"/>
    </row>
    <row r="851" spans="3:3" ht="15.75" customHeight="1" x14ac:dyDescent="0.2">
      <c r="C851" s="26"/>
    </row>
    <row r="852" spans="3:3" ht="15.75" customHeight="1" x14ac:dyDescent="0.2">
      <c r="C852" s="26"/>
    </row>
    <row r="853" spans="3:3" ht="15.75" customHeight="1" x14ac:dyDescent="0.2">
      <c r="C853" s="26"/>
    </row>
    <row r="854" spans="3:3" ht="15.75" customHeight="1" x14ac:dyDescent="0.2">
      <c r="C854" s="26"/>
    </row>
    <row r="855" spans="3:3" ht="15.75" customHeight="1" x14ac:dyDescent="0.2">
      <c r="C855" s="26"/>
    </row>
    <row r="856" spans="3:3" ht="15.75" customHeight="1" x14ac:dyDescent="0.2">
      <c r="C856" s="26"/>
    </row>
    <row r="857" spans="3:3" ht="15.75" customHeight="1" x14ac:dyDescent="0.2">
      <c r="C857" s="26"/>
    </row>
    <row r="858" spans="3:3" ht="15.75" customHeight="1" x14ac:dyDescent="0.2">
      <c r="C858" s="26"/>
    </row>
    <row r="859" spans="3:3" ht="15.75" customHeight="1" x14ac:dyDescent="0.2">
      <c r="C859" s="26"/>
    </row>
    <row r="860" spans="3:3" ht="15.75" customHeight="1" x14ac:dyDescent="0.2">
      <c r="C860" s="26"/>
    </row>
    <row r="861" spans="3:3" ht="15.75" customHeight="1" x14ac:dyDescent="0.2">
      <c r="C861" s="26"/>
    </row>
    <row r="862" spans="3:3" ht="15.75" customHeight="1" x14ac:dyDescent="0.2">
      <c r="C862" s="26"/>
    </row>
    <row r="863" spans="3:3" ht="15.75" customHeight="1" x14ac:dyDescent="0.2">
      <c r="C863" s="26"/>
    </row>
    <row r="864" spans="3:3" ht="15.75" customHeight="1" x14ac:dyDescent="0.2">
      <c r="C864" s="26"/>
    </row>
    <row r="865" spans="3:3" ht="15.75" customHeight="1" x14ac:dyDescent="0.2">
      <c r="C865" s="26"/>
    </row>
    <row r="866" spans="3:3" ht="15.75" customHeight="1" x14ac:dyDescent="0.2">
      <c r="C866" s="26"/>
    </row>
    <row r="867" spans="3:3" ht="15.75" customHeight="1" x14ac:dyDescent="0.2">
      <c r="C867" s="26"/>
    </row>
    <row r="868" spans="3:3" ht="15.75" customHeight="1" x14ac:dyDescent="0.2">
      <c r="C868" s="26"/>
    </row>
    <row r="869" spans="3:3" ht="15.75" customHeight="1" x14ac:dyDescent="0.2">
      <c r="C869" s="26"/>
    </row>
    <row r="870" spans="3:3" ht="15.75" customHeight="1" x14ac:dyDescent="0.2">
      <c r="C870" s="26"/>
    </row>
    <row r="871" spans="3:3" ht="15.75" customHeight="1" x14ac:dyDescent="0.2">
      <c r="C871" s="26"/>
    </row>
    <row r="872" spans="3:3" ht="15.75" customHeight="1" x14ac:dyDescent="0.2">
      <c r="C872" s="26"/>
    </row>
    <row r="873" spans="3:3" ht="15.75" customHeight="1" x14ac:dyDescent="0.2">
      <c r="C873" s="26"/>
    </row>
    <row r="874" spans="3:3" ht="15.75" customHeight="1" x14ac:dyDescent="0.2">
      <c r="C874" s="26"/>
    </row>
    <row r="875" spans="3:3" ht="15.75" customHeight="1" x14ac:dyDescent="0.2">
      <c r="C875" s="26"/>
    </row>
    <row r="876" spans="3:3" ht="15.75" customHeight="1" x14ac:dyDescent="0.2">
      <c r="C876" s="26"/>
    </row>
    <row r="877" spans="3:3" ht="15.75" customHeight="1" x14ac:dyDescent="0.2">
      <c r="C877" s="26"/>
    </row>
    <row r="878" spans="3:3" ht="15.75" customHeight="1" x14ac:dyDescent="0.2">
      <c r="C878" s="26"/>
    </row>
    <row r="879" spans="3:3" ht="15.75" customHeight="1" x14ac:dyDescent="0.2">
      <c r="C879" s="26"/>
    </row>
    <row r="880" spans="3:3" ht="15.75" customHeight="1" x14ac:dyDescent="0.2">
      <c r="C880" s="26"/>
    </row>
    <row r="881" spans="3:3" ht="15.75" customHeight="1" x14ac:dyDescent="0.2">
      <c r="C881" s="26"/>
    </row>
    <row r="882" spans="3:3" ht="15.75" customHeight="1" x14ac:dyDescent="0.2">
      <c r="C882" s="26"/>
    </row>
    <row r="883" spans="3:3" ht="15.75" customHeight="1" x14ac:dyDescent="0.2">
      <c r="C883" s="26"/>
    </row>
    <row r="884" spans="3:3" ht="15.75" customHeight="1" x14ac:dyDescent="0.2">
      <c r="C884" s="26"/>
    </row>
    <row r="885" spans="3:3" ht="15.75" customHeight="1" x14ac:dyDescent="0.2">
      <c r="C885" s="26"/>
    </row>
    <row r="886" spans="3:3" ht="15.75" customHeight="1" x14ac:dyDescent="0.2">
      <c r="C886" s="26"/>
    </row>
    <row r="887" spans="3:3" ht="15.75" customHeight="1" x14ac:dyDescent="0.2">
      <c r="C887" s="26"/>
    </row>
    <row r="888" spans="3:3" ht="15.75" customHeight="1" x14ac:dyDescent="0.2">
      <c r="C888" s="26"/>
    </row>
    <row r="889" spans="3:3" ht="15.75" customHeight="1" x14ac:dyDescent="0.2">
      <c r="C889" s="26"/>
    </row>
    <row r="890" spans="3:3" ht="15.75" customHeight="1" x14ac:dyDescent="0.2">
      <c r="C890" s="26"/>
    </row>
    <row r="891" spans="3:3" ht="15.75" customHeight="1" x14ac:dyDescent="0.2">
      <c r="C891" s="26"/>
    </row>
    <row r="892" spans="3:3" ht="15.75" customHeight="1" x14ac:dyDescent="0.2">
      <c r="C892" s="26"/>
    </row>
    <row r="893" spans="3:3" ht="15.75" customHeight="1" x14ac:dyDescent="0.2">
      <c r="C893" s="26"/>
    </row>
    <row r="894" spans="3:3" ht="15.75" customHeight="1" x14ac:dyDescent="0.2">
      <c r="C894" s="26"/>
    </row>
    <row r="895" spans="3:3" ht="15.75" customHeight="1" x14ac:dyDescent="0.2">
      <c r="C895" s="26"/>
    </row>
    <row r="896" spans="3:3" ht="15.75" customHeight="1" x14ac:dyDescent="0.2">
      <c r="C896" s="26"/>
    </row>
    <row r="897" spans="3:3" ht="15.75" customHeight="1" x14ac:dyDescent="0.2">
      <c r="C897" s="26"/>
    </row>
    <row r="898" spans="3:3" ht="15.75" customHeight="1" x14ac:dyDescent="0.2">
      <c r="C898" s="26"/>
    </row>
    <row r="899" spans="3:3" ht="15.75" customHeight="1" x14ac:dyDescent="0.2">
      <c r="C899" s="26"/>
    </row>
    <row r="900" spans="3:3" ht="15.75" customHeight="1" x14ac:dyDescent="0.2">
      <c r="C900" s="26"/>
    </row>
    <row r="901" spans="3:3" ht="15.75" customHeight="1" x14ac:dyDescent="0.2">
      <c r="C901" s="26"/>
    </row>
    <row r="902" spans="3:3" ht="15.75" customHeight="1" x14ac:dyDescent="0.2">
      <c r="C902" s="26"/>
    </row>
    <row r="903" spans="3:3" ht="15.75" customHeight="1" x14ac:dyDescent="0.2">
      <c r="C903" s="26"/>
    </row>
    <row r="904" spans="3:3" ht="15.75" customHeight="1" x14ac:dyDescent="0.2">
      <c r="C904" s="26"/>
    </row>
    <row r="905" spans="3:3" ht="15.75" customHeight="1" x14ac:dyDescent="0.2">
      <c r="C905" s="26"/>
    </row>
    <row r="906" spans="3:3" ht="15.75" customHeight="1" x14ac:dyDescent="0.2">
      <c r="C906" s="26"/>
    </row>
    <row r="907" spans="3:3" ht="15.75" customHeight="1" x14ac:dyDescent="0.2">
      <c r="C907" s="26"/>
    </row>
    <row r="908" spans="3:3" ht="15.75" customHeight="1" x14ac:dyDescent="0.2">
      <c r="C908" s="26"/>
    </row>
    <row r="909" spans="3:3" ht="15.75" customHeight="1" x14ac:dyDescent="0.2">
      <c r="C909" s="26"/>
    </row>
    <row r="910" spans="3:3" ht="15.75" customHeight="1" x14ac:dyDescent="0.2">
      <c r="C910" s="26"/>
    </row>
    <row r="911" spans="3:3" ht="15.75" customHeight="1" x14ac:dyDescent="0.2">
      <c r="C911" s="26"/>
    </row>
    <row r="912" spans="3:3" ht="15.75" customHeight="1" x14ac:dyDescent="0.2">
      <c r="C912" s="26"/>
    </row>
    <row r="913" spans="3:3" ht="15.75" customHeight="1" x14ac:dyDescent="0.2">
      <c r="C913" s="26"/>
    </row>
    <row r="914" spans="3:3" ht="15.75" customHeight="1" x14ac:dyDescent="0.2">
      <c r="C914" s="26"/>
    </row>
    <row r="915" spans="3:3" ht="15.75" customHeight="1" x14ac:dyDescent="0.2">
      <c r="C915" s="26"/>
    </row>
    <row r="916" spans="3:3" ht="15.75" customHeight="1" x14ac:dyDescent="0.2">
      <c r="C916" s="26"/>
    </row>
    <row r="917" spans="3:3" ht="15.75" customHeight="1" x14ac:dyDescent="0.2">
      <c r="C917" s="26"/>
    </row>
    <row r="918" spans="3:3" ht="15.75" customHeight="1" x14ac:dyDescent="0.2">
      <c r="C918" s="26"/>
    </row>
    <row r="919" spans="3:3" ht="15.75" customHeight="1" x14ac:dyDescent="0.2">
      <c r="C919" s="26"/>
    </row>
    <row r="920" spans="3:3" ht="15.75" customHeight="1" x14ac:dyDescent="0.2">
      <c r="C920" s="26"/>
    </row>
    <row r="921" spans="3:3" ht="15.75" customHeight="1" x14ac:dyDescent="0.2">
      <c r="C921" s="26"/>
    </row>
    <row r="922" spans="3:3" ht="15.75" customHeight="1" x14ac:dyDescent="0.2">
      <c r="C922" s="26"/>
    </row>
    <row r="923" spans="3:3" ht="15.75" customHeight="1" x14ac:dyDescent="0.2">
      <c r="C923" s="26"/>
    </row>
    <row r="924" spans="3:3" ht="15.75" customHeight="1" x14ac:dyDescent="0.2">
      <c r="C924" s="26"/>
    </row>
    <row r="925" spans="3:3" ht="15.75" customHeight="1" x14ac:dyDescent="0.2">
      <c r="C925" s="26"/>
    </row>
    <row r="926" spans="3:3" ht="15.75" customHeight="1" x14ac:dyDescent="0.2">
      <c r="C926" s="26"/>
    </row>
    <row r="927" spans="3:3" ht="15.75" customHeight="1" x14ac:dyDescent="0.2">
      <c r="C927" s="26"/>
    </row>
    <row r="928" spans="3:3" ht="15.75" customHeight="1" x14ac:dyDescent="0.2">
      <c r="C928" s="26"/>
    </row>
    <row r="929" spans="3:3" ht="15.75" customHeight="1" x14ac:dyDescent="0.2">
      <c r="C929" s="26"/>
    </row>
    <row r="930" spans="3:3" ht="15.75" customHeight="1" x14ac:dyDescent="0.2">
      <c r="C930" s="26"/>
    </row>
    <row r="931" spans="3:3" ht="15.75" customHeight="1" x14ac:dyDescent="0.2">
      <c r="C931" s="26"/>
    </row>
    <row r="932" spans="3:3" ht="15.75" customHeight="1" x14ac:dyDescent="0.2">
      <c r="C932" s="26"/>
    </row>
    <row r="933" spans="3:3" ht="15.75" customHeight="1" x14ac:dyDescent="0.2">
      <c r="C933" s="26"/>
    </row>
    <row r="934" spans="3:3" ht="15.75" customHeight="1" x14ac:dyDescent="0.2">
      <c r="C934" s="26"/>
    </row>
    <row r="935" spans="3:3" ht="15.75" customHeight="1" x14ac:dyDescent="0.2">
      <c r="C935" s="26"/>
    </row>
    <row r="936" spans="3:3" ht="15.75" customHeight="1" x14ac:dyDescent="0.2">
      <c r="C936" s="26"/>
    </row>
    <row r="937" spans="3:3" ht="15.75" customHeight="1" x14ac:dyDescent="0.2">
      <c r="C937" s="26"/>
    </row>
    <row r="938" spans="3:3" ht="15.75" customHeight="1" x14ac:dyDescent="0.2">
      <c r="C938" s="26"/>
    </row>
    <row r="939" spans="3:3" ht="15.75" customHeight="1" x14ac:dyDescent="0.2">
      <c r="C939" s="26"/>
    </row>
    <row r="940" spans="3:3" ht="15.75" customHeight="1" x14ac:dyDescent="0.2">
      <c r="C940" s="26"/>
    </row>
    <row r="941" spans="3:3" ht="15.75" customHeight="1" x14ac:dyDescent="0.2">
      <c r="C941" s="26"/>
    </row>
    <row r="942" spans="3:3" ht="15.75" customHeight="1" x14ac:dyDescent="0.2">
      <c r="C942" s="26"/>
    </row>
    <row r="943" spans="3:3" ht="15.75" customHeight="1" x14ac:dyDescent="0.2">
      <c r="C943" s="26"/>
    </row>
    <row r="944" spans="3:3" ht="15.75" customHeight="1" x14ac:dyDescent="0.2">
      <c r="C944" s="26"/>
    </row>
    <row r="945" spans="3:3" ht="15.75" customHeight="1" x14ac:dyDescent="0.2">
      <c r="C945" s="26"/>
    </row>
    <row r="946" spans="3:3" ht="15.75" customHeight="1" x14ac:dyDescent="0.2">
      <c r="C946" s="26"/>
    </row>
    <row r="947" spans="3:3" ht="15.75" customHeight="1" x14ac:dyDescent="0.2">
      <c r="C947" s="26"/>
    </row>
    <row r="948" spans="3:3" ht="15.75" customHeight="1" x14ac:dyDescent="0.2">
      <c r="C948" s="26"/>
    </row>
    <row r="949" spans="3:3" ht="15.75" customHeight="1" x14ac:dyDescent="0.2">
      <c r="C949" s="26"/>
    </row>
    <row r="950" spans="3:3" ht="15.75" customHeight="1" x14ac:dyDescent="0.2">
      <c r="C950" s="26"/>
    </row>
    <row r="951" spans="3:3" ht="15.75" customHeight="1" x14ac:dyDescent="0.2">
      <c r="C951" s="26"/>
    </row>
    <row r="952" spans="3:3" ht="15.75" customHeight="1" x14ac:dyDescent="0.2">
      <c r="C952" s="26"/>
    </row>
    <row r="953" spans="3:3" ht="15.75" customHeight="1" x14ac:dyDescent="0.2">
      <c r="C953" s="26"/>
    </row>
    <row r="954" spans="3:3" ht="15.75" customHeight="1" x14ac:dyDescent="0.2">
      <c r="C954" s="26"/>
    </row>
    <row r="955" spans="3:3" ht="15.75" customHeight="1" x14ac:dyDescent="0.2">
      <c r="C955" s="26"/>
    </row>
    <row r="956" spans="3:3" ht="15.75" customHeight="1" x14ac:dyDescent="0.2">
      <c r="C956" s="26"/>
    </row>
    <row r="957" spans="3:3" ht="15.75" customHeight="1" x14ac:dyDescent="0.2">
      <c r="C957" s="26"/>
    </row>
    <row r="958" spans="3:3" ht="15.75" customHeight="1" x14ac:dyDescent="0.2">
      <c r="C958" s="26"/>
    </row>
    <row r="959" spans="3:3" ht="15.75" customHeight="1" x14ac:dyDescent="0.2">
      <c r="C959" s="26"/>
    </row>
    <row r="960" spans="3:3" ht="15.75" customHeight="1" x14ac:dyDescent="0.2">
      <c r="C960" s="26"/>
    </row>
    <row r="961" spans="3:3" ht="15.75" customHeight="1" x14ac:dyDescent="0.2">
      <c r="C961" s="26"/>
    </row>
    <row r="962" spans="3:3" ht="15.75" customHeight="1" x14ac:dyDescent="0.2">
      <c r="C962" s="26"/>
    </row>
    <row r="963" spans="3:3" ht="15.75" customHeight="1" x14ac:dyDescent="0.2">
      <c r="C963" s="26"/>
    </row>
    <row r="964" spans="3:3" ht="15.75" customHeight="1" x14ac:dyDescent="0.2">
      <c r="C964" s="26"/>
    </row>
    <row r="965" spans="3:3" ht="15.75" customHeight="1" x14ac:dyDescent="0.2">
      <c r="C965" s="26"/>
    </row>
    <row r="966" spans="3:3" ht="15.75" customHeight="1" x14ac:dyDescent="0.2">
      <c r="C966" s="26"/>
    </row>
    <row r="967" spans="3:3" ht="15.75" customHeight="1" x14ac:dyDescent="0.2">
      <c r="C967" s="26"/>
    </row>
    <row r="968" spans="3:3" ht="15.75" customHeight="1" x14ac:dyDescent="0.2">
      <c r="C968" s="26"/>
    </row>
    <row r="969" spans="3:3" ht="15.75" customHeight="1" x14ac:dyDescent="0.2">
      <c r="C969" s="26"/>
    </row>
    <row r="970" spans="3:3" ht="15.75" customHeight="1" x14ac:dyDescent="0.2">
      <c r="C970" s="26"/>
    </row>
    <row r="971" spans="3:3" ht="15.75" customHeight="1" x14ac:dyDescent="0.2">
      <c r="C971" s="26"/>
    </row>
    <row r="972" spans="3:3" ht="15.75" customHeight="1" x14ac:dyDescent="0.2">
      <c r="C972" s="26"/>
    </row>
    <row r="973" spans="3:3" ht="15.75" customHeight="1" x14ac:dyDescent="0.2">
      <c r="C973" s="26"/>
    </row>
    <row r="974" spans="3:3" ht="15.75" customHeight="1" x14ac:dyDescent="0.2">
      <c r="C974" s="26"/>
    </row>
    <row r="975" spans="3:3" ht="15.75" customHeight="1" x14ac:dyDescent="0.2">
      <c r="C975" s="26"/>
    </row>
    <row r="976" spans="3:3" ht="15.75" customHeight="1" x14ac:dyDescent="0.2">
      <c r="C976" s="26"/>
    </row>
    <row r="977" spans="3:3" ht="15.75" customHeight="1" x14ac:dyDescent="0.2">
      <c r="C977" s="26"/>
    </row>
    <row r="978" spans="3:3" ht="15.75" customHeight="1" x14ac:dyDescent="0.2">
      <c r="C978" s="26"/>
    </row>
    <row r="979" spans="3:3" ht="15.75" customHeight="1" x14ac:dyDescent="0.2">
      <c r="C979" s="26"/>
    </row>
    <row r="980" spans="3:3" ht="15.75" customHeight="1" x14ac:dyDescent="0.2">
      <c r="C980" s="26"/>
    </row>
    <row r="981" spans="3:3" ht="15.75" customHeight="1" x14ac:dyDescent="0.2">
      <c r="C981" s="26"/>
    </row>
    <row r="982" spans="3:3" ht="15.75" customHeight="1" x14ac:dyDescent="0.2">
      <c r="C982" s="26"/>
    </row>
    <row r="983" spans="3:3" ht="15.75" customHeight="1" x14ac:dyDescent="0.2">
      <c r="C983" s="26"/>
    </row>
    <row r="984" spans="3:3" ht="15.75" customHeight="1" x14ac:dyDescent="0.2">
      <c r="C984" s="26"/>
    </row>
    <row r="985" spans="3:3" ht="15.75" customHeight="1" x14ac:dyDescent="0.2">
      <c r="C985" s="26"/>
    </row>
    <row r="986" spans="3:3" ht="15.75" customHeight="1" x14ac:dyDescent="0.2">
      <c r="C986" s="26"/>
    </row>
    <row r="987" spans="3:3" ht="15.75" customHeight="1" x14ac:dyDescent="0.2">
      <c r="C987" s="26"/>
    </row>
    <row r="988" spans="3:3" ht="15.75" customHeight="1" x14ac:dyDescent="0.2">
      <c r="C988" s="26"/>
    </row>
    <row r="989" spans="3:3" ht="15.75" customHeight="1" x14ac:dyDescent="0.2">
      <c r="C989" s="26"/>
    </row>
    <row r="990" spans="3:3" ht="15.75" customHeight="1" x14ac:dyDescent="0.2">
      <c r="C990" s="26"/>
    </row>
    <row r="991" spans="3:3" ht="15.75" customHeight="1" x14ac:dyDescent="0.2">
      <c r="C991" s="26"/>
    </row>
    <row r="992" spans="3:3" ht="15.75" customHeight="1" x14ac:dyDescent="0.2">
      <c r="C992" s="26"/>
    </row>
    <row r="993" spans="3:3" ht="15.75" customHeight="1" x14ac:dyDescent="0.2">
      <c r="C993" s="26"/>
    </row>
    <row r="994" spans="3:3" ht="15.75" customHeight="1" x14ac:dyDescent="0.2">
      <c r="C994" s="26"/>
    </row>
    <row r="995" spans="3:3" ht="15.75" customHeight="1" x14ac:dyDescent="0.2">
      <c r="C995" s="26"/>
    </row>
    <row r="996" spans="3:3" ht="15.75" customHeight="1" x14ac:dyDescent="0.2">
      <c r="C996" s="26"/>
    </row>
    <row r="997" spans="3:3" ht="15.75" customHeight="1" x14ac:dyDescent="0.2">
      <c r="C997" s="26"/>
    </row>
    <row r="998" spans="3:3" ht="15.75" customHeight="1" x14ac:dyDescent="0.2">
      <c r="C998" s="26"/>
    </row>
    <row r="999" spans="3:3" ht="15.75" customHeight="1" x14ac:dyDescent="0.2">
      <c r="C999" s="26"/>
    </row>
    <row r="1000" spans="3:3" ht="15.75" customHeight="1" x14ac:dyDescent="0.2">
      <c r="C1000" s="26"/>
    </row>
    <row r="1001" spans="3:3" ht="15.75" customHeight="1" x14ac:dyDescent="0.2">
      <c r="C1001" s="26"/>
    </row>
    <row r="1002" spans="3:3" ht="15.75" customHeight="1" x14ac:dyDescent="0.2">
      <c r="C1002" s="26"/>
    </row>
    <row r="1003" spans="3:3" ht="15.75" customHeight="1" x14ac:dyDescent="0.2">
      <c r="C1003" s="26"/>
    </row>
    <row r="1004" spans="3:3" ht="15.75" customHeight="1" x14ac:dyDescent="0.2">
      <c r="C1004" s="26"/>
    </row>
    <row r="1005" spans="3:3" ht="15.75" customHeight="1" x14ac:dyDescent="0.2">
      <c r="C1005" s="26"/>
    </row>
    <row r="1006" spans="3:3" ht="15.75" customHeight="1" x14ac:dyDescent="0.2">
      <c r="C1006" s="26"/>
    </row>
    <row r="1007" spans="3:3" ht="15.75" customHeight="1" x14ac:dyDescent="0.2">
      <c r="C1007" s="26"/>
    </row>
    <row r="1008" spans="3:3" ht="15.75" customHeight="1" x14ac:dyDescent="0.2">
      <c r="C1008" s="26"/>
    </row>
    <row r="1009" spans="3:3" ht="15.75" customHeight="1" x14ac:dyDescent="0.2">
      <c r="C1009" s="26"/>
    </row>
    <row r="1010" spans="3:3" ht="15.75" customHeight="1" x14ac:dyDescent="0.2">
      <c r="C1010" s="26"/>
    </row>
    <row r="1011" spans="3:3" ht="15.75" customHeight="1" x14ac:dyDescent="0.2">
      <c r="C1011" s="26"/>
    </row>
    <row r="1012" spans="3:3" ht="15.75" customHeight="1" x14ac:dyDescent="0.2">
      <c r="C1012" s="26"/>
    </row>
    <row r="1013" spans="3:3" ht="15.75" customHeight="1" x14ac:dyDescent="0.2">
      <c r="C1013" s="26"/>
    </row>
    <row r="1014" spans="3:3" ht="15.75" customHeight="1" x14ac:dyDescent="0.2">
      <c r="C1014" s="26"/>
    </row>
    <row r="1015" spans="3:3" ht="15.75" customHeight="1" x14ac:dyDescent="0.2">
      <c r="C1015" s="26"/>
    </row>
    <row r="1016" spans="3:3" ht="15.75" customHeight="1" x14ac:dyDescent="0.2">
      <c r="C1016" s="26"/>
    </row>
    <row r="1017" spans="3:3" ht="15.75" customHeight="1" x14ac:dyDescent="0.2">
      <c r="C1017" s="26"/>
    </row>
    <row r="1018" spans="3:3" ht="15.75" customHeight="1" x14ac:dyDescent="0.2">
      <c r="C1018" s="26"/>
    </row>
    <row r="1019" spans="3:3" ht="15.75" customHeight="1" x14ac:dyDescent="0.2">
      <c r="C1019" s="26"/>
    </row>
    <row r="1020" spans="3:3" ht="15.75" customHeight="1" x14ac:dyDescent="0.2">
      <c r="C1020" s="26"/>
    </row>
    <row r="1021" spans="3:3" ht="15.75" customHeight="1" x14ac:dyDescent="0.2">
      <c r="C1021" s="26"/>
    </row>
    <row r="1022" spans="3:3" ht="15.75" customHeight="1" x14ac:dyDescent="0.2">
      <c r="C1022" s="26"/>
    </row>
    <row r="1023" spans="3:3" ht="15.75" customHeight="1" x14ac:dyDescent="0.2">
      <c r="C1023" s="26"/>
    </row>
    <row r="1024" spans="3:3" ht="15.75" customHeight="1" x14ac:dyDescent="0.2">
      <c r="C1024" s="26"/>
    </row>
    <row r="1025" spans="3:3" ht="15.75" customHeight="1" x14ac:dyDescent="0.2">
      <c r="C1025" s="26"/>
    </row>
    <row r="1026" spans="3:3" ht="15.75" customHeight="1" x14ac:dyDescent="0.2">
      <c r="C1026" s="26"/>
    </row>
    <row r="1027" spans="3:3" ht="15.75" customHeight="1" x14ac:dyDescent="0.2">
      <c r="C1027" s="26"/>
    </row>
    <row r="1028" spans="3:3" ht="15.75" customHeight="1" x14ac:dyDescent="0.2">
      <c r="C1028" s="26"/>
    </row>
    <row r="1029" spans="3:3" ht="15.75" customHeight="1" x14ac:dyDescent="0.2">
      <c r="C1029" s="26"/>
    </row>
    <row r="1030" spans="3:3" ht="15.75" customHeight="1" x14ac:dyDescent="0.2">
      <c r="C1030" s="26"/>
    </row>
    <row r="1031" spans="3:3" ht="15.75" customHeight="1" x14ac:dyDescent="0.2">
      <c r="C1031" s="26"/>
    </row>
    <row r="1032" spans="3:3" ht="15.75" customHeight="1" x14ac:dyDescent="0.2">
      <c r="C1032" s="26"/>
    </row>
    <row r="1033" spans="3:3" ht="15.75" customHeight="1" x14ac:dyDescent="0.2">
      <c r="C1033" s="26"/>
    </row>
    <row r="1034" spans="3:3" ht="15.75" customHeight="1" x14ac:dyDescent="0.2">
      <c r="C1034" s="26"/>
    </row>
    <row r="1035" spans="3:3" ht="15.75" customHeight="1" x14ac:dyDescent="0.2">
      <c r="C1035" s="26"/>
    </row>
    <row r="1036" spans="3:3" ht="15.75" customHeight="1" x14ac:dyDescent="0.2">
      <c r="C1036" s="26"/>
    </row>
    <row r="1037" spans="3:3" ht="15.75" customHeight="1" x14ac:dyDescent="0.2">
      <c r="C1037" s="26"/>
    </row>
    <row r="1038" spans="3:3" ht="15.75" customHeight="1" x14ac:dyDescent="0.2">
      <c r="C1038" s="26"/>
    </row>
    <row r="1039" spans="3:3" ht="15.75" customHeight="1" x14ac:dyDescent="0.2">
      <c r="C1039" s="26"/>
    </row>
    <row r="1040" spans="3:3" ht="15.75" customHeight="1" x14ac:dyDescent="0.2">
      <c r="C1040" s="26"/>
    </row>
    <row r="1041" spans="3:3" ht="15.75" customHeight="1" x14ac:dyDescent="0.2">
      <c r="C1041" s="26"/>
    </row>
    <row r="1042" spans="3:3" ht="15.75" customHeight="1" x14ac:dyDescent="0.2">
      <c r="C1042" s="26"/>
    </row>
    <row r="1043" spans="3:3" ht="15.75" customHeight="1" x14ac:dyDescent="0.2">
      <c r="C1043" s="26"/>
    </row>
    <row r="1044" spans="3:3" ht="15.75" customHeight="1" x14ac:dyDescent="0.2">
      <c r="C1044" s="26"/>
    </row>
    <row r="1045" spans="3:3" ht="15.75" customHeight="1" x14ac:dyDescent="0.2">
      <c r="C1045" s="26"/>
    </row>
    <row r="1046" spans="3:3" ht="15.75" customHeight="1" x14ac:dyDescent="0.2">
      <c r="C1046" s="26"/>
    </row>
    <row r="1047" spans="3:3" ht="15.75" customHeight="1" x14ac:dyDescent="0.2">
      <c r="C1047" s="26"/>
    </row>
    <row r="1048" spans="3:3" ht="15.75" customHeight="1" x14ac:dyDescent="0.2">
      <c r="C1048" s="26"/>
    </row>
    <row r="1049" spans="3:3" ht="15.75" customHeight="1" x14ac:dyDescent="0.2">
      <c r="C1049" s="26"/>
    </row>
    <row r="1050" spans="3:3" ht="15.75" customHeight="1" x14ac:dyDescent="0.2">
      <c r="C1050" s="26"/>
    </row>
    <row r="1051" spans="3:3" ht="15.75" customHeight="1" x14ac:dyDescent="0.2">
      <c r="C1051" s="26"/>
    </row>
    <row r="1052" spans="3:3" ht="15.75" customHeight="1" x14ac:dyDescent="0.2">
      <c r="C1052" s="26"/>
    </row>
    <row r="1053" spans="3:3" ht="15.75" customHeight="1" x14ac:dyDescent="0.2">
      <c r="C1053" s="26"/>
    </row>
    <row r="1054" spans="3:3" ht="15.75" customHeight="1" x14ac:dyDescent="0.2">
      <c r="C1054" s="26"/>
    </row>
    <row r="1055" spans="3:3" ht="15.75" customHeight="1" x14ac:dyDescent="0.2">
      <c r="C1055" s="26"/>
    </row>
    <row r="1056" spans="3:3" ht="15.75" customHeight="1" x14ac:dyDescent="0.2">
      <c r="C1056" s="26"/>
    </row>
    <row r="1057" spans="3:3" ht="15.75" customHeight="1" x14ac:dyDescent="0.2">
      <c r="C1057" s="26"/>
    </row>
    <row r="1058" spans="3:3" ht="15.75" customHeight="1" x14ac:dyDescent="0.2">
      <c r="C1058" s="26"/>
    </row>
    <row r="1059" spans="3:3" ht="15.75" customHeight="1" x14ac:dyDescent="0.2">
      <c r="C1059" s="26"/>
    </row>
    <row r="1060" spans="3:3" ht="15.75" customHeight="1" x14ac:dyDescent="0.2">
      <c r="C1060" s="26"/>
    </row>
    <row r="1061" spans="3:3" ht="15.75" customHeight="1" x14ac:dyDescent="0.2">
      <c r="C1061" s="26"/>
    </row>
    <row r="1062" spans="3:3" ht="15.75" customHeight="1" x14ac:dyDescent="0.2">
      <c r="C1062" s="26"/>
    </row>
    <row r="1063" spans="3:3" ht="15.75" customHeight="1" x14ac:dyDescent="0.2">
      <c r="C1063" s="26"/>
    </row>
    <row r="1064" spans="3:3" ht="15.75" customHeight="1" x14ac:dyDescent="0.2">
      <c r="C1064" s="26"/>
    </row>
    <row r="1065" spans="3:3" ht="15.75" customHeight="1" x14ac:dyDescent="0.2">
      <c r="C1065" s="26"/>
    </row>
    <row r="1066" spans="3:3" ht="15.75" customHeight="1" x14ac:dyDescent="0.2">
      <c r="C1066" s="26"/>
    </row>
    <row r="1067" spans="3:3" ht="15.75" customHeight="1" x14ac:dyDescent="0.2">
      <c r="C1067" s="26"/>
    </row>
    <row r="1068" spans="3:3" ht="15.75" customHeight="1" x14ac:dyDescent="0.2">
      <c r="C1068" s="26"/>
    </row>
    <row r="1069" spans="3:3" ht="15.75" customHeight="1" x14ac:dyDescent="0.2">
      <c r="C1069" s="26"/>
    </row>
    <row r="1070" spans="3:3" ht="15.75" customHeight="1" x14ac:dyDescent="0.2">
      <c r="C1070" s="26"/>
    </row>
    <row r="1071" spans="3:3" ht="15.75" customHeight="1" x14ac:dyDescent="0.2">
      <c r="C1071" s="26"/>
    </row>
    <row r="1072" spans="3:3" ht="15.75" customHeight="1" x14ac:dyDescent="0.2">
      <c r="C1072" s="26"/>
    </row>
    <row r="1073" spans="3:3" ht="15.75" customHeight="1" x14ac:dyDescent="0.2">
      <c r="C1073" s="26"/>
    </row>
    <row r="1074" spans="3:3" ht="15.75" customHeight="1" x14ac:dyDescent="0.2">
      <c r="C1074" s="26"/>
    </row>
    <row r="1075" spans="3:3" ht="15.75" customHeight="1" x14ac:dyDescent="0.2">
      <c r="C1075" s="26"/>
    </row>
    <row r="1076" spans="3:3" ht="15.75" customHeight="1" x14ac:dyDescent="0.2">
      <c r="C1076" s="26"/>
    </row>
    <row r="1077" spans="3:3" ht="15.75" customHeight="1" x14ac:dyDescent="0.2">
      <c r="C1077" s="26"/>
    </row>
    <row r="1078" spans="3:3" ht="15.75" customHeight="1" x14ac:dyDescent="0.2">
      <c r="C1078" s="26"/>
    </row>
    <row r="1079" spans="3:3" ht="15.75" customHeight="1" x14ac:dyDescent="0.2">
      <c r="C1079" s="26"/>
    </row>
    <row r="1080" spans="3:3" ht="15.75" customHeight="1" x14ac:dyDescent="0.2">
      <c r="C1080" s="26"/>
    </row>
    <row r="1081" spans="3:3" ht="15.75" customHeight="1" x14ac:dyDescent="0.2">
      <c r="C1081" s="26"/>
    </row>
    <row r="1082" spans="3:3" ht="15.75" customHeight="1" x14ac:dyDescent="0.2">
      <c r="C1082" s="26"/>
    </row>
    <row r="1083" spans="3:3" ht="15.75" customHeight="1" x14ac:dyDescent="0.2">
      <c r="C1083" s="26"/>
    </row>
    <row r="1084" spans="3:3" ht="15.75" customHeight="1" x14ac:dyDescent="0.2">
      <c r="C1084" s="26"/>
    </row>
    <row r="1085" spans="3:3" ht="15.75" customHeight="1" x14ac:dyDescent="0.2">
      <c r="C1085" s="26"/>
    </row>
    <row r="1086" spans="3:3" ht="15.75" customHeight="1" x14ac:dyDescent="0.2">
      <c r="C1086" s="26"/>
    </row>
    <row r="1087" spans="3:3" ht="15.75" customHeight="1" x14ac:dyDescent="0.2">
      <c r="C1087" s="26"/>
    </row>
    <row r="1088" spans="3:3" ht="15.75" customHeight="1" x14ac:dyDescent="0.2">
      <c r="C1088" s="26"/>
    </row>
    <row r="1089" spans="3:3" ht="15.75" customHeight="1" x14ac:dyDescent="0.2">
      <c r="C1089" s="26"/>
    </row>
    <row r="1090" spans="3:3" ht="15.75" customHeight="1" x14ac:dyDescent="0.2">
      <c r="C1090" s="26"/>
    </row>
    <row r="1091" spans="3:3" ht="15.75" customHeight="1" x14ac:dyDescent="0.2">
      <c r="C1091" s="26"/>
    </row>
    <row r="1092" spans="3:3" ht="15.75" customHeight="1" x14ac:dyDescent="0.2">
      <c r="C1092" s="26"/>
    </row>
    <row r="1093" spans="3:3" ht="15.75" customHeight="1" x14ac:dyDescent="0.2">
      <c r="C1093" s="26"/>
    </row>
    <row r="1094" spans="3:3" ht="15.75" customHeight="1" x14ac:dyDescent="0.2">
      <c r="C1094" s="26"/>
    </row>
    <row r="1095" spans="3:3" ht="15.75" customHeight="1" x14ac:dyDescent="0.2">
      <c r="C1095" s="26"/>
    </row>
    <row r="1096" spans="3:3" ht="15.75" customHeight="1" x14ac:dyDescent="0.2">
      <c r="C1096" s="26"/>
    </row>
    <row r="1097" spans="3:3" ht="15.75" customHeight="1" x14ac:dyDescent="0.2">
      <c r="C1097" s="26"/>
    </row>
    <row r="1098" spans="3:3" ht="15.75" customHeight="1" x14ac:dyDescent="0.2">
      <c r="C1098" s="26"/>
    </row>
    <row r="1099" spans="3:3" ht="15.75" customHeight="1" x14ac:dyDescent="0.2">
      <c r="C1099" s="26"/>
    </row>
    <row r="1100" spans="3:3" ht="15.75" customHeight="1" x14ac:dyDescent="0.2">
      <c r="C1100" s="26"/>
    </row>
    <row r="1101" spans="3:3" ht="15.75" customHeight="1" x14ac:dyDescent="0.2">
      <c r="C1101" s="26"/>
    </row>
    <row r="1102" spans="3:3" ht="15.75" customHeight="1" x14ac:dyDescent="0.2">
      <c r="C1102" s="26"/>
    </row>
    <row r="1103" spans="3:3" ht="15.75" customHeight="1" x14ac:dyDescent="0.2">
      <c r="C1103" s="26"/>
    </row>
    <row r="1104" spans="3:3" ht="15.75" customHeight="1" x14ac:dyDescent="0.2">
      <c r="C1104" s="26"/>
    </row>
    <row r="1105" spans="3:3" ht="15.75" customHeight="1" x14ac:dyDescent="0.2">
      <c r="C1105" s="26"/>
    </row>
    <row r="1106" spans="3:3" ht="15.75" customHeight="1" x14ac:dyDescent="0.2">
      <c r="C1106" s="26"/>
    </row>
    <row r="1107" spans="3:3" ht="15.75" customHeight="1" x14ac:dyDescent="0.2">
      <c r="C1107" s="26"/>
    </row>
    <row r="1108" spans="3:3" ht="15.75" customHeight="1" x14ac:dyDescent="0.2">
      <c r="C1108" s="26"/>
    </row>
    <row r="1109" spans="3:3" ht="15.75" customHeight="1" x14ac:dyDescent="0.2">
      <c r="C1109" s="26"/>
    </row>
    <row r="1110" spans="3:3" ht="15.75" customHeight="1" x14ac:dyDescent="0.2">
      <c r="C1110" s="26"/>
    </row>
    <row r="1111" spans="3:3" ht="15.75" customHeight="1" x14ac:dyDescent="0.2">
      <c r="C1111" s="26"/>
    </row>
    <row r="1112" spans="3:3" ht="15.75" customHeight="1" x14ac:dyDescent="0.2">
      <c r="C1112" s="26"/>
    </row>
    <row r="1113" spans="3:3" ht="15.75" customHeight="1" x14ac:dyDescent="0.2">
      <c r="C1113" s="26"/>
    </row>
    <row r="1114" spans="3:3" ht="15.75" customHeight="1" x14ac:dyDescent="0.2">
      <c r="C1114" s="26"/>
    </row>
    <row r="1115" spans="3:3" ht="15.75" customHeight="1" x14ac:dyDescent="0.2">
      <c r="C1115" s="26"/>
    </row>
    <row r="1116" spans="3:3" ht="15.75" customHeight="1" x14ac:dyDescent="0.2">
      <c r="C1116" s="26"/>
    </row>
    <row r="1117" spans="3:3" ht="15.75" customHeight="1" x14ac:dyDescent="0.2">
      <c r="C1117" s="26"/>
    </row>
    <row r="1118" spans="3:3" ht="15.75" customHeight="1" x14ac:dyDescent="0.2">
      <c r="C1118" s="26"/>
    </row>
    <row r="1119" spans="3:3" ht="15.75" customHeight="1" x14ac:dyDescent="0.2">
      <c r="C1119" s="26"/>
    </row>
    <row r="1120" spans="3:3" ht="15.75" customHeight="1" x14ac:dyDescent="0.2">
      <c r="C1120" s="26"/>
    </row>
    <row r="1121" spans="3:3" ht="15.75" customHeight="1" x14ac:dyDescent="0.2">
      <c r="C1121" s="26"/>
    </row>
    <row r="1122" spans="3:3" ht="15.75" customHeight="1" x14ac:dyDescent="0.2">
      <c r="C1122" s="26"/>
    </row>
    <row r="1123" spans="3:3" ht="15.75" customHeight="1" x14ac:dyDescent="0.2">
      <c r="C1123" s="26"/>
    </row>
    <row r="1124" spans="3:3" ht="15.75" customHeight="1" x14ac:dyDescent="0.2">
      <c r="C1124" s="26"/>
    </row>
    <row r="1125" spans="3:3" ht="15.75" customHeight="1" x14ac:dyDescent="0.2">
      <c r="C1125" s="26"/>
    </row>
    <row r="1126" spans="3:3" ht="15.75" customHeight="1" x14ac:dyDescent="0.2">
      <c r="C1126" s="26"/>
    </row>
    <row r="1127" spans="3:3" ht="15.75" customHeight="1" x14ac:dyDescent="0.2">
      <c r="C1127" s="26"/>
    </row>
    <row r="1128" spans="3:3" ht="15.75" customHeight="1" x14ac:dyDescent="0.2">
      <c r="C1128" s="26"/>
    </row>
    <row r="1129" spans="3:3" ht="15.75" customHeight="1" x14ac:dyDescent="0.2">
      <c r="C1129" s="26"/>
    </row>
    <row r="1130" spans="3:3" ht="15.75" customHeight="1" x14ac:dyDescent="0.2">
      <c r="C1130" s="26"/>
    </row>
    <row r="1131" spans="3:3" ht="15.75" customHeight="1" x14ac:dyDescent="0.2">
      <c r="C1131" s="26"/>
    </row>
    <row r="1132" spans="3:3" ht="15.75" customHeight="1" x14ac:dyDescent="0.2">
      <c r="C1132" s="26"/>
    </row>
    <row r="1133" spans="3:3" ht="15.75" customHeight="1" x14ac:dyDescent="0.2">
      <c r="C1133" s="26"/>
    </row>
    <row r="1134" spans="3:3" ht="15.75" customHeight="1" x14ac:dyDescent="0.2">
      <c r="C1134" s="26"/>
    </row>
    <row r="1135" spans="3:3" ht="15.75" customHeight="1" x14ac:dyDescent="0.2">
      <c r="C1135" s="26"/>
    </row>
    <row r="1136" spans="3:3" ht="15.75" customHeight="1" x14ac:dyDescent="0.2">
      <c r="C1136" s="26"/>
    </row>
    <row r="1137" spans="3:3" ht="15.75" customHeight="1" x14ac:dyDescent="0.2">
      <c r="C1137" s="26"/>
    </row>
    <row r="1138" spans="3:3" ht="15.75" customHeight="1" x14ac:dyDescent="0.2">
      <c r="C1138" s="26"/>
    </row>
    <row r="1139" spans="3:3" ht="15.75" customHeight="1" x14ac:dyDescent="0.2">
      <c r="C1139" s="26"/>
    </row>
    <row r="1140" spans="3:3" ht="15.75" customHeight="1" x14ac:dyDescent="0.2">
      <c r="C1140" s="26"/>
    </row>
    <row r="1141" spans="3:3" ht="15.75" customHeight="1" x14ac:dyDescent="0.2">
      <c r="C1141" s="26"/>
    </row>
    <row r="1142" spans="3:3" ht="15.75" customHeight="1" x14ac:dyDescent="0.2">
      <c r="C1142" s="26"/>
    </row>
    <row r="1143" spans="3:3" ht="15.75" customHeight="1" x14ac:dyDescent="0.2">
      <c r="C1143" s="26"/>
    </row>
    <row r="1144" spans="3:3" ht="15.75" customHeight="1" x14ac:dyDescent="0.2">
      <c r="C1144" s="26"/>
    </row>
    <row r="1145" spans="3:3" ht="15.75" customHeight="1" x14ac:dyDescent="0.2">
      <c r="C1145" s="26"/>
    </row>
    <row r="1146" spans="3:3" ht="15.75" customHeight="1" x14ac:dyDescent="0.2">
      <c r="C1146" s="26"/>
    </row>
    <row r="1147" spans="3:3" ht="15.75" customHeight="1" x14ac:dyDescent="0.2">
      <c r="C1147" s="26"/>
    </row>
    <row r="1148" spans="3:3" ht="15.75" customHeight="1" x14ac:dyDescent="0.2">
      <c r="C1148" s="26"/>
    </row>
    <row r="1149" spans="3:3" ht="15.75" customHeight="1" x14ac:dyDescent="0.2">
      <c r="C1149" s="26"/>
    </row>
    <row r="1150" spans="3:3" ht="15.75" customHeight="1" x14ac:dyDescent="0.2">
      <c r="C1150" s="26"/>
    </row>
    <row r="1151" spans="3:3" ht="15.75" customHeight="1" x14ac:dyDescent="0.2">
      <c r="C1151" s="26"/>
    </row>
    <row r="1152" spans="3:3" ht="15.75" customHeight="1" x14ac:dyDescent="0.2">
      <c r="C1152" s="26"/>
    </row>
    <row r="1153" spans="3:3" ht="15.75" customHeight="1" x14ac:dyDescent="0.2">
      <c r="C1153" s="26"/>
    </row>
    <row r="1154" spans="3:3" ht="15.75" customHeight="1" x14ac:dyDescent="0.2">
      <c r="C1154" s="26"/>
    </row>
    <row r="1155" spans="3:3" ht="15.75" customHeight="1" x14ac:dyDescent="0.2">
      <c r="C1155" s="26"/>
    </row>
    <row r="1156" spans="3:3" ht="15.75" customHeight="1" x14ac:dyDescent="0.2">
      <c r="C1156" s="26"/>
    </row>
    <row r="1157" spans="3:3" ht="15.75" customHeight="1" x14ac:dyDescent="0.2">
      <c r="C1157" s="26"/>
    </row>
    <row r="1158" spans="3:3" ht="15.75" customHeight="1" x14ac:dyDescent="0.2">
      <c r="C1158" s="26"/>
    </row>
    <row r="1159" spans="3:3" ht="15.75" customHeight="1" x14ac:dyDescent="0.2">
      <c r="C1159" s="26"/>
    </row>
    <row r="1160" spans="3:3" ht="15.75" customHeight="1" x14ac:dyDescent="0.2">
      <c r="C1160" s="26"/>
    </row>
    <row r="1161" spans="3:3" ht="15.75" customHeight="1" x14ac:dyDescent="0.2">
      <c r="C1161" s="26"/>
    </row>
    <row r="1162" spans="3:3" ht="15.75" customHeight="1" x14ac:dyDescent="0.2">
      <c r="C1162" s="26"/>
    </row>
    <row r="1163" spans="3:3" ht="15.75" customHeight="1" x14ac:dyDescent="0.2">
      <c r="C1163" s="26"/>
    </row>
    <row r="1164" spans="3:3" ht="15.75" customHeight="1" x14ac:dyDescent="0.2">
      <c r="C1164" s="26"/>
    </row>
    <row r="1165" spans="3:3" ht="15.75" customHeight="1" x14ac:dyDescent="0.2">
      <c r="C1165" s="26"/>
    </row>
    <row r="1166" spans="3:3" ht="15.75" customHeight="1" x14ac:dyDescent="0.2">
      <c r="C1166" s="26"/>
    </row>
    <row r="1167" spans="3:3" ht="15.75" customHeight="1" x14ac:dyDescent="0.2">
      <c r="C1167" s="26"/>
    </row>
    <row r="1168" spans="3:3" ht="15.75" customHeight="1" x14ac:dyDescent="0.2">
      <c r="C1168" s="26"/>
    </row>
    <row r="1169" spans="3:3" ht="15.75" customHeight="1" x14ac:dyDescent="0.2">
      <c r="C1169" s="26"/>
    </row>
    <row r="1170" spans="3:3" ht="15.75" customHeight="1" x14ac:dyDescent="0.2">
      <c r="C1170" s="26"/>
    </row>
    <row r="1171" spans="3:3" ht="15.75" customHeight="1" x14ac:dyDescent="0.2">
      <c r="C1171" s="26"/>
    </row>
    <row r="1172" spans="3:3" ht="15.75" customHeight="1" x14ac:dyDescent="0.2">
      <c r="C1172" s="26"/>
    </row>
    <row r="1173" spans="3:3" ht="15.75" customHeight="1" x14ac:dyDescent="0.2">
      <c r="C1173" s="26"/>
    </row>
    <row r="1174" spans="3:3" ht="15.75" customHeight="1" x14ac:dyDescent="0.2">
      <c r="C1174" s="26"/>
    </row>
    <row r="1175" spans="3:3" ht="15.75" customHeight="1" x14ac:dyDescent="0.2">
      <c r="C1175" s="26"/>
    </row>
    <row r="1176" spans="3:3" ht="15.75" customHeight="1" x14ac:dyDescent="0.2">
      <c r="C1176" s="26"/>
    </row>
    <row r="1177" spans="3:3" ht="15.75" customHeight="1" x14ac:dyDescent="0.2">
      <c r="C1177" s="26"/>
    </row>
    <row r="1178" spans="3:3" ht="15.75" customHeight="1" x14ac:dyDescent="0.2">
      <c r="C1178" s="26"/>
    </row>
    <row r="1179" spans="3:3" ht="15.75" customHeight="1" x14ac:dyDescent="0.2">
      <c r="C1179" s="26"/>
    </row>
    <row r="1180" spans="3:3" ht="15.75" customHeight="1" x14ac:dyDescent="0.2">
      <c r="C1180" s="26"/>
    </row>
    <row r="1181" spans="3:3" ht="15.75" customHeight="1" x14ac:dyDescent="0.2">
      <c r="C1181" s="26"/>
    </row>
    <row r="1182" spans="3:3" ht="15.75" customHeight="1" x14ac:dyDescent="0.2">
      <c r="C1182" s="26"/>
    </row>
    <row r="1183" spans="3:3" ht="15.75" customHeight="1" x14ac:dyDescent="0.2">
      <c r="C1183" s="26"/>
    </row>
    <row r="1184" spans="3:3" ht="15.75" customHeight="1" x14ac:dyDescent="0.2">
      <c r="C1184" s="26"/>
    </row>
    <row r="1185" spans="3:3" ht="15.75" customHeight="1" x14ac:dyDescent="0.2">
      <c r="C1185" s="26"/>
    </row>
    <row r="1186" spans="3:3" ht="15.75" customHeight="1" x14ac:dyDescent="0.2">
      <c r="C1186" s="26"/>
    </row>
    <row r="1187" spans="3:3" ht="15.75" customHeight="1" x14ac:dyDescent="0.2">
      <c r="C1187" s="26"/>
    </row>
    <row r="1188" spans="3:3" ht="15.75" customHeight="1" x14ac:dyDescent="0.2">
      <c r="C1188" s="26"/>
    </row>
    <row r="1189" spans="3:3" ht="15.75" customHeight="1" x14ac:dyDescent="0.2">
      <c r="C1189" s="26"/>
    </row>
    <row r="1190" spans="3:3" ht="15.75" customHeight="1" x14ac:dyDescent="0.2">
      <c r="C1190" s="26"/>
    </row>
    <row r="1191" spans="3:3" ht="15.75" customHeight="1" x14ac:dyDescent="0.2">
      <c r="C1191" s="26"/>
    </row>
    <row r="1192" spans="3:3" ht="15.75" customHeight="1" x14ac:dyDescent="0.2">
      <c r="C1192" s="26"/>
    </row>
    <row r="1193" spans="3:3" ht="15.75" customHeight="1" x14ac:dyDescent="0.2">
      <c r="C1193" s="26"/>
    </row>
    <row r="1194" spans="3:3" ht="15.75" customHeight="1" x14ac:dyDescent="0.2">
      <c r="C1194" s="26"/>
    </row>
    <row r="1195" spans="3:3" ht="15.75" customHeight="1" x14ac:dyDescent="0.2">
      <c r="C1195" s="26"/>
    </row>
    <row r="1196" spans="3:3" ht="15.75" customHeight="1" x14ac:dyDescent="0.2">
      <c r="C1196" s="26"/>
    </row>
    <row r="1197" spans="3:3" ht="15.75" customHeight="1" x14ac:dyDescent="0.2">
      <c r="C1197" s="26"/>
    </row>
    <row r="1198" spans="3:3" ht="15.75" customHeight="1" x14ac:dyDescent="0.2">
      <c r="C1198" s="26"/>
    </row>
    <row r="1199" spans="3:3" ht="15.75" customHeight="1" x14ac:dyDescent="0.2">
      <c r="C1199" s="26"/>
    </row>
    <row r="1200" spans="3:3" ht="15.75" customHeight="1" x14ac:dyDescent="0.2">
      <c r="C1200" s="26"/>
    </row>
    <row r="1201" spans="3:3" ht="15.75" customHeight="1" x14ac:dyDescent="0.2">
      <c r="C1201" s="26"/>
    </row>
    <row r="1202" spans="3:3" ht="15.75" customHeight="1" x14ac:dyDescent="0.2">
      <c r="C1202" s="26"/>
    </row>
    <row r="1203" spans="3:3" ht="15.75" customHeight="1" x14ac:dyDescent="0.2">
      <c r="C1203" s="26"/>
    </row>
    <row r="1204" spans="3:3" ht="15.75" customHeight="1" x14ac:dyDescent="0.2">
      <c r="C1204" s="26"/>
    </row>
    <row r="1205" spans="3:3" ht="15.75" customHeight="1" x14ac:dyDescent="0.2">
      <c r="C1205" s="26"/>
    </row>
    <row r="1206" spans="3:3" ht="15.75" customHeight="1" x14ac:dyDescent="0.2">
      <c r="C1206" s="26"/>
    </row>
    <row r="1207" spans="3:3" ht="15.75" customHeight="1" x14ac:dyDescent="0.2">
      <c r="C1207" s="26"/>
    </row>
    <row r="1208" spans="3:3" ht="15.75" customHeight="1" x14ac:dyDescent="0.2">
      <c r="C1208" s="26"/>
    </row>
    <row r="1209" spans="3:3" ht="15.75" customHeight="1" x14ac:dyDescent="0.2">
      <c r="C1209" s="26"/>
    </row>
    <row r="1210" spans="3:3" ht="15.75" customHeight="1" x14ac:dyDescent="0.2">
      <c r="C1210" s="26"/>
    </row>
    <row r="1211" spans="3:3" ht="15.75" customHeight="1" x14ac:dyDescent="0.2">
      <c r="C1211" s="26"/>
    </row>
    <row r="1212" spans="3:3" ht="15.75" customHeight="1" x14ac:dyDescent="0.2">
      <c r="C1212" s="26"/>
    </row>
    <row r="1213" spans="3:3" ht="15.75" customHeight="1" x14ac:dyDescent="0.2">
      <c r="C1213" s="26"/>
    </row>
    <row r="1214" spans="3:3" ht="15.75" customHeight="1" x14ac:dyDescent="0.2">
      <c r="C1214" s="26"/>
    </row>
    <row r="1215" spans="3:3" ht="15.75" customHeight="1" x14ac:dyDescent="0.2">
      <c r="C1215" s="26"/>
    </row>
    <row r="1216" spans="3:3" ht="15.75" customHeight="1" x14ac:dyDescent="0.2">
      <c r="C1216" s="26"/>
    </row>
    <row r="1217" spans="3:3" ht="15.75" customHeight="1" x14ac:dyDescent="0.2">
      <c r="C1217" s="26"/>
    </row>
    <row r="1218" spans="3:3" ht="15.75" customHeight="1" x14ac:dyDescent="0.2">
      <c r="C1218" s="26"/>
    </row>
    <row r="1219" spans="3:3" ht="15.75" customHeight="1" x14ac:dyDescent="0.2">
      <c r="C1219" s="26"/>
    </row>
    <row r="1220" spans="3:3" ht="15.75" customHeight="1" x14ac:dyDescent="0.2">
      <c r="C1220" s="26"/>
    </row>
    <row r="1221" spans="3:3" ht="15.75" customHeight="1" x14ac:dyDescent="0.2">
      <c r="C1221" s="26"/>
    </row>
    <row r="1222" spans="3:3" ht="15.75" customHeight="1" x14ac:dyDescent="0.2">
      <c r="C1222" s="26"/>
    </row>
    <row r="1223" spans="3:3" ht="15.75" customHeight="1" x14ac:dyDescent="0.2">
      <c r="C1223" s="26"/>
    </row>
    <row r="1224" spans="3:3" ht="15.75" customHeight="1" x14ac:dyDescent="0.2">
      <c r="C1224" s="26"/>
    </row>
    <row r="1225" spans="3:3" ht="15.75" customHeight="1" x14ac:dyDescent="0.2">
      <c r="C1225" s="26"/>
    </row>
    <row r="1226" spans="3:3" ht="15.75" customHeight="1" x14ac:dyDescent="0.2">
      <c r="C1226" s="26"/>
    </row>
    <row r="1227" spans="3:3" ht="15.75" customHeight="1" x14ac:dyDescent="0.2">
      <c r="C1227" s="26"/>
    </row>
    <row r="1228" spans="3:3" ht="15.75" customHeight="1" x14ac:dyDescent="0.2">
      <c r="C1228" s="26"/>
    </row>
    <row r="1229" spans="3:3" ht="15.75" customHeight="1" x14ac:dyDescent="0.2">
      <c r="C1229" s="26"/>
    </row>
    <row r="1230" spans="3:3" ht="15.75" customHeight="1" x14ac:dyDescent="0.2">
      <c r="C1230" s="26"/>
    </row>
    <row r="1231" spans="3:3" ht="15.75" customHeight="1" x14ac:dyDescent="0.2">
      <c r="C1231" s="26"/>
    </row>
    <row r="1232" spans="3:3" ht="15.75" customHeight="1" x14ac:dyDescent="0.2">
      <c r="C1232" s="26"/>
    </row>
    <row r="1233" spans="3:3" ht="15.75" customHeight="1" x14ac:dyDescent="0.2">
      <c r="C1233" s="26"/>
    </row>
    <row r="1234" spans="3:3" ht="15.75" customHeight="1" x14ac:dyDescent="0.2">
      <c r="C1234" s="26"/>
    </row>
    <row r="1235" spans="3:3" ht="15.75" customHeight="1" x14ac:dyDescent="0.2">
      <c r="C1235" s="26"/>
    </row>
    <row r="1236" spans="3:3" ht="15.75" customHeight="1" x14ac:dyDescent="0.2">
      <c r="C1236" s="26"/>
    </row>
    <row r="1237" spans="3:3" ht="15.75" customHeight="1" x14ac:dyDescent="0.2">
      <c r="C1237" s="26"/>
    </row>
    <row r="1238" spans="3:3" ht="15.75" customHeight="1" x14ac:dyDescent="0.2">
      <c r="C1238" s="26"/>
    </row>
    <row r="1239" spans="3:3" ht="15.75" customHeight="1" x14ac:dyDescent="0.2">
      <c r="C1239" s="26"/>
    </row>
    <row r="1240" spans="3:3" ht="15.75" customHeight="1" x14ac:dyDescent="0.2">
      <c r="C1240" s="26"/>
    </row>
    <row r="1241" spans="3:3" ht="15.75" customHeight="1" x14ac:dyDescent="0.2">
      <c r="C1241" s="26"/>
    </row>
    <row r="1242" spans="3:3" ht="15.75" customHeight="1" x14ac:dyDescent="0.2">
      <c r="C1242" s="26"/>
    </row>
    <row r="1243" spans="3:3" ht="15.75" customHeight="1" x14ac:dyDescent="0.2">
      <c r="C1243" s="26"/>
    </row>
    <row r="1244" spans="3:3" ht="15.75" customHeight="1" x14ac:dyDescent="0.2">
      <c r="C1244" s="26"/>
    </row>
    <row r="1245" spans="3:3" ht="15.75" customHeight="1" x14ac:dyDescent="0.2">
      <c r="C1245" s="26"/>
    </row>
    <row r="1246" spans="3:3" ht="15.75" customHeight="1" x14ac:dyDescent="0.2">
      <c r="C1246" s="26"/>
    </row>
    <row r="1247" spans="3:3" ht="15.75" customHeight="1" x14ac:dyDescent="0.2">
      <c r="C1247" s="26"/>
    </row>
    <row r="1248" spans="3:3" ht="15.75" customHeight="1" x14ac:dyDescent="0.2">
      <c r="C1248" s="26"/>
    </row>
    <row r="1249" spans="3:3" ht="15.75" customHeight="1" x14ac:dyDescent="0.2">
      <c r="C1249" s="26"/>
    </row>
    <row r="1250" spans="3:3" ht="15.75" customHeight="1" x14ac:dyDescent="0.2">
      <c r="C1250" s="26"/>
    </row>
    <row r="1251" spans="3:3" ht="15.75" customHeight="1" x14ac:dyDescent="0.2">
      <c r="C1251" s="26"/>
    </row>
    <row r="1252" spans="3:3" ht="15.75" customHeight="1" x14ac:dyDescent="0.2">
      <c r="C1252" s="26"/>
    </row>
    <row r="1253" spans="3:3" ht="15.75" customHeight="1" x14ac:dyDescent="0.2">
      <c r="C1253" s="26"/>
    </row>
    <row r="1254" spans="3:3" ht="15.75" customHeight="1" x14ac:dyDescent="0.2">
      <c r="C1254" s="26"/>
    </row>
    <row r="1255" spans="3:3" ht="15.75" customHeight="1" x14ac:dyDescent="0.2">
      <c r="C1255" s="26"/>
    </row>
    <row r="1256" spans="3:3" ht="15.75" customHeight="1" x14ac:dyDescent="0.2">
      <c r="C1256" s="26"/>
    </row>
    <row r="1257" spans="3:3" ht="15.75" customHeight="1" x14ac:dyDescent="0.2">
      <c r="C1257" s="26"/>
    </row>
    <row r="1258" spans="3:3" ht="15.75" customHeight="1" x14ac:dyDescent="0.2">
      <c r="C1258" s="26"/>
    </row>
    <row r="1259" spans="3:3" ht="15.75" customHeight="1" x14ac:dyDescent="0.2">
      <c r="C1259" s="26"/>
    </row>
    <row r="1260" spans="3:3" ht="15.75" customHeight="1" x14ac:dyDescent="0.2">
      <c r="C1260" s="26"/>
    </row>
    <row r="1261" spans="3:3" ht="15.75" customHeight="1" x14ac:dyDescent="0.2">
      <c r="C1261" s="26"/>
    </row>
    <row r="1262" spans="3:3" ht="15.75" customHeight="1" x14ac:dyDescent="0.2">
      <c r="C1262" s="26"/>
    </row>
    <row r="1263" spans="3:3" ht="15.75" customHeight="1" x14ac:dyDescent="0.2">
      <c r="C1263" s="26"/>
    </row>
    <row r="1264" spans="3:3" ht="15.75" customHeight="1" x14ac:dyDescent="0.2">
      <c r="C1264" s="26"/>
    </row>
    <row r="1265" spans="3:3" ht="15.75" customHeight="1" x14ac:dyDescent="0.2">
      <c r="C1265" s="26"/>
    </row>
    <row r="1266" spans="3:3" ht="15.75" customHeight="1" x14ac:dyDescent="0.2">
      <c r="C1266" s="26"/>
    </row>
    <row r="1267" spans="3:3" ht="15.75" customHeight="1" x14ac:dyDescent="0.2">
      <c r="C1267" s="26"/>
    </row>
    <row r="1268" spans="3:3" ht="15.75" customHeight="1" x14ac:dyDescent="0.2">
      <c r="C1268" s="26"/>
    </row>
    <row r="1269" spans="3:3" ht="15.75" customHeight="1" x14ac:dyDescent="0.2">
      <c r="C1269" s="26"/>
    </row>
    <row r="1270" spans="3:3" ht="15.75" customHeight="1" x14ac:dyDescent="0.2">
      <c r="C1270" s="26"/>
    </row>
    <row r="1271" spans="3:3" ht="15.75" customHeight="1" x14ac:dyDescent="0.2">
      <c r="C1271" s="26"/>
    </row>
    <row r="1272" spans="3:3" ht="15.75" customHeight="1" x14ac:dyDescent="0.2">
      <c r="C1272" s="26"/>
    </row>
    <row r="1273" spans="3:3" ht="15.75" customHeight="1" x14ac:dyDescent="0.2">
      <c r="C1273" s="26"/>
    </row>
    <row r="1274" spans="3:3" ht="15.75" customHeight="1" x14ac:dyDescent="0.2">
      <c r="C1274" s="26"/>
    </row>
    <row r="1275" spans="3:3" ht="15.75" customHeight="1" x14ac:dyDescent="0.2">
      <c r="C1275" s="26"/>
    </row>
    <row r="1276" spans="3:3" ht="15.75" customHeight="1" x14ac:dyDescent="0.2">
      <c r="C1276" s="26"/>
    </row>
    <row r="1277" spans="3:3" ht="15.75" customHeight="1" x14ac:dyDescent="0.2">
      <c r="C1277" s="26"/>
    </row>
    <row r="1278" spans="3:3" ht="15.75" customHeight="1" x14ac:dyDescent="0.2">
      <c r="C1278" s="26"/>
    </row>
    <row r="1279" spans="3:3" ht="15.75" customHeight="1" x14ac:dyDescent="0.2">
      <c r="C1279" s="26"/>
    </row>
    <row r="1280" spans="3:3" ht="15.75" customHeight="1" x14ac:dyDescent="0.2">
      <c r="C1280" s="26"/>
    </row>
    <row r="1281" spans="3:3" ht="15.75" customHeight="1" x14ac:dyDescent="0.2">
      <c r="C1281" s="26"/>
    </row>
    <row r="1282" spans="3:3" ht="15.75" customHeight="1" x14ac:dyDescent="0.2">
      <c r="C1282" s="26"/>
    </row>
    <row r="1283" spans="3:3" ht="15.75" customHeight="1" x14ac:dyDescent="0.2">
      <c r="C1283" s="26"/>
    </row>
    <row r="1284" spans="3:3" ht="15.75" customHeight="1" x14ac:dyDescent="0.2">
      <c r="C1284" s="26"/>
    </row>
    <row r="1285" spans="3:3" ht="15.75" customHeight="1" x14ac:dyDescent="0.2">
      <c r="C1285" s="26"/>
    </row>
    <row r="1286" spans="3:3" ht="15.75" customHeight="1" x14ac:dyDescent="0.2">
      <c r="C1286" s="26"/>
    </row>
    <row r="1287" spans="3:3" ht="15.75" customHeight="1" x14ac:dyDescent="0.2">
      <c r="C1287" s="26"/>
    </row>
    <row r="1288" spans="3:3" ht="15.75" customHeight="1" x14ac:dyDescent="0.2">
      <c r="C1288" s="26"/>
    </row>
    <row r="1289" spans="3:3" ht="15.75" customHeight="1" x14ac:dyDescent="0.2">
      <c r="C1289" s="26"/>
    </row>
    <row r="1290" spans="3:3" ht="15.75" customHeight="1" x14ac:dyDescent="0.2">
      <c r="C1290" s="26"/>
    </row>
    <row r="1291" spans="3:3" ht="15.75" customHeight="1" x14ac:dyDescent="0.2">
      <c r="C1291" s="26"/>
    </row>
    <row r="1292" spans="3:3" ht="15.75" customHeight="1" x14ac:dyDescent="0.2">
      <c r="C1292" s="26"/>
    </row>
    <row r="1293" spans="3:3" ht="15.75" customHeight="1" x14ac:dyDescent="0.2">
      <c r="C1293" s="26"/>
    </row>
    <row r="1294" spans="3:3" ht="15.75" customHeight="1" x14ac:dyDescent="0.2">
      <c r="C1294" s="26"/>
    </row>
    <row r="1295" spans="3:3" ht="15.75" customHeight="1" x14ac:dyDescent="0.2">
      <c r="C1295" s="26"/>
    </row>
    <row r="1296" spans="3:3" ht="15.75" customHeight="1" x14ac:dyDescent="0.2">
      <c r="C1296" s="26"/>
    </row>
    <row r="1297" spans="3:3" ht="15.75" customHeight="1" x14ac:dyDescent="0.2">
      <c r="C1297" s="26"/>
    </row>
    <row r="1298" spans="3:3" ht="15.75" customHeight="1" x14ac:dyDescent="0.2">
      <c r="C1298" s="26"/>
    </row>
    <row r="1299" spans="3:3" ht="15.75" customHeight="1" x14ac:dyDescent="0.2">
      <c r="C1299" s="26"/>
    </row>
    <row r="1300" spans="3:3" ht="15.75" customHeight="1" x14ac:dyDescent="0.2">
      <c r="C1300" s="26"/>
    </row>
    <row r="1301" spans="3:3" ht="15.75" customHeight="1" x14ac:dyDescent="0.2">
      <c r="C1301" s="26"/>
    </row>
    <row r="1302" spans="3:3" ht="15.75" customHeight="1" x14ac:dyDescent="0.2">
      <c r="C1302" s="26"/>
    </row>
    <row r="1303" spans="3:3" ht="15.75" customHeight="1" x14ac:dyDescent="0.2">
      <c r="C1303" s="26"/>
    </row>
    <row r="1304" spans="3:3" ht="15.75" customHeight="1" x14ac:dyDescent="0.2">
      <c r="C1304" s="26"/>
    </row>
    <row r="1305" spans="3:3" ht="15.75" customHeight="1" x14ac:dyDescent="0.2">
      <c r="C1305" s="26"/>
    </row>
    <row r="1306" spans="3:3" ht="15.75" customHeight="1" x14ac:dyDescent="0.2">
      <c r="C1306" s="26"/>
    </row>
    <row r="1307" spans="3:3" ht="15.75" customHeight="1" x14ac:dyDescent="0.2">
      <c r="C1307" s="26"/>
    </row>
    <row r="1308" spans="3:3" ht="15.75" customHeight="1" x14ac:dyDescent="0.2">
      <c r="C1308" s="26"/>
    </row>
    <row r="1309" spans="3:3" ht="15.75" customHeight="1" x14ac:dyDescent="0.2">
      <c r="C1309" s="26"/>
    </row>
    <row r="1310" spans="3:3" ht="15.75" customHeight="1" x14ac:dyDescent="0.2">
      <c r="C1310" s="26"/>
    </row>
    <row r="1311" spans="3:3" ht="15.75" customHeight="1" x14ac:dyDescent="0.2">
      <c r="C1311" s="26"/>
    </row>
    <row r="1312" spans="3:3" ht="15.75" customHeight="1" x14ac:dyDescent="0.2">
      <c r="C1312" s="26"/>
    </row>
    <row r="1313" spans="3:3" ht="15.75" customHeight="1" x14ac:dyDescent="0.2">
      <c r="C1313" s="26"/>
    </row>
    <row r="1314" spans="3:3" ht="15.75" customHeight="1" x14ac:dyDescent="0.2">
      <c r="C1314" s="26"/>
    </row>
    <row r="1315" spans="3:3" ht="15.75" customHeight="1" x14ac:dyDescent="0.2">
      <c r="C1315" s="26"/>
    </row>
    <row r="1316" spans="3:3" ht="15.75" customHeight="1" x14ac:dyDescent="0.2">
      <c r="C1316" s="26"/>
    </row>
    <row r="1317" spans="3:3" ht="15.75" customHeight="1" x14ac:dyDescent="0.2">
      <c r="C1317" s="26"/>
    </row>
    <row r="1318" spans="3:3" ht="15.75" customHeight="1" x14ac:dyDescent="0.2">
      <c r="C1318" s="26"/>
    </row>
    <row r="1319" spans="3:3" ht="15.75" customHeight="1" x14ac:dyDescent="0.2">
      <c r="C1319" s="26"/>
    </row>
    <row r="1320" spans="3:3" ht="15.75" customHeight="1" x14ac:dyDescent="0.2">
      <c r="C1320" s="26"/>
    </row>
    <row r="1321" spans="3:3" ht="15.75" customHeight="1" x14ac:dyDescent="0.2">
      <c r="C1321" s="26"/>
    </row>
    <row r="1322" spans="3:3" ht="15.75" customHeight="1" x14ac:dyDescent="0.2">
      <c r="C1322" s="26"/>
    </row>
    <row r="1323" spans="3:3" ht="15.75" customHeight="1" x14ac:dyDescent="0.2">
      <c r="C1323" s="26"/>
    </row>
    <row r="1324" spans="3:3" ht="15.75" customHeight="1" x14ac:dyDescent="0.2">
      <c r="C1324" s="26"/>
    </row>
    <row r="1325" spans="3:3" ht="15.75" customHeight="1" x14ac:dyDescent="0.2">
      <c r="C1325" s="26"/>
    </row>
    <row r="1326" spans="3:3" ht="15.75" customHeight="1" x14ac:dyDescent="0.2">
      <c r="C1326" s="26"/>
    </row>
    <row r="1327" spans="3:3" ht="15.75" customHeight="1" x14ac:dyDescent="0.2">
      <c r="C1327" s="26"/>
    </row>
    <row r="1328" spans="3:3" ht="15.75" customHeight="1" x14ac:dyDescent="0.2">
      <c r="C1328" s="26"/>
    </row>
    <row r="1329" spans="3:3" ht="15.75" customHeight="1" x14ac:dyDescent="0.2">
      <c r="C1329" s="26"/>
    </row>
    <row r="1330" spans="3:3" ht="15.75" customHeight="1" x14ac:dyDescent="0.2">
      <c r="C1330" s="26"/>
    </row>
    <row r="1331" spans="3:3" ht="15.75" customHeight="1" x14ac:dyDescent="0.2">
      <c r="C1331" s="26"/>
    </row>
    <row r="1332" spans="3:3" ht="15.75" customHeight="1" x14ac:dyDescent="0.2">
      <c r="C1332" s="26"/>
    </row>
    <row r="1333" spans="3:3" ht="15.75" customHeight="1" x14ac:dyDescent="0.2">
      <c r="C1333" s="26"/>
    </row>
    <row r="1334" spans="3:3" ht="15.75" customHeight="1" x14ac:dyDescent="0.2">
      <c r="C1334" s="26"/>
    </row>
    <row r="1335" spans="3:3" ht="15.75" customHeight="1" x14ac:dyDescent="0.2">
      <c r="C1335" s="26"/>
    </row>
    <row r="1336" spans="3:3" ht="15.75" customHeight="1" x14ac:dyDescent="0.2">
      <c r="C1336" s="26"/>
    </row>
    <row r="1337" spans="3:3" ht="15.75" customHeight="1" x14ac:dyDescent="0.2">
      <c r="C1337" s="26"/>
    </row>
    <row r="1338" spans="3:3" ht="15.75" customHeight="1" x14ac:dyDescent="0.2">
      <c r="C1338" s="26"/>
    </row>
    <row r="1339" spans="3:3" ht="15.75" customHeight="1" x14ac:dyDescent="0.2">
      <c r="C1339" s="26"/>
    </row>
    <row r="1340" spans="3:3" ht="15.75" customHeight="1" x14ac:dyDescent="0.2">
      <c r="C1340" s="26"/>
    </row>
    <row r="1341" spans="3:3" ht="15.75" customHeight="1" x14ac:dyDescent="0.2">
      <c r="C1341" s="26"/>
    </row>
    <row r="1342" spans="3:3" ht="15.75" customHeight="1" x14ac:dyDescent="0.2">
      <c r="C1342" s="26"/>
    </row>
    <row r="1343" spans="3:3" ht="15.75" customHeight="1" x14ac:dyDescent="0.2">
      <c r="C1343" s="26"/>
    </row>
    <row r="1344" spans="3:3" ht="15.75" customHeight="1" x14ac:dyDescent="0.2">
      <c r="C1344" s="26"/>
    </row>
    <row r="1345" spans="3:3" ht="15.75" customHeight="1" x14ac:dyDescent="0.2">
      <c r="C1345" s="26"/>
    </row>
    <row r="1346" spans="3:3" ht="15.75" customHeight="1" x14ac:dyDescent="0.2">
      <c r="C1346" s="26"/>
    </row>
    <row r="1347" spans="3:3" ht="15.75" customHeight="1" x14ac:dyDescent="0.2">
      <c r="C1347" s="26"/>
    </row>
    <row r="1348" spans="3:3" ht="15.75" customHeight="1" x14ac:dyDescent="0.2">
      <c r="C1348" s="26"/>
    </row>
    <row r="1349" spans="3:3" ht="15.75" customHeight="1" x14ac:dyDescent="0.2">
      <c r="C1349" s="26"/>
    </row>
    <row r="1350" spans="3:3" ht="15.75" customHeight="1" x14ac:dyDescent="0.2">
      <c r="C1350" s="26"/>
    </row>
    <row r="1351" spans="3:3" ht="15.75" customHeight="1" x14ac:dyDescent="0.2">
      <c r="C1351" s="26"/>
    </row>
    <row r="1352" spans="3:3" ht="15.75" customHeight="1" x14ac:dyDescent="0.2">
      <c r="C1352" s="26"/>
    </row>
    <row r="1353" spans="3:3" ht="15.75" customHeight="1" x14ac:dyDescent="0.2">
      <c r="C1353" s="26"/>
    </row>
    <row r="1354" spans="3:3" ht="15.75" customHeight="1" x14ac:dyDescent="0.2">
      <c r="C1354" s="26"/>
    </row>
    <row r="1355" spans="3:3" ht="15.75" customHeight="1" x14ac:dyDescent="0.2">
      <c r="C1355" s="26"/>
    </row>
    <row r="1356" spans="3:3" ht="15.75" customHeight="1" x14ac:dyDescent="0.2">
      <c r="C1356" s="26"/>
    </row>
    <row r="1357" spans="3:3" ht="15.75" customHeight="1" x14ac:dyDescent="0.2">
      <c r="C1357" s="26"/>
    </row>
    <row r="1358" spans="3:3" ht="15.75" customHeight="1" x14ac:dyDescent="0.2">
      <c r="C1358" s="26"/>
    </row>
    <row r="1359" spans="3:3" ht="15.75" customHeight="1" x14ac:dyDescent="0.2">
      <c r="C1359" s="26"/>
    </row>
    <row r="1360" spans="3:3" ht="15.75" customHeight="1" x14ac:dyDescent="0.2">
      <c r="C1360" s="26"/>
    </row>
    <row r="1361" spans="3:3" ht="15.75" customHeight="1" x14ac:dyDescent="0.2">
      <c r="C1361" s="26"/>
    </row>
    <row r="1362" spans="3:3" ht="15.75" customHeight="1" x14ac:dyDescent="0.2">
      <c r="C1362" s="26"/>
    </row>
    <row r="1363" spans="3:3" ht="15.75" customHeight="1" x14ac:dyDescent="0.2">
      <c r="C1363" s="26"/>
    </row>
    <row r="1364" spans="3:3" ht="15.75" customHeight="1" x14ac:dyDescent="0.2">
      <c r="C1364" s="26"/>
    </row>
    <row r="1365" spans="3:3" ht="15.75" customHeight="1" x14ac:dyDescent="0.2">
      <c r="C1365" s="26"/>
    </row>
    <row r="1366" spans="3:3" ht="15.75" customHeight="1" x14ac:dyDescent="0.2">
      <c r="C1366" s="26"/>
    </row>
    <row r="1367" spans="3:3" ht="15.75" customHeight="1" x14ac:dyDescent="0.2">
      <c r="C1367" s="26"/>
    </row>
    <row r="1368" spans="3:3" ht="15.75" customHeight="1" x14ac:dyDescent="0.2">
      <c r="C1368" s="26"/>
    </row>
    <row r="1369" spans="3:3" ht="15.75" customHeight="1" x14ac:dyDescent="0.2">
      <c r="C1369" s="26"/>
    </row>
    <row r="1370" spans="3:3" ht="15.75" customHeight="1" x14ac:dyDescent="0.2">
      <c r="C1370" s="26"/>
    </row>
    <row r="1371" spans="3:3" ht="15.75" customHeight="1" x14ac:dyDescent="0.2">
      <c r="C1371" s="26"/>
    </row>
    <row r="1372" spans="3:3" ht="15.75" customHeight="1" x14ac:dyDescent="0.2">
      <c r="C1372" s="26"/>
    </row>
    <row r="1373" spans="3:3" ht="15.75" customHeight="1" x14ac:dyDescent="0.2">
      <c r="C1373" s="26"/>
    </row>
    <row r="1374" spans="3:3" ht="15.75" customHeight="1" x14ac:dyDescent="0.2">
      <c r="C1374" s="26"/>
    </row>
    <row r="1375" spans="3:3" ht="15.75" customHeight="1" x14ac:dyDescent="0.2">
      <c r="C1375" s="26"/>
    </row>
    <row r="1376" spans="3:3" ht="15.75" customHeight="1" x14ac:dyDescent="0.2">
      <c r="C1376" s="26"/>
    </row>
    <row r="1377" spans="3:3" ht="15.75" customHeight="1" x14ac:dyDescent="0.2">
      <c r="C1377" s="26"/>
    </row>
    <row r="1378" spans="3:3" ht="15.75" customHeight="1" x14ac:dyDescent="0.2">
      <c r="C1378" s="26"/>
    </row>
    <row r="1379" spans="3:3" ht="15.75" customHeight="1" x14ac:dyDescent="0.2">
      <c r="C1379" s="26"/>
    </row>
    <row r="1380" spans="3:3" ht="15.75" customHeight="1" x14ac:dyDescent="0.2">
      <c r="C1380" s="26"/>
    </row>
    <row r="1381" spans="3:3" ht="15.75" customHeight="1" x14ac:dyDescent="0.2">
      <c r="C1381" s="26"/>
    </row>
    <row r="1382" spans="3:3" ht="15.75" customHeight="1" x14ac:dyDescent="0.2">
      <c r="C1382" s="26"/>
    </row>
    <row r="1383" spans="3:3" ht="15.75" customHeight="1" x14ac:dyDescent="0.2">
      <c r="C1383" s="26"/>
    </row>
    <row r="1384" spans="3:3" ht="15.75" customHeight="1" x14ac:dyDescent="0.2">
      <c r="C1384" s="26"/>
    </row>
    <row r="1385" spans="3:3" ht="15.75" customHeight="1" x14ac:dyDescent="0.2">
      <c r="C1385" s="26"/>
    </row>
    <row r="1386" spans="3:3" ht="15.75" customHeight="1" x14ac:dyDescent="0.2">
      <c r="C1386" s="26"/>
    </row>
    <row r="1387" spans="3:3" ht="15.75" customHeight="1" x14ac:dyDescent="0.2">
      <c r="C1387" s="26"/>
    </row>
    <row r="1388" spans="3:3" ht="15.75" customHeight="1" x14ac:dyDescent="0.2">
      <c r="C1388" s="26"/>
    </row>
    <row r="1389" spans="3:3" ht="15.75" customHeight="1" x14ac:dyDescent="0.2">
      <c r="C1389" s="26"/>
    </row>
    <row r="1390" spans="3:3" ht="15.75" customHeight="1" x14ac:dyDescent="0.2">
      <c r="C1390" s="26"/>
    </row>
    <row r="1391" spans="3:3" ht="15.75" customHeight="1" x14ac:dyDescent="0.2">
      <c r="C1391" s="26"/>
    </row>
    <row r="1392" spans="3:3" ht="15.75" customHeight="1" x14ac:dyDescent="0.2">
      <c r="C1392" s="26"/>
    </row>
    <row r="1393" spans="3:3" ht="15.75" customHeight="1" x14ac:dyDescent="0.2">
      <c r="C1393" s="26"/>
    </row>
    <row r="1394" spans="3:3" ht="15.75" customHeight="1" x14ac:dyDescent="0.2">
      <c r="C1394" s="26"/>
    </row>
    <row r="1395" spans="3:3" ht="15.75" customHeight="1" x14ac:dyDescent="0.2">
      <c r="C1395" s="26"/>
    </row>
    <row r="1396" spans="3:3" ht="15.75" customHeight="1" x14ac:dyDescent="0.2">
      <c r="C1396" s="26"/>
    </row>
    <row r="1397" spans="3:3" ht="15.75" customHeight="1" x14ac:dyDescent="0.2">
      <c r="C1397" s="26"/>
    </row>
    <row r="1398" spans="3:3" ht="15.75" customHeight="1" x14ac:dyDescent="0.2">
      <c r="C1398" s="26"/>
    </row>
    <row r="1399" spans="3:3" ht="15.75" customHeight="1" x14ac:dyDescent="0.2">
      <c r="C1399" s="26"/>
    </row>
    <row r="1400" spans="3:3" ht="15.75" customHeight="1" x14ac:dyDescent="0.2">
      <c r="C1400" s="26"/>
    </row>
    <row r="1401" spans="3:3" ht="15.75" customHeight="1" x14ac:dyDescent="0.2">
      <c r="C1401" s="26"/>
    </row>
    <row r="1402" spans="3:3" ht="15.75" customHeight="1" x14ac:dyDescent="0.2">
      <c r="C1402" s="26"/>
    </row>
    <row r="1403" spans="3:3" ht="15.75" customHeight="1" x14ac:dyDescent="0.2">
      <c r="C1403" s="26"/>
    </row>
    <row r="1404" spans="3:3" ht="15.75" customHeight="1" x14ac:dyDescent="0.2">
      <c r="C1404" s="26"/>
    </row>
    <row r="1405" spans="3:3" ht="15.75" customHeight="1" x14ac:dyDescent="0.2">
      <c r="C1405" s="26"/>
    </row>
    <row r="1406" spans="3:3" ht="15.75" customHeight="1" x14ac:dyDescent="0.2">
      <c r="C1406" s="26"/>
    </row>
    <row r="1407" spans="3:3" ht="15.75" customHeight="1" x14ac:dyDescent="0.2">
      <c r="C1407" s="26"/>
    </row>
    <row r="1408" spans="3:3" ht="15.75" customHeight="1" x14ac:dyDescent="0.2">
      <c r="C1408" s="26"/>
    </row>
    <row r="1409" spans="3:3" ht="15.75" customHeight="1" x14ac:dyDescent="0.2">
      <c r="C1409" s="26"/>
    </row>
    <row r="1410" spans="3:3" ht="15.75" customHeight="1" x14ac:dyDescent="0.2">
      <c r="C1410" s="26"/>
    </row>
    <row r="1411" spans="3:3" ht="15.75" customHeight="1" x14ac:dyDescent="0.2">
      <c r="C1411" s="26"/>
    </row>
    <row r="1412" spans="3:3" ht="15.75" customHeight="1" x14ac:dyDescent="0.2">
      <c r="C1412" s="2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N1000"/>
  <sheetViews>
    <sheetView workbookViewId="0">
      <selection sqref="A1:N1000"/>
    </sheetView>
  </sheetViews>
  <sheetFormatPr defaultColWidth="12.5703125" defaultRowHeight="15" customHeight="1" x14ac:dyDescent="0.2"/>
  <cols>
    <col min="1" max="3" width="12.5703125" customWidth="1"/>
    <col min="4" max="4" width="37.28515625" customWidth="1"/>
    <col min="5" max="6" width="12.5703125" customWidth="1"/>
  </cols>
  <sheetData>
    <row r="1" spans="1:14" ht="15.75" customHeight="1" x14ac:dyDescent="0.2">
      <c r="A1" s="480">
        <v>1016</v>
      </c>
      <c r="B1" t="s">
        <v>536</v>
      </c>
      <c r="C1">
        <v>11902</v>
      </c>
      <c r="D1" t="s">
        <v>113</v>
      </c>
      <c r="E1" t="s">
        <v>537</v>
      </c>
      <c r="F1" t="s">
        <v>538</v>
      </c>
      <c r="G1" t="b">
        <v>1</v>
      </c>
      <c r="H1" t="b">
        <v>0</v>
      </c>
      <c r="I1" t="s">
        <v>539</v>
      </c>
      <c r="J1" t="s">
        <v>540</v>
      </c>
      <c r="K1" t="s">
        <v>541</v>
      </c>
      <c r="L1" t="s">
        <v>542</v>
      </c>
      <c r="M1">
        <v>9900283898</v>
      </c>
      <c r="N1" t="s">
        <v>543</v>
      </c>
    </row>
    <row r="2" spans="1:14" ht="15.75" customHeight="1" x14ac:dyDescent="0.2">
      <c r="A2" s="481">
        <v>1016</v>
      </c>
      <c r="B2" t="s">
        <v>536</v>
      </c>
      <c r="C2">
        <v>12181</v>
      </c>
      <c r="D2" t="s">
        <v>120</v>
      </c>
      <c r="E2" t="s">
        <v>544</v>
      </c>
      <c r="F2" t="s">
        <v>545</v>
      </c>
      <c r="G2" t="b">
        <v>0</v>
      </c>
      <c r="H2" t="b">
        <v>0</v>
      </c>
      <c r="I2" t="s">
        <v>539</v>
      </c>
      <c r="J2" t="s">
        <v>540</v>
      </c>
      <c r="K2" t="s">
        <v>541</v>
      </c>
      <c r="L2" t="s">
        <v>542</v>
      </c>
      <c r="M2">
        <v>9900283898</v>
      </c>
      <c r="N2" t="s">
        <v>546</v>
      </c>
    </row>
    <row r="3" spans="1:14" ht="15.75" customHeight="1" x14ac:dyDescent="0.2">
      <c r="A3" s="481">
        <v>1016</v>
      </c>
      <c r="B3" t="s">
        <v>536</v>
      </c>
      <c r="C3">
        <v>11904</v>
      </c>
      <c r="D3" t="s">
        <v>115</v>
      </c>
      <c r="E3" t="s">
        <v>537</v>
      </c>
      <c r="F3" t="s">
        <v>547</v>
      </c>
      <c r="G3" t="b">
        <v>1</v>
      </c>
      <c r="H3" t="b">
        <v>0</v>
      </c>
      <c r="I3" t="s">
        <v>539</v>
      </c>
      <c r="J3" t="s">
        <v>540</v>
      </c>
      <c r="K3" t="s">
        <v>541</v>
      </c>
      <c r="L3" t="s">
        <v>542</v>
      </c>
      <c r="M3">
        <v>9900283898</v>
      </c>
      <c r="N3" t="s">
        <v>543</v>
      </c>
    </row>
    <row r="4" spans="1:14" ht="15.75" customHeight="1" x14ac:dyDescent="0.2">
      <c r="A4" s="481">
        <v>1016</v>
      </c>
      <c r="B4" t="s">
        <v>536</v>
      </c>
      <c r="C4">
        <v>11903</v>
      </c>
      <c r="D4" t="s">
        <v>114</v>
      </c>
      <c r="E4" t="s">
        <v>548</v>
      </c>
      <c r="F4" t="s">
        <v>549</v>
      </c>
      <c r="G4" t="b">
        <v>1</v>
      </c>
      <c r="H4" t="b">
        <v>0</v>
      </c>
      <c r="I4" t="s">
        <v>539</v>
      </c>
      <c r="J4" t="s">
        <v>540</v>
      </c>
      <c r="K4" t="s">
        <v>541</v>
      </c>
      <c r="L4" t="s">
        <v>542</v>
      </c>
      <c r="M4">
        <v>9900283898</v>
      </c>
      <c r="N4" t="s">
        <v>550</v>
      </c>
    </row>
    <row r="5" spans="1:14" ht="15.75" customHeight="1" x14ac:dyDescent="0.2">
      <c r="A5" s="481">
        <v>1016</v>
      </c>
      <c r="B5" t="s">
        <v>536</v>
      </c>
      <c r="C5">
        <v>14012</v>
      </c>
      <c r="D5" t="s">
        <v>508</v>
      </c>
      <c r="E5" t="s">
        <v>551</v>
      </c>
      <c r="F5" t="s">
        <v>552</v>
      </c>
      <c r="G5" t="b">
        <v>1</v>
      </c>
      <c r="H5" t="b">
        <v>0</v>
      </c>
      <c r="I5" t="s">
        <v>539</v>
      </c>
      <c r="J5" t="s">
        <v>540</v>
      </c>
      <c r="K5" t="s">
        <v>541</v>
      </c>
      <c r="L5" t="s">
        <v>542</v>
      </c>
      <c r="M5">
        <v>9900283898</v>
      </c>
      <c r="N5" t="s">
        <v>553</v>
      </c>
    </row>
    <row r="6" spans="1:14" ht="15.75" customHeight="1" x14ac:dyDescent="0.2">
      <c r="A6" s="481">
        <v>1016</v>
      </c>
      <c r="B6" t="s">
        <v>536</v>
      </c>
      <c r="C6">
        <v>35157</v>
      </c>
      <c r="D6" t="s">
        <v>133</v>
      </c>
      <c r="E6" t="s">
        <v>548</v>
      </c>
      <c r="F6" t="s">
        <v>554</v>
      </c>
      <c r="G6" t="b">
        <v>1</v>
      </c>
      <c r="H6" t="b">
        <v>0</v>
      </c>
      <c r="I6" t="s">
        <v>539</v>
      </c>
      <c r="J6" t="s">
        <v>540</v>
      </c>
      <c r="K6" t="s">
        <v>541</v>
      </c>
      <c r="L6" t="s">
        <v>542</v>
      </c>
      <c r="M6">
        <v>9900283898</v>
      </c>
      <c r="N6" t="s">
        <v>550</v>
      </c>
    </row>
    <row r="7" spans="1:14" ht="15.75" customHeight="1" x14ac:dyDescent="0.2">
      <c r="A7" s="481">
        <v>1016</v>
      </c>
      <c r="B7" t="s">
        <v>536</v>
      </c>
      <c r="C7">
        <v>12443</v>
      </c>
      <c r="D7" t="s">
        <v>555</v>
      </c>
      <c r="E7" t="s">
        <v>548</v>
      </c>
      <c r="F7" t="s">
        <v>556</v>
      </c>
      <c r="G7" t="b">
        <v>1</v>
      </c>
      <c r="H7" t="b">
        <v>0</v>
      </c>
      <c r="I7" t="s">
        <v>539</v>
      </c>
      <c r="J7" t="s">
        <v>540</v>
      </c>
      <c r="K7" t="s">
        <v>541</v>
      </c>
      <c r="L7" t="s">
        <v>542</v>
      </c>
      <c r="M7">
        <v>9900283898</v>
      </c>
      <c r="N7" t="s">
        <v>550</v>
      </c>
    </row>
    <row r="8" spans="1:14" ht="15.75" customHeight="1" x14ac:dyDescent="0.2">
      <c r="A8" s="481">
        <v>1016</v>
      </c>
      <c r="B8" t="s">
        <v>536</v>
      </c>
      <c r="C8">
        <v>34147</v>
      </c>
      <c r="D8" t="s">
        <v>557</v>
      </c>
      <c r="E8" t="s">
        <v>558</v>
      </c>
      <c r="F8" t="s">
        <v>559</v>
      </c>
      <c r="G8" t="b">
        <v>1</v>
      </c>
      <c r="H8" t="b">
        <v>0</v>
      </c>
      <c r="I8" t="s">
        <v>539</v>
      </c>
      <c r="J8" t="s">
        <v>540</v>
      </c>
      <c r="K8" t="s">
        <v>541</v>
      </c>
      <c r="L8" t="s">
        <v>542</v>
      </c>
      <c r="M8">
        <v>9900283898</v>
      </c>
      <c r="N8" t="s">
        <v>560</v>
      </c>
    </row>
    <row r="9" spans="1:14" ht="15.75" customHeight="1" x14ac:dyDescent="0.2">
      <c r="A9" s="481">
        <v>1016</v>
      </c>
      <c r="B9" t="s">
        <v>536</v>
      </c>
      <c r="C9">
        <v>49120</v>
      </c>
      <c r="D9" t="s">
        <v>511</v>
      </c>
      <c r="E9" t="s">
        <v>561</v>
      </c>
      <c r="F9" t="s">
        <v>562</v>
      </c>
      <c r="G9" t="b">
        <v>1</v>
      </c>
      <c r="H9" t="b">
        <v>0</v>
      </c>
      <c r="I9" t="s">
        <v>539</v>
      </c>
      <c r="J9" t="s">
        <v>540</v>
      </c>
      <c r="K9" t="s">
        <v>541</v>
      </c>
      <c r="L9" t="s">
        <v>542</v>
      </c>
      <c r="M9">
        <v>9900283898</v>
      </c>
      <c r="N9" t="s">
        <v>563</v>
      </c>
    </row>
    <row r="10" spans="1:14" ht="15.75" customHeight="1" x14ac:dyDescent="0.2">
      <c r="A10" s="481">
        <v>1016</v>
      </c>
      <c r="B10" t="s">
        <v>536</v>
      </c>
      <c r="C10">
        <v>11907</v>
      </c>
      <c r="D10" t="s">
        <v>118</v>
      </c>
      <c r="E10" t="s">
        <v>537</v>
      </c>
      <c r="F10" t="s">
        <v>564</v>
      </c>
      <c r="G10" t="b">
        <v>1</v>
      </c>
      <c r="H10" t="b">
        <v>0</v>
      </c>
      <c r="I10" t="s">
        <v>539</v>
      </c>
      <c r="J10" t="s">
        <v>540</v>
      </c>
      <c r="K10" t="s">
        <v>541</v>
      </c>
      <c r="L10" t="s">
        <v>542</v>
      </c>
      <c r="M10">
        <v>9900283898</v>
      </c>
      <c r="N10" t="s">
        <v>543</v>
      </c>
    </row>
    <row r="11" spans="1:14" ht="15.75" customHeight="1" x14ac:dyDescent="0.2">
      <c r="A11" s="481">
        <v>1016</v>
      </c>
      <c r="B11" t="s">
        <v>536</v>
      </c>
      <c r="C11" s="387">
        <v>11883</v>
      </c>
      <c r="D11" s="387" t="s">
        <v>98</v>
      </c>
      <c r="E11" t="s">
        <v>548</v>
      </c>
      <c r="F11" t="s">
        <v>565</v>
      </c>
      <c r="G11" t="b">
        <v>1</v>
      </c>
      <c r="H11" t="b">
        <v>0</v>
      </c>
      <c r="I11" t="s">
        <v>539</v>
      </c>
      <c r="J11" t="s">
        <v>540</v>
      </c>
      <c r="K11" t="s">
        <v>541</v>
      </c>
      <c r="L11" t="s">
        <v>542</v>
      </c>
      <c r="M11">
        <v>9900283898</v>
      </c>
      <c r="N11" t="s">
        <v>550</v>
      </c>
    </row>
    <row r="12" spans="1:14" ht="15.75" customHeight="1" x14ac:dyDescent="0.2">
      <c r="A12" s="481">
        <v>1016</v>
      </c>
      <c r="B12" t="s">
        <v>536</v>
      </c>
      <c r="C12">
        <v>35154</v>
      </c>
      <c r="D12" t="s">
        <v>135</v>
      </c>
      <c r="E12" t="s">
        <v>548</v>
      </c>
      <c r="F12" t="s">
        <v>566</v>
      </c>
      <c r="G12" t="b">
        <v>1</v>
      </c>
      <c r="H12" t="b">
        <v>0</v>
      </c>
      <c r="I12" t="s">
        <v>539</v>
      </c>
      <c r="J12" t="s">
        <v>540</v>
      </c>
      <c r="K12" t="s">
        <v>541</v>
      </c>
      <c r="L12" t="s">
        <v>542</v>
      </c>
      <c r="M12">
        <v>9900283898</v>
      </c>
      <c r="N12" t="s">
        <v>550</v>
      </c>
    </row>
    <row r="13" spans="1:14" ht="15.75" customHeight="1" x14ac:dyDescent="0.2">
      <c r="A13" s="481">
        <v>1016</v>
      </c>
      <c r="B13" t="s">
        <v>536</v>
      </c>
      <c r="C13">
        <v>11886</v>
      </c>
      <c r="D13" t="s">
        <v>567</v>
      </c>
      <c r="E13" t="s">
        <v>548</v>
      </c>
      <c r="F13" t="s">
        <v>568</v>
      </c>
      <c r="G13" t="b">
        <v>1</v>
      </c>
      <c r="H13" t="b">
        <v>0</v>
      </c>
      <c r="I13" t="s">
        <v>539</v>
      </c>
      <c r="J13" t="s">
        <v>540</v>
      </c>
      <c r="K13" t="s">
        <v>541</v>
      </c>
      <c r="L13" t="s">
        <v>542</v>
      </c>
      <c r="M13">
        <v>9900283898</v>
      </c>
      <c r="N13" t="s">
        <v>550</v>
      </c>
    </row>
    <row r="14" spans="1:14" ht="15.75" customHeight="1" x14ac:dyDescent="0.2">
      <c r="A14" s="481">
        <v>1016</v>
      </c>
      <c r="B14" t="s">
        <v>536</v>
      </c>
      <c r="C14">
        <v>11885</v>
      </c>
      <c r="D14" t="s">
        <v>100</v>
      </c>
      <c r="E14" t="s">
        <v>548</v>
      </c>
      <c r="F14" t="s">
        <v>569</v>
      </c>
      <c r="G14" t="b">
        <v>1</v>
      </c>
      <c r="H14" t="b">
        <v>0</v>
      </c>
      <c r="I14" t="s">
        <v>539</v>
      </c>
      <c r="J14" t="s">
        <v>540</v>
      </c>
      <c r="K14" t="s">
        <v>541</v>
      </c>
      <c r="L14" t="s">
        <v>542</v>
      </c>
      <c r="M14">
        <v>9900283898</v>
      </c>
      <c r="N14" t="s">
        <v>550</v>
      </c>
    </row>
    <row r="15" spans="1:14" ht="15.75" customHeight="1" x14ac:dyDescent="0.2">
      <c r="A15" s="481">
        <v>1016</v>
      </c>
      <c r="B15" t="s">
        <v>536</v>
      </c>
      <c r="C15">
        <v>11884</v>
      </c>
      <c r="D15" t="s">
        <v>99</v>
      </c>
      <c r="E15" t="s">
        <v>548</v>
      </c>
      <c r="F15" t="s">
        <v>570</v>
      </c>
      <c r="G15" t="b">
        <v>1</v>
      </c>
      <c r="H15" t="b">
        <v>0</v>
      </c>
      <c r="I15" t="s">
        <v>539</v>
      </c>
      <c r="J15" t="s">
        <v>540</v>
      </c>
      <c r="K15" t="s">
        <v>541</v>
      </c>
      <c r="L15" t="s">
        <v>542</v>
      </c>
      <c r="M15">
        <v>9900283898</v>
      </c>
      <c r="N15" t="s">
        <v>550</v>
      </c>
    </row>
    <row r="16" spans="1:14" ht="15.75" customHeight="1" x14ac:dyDescent="0.2">
      <c r="A16" s="481">
        <v>1016</v>
      </c>
      <c r="B16" t="s">
        <v>536</v>
      </c>
      <c r="C16">
        <v>35155</v>
      </c>
      <c r="D16" t="s">
        <v>134</v>
      </c>
      <c r="E16" t="s">
        <v>548</v>
      </c>
      <c r="F16" t="s">
        <v>571</v>
      </c>
      <c r="G16" t="b">
        <v>1</v>
      </c>
      <c r="H16" t="b">
        <v>0</v>
      </c>
      <c r="I16" t="s">
        <v>539</v>
      </c>
      <c r="J16" t="s">
        <v>540</v>
      </c>
      <c r="K16" t="s">
        <v>541</v>
      </c>
      <c r="L16" t="s">
        <v>542</v>
      </c>
      <c r="M16">
        <v>9900283898</v>
      </c>
      <c r="N16" t="s">
        <v>550</v>
      </c>
    </row>
    <row r="17" spans="1:14" ht="15.75" customHeight="1" x14ac:dyDescent="0.2">
      <c r="A17" s="481">
        <v>1016</v>
      </c>
      <c r="B17" t="s">
        <v>536</v>
      </c>
      <c r="C17">
        <v>35156</v>
      </c>
      <c r="D17" t="s">
        <v>132</v>
      </c>
      <c r="E17" t="s">
        <v>548</v>
      </c>
      <c r="F17" t="s">
        <v>572</v>
      </c>
      <c r="G17" t="b">
        <v>1</v>
      </c>
      <c r="H17" t="b">
        <v>0</v>
      </c>
      <c r="I17" t="s">
        <v>539</v>
      </c>
      <c r="J17" t="s">
        <v>540</v>
      </c>
      <c r="K17" t="s">
        <v>541</v>
      </c>
      <c r="L17" t="s">
        <v>542</v>
      </c>
      <c r="M17">
        <v>9900283898</v>
      </c>
      <c r="N17" t="s">
        <v>550</v>
      </c>
    </row>
    <row r="18" spans="1:14" ht="15.75" customHeight="1" x14ac:dyDescent="0.2">
      <c r="A18" s="481">
        <v>1016</v>
      </c>
      <c r="B18" t="s">
        <v>536</v>
      </c>
      <c r="C18">
        <v>11873</v>
      </c>
      <c r="D18" t="s">
        <v>89</v>
      </c>
      <c r="E18" t="s">
        <v>548</v>
      </c>
      <c r="F18" t="s">
        <v>573</v>
      </c>
      <c r="G18" t="b">
        <v>1</v>
      </c>
      <c r="H18" t="b">
        <v>0</v>
      </c>
      <c r="I18" t="s">
        <v>539</v>
      </c>
      <c r="J18" t="s">
        <v>540</v>
      </c>
      <c r="K18" t="s">
        <v>541</v>
      </c>
      <c r="L18" t="s">
        <v>542</v>
      </c>
      <c r="M18">
        <v>9900283898</v>
      </c>
      <c r="N18" t="s">
        <v>550</v>
      </c>
    </row>
    <row r="19" spans="1:14" ht="15.75" customHeight="1" x14ac:dyDescent="0.2">
      <c r="A19" s="481">
        <v>1016</v>
      </c>
      <c r="B19" t="s">
        <v>536</v>
      </c>
      <c r="C19">
        <v>11870</v>
      </c>
      <c r="D19" t="s">
        <v>86</v>
      </c>
      <c r="E19" t="s">
        <v>548</v>
      </c>
      <c r="F19" t="s">
        <v>574</v>
      </c>
      <c r="G19" t="b">
        <v>1</v>
      </c>
      <c r="H19" t="b">
        <v>0</v>
      </c>
      <c r="I19" t="s">
        <v>539</v>
      </c>
      <c r="J19" t="s">
        <v>540</v>
      </c>
      <c r="K19" t="s">
        <v>541</v>
      </c>
      <c r="L19" t="s">
        <v>542</v>
      </c>
      <c r="M19">
        <v>9900283898</v>
      </c>
      <c r="N19" t="s">
        <v>550</v>
      </c>
    </row>
    <row r="20" spans="1:14" ht="15.75" customHeight="1" x14ac:dyDescent="0.2">
      <c r="A20" s="481">
        <v>1016</v>
      </c>
      <c r="B20" t="s">
        <v>536</v>
      </c>
      <c r="C20">
        <v>11868</v>
      </c>
      <c r="D20" t="s">
        <v>84</v>
      </c>
      <c r="E20" t="s">
        <v>548</v>
      </c>
      <c r="F20" t="s">
        <v>575</v>
      </c>
      <c r="G20" t="b">
        <v>1</v>
      </c>
      <c r="H20" t="b">
        <v>0</v>
      </c>
      <c r="I20" t="s">
        <v>539</v>
      </c>
      <c r="J20" t="s">
        <v>540</v>
      </c>
      <c r="K20" t="s">
        <v>541</v>
      </c>
      <c r="L20" t="s">
        <v>542</v>
      </c>
      <c r="M20">
        <v>9900283898</v>
      </c>
      <c r="N20" t="s">
        <v>550</v>
      </c>
    </row>
    <row r="21" spans="1:14" ht="15.75" customHeight="1" x14ac:dyDescent="0.2">
      <c r="A21" s="481">
        <v>1016</v>
      </c>
      <c r="B21" t="s">
        <v>536</v>
      </c>
      <c r="C21">
        <v>12444</v>
      </c>
      <c r="D21" t="s">
        <v>576</v>
      </c>
      <c r="E21" t="s">
        <v>548</v>
      </c>
      <c r="F21" t="s">
        <v>577</v>
      </c>
      <c r="G21" t="b">
        <v>1</v>
      </c>
      <c r="H21" t="b">
        <v>0</v>
      </c>
      <c r="I21" t="s">
        <v>539</v>
      </c>
      <c r="J21" t="s">
        <v>540</v>
      </c>
      <c r="K21" t="s">
        <v>541</v>
      </c>
      <c r="L21" t="s">
        <v>542</v>
      </c>
      <c r="M21">
        <v>9900283898</v>
      </c>
      <c r="N21" t="s">
        <v>550</v>
      </c>
    </row>
    <row r="22" spans="1:14" ht="15.75" customHeight="1" x14ac:dyDescent="0.2">
      <c r="A22" s="481">
        <v>1016</v>
      </c>
      <c r="B22" t="s">
        <v>536</v>
      </c>
      <c r="C22">
        <v>12442</v>
      </c>
      <c r="D22" t="s">
        <v>578</v>
      </c>
      <c r="E22" t="s">
        <v>548</v>
      </c>
      <c r="F22" t="s">
        <v>579</v>
      </c>
      <c r="G22" t="b">
        <v>1</v>
      </c>
      <c r="H22" t="b">
        <v>0</v>
      </c>
      <c r="I22" t="s">
        <v>539</v>
      </c>
      <c r="J22" t="s">
        <v>540</v>
      </c>
      <c r="K22" t="s">
        <v>541</v>
      </c>
      <c r="L22" t="s">
        <v>542</v>
      </c>
      <c r="M22">
        <v>9900283898</v>
      </c>
      <c r="N22" t="s">
        <v>550</v>
      </c>
    </row>
    <row r="23" spans="1:14" ht="15.75" customHeight="1" x14ac:dyDescent="0.2">
      <c r="A23" s="481">
        <v>1016</v>
      </c>
      <c r="B23" t="s">
        <v>536</v>
      </c>
      <c r="C23">
        <v>12281</v>
      </c>
      <c r="D23" t="s">
        <v>580</v>
      </c>
      <c r="E23" t="s">
        <v>548</v>
      </c>
      <c r="F23" t="s">
        <v>581</v>
      </c>
      <c r="G23" t="b">
        <v>1</v>
      </c>
      <c r="H23" t="b">
        <v>0</v>
      </c>
      <c r="I23" t="s">
        <v>539</v>
      </c>
      <c r="J23" t="s">
        <v>540</v>
      </c>
      <c r="K23" t="s">
        <v>541</v>
      </c>
      <c r="L23" t="s">
        <v>542</v>
      </c>
      <c r="M23">
        <v>9900283898</v>
      </c>
      <c r="N23" t="s">
        <v>550</v>
      </c>
    </row>
    <row r="24" spans="1:14" ht="15.75" customHeight="1" x14ac:dyDescent="0.2">
      <c r="A24" s="481">
        <v>1016</v>
      </c>
      <c r="B24" t="s">
        <v>536</v>
      </c>
      <c r="C24">
        <v>12275</v>
      </c>
      <c r="D24" t="s">
        <v>582</v>
      </c>
      <c r="E24" t="s">
        <v>548</v>
      </c>
      <c r="F24" t="s">
        <v>583</v>
      </c>
      <c r="G24" t="b">
        <v>1</v>
      </c>
      <c r="H24" t="b">
        <v>0</v>
      </c>
      <c r="I24" t="s">
        <v>539</v>
      </c>
      <c r="J24" t="s">
        <v>540</v>
      </c>
      <c r="K24" t="s">
        <v>541</v>
      </c>
      <c r="L24" t="s">
        <v>542</v>
      </c>
      <c r="M24">
        <v>9900283898</v>
      </c>
      <c r="N24" t="s">
        <v>550</v>
      </c>
    </row>
    <row r="25" spans="1:14" ht="15.75" customHeight="1" x14ac:dyDescent="0.2">
      <c r="A25" s="481">
        <v>1016</v>
      </c>
      <c r="B25" t="s">
        <v>536</v>
      </c>
      <c r="C25">
        <v>12273</v>
      </c>
      <c r="D25" t="s">
        <v>584</v>
      </c>
      <c r="E25" t="s">
        <v>548</v>
      </c>
      <c r="F25" t="s">
        <v>585</v>
      </c>
      <c r="G25" t="b">
        <v>1</v>
      </c>
      <c r="H25" t="b">
        <v>0</v>
      </c>
      <c r="I25" t="s">
        <v>539</v>
      </c>
      <c r="J25" t="s">
        <v>540</v>
      </c>
      <c r="K25" t="s">
        <v>541</v>
      </c>
      <c r="L25" t="s">
        <v>542</v>
      </c>
      <c r="M25">
        <v>9900283898</v>
      </c>
      <c r="N25" t="s">
        <v>550</v>
      </c>
    </row>
    <row r="26" spans="1:14" ht="15.75" customHeight="1" x14ac:dyDescent="0.2">
      <c r="A26" s="481">
        <v>1016</v>
      </c>
      <c r="B26" t="s">
        <v>536</v>
      </c>
      <c r="C26">
        <v>12278</v>
      </c>
      <c r="D26" t="s">
        <v>586</v>
      </c>
      <c r="E26" t="s">
        <v>548</v>
      </c>
      <c r="F26" t="s">
        <v>587</v>
      </c>
      <c r="G26" t="b">
        <v>1</v>
      </c>
      <c r="H26" t="b">
        <v>0</v>
      </c>
      <c r="I26" t="s">
        <v>539</v>
      </c>
      <c r="J26" t="s">
        <v>540</v>
      </c>
      <c r="K26" t="s">
        <v>541</v>
      </c>
      <c r="L26" t="s">
        <v>542</v>
      </c>
      <c r="M26">
        <v>9900283898</v>
      </c>
      <c r="N26" t="s">
        <v>550</v>
      </c>
    </row>
    <row r="27" spans="1:14" ht="15.75" customHeight="1" x14ac:dyDescent="0.2">
      <c r="A27" s="481">
        <v>1016</v>
      </c>
      <c r="B27" t="s">
        <v>536</v>
      </c>
      <c r="C27">
        <v>34153</v>
      </c>
      <c r="D27" t="s">
        <v>531</v>
      </c>
      <c r="E27" t="s">
        <v>558</v>
      </c>
      <c r="F27" t="s">
        <v>588</v>
      </c>
      <c r="G27" t="b">
        <v>1</v>
      </c>
      <c r="H27" t="b">
        <v>0</v>
      </c>
      <c r="I27" t="s">
        <v>539</v>
      </c>
      <c r="J27" t="s">
        <v>540</v>
      </c>
      <c r="K27" t="s">
        <v>541</v>
      </c>
      <c r="L27" t="s">
        <v>542</v>
      </c>
      <c r="M27">
        <v>9900283898</v>
      </c>
      <c r="N27" t="s">
        <v>560</v>
      </c>
    </row>
    <row r="28" spans="1:14" ht="15.75" customHeight="1" x14ac:dyDescent="0.2">
      <c r="A28" s="481">
        <v>1016</v>
      </c>
      <c r="B28" t="s">
        <v>536</v>
      </c>
      <c r="C28">
        <v>34154</v>
      </c>
      <c r="D28" t="s">
        <v>532</v>
      </c>
      <c r="E28" t="s">
        <v>558</v>
      </c>
      <c r="F28" t="s">
        <v>589</v>
      </c>
      <c r="G28" t="b">
        <v>1</v>
      </c>
      <c r="H28" t="b">
        <v>0</v>
      </c>
      <c r="I28" t="s">
        <v>539</v>
      </c>
      <c r="J28" t="s">
        <v>540</v>
      </c>
      <c r="K28" t="s">
        <v>541</v>
      </c>
      <c r="L28" t="s">
        <v>542</v>
      </c>
      <c r="M28">
        <v>9900283898</v>
      </c>
      <c r="N28" t="s">
        <v>560</v>
      </c>
    </row>
    <row r="29" spans="1:14" ht="15.75" customHeight="1" x14ac:dyDescent="0.2">
      <c r="A29" s="481">
        <v>1016</v>
      </c>
      <c r="B29" t="s">
        <v>536</v>
      </c>
      <c r="C29">
        <v>34150</v>
      </c>
      <c r="D29" t="s">
        <v>528</v>
      </c>
      <c r="E29" t="s">
        <v>558</v>
      </c>
      <c r="F29" t="s">
        <v>590</v>
      </c>
      <c r="G29" t="b">
        <v>1</v>
      </c>
      <c r="H29" t="b">
        <v>0</v>
      </c>
      <c r="I29" t="s">
        <v>539</v>
      </c>
      <c r="J29" t="s">
        <v>540</v>
      </c>
      <c r="K29" t="s">
        <v>541</v>
      </c>
      <c r="L29" t="s">
        <v>542</v>
      </c>
      <c r="M29">
        <v>9900283898</v>
      </c>
      <c r="N29" t="s">
        <v>560</v>
      </c>
    </row>
    <row r="30" spans="1:14" ht="15.75" customHeight="1" x14ac:dyDescent="0.2">
      <c r="A30" s="481">
        <v>1016</v>
      </c>
      <c r="B30" t="s">
        <v>536</v>
      </c>
      <c r="C30">
        <v>34151</v>
      </c>
      <c r="D30" t="s">
        <v>591</v>
      </c>
      <c r="E30" t="s">
        <v>548</v>
      </c>
      <c r="F30" t="s">
        <v>592</v>
      </c>
      <c r="G30" t="b">
        <v>1</v>
      </c>
      <c r="H30" t="b">
        <v>0</v>
      </c>
      <c r="I30" t="s">
        <v>539</v>
      </c>
      <c r="J30" t="s">
        <v>540</v>
      </c>
      <c r="K30" t="s">
        <v>541</v>
      </c>
      <c r="L30" t="s">
        <v>542</v>
      </c>
      <c r="M30">
        <v>9900283898</v>
      </c>
      <c r="N30" t="s">
        <v>550</v>
      </c>
    </row>
    <row r="31" spans="1:14" ht="15.75" customHeight="1" x14ac:dyDescent="0.2">
      <c r="A31" s="481">
        <v>1016</v>
      </c>
      <c r="B31" t="s">
        <v>536</v>
      </c>
      <c r="C31">
        <v>11858</v>
      </c>
      <c r="D31" t="s">
        <v>76</v>
      </c>
      <c r="E31" t="s">
        <v>548</v>
      </c>
      <c r="F31" t="s">
        <v>593</v>
      </c>
      <c r="G31" t="b">
        <v>1</v>
      </c>
      <c r="H31" t="b">
        <v>0</v>
      </c>
      <c r="I31" t="s">
        <v>539</v>
      </c>
      <c r="J31" t="s">
        <v>540</v>
      </c>
      <c r="K31" t="s">
        <v>541</v>
      </c>
      <c r="L31" t="s">
        <v>542</v>
      </c>
      <c r="M31">
        <v>9900283898</v>
      </c>
      <c r="N31" t="s">
        <v>550</v>
      </c>
    </row>
    <row r="32" spans="1:14" ht="15.75" customHeight="1" x14ac:dyDescent="0.2">
      <c r="A32" s="481">
        <v>1016</v>
      </c>
      <c r="B32" t="s">
        <v>536</v>
      </c>
      <c r="C32">
        <v>12744</v>
      </c>
      <c r="D32" t="s">
        <v>74</v>
      </c>
      <c r="E32" t="s">
        <v>548</v>
      </c>
      <c r="F32" t="s">
        <v>594</v>
      </c>
      <c r="G32" t="b">
        <v>1</v>
      </c>
      <c r="H32" t="b">
        <v>0</v>
      </c>
      <c r="I32" t="s">
        <v>539</v>
      </c>
      <c r="J32" t="s">
        <v>540</v>
      </c>
      <c r="K32" t="s">
        <v>541</v>
      </c>
      <c r="L32" t="s">
        <v>542</v>
      </c>
      <c r="M32">
        <v>9900283898</v>
      </c>
      <c r="N32" t="s">
        <v>550</v>
      </c>
    </row>
    <row r="33" spans="1:14" ht="15.75" customHeight="1" x14ac:dyDescent="0.2">
      <c r="A33" s="481">
        <v>1016</v>
      </c>
      <c r="B33" t="s">
        <v>536</v>
      </c>
      <c r="C33">
        <v>11864</v>
      </c>
      <c r="D33" t="s">
        <v>82</v>
      </c>
      <c r="E33" t="s">
        <v>548</v>
      </c>
      <c r="F33" t="s">
        <v>595</v>
      </c>
      <c r="G33" t="b">
        <v>1</v>
      </c>
      <c r="H33" t="b">
        <v>0</v>
      </c>
      <c r="I33" t="s">
        <v>539</v>
      </c>
      <c r="J33" t="s">
        <v>540</v>
      </c>
      <c r="K33" t="s">
        <v>541</v>
      </c>
      <c r="L33" t="s">
        <v>542</v>
      </c>
      <c r="M33">
        <v>9900283898</v>
      </c>
      <c r="N33" t="s">
        <v>550</v>
      </c>
    </row>
    <row r="34" spans="1:14" ht="15.75" customHeight="1" x14ac:dyDescent="0.2">
      <c r="A34" s="481">
        <v>1016</v>
      </c>
      <c r="B34" t="s">
        <v>536</v>
      </c>
      <c r="C34">
        <v>11912</v>
      </c>
      <c r="D34" t="s">
        <v>25</v>
      </c>
      <c r="E34" t="s">
        <v>548</v>
      </c>
      <c r="F34" t="s">
        <v>596</v>
      </c>
      <c r="G34" t="b">
        <v>1</v>
      </c>
      <c r="H34" t="b">
        <v>0</v>
      </c>
      <c r="I34" t="s">
        <v>539</v>
      </c>
      <c r="J34" t="s">
        <v>540</v>
      </c>
      <c r="K34" t="s">
        <v>541</v>
      </c>
      <c r="L34" t="s">
        <v>542</v>
      </c>
      <c r="M34">
        <v>9900283898</v>
      </c>
      <c r="N34" t="s">
        <v>550</v>
      </c>
    </row>
    <row r="35" spans="1:14" ht="15.75" customHeight="1" x14ac:dyDescent="0.2">
      <c r="A35" s="481">
        <v>1016</v>
      </c>
      <c r="B35" t="s">
        <v>536</v>
      </c>
      <c r="C35">
        <v>11865</v>
      </c>
      <c r="D35" t="s">
        <v>17</v>
      </c>
      <c r="E35" t="s">
        <v>548</v>
      </c>
      <c r="F35" t="s">
        <v>597</v>
      </c>
      <c r="G35" t="b">
        <v>1</v>
      </c>
      <c r="H35" t="b">
        <v>0</v>
      </c>
      <c r="I35" t="s">
        <v>539</v>
      </c>
      <c r="J35" t="s">
        <v>540</v>
      </c>
      <c r="K35" t="s">
        <v>541</v>
      </c>
      <c r="L35" t="s">
        <v>542</v>
      </c>
      <c r="M35">
        <v>9900283898</v>
      </c>
      <c r="N35" t="s">
        <v>550</v>
      </c>
    </row>
    <row r="36" spans="1:14" ht="15.75" customHeight="1" x14ac:dyDescent="0.2">
      <c r="A36" s="481">
        <v>1016</v>
      </c>
      <c r="B36" t="s">
        <v>536</v>
      </c>
      <c r="C36">
        <v>13944</v>
      </c>
      <c r="D36" t="s">
        <v>506</v>
      </c>
      <c r="E36" t="s">
        <v>551</v>
      </c>
      <c r="F36" t="s">
        <v>598</v>
      </c>
      <c r="G36" t="b">
        <v>1</v>
      </c>
      <c r="H36" t="b">
        <v>0</v>
      </c>
      <c r="I36" t="s">
        <v>539</v>
      </c>
      <c r="J36" t="s">
        <v>540</v>
      </c>
      <c r="K36" t="s">
        <v>541</v>
      </c>
      <c r="L36" t="s">
        <v>542</v>
      </c>
      <c r="M36">
        <v>9900283898</v>
      </c>
      <c r="N36" t="s">
        <v>553</v>
      </c>
    </row>
    <row r="37" spans="1:14" ht="15.75" customHeight="1" x14ac:dyDescent="0.2">
      <c r="A37" s="481">
        <v>1016</v>
      </c>
      <c r="B37" t="s">
        <v>536</v>
      </c>
      <c r="C37">
        <v>22959</v>
      </c>
      <c r="D37" t="s">
        <v>599</v>
      </c>
      <c r="E37" t="s">
        <v>548</v>
      </c>
      <c r="F37" t="s">
        <v>600</v>
      </c>
      <c r="G37" t="b">
        <v>1</v>
      </c>
      <c r="H37" t="b">
        <v>0</v>
      </c>
      <c r="I37" t="s">
        <v>539</v>
      </c>
      <c r="J37" t="s">
        <v>540</v>
      </c>
      <c r="K37" t="s">
        <v>541</v>
      </c>
      <c r="L37" t="s">
        <v>542</v>
      </c>
      <c r="M37">
        <v>9900283898</v>
      </c>
      <c r="N37" t="s">
        <v>550</v>
      </c>
    </row>
    <row r="38" spans="1:14" ht="15.75" customHeight="1" x14ac:dyDescent="0.2">
      <c r="A38" s="481">
        <v>1016</v>
      </c>
      <c r="B38" t="s">
        <v>536</v>
      </c>
      <c r="C38">
        <v>22957</v>
      </c>
      <c r="D38" t="s">
        <v>129</v>
      </c>
      <c r="E38" t="s">
        <v>537</v>
      </c>
      <c r="F38" t="s">
        <v>601</v>
      </c>
      <c r="G38" t="b">
        <v>1</v>
      </c>
      <c r="H38" t="b">
        <v>0</v>
      </c>
      <c r="I38" t="s">
        <v>539</v>
      </c>
      <c r="J38" t="s">
        <v>540</v>
      </c>
      <c r="K38" t="s">
        <v>541</v>
      </c>
      <c r="L38" t="s">
        <v>542</v>
      </c>
      <c r="M38">
        <v>9900283898</v>
      </c>
      <c r="N38" t="s">
        <v>543</v>
      </c>
    </row>
    <row r="39" spans="1:14" ht="15.75" customHeight="1" x14ac:dyDescent="0.2">
      <c r="A39" s="481">
        <v>1016</v>
      </c>
      <c r="B39" t="s">
        <v>536</v>
      </c>
      <c r="C39">
        <v>12818</v>
      </c>
      <c r="D39" t="s">
        <v>122</v>
      </c>
      <c r="E39" t="s">
        <v>548</v>
      </c>
      <c r="F39" t="s">
        <v>602</v>
      </c>
      <c r="G39" t="b">
        <v>0</v>
      </c>
      <c r="H39" t="b">
        <v>0</v>
      </c>
      <c r="I39" t="s">
        <v>539</v>
      </c>
      <c r="J39" t="s">
        <v>540</v>
      </c>
      <c r="K39" t="s">
        <v>541</v>
      </c>
      <c r="L39" t="s">
        <v>542</v>
      </c>
      <c r="M39">
        <v>9900283898</v>
      </c>
      <c r="N39" t="s">
        <v>550</v>
      </c>
    </row>
    <row r="40" spans="1:14" ht="15.75" customHeight="1" x14ac:dyDescent="0.2">
      <c r="A40" s="481">
        <v>1016</v>
      </c>
      <c r="B40" t="s">
        <v>536</v>
      </c>
      <c r="C40">
        <v>14011</v>
      </c>
      <c r="D40" t="s">
        <v>507</v>
      </c>
      <c r="E40" t="s">
        <v>551</v>
      </c>
      <c r="F40" t="s">
        <v>603</v>
      </c>
      <c r="G40" t="b">
        <v>1</v>
      </c>
      <c r="H40" t="b">
        <v>0</v>
      </c>
      <c r="I40" t="s">
        <v>539</v>
      </c>
      <c r="J40" t="s">
        <v>540</v>
      </c>
      <c r="K40" t="s">
        <v>541</v>
      </c>
      <c r="L40" t="s">
        <v>542</v>
      </c>
      <c r="M40">
        <v>9900283898</v>
      </c>
      <c r="N40" t="s">
        <v>553</v>
      </c>
    </row>
    <row r="41" spans="1:14" ht="15.75" customHeight="1" x14ac:dyDescent="0.2">
      <c r="A41" s="481">
        <v>1016</v>
      </c>
      <c r="B41" t="s">
        <v>536</v>
      </c>
      <c r="C41">
        <v>11857</v>
      </c>
      <c r="D41" t="s">
        <v>75</v>
      </c>
      <c r="E41" t="s">
        <v>548</v>
      </c>
      <c r="F41" t="s">
        <v>604</v>
      </c>
      <c r="G41" t="b">
        <v>1</v>
      </c>
      <c r="H41" t="b">
        <v>0</v>
      </c>
      <c r="I41" t="s">
        <v>539</v>
      </c>
      <c r="J41" t="s">
        <v>540</v>
      </c>
      <c r="K41" t="s">
        <v>541</v>
      </c>
      <c r="L41" t="s">
        <v>542</v>
      </c>
      <c r="M41">
        <v>9900283898</v>
      </c>
      <c r="N41" t="s">
        <v>550</v>
      </c>
    </row>
    <row r="42" spans="1:14" ht="15.75" customHeight="1" x14ac:dyDescent="0.2">
      <c r="A42" s="481">
        <v>1016</v>
      </c>
      <c r="B42" t="s">
        <v>536</v>
      </c>
      <c r="C42">
        <v>11861</v>
      </c>
      <c r="D42" t="s">
        <v>79</v>
      </c>
      <c r="E42" t="s">
        <v>548</v>
      </c>
      <c r="F42" t="s">
        <v>605</v>
      </c>
      <c r="G42" t="b">
        <v>1</v>
      </c>
      <c r="H42" t="b">
        <v>0</v>
      </c>
      <c r="I42" t="s">
        <v>539</v>
      </c>
      <c r="J42" t="s">
        <v>540</v>
      </c>
      <c r="K42" t="s">
        <v>541</v>
      </c>
      <c r="L42" t="s">
        <v>542</v>
      </c>
      <c r="M42">
        <v>9900283898</v>
      </c>
      <c r="N42" t="s">
        <v>550</v>
      </c>
    </row>
    <row r="43" spans="1:14" ht="15.75" customHeight="1" x14ac:dyDescent="0.2">
      <c r="A43" s="481">
        <v>1016</v>
      </c>
      <c r="B43" t="s">
        <v>536</v>
      </c>
      <c r="C43">
        <v>11867</v>
      </c>
      <c r="D43" t="s">
        <v>19</v>
      </c>
      <c r="E43" t="s">
        <v>548</v>
      </c>
      <c r="F43" t="s">
        <v>606</v>
      </c>
      <c r="G43" t="b">
        <v>1</v>
      </c>
      <c r="H43" t="b">
        <v>0</v>
      </c>
      <c r="I43" t="s">
        <v>539</v>
      </c>
      <c r="J43" t="s">
        <v>540</v>
      </c>
      <c r="K43" t="s">
        <v>541</v>
      </c>
      <c r="L43" t="s">
        <v>542</v>
      </c>
      <c r="M43">
        <v>9900283898</v>
      </c>
      <c r="N43" t="s">
        <v>550</v>
      </c>
    </row>
    <row r="44" spans="1:14" ht="15.75" customHeight="1" x14ac:dyDescent="0.2">
      <c r="A44" s="481">
        <v>1016</v>
      </c>
      <c r="B44" t="s">
        <v>536</v>
      </c>
      <c r="C44">
        <v>12819</v>
      </c>
      <c r="D44" t="s">
        <v>124</v>
      </c>
      <c r="E44" t="s">
        <v>548</v>
      </c>
      <c r="F44" t="s">
        <v>607</v>
      </c>
      <c r="G44" t="b">
        <v>1</v>
      </c>
      <c r="H44" t="b">
        <v>0</v>
      </c>
      <c r="I44" t="s">
        <v>539</v>
      </c>
      <c r="J44" t="s">
        <v>540</v>
      </c>
      <c r="K44" t="s">
        <v>541</v>
      </c>
      <c r="L44" t="s">
        <v>542</v>
      </c>
      <c r="M44">
        <v>9900283898</v>
      </c>
      <c r="N44" t="s">
        <v>550</v>
      </c>
    </row>
    <row r="45" spans="1:14" ht="15.75" customHeight="1" x14ac:dyDescent="0.2">
      <c r="A45" s="481">
        <v>1016</v>
      </c>
      <c r="B45" t="s">
        <v>536</v>
      </c>
      <c r="C45">
        <v>11871</v>
      </c>
      <c r="D45" t="s">
        <v>87</v>
      </c>
      <c r="E45" t="s">
        <v>548</v>
      </c>
      <c r="F45" t="s">
        <v>608</v>
      </c>
      <c r="G45" t="b">
        <v>1</v>
      </c>
      <c r="H45" t="b">
        <v>0</v>
      </c>
      <c r="I45" t="s">
        <v>539</v>
      </c>
      <c r="J45" t="s">
        <v>540</v>
      </c>
      <c r="K45" t="s">
        <v>541</v>
      </c>
      <c r="L45" t="s">
        <v>542</v>
      </c>
      <c r="M45">
        <v>9900283898</v>
      </c>
      <c r="N45" t="s">
        <v>550</v>
      </c>
    </row>
    <row r="46" spans="1:14" ht="15.75" customHeight="1" x14ac:dyDescent="0.2">
      <c r="A46" s="481">
        <v>1016</v>
      </c>
      <c r="B46" t="s">
        <v>536</v>
      </c>
      <c r="C46">
        <v>11872</v>
      </c>
      <c r="D46" t="s">
        <v>88</v>
      </c>
      <c r="E46" t="s">
        <v>548</v>
      </c>
      <c r="F46" t="s">
        <v>609</v>
      </c>
      <c r="G46" t="b">
        <v>1</v>
      </c>
      <c r="H46" t="b">
        <v>0</v>
      </c>
      <c r="I46" t="s">
        <v>539</v>
      </c>
      <c r="J46" t="s">
        <v>540</v>
      </c>
      <c r="K46" t="s">
        <v>541</v>
      </c>
      <c r="L46" t="s">
        <v>542</v>
      </c>
      <c r="M46">
        <v>9900283898</v>
      </c>
      <c r="N46" t="s">
        <v>550</v>
      </c>
    </row>
    <row r="47" spans="1:14" ht="15.75" customHeight="1" x14ac:dyDescent="0.2">
      <c r="A47" s="481">
        <v>1016</v>
      </c>
      <c r="B47" t="s">
        <v>536</v>
      </c>
      <c r="C47">
        <v>11875</v>
      </c>
      <c r="D47" t="s">
        <v>91</v>
      </c>
      <c r="E47" t="s">
        <v>548</v>
      </c>
      <c r="F47" t="s">
        <v>610</v>
      </c>
      <c r="G47" t="b">
        <v>1</v>
      </c>
      <c r="H47" t="b">
        <v>0</v>
      </c>
      <c r="I47" t="s">
        <v>539</v>
      </c>
      <c r="J47" t="s">
        <v>540</v>
      </c>
      <c r="K47" t="s">
        <v>541</v>
      </c>
      <c r="L47" t="s">
        <v>542</v>
      </c>
      <c r="M47">
        <v>9900283898</v>
      </c>
      <c r="N47" t="s">
        <v>550</v>
      </c>
    </row>
    <row r="48" spans="1:14" ht="15.75" customHeight="1" x14ac:dyDescent="0.2">
      <c r="A48" s="481">
        <v>1016</v>
      </c>
      <c r="B48" t="s">
        <v>536</v>
      </c>
      <c r="C48">
        <v>11876</v>
      </c>
      <c r="D48" t="s">
        <v>92</v>
      </c>
      <c r="E48" t="s">
        <v>548</v>
      </c>
      <c r="F48" t="s">
        <v>611</v>
      </c>
      <c r="G48" t="b">
        <v>1</v>
      </c>
      <c r="H48" t="b">
        <v>0</v>
      </c>
      <c r="I48" t="s">
        <v>539</v>
      </c>
      <c r="J48" t="s">
        <v>540</v>
      </c>
      <c r="K48" t="s">
        <v>541</v>
      </c>
      <c r="L48" t="s">
        <v>542</v>
      </c>
      <c r="M48">
        <v>9900283898</v>
      </c>
      <c r="N48" t="s">
        <v>550</v>
      </c>
    </row>
    <row r="49" spans="1:14" ht="15.75" customHeight="1" x14ac:dyDescent="0.2">
      <c r="A49" s="481">
        <v>1016</v>
      </c>
      <c r="B49" t="s">
        <v>536</v>
      </c>
      <c r="C49">
        <v>11887</v>
      </c>
      <c r="D49" t="s">
        <v>102</v>
      </c>
      <c r="E49" t="s">
        <v>612</v>
      </c>
      <c r="F49" t="s">
        <v>613</v>
      </c>
      <c r="G49" t="b">
        <v>1</v>
      </c>
      <c r="H49" t="b">
        <v>0</v>
      </c>
      <c r="I49" t="s">
        <v>539</v>
      </c>
      <c r="J49" t="s">
        <v>540</v>
      </c>
      <c r="K49" t="s">
        <v>541</v>
      </c>
      <c r="L49" t="s">
        <v>542</v>
      </c>
      <c r="M49">
        <v>9900283898</v>
      </c>
      <c r="N49" t="s">
        <v>614</v>
      </c>
    </row>
    <row r="50" spans="1:14" ht="15.75" customHeight="1" x14ac:dyDescent="0.2">
      <c r="A50" s="481">
        <v>1016</v>
      </c>
      <c r="B50" t="s">
        <v>536</v>
      </c>
      <c r="C50">
        <v>11888</v>
      </c>
      <c r="D50" t="s">
        <v>103</v>
      </c>
      <c r="E50" t="s">
        <v>612</v>
      </c>
      <c r="F50" t="s">
        <v>615</v>
      </c>
      <c r="G50" t="b">
        <v>1</v>
      </c>
      <c r="H50" t="b">
        <v>0</v>
      </c>
      <c r="I50" t="s">
        <v>539</v>
      </c>
      <c r="J50" t="s">
        <v>540</v>
      </c>
      <c r="K50" t="s">
        <v>541</v>
      </c>
      <c r="L50" t="s">
        <v>542</v>
      </c>
      <c r="M50">
        <v>9900283898</v>
      </c>
      <c r="N50" t="s">
        <v>614</v>
      </c>
    </row>
    <row r="51" spans="1:14" ht="15.75" customHeight="1" x14ac:dyDescent="0.2">
      <c r="A51" s="481">
        <v>1016</v>
      </c>
      <c r="B51" t="s">
        <v>536</v>
      </c>
      <c r="C51">
        <v>9949</v>
      </c>
      <c r="D51" t="s">
        <v>478</v>
      </c>
      <c r="E51" t="s">
        <v>616</v>
      </c>
      <c r="F51" t="s">
        <v>617</v>
      </c>
      <c r="G51" t="b">
        <v>1</v>
      </c>
      <c r="H51" t="b">
        <v>0</v>
      </c>
      <c r="I51" t="s">
        <v>539</v>
      </c>
      <c r="J51" t="s">
        <v>540</v>
      </c>
      <c r="K51" t="s">
        <v>541</v>
      </c>
      <c r="L51" t="s">
        <v>542</v>
      </c>
      <c r="M51">
        <v>9900283898</v>
      </c>
      <c r="N51" t="s">
        <v>618</v>
      </c>
    </row>
    <row r="52" spans="1:14" ht="15.75" customHeight="1" x14ac:dyDescent="0.2">
      <c r="A52" s="481">
        <v>1016</v>
      </c>
      <c r="B52" t="s">
        <v>536</v>
      </c>
      <c r="C52">
        <v>11894</v>
      </c>
      <c r="D52" t="s">
        <v>619</v>
      </c>
      <c r="E52" t="s">
        <v>548</v>
      </c>
      <c r="F52" t="s">
        <v>620</v>
      </c>
      <c r="G52" t="b">
        <v>1</v>
      </c>
      <c r="H52" t="b">
        <v>0</v>
      </c>
      <c r="I52" t="s">
        <v>539</v>
      </c>
      <c r="J52" t="s">
        <v>540</v>
      </c>
      <c r="K52" t="s">
        <v>541</v>
      </c>
      <c r="L52" t="s">
        <v>542</v>
      </c>
      <c r="M52">
        <v>9900283898</v>
      </c>
      <c r="N52" t="s">
        <v>550</v>
      </c>
    </row>
    <row r="53" spans="1:14" ht="15.75" customHeight="1" x14ac:dyDescent="0.2">
      <c r="A53" s="481">
        <v>1016</v>
      </c>
      <c r="B53" t="s">
        <v>536</v>
      </c>
      <c r="C53">
        <v>13578</v>
      </c>
      <c r="D53" t="s">
        <v>125</v>
      </c>
      <c r="E53" t="s">
        <v>548</v>
      </c>
      <c r="F53" t="s">
        <v>621</v>
      </c>
      <c r="G53" t="b">
        <v>1</v>
      </c>
      <c r="H53" t="b">
        <v>0</v>
      </c>
      <c r="I53" t="s">
        <v>539</v>
      </c>
      <c r="J53" t="s">
        <v>540</v>
      </c>
      <c r="K53" t="s">
        <v>541</v>
      </c>
      <c r="L53" t="s">
        <v>542</v>
      </c>
      <c r="M53">
        <v>9900283898</v>
      </c>
      <c r="N53" t="s">
        <v>550</v>
      </c>
    </row>
    <row r="54" spans="1:14" ht="15.75" customHeight="1" x14ac:dyDescent="0.2">
      <c r="A54" s="481">
        <v>1016</v>
      </c>
      <c r="B54" t="s">
        <v>536</v>
      </c>
      <c r="C54">
        <v>13579</v>
      </c>
      <c r="D54" t="s">
        <v>126</v>
      </c>
      <c r="E54" t="s">
        <v>548</v>
      </c>
      <c r="F54" t="s">
        <v>622</v>
      </c>
      <c r="G54" t="b">
        <v>1</v>
      </c>
      <c r="H54" t="b">
        <v>0</v>
      </c>
      <c r="I54" t="s">
        <v>539</v>
      </c>
      <c r="J54" t="s">
        <v>540</v>
      </c>
      <c r="K54" t="s">
        <v>541</v>
      </c>
      <c r="L54" t="s">
        <v>542</v>
      </c>
      <c r="M54">
        <v>9900283898</v>
      </c>
      <c r="N54" t="s">
        <v>550</v>
      </c>
    </row>
    <row r="55" spans="1:14" ht="15.75" customHeight="1" x14ac:dyDescent="0.2">
      <c r="A55" s="481">
        <v>1016</v>
      </c>
      <c r="B55" t="s">
        <v>536</v>
      </c>
      <c r="C55">
        <v>11898</v>
      </c>
      <c r="D55" t="s">
        <v>111</v>
      </c>
      <c r="E55" t="s">
        <v>548</v>
      </c>
      <c r="F55" t="s">
        <v>623</v>
      </c>
      <c r="G55" t="b">
        <v>1</v>
      </c>
      <c r="H55" t="b">
        <v>0</v>
      </c>
      <c r="I55" t="s">
        <v>539</v>
      </c>
      <c r="J55" t="s">
        <v>540</v>
      </c>
      <c r="K55" t="s">
        <v>541</v>
      </c>
      <c r="L55" t="s">
        <v>542</v>
      </c>
      <c r="M55">
        <v>9900283898</v>
      </c>
      <c r="N55" t="s">
        <v>550</v>
      </c>
    </row>
    <row r="56" spans="1:14" ht="15.75" customHeight="1" x14ac:dyDescent="0.2">
      <c r="A56" s="481">
        <v>1016</v>
      </c>
      <c r="B56" t="s">
        <v>536</v>
      </c>
      <c r="C56">
        <v>14048</v>
      </c>
      <c r="D56" t="s">
        <v>510</v>
      </c>
      <c r="E56" t="s">
        <v>561</v>
      </c>
      <c r="F56" t="s">
        <v>624</v>
      </c>
      <c r="G56" t="b">
        <v>1</v>
      </c>
      <c r="H56" t="b">
        <v>0</v>
      </c>
      <c r="I56" t="s">
        <v>539</v>
      </c>
      <c r="J56" t="s">
        <v>540</v>
      </c>
      <c r="K56" t="s">
        <v>541</v>
      </c>
      <c r="L56" t="s">
        <v>542</v>
      </c>
      <c r="M56">
        <v>9900283898</v>
      </c>
      <c r="N56" t="s">
        <v>563</v>
      </c>
    </row>
    <row r="57" spans="1:14" ht="15.75" customHeight="1" x14ac:dyDescent="0.2">
      <c r="A57" s="481">
        <v>1016</v>
      </c>
      <c r="B57" t="s">
        <v>536</v>
      </c>
      <c r="C57">
        <v>14097</v>
      </c>
      <c r="D57" t="s">
        <v>518</v>
      </c>
      <c r="E57" t="s">
        <v>625</v>
      </c>
      <c r="F57" t="s">
        <v>626</v>
      </c>
      <c r="G57" t="b">
        <v>1</v>
      </c>
      <c r="H57" t="b">
        <v>0</v>
      </c>
      <c r="I57" t="s">
        <v>539</v>
      </c>
      <c r="J57" t="s">
        <v>540</v>
      </c>
      <c r="K57" t="s">
        <v>541</v>
      </c>
      <c r="L57" t="s">
        <v>542</v>
      </c>
      <c r="M57">
        <v>9900283898</v>
      </c>
      <c r="N57" t="s">
        <v>627</v>
      </c>
    </row>
    <row r="58" spans="1:14" ht="15.75" customHeight="1" x14ac:dyDescent="0.2">
      <c r="A58" s="481">
        <v>1016</v>
      </c>
      <c r="B58" t="s">
        <v>536</v>
      </c>
      <c r="C58">
        <v>14181</v>
      </c>
      <c r="D58" t="s">
        <v>628</v>
      </c>
      <c r="E58" t="s">
        <v>548</v>
      </c>
      <c r="F58" t="s">
        <v>629</v>
      </c>
      <c r="G58" t="b">
        <v>1</v>
      </c>
      <c r="H58" t="b">
        <v>0</v>
      </c>
      <c r="I58" t="s">
        <v>539</v>
      </c>
      <c r="J58" t="s">
        <v>540</v>
      </c>
      <c r="K58" t="s">
        <v>541</v>
      </c>
      <c r="L58" t="s">
        <v>542</v>
      </c>
      <c r="M58">
        <v>9900283898</v>
      </c>
      <c r="N58" t="s">
        <v>550</v>
      </c>
    </row>
    <row r="59" spans="1:14" ht="15.75" customHeight="1" x14ac:dyDescent="0.2">
      <c r="A59" s="481">
        <v>1016</v>
      </c>
      <c r="B59" t="s">
        <v>536</v>
      </c>
      <c r="C59">
        <v>14199</v>
      </c>
      <c r="D59" t="s">
        <v>521</v>
      </c>
      <c r="E59" t="s">
        <v>561</v>
      </c>
      <c r="F59" t="s">
        <v>630</v>
      </c>
      <c r="G59" t="b">
        <v>1</v>
      </c>
      <c r="H59" t="b">
        <v>0</v>
      </c>
      <c r="I59" t="s">
        <v>539</v>
      </c>
      <c r="J59" t="s">
        <v>540</v>
      </c>
      <c r="K59" t="s">
        <v>541</v>
      </c>
      <c r="L59" t="s">
        <v>542</v>
      </c>
      <c r="M59">
        <v>9900283898</v>
      </c>
      <c r="N59" t="s">
        <v>563</v>
      </c>
    </row>
    <row r="60" spans="1:14" ht="15.75" customHeight="1" x14ac:dyDescent="0.2">
      <c r="A60" s="481">
        <v>1016</v>
      </c>
      <c r="B60" t="s">
        <v>536</v>
      </c>
      <c r="C60">
        <v>14198</v>
      </c>
      <c r="D60" t="s">
        <v>520</v>
      </c>
      <c r="E60" t="s">
        <v>561</v>
      </c>
      <c r="F60" t="s">
        <v>631</v>
      </c>
      <c r="G60" t="b">
        <v>1</v>
      </c>
      <c r="H60" t="b">
        <v>0</v>
      </c>
      <c r="I60" t="s">
        <v>539</v>
      </c>
      <c r="J60" t="s">
        <v>540</v>
      </c>
      <c r="K60" t="s">
        <v>541</v>
      </c>
      <c r="L60" t="s">
        <v>542</v>
      </c>
      <c r="M60">
        <v>9900283898</v>
      </c>
      <c r="N60" t="s">
        <v>563</v>
      </c>
    </row>
    <row r="61" spans="1:14" ht="15.75" customHeight="1" x14ac:dyDescent="0.2">
      <c r="A61" s="481">
        <v>1016</v>
      </c>
      <c r="B61" t="s">
        <v>536</v>
      </c>
      <c r="C61">
        <v>14196</v>
      </c>
      <c r="D61" t="s">
        <v>519</v>
      </c>
      <c r="E61" t="s">
        <v>548</v>
      </c>
      <c r="F61" t="s">
        <v>632</v>
      </c>
      <c r="G61" t="b">
        <v>1</v>
      </c>
      <c r="H61" t="b">
        <v>0</v>
      </c>
      <c r="I61" t="s">
        <v>539</v>
      </c>
      <c r="J61" t="s">
        <v>540</v>
      </c>
      <c r="K61" t="s">
        <v>541</v>
      </c>
      <c r="L61" t="s">
        <v>542</v>
      </c>
      <c r="M61">
        <v>9900283898</v>
      </c>
      <c r="N61" t="s">
        <v>550</v>
      </c>
    </row>
    <row r="62" spans="1:14" ht="15.75" customHeight="1" x14ac:dyDescent="0.2">
      <c r="A62" s="481">
        <v>1016</v>
      </c>
      <c r="B62" t="s">
        <v>536</v>
      </c>
      <c r="C62">
        <v>11895</v>
      </c>
      <c r="D62" t="s">
        <v>633</v>
      </c>
      <c r="E62" t="s">
        <v>548</v>
      </c>
      <c r="F62" t="s">
        <v>634</v>
      </c>
      <c r="G62" t="b">
        <v>1</v>
      </c>
      <c r="H62" t="b">
        <v>0</v>
      </c>
      <c r="I62" t="s">
        <v>539</v>
      </c>
      <c r="J62" t="s">
        <v>540</v>
      </c>
      <c r="K62" t="s">
        <v>541</v>
      </c>
      <c r="L62" t="s">
        <v>542</v>
      </c>
      <c r="M62">
        <v>9900283898</v>
      </c>
      <c r="N62" t="s">
        <v>550</v>
      </c>
    </row>
    <row r="63" spans="1:14" ht="15.75" customHeight="1" x14ac:dyDescent="0.2">
      <c r="A63" s="481">
        <v>1016</v>
      </c>
      <c r="B63" t="s">
        <v>536</v>
      </c>
      <c r="C63">
        <v>11899</v>
      </c>
      <c r="D63" t="s">
        <v>635</v>
      </c>
      <c r="E63" t="s">
        <v>548</v>
      </c>
      <c r="F63" t="s">
        <v>636</v>
      </c>
      <c r="G63" t="b">
        <v>1</v>
      </c>
      <c r="H63" t="b">
        <v>0</v>
      </c>
      <c r="I63" t="s">
        <v>539</v>
      </c>
      <c r="J63" t="s">
        <v>540</v>
      </c>
      <c r="K63" t="s">
        <v>541</v>
      </c>
      <c r="L63" t="s">
        <v>542</v>
      </c>
      <c r="M63">
        <v>9900283898</v>
      </c>
      <c r="N63" t="s">
        <v>550</v>
      </c>
    </row>
    <row r="64" spans="1:14" ht="15.75" customHeight="1" x14ac:dyDescent="0.2">
      <c r="A64" s="481">
        <v>1016</v>
      </c>
      <c r="B64" t="s">
        <v>536</v>
      </c>
      <c r="C64">
        <v>11890</v>
      </c>
      <c r="D64" t="s">
        <v>105</v>
      </c>
      <c r="E64" t="s">
        <v>548</v>
      </c>
      <c r="F64" t="s">
        <v>637</v>
      </c>
      <c r="G64" t="b">
        <v>1</v>
      </c>
      <c r="H64" t="b">
        <v>0</v>
      </c>
      <c r="I64" t="s">
        <v>539</v>
      </c>
      <c r="J64" t="s">
        <v>540</v>
      </c>
      <c r="K64" t="s">
        <v>541</v>
      </c>
      <c r="L64" t="s">
        <v>542</v>
      </c>
      <c r="M64">
        <v>9900283898</v>
      </c>
      <c r="N64" t="s">
        <v>550</v>
      </c>
    </row>
    <row r="65" spans="1:14" ht="15.75" customHeight="1" x14ac:dyDescent="0.2">
      <c r="A65" s="481">
        <v>1016</v>
      </c>
      <c r="B65" t="s">
        <v>536</v>
      </c>
      <c r="C65">
        <v>11889</v>
      </c>
      <c r="D65" t="s">
        <v>104</v>
      </c>
      <c r="E65" t="s">
        <v>548</v>
      </c>
      <c r="F65" t="s">
        <v>638</v>
      </c>
      <c r="G65" t="b">
        <v>1</v>
      </c>
      <c r="H65" t="b">
        <v>0</v>
      </c>
      <c r="I65" t="s">
        <v>539</v>
      </c>
      <c r="J65" t="s">
        <v>540</v>
      </c>
      <c r="K65" t="s">
        <v>541</v>
      </c>
      <c r="L65" t="s">
        <v>542</v>
      </c>
      <c r="M65">
        <v>9900283898</v>
      </c>
      <c r="N65" t="s">
        <v>550</v>
      </c>
    </row>
    <row r="66" spans="1:14" ht="15.75" customHeight="1" x14ac:dyDescent="0.2">
      <c r="A66" s="481">
        <v>1016</v>
      </c>
      <c r="B66" t="s">
        <v>536</v>
      </c>
      <c r="C66">
        <v>14096</v>
      </c>
      <c r="D66" t="s">
        <v>639</v>
      </c>
      <c r="E66" t="s">
        <v>548</v>
      </c>
      <c r="F66" t="s">
        <v>640</v>
      </c>
      <c r="G66" t="b">
        <v>1</v>
      </c>
      <c r="H66" t="b">
        <v>0</v>
      </c>
      <c r="I66" t="s">
        <v>539</v>
      </c>
      <c r="J66" t="s">
        <v>540</v>
      </c>
      <c r="K66" t="s">
        <v>541</v>
      </c>
      <c r="L66" t="s">
        <v>542</v>
      </c>
      <c r="M66">
        <v>9900283898</v>
      </c>
      <c r="N66" t="s">
        <v>550</v>
      </c>
    </row>
    <row r="67" spans="1:14" ht="15.75" customHeight="1" x14ac:dyDescent="0.2">
      <c r="A67" s="481">
        <v>1016</v>
      </c>
      <c r="B67" t="s">
        <v>536</v>
      </c>
      <c r="C67">
        <v>23137</v>
      </c>
      <c r="D67" t="s">
        <v>641</v>
      </c>
      <c r="E67" t="s">
        <v>537</v>
      </c>
      <c r="F67" t="s">
        <v>642</v>
      </c>
      <c r="G67" t="b">
        <v>1</v>
      </c>
      <c r="H67" t="b">
        <v>0</v>
      </c>
      <c r="I67" t="s">
        <v>539</v>
      </c>
      <c r="J67" t="s">
        <v>540</v>
      </c>
      <c r="K67" t="s">
        <v>541</v>
      </c>
      <c r="L67" t="s">
        <v>542</v>
      </c>
      <c r="M67">
        <v>9900283898</v>
      </c>
      <c r="N67" t="s">
        <v>543</v>
      </c>
    </row>
    <row r="68" spans="1:14" ht="15.75" customHeight="1" x14ac:dyDescent="0.2">
      <c r="A68" s="481">
        <v>1016</v>
      </c>
      <c r="B68" t="s">
        <v>536</v>
      </c>
      <c r="C68">
        <v>22958</v>
      </c>
      <c r="D68" t="s">
        <v>643</v>
      </c>
      <c r="E68" t="s">
        <v>537</v>
      </c>
      <c r="F68" t="s">
        <v>644</v>
      </c>
      <c r="G68" t="b">
        <v>1</v>
      </c>
      <c r="H68" t="b">
        <v>0</v>
      </c>
      <c r="I68" t="s">
        <v>539</v>
      </c>
      <c r="J68" t="s">
        <v>540</v>
      </c>
      <c r="K68" t="s">
        <v>541</v>
      </c>
      <c r="L68" t="s">
        <v>542</v>
      </c>
      <c r="M68">
        <v>9900283898</v>
      </c>
      <c r="N68" t="s">
        <v>543</v>
      </c>
    </row>
    <row r="69" spans="1:14" ht="15.75" customHeight="1" x14ac:dyDescent="0.2">
      <c r="A69" s="481">
        <v>1016</v>
      </c>
      <c r="B69" t="s">
        <v>536</v>
      </c>
      <c r="C69">
        <v>11892</v>
      </c>
      <c r="D69" t="s">
        <v>16</v>
      </c>
      <c r="E69" t="s">
        <v>645</v>
      </c>
      <c r="F69" t="s">
        <v>646</v>
      </c>
      <c r="G69" t="b">
        <v>1</v>
      </c>
      <c r="H69" t="b">
        <v>0</v>
      </c>
      <c r="I69" t="s">
        <v>539</v>
      </c>
      <c r="J69" t="s">
        <v>540</v>
      </c>
      <c r="K69" t="s">
        <v>541</v>
      </c>
      <c r="L69" t="s">
        <v>542</v>
      </c>
      <c r="M69">
        <v>9900283898</v>
      </c>
      <c r="N69" t="s">
        <v>647</v>
      </c>
    </row>
    <row r="70" spans="1:14" ht="15.75" customHeight="1" x14ac:dyDescent="0.2">
      <c r="A70" s="481">
        <v>1016</v>
      </c>
      <c r="B70" t="s">
        <v>536</v>
      </c>
      <c r="C70">
        <v>12817</v>
      </c>
      <c r="D70" t="s">
        <v>121</v>
      </c>
      <c r="E70" t="s">
        <v>548</v>
      </c>
      <c r="F70" t="s">
        <v>648</v>
      </c>
      <c r="G70" t="b">
        <v>1</v>
      </c>
      <c r="H70" t="b">
        <v>0</v>
      </c>
      <c r="I70" t="s">
        <v>539</v>
      </c>
      <c r="J70" t="s">
        <v>540</v>
      </c>
      <c r="K70" t="s">
        <v>541</v>
      </c>
      <c r="L70" t="s">
        <v>542</v>
      </c>
      <c r="M70">
        <v>9900283898</v>
      </c>
      <c r="N70" t="s">
        <v>550</v>
      </c>
    </row>
    <row r="71" spans="1:14" ht="15.75" customHeight="1" x14ac:dyDescent="0.2">
      <c r="A71" s="481">
        <v>1016</v>
      </c>
      <c r="B71" t="s">
        <v>536</v>
      </c>
      <c r="C71">
        <v>11882</v>
      </c>
      <c r="D71" t="s">
        <v>97</v>
      </c>
      <c r="E71" t="s">
        <v>548</v>
      </c>
      <c r="F71" t="s">
        <v>649</v>
      </c>
      <c r="G71" t="b">
        <v>1</v>
      </c>
      <c r="H71" t="b">
        <v>0</v>
      </c>
      <c r="I71" t="s">
        <v>539</v>
      </c>
      <c r="J71" t="s">
        <v>540</v>
      </c>
      <c r="K71" t="s">
        <v>541</v>
      </c>
      <c r="L71" t="s">
        <v>542</v>
      </c>
      <c r="M71">
        <v>9900283898</v>
      </c>
      <c r="N71" t="s">
        <v>550</v>
      </c>
    </row>
    <row r="72" spans="1:14" ht="15.75" customHeight="1" x14ac:dyDescent="0.2">
      <c r="A72" s="481">
        <v>1016</v>
      </c>
      <c r="B72" t="s">
        <v>536</v>
      </c>
      <c r="C72">
        <v>37850</v>
      </c>
      <c r="D72" t="s">
        <v>20</v>
      </c>
      <c r="E72" t="s">
        <v>548</v>
      </c>
      <c r="F72" t="s">
        <v>650</v>
      </c>
      <c r="G72" t="b">
        <v>1</v>
      </c>
      <c r="H72" t="b">
        <v>0</v>
      </c>
      <c r="I72" t="s">
        <v>539</v>
      </c>
      <c r="J72" t="s">
        <v>540</v>
      </c>
      <c r="K72" t="s">
        <v>541</v>
      </c>
      <c r="L72" t="s">
        <v>542</v>
      </c>
      <c r="M72">
        <v>9900283898</v>
      </c>
      <c r="N72" t="s">
        <v>550</v>
      </c>
    </row>
    <row r="73" spans="1:14" ht="15.75" customHeight="1" x14ac:dyDescent="0.2">
      <c r="A73" s="481">
        <v>1016</v>
      </c>
      <c r="B73" t="s">
        <v>536</v>
      </c>
      <c r="C73">
        <v>35158</v>
      </c>
      <c r="D73" t="s">
        <v>475</v>
      </c>
      <c r="E73" t="s">
        <v>548</v>
      </c>
      <c r="F73" t="s">
        <v>651</v>
      </c>
      <c r="G73" t="b">
        <v>1</v>
      </c>
      <c r="H73" t="b">
        <v>0</v>
      </c>
      <c r="I73" t="s">
        <v>539</v>
      </c>
      <c r="J73" t="s">
        <v>540</v>
      </c>
      <c r="K73" t="s">
        <v>541</v>
      </c>
      <c r="L73" t="s">
        <v>542</v>
      </c>
      <c r="M73">
        <v>9900283898</v>
      </c>
      <c r="N73" t="s">
        <v>550</v>
      </c>
    </row>
    <row r="74" spans="1:14" ht="15.75" customHeight="1" x14ac:dyDescent="0.2">
      <c r="A74" s="481">
        <v>1016</v>
      </c>
      <c r="B74" t="s">
        <v>536</v>
      </c>
      <c r="C74">
        <v>34155</v>
      </c>
      <c r="D74" t="s">
        <v>533</v>
      </c>
      <c r="E74" t="s">
        <v>558</v>
      </c>
      <c r="F74" t="s">
        <v>652</v>
      </c>
      <c r="G74" t="b">
        <v>1</v>
      </c>
      <c r="H74" t="b">
        <v>0</v>
      </c>
      <c r="I74" t="s">
        <v>539</v>
      </c>
      <c r="J74" t="s">
        <v>540</v>
      </c>
      <c r="K74" t="s">
        <v>541</v>
      </c>
      <c r="L74" t="s">
        <v>542</v>
      </c>
      <c r="M74">
        <v>9900283898</v>
      </c>
      <c r="N74" t="s">
        <v>560</v>
      </c>
    </row>
    <row r="75" spans="1:14" ht="15.75" customHeight="1" x14ac:dyDescent="0.2">
      <c r="A75" s="481">
        <v>1016</v>
      </c>
      <c r="B75" t="s">
        <v>536</v>
      </c>
      <c r="C75">
        <v>34152</v>
      </c>
      <c r="D75" t="s">
        <v>530</v>
      </c>
      <c r="E75" t="s">
        <v>558</v>
      </c>
      <c r="F75" t="s">
        <v>653</v>
      </c>
      <c r="G75" t="b">
        <v>1</v>
      </c>
      <c r="H75" t="b">
        <v>0</v>
      </c>
      <c r="I75" t="s">
        <v>539</v>
      </c>
      <c r="J75" t="s">
        <v>540</v>
      </c>
      <c r="K75" t="s">
        <v>541</v>
      </c>
      <c r="L75" t="s">
        <v>542</v>
      </c>
      <c r="M75">
        <v>9900283898</v>
      </c>
      <c r="N75" t="s">
        <v>560</v>
      </c>
    </row>
    <row r="76" spans="1:14" ht="15.75" customHeight="1" x14ac:dyDescent="0.2">
      <c r="A76" s="481">
        <v>1016</v>
      </c>
      <c r="B76" t="s">
        <v>536</v>
      </c>
      <c r="C76">
        <v>34148</v>
      </c>
      <c r="D76" t="s">
        <v>654</v>
      </c>
      <c r="E76" t="s">
        <v>558</v>
      </c>
      <c r="F76" t="s">
        <v>655</v>
      </c>
      <c r="G76" t="b">
        <v>1</v>
      </c>
      <c r="H76" t="b">
        <v>0</v>
      </c>
      <c r="I76" t="s">
        <v>539</v>
      </c>
      <c r="J76" t="s">
        <v>540</v>
      </c>
      <c r="K76" t="s">
        <v>541</v>
      </c>
      <c r="L76" t="s">
        <v>542</v>
      </c>
      <c r="M76">
        <v>9900283898</v>
      </c>
      <c r="N76" t="s">
        <v>560</v>
      </c>
    </row>
    <row r="77" spans="1:14" ht="15.75" customHeight="1" x14ac:dyDescent="0.2">
      <c r="A77" s="481">
        <v>1016</v>
      </c>
      <c r="B77" t="s">
        <v>536</v>
      </c>
      <c r="C77">
        <v>13236</v>
      </c>
      <c r="D77" t="s">
        <v>123</v>
      </c>
      <c r="E77" t="s">
        <v>537</v>
      </c>
      <c r="F77" t="s">
        <v>656</v>
      </c>
      <c r="G77" t="b">
        <v>1</v>
      </c>
      <c r="H77" t="b">
        <v>0</v>
      </c>
      <c r="I77" t="s">
        <v>539</v>
      </c>
      <c r="J77" t="s">
        <v>540</v>
      </c>
      <c r="K77" t="s">
        <v>541</v>
      </c>
      <c r="L77" t="s">
        <v>542</v>
      </c>
      <c r="M77">
        <v>9900283898</v>
      </c>
      <c r="N77" t="s">
        <v>543</v>
      </c>
    </row>
    <row r="78" spans="1:14" ht="15.75" customHeight="1" x14ac:dyDescent="0.2">
      <c r="A78" s="481">
        <v>1016</v>
      </c>
      <c r="B78" t="s">
        <v>536</v>
      </c>
      <c r="C78">
        <v>12284</v>
      </c>
      <c r="D78" t="s">
        <v>657</v>
      </c>
      <c r="E78" t="s">
        <v>658</v>
      </c>
      <c r="F78" t="s">
        <v>659</v>
      </c>
      <c r="G78" t="b">
        <v>1</v>
      </c>
      <c r="H78" t="b">
        <v>0</v>
      </c>
      <c r="I78" t="s">
        <v>539</v>
      </c>
      <c r="J78" t="s">
        <v>540</v>
      </c>
      <c r="K78" t="s">
        <v>541</v>
      </c>
      <c r="L78" t="s">
        <v>542</v>
      </c>
      <c r="M78">
        <v>9900283898</v>
      </c>
      <c r="N78" t="s">
        <v>660</v>
      </c>
    </row>
    <row r="79" spans="1:14" ht="15.75" customHeight="1" x14ac:dyDescent="0.2">
      <c r="A79" s="481">
        <v>1016</v>
      </c>
      <c r="B79" t="s">
        <v>536</v>
      </c>
      <c r="C79">
        <v>11908</v>
      </c>
      <c r="D79" t="s">
        <v>119</v>
      </c>
      <c r="E79" t="s">
        <v>537</v>
      </c>
      <c r="F79" t="s">
        <v>661</v>
      </c>
      <c r="G79" t="b">
        <v>1</v>
      </c>
      <c r="H79" t="b">
        <v>0</v>
      </c>
      <c r="I79" t="s">
        <v>539</v>
      </c>
      <c r="J79" t="s">
        <v>540</v>
      </c>
      <c r="K79" t="s">
        <v>541</v>
      </c>
      <c r="L79" t="s">
        <v>542</v>
      </c>
      <c r="M79">
        <v>9900283898</v>
      </c>
      <c r="N79" t="s">
        <v>543</v>
      </c>
    </row>
    <row r="80" spans="1:14" ht="15.75" customHeight="1" x14ac:dyDescent="0.2">
      <c r="A80" s="481">
        <v>1016</v>
      </c>
      <c r="B80" t="s">
        <v>536</v>
      </c>
      <c r="C80">
        <v>11906</v>
      </c>
      <c r="D80" t="s">
        <v>117</v>
      </c>
      <c r="E80" t="s">
        <v>548</v>
      </c>
      <c r="F80" t="s">
        <v>662</v>
      </c>
      <c r="G80" t="b">
        <v>1</v>
      </c>
      <c r="H80" t="b">
        <v>0</v>
      </c>
      <c r="I80" t="s">
        <v>539</v>
      </c>
      <c r="J80" t="s">
        <v>540</v>
      </c>
      <c r="K80" t="s">
        <v>541</v>
      </c>
      <c r="L80" t="s">
        <v>542</v>
      </c>
      <c r="M80">
        <v>9900283898</v>
      </c>
      <c r="N80" t="s">
        <v>550</v>
      </c>
    </row>
    <row r="81" spans="1:14" ht="15.75" customHeight="1" x14ac:dyDescent="0.2">
      <c r="A81" s="481">
        <v>1016</v>
      </c>
      <c r="B81" t="s">
        <v>536</v>
      </c>
      <c r="C81">
        <v>11900</v>
      </c>
      <c r="D81" t="s">
        <v>663</v>
      </c>
      <c r="E81" t="s">
        <v>548</v>
      </c>
      <c r="F81" t="s">
        <v>664</v>
      </c>
      <c r="G81" t="b">
        <v>1</v>
      </c>
      <c r="H81" t="b">
        <v>0</v>
      </c>
      <c r="I81" t="s">
        <v>539</v>
      </c>
      <c r="J81" t="s">
        <v>540</v>
      </c>
      <c r="K81" t="s">
        <v>541</v>
      </c>
      <c r="L81" t="s">
        <v>542</v>
      </c>
      <c r="M81">
        <v>9900283898</v>
      </c>
      <c r="N81" t="s">
        <v>550</v>
      </c>
    </row>
    <row r="82" spans="1:14" ht="15.75" customHeight="1" x14ac:dyDescent="0.2">
      <c r="A82" s="481">
        <v>1016</v>
      </c>
      <c r="B82" t="s">
        <v>536</v>
      </c>
      <c r="C82">
        <v>11901</v>
      </c>
      <c r="D82" t="s">
        <v>665</v>
      </c>
      <c r="E82" t="s">
        <v>548</v>
      </c>
      <c r="F82" t="s">
        <v>666</v>
      </c>
      <c r="G82" t="b">
        <v>1</v>
      </c>
      <c r="H82" t="b">
        <v>0</v>
      </c>
      <c r="I82" t="s">
        <v>539</v>
      </c>
      <c r="J82" t="s">
        <v>540</v>
      </c>
      <c r="K82" t="s">
        <v>541</v>
      </c>
      <c r="L82" t="s">
        <v>542</v>
      </c>
      <c r="M82">
        <v>9900283898</v>
      </c>
      <c r="N82" t="s">
        <v>550</v>
      </c>
    </row>
    <row r="83" spans="1:14" ht="15.75" customHeight="1" x14ac:dyDescent="0.2">
      <c r="A83" s="481">
        <v>1016</v>
      </c>
      <c r="B83" t="s">
        <v>536</v>
      </c>
      <c r="C83">
        <v>11897</v>
      </c>
      <c r="D83" t="s">
        <v>667</v>
      </c>
      <c r="E83" t="s">
        <v>548</v>
      </c>
      <c r="F83" t="s">
        <v>668</v>
      </c>
      <c r="G83" t="b">
        <v>1</v>
      </c>
      <c r="H83" t="b">
        <v>0</v>
      </c>
      <c r="I83" t="s">
        <v>539</v>
      </c>
      <c r="J83" t="s">
        <v>540</v>
      </c>
      <c r="K83" t="s">
        <v>541</v>
      </c>
      <c r="L83" t="s">
        <v>542</v>
      </c>
      <c r="M83">
        <v>9900283898</v>
      </c>
      <c r="N83" t="s">
        <v>550</v>
      </c>
    </row>
    <row r="84" spans="1:14" ht="15.75" customHeight="1" x14ac:dyDescent="0.2">
      <c r="A84" s="481">
        <v>1016</v>
      </c>
      <c r="B84" t="s">
        <v>536</v>
      </c>
      <c r="C84">
        <v>11896</v>
      </c>
      <c r="D84" t="s">
        <v>669</v>
      </c>
      <c r="E84" t="s">
        <v>548</v>
      </c>
      <c r="F84" t="s">
        <v>670</v>
      </c>
      <c r="G84" t="b">
        <v>1</v>
      </c>
      <c r="H84" t="b">
        <v>0</v>
      </c>
      <c r="I84" t="s">
        <v>539</v>
      </c>
      <c r="J84" t="s">
        <v>540</v>
      </c>
      <c r="K84" t="s">
        <v>541</v>
      </c>
      <c r="L84" t="s">
        <v>542</v>
      </c>
      <c r="M84">
        <v>9900283898</v>
      </c>
      <c r="N84" t="s">
        <v>550</v>
      </c>
    </row>
    <row r="85" spans="1:14" ht="15.75" customHeight="1" x14ac:dyDescent="0.2">
      <c r="A85" s="481">
        <v>1016</v>
      </c>
      <c r="B85" t="s">
        <v>536</v>
      </c>
      <c r="C85">
        <v>11893</v>
      </c>
      <c r="D85" t="s">
        <v>15</v>
      </c>
      <c r="E85" t="s">
        <v>645</v>
      </c>
      <c r="F85" t="s">
        <v>671</v>
      </c>
      <c r="G85" t="b">
        <v>1</v>
      </c>
      <c r="H85" t="b">
        <v>0</v>
      </c>
      <c r="I85" t="s">
        <v>539</v>
      </c>
      <c r="J85" t="s">
        <v>540</v>
      </c>
      <c r="K85" t="s">
        <v>541</v>
      </c>
      <c r="L85" t="s">
        <v>542</v>
      </c>
      <c r="M85">
        <v>9900283898</v>
      </c>
      <c r="N85" t="s">
        <v>647</v>
      </c>
    </row>
    <row r="86" spans="1:14" ht="15.75" customHeight="1" x14ac:dyDescent="0.2">
      <c r="A86" s="481">
        <v>1016</v>
      </c>
      <c r="B86" t="s">
        <v>536</v>
      </c>
      <c r="C86">
        <v>11891</v>
      </c>
      <c r="D86" t="s">
        <v>14</v>
      </c>
      <c r="E86" t="s">
        <v>645</v>
      </c>
      <c r="F86" t="s">
        <v>672</v>
      </c>
      <c r="G86" t="b">
        <v>1</v>
      </c>
      <c r="H86" t="b">
        <v>0</v>
      </c>
      <c r="I86" t="s">
        <v>539</v>
      </c>
      <c r="J86" t="s">
        <v>540</v>
      </c>
      <c r="K86" t="s">
        <v>541</v>
      </c>
      <c r="L86" t="s">
        <v>542</v>
      </c>
      <c r="M86">
        <v>9900283898</v>
      </c>
      <c r="N86" t="s">
        <v>647</v>
      </c>
    </row>
    <row r="87" spans="1:14" ht="15.75" customHeight="1" x14ac:dyDescent="0.2">
      <c r="A87" s="481">
        <v>1016</v>
      </c>
      <c r="B87" t="s">
        <v>536</v>
      </c>
      <c r="C87">
        <v>11881</v>
      </c>
      <c r="D87" t="s">
        <v>96</v>
      </c>
      <c r="E87" t="s">
        <v>548</v>
      </c>
      <c r="F87" t="s">
        <v>673</v>
      </c>
      <c r="G87" t="b">
        <v>1</v>
      </c>
      <c r="H87" t="b">
        <v>0</v>
      </c>
      <c r="I87" t="s">
        <v>539</v>
      </c>
      <c r="J87" t="s">
        <v>540</v>
      </c>
      <c r="K87" t="s">
        <v>541</v>
      </c>
      <c r="L87" t="s">
        <v>542</v>
      </c>
      <c r="M87">
        <v>9900283898</v>
      </c>
      <c r="N87" t="s">
        <v>550</v>
      </c>
    </row>
    <row r="88" spans="1:14" ht="15.75" customHeight="1" x14ac:dyDescent="0.2">
      <c r="A88" s="481">
        <v>1016</v>
      </c>
      <c r="B88" t="s">
        <v>536</v>
      </c>
      <c r="C88">
        <v>11880</v>
      </c>
      <c r="D88" t="s">
        <v>95</v>
      </c>
      <c r="E88" t="s">
        <v>548</v>
      </c>
      <c r="F88" t="s">
        <v>674</v>
      </c>
      <c r="G88" t="b">
        <v>1</v>
      </c>
      <c r="H88" t="b">
        <v>0</v>
      </c>
      <c r="I88" t="s">
        <v>539</v>
      </c>
      <c r="J88" t="s">
        <v>540</v>
      </c>
      <c r="K88" t="s">
        <v>541</v>
      </c>
      <c r="L88" t="s">
        <v>542</v>
      </c>
      <c r="M88">
        <v>9900283898</v>
      </c>
      <c r="N88" t="s">
        <v>550</v>
      </c>
    </row>
    <row r="89" spans="1:14" ht="15.75" customHeight="1" x14ac:dyDescent="0.2">
      <c r="A89" s="481">
        <v>1016</v>
      </c>
      <c r="B89" t="s">
        <v>536</v>
      </c>
      <c r="C89">
        <v>11879</v>
      </c>
      <c r="D89" t="s">
        <v>94</v>
      </c>
      <c r="E89" t="s">
        <v>548</v>
      </c>
      <c r="F89" t="s">
        <v>675</v>
      </c>
      <c r="G89" t="b">
        <v>1</v>
      </c>
      <c r="H89" t="b">
        <v>0</v>
      </c>
      <c r="I89" t="s">
        <v>539</v>
      </c>
      <c r="J89" t="s">
        <v>540</v>
      </c>
      <c r="K89" t="s">
        <v>541</v>
      </c>
      <c r="L89" t="s">
        <v>542</v>
      </c>
      <c r="M89">
        <v>9900283898</v>
      </c>
      <c r="N89" t="s">
        <v>550</v>
      </c>
    </row>
    <row r="90" spans="1:14" ht="15.75" customHeight="1" x14ac:dyDescent="0.2">
      <c r="A90" s="481">
        <v>1016</v>
      </c>
      <c r="B90" t="s">
        <v>536</v>
      </c>
      <c r="C90">
        <v>11878</v>
      </c>
      <c r="D90" t="s">
        <v>24</v>
      </c>
      <c r="E90" t="s">
        <v>548</v>
      </c>
      <c r="F90" t="s">
        <v>676</v>
      </c>
      <c r="G90" t="b">
        <v>1</v>
      </c>
      <c r="H90" t="b">
        <v>0</v>
      </c>
      <c r="I90" t="s">
        <v>539</v>
      </c>
      <c r="J90" t="s">
        <v>540</v>
      </c>
      <c r="K90" t="s">
        <v>541</v>
      </c>
      <c r="L90" t="s">
        <v>542</v>
      </c>
      <c r="M90">
        <v>9900283898</v>
      </c>
      <c r="N90" t="s">
        <v>550</v>
      </c>
    </row>
    <row r="91" spans="1:14" ht="15.75" customHeight="1" x14ac:dyDescent="0.2">
      <c r="A91" s="481">
        <v>1016</v>
      </c>
      <c r="B91" t="s">
        <v>536</v>
      </c>
      <c r="C91">
        <v>11877</v>
      </c>
      <c r="D91" t="s">
        <v>93</v>
      </c>
      <c r="E91" t="s">
        <v>548</v>
      </c>
      <c r="F91" t="s">
        <v>677</v>
      </c>
      <c r="G91" t="b">
        <v>1</v>
      </c>
      <c r="H91" t="b">
        <v>0</v>
      </c>
      <c r="I91" t="s">
        <v>539</v>
      </c>
      <c r="J91" t="s">
        <v>540</v>
      </c>
      <c r="K91" t="s">
        <v>541</v>
      </c>
      <c r="L91" t="s">
        <v>542</v>
      </c>
      <c r="M91">
        <v>9900283898</v>
      </c>
      <c r="N91" t="s">
        <v>550</v>
      </c>
    </row>
    <row r="92" spans="1:14" ht="15.75" customHeight="1" x14ac:dyDescent="0.2">
      <c r="A92" s="481">
        <v>1016</v>
      </c>
      <c r="B92" t="s">
        <v>536</v>
      </c>
      <c r="C92">
        <v>11874</v>
      </c>
      <c r="D92" t="s">
        <v>90</v>
      </c>
      <c r="E92" t="s">
        <v>548</v>
      </c>
      <c r="F92" t="s">
        <v>678</v>
      </c>
      <c r="G92" t="b">
        <v>1</v>
      </c>
      <c r="H92" t="b">
        <v>0</v>
      </c>
      <c r="I92" t="s">
        <v>539</v>
      </c>
      <c r="J92" t="s">
        <v>540</v>
      </c>
      <c r="K92" t="s">
        <v>541</v>
      </c>
      <c r="L92" t="s">
        <v>542</v>
      </c>
      <c r="M92">
        <v>9900283898</v>
      </c>
      <c r="N92" t="s">
        <v>550</v>
      </c>
    </row>
    <row r="93" spans="1:14" ht="15.75" customHeight="1" x14ac:dyDescent="0.2">
      <c r="A93" s="481">
        <v>1016</v>
      </c>
      <c r="B93" t="s">
        <v>536</v>
      </c>
      <c r="C93">
        <v>11869</v>
      </c>
      <c r="D93" t="s">
        <v>85</v>
      </c>
      <c r="E93" t="s">
        <v>548</v>
      </c>
      <c r="F93" t="s">
        <v>679</v>
      </c>
      <c r="G93" t="b">
        <v>1</v>
      </c>
      <c r="H93" t="b">
        <v>0</v>
      </c>
      <c r="I93" t="s">
        <v>539</v>
      </c>
      <c r="J93" t="s">
        <v>540</v>
      </c>
      <c r="K93" t="s">
        <v>541</v>
      </c>
      <c r="L93" t="s">
        <v>542</v>
      </c>
      <c r="M93">
        <v>9900283898</v>
      </c>
      <c r="N93" t="s">
        <v>550</v>
      </c>
    </row>
    <row r="94" spans="1:14" ht="15.75" customHeight="1" x14ac:dyDescent="0.2">
      <c r="A94" s="481">
        <v>1016</v>
      </c>
      <c r="B94" t="s">
        <v>536</v>
      </c>
      <c r="C94">
        <v>11866</v>
      </c>
      <c r="D94" t="s">
        <v>18</v>
      </c>
      <c r="E94" t="s">
        <v>548</v>
      </c>
      <c r="F94" t="s">
        <v>680</v>
      </c>
      <c r="G94" t="b">
        <v>1</v>
      </c>
      <c r="H94" t="b">
        <v>0</v>
      </c>
      <c r="I94" t="s">
        <v>539</v>
      </c>
      <c r="J94" t="s">
        <v>540</v>
      </c>
      <c r="K94" t="s">
        <v>541</v>
      </c>
      <c r="L94" t="s">
        <v>542</v>
      </c>
      <c r="M94">
        <v>9900283898</v>
      </c>
      <c r="N94" t="s">
        <v>550</v>
      </c>
    </row>
    <row r="95" spans="1:14" ht="15.75" customHeight="1" x14ac:dyDescent="0.2">
      <c r="A95" s="481">
        <v>1016</v>
      </c>
      <c r="B95" t="s">
        <v>536</v>
      </c>
      <c r="C95">
        <v>11863</v>
      </c>
      <c r="D95" t="s">
        <v>81</v>
      </c>
      <c r="E95" t="s">
        <v>548</v>
      </c>
      <c r="F95" t="s">
        <v>681</v>
      </c>
      <c r="G95" t="b">
        <v>1</v>
      </c>
      <c r="H95" t="b">
        <v>0</v>
      </c>
      <c r="I95" t="s">
        <v>539</v>
      </c>
      <c r="J95" t="s">
        <v>540</v>
      </c>
      <c r="K95" t="s">
        <v>541</v>
      </c>
      <c r="L95" t="s">
        <v>542</v>
      </c>
      <c r="M95">
        <v>9900283898</v>
      </c>
      <c r="N95" t="s">
        <v>550</v>
      </c>
    </row>
    <row r="96" spans="1:14" ht="15.75" customHeight="1" x14ac:dyDescent="0.2">
      <c r="A96" s="481">
        <v>1016</v>
      </c>
      <c r="B96" t="s">
        <v>536</v>
      </c>
      <c r="C96">
        <v>11862</v>
      </c>
      <c r="D96" t="s">
        <v>80</v>
      </c>
      <c r="E96" t="s">
        <v>548</v>
      </c>
      <c r="F96" t="s">
        <v>682</v>
      </c>
      <c r="G96" t="b">
        <v>1</v>
      </c>
      <c r="H96" t="b">
        <v>0</v>
      </c>
      <c r="I96" t="s">
        <v>539</v>
      </c>
      <c r="J96" t="s">
        <v>540</v>
      </c>
      <c r="K96" t="s">
        <v>541</v>
      </c>
      <c r="L96" t="s">
        <v>542</v>
      </c>
      <c r="M96">
        <v>9900283898</v>
      </c>
      <c r="N96" t="s">
        <v>550</v>
      </c>
    </row>
    <row r="97" spans="1:14" ht="15.75" customHeight="1" x14ac:dyDescent="0.2">
      <c r="A97" s="481">
        <v>1016</v>
      </c>
      <c r="B97" t="s">
        <v>536</v>
      </c>
      <c r="C97">
        <v>11860</v>
      </c>
      <c r="D97" t="s">
        <v>78</v>
      </c>
      <c r="E97" t="s">
        <v>548</v>
      </c>
      <c r="F97" t="s">
        <v>683</v>
      </c>
      <c r="G97" t="b">
        <v>1</v>
      </c>
      <c r="H97" t="b">
        <v>0</v>
      </c>
      <c r="I97" t="s">
        <v>539</v>
      </c>
      <c r="J97" t="s">
        <v>540</v>
      </c>
      <c r="K97" t="s">
        <v>541</v>
      </c>
      <c r="L97" t="s">
        <v>542</v>
      </c>
      <c r="M97">
        <v>9900283898</v>
      </c>
      <c r="N97" t="s">
        <v>550</v>
      </c>
    </row>
    <row r="98" spans="1:14" ht="15.75" customHeight="1" x14ac:dyDescent="0.2">
      <c r="A98" s="481">
        <v>1016</v>
      </c>
      <c r="B98" t="s">
        <v>536</v>
      </c>
      <c r="C98">
        <v>11859</v>
      </c>
      <c r="D98" t="s">
        <v>77</v>
      </c>
      <c r="E98" t="s">
        <v>548</v>
      </c>
      <c r="F98" t="s">
        <v>684</v>
      </c>
      <c r="G98" t="b">
        <v>1</v>
      </c>
      <c r="H98" t="b">
        <v>0</v>
      </c>
      <c r="I98" t="s">
        <v>539</v>
      </c>
      <c r="J98" t="s">
        <v>540</v>
      </c>
      <c r="K98" t="s">
        <v>541</v>
      </c>
      <c r="L98" t="s">
        <v>542</v>
      </c>
      <c r="M98">
        <v>9900283898</v>
      </c>
      <c r="N98" t="s">
        <v>550</v>
      </c>
    </row>
    <row r="99" spans="1:14" ht="15.75" customHeight="1" x14ac:dyDescent="0.2">
      <c r="A99" s="481">
        <v>1016</v>
      </c>
      <c r="B99" t="s">
        <v>536</v>
      </c>
      <c r="C99">
        <v>14046</v>
      </c>
      <c r="D99" t="s">
        <v>685</v>
      </c>
      <c r="E99" t="s">
        <v>561</v>
      </c>
      <c r="F99" t="s">
        <v>686</v>
      </c>
      <c r="G99" t="b">
        <v>1</v>
      </c>
      <c r="H99" t="b">
        <v>0</v>
      </c>
      <c r="I99" t="s">
        <v>539</v>
      </c>
      <c r="J99" t="s">
        <v>540</v>
      </c>
      <c r="K99" t="s">
        <v>541</v>
      </c>
      <c r="L99" t="s">
        <v>542</v>
      </c>
      <c r="M99">
        <v>9900283898</v>
      </c>
      <c r="N99" t="s">
        <v>563</v>
      </c>
    </row>
    <row r="100" spans="1:14" ht="15.75" customHeight="1" x14ac:dyDescent="0.2">
      <c r="A100" s="481">
        <v>1016</v>
      </c>
      <c r="B100" t="s">
        <v>536</v>
      </c>
      <c r="C100">
        <v>34156</v>
      </c>
      <c r="D100" t="s">
        <v>534</v>
      </c>
      <c r="E100" t="s">
        <v>558</v>
      </c>
      <c r="F100" t="s">
        <v>687</v>
      </c>
      <c r="G100" t="b">
        <v>1</v>
      </c>
      <c r="H100" t="b">
        <v>0</v>
      </c>
      <c r="I100" t="s">
        <v>539</v>
      </c>
      <c r="J100" t="s">
        <v>540</v>
      </c>
      <c r="K100" t="s">
        <v>541</v>
      </c>
      <c r="L100" t="s">
        <v>542</v>
      </c>
      <c r="M100">
        <v>9900283898</v>
      </c>
      <c r="N100" t="s">
        <v>560</v>
      </c>
    </row>
    <row r="101" spans="1:14" ht="15.75" customHeight="1" x14ac:dyDescent="0.2">
      <c r="A101" s="481">
        <v>1016</v>
      </c>
      <c r="B101" t="s">
        <v>536</v>
      </c>
      <c r="C101">
        <v>35160</v>
      </c>
      <c r="D101" t="s">
        <v>136</v>
      </c>
      <c r="E101" t="s">
        <v>548</v>
      </c>
      <c r="F101" t="s">
        <v>688</v>
      </c>
      <c r="G101" t="b">
        <v>1</v>
      </c>
      <c r="H101" t="b">
        <v>0</v>
      </c>
      <c r="I101" t="s">
        <v>539</v>
      </c>
      <c r="J101" t="s">
        <v>540</v>
      </c>
      <c r="K101" t="s">
        <v>541</v>
      </c>
      <c r="L101" t="s">
        <v>542</v>
      </c>
      <c r="M101">
        <v>9900283898</v>
      </c>
      <c r="N101" t="s">
        <v>550</v>
      </c>
    </row>
    <row r="102" spans="1:14" ht="15.75" customHeight="1" x14ac:dyDescent="0.2">
      <c r="A102" s="481">
        <v>1016</v>
      </c>
      <c r="B102" t="s">
        <v>536</v>
      </c>
      <c r="C102">
        <v>35159</v>
      </c>
      <c r="D102" t="s">
        <v>131</v>
      </c>
      <c r="E102" t="s">
        <v>548</v>
      </c>
      <c r="F102" t="s">
        <v>689</v>
      </c>
      <c r="G102" t="b">
        <v>1</v>
      </c>
      <c r="H102" t="b">
        <v>0</v>
      </c>
      <c r="I102" t="s">
        <v>539</v>
      </c>
      <c r="J102" t="s">
        <v>540</v>
      </c>
      <c r="K102" t="s">
        <v>541</v>
      </c>
      <c r="L102" t="s">
        <v>542</v>
      </c>
      <c r="M102">
        <v>9900283898</v>
      </c>
      <c r="N102" t="s">
        <v>550</v>
      </c>
    </row>
    <row r="103" spans="1:14" ht="15.75" customHeight="1" x14ac:dyDescent="0.2">
      <c r="A103" s="481">
        <v>1016</v>
      </c>
      <c r="B103" t="s">
        <v>536</v>
      </c>
      <c r="C103">
        <v>11905</v>
      </c>
      <c r="D103" t="s">
        <v>690</v>
      </c>
      <c r="E103" t="s">
        <v>548</v>
      </c>
      <c r="F103" t="s">
        <v>691</v>
      </c>
      <c r="G103" t="b">
        <v>1</v>
      </c>
      <c r="H103" t="b">
        <v>0</v>
      </c>
      <c r="I103" t="s">
        <v>539</v>
      </c>
      <c r="J103" t="s">
        <v>540</v>
      </c>
      <c r="K103" t="s">
        <v>541</v>
      </c>
      <c r="L103" t="s">
        <v>542</v>
      </c>
      <c r="M103">
        <v>9900283898</v>
      </c>
      <c r="N103" t="s">
        <v>550</v>
      </c>
    </row>
    <row r="104" spans="1:14" ht="15.75" customHeight="1" x14ac:dyDescent="0.2">
      <c r="A104" s="481">
        <v>1016</v>
      </c>
      <c r="B104" t="s">
        <v>536</v>
      </c>
      <c r="C104">
        <v>14063</v>
      </c>
      <c r="D104" t="s">
        <v>516</v>
      </c>
      <c r="E104" t="s">
        <v>551</v>
      </c>
      <c r="F104" t="s">
        <v>692</v>
      </c>
      <c r="G104" t="b">
        <v>1</v>
      </c>
      <c r="H104" t="b">
        <v>0</v>
      </c>
      <c r="I104" t="s">
        <v>539</v>
      </c>
      <c r="J104" t="s">
        <v>540</v>
      </c>
      <c r="K104" t="s">
        <v>541</v>
      </c>
      <c r="L104" t="s">
        <v>542</v>
      </c>
      <c r="M104">
        <v>9900283898</v>
      </c>
      <c r="N104" t="s">
        <v>553</v>
      </c>
    </row>
    <row r="105" spans="1:14" ht="15.75" customHeight="1" x14ac:dyDescent="0.2">
      <c r="A105" s="481">
        <v>1016</v>
      </c>
      <c r="B105" t="s">
        <v>536</v>
      </c>
      <c r="C105">
        <v>14062</v>
      </c>
      <c r="D105" t="s">
        <v>515</v>
      </c>
      <c r="E105" t="s">
        <v>551</v>
      </c>
      <c r="F105" t="s">
        <v>693</v>
      </c>
      <c r="G105" t="b">
        <v>1</v>
      </c>
      <c r="H105" t="b">
        <v>0</v>
      </c>
      <c r="I105" t="s">
        <v>539</v>
      </c>
      <c r="J105" t="s">
        <v>540</v>
      </c>
      <c r="K105" t="s">
        <v>541</v>
      </c>
      <c r="L105" t="s">
        <v>542</v>
      </c>
      <c r="M105">
        <v>9900283898</v>
      </c>
      <c r="N105" t="s">
        <v>553</v>
      </c>
    </row>
    <row r="106" spans="1:14" ht="15.75" customHeight="1" x14ac:dyDescent="0.2">
      <c r="A106" s="481">
        <v>1016</v>
      </c>
      <c r="B106" t="s">
        <v>536</v>
      </c>
      <c r="C106">
        <v>14060</v>
      </c>
      <c r="D106" t="s">
        <v>513</v>
      </c>
      <c r="E106" t="s">
        <v>551</v>
      </c>
      <c r="F106" t="s">
        <v>694</v>
      </c>
      <c r="G106" t="b">
        <v>1</v>
      </c>
      <c r="H106" t="b">
        <v>0</v>
      </c>
      <c r="I106" t="s">
        <v>539</v>
      </c>
      <c r="J106" t="s">
        <v>540</v>
      </c>
      <c r="K106" t="s">
        <v>541</v>
      </c>
      <c r="L106" t="s">
        <v>542</v>
      </c>
      <c r="M106">
        <v>9900283898</v>
      </c>
      <c r="N106" t="s">
        <v>553</v>
      </c>
    </row>
    <row r="107" spans="1:14" ht="15.75" customHeight="1" x14ac:dyDescent="0.2">
      <c r="A107" s="481">
        <v>1016</v>
      </c>
      <c r="B107" t="s">
        <v>536</v>
      </c>
      <c r="C107">
        <v>14061</v>
      </c>
      <c r="D107" t="s">
        <v>514</v>
      </c>
      <c r="E107" t="s">
        <v>551</v>
      </c>
      <c r="F107" t="s">
        <v>695</v>
      </c>
      <c r="G107" t="b">
        <v>1</v>
      </c>
      <c r="H107" t="b">
        <v>0</v>
      </c>
      <c r="I107" t="s">
        <v>539</v>
      </c>
      <c r="J107" t="s">
        <v>540</v>
      </c>
      <c r="K107" t="s">
        <v>541</v>
      </c>
      <c r="L107" t="s">
        <v>542</v>
      </c>
      <c r="M107">
        <v>9900283898</v>
      </c>
      <c r="N107" t="s">
        <v>553</v>
      </c>
    </row>
    <row r="108" spans="1:14" ht="15.75" customHeight="1" x14ac:dyDescent="0.2">
      <c r="A108" s="481">
        <v>1016</v>
      </c>
      <c r="B108" t="s">
        <v>536</v>
      </c>
      <c r="C108">
        <v>14013</v>
      </c>
      <c r="D108" t="s">
        <v>696</v>
      </c>
      <c r="E108" t="s">
        <v>697</v>
      </c>
      <c r="F108" t="s">
        <v>698</v>
      </c>
      <c r="G108" t="b">
        <v>1</v>
      </c>
      <c r="H108" t="b">
        <v>0</v>
      </c>
      <c r="I108" t="s">
        <v>539</v>
      </c>
      <c r="J108" t="s">
        <v>540</v>
      </c>
      <c r="K108" t="s">
        <v>541</v>
      </c>
      <c r="L108" t="s">
        <v>542</v>
      </c>
      <c r="M108">
        <v>9900283898</v>
      </c>
      <c r="N108" t="s">
        <v>563</v>
      </c>
    </row>
    <row r="109" spans="1:14" ht="15.75" customHeight="1" x14ac:dyDescent="0.2">
      <c r="A109" s="481">
        <v>1016</v>
      </c>
      <c r="B109" t="s">
        <v>536</v>
      </c>
      <c r="C109">
        <v>14050</v>
      </c>
      <c r="D109" t="s">
        <v>512</v>
      </c>
      <c r="E109" t="s">
        <v>697</v>
      </c>
      <c r="F109" t="s">
        <v>699</v>
      </c>
      <c r="G109" t="b">
        <v>1</v>
      </c>
      <c r="H109" t="b">
        <v>0</v>
      </c>
      <c r="I109" t="s">
        <v>539</v>
      </c>
      <c r="J109" t="s">
        <v>540</v>
      </c>
      <c r="K109" t="s">
        <v>541</v>
      </c>
      <c r="L109" t="s">
        <v>542</v>
      </c>
      <c r="M109">
        <v>9900283898</v>
      </c>
      <c r="N109" t="s">
        <v>563</v>
      </c>
    </row>
    <row r="110" spans="1:14" ht="15.75" customHeight="1" x14ac:dyDescent="0.2">
      <c r="A110" s="481">
        <v>1016</v>
      </c>
      <c r="B110" t="s">
        <v>536</v>
      </c>
      <c r="C110">
        <v>34145</v>
      </c>
      <c r="D110" t="s">
        <v>700</v>
      </c>
      <c r="E110" t="s">
        <v>558</v>
      </c>
      <c r="F110" t="s">
        <v>701</v>
      </c>
      <c r="G110" t="b">
        <v>1</v>
      </c>
      <c r="H110" t="b">
        <v>0</v>
      </c>
      <c r="I110" t="s">
        <v>539</v>
      </c>
      <c r="J110" t="s">
        <v>540</v>
      </c>
      <c r="K110" t="s">
        <v>541</v>
      </c>
      <c r="L110" t="s">
        <v>542</v>
      </c>
      <c r="M110">
        <v>9900283898</v>
      </c>
      <c r="N110" t="s">
        <v>560</v>
      </c>
    </row>
    <row r="111" spans="1:14" ht="15.75" customHeight="1" x14ac:dyDescent="0.2">
      <c r="A111" s="481">
        <v>1016</v>
      </c>
      <c r="B111" t="s">
        <v>536</v>
      </c>
      <c r="C111">
        <v>34146</v>
      </c>
      <c r="D111" t="s">
        <v>702</v>
      </c>
      <c r="E111" t="s">
        <v>558</v>
      </c>
      <c r="F111" t="s">
        <v>703</v>
      </c>
      <c r="G111" t="b">
        <v>1</v>
      </c>
      <c r="H111" t="b">
        <v>0</v>
      </c>
      <c r="I111" t="s">
        <v>539</v>
      </c>
      <c r="J111" t="s">
        <v>540</v>
      </c>
      <c r="K111" t="s">
        <v>541</v>
      </c>
      <c r="L111" t="s">
        <v>542</v>
      </c>
      <c r="M111">
        <v>9900283898</v>
      </c>
      <c r="N111" t="s">
        <v>560</v>
      </c>
    </row>
    <row r="112" spans="1:14" ht="15.75" customHeight="1" x14ac:dyDescent="0.2">
      <c r="A112" s="481">
        <v>1016</v>
      </c>
      <c r="B112" t="s">
        <v>536</v>
      </c>
      <c r="C112">
        <v>34149</v>
      </c>
      <c r="D112" t="s">
        <v>704</v>
      </c>
      <c r="E112" t="s">
        <v>558</v>
      </c>
      <c r="F112" t="s">
        <v>705</v>
      </c>
      <c r="G112" t="b">
        <v>1</v>
      </c>
      <c r="H112" t="b">
        <v>0</v>
      </c>
      <c r="I112" t="s">
        <v>539</v>
      </c>
      <c r="J112" t="s">
        <v>540</v>
      </c>
      <c r="K112" t="s">
        <v>541</v>
      </c>
      <c r="L112" t="s">
        <v>542</v>
      </c>
      <c r="M112">
        <v>9900283898</v>
      </c>
      <c r="N112" t="s">
        <v>560</v>
      </c>
    </row>
    <row r="113" spans="1:14" ht="15.75" customHeight="1" x14ac:dyDescent="0.2">
      <c r="A113" s="481">
        <v>1016</v>
      </c>
      <c r="B113" t="s">
        <v>536</v>
      </c>
      <c r="C113">
        <v>12274</v>
      </c>
      <c r="D113" t="s">
        <v>706</v>
      </c>
      <c r="E113" t="s">
        <v>658</v>
      </c>
      <c r="F113" t="s">
        <v>707</v>
      </c>
      <c r="G113" t="b">
        <v>1</v>
      </c>
      <c r="H113" t="b">
        <v>0</v>
      </c>
      <c r="I113" t="s">
        <v>539</v>
      </c>
      <c r="J113" t="s">
        <v>540</v>
      </c>
      <c r="K113" t="s">
        <v>541</v>
      </c>
      <c r="L113" t="s">
        <v>542</v>
      </c>
      <c r="M113">
        <v>9900283898</v>
      </c>
      <c r="N113" t="s">
        <v>660</v>
      </c>
    </row>
    <row r="114" spans="1:14" ht="15.75" customHeight="1" x14ac:dyDescent="0.2">
      <c r="A114" s="481">
        <v>1016</v>
      </c>
      <c r="B114" t="s">
        <v>536</v>
      </c>
      <c r="C114">
        <v>40237</v>
      </c>
      <c r="D114" t="s">
        <v>31</v>
      </c>
      <c r="E114" t="s">
        <v>537</v>
      </c>
      <c r="F114" t="s">
        <v>708</v>
      </c>
      <c r="G114" t="b">
        <v>1</v>
      </c>
      <c r="H114" t="b">
        <v>0</v>
      </c>
      <c r="I114" t="s">
        <v>539</v>
      </c>
      <c r="J114" t="s">
        <v>540</v>
      </c>
      <c r="K114" t="s">
        <v>541</v>
      </c>
      <c r="L114" t="s">
        <v>542</v>
      </c>
      <c r="M114">
        <v>9900283898</v>
      </c>
      <c r="N114" t="s">
        <v>543</v>
      </c>
    </row>
    <row r="115" spans="1:14" ht="15.75" customHeight="1" x14ac:dyDescent="0.2">
      <c r="A115" s="481">
        <v>1016</v>
      </c>
      <c r="B115" t="s">
        <v>536</v>
      </c>
      <c r="C115">
        <v>40238</v>
      </c>
      <c r="D115" t="s">
        <v>709</v>
      </c>
      <c r="E115" t="s">
        <v>548</v>
      </c>
      <c r="F115" t="s">
        <v>710</v>
      </c>
      <c r="G115" t="b">
        <v>1</v>
      </c>
      <c r="H115" t="b">
        <v>0</v>
      </c>
      <c r="I115" t="s">
        <v>539</v>
      </c>
      <c r="J115" t="s">
        <v>540</v>
      </c>
      <c r="K115" t="s">
        <v>541</v>
      </c>
      <c r="L115" t="s">
        <v>542</v>
      </c>
      <c r="M115">
        <v>9900283898</v>
      </c>
      <c r="N115" t="s">
        <v>550</v>
      </c>
    </row>
    <row r="116" spans="1:14" ht="15.75" customHeight="1" x14ac:dyDescent="0.2">
      <c r="A116" s="481">
        <v>1016</v>
      </c>
      <c r="B116" t="s">
        <v>536</v>
      </c>
      <c r="C116">
        <v>40236</v>
      </c>
      <c r="D116" t="s">
        <v>30</v>
      </c>
      <c r="E116" t="s">
        <v>537</v>
      </c>
      <c r="F116" t="s">
        <v>711</v>
      </c>
      <c r="G116" t="b">
        <v>1</v>
      </c>
      <c r="H116" t="b">
        <v>0</v>
      </c>
      <c r="I116" t="s">
        <v>539</v>
      </c>
      <c r="J116" t="s">
        <v>540</v>
      </c>
      <c r="K116" t="s">
        <v>541</v>
      </c>
      <c r="L116" t="s">
        <v>542</v>
      </c>
      <c r="M116">
        <v>9900283898</v>
      </c>
      <c r="N116" t="s">
        <v>543</v>
      </c>
    </row>
    <row r="117" spans="1:14" ht="15.75" customHeight="1" x14ac:dyDescent="0.2">
      <c r="A117" s="481">
        <v>1016</v>
      </c>
      <c r="B117" t="s">
        <v>536</v>
      </c>
      <c r="C117">
        <v>12446</v>
      </c>
      <c r="D117" t="s">
        <v>712</v>
      </c>
      <c r="E117" t="s">
        <v>548</v>
      </c>
      <c r="F117" t="s">
        <v>713</v>
      </c>
      <c r="G117" t="b">
        <v>1</v>
      </c>
      <c r="H117" t="b">
        <v>0</v>
      </c>
      <c r="I117" t="s">
        <v>539</v>
      </c>
      <c r="J117" t="s">
        <v>540</v>
      </c>
      <c r="K117" t="s">
        <v>541</v>
      </c>
      <c r="L117" t="s">
        <v>542</v>
      </c>
      <c r="M117">
        <v>9900283898</v>
      </c>
      <c r="N117" t="s">
        <v>550</v>
      </c>
    </row>
    <row r="118" spans="1:14" ht="15.75" customHeight="1" x14ac:dyDescent="0.2">
      <c r="A118" s="481">
        <v>1016</v>
      </c>
      <c r="B118" t="s">
        <v>536</v>
      </c>
      <c r="C118">
        <v>41869</v>
      </c>
      <c r="D118" t="s">
        <v>714</v>
      </c>
      <c r="E118" t="s">
        <v>715</v>
      </c>
      <c r="F118" t="s">
        <v>716</v>
      </c>
      <c r="G118" t="b">
        <v>1</v>
      </c>
      <c r="H118" t="b">
        <v>0</v>
      </c>
      <c r="I118" t="s">
        <v>539</v>
      </c>
      <c r="J118" t="s">
        <v>540</v>
      </c>
      <c r="K118" t="s">
        <v>541</v>
      </c>
      <c r="L118" t="s">
        <v>542</v>
      </c>
      <c r="M118">
        <v>9900283898</v>
      </c>
      <c r="N118" t="s">
        <v>660</v>
      </c>
    </row>
    <row r="119" spans="1:14" ht="15.75" customHeight="1" x14ac:dyDescent="0.2">
      <c r="A119" s="481">
        <v>1016</v>
      </c>
      <c r="B119" t="s">
        <v>536</v>
      </c>
      <c r="C119">
        <v>59233</v>
      </c>
      <c r="D119" t="s">
        <v>717</v>
      </c>
      <c r="E119" t="s">
        <v>718</v>
      </c>
      <c r="F119" t="s">
        <v>719</v>
      </c>
      <c r="G119" t="b">
        <v>1</v>
      </c>
      <c r="H119" t="b">
        <v>0</v>
      </c>
      <c r="I119" t="s">
        <v>539</v>
      </c>
      <c r="J119" t="s">
        <v>540</v>
      </c>
      <c r="K119" t="s">
        <v>541</v>
      </c>
      <c r="L119" t="s">
        <v>542</v>
      </c>
      <c r="M119">
        <v>9900283898</v>
      </c>
      <c r="N119" t="s">
        <v>720</v>
      </c>
    </row>
    <row r="120" spans="1:14" ht="15.75" customHeight="1" x14ac:dyDescent="0.2"/>
    <row r="121" spans="1:14" ht="15.75" customHeight="1" x14ac:dyDescent="0.2"/>
    <row r="122" spans="1:14" ht="15.75" customHeight="1" x14ac:dyDescent="0.2"/>
    <row r="123" spans="1:14" ht="15.75" customHeight="1" x14ac:dyDescent="0.2"/>
    <row r="124" spans="1:14" ht="15.75" customHeight="1" x14ac:dyDescent="0.2"/>
    <row r="125" spans="1:14" ht="15.75" customHeight="1" x14ac:dyDescent="0.2"/>
    <row r="126" spans="1:14" ht="15.75" customHeight="1" x14ac:dyDescent="0.2"/>
    <row r="127" spans="1:14" ht="15.75" customHeight="1" x14ac:dyDescent="0.2"/>
    <row r="128" spans="1:14" ht="15.75" customHeight="1" x14ac:dyDescent="0.2"/>
    <row r="129" spans="3:4" ht="15.75" customHeight="1" x14ac:dyDescent="0.2"/>
    <row r="130" spans="3:4" ht="15.75" customHeight="1" x14ac:dyDescent="0.2">
      <c r="C130" s="387"/>
      <c r="D130" s="387"/>
    </row>
    <row r="131" spans="3:4" ht="15.75" customHeight="1" x14ac:dyDescent="0.2"/>
    <row r="132" spans="3:4" ht="15.75" customHeight="1" x14ac:dyDescent="0.2"/>
    <row r="133" spans="3:4" ht="15.75" customHeight="1" x14ac:dyDescent="0.2"/>
    <row r="134" spans="3:4" ht="15.75" customHeight="1" x14ac:dyDescent="0.2"/>
    <row r="135" spans="3:4" ht="15.75" customHeight="1" x14ac:dyDescent="0.2"/>
    <row r="136" spans="3:4" ht="15.75" customHeight="1" x14ac:dyDescent="0.2"/>
    <row r="137" spans="3:4" ht="15.75" customHeight="1" x14ac:dyDescent="0.2"/>
    <row r="138" spans="3:4" ht="15.75" customHeight="1" x14ac:dyDescent="0.2"/>
    <row r="139" spans="3:4" ht="15.75" customHeight="1" x14ac:dyDescent="0.2"/>
    <row r="140" spans="3:4" ht="15.75" customHeight="1" x14ac:dyDescent="0.2"/>
    <row r="141" spans="3:4" ht="15.75" customHeight="1" x14ac:dyDescent="0.2"/>
    <row r="142" spans="3:4" ht="15.75" customHeight="1" x14ac:dyDescent="0.2"/>
    <row r="143" spans="3:4" ht="15.75" customHeight="1" x14ac:dyDescent="0.2"/>
    <row r="144" spans="3: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C1:H1000"/>
  <sheetViews>
    <sheetView workbookViewId="0">
      <selection activeCell="C1" sqref="C1:H1000"/>
    </sheetView>
  </sheetViews>
  <sheetFormatPr defaultColWidth="12.5703125" defaultRowHeight="15" customHeight="1" x14ac:dyDescent="0.2"/>
  <cols>
    <col min="1" max="2" width="12.5703125" customWidth="1"/>
    <col min="3" max="3" width="37.28515625" customWidth="1"/>
    <col min="4" max="6" width="12.5703125" customWidth="1"/>
  </cols>
  <sheetData>
    <row r="1" spans="3:8" ht="15.75" customHeight="1" x14ac:dyDescent="0.2">
      <c r="C1" s="25" t="s">
        <v>476</v>
      </c>
      <c r="D1" s="25" t="s">
        <v>477</v>
      </c>
    </row>
    <row r="2" spans="3:8" ht="15.75" customHeight="1" x14ac:dyDescent="0.2">
      <c r="C2" s="25" t="s">
        <v>478</v>
      </c>
      <c r="D2" s="25">
        <v>9949</v>
      </c>
      <c r="G2" s="25">
        <v>12744</v>
      </c>
      <c r="H2" s="25" t="s">
        <v>74</v>
      </c>
    </row>
    <row r="3" spans="3:8" ht="15.75" customHeight="1" x14ac:dyDescent="0.2">
      <c r="C3" s="25" t="s">
        <v>75</v>
      </c>
      <c r="D3" s="25">
        <v>11857</v>
      </c>
      <c r="G3" s="25">
        <v>11857</v>
      </c>
      <c r="H3" s="25" t="s">
        <v>75</v>
      </c>
    </row>
    <row r="4" spans="3:8" ht="15.75" customHeight="1" x14ac:dyDescent="0.2">
      <c r="C4" s="25" t="s">
        <v>76</v>
      </c>
      <c r="D4" s="25">
        <v>11858</v>
      </c>
      <c r="G4" s="25">
        <v>11858</v>
      </c>
      <c r="H4" s="25" t="s">
        <v>76</v>
      </c>
    </row>
    <row r="5" spans="3:8" ht="15.75" customHeight="1" x14ac:dyDescent="0.2">
      <c r="C5" s="25" t="s">
        <v>77</v>
      </c>
      <c r="D5" s="25">
        <v>11859</v>
      </c>
      <c r="G5" s="25">
        <v>11859</v>
      </c>
      <c r="H5" s="25" t="s">
        <v>77</v>
      </c>
    </row>
    <row r="6" spans="3:8" ht="15.75" customHeight="1" x14ac:dyDescent="0.2">
      <c r="C6" s="25" t="s">
        <v>78</v>
      </c>
      <c r="D6" s="25">
        <v>11860</v>
      </c>
      <c r="G6" s="25">
        <v>11860</v>
      </c>
      <c r="H6" s="25" t="s">
        <v>78</v>
      </c>
    </row>
    <row r="7" spans="3:8" ht="15.75" customHeight="1" x14ac:dyDescent="0.2">
      <c r="C7" s="25" t="s">
        <v>79</v>
      </c>
      <c r="D7" s="25">
        <v>11861</v>
      </c>
      <c r="G7" s="25">
        <v>11861</v>
      </c>
      <c r="H7" s="25" t="s">
        <v>79</v>
      </c>
    </row>
    <row r="8" spans="3:8" ht="15.75" customHeight="1" x14ac:dyDescent="0.2">
      <c r="C8" s="25" t="s">
        <v>80</v>
      </c>
      <c r="D8" s="25">
        <v>11862</v>
      </c>
      <c r="G8" s="25">
        <v>11862</v>
      </c>
      <c r="H8" s="25" t="s">
        <v>80</v>
      </c>
    </row>
    <row r="9" spans="3:8" ht="15.75" customHeight="1" x14ac:dyDescent="0.2">
      <c r="C9" s="25" t="s">
        <v>81</v>
      </c>
      <c r="D9" s="25">
        <v>11863</v>
      </c>
      <c r="G9" s="25">
        <v>11863</v>
      </c>
      <c r="H9" s="25" t="s">
        <v>81</v>
      </c>
    </row>
    <row r="10" spans="3:8" ht="15.75" customHeight="1" x14ac:dyDescent="0.2">
      <c r="C10" s="25" t="s">
        <v>82</v>
      </c>
      <c r="D10" s="25">
        <v>11864</v>
      </c>
      <c r="G10" s="25">
        <v>11864</v>
      </c>
      <c r="H10" s="25" t="s">
        <v>82</v>
      </c>
    </row>
    <row r="11" spans="3:8" ht="15.75" customHeight="1" x14ac:dyDescent="0.2">
      <c r="C11" s="25" t="s">
        <v>454</v>
      </c>
      <c r="D11" s="25">
        <v>11865</v>
      </c>
      <c r="G11" s="25">
        <v>11865</v>
      </c>
      <c r="H11" s="25" t="s">
        <v>454</v>
      </c>
    </row>
    <row r="12" spans="3:8" ht="15.75" customHeight="1" x14ac:dyDescent="0.2">
      <c r="C12" s="25" t="s">
        <v>455</v>
      </c>
      <c r="D12" s="25">
        <v>11866</v>
      </c>
      <c r="G12" s="25">
        <v>11866</v>
      </c>
      <c r="H12" s="25" t="s">
        <v>18</v>
      </c>
    </row>
    <row r="13" spans="3:8" ht="15.75" customHeight="1" x14ac:dyDescent="0.2">
      <c r="C13" s="25" t="s">
        <v>456</v>
      </c>
      <c r="D13" s="25">
        <v>11867</v>
      </c>
      <c r="G13" s="25">
        <v>11867</v>
      </c>
      <c r="H13" s="25" t="s">
        <v>19</v>
      </c>
    </row>
    <row r="14" spans="3:8" ht="15.75" customHeight="1" x14ac:dyDescent="0.2">
      <c r="C14" s="25" t="s">
        <v>84</v>
      </c>
      <c r="D14" s="25">
        <v>11868</v>
      </c>
      <c r="G14" s="25">
        <v>11868</v>
      </c>
      <c r="H14" s="25" t="s">
        <v>84</v>
      </c>
    </row>
    <row r="15" spans="3:8" ht="15.75" customHeight="1" x14ac:dyDescent="0.2">
      <c r="C15" s="25" t="s">
        <v>85</v>
      </c>
      <c r="D15" s="25">
        <v>11869</v>
      </c>
      <c r="G15" s="25">
        <v>11869</v>
      </c>
      <c r="H15" s="25" t="s">
        <v>85</v>
      </c>
    </row>
    <row r="16" spans="3:8" ht="15.75" customHeight="1" x14ac:dyDescent="0.2">
      <c r="C16" s="25" t="s">
        <v>86</v>
      </c>
      <c r="D16" s="25">
        <v>11870</v>
      </c>
      <c r="G16" s="25">
        <v>11870</v>
      </c>
      <c r="H16" s="25" t="s">
        <v>86</v>
      </c>
    </row>
    <row r="17" spans="3:8" ht="15.75" customHeight="1" x14ac:dyDescent="0.2">
      <c r="C17" s="25" t="s">
        <v>87</v>
      </c>
      <c r="D17" s="25">
        <v>11871</v>
      </c>
      <c r="G17" s="25">
        <v>11871</v>
      </c>
      <c r="H17" s="25" t="s">
        <v>87</v>
      </c>
    </row>
    <row r="18" spans="3:8" ht="15.75" customHeight="1" x14ac:dyDescent="0.2">
      <c r="C18" s="25" t="s">
        <v>88</v>
      </c>
      <c r="D18" s="25">
        <v>11872</v>
      </c>
      <c r="G18" s="25">
        <v>11872</v>
      </c>
      <c r="H18" s="25" t="s">
        <v>88</v>
      </c>
    </row>
    <row r="19" spans="3:8" ht="15.75" customHeight="1" x14ac:dyDescent="0.2">
      <c r="C19" s="25" t="s">
        <v>89</v>
      </c>
      <c r="D19" s="25">
        <v>11873</v>
      </c>
      <c r="G19" s="25">
        <v>11873</v>
      </c>
      <c r="H19" s="25" t="s">
        <v>89</v>
      </c>
    </row>
    <row r="20" spans="3:8" ht="15.75" customHeight="1" x14ac:dyDescent="0.2">
      <c r="C20" s="25" t="s">
        <v>90</v>
      </c>
      <c r="D20" s="25">
        <v>11874</v>
      </c>
      <c r="G20" s="25">
        <v>11874</v>
      </c>
      <c r="H20" s="25" t="s">
        <v>90</v>
      </c>
    </row>
    <row r="21" spans="3:8" ht="15.75" customHeight="1" x14ac:dyDescent="0.2">
      <c r="C21" s="25" t="s">
        <v>91</v>
      </c>
      <c r="D21" s="25">
        <v>11875</v>
      </c>
      <c r="G21" s="25">
        <v>11875</v>
      </c>
      <c r="H21" s="25" t="s">
        <v>91</v>
      </c>
    </row>
    <row r="22" spans="3:8" ht="15.75" customHeight="1" x14ac:dyDescent="0.2">
      <c r="C22" s="25" t="s">
        <v>92</v>
      </c>
      <c r="D22" s="25">
        <v>11876</v>
      </c>
      <c r="G22" s="25">
        <v>11876</v>
      </c>
      <c r="H22" s="25" t="s">
        <v>92</v>
      </c>
    </row>
    <row r="23" spans="3:8" ht="15.75" customHeight="1" x14ac:dyDescent="0.2">
      <c r="C23" s="25" t="s">
        <v>93</v>
      </c>
      <c r="D23" s="25">
        <v>11877</v>
      </c>
      <c r="G23" s="25">
        <v>11877</v>
      </c>
      <c r="H23" s="25" t="s">
        <v>93</v>
      </c>
    </row>
    <row r="24" spans="3:8" ht="15.75" customHeight="1" x14ac:dyDescent="0.2">
      <c r="C24" s="25" t="s">
        <v>140</v>
      </c>
      <c r="D24" s="25">
        <v>11878</v>
      </c>
      <c r="G24" s="25">
        <v>11878</v>
      </c>
      <c r="H24" s="25" t="s">
        <v>140</v>
      </c>
    </row>
    <row r="25" spans="3:8" ht="15.75" customHeight="1" x14ac:dyDescent="0.2">
      <c r="C25" s="25" t="s">
        <v>94</v>
      </c>
      <c r="D25" s="25">
        <v>11879</v>
      </c>
      <c r="G25" s="25">
        <v>11879</v>
      </c>
      <c r="H25" s="25" t="s">
        <v>94</v>
      </c>
    </row>
    <row r="26" spans="3:8" ht="15.75" customHeight="1" x14ac:dyDescent="0.2">
      <c r="C26" s="25" t="s">
        <v>95</v>
      </c>
      <c r="D26" s="25">
        <v>11880</v>
      </c>
      <c r="G26" s="25">
        <v>11880</v>
      </c>
      <c r="H26" s="25" t="s">
        <v>95</v>
      </c>
    </row>
    <row r="27" spans="3:8" ht="15.75" customHeight="1" x14ac:dyDescent="0.2">
      <c r="C27" s="25" t="s">
        <v>96</v>
      </c>
      <c r="D27" s="25">
        <v>11881</v>
      </c>
      <c r="G27" s="25">
        <v>11881</v>
      </c>
      <c r="H27" s="25" t="s">
        <v>96</v>
      </c>
    </row>
    <row r="28" spans="3:8" ht="15.75" customHeight="1" x14ac:dyDescent="0.2">
      <c r="C28" s="25" t="s">
        <v>458</v>
      </c>
      <c r="D28" s="25">
        <v>11882</v>
      </c>
      <c r="G28" s="25">
        <v>11882</v>
      </c>
      <c r="H28" s="25" t="s">
        <v>97</v>
      </c>
    </row>
    <row r="29" spans="3:8" ht="15.75" customHeight="1" x14ac:dyDescent="0.2">
      <c r="C29" s="25" t="s">
        <v>98</v>
      </c>
      <c r="D29" s="25">
        <v>11883</v>
      </c>
      <c r="G29" s="25">
        <v>11883</v>
      </c>
      <c r="H29" s="25" t="s">
        <v>98</v>
      </c>
    </row>
    <row r="30" spans="3:8" ht="15.75" customHeight="1" x14ac:dyDescent="0.2">
      <c r="C30" s="25" t="s">
        <v>99</v>
      </c>
      <c r="D30" s="25">
        <v>11884</v>
      </c>
      <c r="G30" s="25">
        <v>11884</v>
      </c>
      <c r="H30" s="25" t="s">
        <v>99</v>
      </c>
    </row>
    <row r="31" spans="3:8" ht="15.75" customHeight="1" x14ac:dyDescent="0.2">
      <c r="C31" s="25" t="s">
        <v>100</v>
      </c>
      <c r="D31" s="25">
        <v>11885</v>
      </c>
      <c r="G31" s="25">
        <v>11885</v>
      </c>
      <c r="H31" s="25" t="s">
        <v>100</v>
      </c>
    </row>
    <row r="32" spans="3:8" ht="15.75" customHeight="1" x14ac:dyDescent="0.2">
      <c r="C32" s="25" t="s">
        <v>101</v>
      </c>
      <c r="D32" s="25">
        <v>11886</v>
      </c>
      <c r="G32" s="25">
        <v>11886</v>
      </c>
      <c r="H32" s="25" t="s">
        <v>101</v>
      </c>
    </row>
    <row r="33" spans="3:8" ht="15.75" customHeight="1" x14ac:dyDescent="0.2">
      <c r="C33" s="25" t="s">
        <v>102</v>
      </c>
      <c r="D33" s="25">
        <v>11887</v>
      </c>
      <c r="G33" s="25">
        <v>11887</v>
      </c>
      <c r="H33" s="25" t="s">
        <v>102</v>
      </c>
    </row>
    <row r="34" spans="3:8" ht="15.75" customHeight="1" x14ac:dyDescent="0.2">
      <c r="C34" s="25" t="s">
        <v>103</v>
      </c>
      <c r="D34" s="25">
        <v>11888</v>
      </c>
      <c r="G34" s="25">
        <v>11888</v>
      </c>
      <c r="H34" s="25" t="s">
        <v>103</v>
      </c>
    </row>
    <row r="35" spans="3:8" ht="15.75" customHeight="1" x14ac:dyDescent="0.2">
      <c r="C35" s="25" t="s">
        <v>104</v>
      </c>
      <c r="D35" s="25">
        <v>11889</v>
      </c>
      <c r="G35" s="25">
        <v>11889</v>
      </c>
      <c r="H35" s="25" t="s">
        <v>104</v>
      </c>
    </row>
    <row r="36" spans="3:8" ht="15.75" customHeight="1" x14ac:dyDescent="0.2">
      <c r="C36" s="25" t="s">
        <v>105</v>
      </c>
      <c r="D36" s="25">
        <v>11890</v>
      </c>
      <c r="G36" s="25">
        <v>11890</v>
      </c>
      <c r="H36" s="25" t="s">
        <v>105</v>
      </c>
    </row>
    <row r="37" spans="3:8" ht="15.75" customHeight="1" x14ac:dyDescent="0.2">
      <c r="C37" s="25" t="s">
        <v>14</v>
      </c>
      <c r="D37" s="25">
        <v>11891</v>
      </c>
      <c r="G37" s="25">
        <v>11891</v>
      </c>
      <c r="H37" s="25" t="s">
        <v>14</v>
      </c>
    </row>
    <row r="38" spans="3:8" ht="15.75" customHeight="1" x14ac:dyDescent="0.2">
      <c r="C38" s="25" t="s">
        <v>16</v>
      </c>
      <c r="D38" s="25">
        <v>11892</v>
      </c>
      <c r="G38" s="25">
        <v>11892</v>
      </c>
      <c r="H38" s="25" t="s">
        <v>16</v>
      </c>
    </row>
    <row r="39" spans="3:8" ht="15.75" customHeight="1" x14ac:dyDescent="0.2">
      <c r="C39" s="25" t="s">
        <v>15</v>
      </c>
      <c r="D39" s="25">
        <v>11893</v>
      </c>
      <c r="G39" s="25">
        <v>11893</v>
      </c>
      <c r="H39" s="25" t="s">
        <v>15</v>
      </c>
    </row>
    <row r="40" spans="3:8" ht="15.75" customHeight="1" x14ac:dyDescent="0.2">
      <c r="C40" s="25" t="s">
        <v>106</v>
      </c>
      <c r="D40" s="25">
        <v>11894</v>
      </c>
      <c r="G40" s="25">
        <v>11894</v>
      </c>
      <c r="H40" s="25" t="s">
        <v>106</v>
      </c>
    </row>
    <row r="41" spans="3:8" ht="15.75" customHeight="1" x14ac:dyDescent="0.2">
      <c r="C41" s="25" t="s">
        <v>107</v>
      </c>
      <c r="D41" s="25">
        <v>11895</v>
      </c>
      <c r="G41" s="25">
        <v>11895</v>
      </c>
      <c r="H41" s="25" t="s">
        <v>107</v>
      </c>
    </row>
    <row r="42" spans="3:8" ht="15.75" customHeight="1" x14ac:dyDescent="0.2">
      <c r="C42" s="25" t="s">
        <v>108</v>
      </c>
      <c r="D42" s="25">
        <v>11896</v>
      </c>
      <c r="G42" s="25">
        <v>11896</v>
      </c>
      <c r="H42" s="25" t="s">
        <v>108</v>
      </c>
    </row>
    <row r="43" spans="3:8" ht="15.75" customHeight="1" x14ac:dyDescent="0.2">
      <c r="C43" s="25" t="s">
        <v>53</v>
      </c>
      <c r="D43" s="25">
        <v>11897</v>
      </c>
      <c r="G43" s="25">
        <v>11897</v>
      </c>
      <c r="H43" s="25" t="s">
        <v>53</v>
      </c>
    </row>
    <row r="44" spans="3:8" ht="15.75" customHeight="1" x14ac:dyDescent="0.2">
      <c r="C44" s="25" t="s">
        <v>109</v>
      </c>
      <c r="D44" s="25">
        <v>11898</v>
      </c>
      <c r="G44" s="25">
        <v>11898</v>
      </c>
      <c r="H44" s="25" t="s">
        <v>109</v>
      </c>
    </row>
    <row r="45" spans="3:8" ht="15.75" customHeight="1" x14ac:dyDescent="0.2">
      <c r="C45" s="25" t="s">
        <v>110</v>
      </c>
      <c r="D45" s="25">
        <v>11899</v>
      </c>
      <c r="G45" s="25">
        <v>11899</v>
      </c>
      <c r="H45" s="25" t="s">
        <v>110</v>
      </c>
    </row>
    <row r="46" spans="3:8" ht="15.75" customHeight="1" x14ac:dyDescent="0.2">
      <c r="C46" s="25" t="s">
        <v>111</v>
      </c>
      <c r="D46" s="25">
        <v>11900</v>
      </c>
      <c r="G46" s="25">
        <v>11900</v>
      </c>
      <c r="H46" s="25" t="s">
        <v>111</v>
      </c>
    </row>
    <row r="47" spans="3:8" ht="15.75" customHeight="1" x14ac:dyDescent="0.2">
      <c r="C47" s="25" t="s">
        <v>112</v>
      </c>
      <c r="D47" s="25">
        <v>11901</v>
      </c>
      <c r="G47" s="25">
        <v>11901</v>
      </c>
      <c r="H47" s="25" t="s">
        <v>112</v>
      </c>
    </row>
    <row r="48" spans="3:8" ht="15.75" customHeight="1" x14ac:dyDescent="0.2">
      <c r="C48" s="25" t="s">
        <v>113</v>
      </c>
      <c r="D48" s="25">
        <v>11902</v>
      </c>
      <c r="G48" s="25">
        <v>11902</v>
      </c>
      <c r="H48" s="25" t="s">
        <v>113</v>
      </c>
    </row>
    <row r="49" spans="3:8" ht="15.75" customHeight="1" x14ac:dyDescent="0.2">
      <c r="C49" s="25" t="s">
        <v>114</v>
      </c>
      <c r="D49" s="25">
        <v>11903</v>
      </c>
      <c r="G49" s="25">
        <v>11903</v>
      </c>
      <c r="H49" s="25" t="s">
        <v>114</v>
      </c>
    </row>
    <row r="50" spans="3:8" ht="15.75" customHeight="1" x14ac:dyDescent="0.2">
      <c r="C50" s="25" t="s">
        <v>115</v>
      </c>
      <c r="D50" s="25">
        <v>11904</v>
      </c>
      <c r="G50" s="25">
        <v>11904</v>
      </c>
      <c r="H50" s="25" t="s">
        <v>115</v>
      </c>
    </row>
    <row r="51" spans="3:8" ht="15.75" customHeight="1" x14ac:dyDescent="0.2">
      <c r="C51" s="25" t="s">
        <v>117</v>
      </c>
      <c r="D51" s="25">
        <v>11906</v>
      </c>
    </row>
    <row r="52" spans="3:8" ht="15.75" customHeight="1" x14ac:dyDescent="0.2">
      <c r="C52" s="25" t="s">
        <v>118</v>
      </c>
      <c r="D52" s="25">
        <v>11907</v>
      </c>
      <c r="G52" s="25">
        <v>11906</v>
      </c>
      <c r="H52" s="25" t="s">
        <v>117</v>
      </c>
    </row>
    <row r="53" spans="3:8" ht="15.75" customHeight="1" x14ac:dyDescent="0.2">
      <c r="C53" s="25" t="s">
        <v>119</v>
      </c>
      <c r="D53" s="25">
        <v>11908</v>
      </c>
      <c r="G53" s="25">
        <v>11907</v>
      </c>
      <c r="H53" s="25" t="s">
        <v>118</v>
      </c>
    </row>
    <row r="54" spans="3:8" ht="15.75" customHeight="1" x14ac:dyDescent="0.2">
      <c r="C54" s="25" t="s">
        <v>25</v>
      </c>
      <c r="D54" s="25">
        <v>11912</v>
      </c>
      <c r="G54" s="25">
        <v>11908</v>
      </c>
      <c r="H54" s="25" t="s">
        <v>119</v>
      </c>
    </row>
    <row r="55" spans="3:8" ht="15.75" customHeight="1" x14ac:dyDescent="0.2">
      <c r="C55" s="25" t="s">
        <v>120</v>
      </c>
      <c r="D55" s="25">
        <v>12181</v>
      </c>
    </row>
    <row r="56" spans="3:8" ht="15.75" customHeight="1" x14ac:dyDescent="0.2">
      <c r="C56" s="25" t="s">
        <v>395</v>
      </c>
      <c r="D56" s="25">
        <v>12272</v>
      </c>
    </row>
    <row r="57" spans="3:8" ht="15.75" customHeight="1" x14ac:dyDescent="0.2">
      <c r="C57" s="25" t="s">
        <v>479</v>
      </c>
      <c r="D57" s="25">
        <v>12273</v>
      </c>
    </row>
    <row r="58" spans="3:8" ht="15.75" customHeight="1" x14ac:dyDescent="0.2">
      <c r="C58" s="25" t="s">
        <v>480</v>
      </c>
      <c r="D58" s="25">
        <v>12274</v>
      </c>
      <c r="G58" s="25">
        <v>11912</v>
      </c>
      <c r="H58" s="25" t="s">
        <v>25</v>
      </c>
    </row>
    <row r="59" spans="3:8" ht="15.75" customHeight="1" x14ac:dyDescent="0.2">
      <c r="C59" s="25" t="s">
        <v>481</v>
      </c>
      <c r="D59" s="25">
        <v>12275</v>
      </c>
      <c r="G59" s="25">
        <v>12181</v>
      </c>
      <c r="H59" s="25" t="s">
        <v>120</v>
      </c>
    </row>
    <row r="60" spans="3:8" ht="15.75" customHeight="1" x14ac:dyDescent="0.2">
      <c r="C60" s="25" t="s">
        <v>482</v>
      </c>
      <c r="D60" s="25">
        <v>12276</v>
      </c>
      <c r="G60" s="25">
        <v>12272</v>
      </c>
      <c r="H60" s="25" t="s">
        <v>395</v>
      </c>
    </row>
    <row r="61" spans="3:8" ht="15.75" customHeight="1" x14ac:dyDescent="0.2">
      <c r="C61" s="25" t="s">
        <v>483</v>
      </c>
      <c r="D61" s="25">
        <v>12277</v>
      </c>
      <c r="G61" s="25">
        <v>12817</v>
      </c>
      <c r="H61" s="25" t="s">
        <v>121</v>
      </c>
    </row>
    <row r="62" spans="3:8" ht="15.75" customHeight="1" x14ac:dyDescent="0.2">
      <c r="C62" s="25" t="s">
        <v>484</v>
      </c>
      <c r="D62" s="25">
        <v>12278</v>
      </c>
      <c r="G62" s="25">
        <v>12818</v>
      </c>
      <c r="H62" s="25" t="s">
        <v>122</v>
      </c>
    </row>
    <row r="63" spans="3:8" ht="15.75" customHeight="1" x14ac:dyDescent="0.2">
      <c r="C63" s="25" t="s">
        <v>485</v>
      </c>
      <c r="D63" s="25">
        <v>12279</v>
      </c>
      <c r="G63" s="25">
        <v>13236</v>
      </c>
      <c r="H63" s="25" t="s">
        <v>123</v>
      </c>
    </row>
    <row r="64" spans="3:8" ht="15.75" customHeight="1" x14ac:dyDescent="0.2">
      <c r="C64" s="25" t="s">
        <v>486</v>
      </c>
      <c r="D64" s="25">
        <v>12280</v>
      </c>
      <c r="G64" s="25">
        <v>12819</v>
      </c>
      <c r="H64" s="25" t="s">
        <v>124</v>
      </c>
    </row>
    <row r="65" spans="3:8" ht="15.75" customHeight="1" x14ac:dyDescent="0.2">
      <c r="C65" s="25" t="s">
        <v>487</v>
      </c>
      <c r="D65" s="25">
        <v>12281</v>
      </c>
      <c r="G65" s="25">
        <v>13578</v>
      </c>
      <c r="H65" s="25" t="s">
        <v>125</v>
      </c>
    </row>
    <row r="66" spans="3:8" ht="15.75" customHeight="1" x14ac:dyDescent="0.2">
      <c r="C66" s="25" t="s">
        <v>488</v>
      </c>
      <c r="D66" s="25">
        <v>12282</v>
      </c>
      <c r="G66" s="25">
        <v>13579</v>
      </c>
      <c r="H66" s="25" t="s">
        <v>126</v>
      </c>
    </row>
    <row r="67" spans="3:8" ht="15.75" customHeight="1" x14ac:dyDescent="0.2">
      <c r="C67" s="25" t="s">
        <v>489</v>
      </c>
      <c r="D67" s="25">
        <v>12283</v>
      </c>
      <c r="G67" s="25">
        <v>14181</v>
      </c>
      <c r="H67" s="25" t="s">
        <v>127</v>
      </c>
    </row>
    <row r="68" spans="3:8" ht="15.75" customHeight="1" x14ac:dyDescent="0.2">
      <c r="C68" s="25" t="s">
        <v>490</v>
      </c>
      <c r="D68" s="25">
        <v>12284</v>
      </c>
      <c r="G68" s="25">
        <v>23137</v>
      </c>
      <c r="H68" s="25" t="s">
        <v>128</v>
      </c>
    </row>
    <row r="69" spans="3:8" ht="15.75" customHeight="1" x14ac:dyDescent="0.2">
      <c r="C69" s="25" t="s">
        <v>491</v>
      </c>
      <c r="D69" s="25">
        <v>12442</v>
      </c>
      <c r="G69" s="25">
        <v>22957</v>
      </c>
      <c r="H69" s="25" t="s">
        <v>492</v>
      </c>
    </row>
    <row r="70" spans="3:8" ht="15.75" customHeight="1" x14ac:dyDescent="0.2">
      <c r="C70" s="25" t="s">
        <v>493</v>
      </c>
      <c r="D70" s="25">
        <v>12443</v>
      </c>
      <c r="G70" s="25">
        <v>22958</v>
      </c>
      <c r="H70" s="25" t="s">
        <v>130</v>
      </c>
    </row>
    <row r="71" spans="3:8" ht="15.75" customHeight="1" x14ac:dyDescent="0.2">
      <c r="C71" s="25" t="s">
        <v>494</v>
      </c>
      <c r="D71" s="25">
        <v>12444</v>
      </c>
    </row>
    <row r="72" spans="3:8" ht="15.75" customHeight="1" x14ac:dyDescent="0.2">
      <c r="C72" s="25" t="s">
        <v>495</v>
      </c>
      <c r="D72" s="25">
        <v>12445</v>
      </c>
      <c r="G72" s="25">
        <v>11878</v>
      </c>
      <c r="H72" s="25" t="s">
        <v>140</v>
      </c>
    </row>
    <row r="73" spans="3:8" ht="15.75" customHeight="1" x14ac:dyDescent="0.2">
      <c r="C73" s="25" t="s">
        <v>496</v>
      </c>
      <c r="D73" s="25">
        <v>12446</v>
      </c>
      <c r="G73" s="25">
        <v>35159</v>
      </c>
      <c r="H73" s="25" t="s">
        <v>131</v>
      </c>
    </row>
    <row r="74" spans="3:8" ht="15.75" customHeight="1" x14ac:dyDescent="0.2">
      <c r="C74" s="25" t="s">
        <v>497</v>
      </c>
      <c r="D74" s="25">
        <v>12447</v>
      </c>
      <c r="G74" s="25">
        <v>35156</v>
      </c>
      <c r="H74" s="25" t="s">
        <v>132</v>
      </c>
    </row>
    <row r="75" spans="3:8" ht="15.75" customHeight="1" x14ac:dyDescent="0.2">
      <c r="C75" s="25" t="s">
        <v>498</v>
      </c>
      <c r="D75" s="25">
        <v>12600</v>
      </c>
      <c r="G75" s="25">
        <v>35157</v>
      </c>
      <c r="H75" s="25" t="s">
        <v>133</v>
      </c>
    </row>
    <row r="76" spans="3:8" ht="15.75" customHeight="1" x14ac:dyDescent="0.2">
      <c r="C76" s="25" t="s">
        <v>499</v>
      </c>
      <c r="D76" s="25">
        <v>12601</v>
      </c>
      <c r="G76" s="25">
        <v>35158</v>
      </c>
      <c r="H76" s="25" t="s">
        <v>475</v>
      </c>
    </row>
    <row r="77" spans="3:8" ht="15.75" customHeight="1" x14ac:dyDescent="0.2">
      <c r="C77" s="25" t="s">
        <v>500</v>
      </c>
      <c r="D77" s="25">
        <v>12602</v>
      </c>
      <c r="G77" s="25">
        <v>35155</v>
      </c>
      <c r="H77" s="25" t="s">
        <v>134</v>
      </c>
    </row>
    <row r="78" spans="3:8" ht="15.75" customHeight="1" x14ac:dyDescent="0.2">
      <c r="C78" s="25" t="s">
        <v>501</v>
      </c>
      <c r="D78" s="25">
        <v>12603</v>
      </c>
      <c r="G78" s="25">
        <v>35154</v>
      </c>
      <c r="H78" s="25" t="s">
        <v>135</v>
      </c>
    </row>
    <row r="79" spans="3:8" ht="15.75" customHeight="1" x14ac:dyDescent="0.2">
      <c r="C79" s="25" t="s">
        <v>502</v>
      </c>
      <c r="D79" s="25">
        <v>12604</v>
      </c>
      <c r="G79" s="25">
        <v>35160</v>
      </c>
      <c r="H79" s="25" t="s">
        <v>136</v>
      </c>
    </row>
    <row r="80" spans="3:8" ht="15.75" customHeight="1" x14ac:dyDescent="0.2">
      <c r="C80" s="25" t="s">
        <v>503</v>
      </c>
      <c r="D80" s="25">
        <v>12605</v>
      </c>
      <c r="G80" s="25">
        <v>37850</v>
      </c>
      <c r="H80" s="25" t="s">
        <v>20</v>
      </c>
    </row>
    <row r="81" spans="3:8" ht="15.75" customHeight="1" x14ac:dyDescent="0.2">
      <c r="C81" s="25" t="s">
        <v>504</v>
      </c>
      <c r="D81" s="25">
        <v>12606</v>
      </c>
      <c r="G81" s="25">
        <v>35155</v>
      </c>
      <c r="H81" s="25" t="s">
        <v>134</v>
      </c>
    </row>
    <row r="82" spans="3:8" ht="15.75" customHeight="1" x14ac:dyDescent="0.2">
      <c r="C82" s="25" t="s">
        <v>505</v>
      </c>
      <c r="D82" s="25">
        <v>12607</v>
      </c>
    </row>
    <row r="83" spans="3:8" ht="15.75" customHeight="1" x14ac:dyDescent="0.2">
      <c r="C83" s="25" t="s">
        <v>74</v>
      </c>
      <c r="D83" s="25">
        <v>12744</v>
      </c>
    </row>
    <row r="84" spans="3:8" ht="15.75" customHeight="1" x14ac:dyDescent="0.2">
      <c r="C84" s="25" t="s">
        <v>121</v>
      </c>
      <c r="D84" s="25">
        <v>12817</v>
      </c>
    </row>
    <row r="85" spans="3:8" ht="15.75" customHeight="1" x14ac:dyDescent="0.2">
      <c r="C85" s="25" t="s">
        <v>122</v>
      </c>
      <c r="D85" s="25">
        <v>12818</v>
      </c>
    </row>
    <row r="86" spans="3:8" ht="15.75" customHeight="1" x14ac:dyDescent="0.2">
      <c r="C86" s="25" t="s">
        <v>124</v>
      </c>
      <c r="D86" s="25">
        <v>12819</v>
      </c>
    </row>
    <row r="87" spans="3:8" ht="15.75" customHeight="1" x14ac:dyDescent="0.2">
      <c r="C87" s="25" t="s">
        <v>123</v>
      </c>
      <c r="D87" s="25">
        <v>13236</v>
      </c>
    </row>
    <row r="88" spans="3:8" ht="15.75" customHeight="1" x14ac:dyDescent="0.2">
      <c r="C88" s="25" t="s">
        <v>125</v>
      </c>
      <c r="D88" s="25">
        <v>13578</v>
      </c>
    </row>
    <row r="89" spans="3:8" ht="15.75" customHeight="1" x14ac:dyDescent="0.2">
      <c r="C89" s="25" t="s">
        <v>126</v>
      </c>
      <c r="D89" s="25">
        <v>13579</v>
      </c>
    </row>
    <row r="90" spans="3:8" ht="15.75" customHeight="1" x14ac:dyDescent="0.2">
      <c r="C90" s="25" t="s">
        <v>506</v>
      </c>
      <c r="D90" s="25">
        <v>13944</v>
      </c>
    </row>
    <row r="91" spans="3:8" ht="15.75" customHeight="1" x14ac:dyDescent="0.2">
      <c r="C91" s="25" t="s">
        <v>507</v>
      </c>
      <c r="D91" s="25">
        <v>14011</v>
      </c>
    </row>
    <row r="92" spans="3:8" ht="15.75" customHeight="1" x14ac:dyDescent="0.2">
      <c r="C92" s="25" t="s">
        <v>508</v>
      </c>
      <c r="D92" s="25">
        <v>14012</v>
      </c>
    </row>
    <row r="93" spans="3:8" ht="15.75" customHeight="1" x14ac:dyDescent="0.2">
      <c r="C93" s="25" t="s">
        <v>509</v>
      </c>
      <c r="D93" s="25">
        <v>14046</v>
      </c>
    </row>
    <row r="94" spans="3:8" ht="15.75" customHeight="1" x14ac:dyDescent="0.2">
      <c r="C94" s="25" t="s">
        <v>510</v>
      </c>
      <c r="D94" s="25">
        <v>14048</v>
      </c>
    </row>
    <row r="95" spans="3:8" ht="15.75" customHeight="1" x14ac:dyDescent="0.2">
      <c r="C95" s="25" t="s">
        <v>511</v>
      </c>
      <c r="D95" s="25">
        <v>14049</v>
      </c>
    </row>
    <row r="96" spans="3:8" ht="15.75" customHeight="1" x14ac:dyDescent="0.2">
      <c r="C96" s="25" t="s">
        <v>512</v>
      </c>
      <c r="D96" s="25">
        <v>14050</v>
      </c>
    </row>
    <row r="97" spans="3:4" ht="15.75" customHeight="1" x14ac:dyDescent="0.2">
      <c r="C97" s="25" t="s">
        <v>513</v>
      </c>
      <c r="D97" s="25">
        <v>14060</v>
      </c>
    </row>
    <row r="98" spans="3:4" ht="15.75" customHeight="1" x14ac:dyDescent="0.2">
      <c r="C98" s="25" t="s">
        <v>514</v>
      </c>
      <c r="D98" s="25">
        <v>14061</v>
      </c>
    </row>
    <row r="99" spans="3:4" ht="15.75" customHeight="1" x14ac:dyDescent="0.2">
      <c r="C99" s="25" t="s">
        <v>515</v>
      </c>
      <c r="D99" s="25">
        <v>14062</v>
      </c>
    </row>
    <row r="100" spans="3:4" ht="15.75" customHeight="1" x14ac:dyDescent="0.2">
      <c r="C100" s="25" t="s">
        <v>516</v>
      </c>
      <c r="D100" s="25">
        <v>14063</v>
      </c>
    </row>
    <row r="101" spans="3:4" ht="15.75" customHeight="1" x14ac:dyDescent="0.2">
      <c r="C101" s="25" t="s">
        <v>517</v>
      </c>
      <c r="D101" s="25">
        <v>14096</v>
      </c>
    </row>
    <row r="102" spans="3:4" ht="15.75" customHeight="1" x14ac:dyDescent="0.2">
      <c r="C102" s="25" t="s">
        <v>518</v>
      </c>
      <c r="D102" s="25">
        <v>14097</v>
      </c>
    </row>
    <row r="103" spans="3:4" ht="15.75" customHeight="1" x14ac:dyDescent="0.2">
      <c r="C103" s="25" t="s">
        <v>127</v>
      </c>
      <c r="D103" s="25">
        <v>14181</v>
      </c>
    </row>
    <row r="104" spans="3:4" ht="15.75" customHeight="1" x14ac:dyDescent="0.2">
      <c r="C104" s="25" t="s">
        <v>519</v>
      </c>
      <c r="D104" s="25">
        <v>14196</v>
      </c>
    </row>
    <row r="105" spans="3:4" ht="15.75" customHeight="1" x14ac:dyDescent="0.2">
      <c r="C105" s="25" t="s">
        <v>520</v>
      </c>
      <c r="D105" s="25">
        <v>14198</v>
      </c>
    </row>
    <row r="106" spans="3:4" ht="15.75" customHeight="1" x14ac:dyDescent="0.2">
      <c r="C106" s="25" t="s">
        <v>521</v>
      </c>
      <c r="D106" s="25">
        <v>14199</v>
      </c>
    </row>
    <row r="107" spans="3:4" ht="15.75" customHeight="1" x14ac:dyDescent="0.2">
      <c r="C107" s="25" t="s">
        <v>492</v>
      </c>
      <c r="D107" s="25">
        <v>22957</v>
      </c>
    </row>
    <row r="108" spans="3:4" ht="15.75" customHeight="1" x14ac:dyDescent="0.2">
      <c r="C108" s="25" t="s">
        <v>130</v>
      </c>
      <c r="D108" s="25">
        <v>22958</v>
      </c>
    </row>
    <row r="109" spans="3:4" ht="15.75" customHeight="1" x14ac:dyDescent="0.2">
      <c r="C109" s="25" t="s">
        <v>522</v>
      </c>
      <c r="D109" s="25">
        <v>22959</v>
      </c>
    </row>
    <row r="110" spans="3:4" ht="15.75" customHeight="1" x14ac:dyDescent="0.2">
      <c r="C110" s="25" t="s">
        <v>128</v>
      </c>
      <c r="D110" s="25">
        <v>23137</v>
      </c>
    </row>
    <row r="111" spans="3:4" ht="15.75" customHeight="1" x14ac:dyDescent="0.2">
      <c r="C111" s="25" t="s">
        <v>523</v>
      </c>
      <c r="D111" s="25">
        <v>34145</v>
      </c>
    </row>
    <row r="112" spans="3:4" ht="15.75" customHeight="1" x14ac:dyDescent="0.2">
      <c r="C112" s="25" t="s">
        <v>524</v>
      </c>
      <c r="D112" s="25">
        <v>34146</v>
      </c>
    </row>
    <row r="113" spans="3:4" ht="15.75" customHeight="1" x14ac:dyDescent="0.2">
      <c r="C113" s="25" t="s">
        <v>525</v>
      </c>
      <c r="D113" s="25">
        <v>34147</v>
      </c>
    </row>
    <row r="114" spans="3:4" ht="15.75" customHeight="1" x14ac:dyDescent="0.2">
      <c r="C114" s="25" t="s">
        <v>526</v>
      </c>
      <c r="D114" s="25">
        <v>34148</v>
      </c>
    </row>
    <row r="115" spans="3:4" ht="15.75" customHeight="1" x14ac:dyDescent="0.2">
      <c r="C115" s="25" t="s">
        <v>527</v>
      </c>
      <c r="D115" s="25">
        <v>34149</v>
      </c>
    </row>
    <row r="116" spans="3:4" ht="15.75" customHeight="1" x14ac:dyDescent="0.2">
      <c r="C116" s="25" t="s">
        <v>528</v>
      </c>
      <c r="D116" s="25">
        <v>34150</v>
      </c>
    </row>
    <row r="117" spans="3:4" ht="15.75" customHeight="1" x14ac:dyDescent="0.2">
      <c r="C117" s="25" t="s">
        <v>529</v>
      </c>
      <c r="D117" s="25">
        <v>34151</v>
      </c>
    </row>
    <row r="118" spans="3:4" ht="15.75" customHeight="1" x14ac:dyDescent="0.2">
      <c r="C118" s="25" t="s">
        <v>530</v>
      </c>
      <c r="D118" s="25">
        <v>34152</v>
      </c>
    </row>
    <row r="119" spans="3:4" ht="15.75" customHeight="1" x14ac:dyDescent="0.2">
      <c r="C119" s="25" t="s">
        <v>531</v>
      </c>
      <c r="D119" s="25">
        <v>34153</v>
      </c>
    </row>
    <row r="120" spans="3:4" ht="15.75" customHeight="1" x14ac:dyDescent="0.2">
      <c r="C120" s="25" t="s">
        <v>532</v>
      </c>
      <c r="D120" s="25">
        <v>34154</v>
      </c>
    </row>
    <row r="121" spans="3:4" ht="15.75" customHeight="1" x14ac:dyDescent="0.2">
      <c r="C121" s="25" t="s">
        <v>533</v>
      </c>
      <c r="D121" s="25">
        <v>34155</v>
      </c>
    </row>
    <row r="122" spans="3:4" ht="15.75" customHeight="1" x14ac:dyDescent="0.2">
      <c r="C122" s="25" t="s">
        <v>534</v>
      </c>
      <c r="D122" s="25">
        <v>34156</v>
      </c>
    </row>
    <row r="123" spans="3:4" ht="15.75" customHeight="1" x14ac:dyDescent="0.2">
      <c r="C123" s="25" t="s">
        <v>135</v>
      </c>
      <c r="D123" s="25">
        <v>35154</v>
      </c>
    </row>
    <row r="124" spans="3:4" ht="15.75" customHeight="1" x14ac:dyDescent="0.2">
      <c r="C124" s="25" t="s">
        <v>134</v>
      </c>
      <c r="D124" s="25">
        <v>35155</v>
      </c>
    </row>
    <row r="125" spans="3:4" ht="15.75" customHeight="1" x14ac:dyDescent="0.2">
      <c r="C125" s="25" t="s">
        <v>132</v>
      </c>
      <c r="D125" s="25">
        <v>35156</v>
      </c>
    </row>
    <row r="126" spans="3:4" ht="15.75" customHeight="1" x14ac:dyDescent="0.2">
      <c r="C126" s="25" t="s">
        <v>133</v>
      </c>
      <c r="D126" s="25">
        <v>35157</v>
      </c>
    </row>
    <row r="127" spans="3:4" ht="15.75" customHeight="1" x14ac:dyDescent="0.2">
      <c r="C127" s="25" t="s">
        <v>475</v>
      </c>
      <c r="D127" s="25">
        <v>35158</v>
      </c>
    </row>
    <row r="128" spans="3:4" ht="15.75" customHeight="1" x14ac:dyDescent="0.2">
      <c r="C128" s="25" t="s">
        <v>131</v>
      </c>
      <c r="D128" s="25">
        <v>35159</v>
      </c>
    </row>
    <row r="129" spans="3:4" ht="15.75" customHeight="1" x14ac:dyDescent="0.2">
      <c r="C129" s="25" t="s">
        <v>136</v>
      </c>
      <c r="D129" s="25">
        <v>35160</v>
      </c>
    </row>
    <row r="130" spans="3:4" ht="15.75" customHeight="1" x14ac:dyDescent="0.2"/>
    <row r="131" spans="3:4" ht="15.75" customHeight="1" x14ac:dyDescent="0.2"/>
    <row r="132" spans="3:4" ht="15.75" customHeight="1" x14ac:dyDescent="0.2"/>
    <row r="133" spans="3:4" ht="15.75" customHeight="1" x14ac:dyDescent="0.2"/>
    <row r="134" spans="3:4" ht="15.75" customHeight="1" x14ac:dyDescent="0.2"/>
    <row r="135" spans="3:4" ht="15.75" customHeight="1" x14ac:dyDescent="0.2"/>
    <row r="136" spans="3:4" ht="15.75" customHeight="1" x14ac:dyDescent="0.2"/>
    <row r="137" spans="3:4" ht="15.75" customHeight="1" x14ac:dyDescent="0.2"/>
    <row r="138" spans="3:4" ht="15.75" customHeight="1" x14ac:dyDescent="0.2"/>
    <row r="139" spans="3:4" ht="15.75" customHeight="1" x14ac:dyDescent="0.2"/>
    <row r="140" spans="3:4" ht="15.75" customHeight="1" x14ac:dyDescent="0.2"/>
    <row r="141" spans="3:4" ht="15.75" customHeight="1" x14ac:dyDescent="0.2"/>
    <row r="142" spans="3:4" ht="15.75" customHeight="1" x14ac:dyDescent="0.2"/>
    <row r="143" spans="3:4" ht="15.75" customHeight="1" x14ac:dyDescent="0.2"/>
    <row r="144" spans="3: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CC1000"/>
  <sheetViews>
    <sheetView workbookViewId="0">
      <selection sqref="A1:CC1000"/>
    </sheetView>
  </sheetViews>
  <sheetFormatPr defaultColWidth="12.5703125" defaultRowHeight="15" customHeight="1" x14ac:dyDescent="0.2"/>
  <cols>
    <col min="1" max="1" width="15.42578125" customWidth="1"/>
    <col min="2" max="6" width="12.5703125" customWidth="1"/>
  </cols>
  <sheetData>
    <row r="1" spans="1:81" ht="15.75" customHeight="1" x14ac:dyDescent="0.2">
      <c r="A1" s="284"/>
    </row>
    <row r="2" spans="1:81" ht="15.75" customHeight="1" x14ac:dyDescent="0.25">
      <c r="A2" s="284"/>
      <c r="B2" s="2" t="s">
        <v>74</v>
      </c>
      <c r="C2" s="2" t="s">
        <v>75</v>
      </c>
      <c r="D2" s="2" t="s">
        <v>76</v>
      </c>
      <c r="E2" s="2" t="s">
        <v>77</v>
      </c>
      <c r="F2" s="2" t="s">
        <v>78</v>
      </c>
      <c r="G2" s="2" t="s">
        <v>79</v>
      </c>
      <c r="H2" s="2" t="s">
        <v>80</v>
      </c>
      <c r="I2" s="2" t="s">
        <v>81</v>
      </c>
      <c r="J2" s="2" t="s">
        <v>82</v>
      </c>
      <c r="K2" s="2" t="s">
        <v>454</v>
      </c>
      <c r="L2" s="2" t="s">
        <v>18</v>
      </c>
      <c r="M2" s="2" t="s">
        <v>19</v>
      </c>
      <c r="N2" s="2" t="s">
        <v>84</v>
      </c>
      <c r="O2" s="2" t="s">
        <v>85</v>
      </c>
      <c r="P2" s="2" t="s">
        <v>86</v>
      </c>
      <c r="Q2" s="2" t="s">
        <v>87</v>
      </c>
      <c r="R2" s="2" t="s">
        <v>88</v>
      </c>
      <c r="S2" s="2" t="s">
        <v>89</v>
      </c>
      <c r="T2" s="2" t="s">
        <v>90</v>
      </c>
      <c r="U2" s="2" t="s">
        <v>91</v>
      </c>
      <c r="V2" s="2" t="s">
        <v>92</v>
      </c>
      <c r="W2" s="2" t="s">
        <v>93</v>
      </c>
      <c r="X2" s="2" t="s">
        <v>140</v>
      </c>
      <c r="Y2" s="2" t="s">
        <v>94</v>
      </c>
      <c r="Z2" s="2" t="s">
        <v>95</v>
      </c>
      <c r="AA2" s="2" t="s">
        <v>96</v>
      </c>
      <c r="AB2" s="2" t="s">
        <v>97</v>
      </c>
      <c r="AC2" s="2" t="s">
        <v>98</v>
      </c>
      <c r="AD2" s="2" t="s">
        <v>99</v>
      </c>
      <c r="AE2" s="2" t="s">
        <v>100</v>
      </c>
      <c r="AF2" s="2" t="s">
        <v>101</v>
      </c>
      <c r="AG2" s="2" t="s">
        <v>102</v>
      </c>
      <c r="AH2" s="2" t="s">
        <v>103</v>
      </c>
      <c r="AI2" s="2" t="s">
        <v>104</v>
      </c>
      <c r="AJ2" s="2" t="s">
        <v>105</v>
      </c>
      <c r="AK2" s="2" t="s">
        <v>14</v>
      </c>
      <c r="AL2" s="2" t="s">
        <v>16</v>
      </c>
      <c r="AM2" s="2" t="s">
        <v>15</v>
      </c>
      <c r="AN2" s="2" t="s">
        <v>106</v>
      </c>
      <c r="AO2" s="2" t="s">
        <v>107</v>
      </c>
      <c r="AP2" s="2" t="s">
        <v>108</v>
      </c>
      <c r="AQ2" s="2" t="s">
        <v>53</v>
      </c>
      <c r="AR2" s="2" t="s">
        <v>109</v>
      </c>
      <c r="AS2" s="2" t="s">
        <v>110</v>
      </c>
      <c r="AT2" s="2" t="s">
        <v>111</v>
      </c>
      <c r="AU2" s="2" t="s">
        <v>112</v>
      </c>
      <c r="AV2" s="2" t="s">
        <v>113</v>
      </c>
      <c r="AW2" s="2" t="s">
        <v>114</v>
      </c>
      <c r="AX2" s="2" t="s">
        <v>115</v>
      </c>
      <c r="AY2" s="2" t="s">
        <v>116</v>
      </c>
      <c r="AZ2" s="2" t="s">
        <v>117</v>
      </c>
      <c r="BA2" s="2" t="s">
        <v>118</v>
      </c>
      <c r="BB2" s="2" t="s">
        <v>119</v>
      </c>
      <c r="BC2" s="2" t="s">
        <v>382</v>
      </c>
      <c r="BD2" s="2" t="s">
        <v>460</v>
      </c>
      <c r="BE2" s="2" t="s">
        <v>461</v>
      </c>
      <c r="BF2" s="2" t="s">
        <v>25</v>
      </c>
      <c r="BG2" s="2" t="s">
        <v>120</v>
      </c>
      <c r="BH2" s="2" t="s">
        <v>395</v>
      </c>
      <c r="BI2" s="2" t="s">
        <v>121</v>
      </c>
      <c r="BJ2" s="2" t="s">
        <v>122</v>
      </c>
      <c r="BK2" s="2" t="s">
        <v>123</v>
      </c>
      <c r="BL2" s="2" t="s">
        <v>124</v>
      </c>
      <c r="BM2" s="2" t="s">
        <v>125</v>
      </c>
      <c r="BN2" s="2" t="s">
        <v>126</v>
      </c>
      <c r="BO2" s="2" t="s">
        <v>127</v>
      </c>
      <c r="BP2" s="2" t="s">
        <v>128</v>
      </c>
      <c r="BQ2" s="2" t="s">
        <v>492</v>
      </c>
      <c r="BR2" s="2" t="s">
        <v>130</v>
      </c>
      <c r="BS2" s="388" t="s">
        <v>465</v>
      </c>
      <c r="BT2" s="388" t="s">
        <v>140</v>
      </c>
      <c r="BU2" s="388" t="s">
        <v>131</v>
      </c>
      <c r="BV2" s="388" t="s">
        <v>132</v>
      </c>
      <c r="BW2" s="388" t="s">
        <v>133</v>
      </c>
      <c r="BX2" s="388" t="s">
        <v>475</v>
      </c>
      <c r="BY2" s="388" t="s">
        <v>134</v>
      </c>
      <c r="BZ2" s="388" t="s">
        <v>135</v>
      </c>
      <c r="CA2" s="388" t="s">
        <v>136</v>
      </c>
      <c r="CB2" s="388" t="s">
        <v>20</v>
      </c>
      <c r="CC2" s="388" t="s">
        <v>134</v>
      </c>
    </row>
    <row r="3" spans="1:81" ht="15.75" customHeight="1" x14ac:dyDescent="0.25">
      <c r="A3" s="284"/>
      <c r="B3" s="222">
        <v>5</v>
      </c>
      <c r="C3" s="222">
        <v>6</v>
      </c>
      <c r="D3" s="222">
        <v>7</v>
      </c>
      <c r="E3" s="222">
        <v>8</v>
      </c>
      <c r="F3" s="222">
        <v>9</v>
      </c>
      <c r="G3" s="222">
        <v>10</v>
      </c>
      <c r="H3" s="222">
        <v>11</v>
      </c>
      <c r="I3" s="222">
        <v>12</v>
      </c>
      <c r="J3" s="222">
        <v>13</v>
      </c>
      <c r="K3" s="222">
        <v>14</v>
      </c>
      <c r="L3" s="222">
        <v>15</v>
      </c>
      <c r="M3" s="222">
        <v>16</v>
      </c>
      <c r="N3" s="222">
        <v>17</v>
      </c>
      <c r="O3" s="222">
        <v>18</v>
      </c>
      <c r="P3" s="222">
        <v>19</v>
      </c>
      <c r="Q3" s="222">
        <v>20</v>
      </c>
      <c r="R3" s="222">
        <v>21</v>
      </c>
      <c r="S3" s="222">
        <v>22</v>
      </c>
      <c r="T3" s="222">
        <v>23</v>
      </c>
      <c r="U3" s="222">
        <v>24</v>
      </c>
      <c r="V3" s="222">
        <v>25</v>
      </c>
      <c r="W3" s="222">
        <v>26</v>
      </c>
      <c r="X3" s="222">
        <v>27</v>
      </c>
      <c r="Y3" s="222">
        <v>28</v>
      </c>
      <c r="Z3" s="222">
        <v>29</v>
      </c>
      <c r="AA3" s="222">
        <v>30</v>
      </c>
      <c r="AB3" s="222">
        <v>31</v>
      </c>
      <c r="AC3" s="222">
        <v>32</v>
      </c>
      <c r="AD3" s="222">
        <v>33</v>
      </c>
      <c r="AE3" s="222">
        <v>34</v>
      </c>
      <c r="AF3" s="222">
        <v>35</v>
      </c>
      <c r="AG3" s="222">
        <v>36</v>
      </c>
      <c r="AH3" s="222">
        <v>37</v>
      </c>
      <c r="AI3" s="222">
        <v>38</v>
      </c>
      <c r="AJ3" s="222">
        <v>39</v>
      </c>
      <c r="AK3" s="222">
        <v>40</v>
      </c>
      <c r="AL3" s="222">
        <v>41</v>
      </c>
      <c r="AM3" s="222">
        <v>42</v>
      </c>
      <c r="AN3" s="222">
        <v>43</v>
      </c>
      <c r="AO3" s="222">
        <v>44</v>
      </c>
      <c r="AP3" s="222">
        <v>45</v>
      </c>
      <c r="AQ3" s="222">
        <v>46</v>
      </c>
      <c r="AR3" s="222">
        <v>47</v>
      </c>
      <c r="AS3" s="222">
        <v>48</v>
      </c>
      <c r="AT3" s="222">
        <v>49</v>
      </c>
      <c r="AU3" s="222">
        <v>50</v>
      </c>
      <c r="AV3" s="222">
        <v>51</v>
      </c>
      <c r="AW3" s="222">
        <v>52</v>
      </c>
      <c r="AX3" s="222">
        <v>53</v>
      </c>
      <c r="AY3" s="222">
        <v>54</v>
      </c>
      <c r="AZ3" s="222">
        <v>55</v>
      </c>
      <c r="BA3" s="222">
        <v>56</v>
      </c>
      <c r="BB3" s="222">
        <v>57</v>
      </c>
      <c r="BC3" s="222">
        <v>58</v>
      </c>
      <c r="BD3" s="222">
        <v>59</v>
      </c>
      <c r="BE3" s="222">
        <v>60</v>
      </c>
      <c r="BF3" s="222">
        <v>61</v>
      </c>
      <c r="BG3" s="222">
        <v>62</v>
      </c>
      <c r="BH3" s="222">
        <v>63</v>
      </c>
      <c r="BI3" s="222">
        <v>64</v>
      </c>
      <c r="BJ3" s="222">
        <v>65</v>
      </c>
      <c r="BK3" s="222">
        <v>66</v>
      </c>
      <c r="BL3" s="222">
        <v>67</v>
      </c>
      <c r="BM3" s="222">
        <v>68</v>
      </c>
      <c r="BN3" s="222">
        <v>69</v>
      </c>
      <c r="BO3" s="222">
        <v>70</v>
      </c>
      <c r="BP3" s="222">
        <v>71</v>
      </c>
      <c r="BQ3" s="222">
        <v>72</v>
      </c>
      <c r="BR3" s="222">
        <v>73</v>
      </c>
      <c r="BS3" s="222">
        <v>74</v>
      </c>
      <c r="BT3" s="222">
        <v>75</v>
      </c>
      <c r="BU3" s="222">
        <v>76</v>
      </c>
      <c r="BV3" s="222">
        <v>77</v>
      </c>
      <c r="BW3" s="222">
        <v>78</v>
      </c>
      <c r="BX3" s="222">
        <v>79</v>
      </c>
      <c r="BY3" s="222">
        <v>80</v>
      </c>
      <c r="BZ3" s="222">
        <v>81</v>
      </c>
      <c r="CA3" s="222">
        <v>82</v>
      </c>
      <c r="CB3" s="222">
        <v>83</v>
      </c>
      <c r="CC3" s="222">
        <v>84</v>
      </c>
    </row>
    <row r="4" spans="1:81" ht="15.75" customHeight="1" x14ac:dyDescent="0.2">
      <c r="A4" s="284">
        <v>46235</v>
      </c>
      <c r="B4" s="25">
        <v>67760.810666680336</v>
      </c>
      <c r="C4" s="25">
        <v>67629.590260863304</v>
      </c>
      <c r="D4" s="25">
        <v>43807.402666658163</v>
      </c>
      <c r="E4" s="25">
        <v>24271.145758852363</v>
      </c>
      <c r="F4" s="25">
        <v>5374.7850847430527</v>
      </c>
      <c r="G4" s="25">
        <v>10382.214508473873</v>
      </c>
      <c r="H4" s="25">
        <v>8874.3088674545288</v>
      </c>
      <c r="I4" s="25">
        <v>8031.9551638439298</v>
      </c>
      <c r="J4" s="25">
        <v>10985.541423726827</v>
      </c>
      <c r="K4" s="25">
        <v>0</v>
      </c>
      <c r="L4" s="25">
        <v>0</v>
      </c>
      <c r="M4" s="25">
        <v>0</v>
      </c>
      <c r="N4" s="25">
        <v>574.93147826194763</v>
      </c>
      <c r="O4" s="25">
        <v>0</v>
      </c>
      <c r="P4" s="25">
        <v>2290.1872037989087</v>
      </c>
      <c r="Q4" s="25">
        <v>1411.5261217392981</v>
      </c>
      <c r="R4" s="25">
        <v>0</v>
      </c>
      <c r="S4" s="25">
        <v>0</v>
      </c>
      <c r="T4" s="25">
        <v>780.97808695677668</v>
      </c>
      <c r="U4" s="25">
        <v>2825.824534161482</v>
      </c>
      <c r="V4" s="25">
        <v>2230.1411180128343</v>
      </c>
      <c r="W4" s="25">
        <v>1.28125</v>
      </c>
      <c r="X4" s="25">
        <v>241.59375</v>
      </c>
      <c r="Y4" s="25">
        <v>2226.28160800552</v>
      </c>
      <c r="Z4" s="25">
        <v>679.58346909657121</v>
      </c>
      <c r="AA4" s="25">
        <v>2440.0303030302748</v>
      </c>
      <c r="AB4" s="25">
        <v>0</v>
      </c>
      <c r="AC4" s="25">
        <v>3.4999999998035491E-3</v>
      </c>
      <c r="AD4" s="25">
        <v>3.9898494623594161</v>
      </c>
      <c r="AE4" s="25">
        <v>0.26574059139784367</v>
      </c>
      <c r="AF4" s="25">
        <v>3577.9677419345826</v>
      </c>
      <c r="AG4" s="25">
        <v>7831.536761904601</v>
      </c>
      <c r="AH4" s="25">
        <v>6319.8079999992624</v>
      </c>
      <c r="AI4" s="25">
        <v>0</v>
      </c>
      <c r="AJ4" s="25">
        <v>0</v>
      </c>
      <c r="AK4" s="25">
        <v>0</v>
      </c>
      <c r="AL4" s="25">
        <v>0</v>
      </c>
      <c r="AM4" s="25">
        <v>0</v>
      </c>
      <c r="AN4" s="25">
        <v>0</v>
      </c>
      <c r="AO4" s="25">
        <v>0</v>
      </c>
      <c r="AP4" s="25">
        <v>0</v>
      </c>
      <c r="AQ4" s="25">
        <v>0</v>
      </c>
      <c r="AR4" s="25">
        <v>0</v>
      </c>
      <c r="AS4" s="25">
        <v>0</v>
      </c>
      <c r="AT4" s="25">
        <v>0</v>
      </c>
      <c r="AU4" s="25">
        <v>0</v>
      </c>
      <c r="AV4" s="25">
        <v>6275.4944000001997</v>
      </c>
      <c r="AW4" s="25">
        <v>3809.671875</v>
      </c>
      <c r="AX4" s="25">
        <v>1568.0000000018626</v>
      </c>
      <c r="AY4" s="25">
        <v>0</v>
      </c>
      <c r="AZ4" s="25">
        <v>1836.2265625</v>
      </c>
      <c r="BA4" s="25">
        <v>1500.5055999998003</v>
      </c>
      <c r="BB4" s="25">
        <v>1799.2507575461641</v>
      </c>
      <c r="BC4" s="25">
        <v>0</v>
      </c>
      <c r="BD4" s="25">
        <v>0</v>
      </c>
      <c r="BE4" s="25">
        <v>0</v>
      </c>
      <c r="BF4" s="25">
        <v>0</v>
      </c>
      <c r="BG4" s="25">
        <v>0</v>
      </c>
      <c r="BH4" s="25">
        <v>0</v>
      </c>
      <c r="BI4" s="25">
        <v>0</v>
      </c>
      <c r="BJ4" s="25">
        <v>0</v>
      </c>
      <c r="BK4" s="25">
        <v>0</v>
      </c>
      <c r="BL4" s="25">
        <v>0</v>
      </c>
      <c r="BM4" s="25">
        <v>0</v>
      </c>
      <c r="BN4" s="25">
        <v>0</v>
      </c>
      <c r="BO4" s="25">
        <v>0</v>
      </c>
      <c r="BP4" s="25">
        <v>0</v>
      </c>
      <c r="BQ4" s="25">
        <v>0</v>
      </c>
      <c r="BR4" s="25">
        <v>0</v>
      </c>
      <c r="BS4" s="25">
        <v>0</v>
      </c>
      <c r="BT4" s="25">
        <v>241.59375</v>
      </c>
      <c r="BU4" s="25">
        <v>184</v>
      </c>
      <c r="BV4" s="25">
        <v>0.36020161290332453</v>
      </c>
      <c r="BW4" s="25">
        <v>2349.7204301077873</v>
      </c>
      <c r="BX4" s="25">
        <v>1210.029166666558</v>
      </c>
      <c r="BY4" s="25">
        <v>2.9686559139800011</v>
      </c>
      <c r="BZ4" s="25">
        <v>0.63688306451604149</v>
      </c>
      <c r="CA4" s="25">
        <v>3789.8833333328366</v>
      </c>
      <c r="CB4" s="25">
        <v>0</v>
      </c>
      <c r="CC4" s="25">
        <v>2.9686559139800011</v>
      </c>
    </row>
    <row r="5" spans="1:81" ht="15.75" customHeight="1" x14ac:dyDescent="0.2">
      <c r="A5" s="284">
        <v>46236</v>
      </c>
      <c r="B5" s="25">
        <v>69006.198014169931</v>
      </c>
      <c r="C5" s="25">
        <v>68891.633159428835</v>
      </c>
      <c r="D5" s="25">
        <v>44806.826666653156</v>
      </c>
      <c r="E5" s="25">
        <v>24525.141333341599</v>
      </c>
      <c r="F5" s="25">
        <v>8070.5084745809436</v>
      </c>
      <c r="G5" s="25">
        <v>7540.1111864410341</v>
      </c>
      <c r="H5" s="25">
        <v>9107.8253698348999</v>
      </c>
      <c r="I5" s="25">
        <v>8014.9000677987933</v>
      </c>
      <c r="J5" s="25">
        <v>11920.991457626224</v>
      </c>
      <c r="K5" s="25">
        <v>0</v>
      </c>
      <c r="L5" s="25">
        <v>0</v>
      </c>
      <c r="M5" s="25">
        <v>0</v>
      </c>
      <c r="N5" s="25">
        <v>852.02389951609075</v>
      </c>
      <c r="O5" s="25">
        <v>0</v>
      </c>
      <c r="P5" s="25">
        <v>2293.1311304350384</v>
      </c>
      <c r="Q5" s="25">
        <v>1334.8953043483198</v>
      </c>
      <c r="R5" s="25">
        <v>0</v>
      </c>
      <c r="S5" s="25">
        <v>0</v>
      </c>
      <c r="T5" s="25">
        <v>3244.2879999987781</v>
      </c>
      <c r="U5" s="25">
        <v>0</v>
      </c>
      <c r="V5" s="25">
        <v>2233.5581746026874</v>
      </c>
      <c r="W5" s="25">
        <v>2.00390625</v>
      </c>
      <c r="X5" s="25">
        <v>259.5</v>
      </c>
      <c r="Y5" s="25">
        <v>2383.8763888888061</v>
      </c>
      <c r="Z5" s="25">
        <v>686.35373975429684</v>
      </c>
      <c r="AA5" s="25">
        <v>2307.8255901560187</v>
      </c>
      <c r="AB5" s="25">
        <v>0</v>
      </c>
      <c r="AC5" s="25">
        <v>3.4999999998035491E-3</v>
      </c>
      <c r="AD5" s="25">
        <v>4.0178064516148879</v>
      </c>
      <c r="AE5" s="25">
        <v>0.26561290322592868</v>
      </c>
      <c r="AF5" s="25">
        <v>3535.5215053763241</v>
      </c>
      <c r="AG5" s="25">
        <v>7805.2928966321051</v>
      </c>
      <c r="AH5" s="25">
        <v>6295.7184000005946</v>
      </c>
      <c r="AI5" s="25">
        <v>0</v>
      </c>
      <c r="AJ5" s="25">
        <v>0</v>
      </c>
      <c r="AK5" s="25">
        <v>0</v>
      </c>
      <c r="AL5" s="25">
        <v>0</v>
      </c>
      <c r="AM5" s="25">
        <v>0</v>
      </c>
      <c r="AN5" s="25">
        <v>0</v>
      </c>
      <c r="AO5" s="25">
        <v>0</v>
      </c>
      <c r="AP5" s="25">
        <v>0</v>
      </c>
      <c r="AQ5" s="25">
        <v>0</v>
      </c>
      <c r="AR5" s="25">
        <v>0</v>
      </c>
      <c r="AS5" s="25">
        <v>0</v>
      </c>
      <c r="AT5" s="25">
        <v>0</v>
      </c>
      <c r="AU5" s="25">
        <v>0</v>
      </c>
      <c r="AV5" s="25">
        <v>6328.3199999998324</v>
      </c>
      <c r="AW5" s="25">
        <v>3885.7484374999767</v>
      </c>
      <c r="AX5" s="25">
        <v>1552.8703999985009</v>
      </c>
      <c r="AY5" s="25">
        <v>0</v>
      </c>
      <c r="AZ5" s="25">
        <v>1864.83203125</v>
      </c>
      <c r="BA5" s="25">
        <v>1527.2767189880833</v>
      </c>
      <c r="BB5" s="25">
        <v>1822.9548120731488</v>
      </c>
      <c r="BC5" s="25">
        <v>0</v>
      </c>
      <c r="BD5" s="25">
        <v>0</v>
      </c>
      <c r="BE5" s="25">
        <v>0</v>
      </c>
      <c r="BF5" s="25">
        <v>0</v>
      </c>
      <c r="BG5" s="25">
        <v>0</v>
      </c>
      <c r="BH5" s="25">
        <v>0</v>
      </c>
      <c r="BI5" s="25">
        <v>0</v>
      </c>
      <c r="BJ5" s="25">
        <v>0</v>
      </c>
      <c r="BK5" s="25">
        <v>0</v>
      </c>
      <c r="BL5" s="25">
        <v>0</v>
      </c>
      <c r="BM5" s="25">
        <v>0</v>
      </c>
      <c r="BN5" s="25">
        <v>0</v>
      </c>
      <c r="BO5" s="25">
        <v>0</v>
      </c>
      <c r="BP5" s="25">
        <v>0</v>
      </c>
      <c r="BQ5" s="25">
        <v>0</v>
      </c>
      <c r="BR5" s="25">
        <v>0</v>
      </c>
      <c r="BS5" s="25">
        <v>0</v>
      </c>
      <c r="BT5" s="25">
        <v>259.5</v>
      </c>
      <c r="BU5" s="25">
        <v>244.625</v>
      </c>
      <c r="BV5" s="25">
        <v>0.4486431451612134</v>
      </c>
      <c r="BW5" s="25">
        <v>2325.612903226167</v>
      </c>
      <c r="BX5" s="25">
        <v>1348.8708333333489</v>
      </c>
      <c r="BY5" s="25">
        <v>3.1995095839165515</v>
      </c>
      <c r="BZ5" s="25">
        <v>0.80503629032250501</v>
      </c>
      <c r="CA5" s="25">
        <v>4227.8666666671634</v>
      </c>
      <c r="CB5" s="25">
        <v>0</v>
      </c>
      <c r="CC5" s="25">
        <v>3.1995095839165515</v>
      </c>
    </row>
    <row r="6" spans="1:81" ht="15.75" customHeight="1" x14ac:dyDescent="0.2">
      <c r="A6" s="284">
        <v>46237</v>
      </c>
      <c r="B6" s="25">
        <v>69183.9673191607</v>
      </c>
      <c r="C6" s="25">
        <v>69101.568000018597</v>
      </c>
      <c r="D6" s="25">
        <v>45115.896579712629</v>
      </c>
      <c r="E6" s="25">
        <v>24434.005333334208</v>
      </c>
      <c r="F6" s="25">
        <v>8279.6127457618713</v>
      </c>
      <c r="G6" s="25">
        <v>7628.2098983079195</v>
      </c>
      <c r="H6" s="25">
        <v>9026.5634711906314</v>
      </c>
      <c r="I6" s="25">
        <v>7963.595932200551</v>
      </c>
      <c r="J6" s="25">
        <v>12090.214110735804</v>
      </c>
      <c r="K6" s="25">
        <v>0</v>
      </c>
      <c r="L6" s="25">
        <v>0</v>
      </c>
      <c r="M6" s="25">
        <v>0.19200000003911555</v>
      </c>
      <c r="N6" s="25">
        <v>799.4350971383974</v>
      </c>
      <c r="O6" s="25">
        <v>0.51200000010430813</v>
      </c>
      <c r="P6" s="25">
        <v>2294.9823888693936</v>
      </c>
      <c r="Q6" s="25">
        <v>1569.053113414906</v>
      </c>
      <c r="R6" s="25">
        <v>0</v>
      </c>
      <c r="S6" s="25">
        <v>0</v>
      </c>
      <c r="T6" s="25">
        <v>3199.8011562880129</v>
      </c>
      <c r="U6" s="25">
        <v>0</v>
      </c>
      <c r="V6" s="25">
        <v>2237.0320738442242</v>
      </c>
      <c r="W6" s="25">
        <v>1.29296875</v>
      </c>
      <c r="X6" s="25">
        <v>212.8125</v>
      </c>
      <c r="Y6" s="25">
        <v>2334.4724378883839</v>
      </c>
      <c r="Z6" s="25">
        <v>680.11709104944021</v>
      </c>
      <c r="AA6" s="25">
        <v>2391.2936927350238</v>
      </c>
      <c r="AB6" s="25">
        <v>0</v>
      </c>
      <c r="AC6" s="25">
        <v>6.7500000000109139E-3</v>
      </c>
      <c r="AD6" s="25">
        <v>4.0098008415152435</v>
      </c>
      <c r="AE6" s="25">
        <v>0.26573743571748309</v>
      </c>
      <c r="AF6" s="25">
        <v>3490.5289855077863</v>
      </c>
      <c r="AG6" s="25">
        <v>7789.4071414633654</v>
      </c>
      <c r="AH6" s="25">
        <v>6282.6692923074588</v>
      </c>
      <c r="AI6" s="25">
        <v>0</v>
      </c>
      <c r="AJ6" s="25">
        <v>0</v>
      </c>
      <c r="AK6" s="25">
        <v>0.80000000004656613</v>
      </c>
      <c r="AL6" s="25">
        <v>0.83199999993667006</v>
      </c>
      <c r="AM6" s="25">
        <v>0.48000000003958121</v>
      </c>
      <c r="AN6" s="25">
        <v>0</v>
      </c>
      <c r="AO6" s="25">
        <v>0</v>
      </c>
      <c r="AP6" s="25">
        <v>0</v>
      </c>
      <c r="AQ6" s="25">
        <v>0</v>
      </c>
      <c r="AR6" s="25">
        <v>0</v>
      </c>
      <c r="AS6" s="25">
        <v>0</v>
      </c>
      <c r="AT6" s="25">
        <v>0</v>
      </c>
      <c r="AU6" s="25">
        <v>0</v>
      </c>
      <c r="AV6" s="25">
        <v>6441.3344000000507</v>
      </c>
      <c r="AW6" s="25">
        <v>3735.6882812500698</v>
      </c>
      <c r="AX6" s="25">
        <v>1595.1424000002444</v>
      </c>
      <c r="AY6" s="25">
        <v>0</v>
      </c>
      <c r="AZ6" s="25">
        <v>1839.8335937500233</v>
      </c>
      <c r="BA6" s="25">
        <v>1501.3184810122475</v>
      </c>
      <c r="BB6" s="25">
        <v>1789.0673417728394</v>
      </c>
      <c r="BC6" s="25">
        <v>0</v>
      </c>
      <c r="BD6" s="25">
        <v>0</v>
      </c>
      <c r="BE6" s="25">
        <v>0</v>
      </c>
      <c r="BF6" s="25">
        <v>0</v>
      </c>
      <c r="BG6" s="25">
        <v>0</v>
      </c>
      <c r="BH6" s="25">
        <v>0</v>
      </c>
      <c r="BI6" s="25">
        <v>0</v>
      </c>
      <c r="BJ6" s="25">
        <v>0</v>
      </c>
      <c r="BK6" s="25">
        <v>0</v>
      </c>
      <c r="BL6" s="25">
        <v>0</v>
      </c>
      <c r="BM6" s="25">
        <v>0</v>
      </c>
      <c r="BN6" s="25">
        <v>0</v>
      </c>
      <c r="BO6" s="25">
        <v>0</v>
      </c>
      <c r="BP6" s="25">
        <v>0</v>
      </c>
      <c r="BQ6" s="25">
        <v>0</v>
      </c>
      <c r="BR6" s="25">
        <v>0</v>
      </c>
      <c r="BS6" s="25">
        <v>0</v>
      </c>
      <c r="BT6" s="25">
        <v>212.8125</v>
      </c>
      <c r="BU6" s="25">
        <v>278.4375</v>
      </c>
      <c r="BV6" s="25">
        <v>0.46263043478279542</v>
      </c>
      <c r="BW6" s="25">
        <v>2320.0869565214962</v>
      </c>
      <c r="BX6" s="25">
        <v>1356.0322580644861</v>
      </c>
      <c r="BY6" s="25">
        <v>3.3557173913050065</v>
      </c>
      <c r="BZ6" s="25">
        <v>0.75401542776990027</v>
      </c>
      <c r="CA6" s="25">
        <v>4192.9333333335817</v>
      </c>
      <c r="CB6" s="25">
        <v>0.19199999998090789</v>
      </c>
      <c r="CC6" s="25">
        <v>3.3557173913050065</v>
      </c>
    </row>
    <row r="7" spans="1:81" ht="15.75" customHeight="1" x14ac:dyDescent="0.2">
      <c r="A7" s="284">
        <v>46238</v>
      </c>
      <c r="B7" s="25">
        <v>69125.461333334446</v>
      </c>
      <c r="C7" s="25">
        <v>69043.571014493704</v>
      </c>
      <c r="D7" s="25">
        <v>44830.898086965084</v>
      </c>
      <c r="E7" s="25">
        <v>24642.218666672707</v>
      </c>
      <c r="F7" s="25">
        <v>7685.4844745770097</v>
      </c>
      <c r="G7" s="25">
        <v>7683.8236453682184</v>
      </c>
      <c r="H7" s="25">
        <v>9012.6370711773634</v>
      </c>
      <c r="I7" s="25">
        <v>7824.7484745755792</v>
      </c>
      <c r="J7" s="25">
        <v>12437.779380790889</v>
      </c>
      <c r="K7" s="25">
        <v>0</v>
      </c>
      <c r="L7" s="25">
        <v>0</v>
      </c>
      <c r="M7" s="25">
        <v>0</v>
      </c>
      <c r="N7" s="25">
        <v>788.2655250839889</v>
      </c>
      <c r="O7" s="25">
        <v>0</v>
      </c>
      <c r="P7" s="25">
        <v>2297.7577850436792</v>
      </c>
      <c r="Q7" s="25">
        <v>1392.8446257151663</v>
      </c>
      <c r="R7" s="25">
        <v>0</v>
      </c>
      <c r="S7" s="25">
        <v>0</v>
      </c>
      <c r="T7" s="25">
        <v>2845.6054524090141</v>
      </c>
      <c r="U7" s="25">
        <v>0</v>
      </c>
      <c r="V7" s="25">
        <v>2237.0029936241917</v>
      </c>
      <c r="W7" s="25">
        <v>1.74609375</v>
      </c>
      <c r="X7" s="25">
        <v>219.09375</v>
      </c>
      <c r="Y7" s="25">
        <v>2295.612534021493</v>
      </c>
      <c r="Z7" s="25">
        <v>666.11920702783391</v>
      </c>
      <c r="AA7" s="25">
        <v>2499.8248272240162</v>
      </c>
      <c r="AB7" s="25">
        <v>0</v>
      </c>
      <c r="AC7" s="25">
        <v>0</v>
      </c>
      <c r="AD7" s="25">
        <v>3.9978120617161039</v>
      </c>
      <c r="AE7" s="25">
        <v>0.2713983169705898</v>
      </c>
      <c r="AF7" s="25">
        <v>3360.2505843834952</v>
      </c>
      <c r="AG7" s="25">
        <v>7691.2671999998856</v>
      </c>
      <c r="AH7" s="25">
        <v>6195.436307691969</v>
      </c>
      <c r="AI7" s="25">
        <v>0</v>
      </c>
      <c r="AJ7" s="25">
        <v>0</v>
      </c>
      <c r="AK7" s="25">
        <v>0</v>
      </c>
      <c r="AL7" s="25">
        <v>0</v>
      </c>
      <c r="AM7" s="25">
        <v>0</v>
      </c>
      <c r="AN7" s="25">
        <v>0</v>
      </c>
      <c r="AO7" s="25">
        <v>0</v>
      </c>
      <c r="AP7" s="25">
        <v>0</v>
      </c>
      <c r="AQ7" s="25">
        <v>0</v>
      </c>
      <c r="AR7" s="25">
        <v>0</v>
      </c>
      <c r="AS7" s="25">
        <v>0</v>
      </c>
      <c r="AT7" s="25">
        <v>0</v>
      </c>
      <c r="AU7" s="25">
        <v>0</v>
      </c>
      <c r="AV7" s="25">
        <v>6423.9456000002101</v>
      </c>
      <c r="AW7" s="25">
        <v>3665.4867187499767</v>
      </c>
      <c r="AX7" s="25">
        <v>1582.8927999995649</v>
      </c>
      <c r="AY7" s="25">
        <v>0</v>
      </c>
      <c r="AZ7" s="25">
        <v>1841.4749999999767</v>
      </c>
      <c r="BA7" s="25">
        <v>1504.8172307694331</v>
      </c>
      <c r="BB7" s="25">
        <v>1806.5152000002563</v>
      </c>
      <c r="BC7" s="25">
        <v>0</v>
      </c>
      <c r="BD7" s="25">
        <v>0</v>
      </c>
      <c r="BE7" s="25">
        <v>0</v>
      </c>
      <c r="BF7" s="25">
        <v>0</v>
      </c>
      <c r="BG7" s="25">
        <v>0</v>
      </c>
      <c r="BH7" s="25">
        <v>0</v>
      </c>
      <c r="BI7" s="25">
        <v>0</v>
      </c>
      <c r="BJ7" s="25">
        <v>0</v>
      </c>
      <c r="BK7" s="25">
        <v>0</v>
      </c>
      <c r="BL7" s="25">
        <v>0</v>
      </c>
      <c r="BM7" s="25">
        <v>0</v>
      </c>
      <c r="BN7" s="25">
        <v>0</v>
      </c>
      <c r="BO7" s="25">
        <v>0</v>
      </c>
      <c r="BP7" s="25">
        <v>0</v>
      </c>
      <c r="BQ7" s="25">
        <v>0</v>
      </c>
      <c r="BR7" s="25">
        <v>0</v>
      </c>
      <c r="BS7" s="25">
        <v>0</v>
      </c>
      <c r="BT7" s="25">
        <v>219.09375</v>
      </c>
      <c r="BU7" s="25">
        <v>307.75</v>
      </c>
      <c r="BV7" s="25">
        <v>0.49004211956503241</v>
      </c>
      <c r="BW7" s="25">
        <v>2352.2141187470406</v>
      </c>
      <c r="BX7" s="25">
        <v>1312.6969086022582</v>
      </c>
      <c r="BY7" s="25">
        <v>3.4493751753143442</v>
      </c>
      <c r="BZ7" s="25">
        <v>0.81808941093981957</v>
      </c>
      <c r="CA7" s="25">
        <v>4401.5666666664183</v>
      </c>
      <c r="CB7" s="25">
        <v>0</v>
      </c>
      <c r="CC7" s="25">
        <v>3.4493751753143442</v>
      </c>
    </row>
    <row r="8" spans="1:81" ht="15.75" customHeight="1" x14ac:dyDescent="0.2">
      <c r="A8" s="284">
        <v>46239</v>
      </c>
      <c r="B8" s="25">
        <v>67790.105970978737</v>
      </c>
      <c r="C8" s="25">
        <v>67724.599652171135</v>
      </c>
      <c r="D8" s="25">
        <v>43341.824000000954</v>
      </c>
      <c r="E8" s="25">
        <v>24818.049855068326</v>
      </c>
      <c r="F8" s="25">
        <v>8337.9286779649556</v>
      </c>
      <c r="G8" s="25">
        <v>7842.0643546283245</v>
      </c>
      <c r="H8" s="25">
        <v>8469.1395254284143</v>
      </c>
      <c r="I8" s="25">
        <v>7862.9315254241228</v>
      </c>
      <c r="J8" s="25">
        <v>10653.522440679371</v>
      </c>
      <c r="K8" s="25">
        <v>0</v>
      </c>
      <c r="L8" s="25">
        <v>0</v>
      </c>
      <c r="M8" s="25">
        <v>0</v>
      </c>
      <c r="N8" s="25">
        <v>456.19199999980628</v>
      </c>
      <c r="O8" s="25">
        <v>1196.6775652170181</v>
      </c>
      <c r="P8" s="25">
        <v>2314.6629565213807</v>
      </c>
      <c r="Q8" s="25">
        <v>1206.9336688257754</v>
      </c>
      <c r="R8" s="25">
        <v>0</v>
      </c>
      <c r="S8" s="25">
        <v>0</v>
      </c>
      <c r="T8" s="25">
        <v>2838.7839999999851</v>
      </c>
      <c r="U8" s="25">
        <v>0</v>
      </c>
      <c r="V8" s="25">
        <v>2253.3339628977701</v>
      </c>
      <c r="W8" s="25">
        <v>1.40380859375</v>
      </c>
      <c r="X8" s="25">
        <v>253.71875</v>
      </c>
      <c r="Y8" s="25">
        <v>2300.7892369506881</v>
      </c>
      <c r="Z8" s="25">
        <v>661.09963942272589</v>
      </c>
      <c r="AA8" s="25">
        <v>2685.7516285218298</v>
      </c>
      <c r="AB8" s="25">
        <v>0</v>
      </c>
      <c r="AC8" s="25">
        <v>9.2500000000654836E-3</v>
      </c>
      <c r="AD8" s="25">
        <v>3.9778494623606093</v>
      </c>
      <c r="AE8" s="25">
        <v>0.27157994389881424</v>
      </c>
      <c r="AF8" s="25">
        <v>3416.3363721370697</v>
      </c>
      <c r="AG8" s="25">
        <v>7510.4475897436496</v>
      </c>
      <c r="AH8" s="25">
        <v>6034.2400000002235</v>
      </c>
      <c r="AI8" s="25">
        <v>0</v>
      </c>
      <c r="AJ8" s="25">
        <v>0</v>
      </c>
      <c r="AK8" s="25">
        <v>0</v>
      </c>
      <c r="AL8" s="25">
        <v>0</v>
      </c>
      <c r="AM8" s="25">
        <v>0</v>
      </c>
      <c r="AN8" s="25">
        <v>0</v>
      </c>
      <c r="AO8" s="25">
        <v>0</v>
      </c>
      <c r="AP8" s="25">
        <v>0</v>
      </c>
      <c r="AQ8" s="25">
        <v>0</v>
      </c>
      <c r="AR8" s="25">
        <v>0</v>
      </c>
      <c r="AS8" s="25">
        <v>0</v>
      </c>
      <c r="AT8" s="25">
        <v>0</v>
      </c>
      <c r="AU8" s="25">
        <v>0</v>
      </c>
      <c r="AV8" s="25">
        <v>6408.4159999997355</v>
      </c>
      <c r="AW8" s="25">
        <v>3631.3328124999534</v>
      </c>
      <c r="AX8" s="25">
        <v>1546.3936000000685</v>
      </c>
      <c r="AY8" s="25">
        <v>0</v>
      </c>
      <c r="AZ8" s="25">
        <v>1825.0859375</v>
      </c>
      <c r="BA8" s="25">
        <v>1487.2595692304894</v>
      </c>
      <c r="BB8" s="25">
        <v>1775.1679999995977</v>
      </c>
      <c r="BC8" s="25">
        <v>0</v>
      </c>
      <c r="BD8" s="25">
        <v>0</v>
      </c>
      <c r="BE8" s="25">
        <v>0</v>
      </c>
      <c r="BF8" s="25">
        <v>0</v>
      </c>
      <c r="BG8" s="25">
        <v>0</v>
      </c>
      <c r="BH8" s="25">
        <v>0</v>
      </c>
      <c r="BI8" s="25">
        <v>0</v>
      </c>
      <c r="BJ8" s="25">
        <v>0</v>
      </c>
      <c r="BK8" s="25">
        <v>0</v>
      </c>
      <c r="BL8" s="25">
        <v>0</v>
      </c>
      <c r="BM8" s="25">
        <v>0</v>
      </c>
      <c r="BN8" s="25">
        <v>0</v>
      </c>
      <c r="BO8" s="25">
        <v>0</v>
      </c>
      <c r="BP8" s="25">
        <v>0</v>
      </c>
      <c r="BQ8" s="25">
        <v>0</v>
      </c>
      <c r="BR8" s="25">
        <v>0</v>
      </c>
      <c r="BS8" s="25">
        <v>0</v>
      </c>
      <c r="BT8" s="25">
        <v>253.71875</v>
      </c>
      <c r="BU8" s="25">
        <v>258.125</v>
      </c>
      <c r="BV8" s="25">
        <v>0.41674320652180086</v>
      </c>
      <c r="BW8" s="25">
        <v>1409.6989247314632</v>
      </c>
      <c r="BX8" s="25">
        <v>1354.4791666665114</v>
      </c>
      <c r="BY8" s="25">
        <v>3.1914291725115618</v>
      </c>
      <c r="BZ8" s="25">
        <v>0.58247580645161179</v>
      </c>
      <c r="CA8" s="25">
        <v>3919.6666666660458</v>
      </c>
      <c r="CB8" s="25">
        <v>0</v>
      </c>
      <c r="CC8" s="25">
        <v>3.1914291725115618</v>
      </c>
    </row>
    <row r="9" spans="1:81" ht="15.75" customHeight="1" x14ac:dyDescent="0.2">
      <c r="A9" s="284">
        <v>46240</v>
      </c>
      <c r="B9" s="25">
        <v>62611.51536232233</v>
      </c>
      <c r="C9" s="25">
        <v>62496.768000006676</v>
      </c>
      <c r="D9" s="25">
        <v>40592.384000003338</v>
      </c>
      <c r="E9" s="25">
        <v>22311.090086951852</v>
      </c>
      <c r="F9" s="25">
        <v>8758.775322034955</v>
      </c>
      <c r="G9" s="25">
        <v>7114.8561355955899</v>
      </c>
      <c r="H9" s="25">
        <v>8449.7008813619614</v>
      </c>
      <c r="I9" s="25">
        <v>7967.5183728858829</v>
      </c>
      <c r="J9" s="25">
        <v>8140.4528813548386</v>
      </c>
      <c r="K9" s="25">
        <v>0</v>
      </c>
      <c r="L9" s="25">
        <v>6.4000000013038516E-2</v>
      </c>
      <c r="M9" s="25">
        <v>0.19200000003911555</v>
      </c>
      <c r="N9" s="25">
        <v>45.05599999986589</v>
      </c>
      <c r="O9" s="25">
        <v>2039.2193236718886</v>
      </c>
      <c r="P9" s="25">
        <v>2329.5165217393078</v>
      </c>
      <c r="Q9" s="25">
        <v>1171.8851137831807</v>
      </c>
      <c r="R9" s="25">
        <v>0</v>
      </c>
      <c r="S9" s="25">
        <v>0</v>
      </c>
      <c r="T9" s="25">
        <v>2827.1022376799956</v>
      </c>
      <c r="U9" s="25">
        <v>0</v>
      </c>
      <c r="V9" s="25">
        <v>2247.947204968892</v>
      </c>
      <c r="W9" s="25">
        <v>1.914906442901156</v>
      </c>
      <c r="X9" s="25">
        <v>259.46875</v>
      </c>
      <c r="Y9" s="25">
        <v>1756.938291139435</v>
      </c>
      <c r="Z9" s="25">
        <v>666.39380787033588</v>
      </c>
      <c r="AA9" s="25">
        <v>2507.973233695142</v>
      </c>
      <c r="AB9" s="25">
        <v>0.75</v>
      </c>
      <c r="AC9" s="25">
        <v>3.5000000002582965E-3</v>
      </c>
      <c r="AD9" s="25">
        <v>3.9697634408621525</v>
      </c>
      <c r="AE9" s="25">
        <v>0.27898591631628733</v>
      </c>
      <c r="AF9" s="25">
        <v>3524.7765310900286</v>
      </c>
      <c r="AG9" s="25">
        <v>7481.0276102563366</v>
      </c>
      <c r="AH9" s="25">
        <v>6003.5968000004068</v>
      </c>
      <c r="AI9" s="25">
        <v>0</v>
      </c>
      <c r="AJ9" s="25">
        <v>0</v>
      </c>
      <c r="AK9" s="25">
        <v>0</v>
      </c>
      <c r="AL9" s="25">
        <v>0</v>
      </c>
      <c r="AM9" s="25">
        <v>0</v>
      </c>
      <c r="AN9" s="25">
        <v>0</v>
      </c>
      <c r="AO9" s="25">
        <v>0</v>
      </c>
      <c r="AP9" s="25">
        <v>0</v>
      </c>
      <c r="AQ9" s="25">
        <v>0</v>
      </c>
      <c r="AR9" s="25">
        <v>0</v>
      </c>
      <c r="AS9" s="25">
        <v>0</v>
      </c>
      <c r="AT9" s="25">
        <v>0</v>
      </c>
      <c r="AU9" s="25">
        <v>0</v>
      </c>
      <c r="AV9" s="25">
        <v>5353.3503999998793</v>
      </c>
      <c r="AW9" s="25">
        <v>3418.7937500000698</v>
      </c>
      <c r="AX9" s="25">
        <v>1520.5376000013202</v>
      </c>
      <c r="AY9" s="25">
        <v>0</v>
      </c>
      <c r="AZ9" s="25">
        <v>1840.2789062500233</v>
      </c>
      <c r="BA9" s="25">
        <v>1505.3696000007913</v>
      </c>
      <c r="BB9" s="25">
        <v>1801.5139645570889</v>
      </c>
      <c r="BC9" s="25">
        <v>0</v>
      </c>
      <c r="BD9" s="25">
        <v>0</v>
      </c>
      <c r="BE9" s="25">
        <v>0</v>
      </c>
      <c r="BF9" s="25">
        <v>0</v>
      </c>
      <c r="BG9" s="25">
        <v>0</v>
      </c>
      <c r="BH9" s="25">
        <v>0</v>
      </c>
      <c r="BI9" s="25">
        <v>0</v>
      </c>
      <c r="BJ9" s="25">
        <v>0</v>
      </c>
      <c r="BK9" s="25">
        <v>0</v>
      </c>
      <c r="BL9" s="25">
        <v>0</v>
      </c>
      <c r="BM9" s="25">
        <v>0</v>
      </c>
      <c r="BN9" s="25">
        <v>0</v>
      </c>
      <c r="BO9" s="25">
        <v>0</v>
      </c>
      <c r="BP9" s="25">
        <v>0</v>
      </c>
      <c r="BQ9" s="25">
        <v>0</v>
      </c>
      <c r="BR9" s="25">
        <v>0</v>
      </c>
      <c r="BS9" s="25">
        <v>0</v>
      </c>
      <c r="BT9" s="25">
        <v>259.46875</v>
      </c>
      <c r="BU9" s="25">
        <v>137.5</v>
      </c>
      <c r="BV9" s="25">
        <v>0.3635135869565147</v>
      </c>
      <c r="BW9" s="25">
        <v>498</v>
      </c>
      <c r="BX9" s="25">
        <v>1349.3291666666046</v>
      </c>
      <c r="BY9" s="25">
        <v>2.3981192145856767</v>
      </c>
      <c r="BZ9" s="25">
        <v>0.60194758064517373</v>
      </c>
      <c r="CA9" s="25">
        <v>3276.7666666666046</v>
      </c>
      <c r="CB9" s="25">
        <v>3.2000000006519258E-2</v>
      </c>
      <c r="CC9" s="25">
        <v>2.3981192145856767</v>
      </c>
    </row>
    <row r="10" spans="1:81" ht="15.75" customHeight="1" x14ac:dyDescent="0.2">
      <c r="A10" s="284">
        <v>46241</v>
      </c>
      <c r="B10" s="25">
        <v>67102.037333369255</v>
      </c>
      <c r="C10" s="25">
        <v>66938.879999995232</v>
      </c>
      <c r="D10" s="25">
        <v>44196.863999992609</v>
      </c>
      <c r="E10" s="25">
        <v>23171.873391315341</v>
      </c>
      <c r="F10" s="25">
        <v>9327.4597966112196</v>
      </c>
      <c r="G10" s="25">
        <v>7340.579011105001</v>
      </c>
      <c r="H10" s="25">
        <v>9058.8941016867757</v>
      </c>
      <c r="I10" s="25">
        <v>8062.4206101670861</v>
      </c>
      <c r="J10" s="25">
        <v>10250.830101694912</v>
      </c>
      <c r="K10" s="25">
        <v>0</v>
      </c>
      <c r="L10" s="25">
        <v>0</v>
      </c>
      <c r="M10" s="25">
        <v>0</v>
      </c>
      <c r="N10" s="25">
        <v>491.00800000037998</v>
      </c>
      <c r="O10" s="25">
        <v>2118.7374894893728</v>
      </c>
      <c r="P10" s="25">
        <v>2324.4814840578474</v>
      </c>
      <c r="Q10" s="25">
        <v>1288.4566035252064</v>
      </c>
      <c r="R10" s="25">
        <v>0</v>
      </c>
      <c r="S10" s="25">
        <v>0</v>
      </c>
      <c r="T10" s="25">
        <v>2684.4261477477849</v>
      </c>
      <c r="U10" s="25">
        <v>0</v>
      </c>
      <c r="V10" s="25">
        <v>2262.8948757764883</v>
      </c>
      <c r="W10" s="25">
        <v>1.505503713348844</v>
      </c>
      <c r="X10" s="25">
        <v>170.8125</v>
      </c>
      <c r="Y10" s="25">
        <v>1704.25</v>
      </c>
      <c r="Z10" s="25">
        <v>665.37652403954417</v>
      </c>
      <c r="AA10" s="25">
        <v>2692.0445517981425</v>
      </c>
      <c r="AB10" s="25">
        <v>0</v>
      </c>
      <c r="AC10" s="25">
        <v>3.4999999998035491E-3</v>
      </c>
      <c r="AD10" s="25">
        <v>3.9978064516108134</v>
      </c>
      <c r="AE10" s="25">
        <v>0.27236290322571222</v>
      </c>
      <c r="AF10" s="25">
        <v>3594.1021505380049</v>
      </c>
      <c r="AG10" s="25">
        <v>7829.59039999987</v>
      </c>
      <c r="AH10" s="25">
        <v>6314.4703999999911</v>
      </c>
      <c r="AI10" s="25">
        <v>0</v>
      </c>
      <c r="AJ10" s="25">
        <v>0</v>
      </c>
      <c r="AK10" s="25">
        <v>0</v>
      </c>
      <c r="AL10" s="25">
        <v>0</v>
      </c>
      <c r="AM10" s="25">
        <v>0</v>
      </c>
      <c r="AN10" s="25">
        <v>0</v>
      </c>
      <c r="AO10" s="25">
        <v>0</v>
      </c>
      <c r="AP10" s="25">
        <v>0</v>
      </c>
      <c r="AQ10" s="25">
        <v>0</v>
      </c>
      <c r="AR10" s="25">
        <v>0</v>
      </c>
      <c r="AS10" s="25">
        <v>0</v>
      </c>
      <c r="AT10" s="25">
        <v>0</v>
      </c>
      <c r="AU10" s="25">
        <v>0</v>
      </c>
      <c r="AV10" s="25">
        <v>6501.4271999998018</v>
      </c>
      <c r="AW10" s="25">
        <v>3590.8421874999767</v>
      </c>
      <c r="AX10" s="25">
        <v>1651.4047999996692</v>
      </c>
      <c r="AY10" s="25">
        <v>0</v>
      </c>
      <c r="AZ10" s="25">
        <v>1847.6695312500233</v>
      </c>
      <c r="BA10" s="25">
        <v>1514.6393283940852</v>
      </c>
      <c r="BB10" s="25">
        <v>1806.9257721519098</v>
      </c>
      <c r="BC10" s="25">
        <v>0</v>
      </c>
      <c r="BD10" s="25">
        <v>0</v>
      </c>
      <c r="BE10" s="25">
        <v>0</v>
      </c>
      <c r="BF10" s="25">
        <v>0</v>
      </c>
      <c r="BG10" s="25">
        <v>0</v>
      </c>
      <c r="BH10" s="25">
        <v>0</v>
      </c>
      <c r="BI10" s="25">
        <v>0</v>
      </c>
      <c r="BJ10" s="25">
        <v>0</v>
      </c>
      <c r="BK10" s="25">
        <v>0</v>
      </c>
      <c r="BL10" s="25">
        <v>0</v>
      </c>
      <c r="BM10" s="25">
        <v>0</v>
      </c>
      <c r="BN10" s="25">
        <v>0</v>
      </c>
      <c r="BO10" s="25">
        <v>0</v>
      </c>
      <c r="BP10" s="25">
        <v>0</v>
      </c>
      <c r="BQ10" s="25">
        <v>0</v>
      </c>
      <c r="BR10" s="25">
        <v>0</v>
      </c>
      <c r="BS10" s="25">
        <v>0</v>
      </c>
      <c r="BT10" s="25">
        <v>170.8125</v>
      </c>
      <c r="BU10" s="25">
        <v>250.5625</v>
      </c>
      <c r="BV10" s="25">
        <v>0.38681385869563201</v>
      </c>
      <c r="BW10" s="25">
        <v>1036</v>
      </c>
      <c r="BX10" s="25">
        <v>1320.6125000000466</v>
      </c>
      <c r="BY10" s="25">
        <v>3.2728373071531678</v>
      </c>
      <c r="BZ10" s="25">
        <v>0.77073790322583591</v>
      </c>
      <c r="CA10" s="25">
        <v>3883.4500000001863</v>
      </c>
      <c r="CB10" s="25">
        <v>0</v>
      </c>
      <c r="CC10" s="25">
        <v>3.2728373071531678</v>
      </c>
    </row>
    <row r="11" spans="1:81" ht="15.75" customHeight="1" x14ac:dyDescent="0.2">
      <c r="A11" s="284">
        <v>46242</v>
      </c>
      <c r="B11" s="25">
        <v>67291.225043475628</v>
      </c>
      <c r="C11" s="25">
        <v>67012.518956512213</v>
      </c>
      <c r="D11" s="25">
        <v>44222.464000016451</v>
      </c>
      <c r="E11" s="25">
        <v>23233.535999983549</v>
      </c>
      <c r="F11" s="25">
        <v>8875.997288133949</v>
      </c>
      <c r="G11" s="25">
        <v>7899.0749549940228</v>
      </c>
      <c r="H11" s="25">
        <v>8975.3773559331894</v>
      </c>
      <c r="I11" s="25">
        <v>7993.3092881366611</v>
      </c>
      <c r="J11" s="25">
        <v>10306.563590884209</v>
      </c>
      <c r="K11" s="25">
        <v>0</v>
      </c>
      <c r="L11" s="25">
        <v>0</v>
      </c>
      <c r="M11" s="25">
        <v>0</v>
      </c>
      <c r="N11" s="25">
        <v>423.93599999975413</v>
      </c>
      <c r="O11" s="25">
        <v>1755.4762303172611</v>
      </c>
      <c r="P11" s="25">
        <v>2321.5512115941383</v>
      </c>
      <c r="Q11" s="25">
        <v>1119.7227819822729</v>
      </c>
      <c r="R11" s="25">
        <v>0</v>
      </c>
      <c r="S11" s="25">
        <v>0</v>
      </c>
      <c r="T11" s="25">
        <v>2913.0754406591877</v>
      </c>
      <c r="U11" s="25">
        <v>0</v>
      </c>
      <c r="V11" s="25">
        <v>2252.8495283015072</v>
      </c>
      <c r="W11" s="25">
        <v>1.5458984375</v>
      </c>
      <c r="X11" s="25">
        <v>283.375</v>
      </c>
      <c r="Y11" s="25">
        <v>2409.475155279506</v>
      </c>
      <c r="Z11" s="25">
        <v>646.50621118023992</v>
      </c>
      <c r="AA11" s="25">
        <v>2679.1728395065293</v>
      </c>
      <c r="AB11" s="25">
        <v>0</v>
      </c>
      <c r="AC11" s="25">
        <v>1.0000000002037268E-3</v>
      </c>
      <c r="AD11" s="25">
        <v>3.9758494623747538</v>
      </c>
      <c r="AE11" s="25">
        <v>0.27175268817222786</v>
      </c>
      <c r="AF11" s="25">
        <v>3548.0806451616809</v>
      </c>
      <c r="AG11" s="25">
        <v>7775.0400000002701</v>
      </c>
      <c r="AH11" s="25">
        <v>6271.3728000000119</v>
      </c>
      <c r="AI11" s="25">
        <v>0</v>
      </c>
      <c r="AJ11" s="25">
        <v>0</v>
      </c>
      <c r="AK11" s="25">
        <v>0</v>
      </c>
      <c r="AL11" s="25">
        <v>0</v>
      </c>
      <c r="AM11" s="25">
        <v>0</v>
      </c>
      <c r="AN11" s="25">
        <v>0</v>
      </c>
      <c r="AO11" s="25">
        <v>0</v>
      </c>
      <c r="AP11" s="25">
        <v>0</v>
      </c>
      <c r="AQ11" s="25">
        <v>0</v>
      </c>
      <c r="AR11" s="25">
        <v>0</v>
      </c>
      <c r="AS11" s="25">
        <v>0</v>
      </c>
      <c r="AT11" s="25">
        <v>0</v>
      </c>
      <c r="AU11" s="25">
        <v>0</v>
      </c>
      <c r="AV11" s="25">
        <v>6500.6208000001498</v>
      </c>
      <c r="AW11" s="25">
        <v>3867.9617187499534</v>
      </c>
      <c r="AX11" s="25">
        <v>1546.316800000146</v>
      </c>
      <c r="AY11" s="25">
        <v>0</v>
      </c>
      <c r="AZ11" s="25">
        <v>1839.0655063290615</v>
      </c>
      <c r="BA11" s="25">
        <v>1505.9558716053143</v>
      </c>
      <c r="BB11" s="25">
        <v>1803.3806582279503</v>
      </c>
      <c r="BC11" s="25">
        <v>0</v>
      </c>
      <c r="BD11" s="25">
        <v>0</v>
      </c>
      <c r="BE11" s="25">
        <v>0</v>
      </c>
      <c r="BF11" s="25">
        <v>0</v>
      </c>
      <c r="BG11" s="25">
        <v>0</v>
      </c>
      <c r="BH11" s="25">
        <v>0</v>
      </c>
      <c r="BI11" s="25">
        <v>0</v>
      </c>
      <c r="BJ11" s="25">
        <v>0</v>
      </c>
      <c r="BK11" s="25">
        <v>0</v>
      </c>
      <c r="BL11" s="25">
        <v>0</v>
      </c>
      <c r="BM11" s="25">
        <v>0</v>
      </c>
      <c r="BN11" s="25">
        <v>0</v>
      </c>
      <c r="BO11" s="25">
        <v>0</v>
      </c>
      <c r="BP11" s="25">
        <v>0</v>
      </c>
      <c r="BQ11" s="25">
        <v>0</v>
      </c>
      <c r="BR11" s="25">
        <v>0</v>
      </c>
      <c r="BS11" s="25">
        <v>0</v>
      </c>
      <c r="BT11" s="25">
        <v>283.375</v>
      </c>
      <c r="BU11" s="25">
        <v>237.1875</v>
      </c>
      <c r="BV11" s="25">
        <v>0.54850477734919423</v>
      </c>
      <c r="BW11" s="25">
        <v>981</v>
      </c>
      <c r="BX11" s="25">
        <v>1356.2779661018867</v>
      </c>
      <c r="BY11" s="25">
        <v>3.2759402173915078</v>
      </c>
      <c r="BZ11" s="25">
        <v>0.75307123655920805</v>
      </c>
      <c r="CA11" s="25">
        <v>3809.4833333333954</v>
      </c>
      <c r="CB11" s="25">
        <v>0</v>
      </c>
      <c r="CC11" s="25">
        <v>3.2759402173915078</v>
      </c>
    </row>
    <row r="12" spans="1:81" ht="15.75" customHeight="1" x14ac:dyDescent="0.2">
      <c r="A12" s="284">
        <v>46243</v>
      </c>
      <c r="B12" s="25">
        <v>67336.10295650363</v>
      </c>
      <c r="C12" s="25">
        <v>67085.059710115194</v>
      </c>
      <c r="D12" s="25">
        <v>44047.730382978916</v>
      </c>
      <c r="E12" s="25">
        <v>23466.325333341956</v>
      </c>
      <c r="F12" s="25">
        <v>9554.8225084766746</v>
      </c>
      <c r="G12" s="25">
        <v>7886.0843389853835</v>
      </c>
      <c r="H12" s="25">
        <v>8954.0343471691012</v>
      </c>
      <c r="I12" s="25">
        <v>7998.724338978529</v>
      </c>
      <c r="J12" s="25">
        <v>9499.5067586190999</v>
      </c>
      <c r="K12" s="25">
        <v>0</v>
      </c>
      <c r="L12" s="25">
        <v>0</v>
      </c>
      <c r="M12" s="25">
        <v>0</v>
      </c>
      <c r="N12" s="25">
        <v>430.08000000007451</v>
      </c>
      <c r="O12" s="25">
        <v>2391.8803478260525</v>
      </c>
      <c r="P12" s="25">
        <v>2320.4619130436331</v>
      </c>
      <c r="Q12" s="25">
        <v>1170.1774840578437</v>
      </c>
      <c r="R12" s="25">
        <v>0</v>
      </c>
      <c r="S12" s="25">
        <v>0</v>
      </c>
      <c r="T12" s="25">
        <v>2882.0034782607108</v>
      </c>
      <c r="U12" s="25">
        <v>0</v>
      </c>
      <c r="V12" s="25">
        <v>2259.133929410018</v>
      </c>
      <c r="W12" s="25">
        <v>2.1318359375</v>
      </c>
      <c r="X12" s="25">
        <v>242.90625</v>
      </c>
      <c r="Y12" s="25">
        <v>2456.4637336093001</v>
      </c>
      <c r="Z12" s="25">
        <v>645.45631849346682</v>
      </c>
      <c r="AA12" s="25">
        <v>2574.8351955311373</v>
      </c>
      <c r="AB12" s="25">
        <v>0</v>
      </c>
      <c r="AC12" s="25">
        <v>4.9999999964711606E-4</v>
      </c>
      <c r="AD12" s="25">
        <v>3.9898924731132865</v>
      </c>
      <c r="AE12" s="25">
        <v>0.27192741935459708</v>
      </c>
      <c r="AF12" s="25">
        <v>3545.0752688162029</v>
      </c>
      <c r="AG12" s="25">
        <v>7744.6319609754719</v>
      </c>
      <c r="AH12" s="25">
        <v>6251.7119999993593</v>
      </c>
      <c r="AI12" s="25">
        <v>0</v>
      </c>
      <c r="AJ12" s="25">
        <v>0</v>
      </c>
      <c r="AK12" s="25">
        <v>0</v>
      </c>
      <c r="AL12" s="25">
        <v>0</v>
      </c>
      <c r="AM12" s="25">
        <v>0</v>
      </c>
      <c r="AN12" s="25">
        <v>0</v>
      </c>
      <c r="AO12" s="25">
        <v>0</v>
      </c>
      <c r="AP12" s="25">
        <v>0</v>
      </c>
      <c r="AQ12" s="25">
        <v>0</v>
      </c>
      <c r="AR12" s="25">
        <v>0</v>
      </c>
      <c r="AS12" s="25">
        <v>0</v>
      </c>
      <c r="AT12" s="25">
        <v>0</v>
      </c>
      <c r="AU12" s="25">
        <v>0</v>
      </c>
      <c r="AV12" s="25">
        <v>6475.0464000003412</v>
      </c>
      <c r="AW12" s="25">
        <v>3891.3234375000466</v>
      </c>
      <c r="AX12" s="25">
        <v>1346.0735999997705</v>
      </c>
      <c r="AY12" s="25">
        <v>0</v>
      </c>
      <c r="AZ12" s="25">
        <v>1866.9712124208454</v>
      </c>
      <c r="BA12" s="25">
        <v>1531.0975999999791</v>
      </c>
      <c r="BB12" s="25">
        <v>1822.3812050633132</v>
      </c>
      <c r="BC12" s="25">
        <v>0</v>
      </c>
      <c r="BD12" s="25">
        <v>0</v>
      </c>
      <c r="BE12" s="25">
        <v>0</v>
      </c>
      <c r="BF12" s="25">
        <v>0</v>
      </c>
      <c r="BG12" s="25">
        <v>0</v>
      </c>
      <c r="BH12" s="25">
        <v>0</v>
      </c>
      <c r="BI12" s="25">
        <v>0</v>
      </c>
      <c r="BJ12" s="25">
        <v>0</v>
      </c>
      <c r="BK12" s="25">
        <v>0</v>
      </c>
      <c r="BL12" s="25">
        <v>0</v>
      </c>
      <c r="BM12" s="25">
        <v>0</v>
      </c>
      <c r="BN12" s="25">
        <v>0</v>
      </c>
      <c r="BO12" s="25">
        <v>0</v>
      </c>
      <c r="BP12" s="25">
        <v>0</v>
      </c>
      <c r="BQ12" s="25">
        <v>0</v>
      </c>
      <c r="BR12" s="25">
        <v>0</v>
      </c>
      <c r="BS12" s="25">
        <v>0</v>
      </c>
      <c r="BT12" s="25">
        <v>242.90625</v>
      </c>
      <c r="BU12" s="25">
        <v>319.5625</v>
      </c>
      <c r="BV12" s="25">
        <v>0.40154435483873385</v>
      </c>
      <c r="BW12" s="25">
        <v>200</v>
      </c>
      <c r="BX12" s="25">
        <v>1370.0053672315553</v>
      </c>
      <c r="BY12" s="25">
        <v>3.3236848410469975</v>
      </c>
      <c r="BZ12" s="25">
        <v>0.7512432795699624</v>
      </c>
      <c r="CA12" s="25">
        <v>3794.4920903956518</v>
      </c>
      <c r="CB12" s="25">
        <v>0</v>
      </c>
      <c r="CC12" s="25">
        <v>3.3236848410469975</v>
      </c>
    </row>
    <row r="13" spans="1:81" ht="15.75" customHeight="1" x14ac:dyDescent="0.2">
      <c r="A13" s="284">
        <v>46244</v>
      </c>
      <c r="B13" s="25">
        <v>67889.834666669369</v>
      </c>
      <c r="C13" s="25">
        <v>67616.352463781834</v>
      </c>
      <c r="D13" s="25">
        <v>44549.43228366971</v>
      </c>
      <c r="E13" s="25">
        <v>23487.146666660905</v>
      </c>
      <c r="F13" s="25">
        <v>9912.9448135569692</v>
      </c>
      <c r="G13" s="25">
        <v>8043.0861016958952</v>
      </c>
      <c r="H13" s="25">
        <v>8976.9346019849181</v>
      </c>
      <c r="I13" s="25">
        <v>7769.0706440731883</v>
      </c>
      <c r="J13" s="25">
        <v>9707.3105318509042</v>
      </c>
      <c r="K13" s="25">
        <v>0</v>
      </c>
      <c r="L13" s="25">
        <v>0</v>
      </c>
      <c r="M13" s="25">
        <v>0.19199999992270023</v>
      </c>
      <c r="N13" s="25">
        <v>488.37405825220048</v>
      </c>
      <c r="O13" s="25">
        <v>2399.3927797419019</v>
      </c>
      <c r="P13" s="25">
        <v>2320.6809802372009</v>
      </c>
      <c r="Q13" s="25">
        <v>1194.3544844714925</v>
      </c>
      <c r="R13" s="25">
        <v>0</v>
      </c>
      <c r="S13" s="25">
        <v>0</v>
      </c>
      <c r="T13" s="25">
        <v>3248.3327999999747</v>
      </c>
      <c r="U13" s="25">
        <v>0</v>
      </c>
      <c r="V13" s="25">
        <v>2265.3530329717323</v>
      </c>
      <c r="W13" s="25">
        <v>2.23388671875</v>
      </c>
      <c r="X13" s="25">
        <v>264.96875</v>
      </c>
      <c r="Y13" s="25">
        <v>2496.536111111287</v>
      </c>
      <c r="Z13" s="25">
        <v>640.74736604001373</v>
      </c>
      <c r="AA13" s="25">
        <v>2696.0716367671266</v>
      </c>
      <c r="AB13" s="25">
        <v>0</v>
      </c>
      <c r="AC13" s="25">
        <v>1.2500000002546585E-3</v>
      </c>
      <c r="AD13" s="25">
        <v>3.9938064516063605</v>
      </c>
      <c r="AE13" s="25">
        <v>0.26879166666662968</v>
      </c>
      <c r="AF13" s="25">
        <v>3315.0741000464186</v>
      </c>
      <c r="AG13" s="25">
        <v>7562.4464390245266</v>
      </c>
      <c r="AH13" s="25">
        <v>6088.0000000009313</v>
      </c>
      <c r="AI13" s="25">
        <v>0</v>
      </c>
      <c r="AJ13" s="25">
        <v>0</v>
      </c>
      <c r="AK13" s="25">
        <v>0.67199999996228144</v>
      </c>
      <c r="AL13" s="25">
        <v>0.70400000002700835</v>
      </c>
      <c r="AM13" s="25">
        <v>3.1999999948311597E-2</v>
      </c>
      <c r="AN13" s="25">
        <v>0</v>
      </c>
      <c r="AO13" s="25">
        <v>0</v>
      </c>
      <c r="AP13" s="25">
        <v>0</v>
      </c>
      <c r="AQ13" s="25">
        <v>0</v>
      </c>
      <c r="AR13" s="25">
        <v>0</v>
      </c>
      <c r="AS13" s="25">
        <v>0</v>
      </c>
      <c r="AT13" s="25">
        <v>0</v>
      </c>
      <c r="AU13" s="25">
        <v>0</v>
      </c>
      <c r="AV13" s="25">
        <v>6562.7327999998815</v>
      </c>
      <c r="AW13" s="25">
        <v>4063.5046874999534</v>
      </c>
      <c r="AX13" s="25">
        <v>1485.3823999986053</v>
      </c>
      <c r="AY13" s="25">
        <v>0</v>
      </c>
      <c r="AZ13" s="25">
        <v>1817.0414062500931</v>
      </c>
      <c r="BA13" s="25">
        <v>1484.5567999994382</v>
      </c>
      <c r="BB13" s="25">
        <v>1775.2548455698416</v>
      </c>
      <c r="BC13" s="25">
        <v>0</v>
      </c>
      <c r="BD13" s="25">
        <v>0</v>
      </c>
      <c r="BE13" s="25">
        <v>0</v>
      </c>
      <c r="BF13" s="25">
        <v>0</v>
      </c>
      <c r="BG13" s="25">
        <v>0</v>
      </c>
      <c r="BH13" s="25">
        <v>0</v>
      </c>
      <c r="BI13" s="25">
        <v>0</v>
      </c>
      <c r="BJ13" s="25">
        <v>0</v>
      </c>
      <c r="BK13" s="25">
        <v>0</v>
      </c>
      <c r="BL13" s="25">
        <v>0</v>
      </c>
      <c r="BM13" s="25">
        <v>0</v>
      </c>
      <c r="BN13" s="25">
        <v>0</v>
      </c>
      <c r="BO13" s="25">
        <v>0</v>
      </c>
      <c r="BP13" s="25">
        <v>0</v>
      </c>
      <c r="BQ13" s="25">
        <v>0</v>
      </c>
      <c r="BR13" s="25">
        <v>0</v>
      </c>
      <c r="BS13" s="25">
        <v>0</v>
      </c>
      <c r="BT13" s="25">
        <v>264.96875</v>
      </c>
      <c r="BU13" s="25">
        <v>297.30926724139135</v>
      </c>
      <c r="BV13" s="25">
        <v>0.51996774193548845</v>
      </c>
      <c r="BW13" s="25">
        <v>44</v>
      </c>
      <c r="BX13" s="25">
        <v>1361.064583333442</v>
      </c>
      <c r="BY13" s="25">
        <v>3.4318205937352104</v>
      </c>
      <c r="BZ13" s="25">
        <v>0.86599999999998545</v>
      </c>
      <c r="CA13" s="25">
        <v>3964.0162429381162</v>
      </c>
      <c r="CB13" s="25">
        <v>6.4000000013038516E-2</v>
      </c>
      <c r="CC13" s="25">
        <v>3.4318205937352104</v>
      </c>
    </row>
    <row r="14" spans="1:81" ht="15.75" customHeight="1" x14ac:dyDescent="0.2">
      <c r="A14" s="284">
        <v>46245</v>
      </c>
      <c r="B14" s="25">
        <v>69159.594666659832</v>
      </c>
      <c r="C14" s="25">
        <v>68913.953391313553</v>
      </c>
      <c r="D14" s="25">
        <v>44534.442666679621</v>
      </c>
      <c r="E14" s="25">
        <v>24838.826666668057</v>
      </c>
      <c r="F14" s="25">
        <v>9176.6535032130778</v>
      </c>
      <c r="G14" s="25">
        <v>7725.8890847414732</v>
      </c>
      <c r="H14" s="25">
        <v>8952.6063728779554</v>
      </c>
      <c r="I14" s="25">
        <v>7924.0938305035233</v>
      </c>
      <c r="J14" s="25">
        <v>10557.64827118814</v>
      </c>
      <c r="K14" s="25">
        <v>0</v>
      </c>
      <c r="L14" s="25">
        <v>0</v>
      </c>
      <c r="M14" s="25">
        <v>0</v>
      </c>
      <c r="N14" s="25">
        <v>417.86594174802303</v>
      </c>
      <c r="O14" s="25">
        <v>1550.4775970699266</v>
      </c>
      <c r="P14" s="25">
        <v>2315.7851067190059</v>
      </c>
      <c r="Q14" s="25">
        <v>1183.2956024846062</v>
      </c>
      <c r="R14" s="25">
        <v>0</v>
      </c>
      <c r="S14" s="25">
        <v>0</v>
      </c>
      <c r="T14" s="25">
        <v>3430.0376615384594</v>
      </c>
      <c r="U14" s="25">
        <v>0</v>
      </c>
      <c r="V14" s="25">
        <v>2252.3322981363162</v>
      </c>
      <c r="W14" s="25">
        <v>4.4853515625</v>
      </c>
      <c r="X14" s="25">
        <v>284.34375</v>
      </c>
      <c r="Y14" s="25">
        <v>2364.6812499999069</v>
      </c>
      <c r="Z14" s="25">
        <v>640.23070987639949</v>
      </c>
      <c r="AA14" s="25">
        <v>2561.3431677017361</v>
      </c>
      <c r="AB14" s="25">
        <v>0</v>
      </c>
      <c r="AC14" s="25">
        <v>0</v>
      </c>
      <c r="AD14" s="25">
        <v>3.9837419354844315</v>
      </c>
      <c r="AE14" s="25">
        <v>0.27160875409094842</v>
      </c>
      <c r="AF14" s="25">
        <v>3473.7608695654199</v>
      </c>
      <c r="AG14" s="25">
        <v>7711.2927999999374</v>
      </c>
      <c r="AH14" s="25">
        <v>6222.8479999992996</v>
      </c>
      <c r="AI14" s="25">
        <v>0</v>
      </c>
      <c r="AJ14" s="25">
        <v>0</v>
      </c>
      <c r="AK14" s="25">
        <v>0</v>
      </c>
      <c r="AL14" s="25">
        <v>0</v>
      </c>
      <c r="AM14" s="25">
        <v>0</v>
      </c>
      <c r="AN14" s="25">
        <v>0</v>
      </c>
      <c r="AO14" s="25">
        <v>0</v>
      </c>
      <c r="AP14" s="25">
        <v>0</v>
      </c>
      <c r="AQ14" s="25">
        <v>0</v>
      </c>
      <c r="AR14" s="25">
        <v>0</v>
      </c>
      <c r="AS14" s="25">
        <v>0</v>
      </c>
      <c r="AT14" s="25">
        <v>0</v>
      </c>
      <c r="AU14" s="25">
        <v>0</v>
      </c>
      <c r="AV14" s="25">
        <v>6487.7823999999091</v>
      </c>
      <c r="AW14" s="25">
        <v>4144.1312500000931</v>
      </c>
      <c r="AX14" s="25">
        <v>1451.4432000014931</v>
      </c>
      <c r="AY14" s="25">
        <v>0</v>
      </c>
      <c r="AZ14" s="25">
        <v>1832.8125</v>
      </c>
      <c r="BA14" s="25">
        <v>1496.9728000005707</v>
      </c>
      <c r="BB14" s="25">
        <v>1786.1787544302642</v>
      </c>
      <c r="BC14" s="25">
        <v>0</v>
      </c>
      <c r="BD14" s="25">
        <v>0</v>
      </c>
      <c r="BE14" s="25">
        <v>0</v>
      </c>
      <c r="BF14" s="25">
        <v>0</v>
      </c>
      <c r="BG14" s="25">
        <v>0</v>
      </c>
      <c r="BH14" s="25">
        <v>0</v>
      </c>
      <c r="BI14" s="25">
        <v>0</v>
      </c>
      <c r="BJ14" s="25">
        <v>0</v>
      </c>
      <c r="BK14" s="25">
        <v>0</v>
      </c>
      <c r="BL14" s="25">
        <v>0</v>
      </c>
      <c r="BM14" s="25">
        <v>0</v>
      </c>
      <c r="BN14" s="25">
        <v>0</v>
      </c>
      <c r="BO14" s="25">
        <v>0</v>
      </c>
      <c r="BP14" s="25">
        <v>0</v>
      </c>
      <c r="BQ14" s="25">
        <v>0</v>
      </c>
      <c r="BR14" s="25">
        <v>0</v>
      </c>
      <c r="BS14" s="25">
        <v>0</v>
      </c>
      <c r="BT14" s="25">
        <v>284.34375</v>
      </c>
      <c r="BU14" s="25">
        <v>272.81573275860865</v>
      </c>
      <c r="BV14" s="25">
        <v>0.49194236500716215</v>
      </c>
      <c r="BW14" s="25">
        <v>1289</v>
      </c>
      <c r="BX14" s="25">
        <v>1371.8050494350027</v>
      </c>
      <c r="BY14" s="25">
        <v>3.2718913043481734</v>
      </c>
      <c r="BZ14" s="25">
        <v>0.76473913043469111</v>
      </c>
      <c r="CA14" s="25">
        <v>3757.8333333330229</v>
      </c>
      <c r="CB14" s="25">
        <v>0</v>
      </c>
      <c r="CC14" s="25">
        <v>3.2718913043481734</v>
      </c>
    </row>
    <row r="15" spans="1:81" ht="15.75" customHeight="1" x14ac:dyDescent="0.2">
      <c r="A15" s="284">
        <v>46246</v>
      </c>
      <c r="B15" s="25">
        <v>69251.071999996901</v>
      </c>
      <c r="C15" s="25">
        <v>68988.542144924402</v>
      </c>
      <c r="D15" s="25">
        <v>44526.963014483452</v>
      </c>
      <c r="E15" s="25">
        <v>24909.764637678862</v>
      </c>
      <c r="F15" s="25">
        <v>10319.056869670749</v>
      </c>
      <c r="G15" s="25">
        <v>7851.4766101725399</v>
      </c>
      <c r="H15" s="25">
        <v>8882.4884067848325</v>
      </c>
      <c r="I15" s="25">
        <v>7581.4877288192511</v>
      </c>
      <c r="J15" s="25">
        <v>9745.8766101710498</v>
      </c>
      <c r="K15" s="25">
        <v>0</v>
      </c>
      <c r="L15" s="25">
        <v>0</v>
      </c>
      <c r="M15" s="25">
        <v>0</v>
      </c>
      <c r="N15" s="25">
        <v>738.81599999964237</v>
      </c>
      <c r="O15" s="25">
        <v>2400.9497971013188</v>
      </c>
      <c r="P15" s="25">
        <v>2318.7700869566761</v>
      </c>
      <c r="Q15" s="25">
        <v>1136.3728695651516</v>
      </c>
      <c r="R15" s="25">
        <v>0</v>
      </c>
      <c r="S15" s="25">
        <v>0</v>
      </c>
      <c r="T15" s="25">
        <v>3417.2121471567079</v>
      </c>
      <c r="U15" s="25">
        <v>0</v>
      </c>
      <c r="V15" s="25">
        <v>2269.0450310558081</v>
      </c>
      <c r="W15" s="25">
        <v>5.44775390625</v>
      </c>
      <c r="X15" s="25">
        <v>306.1875</v>
      </c>
      <c r="Y15" s="25">
        <v>2396.3814858491533</v>
      </c>
      <c r="Z15" s="25">
        <v>660.93051242223009</v>
      </c>
      <c r="AA15" s="25">
        <v>2634.0667701866478</v>
      </c>
      <c r="AB15" s="25">
        <v>0</v>
      </c>
      <c r="AC15" s="25">
        <v>0</v>
      </c>
      <c r="AD15" s="25">
        <v>3.9997419354840531</v>
      </c>
      <c r="AE15" s="25">
        <v>0.27109554698449756</v>
      </c>
      <c r="AF15" s="25">
        <v>3120.3209443669766</v>
      </c>
      <c r="AG15" s="25">
        <v>7491.7280000001192</v>
      </c>
      <c r="AH15" s="25">
        <v>6023.5428571430966</v>
      </c>
      <c r="AI15" s="25">
        <v>0</v>
      </c>
      <c r="AJ15" s="25">
        <v>0</v>
      </c>
      <c r="AK15" s="25">
        <v>0</v>
      </c>
      <c r="AL15" s="25">
        <v>0</v>
      </c>
      <c r="AM15" s="25">
        <v>0</v>
      </c>
      <c r="AN15" s="25">
        <v>0</v>
      </c>
      <c r="AO15" s="25">
        <v>0</v>
      </c>
      <c r="AP15" s="25">
        <v>0</v>
      </c>
      <c r="AQ15" s="25">
        <v>0</v>
      </c>
      <c r="AR15" s="25">
        <v>0</v>
      </c>
      <c r="AS15" s="25">
        <v>0</v>
      </c>
      <c r="AT15" s="25">
        <v>0</v>
      </c>
      <c r="AU15" s="25">
        <v>0</v>
      </c>
      <c r="AV15" s="25">
        <v>6494.1631999998353</v>
      </c>
      <c r="AW15" s="25">
        <v>4160.5703125</v>
      </c>
      <c r="AX15" s="25">
        <v>1547.8847999982536</v>
      </c>
      <c r="AY15" s="25">
        <v>0</v>
      </c>
      <c r="AZ15" s="25">
        <v>1812.1804687499534</v>
      </c>
      <c r="BA15" s="25">
        <v>1479.1935999998823</v>
      </c>
      <c r="BB15" s="25">
        <v>1745.9372883113101</v>
      </c>
      <c r="BC15" s="25">
        <v>0</v>
      </c>
      <c r="BD15" s="25">
        <v>0</v>
      </c>
      <c r="BE15" s="25">
        <v>0</v>
      </c>
      <c r="BF15" s="25">
        <v>0</v>
      </c>
      <c r="BG15" s="25">
        <v>0</v>
      </c>
      <c r="BH15" s="25">
        <v>0</v>
      </c>
      <c r="BI15" s="25">
        <v>0</v>
      </c>
      <c r="BJ15" s="25">
        <v>0</v>
      </c>
      <c r="BK15" s="25">
        <v>0</v>
      </c>
      <c r="BL15" s="25">
        <v>0</v>
      </c>
      <c r="BM15" s="25">
        <v>0</v>
      </c>
      <c r="BN15" s="25">
        <v>0</v>
      </c>
      <c r="BO15" s="25">
        <v>0</v>
      </c>
      <c r="BP15" s="25">
        <v>0</v>
      </c>
      <c r="BQ15" s="25">
        <v>0</v>
      </c>
      <c r="BR15" s="25">
        <v>0</v>
      </c>
      <c r="BS15" s="25">
        <v>0</v>
      </c>
      <c r="BT15" s="25">
        <v>306.1875</v>
      </c>
      <c r="BU15" s="25">
        <v>248.5</v>
      </c>
      <c r="BV15" s="25">
        <v>0.49063223176699466</v>
      </c>
      <c r="BW15" s="25">
        <v>50</v>
      </c>
      <c r="BX15" s="25">
        <v>1298.184533898253</v>
      </c>
      <c r="BY15" s="25">
        <v>3.597535413744481</v>
      </c>
      <c r="BZ15" s="25">
        <v>0.87651086956520885</v>
      </c>
      <c r="CA15" s="25">
        <v>3986.3114406783134</v>
      </c>
      <c r="CB15" s="25">
        <v>0</v>
      </c>
      <c r="CC15" s="25">
        <v>3.597535413744481</v>
      </c>
    </row>
    <row r="16" spans="1:81" ht="15.75" customHeight="1" x14ac:dyDescent="0.2">
      <c r="A16" s="284">
        <v>46247</v>
      </c>
      <c r="B16" s="25">
        <v>70086.423602849245</v>
      </c>
      <c r="C16" s="25">
        <v>69840.925681173801</v>
      </c>
      <c r="D16" s="25">
        <v>45006.135652184486</v>
      </c>
      <c r="E16" s="25">
        <v>25270.182956531644</v>
      </c>
      <c r="F16" s="25">
        <v>8748.9518644027412</v>
      </c>
      <c r="G16" s="25">
        <v>7862.3067118637264</v>
      </c>
      <c r="H16" s="25">
        <v>8811.8006873205304</v>
      </c>
      <c r="I16" s="25">
        <v>7859.9463050812483</v>
      </c>
      <c r="J16" s="25">
        <v>11591.506440676749</v>
      </c>
      <c r="K16" s="25">
        <v>0</v>
      </c>
      <c r="L16" s="25">
        <v>6.4000000013038516E-2</v>
      </c>
      <c r="M16" s="25">
        <v>0.12800000002607703</v>
      </c>
      <c r="N16" s="25">
        <v>704.79026087000966</v>
      </c>
      <c r="O16" s="25">
        <v>2364.8723478261381</v>
      </c>
      <c r="P16" s="25">
        <v>810.90782608697191</v>
      </c>
      <c r="Q16" s="25">
        <v>1162.5627826089039</v>
      </c>
      <c r="R16" s="25">
        <v>0</v>
      </c>
      <c r="S16" s="25">
        <v>0</v>
      </c>
      <c r="T16" s="25">
        <v>3468.7878801934421</v>
      </c>
      <c r="U16" s="25">
        <v>0</v>
      </c>
      <c r="V16" s="25">
        <v>2258.2861801246181</v>
      </c>
      <c r="W16" s="25">
        <v>13.64013671875</v>
      </c>
      <c r="X16" s="25">
        <v>313.34375</v>
      </c>
      <c r="Y16" s="25">
        <v>2470.0802765730768</v>
      </c>
      <c r="Z16" s="25">
        <v>685.6894409940578</v>
      </c>
      <c r="AA16" s="25">
        <v>2548.0310559002683</v>
      </c>
      <c r="AB16" s="25">
        <v>0</v>
      </c>
      <c r="AC16" s="25">
        <v>0</v>
      </c>
      <c r="AD16" s="25">
        <v>3.9986711079945962</v>
      </c>
      <c r="AE16" s="25">
        <v>0.27212999649350422</v>
      </c>
      <c r="AF16" s="25">
        <v>3394.2877512853593</v>
      </c>
      <c r="AG16" s="25">
        <v>7562.9841230767779</v>
      </c>
      <c r="AH16" s="25">
        <v>6093.8971428573132</v>
      </c>
      <c r="AI16" s="25">
        <v>0</v>
      </c>
      <c r="AJ16" s="25">
        <v>0</v>
      </c>
      <c r="AK16" s="25">
        <v>0</v>
      </c>
      <c r="AL16" s="25">
        <v>0</v>
      </c>
      <c r="AM16" s="25">
        <v>0</v>
      </c>
      <c r="AN16" s="25">
        <v>0</v>
      </c>
      <c r="AO16" s="25">
        <v>0</v>
      </c>
      <c r="AP16" s="25">
        <v>0</v>
      </c>
      <c r="AQ16" s="25">
        <v>0</v>
      </c>
      <c r="AR16" s="25">
        <v>0</v>
      </c>
      <c r="AS16" s="25">
        <v>0</v>
      </c>
      <c r="AT16" s="25">
        <v>0</v>
      </c>
      <c r="AU16" s="25">
        <v>0</v>
      </c>
      <c r="AV16" s="25">
        <v>6557.9808000000194</v>
      </c>
      <c r="AW16" s="25">
        <v>4170.2007812499069</v>
      </c>
      <c r="AX16" s="25">
        <v>1510.5856000017375</v>
      </c>
      <c r="AY16" s="25">
        <v>0</v>
      </c>
      <c r="AZ16" s="25">
        <v>1846.2078124999534</v>
      </c>
      <c r="BA16" s="25">
        <v>1511.0336000006646</v>
      </c>
      <c r="BB16" s="25">
        <v>1801.2243116889149</v>
      </c>
      <c r="BC16" s="25">
        <v>0</v>
      </c>
      <c r="BD16" s="25">
        <v>0</v>
      </c>
      <c r="BE16" s="25">
        <v>0</v>
      </c>
      <c r="BF16" s="25">
        <v>0</v>
      </c>
      <c r="BG16" s="25">
        <v>0</v>
      </c>
      <c r="BH16" s="25">
        <v>0</v>
      </c>
      <c r="BI16" s="25">
        <v>0</v>
      </c>
      <c r="BJ16" s="25">
        <v>0</v>
      </c>
      <c r="BK16" s="25">
        <v>0</v>
      </c>
      <c r="BL16" s="25">
        <v>0</v>
      </c>
      <c r="BM16" s="25">
        <v>0</v>
      </c>
      <c r="BN16" s="25">
        <v>0</v>
      </c>
      <c r="BO16" s="25">
        <v>0</v>
      </c>
      <c r="BP16" s="25">
        <v>0</v>
      </c>
      <c r="BQ16" s="25">
        <v>0</v>
      </c>
      <c r="BR16" s="25">
        <v>0</v>
      </c>
      <c r="BS16" s="25">
        <v>0</v>
      </c>
      <c r="BT16" s="25">
        <v>313.34375</v>
      </c>
      <c r="BU16" s="25">
        <v>290.75</v>
      </c>
      <c r="BV16" s="25">
        <v>0.50684274193554302</v>
      </c>
      <c r="BW16" s="25">
        <v>1730.6774193551391</v>
      </c>
      <c r="BX16" s="25">
        <v>1353.466666666558</v>
      </c>
      <c r="BY16" s="25">
        <v>3.6252150537638954</v>
      </c>
      <c r="BZ16" s="25">
        <v>0.80467741935467529</v>
      </c>
      <c r="CA16" s="25">
        <v>3984.7302259877324</v>
      </c>
      <c r="CB16" s="25">
        <v>3.2000000006519258E-2</v>
      </c>
      <c r="CC16" s="25">
        <v>3.6252150537638954</v>
      </c>
    </row>
    <row r="17" spans="1:81" ht="15.75" customHeight="1" x14ac:dyDescent="0.2">
      <c r="A17" s="284">
        <v>46248</v>
      </c>
      <c r="B17" s="25">
        <v>67319.067234039307</v>
      </c>
      <c r="C17" s="25">
        <v>67066.835478246212</v>
      </c>
      <c r="D17" s="25">
        <v>42680.319999992847</v>
      </c>
      <c r="E17" s="25">
        <v>24841.705739125609</v>
      </c>
      <c r="F17" s="25">
        <v>7798.4368813596666</v>
      </c>
      <c r="G17" s="25">
        <v>7450.2768813595176</v>
      </c>
      <c r="H17" s="25">
        <v>8374.8070414885879</v>
      </c>
      <c r="I17" s="25">
        <v>7845.9227118641138</v>
      </c>
      <c r="J17" s="25">
        <v>11045.45410169661</v>
      </c>
      <c r="K17" s="25">
        <v>0</v>
      </c>
      <c r="L17" s="25">
        <v>0</v>
      </c>
      <c r="M17" s="25">
        <v>0</v>
      </c>
      <c r="N17" s="25">
        <v>349.41773913055658</v>
      </c>
      <c r="O17" s="25">
        <v>2392.5575709193945</v>
      </c>
      <c r="P17" s="25">
        <v>0</v>
      </c>
      <c r="Q17" s="25">
        <v>1046.389632309787</v>
      </c>
      <c r="R17" s="25">
        <v>0</v>
      </c>
      <c r="S17" s="25">
        <v>0</v>
      </c>
      <c r="T17" s="25">
        <v>3815.9061405519024</v>
      </c>
      <c r="U17" s="25">
        <v>0</v>
      </c>
      <c r="V17" s="25">
        <v>2266.5989130432718</v>
      </c>
      <c r="W17" s="25">
        <v>6.4208984375</v>
      </c>
      <c r="X17" s="25">
        <v>289.75</v>
      </c>
      <c r="Y17" s="25">
        <v>2117.794487577863</v>
      </c>
      <c r="Z17" s="25">
        <v>660.85803954163566</v>
      </c>
      <c r="AA17" s="25">
        <v>2503.8078030524775</v>
      </c>
      <c r="AB17" s="25">
        <v>0</v>
      </c>
      <c r="AC17" s="25">
        <v>0</v>
      </c>
      <c r="AD17" s="25">
        <v>3.9830217391281622</v>
      </c>
      <c r="AE17" s="25">
        <v>0.26898913043487482</v>
      </c>
      <c r="AF17" s="25">
        <v>3404.2119565224275</v>
      </c>
      <c r="AG17" s="25">
        <v>7331.406769230729</v>
      </c>
      <c r="AH17" s="25">
        <v>5885.6447999989614</v>
      </c>
      <c r="AI17" s="25">
        <v>0</v>
      </c>
      <c r="AJ17" s="25">
        <v>0</v>
      </c>
      <c r="AK17" s="25">
        <v>0</v>
      </c>
      <c r="AL17" s="25">
        <v>0</v>
      </c>
      <c r="AM17" s="25">
        <v>0</v>
      </c>
      <c r="AN17" s="25">
        <v>0</v>
      </c>
      <c r="AO17" s="25">
        <v>0</v>
      </c>
      <c r="AP17" s="25">
        <v>0</v>
      </c>
      <c r="AQ17" s="25">
        <v>0</v>
      </c>
      <c r="AR17" s="25">
        <v>0</v>
      </c>
      <c r="AS17" s="25">
        <v>0</v>
      </c>
      <c r="AT17" s="25">
        <v>0</v>
      </c>
      <c r="AU17" s="25">
        <v>0</v>
      </c>
      <c r="AV17" s="25">
        <v>6457.0976000004448</v>
      </c>
      <c r="AW17" s="25">
        <v>4077.8414062500233</v>
      </c>
      <c r="AX17" s="25">
        <v>1550.0735999997705</v>
      </c>
      <c r="AY17" s="25">
        <v>0</v>
      </c>
      <c r="AZ17" s="25">
        <v>1825.9002604166744</v>
      </c>
      <c r="BA17" s="25">
        <v>1493.1263999994844</v>
      </c>
      <c r="BB17" s="25">
        <v>1785.2415999993682</v>
      </c>
      <c r="BC17" s="25">
        <v>0</v>
      </c>
      <c r="BD17" s="25">
        <v>0</v>
      </c>
      <c r="BE17" s="25">
        <v>0</v>
      </c>
      <c r="BF17" s="25">
        <v>0</v>
      </c>
      <c r="BG17" s="25">
        <v>0</v>
      </c>
      <c r="BH17" s="25">
        <v>0</v>
      </c>
      <c r="BI17" s="25">
        <v>0</v>
      </c>
      <c r="BJ17" s="25">
        <v>0</v>
      </c>
      <c r="BK17" s="25">
        <v>0</v>
      </c>
      <c r="BL17" s="25">
        <v>0</v>
      </c>
      <c r="BM17" s="25">
        <v>0</v>
      </c>
      <c r="BN17" s="25">
        <v>0</v>
      </c>
      <c r="BO17" s="25">
        <v>0</v>
      </c>
      <c r="BP17" s="25">
        <v>0</v>
      </c>
      <c r="BQ17" s="25">
        <v>0</v>
      </c>
      <c r="BR17" s="25">
        <v>0</v>
      </c>
      <c r="BS17" s="25">
        <v>0</v>
      </c>
      <c r="BT17" s="25">
        <v>289.75</v>
      </c>
      <c r="BU17" s="25">
        <v>296.0625</v>
      </c>
      <c r="BV17" s="25">
        <v>0.35291935483871839</v>
      </c>
      <c r="BW17" s="25">
        <v>2310.3548387102783</v>
      </c>
      <c r="BX17" s="25">
        <v>1326.1136299434584</v>
      </c>
      <c r="BY17" s="25">
        <v>3.0945806451609315</v>
      </c>
      <c r="BZ17" s="25">
        <v>0.62172203716727381</v>
      </c>
      <c r="CA17" s="25">
        <v>3556.7666666675359</v>
      </c>
      <c r="CB17" s="25">
        <v>0</v>
      </c>
      <c r="CC17" s="25">
        <v>3.0945806451609315</v>
      </c>
    </row>
    <row r="18" spans="1:81" ht="15.75" customHeight="1" x14ac:dyDescent="0.2">
      <c r="A18" s="284">
        <v>46249</v>
      </c>
      <c r="B18" s="25">
        <v>67432.67913416028</v>
      </c>
      <c r="C18" s="25">
        <v>67258.724173933268</v>
      </c>
      <c r="D18" s="25">
        <v>44161.023999989033</v>
      </c>
      <c r="E18" s="25">
        <v>23512.108521729708</v>
      </c>
      <c r="F18" s="25">
        <v>6996.9746440649033</v>
      </c>
      <c r="G18" s="25">
        <v>7804.667661011219</v>
      </c>
      <c r="H18" s="25">
        <v>8961.7355932220817</v>
      </c>
      <c r="I18" s="25">
        <v>7899.5178305059671</v>
      </c>
      <c r="J18" s="25">
        <v>12320.906847454607</v>
      </c>
      <c r="K18" s="25">
        <v>0</v>
      </c>
      <c r="L18" s="25">
        <v>0</v>
      </c>
      <c r="M18" s="25">
        <v>0</v>
      </c>
      <c r="N18" s="25">
        <v>520.70399999991059</v>
      </c>
      <c r="O18" s="25">
        <v>1745.125907341484</v>
      </c>
      <c r="P18" s="25">
        <v>0</v>
      </c>
      <c r="Q18" s="25">
        <v>1119.1465222798288</v>
      </c>
      <c r="R18" s="25">
        <v>0</v>
      </c>
      <c r="S18" s="25">
        <v>0</v>
      </c>
      <c r="T18" s="25">
        <v>3374.2904035262764</v>
      </c>
      <c r="U18" s="25">
        <v>0</v>
      </c>
      <c r="V18" s="25">
        <v>2261.2135869567282</v>
      </c>
      <c r="W18" s="25">
        <v>6.22998046875</v>
      </c>
      <c r="X18" s="25">
        <v>271.21875</v>
      </c>
      <c r="Y18" s="25">
        <v>2276.2374999998137</v>
      </c>
      <c r="Z18" s="25">
        <v>669.92456915415823</v>
      </c>
      <c r="AA18" s="25">
        <v>2673.0835012951866</v>
      </c>
      <c r="AB18" s="25">
        <v>0</v>
      </c>
      <c r="AC18" s="25">
        <v>0</v>
      </c>
      <c r="AD18" s="25">
        <v>4.0039130434925028</v>
      </c>
      <c r="AE18" s="25">
        <v>0.26649456521727188</v>
      </c>
      <c r="AF18" s="25">
        <v>3433.4021739121526</v>
      </c>
      <c r="AG18" s="25">
        <v>7712.0955076923128</v>
      </c>
      <c r="AH18" s="25">
        <v>6225.5104000009596</v>
      </c>
      <c r="AI18" s="25">
        <v>0</v>
      </c>
      <c r="AJ18" s="25">
        <v>0</v>
      </c>
      <c r="AK18" s="25">
        <v>0</v>
      </c>
      <c r="AL18" s="25">
        <v>0</v>
      </c>
      <c r="AM18" s="25">
        <v>0</v>
      </c>
      <c r="AN18" s="25">
        <v>0</v>
      </c>
      <c r="AO18" s="25">
        <v>0</v>
      </c>
      <c r="AP18" s="25">
        <v>0</v>
      </c>
      <c r="AQ18" s="25">
        <v>0</v>
      </c>
      <c r="AR18" s="25">
        <v>0</v>
      </c>
      <c r="AS18" s="25">
        <v>0</v>
      </c>
      <c r="AT18" s="25">
        <v>0</v>
      </c>
      <c r="AU18" s="25">
        <v>0</v>
      </c>
      <c r="AV18" s="25">
        <v>6389.5515654319897</v>
      </c>
      <c r="AW18" s="25">
        <v>3409.4937500000233</v>
      </c>
      <c r="AX18" s="25">
        <v>1496.320000000298</v>
      </c>
      <c r="AY18" s="25">
        <v>0</v>
      </c>
      <c r="AZ18" s="25">
        <v>1828.7091244725743</v>
      </c>
      <c r="BA18" s="25">
        <v>1496.6912000002339</v>
      </c>
      <c r="BB18" s="25">
        <v>1797.0231088614091</v>
      </c>
      <c r="BC18" s="25">
        <v>0</v>
      </c>
      <c r="BD18" s="25">
        <v>0</v>
      </c>
      <c r="BE18" s="25">
        <v>0</v>
      </c>
      <c r="BF18" s="25">
        <v>0</v>
      </c>
      <c r="BG18" s="25">
        <v>0</v>
      </c>
      <c r="BH18" s="25">
        <v>0</v>
      </c>
      <c r="BI18" s="25">
        <v>0</v>
      </c>
      <c r="BJ18" s="25">
        <v>0</v>
      </c>
      <c r="BK18" s="25">
        <v>0</v>
      </c>
      <c r="BL18" s="25">
        <v>0</v>
      </c>
      <c r="BM18" s="25">
        <v>0</v>
      </c>
      <c r="BN18" s="25">
        <v>0</v>
      </c>
      <c r="BO18" s="25">
        <v>0</v>
      </c>
      <c r="BP18" s="25">
        <v>0</v>
      </c>
      <c r="BQ18" s="25">
        <v>0</v>
      </c>
      <c r="BR18" s="25">
        <v>0</v>
      </c>
      <c r="BS18" s="25">
        <v>0</v>
      </c>
      <c r="BT18" s="25">
        <v>271.21875</v>
      </c>
      <c r="BU18" s="25">
        <v>247.5625</v>
      </c>
      <c r="BV18" s="25">
        <v>0.50340322580655084</v>
      </c>
      <c r="BW18" s="25">
        <v>3240.4516129028052</v>
      </c>
      <c r="BX18" s="25">
        <v>1318.9533898306545</v>
      </c>
      <c r="BY18" s="25">
        <v>3.2363172043014856</v>
      </c>
      <c r="BZ18" s="25">
        <v>0.76535461956495965</v>
      </c>
      <c r="CA18" s="25">
        <v>3645.3999999994412</v>
      </c>
      <c r="CB18" s="25">
        <v>0</v>
      </c>
      <c r="CC18" s="25">
        <v>3.2363172043014856</v>
      </c>
    </row>
    <row r="19" spans="1:81" ht="15.75" customHeight="1" x14ac:dyDescent="0.2">
      <c r="A19" s="284">
        <v>46250</v>
      </c>
      <c r="B19" s="25">
        <v>67845.520695626736</v>
      </c>
      <c r="C19" s="25">
        <v>67698.687999993563</v>
      </c>
      <c r="D19" s="25">
        <v>44285.951999992132</v>
      </c>
      <c r="E19" s="25">
        <v>23855.059478268027</v>
      </c>
      <c r="F19" s="25">
        <v>7512.7235254235566</v>
      </c>
      <c r="G19" s="25">
        <v>7916.3010169528425</v>
      </c>
      <c r="H19" s="25">
        <v>8871.9012881368399</v>
      </c>
      <c r="I19" s="25">
        <v>7872.7202711924911</v>
      </c>
      <c r="J19" s="25">
        <v>11969.414508476853</v>
      </c>
      <c r="K19" s="25">
        <v>0</v>
      </c>
      <c r="L19" s="25">
        <v>0</v>
      </c>
      <c r="M19" s="25">
        <v>0</v>
      </c>
      <c r="N19" s="25">
        <v>754.47982417605817</v>
      </c>
      <c r="O19" s="25">
        <v>2393.026782608591</v>
      </c>
      <c r="P19" s="25">
        <v>0</v>
      </c>
      <c r="Q19" s="25">
        <v>1147.9836444444954</v>
      </c>
      <c r="R19" s="25">
        <v>0</v>
      </c>
      <c r="S19" s="25">
        <v>0</v>
      </c>
      <c r="T19" s="25">
        <v>3120.4827061630785</v>
      </c>
      <c r="U19" s="25">
        <v>0</v>
      </c>
      <c r="V19" s="25">
        <v>2259.2693322980776</v>
      </c>
      <c r="W19" s="25">
        <v>5.34912109375</v>
      </c>
      <c r="X19" s="25">
        <v>297</v>
      </c>
      <c r="Y19" s="25">
        <v>2471.2397515526973</v>
      </c>
      <c r="Z19" s="25">
        <v>676.93012422323227</v>
      </c>
      <c r="AA19" s="25">
        <v>2612.602484472096</v>
      </c>
      <c r="AB19" s="25">
        <v>0</v>
      </c>
      <c r="AC19" s="25">
        <v>0</v>
      </c>
      <c r="AD19" s="25">
        <v>3.995869565209432</v>
      </c>
      <c r="AE19" s="25">
        <v>0.26536684782627162</v>
      </c>
      <c r="AF19" s="25">
        <v>3420.3532608700916</v>
      </c>
      <c r="AG19" s="25">
        <v>7589.6319999999832</v>
      </c>
      <c r="AH19" s="25">
        <v>6117.4528000000864</v>
      </c>
      <c r="AI19" s="25">
        <v>0</v>
      </c>
      <c r="AJ19" s="25">
        <v>0</v>
      </c>
      <c r="AK19" s="25">
        <v>0</v>
      </c>
      <c r="AL19" s="25">
        <v>0</v>
      </c>
      <c r="AM19" s="25">
        <v>0</v>
      </c>
      <c r="AN19" s="25">
        <v>0</v>
      </c>
      <c r="AO19" s="25">
        <v>0</v>
      </c>
      <c r="AP19" s="25">
        <v>0</v>
      </c>
      <c r="AQ19" s="25">
        <v>0</v>
      </c>
      <c r="AR19" s="25">
        <v>0</v>
      </c>
      <c r="AS19" s="25">
        <v>0</v>
      </c>
      <c r="AT19" s="25">
        <v>0</v>
      </c>
      <c r="AU19" s="25">
        <v>0</v>
      </c>
      <c r="AV19" s="25">
        <v>6445.6612345678732</v>
      </c>
      <c r="AW19" s="25">
        <v>3310.9787808641559</v>
      </c>
      <c r="AX19" s="25">
        <v>1482.0671999994665</v>
      </c>
      <c r="AY19" s="25">
        <v>0</v>
      </c>
      <c r="AZ19" s="25">
        <v>1849.1527582434937</v>
      </c>
      <c r="BA19" s="25">
        <v>1518.5727999992669</v>
      </c>
      <c r="BB19" s="25">
        <v>1810.8296911381185</v>
      </c>
      <c r="BC19" s="25">
        <v>0</v>
      </c>
      <c r="BD19" s="25">
        <v>0</v>
      </c>
      <c r="BE19" s="25">
        <v>0</v>
      </c>
      <c r="BF19" s="25">
        <v>0</v>
      </c>
      <c r="BG19" s="25">
        <v>0</v>
      </c>
      <c r="BH19" s="25">
        <v>0</v>
      </c>
      <c r="BI19" s="25">
        <v>0</v>
      </c>
      <c r="BJ19" s="25">
        <v>0</v>
      </c>
      <c r="BK19" s="25">
        <v>0</v>
      </c>
      <c r="BL19" s="25">
        <v>0</v>
      </c>
      <c r="BM19" s="25">
        <v>0</v>
      </c>
      <c r="BN19" s="25">
        <v>0</v>
      </c>
      <c r="BO19" s="25">
        <v>0</v>
      </c>
      <c r="BP19" s="25">
        <v>0</v>
      </c>
      <c r="BQ19" s="25">
        <v>0</v>
      </c>
      <c r="BR19" s="25">
        <v>0</v>
      </c>
      <c r="BS19" s="25">
        <v>0</v>
      </c>
      <c r="BT19" s="25">
        <v>297</v>
      </c>
      <c r="BU19" s="25">
        <v>180.0625</v>
      </c>
      <c r="BV19" s="25">
        <v>0.4070380434782237</v>
      </c>
      <c r="BW19" s="25">
        <v>2473.7769985981286</v>
      </c>
      <c r="BX19" s="25">
        <v>1220.5663135591894</v>
      </c>
      <c r="BY19" s="25">
        <v>3.689906030855127</v>
      </c>
      <c r="BZ19" s="25">
        <v>0.79099592391321494</v>
      </c>
      <c r="CA19" s="25">
        <v>3896.7666666675359</v>
      </c>
      <c r="CB19" s="25">
        <v>0</v>
      </c>
      <c r="CC19" s="25">
        <v>3.689906030855127</v>
      </c>
    </row>
    <row r="20" spans="1:81" ht="15.75" customHeight="1" x14ac:dyDescent="0.2">
      <c r="A20" s="284">
        <v>46251</v>
      </c>
      <c r="B20" s="25">
        <v>67929.429333359003</v>
      </c>
      <c r="C20" s="25">
        <v>67781.290666669607</v>
      </c>
      <c r="D20" s="25">
        <v>44418.200510650873</v>
      </c>
      <c r="E20" s="25">
        <v>23806.634666666389</v>
      </c>
      <c r="F20" s="25">
        <v>7684.0612881369889</v>
      </c>
      <c r="G20" s="25">
        <v>7886.5260175317526</v>
      </c>
      <c r="H20" s="25">
        <v>8815.7027796581388</v>
      </c>
      <c r="I20" s="25">
        <v>7838.3902372866869</v>
      </c>
      <c r="J20" s="25">
        <v>12021.933559320867</v>
      </c>
      <c r="K20" s="25">
        <v>0</v>
      </c>
      <c r="L20" s="25">
        <v>6.4000000013038516E-2</v>
      </c>
      <c r="M20" s="25">
        <v>0.19200000003911555</v>
      </c>
      <c r="N20" s="25">
        <v>622.28817582409829</v>
      </c>
      <c r="O20" s="25">
        <v>2402.5964830918238</v>
      </c>
      <c r="P20" s="25">
        <v>3.3280000002123415</v>
      </c>
      <c r="Q20" s="25">
        <v>1143.0283748786896</v>
      </c>
      <c r="R20" s="25">
        <v>0</v>
      </c>
      <c r="S20" s="25">
        <v>0</v>
      </c>
      <c r="T20" s="25">
        <v>3266.927304347977</v>
      </c>
      <c r="U20" s="25">
        <v>0</v>
      </c>
      <c r="V20" s="25">
        <v>2266.4681677017361</v>
      </c>
      <c r="W20" s="25">
        <v>4.73486328125</v>
      </c>
      <c r="X20" s="25">
        <v>319</v>
      </c>
      <c r="Y20" s="25">
        <v>2429.1414984473959</v>
      </c>
      <c r="Z20" s="25">
        <v>684.72981366468593</v>
      </c>
      <c r="AA20" s="25">
        <v>2618.1583850933239</v>
      </c>
      <c r="AB20" s="25">
        <v>0</v>
      </c>
      <c r="AC20" s="25">
        <v>0</v>
      </c>
      <c r="AD20" s="25">
        <v>4.0118260869494407</v>
      </c>
      <c r="AE20" s="25">
        <v>0.26648854604968619</v>
      </c>
      <c r="AF20" s="25">
        <v>3366.5459326775745</v>
      </c>
      <c r="AG20" s="25">
        <v>7562.8607999996748</v>
      </c>
      <c r="AH20" s="25">
        <v>6089.98399999924</v>
      </c>
      <c r="AI20" s="25">
        <v>0</v>
      </c>
      <c r="AJ20" s="25">
        <v>0</v>
      </c>
      <c r="AK20" s="25">
        <v>1.9200000000419095</v>
      </c>
      <c r="AL20" s="25">
        <v>1.984000000054948</v>
      </c>
      <c r="AM20" s="25">
        <v>0</v>
      </c>
      <c r="AN20" s="25">
        <v>0</v>
      </c>
      <c r="AO20" s="25">
        <v>0</v>
      </c>
      <c r="AP20" s="25">
        <v>0</v>
      </c>
      <c r="AQ20" s="25">
        <v>0</v>
      </c>
      <c r="AR20" s="25">
        <v>0</v>
      </c>
      <c r="AS20" s="25">
        <v>0</v>
      </c>
      <c r="AT20" s="25">
        <v>0</v>
      </c>
      <c r="AU20" s="25">
        <v>0</v>
      </c>
      <c r="AV20" s="25">
        <v>6542.6688000001013</v>
      </c>
      <c r="AW20" s="25">
        <v>3398.8649691358441</v>
      </c>
      <c r="AX20" s="25">
        <v>1510.483200000599</v>
      </c>
      <c r="AY20" s="25">
        <v>0</v>
      </c>
      <c r="AZ20" s="25">
        <v>1809.5792631172808</v>
      </c>
      <c r="BA20" s="25">
        <v>1476.0383999999613</v>
      </c>
      <c r="BB20" s="25">
        <v>1773.0018025329337</v>
      </c>
      <c r="BC20" s="25">
        <v>0</v>
      </c>
      <c r="BD20" s="25">
        <v>0</v>
      </c>
      <c r="BE20" s="25">
        <v>0</v>
      </c>
      <c r="BF20" s="25">
        <v>0</v>
      </c>
      <c r="BG20" s="25">
        <v>0</v>
      </c>
      <c r="BH20" s="25">
        <v>0</v>
      </c>
      <c r="BI20" s="25">
        <v>0</v>
      </c>
      <c r="BJ20" s="25">
        <v>0</v>
      </c>
      <c r="BK20" s="25">
        <v>0</v>
      </c>
      <c r="BL20" s="25">
        <v>0</v>
      </c>
      <c r="BM20" s="25">
        <v>0</v>
      </c>
      <c r="BN20" s="25">
        <v>0</v>
      </c>
      <c r="BO20" s="25">
        <v>0</v>
      </c>
      <c r="BP20" s="25">
        <v>0</v>
      </c>
      <c r="BQ20" s="25">
        <v>0</v>
      </c>
      <c r="BR20" s="25">
        <v>0</v>
      </c>
      <c r="BS20" s="25">
        <v>0</v>
      </c>
      <c r="BT20" s="25">
        <v>319</v>
      </c>
      <c r="BU20" s="25">
        <v>255.8125</v>
      </c>
      <c r="BV20" s="25">
        <v>0.45808695652169718</v>
      </c>
      <c r="BW20" s="25">
        <v>2370.9971949495375</v>
      </c>
      <c r="BX20" s="25">
        <v>1290.4625000001397</v>
      </c>
      <c r="BY20" s="25">
        <v>3.534889668069809</v>
      </c>
      <c r="BZ20" s="25">
        <v>0.76174999999966531</v>
      </c>
      <c r="CA20" s="25">
        <v>4003.3999999994412</v>
      </c>
      <c r="CB20" s="25">
        <v>3.2000000006519258E-2</v>
      </c>
      <c r="CC20" s="25">
        <v>3.534889668069809</v>
      </c>
    </row>
    <row r="21" spans="1:81" ht="15.75" customHeight="1" x14ac:dyDescent="0.2">
      <c r="A21" s="284">
        <v>46252</v>
      </c>
      <c r="B21" s="25">
        <v>0</v>
      </c>
      <c r="C21" s="25">
        <v>0</v>
      </c>
      <c r="D21" s="25">
        <v>0</v>
      </c>
      <c r="E21" s="25">
        <v>0</v>
      </c>
      <c r="F21" s="25">
        <v>0</v>
      </c>
      <c r="G21" s="25">
        <v>0</v>
      </c>
      <c r="H21" s="25">
        <v>0</v>
      </c>
      <c r="I21" s="25">
        <v>0</v>
      </c>
      <c r="J21" s="25">
        <v>0</v>
      </c>
      <c r="K21" s="25">
        <v>0</v>
      </c>
      <c r="L21" s="25">
        <v>0</v>
      </c>
      <c r="M21" s="25">
        <v>0</v>
      </c>
      <c r="N21" s="25">
        <v>0</v>
      </c>
      <c r="O21" s="25">
        <v>0</v>
      </c>
      <c r="P21" s="25">
        <v>0</v>
      </c>
      <c r="Q21" s="25">
        <v>0</v>
      </c>
      <c r="R21" s="25">
        <v>0</v>
      </c>
      <c r="S21" s="25">
        <v>0</v>
      </c>
      <c r="T21" s="25">
        <v>0</v>
      </c>
      <c r="U21" s="25">
        <v>0</v>
      </c>
      <c r="V21" s="25">
        <v>0</v>
      </c>
      <c r="W21" s="25">
        <v>0</v>
      </c>
      <c r="X21" s="25">
        <v>0</v>
      </c>
      <c r="Y21" s="25">
        <v>0</v>
      </c>
      <c r="Z21" s="25">
        <v>0</v>
      </c>
      <c r="AA21" s="25">
        <v>0</v>
      </c>
      <c r="AB21" s="25">
        <v>0</v>
      </c>
      <c r="AC21" s="25">
        <v>0</v>
      </c>
      <c r="AD21" s="25">
        <v>0</v>
      </c>
      <c r="AE21" s="25">
        <v>0</v>
      </c>
      <c r="AF21" s="25">
        <v>0</v>
      </c>
      <c r="AG21" s="25">
        <v>0</v>
      </c>
      <c r="AH21" s="25">
        <v>0</v>
      </c>
      <c r="AI21" s="25">
        <v>0</v>
      </c>
      <c r="AJ21" s="25">
        <v>0</v>
      </c>
      <c r="AK21" s="25">
        <v>0</v>
      </c>
      <c r="AL21" s="25">
        <v>0</v>
      </c>
      <c r="AM21" s="25">
        <v>0</v>
      </c>
      <c r="AN21" s="25">
        <v>0</v>
      </c>
      <c r="AO21" s="25">
        <v>0</v>
      </c>
      <c r="AP21" s="25">
        <v>0</v>
      </c>
      <c r="AQ21" s="25">
        <v>0</v>
      </c>
      <c r="AR21" s="25">
        <v>0</v>
      </c>
      <c r="AS21" s="25">
        <v>0</v>
      </c>
      <c r="AT21" s="25">
        <v>0</v>
      </c>
      <c r="AU21" s="25">
        <v>0</v>
      </c>
      <c r="AV21" s="25">
        <v>0</v>
      </c>
      <c r="AW21" s="25">
        <v>0</v>
      </c>
      <c r="AX21" s="25">
        <v>0</v>
      </c>
      <c r="AY21" s="25">
        <v>0</v>
      </c>
      <c r="AZ21" s="25">
        <v>0</v>
      </c>
      <c r="BA21" s="25">
        <v>0</v>
      </c>
      <c r="BB21" s="25">
        <v>0</v>
      </c>
      <c r="BC21" s="25">
        <v>0</v>
      </c>
      <c r="BD21" s="25">
        <v>0</v>
      </c>
      <c r="BE21" s="25">
        <v>0</v>
      </c>
      <c r="BF21" s="25">
        <v>0</v>
      </c>
      <c r="BG21" s="25">
        <v>0</v>
      </c>
      <c r="BH21" s="25">
        <v>0</v>
      </c>
      <c r="BI21" s="25">
        <v>0</v>
      </c>
      <c r="BJ21" s="25">
        <v>0</v>
      </c>
      <c r="BK21" s="25">
        <v>0</v>
      </c>
      <c r="BL21" s="25">
        <v>0</v>
      </c>
      <c r="BM21" s="25">
        <v>0</v>
      </c>
      <c r="BN21" s="25">
        <v>0</v>
      </c>
      <c r="BO21" s="25">
        <v>0</v>
      </c>
      <c r="BP21" s="25">
        <v>0</v>
      </c>
      <c r="BQ21" s="25">
        <v>0</v>
      </c>
      <c r="BR21" s="25">
        <v>0</v>
      </c>
      <c r="BS21" s="25">
        <v>0</v>
      </c>
      <c r="BT21" s="25">
        <v>0</v>
      </c>
      <c r="BU21" s="25">
        <v>0</v>
      </c>
      <c r="BV21" s="25">
        <v>0</v>
      </c>
      <c r="BW21" s="25">
        <v>0</v>
      </c>
      <c r="BX21" s="25">
        <v>0</v>
      </c>
      <c r="BY21" s="25">
        <v>0</v>
      </c>
      <c r="BZ21" s="25">
        <v>0</v>
      </c>
      <c r="CA21" s="25">
        <v>0</v>
      </c>
      <c r="CB21" s="25">
        <v>0</v>
      </c>
      <c r="CC21" s="25">
        <v>0</v>
      </c>
    </row>
    <row r="22" spans="1:81" ht="15.75" customHeight="1" x14ac:dyDescent="0.2">
      <c r="A22" s="284">
        <v>46253</v>
      </c>
      <c r="B22" s="25">
        <v>0</v>
      </c>
      <c r="C22" s="25">
        <v>0</v>
      </c>
      <c r="D22" s="25">
        <v>0</v>
      </c>
      <c r="E22" s="25">
        <v>0</v>
      </c>
      <c r="F22" s="25">
        <v>0</v>
      </c>
      <c r="G22" s="25">
        <v>0</v>
      </c>
      <c r="H22" s="25">
        <v>0</v>
      </c>
      <c r="I22" s="25">
        <v>0</v>
      </c>
      <c r="J22" s="25">
        <v>0</v>
      </c>
      <c r="K22" s="25">
        <v>0</v>
      </c>
      <c r="L22" s="25">
        <v>0</v>
      </c>
      <c r="M22" s="25">
        <v>0</v>
      </c>
      <c r="N22" s="25">
        <v>0</v>
      </c>
      <c r="O22" s="25">
        <v>0</v>
      </c>
      <c r="P22" s="25">
        <v>0</v>
      </c>
      <c r="Q22" s="25">
        <v>0</v>
      </c>
      <c r="R22" s="25">
        <v>0</v>
      </c>
      <c r="S22" s="25">
        <v>0</v>
      </c>
      <c r="T22" s="25">
        <v>0</v>
      </c>
      <c r="U22" s="25">
        <v>0</v>
      </c>
      <c r="V22" s="25">
        <v>0</v>
      </c>
      <c r="W22" s="25">
        <v>0</v>
      </c>
      <c r="X22" s="25">
        <v>0</v>
      </c>
      <c r="Y22" s="25">
        <v>0</v>
      </c>
      <c r="Z22" s="25">
        <v>0</v>
      </c>
      <c r="AA22" s="25">
        <v>0</v>
      </c>
      <c r="AB22" s="25">
        <v>0</v>
      </c>
      <c r="AC22" s="25">
        <v>0</v>
      </c>
      <c r="AD22" s="25">
        <v>0</v>
      </c>
      <c r="AE22" s="25">
        <v>0</v>
      </c>
      <c r="AF22" s="25">
        <v>0</v>
      </c>
      <c r="AG22" s="25">
        <v>0</v>
      </c>
      <c r="AH22" s="25">
        <v>0</v>
      </c>
      <c r="AI22" s="25">
        <v>0</v>
      </c>
      <c r="AJ22" s="25">
        <v>0</v>
      </c>
      <c r="AK22" s="25">
        <v>0</v>
      </c>
      <c r="AL22" s="25">
        <v>0</v>
      </c>
      <c r="AM22" s="25">
        <v>0</v>
      </c>
      <c r="AN22" s="25">
        <v>0</v>
      </c>
      <c r="AO22" s="25">
        <v>0</v>
      </c>
      <c r="AP22" s="25">
        <v>0</v>
      </c>
      <c r="AQ22" s="25">
        <v>0</v>
      </c>
      <c r="AR22" s="25">
        <v>0</v>
      </c>
      <c r="AS22" s="25">
        <v>0</v>
      </c>
      <c r="AT22" s="25">
        <v>0</v>
      </c>
      <c r="AU22" s="25">
        <v>0</v>
      </c>
      <c r="AV22" s="25">
        <v>0</v>
      </c>
      <c r="AW22" s="25">
        <v>0</v>
      </c>
      <c r="AX22" s="25">
        <v>0</v>
      </c>
      <c r="AY22" s="25">
        <v>0</v>
      </c>
      <c r="AZ22" s="25">
        <v>0</v>
      </c>
      <c r="BA22" s="25">
        <v>0</v>
      </c>
      <c r="BB22" s="25">
        <v>0</v>
      </c>
      <c r="BC22" s="25">
        <v>0</v>
      </c>
      <c r="BD22" s="25">
        <v>0</v>
      </c>
      <c r="BE22" s="25">
        <v>0</v>
      </c>
      <c r="BF22" s="25">
        <v>0</v>
      </c>
      <c r="BG22" s="25">
        <v>0</v>
      </c>
      <c r="BH22" s="25">
        <v>0</v>
      </c>
      <c r="BI22" s="25">
        <v>0</v>
      </c>
      <c r="BJ22" s="25">
        <v>0</v>
      </c>
      <c r="BK22" s="25">
        <v>0</v>
      </c>
      <c r="BL22" s="25">
        <v>0</v>
      </c>
      <c r="BM22" s="25">
        <v>0</v>
      </c>
      <c r="BN22" s="25">
        <v>0</v>
      </c>
      <c r="BO22" s="25">
        <v>0</v>
      </c>
      <c r="BP22" s="25">
        <v>0</v>
      </c>
      <c r="BQ22" s="25">
        <v>0</v>
      </c>
      <c r="BR22" s="25">
        <v>0</v>
      </c>
      <c r="BS22" s="25">
        <v>0</v>
      </c>
      <c r="BT22" s="25">
        <v>0</v>
      </c>
      <c r="BU22" s="25">
        <v>0</v>
      </c>
      <c r="BV22" s="25">
        <v>0</v>
      </c>
      <c r="BW22" s="25">
        <v>0</v>
      </c>
      <c r="BX22" s="25">
        <v>0</v>
      </c>
      <c r="BY22" s="25">
        <v>0</v>
      </c>
      <c r="BZ22" s="25">
        <v>0</v>
      </c>
      <c r="CA22" s="25">
        <v>0</v>
      </c>
      <c r="CB22" s="25">
        <v>0</v>
      </c>
      <c r="CC22" s="25">
        <v>0</v>
      </c>
    </row>
    <row r="23" spans="1:81" ht="15.75" customHeight="1" x14ac:dyDescent="0.2">
      <c r="A23" s="284">
        <v>46254</v>
      </c>
      <c r="B23" s="25">
        <v>0</v>
      </c>
      <c r="C23" s="25">
        <v>0</v>
      </c>
      <c r="D23" s="25">
        <v>0</v>
      </c>
      <c r="E23" s="25">
        <v>0</v>
      </c>
      <c r="F23" s="25">
        <v>0</v>
      </c>
      <c r="G23" s="25">
        <v>0</v>
      </c>
      <c r="H23" s="25">
        <v>0</v>
      </c>
      <c r="I23" s="25">
        <v>0</v>
      </c>
      <c r="J23" s="25">
        <v>0</v>
      </c>
      <c r="K23" s="25">
        <v>0</v>
      </c>
      <c r="L23" s="25">
        <v>0</v>
      </c>
      <c r="M23" s="25">
        <v>0</v>
      </c>
      <c r="N23" s="25">
        <v>0</v>
      </c>
      <c r="O23" s="25">
        <v>0</v>
      </c>
      <c r="P23" s="25">
        <v>0</v>
      </c>
      <c r="Q23" s="25">
        <v>0</v>
      </c>
      <c r="R23" s="25">
        <v>0</v>
      </c>
      <c r="S23" s="25">
        <v>0</v>
      </c>
      <c r="T23" s="25">
        <v>0</v>
      </c>
      <c r="U23" s="25">
        <v>0</v>
      </c>
      <c r="V23" s="25">
        <v>0</v>
      </c>
      <c r="W23" s="25">
        <v>0</v>
      </c>
      <c r="X23" s="25">
        <v>0</v>
      </c>
      <c r="Y23" s="25">
        <v>0</v>
      </c>
      <c r="Z23" s="25">
        <v>0</v>
      </c>
      <c r="AA23" s="25">
        <v>0</v>
      </c>
      <c r="AB23" s="25">
        <v>0</v>
      </c>
      <c r="AC23" s="25">
        <v>0</v>
      </c>
      <c r="AD23" s="25">
        <v>0</v>
      </c>
      <c r="AE23" s="25">
        <v>0</v>
      </c>
      <c r="AF23" s="25">
        <v>0</v>
      </c>
      <c r="AG23" s="25">
        <v>0</v>
      </c>
      <c r="AH23" s="25">
        <v>0</v>
      </c>
      <c r="AI23" s="25">
        <v>0</v>
      </c>
      <c r="AJ23" s="25">
        <v>0</v>
      </c>
      <c r="AK23" s="25">
        <v>0</v>
      </c>
      <c r="AL23" s="25">
        <v>0</v>
      </c>
      <c r="AM23" s="25">
        <v>0</v>
      </c>
      <c r="AN23" s="25">
        <v>0</v>
      </c>
      <c r="AO23" s="25">
        <v>0</v>
      </c>
      <c r="AP23" s="25">
        <v>0</v>
      </c>
      <c r="AQ23" s="25">
        <v>0</v>
      </c>
      <c r="AR23" s="25">
        <v>0</v>
      </c>
      <c r="AS23" s="25">
        <v>0</v>
      </c>
      <c r="AT23" s="25">
        <v>0</v>
      </c>
      <c r="AU23" s="25">
        <v>0</v>
      </c>
      <c r="AV23" s="25">
        <v>0</v>
      </c>
      <c r="AW23" s="25">
        <v>0</v>
      </c>
      <c r="AX23" s="25">
        <v>0</v>
      </c>
      <c r="AY23" s="25">
        <v>0</v>
      </c>
      <c r="AZ23" s="25">
        <v>0</v>
      </c>
      <c r="BA23" s="25">
        <v>0</v>
      </c>
      <c r="BB23" s="25">
        <v>0</v>
      </c>
      <c r="BC23" s="25">
        <v>0</v>
      </c>
      <c r="BD23" s="25">
        <v>0</v>
      </c>
      <c r="BE23" s="25">
        <v>0</v>
      </c>
      <c r="BF23" s="25">
        <v>0</v>
      </c>
      <c r="BG23" s="25">
        <v>0</v>
      </c>
      <c r="BH23" s="25">
        <v>0</v>
      </c>
      <c r="BI23" s="25">
        <v>0</v>
      </c>
      <c r="BJ23" s="25">
        <v>0</v>
      </c>
      <c r="BK23" s="25">
        <v>0</v>
      </c>
      <c r="BL23" s="25">
        <v>0</v>
      </c>
      <c r="BM23" s="25">
        <v>0</v>
      </c>
      <c r="BN23" s="25">
        <v>0</v>
      </c>
      <c r="BO23" s="25">
        <v>0</v>
      </c>
      <c r="BP23" s="25">
        <v>0</v>
      </c>
      <c r="BQ23" s="25">
        <v>0</v>
      </c>
      <c r="BR23" s="25">
        <v>0</v>
      </c>
      <c r="BS23" s="25">
        <v>0</v>
      </c>
      <c r="BT23" s="25">
        <v>0</v>
      </c>
      <c r="BU23" s="25">
        <v>0</v>
      </c>
      <c r="BV23" s="25">
        <v>0</v>
      </c>
      <c r="BW23" s="25">
        <v>0</v>
      </c>
      <c r="BX23" s="25">
        <v>0</v>
      </c>
      <c r="BY23" s="25">
        <v>0</v>
      </c>
      <c r="BZ23" s="25">
        <v>0</v>
      </c>
      <c r="CA23" s="25">
        <v>0</v>
      </c>
      <c r="CB23" s="25">
        <v>0</v>
      </c>
      <c r="CC23" s="25">
        <v>0</v>
      </c>
    </row>
    <row r="24" spans="1:81" ht="15.75" customHeight="1" x14ac:dyDescent="0.2">
      <c r="A24" s="284">
        <v>46255</v>
      </c>
      <c r="B24" s="25">
        <v>0</v>
      </c>
      <c r="C24" s="25">
        <v>0</v>
      </c>
      <c r="D24" s="25">
        <v>0</v>
      </c>
      <c r="E24" s="25">
        <v>0</v>
      </c>
      <c r="F24" s="25">
        <v>0</v>
      </c>
      <c r="G24" s="25">
        <v>0</v>
      </c>
      <c r="H24" s="25">
        <v>0</v>
      </c>
      <c r="I24" s="25">
        <v>0</v>
      </c>
      <c r="J24" s="25">
        <v>0</v>
      </c>
      <c r="K24" s="25">
        <v>0</v>
      </c>
      <c r="L24" s="25">
        <v>0</v>
      </c>
      <c r="M24" s="25">
        <v>0</v>
      </c>
      <c r="N24" s="25">
        <v>0</v>
      </c>
      <c r="O24" s="25">
        <v>0</v>
      </c>
      <c r="P24" s="25">
        <v>0</v>
      </c>
      <c r="Q24" s="25">
        <v>0</v>
      </c>
      <c r="R24" s="25">
        <v>0</v>
      </c>
      <c r="S24" s="25">
        <v>0</v>
      </c>
      <c r="T24" s="25">
        <v>0</v>
      </c>
      <c r="U24" s="25">
        <v>0</v>
      </c>
      <c r="V24" s="25">
        <v>0</v>
      </c>
      <c r="W24" s="25">
        <v>0</v>
      </c>
      <c r="X24" s="25">
        <v>0</v>
      </c>
      <c r="Y24" s="25">
        <v>0</v>
      </c>
      <c r="Z24" s="25">
        <v>0</v>
      </c>
      <c r="AA24" s="25">
        <v>0</v>
      </c>
      <c r="AB24" s="25">
        <v>0</v>
      </c>
      <c r="AC24" s="25">
        <v>0</v>
      </c>
      <c r="AD24" s="25">
        <v>0</v>
      </c>
      <c r="AE24" s="25">
        <v>0</v>
      </c>
      <c r="AF24" s="25">
        <v>0</v>
      </c>
      <c r="AG24" s="25">
        <v>0</v>
      </c>
      <c r="AH24" s="25">
        <v>0</v>
      </c>
      <c r="AI24" s="25">
        <v>0</v>
      </c>
      <c r="AJ24" s="25">
        <v>0</v>
      </c>
      <c r="AK24" s="25">
        <v>0</v>
      </c>
      <c r="AL24" s="25">
        <v>0</v>
      </c>
      <c r="AM24" s="25">
        <v>0</v>
      </c>
      <c r="AN24" s="25">
        <v>0</v>
      </c>
      <c r="AO24" s="25">
        <v>0</v>
      </c>
      <c r="AP24" s="25">
        <v>0</v>
      </c>
      <c r="AQ24" s="25">
        <v>0</v>
      </c>
      <c r="AR24" s="25">
        <v>0</v>
      </c>
      <c r="AS24" s="25">
        <v>0</v>
      </c>
      <c r="AT24" s="25">
        <v>0</v>
      </c>
      <c r="AU24" s="25">
        <v>0</v>
      </c>
      <c r="AV24" s="25">
        <v>0</v>
      </c>
      <c r="AW24" s="25">
        <v>0</v>
      </c>
      <c r="AX24" s="25">
        <v>0</v>
      </c>
      <c r="AY24" s="25">
        <v>0</v>
      </c>
      <c r="AZ24" s="25">
        <v>0</v>
      </c>
      <c r="BA24" s="25">
        <v>0</v>
      </c>
      <c r="BB24" s="25">
        <v>0</v>
      </c>
      <c r="BC24" s="25">
        <v>0</v>
      </c>
      <c r="BD24" s="25">
        <v>0</v>
      </c>
      <c r="BE24" s="25">
        <v>0</v>
      </c>
      <c r="BF24" s="25">
        <v>0</v>
      </c>
      <c r="BG24" s="25">
        <v>0</v>
      </c>
      <c r="BH24" s="25">
        <v>0</v>
      </c>
      <c r="BI24" s="25">
        <v>0</v>
      </c>
      <c r="BJ24" s="25">
        <v>0</v>
      </c>
      <c r="BK24" s="25">
        <v>0</v>
      </c>
      <c r="BL24" s="25">
        <v>0</v>
      </c>
      <c r="BM24" s="25">
        <v>0</v>
      </c>
      <c r="BN24" s="25">
        <v>0</v>
      </c>
      <c r="BO24" s="25">
        <v>0</v>
      </c>
      <c r="BP24" s="25">
        <v>0</v>
      </c>
      <c r="BQ24" s="25">
        <v>0</v>
      </c>
      <c r="BR24" s="25">
        <v>0</v>
      </c>
      <c r="BS24" s="25">
        <v>0</v>
      </c>
      <c r="BT24" s="25">
        <v>0</v>
      </c>
      <c r="BU24" s="25">
        <v>0</v>
      </c>
      <c r="BV24" s="25">
        <v>0</v>
      </c>
      <c r="BW24" s="25">
        <v>0</v>
      </c>
      <c r="BX24" s="25">
        <v>0</v>
      </c>
      <c r="BY24" s="25">
        <v>0</v>
      </c>
      <c r="BZ24" s="25">
        <v>0</v>
      </c>
      <c r="CA24" s="25">
        <v>0</v>
      </c>
      <c r="CB24" s="25">
        <v>0</v>
      </c>
      <c r="CC24" s="25">
        <v>0</v>
      </c>
    </row>
    <row r="25" spans="1:81" ht="15.75" customHeight="1" x14ac:dyDescent="0.2">
      <c r="A25" s="284">
        <v>46256</v>
      </c>
      <c r="B25" s="25">
        <v>0</v>
      </c>
      <c r="C25" s="25">
        <v>0</v>
      </c>
      <c r="D25" s="25">
        <v>0</v>
      </c>
      <c r="E25" s="25">
        <v>0</v>
      </c>
      <c r="F25" s="25">
        <v>0</v>
      </c>
      <c r="G25" s="25">
        <v>0</v>
      </c>
      <c r="H25" s="25">
        <v>0</v>
      </c>
      <c r="I25" s="25">
        <v>0</v>
      </c>
      <c r="J25" s="25">
        <v>0</v>
      </c>
      <c r="K25" s="25">
        <v>0</v>
      </c>
      <c r="L25" s="25">
        <v>0</v>
      </c>
      <c r="M25" s="25">
        <v>0</v>
      </c>
      <c r="N25" s="25">
        <v>0</v>
      </c>
      <c r="O25" s="25">
        <v>0</v>
      </c>
      <c r="P25" s="25">
        <v>0</v>
      </c>
      <c r="Q25" s="25">
        <v>0</v>
      </c>
      <c r="R25" s="25">
        <v>0</v>
      </c>
      <c r="S25" s="25">
        <v>0</v>
      </c>
      <c r="T25" s="25">
        <v>0</v>
      </c>
      <c r="U25" s="25">
        <v>0</v>
      </c>
      <c r="V25" s="25">
        <v>0</v>
      </c>
      <c r="W25" s="25">
        <v>0</v>
      </c>
      <c r="X25" s="25">
        <v>0</v>
      </c>
      <c r="Y25" s="25">
        <v>0</v>
      </c>
      <c r="Z25" s="25">
        <v>0</v>
      </c>
      <c r="AA25" s="25">
        <v>0</v>
      </c>
      <c r="AB25" s="25">
        <v>0</v>
      </c>
      <c r="AC25" s="25">
        <v>0</v>
      </c>
      <c r="AD25" s="25">
        <v>0</v>
      </c>
      <c r="AE25" s="25">
        <v>0</v>
      </c>
      <c r="AF25" s="25">
        <v>0</v>
      </c>
      <c r="AG25" s="25">
        <v>0</v>
      </c>
      <c r="AH25" s="25">
        <v>0</v>
      </c>
      <c r="AI25" s="25">
        <v>0</v>
      </c>
      <c r="AJ25" s="25">
        <v>0</v>
      </c>
      <c r="AK25" s="25">
        <v>0</v>
      </c>
      <c r="AL25" s="25">
        <v>0</v>
      </c>
      <c r="AM25" s="25">
        <v>0</v>
      </c>
      <c r="AN25" s="25">
        <v>0</v>
      </c>
      <c r="AO25" s="25">
        <v>0</v>
      </c>
      <c r="AP25" s="25">
        <v>0</v>
      </c>
      <c r="AQ25" s="25">
        <v>0</v>
      </c>
      <c r="AR25" s="25">
        <v>0</v>
      </c>
      <c r="AS25" s="25">
        <v>0</v>
      </c>
      <c r="AT25" s="25">
        <v>0</v>
      </c>
      <c r="AU25" s="25">
        <v>0</v>
      </c>
      <c r="AV25" s="25">
        <v>0</v>
      </c>
      <c r="AW25" s="25">
        <v>0</v>
      </c>
      <c r="AX25" s="25">
        <v>0</v>
      </c>
      <c r="AY25" s="25">
        <v>0</v>
      </c>
      <c r="AZ25" s="25">
        <v>0</v>
      </c>
      <c r="BA25" s="25">
        <v>0</v>
      </c>
      <c r="BB25" s="25">
        <v>0</v>
      </c>
      <c r="BC25" s="25">
        <v>0</v>
      </c>
      <c r="BD25" s="25">
        <v>0</v>
      </c>
      <c r="BE25" s="25">
        <v>0</v>
      </c>
      <c r="BF25" s="25">
        <v>0</v>
      </c>
      <c r="BG25" s="25">
        <v>0</v>
      </c>
      <c r="BH25" s="25">
        <v>0</v>
      </c>
      <c r="BI25" s="25">
        <v>0</v>
      </c>
      <c r="BJ25" s="25">
        <v>0</v>
      </c>
      <c r="BK25" s="25">
        <v>0</v>
      </c>
      <c r="BL25" s="25">
        <v>0</v>
      </c>
      <c r="BM25" s="25">
        <v>0</v>
      </c>
      <c r="BN25" s="25">
        <v>0</v>
      </c>
      <c r="BO25" s="25">
        <v>0</v>
      </c>
      <c r="BP25" s="25">
        <v>0</v>
      </c>
      <c r="BQ25" s="25">
        <v>0</v>
      </c>
      <c r="BR25" s="25">
        <v>0</v>
      </c>
      <c r="BS25" s="25">
        <v>0</v>
      </c>
      <c r="BT25" s="25">
        <v>0</v>
      </c>
      <c r="BU25" s="25">
        <v>0</v>
      </c>
      <c r="BV25" s="25">
        <v>0</v>
      </c>
      <c r="BW25" s="25">
        <v>0</v>
      </c>
      <c r="BX25" s="25">
        <v>0</v>
      </c>
      <c r="BY25" s="25">
        <v>0</v>
      </c>
      <c r="BZ25" s="25">
        <v>0</v>
      </c>
      <c r="CA25" s="25">
        <v>0</v>
      </c>
      <c r="CB25" s="25">
        <v>0</v>
      </c>
      <c r="CC25" s="25">
        <v>0</v>
      </c>
    </row>
    <row r="26" spans="1:81" ht="15.75" customHeight="1" x14ac:dyDescent="0.2">
      <c r="A26" s="284">
        <v>46257</v>
      </c>
      <c r="B26" s="25">
        <v>0</v>
      </c>
      <c r="C26" s="25">
        <v>0</v>
      </c>
      <c r="D26" s="25">
        <v>0</v>
      </c>
      <c r="E26" s="25">
        <v>0</v>
      </c>
      <c r="F26" s="25">
        <v>0</v>
      </c>
      <c r="G26" s="25">
        <v>0</v>
      </c>
      <c r="H26" s="25">
        <v>0</v>
      </c>
      <c r="I26" s="25">
        <v>0</v>
      </c>
      <c r="J26" s="25">
        <v>0</v>
      </c>
      <c r="K26" s="25">
        <v>0</v>
      </c>
      <c r="L26" s="25">
        <v>0</v>
      </c>
      <c r="M26" s="25">
        <v>0</v>
      </c>
      <c r="N26" s="25">
        <v>0</v>
      </c>
      <c r="O26" s="25">
        <v>0</v>
      </c>
      <c r="P26" s="25">
        <v>0</v>
      </c>
      <c r="Q26" s="25">
        <v>0</v>
      </c>
      <c r="R26" s="25">
        <v>0</v>
      </c>
      <c r="S26" s="25">
        <v>0</v>
      </c>
      <c r="T26" s="25">
        <v>0</v>
      </c>
      <c r="U26" s="25">
        <v>0</v>
      </c>
      <c r="V26" s="25">
        <v>0</v>
      </c>
      <c r="W26" s="25">
        <v>0</v>
      </c>
      <c r="X26" s="25">
        <v>0</v>
      </c>
      <c r="Y26" s="25">
        <v>0</v>
      </c>
      <c r="Z26" s="25">
        <v>0</v>
      </c>
      <c r="AA26" s="25">
        <v>0</v>
      </c>
      <c r="AB26" s="25">
        <v>0</v>
      </c>
      <c r="AC26" s="25">
        <v>0</v>
      </c>
      <c r="AD26" s="25">
        <v>0</v>
      </c>
      <c r="AE26" s="25">
        <v>0</v>
      </c>
      <c r="AF26" s="25">
        <v>0</v>
      </c>
      <c r="AG26" s="25">
        <v>0</v>
      </c>
      <c r="AH26" s="25">
        <v>0</v>
      </c>
      <c r="AI26" s="25">
        <v>0</v>
      </c>
      <c r="AJ26" s="25">
        <v>0</v>
      </c>
      <c r="AK26" s="25">
        <v>0</v>
      </c>
      <c r="AL26" s="25">
        <v>0</v>
      </c>
      <c r="AM26" s="25">
        <v>0</v>
      </c>
      <c r="AN26" s="25">
        <v>0</v>
      </c>
      <c r="AO26" s="25">
        <v>0</v>
      </c>
      <c r="AP26" s="25">
        <v>0</v>
      </c>
      <c r="AQ26" s="25">
        <v>0</v>
      </c>
      <c r="AR26" s="25">
        <v>0</v>
      </c>
      <c r="AS26" s="25">
        <v>0</v>
      </c>
      <c r="AT26" s="25">
        <v>0</v>
      </c>
      <c r="AU26" s="25">
        <v>0</v>
      </c>
      <c r="AV26" s="25">
        <v>0</v>
      </c>
      <c r="AW26" s="25">
        <v>0</v>
      </c>
      <c r="AX26" s="25">
        <v>0</v>
      </c>
      <c r="AY26" s="25">
        <v>0</v>
      </c>
      <c r="AZ26" s="25">
        <v>0</v>
      </c>
      <c r="BA26" s="25">
        <v>0</v>
      </c>
      <c r="BB26" s="25">
        <v>0</v>
      </c>
      <c r="BC26" s="25">
        <v>0</v>
      </c>
      <c r="BD26" s="25">
        <v>0</v>
      </c>
      <c r="BE26" s="25">
        <v>0</v>
      </c>
      <c r="BF26" s="25">
        <v>0</v>
      </c>
      <c r="BG26" s="25">
        <v>0</v>
      </c>
      <c r="BH26" s="25">
        <v>0</v>
      </c>
      <c r="BI26" s="25">
        <v>0</v>
      </c>
      <c r="BJ26" s="25">
        <v>0</v>
      </c>
      <c r="BK26" s="25">
        <v>0</v>
      </c>
      <c r="BL26" s="25">
        <v>0</v>
      </c>
      <c r="BM26" s="25">
        <v>0</v>
      </c>
      <c r="BN26" s="25">
        <v>0</v>
      </c>
      <c r="BO26" s="25">
        <v>0</v>
      </c>
      <c r="BP26" s="25">
        <v>0</v>
      </c>
      <c r="BQ26" s="25">
        <v>0</v>
      </c>
      <c r="BR26" s="25">
        <v>0</v>
      </c>
      <c r="BS26" s="25">
        <v>0</v>
      </c>
      <c r="BT26" s="25">
        <v>0</v>
      </c>
      <c r="BU26" s="25">
        <v>0</v>
      </c>
      <c r="BV26" s="25">
        <v>0</v>
      </c>
      <c r="BW26" s="25">
        <v>0</v>
      </c>
      <c r="BX26" s="25">
        <v>0</v>
      </c>
      <c r="BY26" s="25">
        <v>0</v>
      </c>
      <c r="BZ26" s="25">
        <v>0</v>
      </c>
      <c r="CA26" s="25">
        <v>0</v>
      </c>
      <c r="CB26" s="25">
        <v>0</v>
      </c>
      <c r="CC26" s="25">
        <v>0</v>
      </c>
    </row>
    <row r="27" spans="1:81" ht="15.75" customHeight="1" x14ac:dyDescent="0.2">
      <c r="A27" s="284">
        <v>46258</v>
      </c>
      <c r="B27" s="25">
        <v>0</v>
      </c>
      <c r="C27" s="25">
        <v>0</v>
      </c>
      <c r="D27" s="25">
        <v>0</v>
      </c>
      <c r="E27" s="25">
        <v>0</v>
      </c>
      <c r="F27" s="25">
        <v>0</v>
      </c>
      <c r="G27" s="25">
        <v>0</v>
      </c>
      <c r="H27" s="25">
        <v>0</v>
      </c>
      <c r="I27" s="25">
        <v>0</v>
      </c>
      <c r="J27" s="25">
        <v>0</v>
      </c>
      <c r="K27" s="25">
        <v>0</v>
      </c>
      <c r="L27" s="25">
        <v>0</v>
      </c>
      <c r="M27" s="25">
        <v>0</v>
      </c>
      <c r="N27" s="25">
        <v>0</v>
      </c>
      <c r="O27" s="25">
        <v>0</v>
      </c>
      <c r="P27" s="25">
        <v>0</v>
      </c>
      <c r="Q27" s="25">
        <v>0</v>
      </c>
      <c r="R27" s="25">
        <v>0</v>
      </c>
      <c r="S27" s="25">
        <v>0</v>
      </c>
      <c r="T27" s="25">
        <v>0</v>
      </c>
      <c r="U27" s="25">
        <v>0</v>
      </c>
      <c r="V27" s="25">
        <v>0</v>
      </c>
      <c r="W27" s="25">
        <v>0</v>
      </c>
      <c r="X27" s="25">
        <v>0</v>
      </c>
      <c r="Y27" s="25">
        <v>0</v>
      </c>
      <c r="Z27" s="25">
        <v>0</v>
      </c>
      <c r="AA27" s="25">
        <v>0</v>
      </c>
      <c r="AB27" s="25">
        <v>0</v>
      </c>
      <c r="AC27" s="25">
        <v>0</v>
      </c>
      <c r="AD27" s="25">
        <v>0</v>
      </c>
      <c r="AE27" s="25">
        <v>0</v>
      </c>
      <c r="AF27" s="25">
        <v>0</v>
      </c>
      <c r="AG27" s="25">
        <v>0</v>
      </c>
      <c r="AH27" s="25">
        <v>0</v>
      </c>
      <c r="AI27" s="25">
        <v>0</v>
      </c>
      <c r="AJ27" s="25">
        <v>0</v>
      </c>
      <c r="AK27" s="25">
        <v>0</v>
      </c>
      <c r="AL27" s="25">
        <v>0</v>
      </c>
      <c r="AM27" s="25">
        <v>0</v>
      </c>
      <c r="AN27" s="25">
        <v>0</v>
      </c>
      <c r="AO27" s="25">
        <v>0</v>
      </c>
      <c r="AP27" s="25">
        <v>0</v>
      </c>
      <c r="AQ27" s="25">
        <v>0</v>
      </c>
      <c r="AR27" s="25">
        <v>0</v>
      </c>
      <c r="AS27" s="25">
        <v>0</v>
      </c>
      <c r="AT27" s="25">
        <v>0</v>
      </c>
      <c r="AU27" s="25">
        <v>0</v>
      </c>
      <c r="AV27" s="25">
        <v>0</v>
      </c>
      <c r="AW27" s="25">
        <v>0</v>
      </c>
      <c r="AX27" s="25">
        <v>0</v>
      </c>
      <c r="AY27" s="25">
        <v>0</v>
      </c>
      <c r="AZ27" s="25">
        <v>0</v>
      </c>
      <c r="BA27" s="25">
        <v>0</v>
      </c>
      <c r="BB27" s="25">
        <v>0</v>
      </c>
      <c r="BC27" s="25">
        <v>0</v>
      </c>
      <c r="BD27" s="25">
        <v>0</v>
      </c>
      <c r="BE27" s="25">
        <v>0</v>
      </c>
      <c r="BF27" s="25">
        <v>0</v>
      </c>
      <c r="BG27" s="25">
        <v>0</v>
      </c>
      <c r="BH27" s="25">
        <v>0</v>
      </c>
      <c r="BI27" s="25">
        <v>0</v>
      </c>
      <c r="BJ27" s="25">
        <v>0</v>
      </c>
      <c r="BK27" s="25">
        <v>0</v>
      </c>
      <c r="BL27" s="25">
        <v>0</v>
      </c>
      <c r="BM27" s="25">
        <v>0</v>
      </c>
      <c r="BN27" s="25">
        <v>0</v>
      </c>
      <c r="BO27" s="25">
        <v>0</v>
      </c>
      <c r="BP27" s="25">
        <v>0</v>
      </c>
      <c r="BQ27" s="25">
        <v>0</v>
      </c>
      <c r="BR27" s="25">
        <v>0</v>
      </c>
      <c r="BS27" s="25">
        <v>0</v>
      </c>
      <c r="BT27" s="25">
        <v>0</v>
      </c>
      <c r="BU27" s="25">
        <v>0</v>
      </c>
      <c r="BV27" s="25">
        <v>0</v>
      </c>
      <c r="BW27" s="25">
        <v>0</v>
      </c>
      <c r="BX27" s="25">
        <v>0</v>
      </c>
      <c r="BY27" s="25">
        <v>0</v>
      </c>
      <c r="BZ27" s="25">
        <v>0</v>
      </c>
      <c r="CA27" s="25">
        <v>0</v>
      </c>
      <c r="CB27" s="25">
        <v>0</v>
      </c>
      <c r="CC27" s="25">
        <v>0</v>
      </c>
    </row>
    <row r="28" spans="1:81" ht="15.75" customHeight="1" x14ac:dyDescent="0.2">
      <c r="A28" s="284">
        <v>46259</v>
      </c>
      <c r="B28" s="25">
        <v>0</v>
      </c>
      <c r="C28" s="25">
        <v>0</v>
      </c>
      <c r="D28" s="25">
        <v>0</v>
      </c>
      <c r="E28" s="25">
        <v>0</v>
      </c>
      <c r="F28" s="25">
        <v>0</v>
      </c>
      <c r="G28" s="25">
        <v>0</v>
      </c>
      <c r="H28" s="25">
        <v>0</v>
      </c>
      <c r="I28" s="25">
        <v>0</v>
      </c>
      <c r="J28" s="25">
        <v>0</v>
      </c>
      <c r="K28" s="25">
        <v>0</v>
      </c>
      <c r="L28" s="25">
        <v>0</v>
      </c>
      <c r="M28" s="25">
        <v>0</v>
      </c>
      <c r="N28" s="25">
        <v>0</v>
      </c>
      <c r="O28" s="25">
        <v>0</v>
      </c>
      <c r="P28" s="25">
        <v>0</v>
      </c>
      <c r="Q28" s="25">
        <v>0</v>
      </c>
      <c r="R28" s="25">
        <v>0</v>
      </c>
      <c r="S28" s="25">
        <v>0</v>
      </c>
      <c r="T28" s="25">
        <v>0</v>
      </c>
      <c r="U28" s="25">
        <v>0</v>
      </c>
      <c r="V28" s="25">
        <v>0</v>
      </c>
      <c r="W28" s="25">
        <v>0</v>
      </c>
      <c r="X28" s="25">
        <v>0</v>
      </c>
      <c r="Y28" s="25">
        <v>0</v>
      </c>
      <c r="Z28" s="25">
        <v>0</v>
      </c>
      <c r="AA28" s="25">
        <v>0</v>
      </c>
      <c r="AB28" s="25">
        <v>0</v>
      </c>
      <c r="AC28" s="25">
        <v>0</v>
      </c>
      <c r="AD28" s="25">
        <v>0</v>
      </c>
      <c r="AE28" s="25">
        <v>0</v>
      </c>
      <c r="AF28" s="25">
        <v>0</v>
      </c>
      <c r="AG28" s="25">
        <v>0</v>
      </c>
      <c r="AH28" s="25">
        <v>0</v>
      </c>
      <c r="AI28" s="25">
        <v>0</v>
      </c>
      <c r="AJ28" s="25">
        <v>0</v>
      </c>
      <c r="AK28" s="25">
        <v>0</v>
      </c>
      <c r="AL28" s="25">
        <v>0</v>
      </c>
      <c r="AM28" s="25">
        <v>0</v>
      </c>
      <c r="AN28" s="25">
        <v>0</v>
      </c>
      <c r="AO28" s="25">
        <v>0</v>
      </c>
      <c r="AP28" s="25">
        <v>0</v>
      </c>
      <c r="AQ28" s="25">
        <v>0</v>
      </c>
      <c r="AR28" s="25">
        <v>0</v>
      </c>
      <c r="AS28" s="25">
        <v>0</v>
      </c>
      <c r="AT28" s="25">
        <v>0</v>
      </c>
      <c r="AU28" s="25">
        <v>0</v>
      </c>
      <c r="AV28" s="25">
        <v>0</v>
      </c>
      <c r="AW28" s="25">
        <v>0</v>
      </c>
      <c r="AX28" s="25">
        <v>0</v>
      </c>
      <c r="AY28" s="25">
        <v>0</v>
      </c>
      <c r="AZ28" s="25">
        <v>0</v>
      </c>
      <c r="BA28" s="25">
        <v>0</v>
      </c>
      <c r="BB28" s="25">
        <v>0</v>
      </c>
      <c r="BC28" s="25">
        <v>0</v>
      </c>
      <c r="BD28" s="25">
        <v>0</v>
      </c>
      <c r="BE28" s="25">
        <v>0</v>
      </c>
      <c r="BF28" s="25">
        <v>0</v>
      </c>
      <c r="BG28" s="25">
        <v>0</v>
      </c>
      <c r="BH28" s="25">
        <v>0</v>
      </c>
      <c r="BI28" s="25">
        <v>0</v>
      </c>
      <c r="BJ28" s="25">
        <v>0</v>
      </c>
      <c r="BK28" s="25">
        <v>0</v>
      </c>
      <c r="BL28" s="25">
        <v>0</v>
      </c>
      <c r="BM28" s="25">
        <v>0</v>
      </c>
      <c r="BN28" s="25">
        <v>0</v>
      </c>
      <c r="BO28" s="25">
        <v>0</v>
      </c>
      <c r="BP28" s="25">
        <v>0</v>
      </c>
      <c r="BQ28" s="25">
        <v>0</v>
      </c>
      <c r="BR28" s="25">
        <v>0</v>
      </c>
      <c r="BS28" s="25">
        <v>0</v>
      </c>
      <c r="BT28" s="25">
        <v>0</v>
      </c>
      <c r="BU28" s="25">
        <v>0</v>
      </c>
      <c r="BV28" s="25">
        <v>0</v>
      </c>
      <c r="BW28" s="25">
        <v>0</v>
      </c>
      <c r="BX28" s="25">
        <v>0</v>
      </c>
      <c r="BY28" s="25">
        <v>0</v>
      </c>
      <c r="BZ28" s="25">
        <v>0</v>
      </c>
      <c r="CA28" s="25">
        <v>0</v>
      </c>
      <c r="CB28" s="25">
        <v>0</v>
      </c>
      <c r="CC28" s="25">
        <v>0</v>
      </c>
    </row>
    <row r="29" spans="1:81" ht="15.75" customHeight="1" x14ac:dyDescent="0.2">
      <c r="A29" s="284">
        <v>46260</v>
      </c>
      <c r="B29" s="25">
        <v>0</v>
      </c>
      <c r="C29" s="25">
        <v>0</v>
      </c>
      <c r="D29" s="25">
        <v>0</v>
      </c>
      <c r="E29" s="25">
        <v>0</v>
      </c>
      <c r="F29" s="25">
        <v>0</v>
      </c>
      <c r="G29" s="25">
        <v>0</v>
      </c>
      <c r="H29" s="25">
        <v>0</v>
      </c>
      <c r="I29" s="25">
        <v>0</v>
      </c>
      <c r="J29" s="25">
        <v>0</v>
      </c>
      <c r="K29" s="25">
        <v>0</v>
      </c>
      <c r="L29" s="25">
        <v>0</v>
      </c>
      <c r="M29" s="25">
        <v>0</v>
      </c>
      <c r="N29" s="25">
        <v>0</v>
      </c>
      <c r="O29" s="25">
        <v>0</v>
      </c>
      <c r="P29" s="25">
        <v>0</v>
      </c>
      <c r="Q29" s="25">
        <v>0</v>
      </c>
      <c r="R29" s="25">
        <v>0</v>
      </c>
      <c r="S29" s="25">
        <v>0</v>
      </c>
      <c r="T29" s="25">
        <v>0</v>
      </c>
      <c r="U29" s="25">
        <v>0</v>
      </c>
      <c r="V29" s="25">
        <v>0</v>
      </c>
      <c r="W29" s="25">
        <v>0</v>
      </c>
      <c r="X29" s="25">
        <v>0</v>
      </c>
      <c r="Y29" s="25">
        <v>0</v>
      </c>
      <c r="Z29" s="25">
        <v>0</v>
      </c>
      <c r="AA29" s="25">
        <v>0</v>
      </c>
      <c r="AB29" s="25">
        <v>0</v>
      </c>
      <c r="AC29" s="25">
        <v>0</v>
      </c>
      <c r="AD29" s="25">
        <v>0</v>
      </c>
      <c r="AE29" s="25">
        <v>0</v>
      </c>
      <c r="AF29" s="25">
        <v>0</v>
      </c>
      <c r="AG29" s="25">
        <v>0</v>
      </c>
      <c r="AH29" s="25">
        <v>0</v>
      </c>
      <c r="AI29" s="25">
        <v>0</v>
      </c>
      <c r="AJ29" s="25">
        <v>0</v>
      </c>
      <c r="AK29" s="25">
        <v>0</v>
      </c>
      <c r="AL29" s="25">
        <v>0</v>
      </c>
      <c r="AM29" s="25">
        <v>0</v>
      </c>
      <c r="AN29" s="25">
        <v>0</v>
      </c>
      <c r="AO29" s="25">
        <v>0</v>
      </c>
      <c r="AP29" s="25">
        <v>0</v>
      </c>
      <c r="AQ29" s="25">
        <v>0</v>
      </c>
      <c r="AR29" s="25">
        <v>0</v>
      </c>
      <c r="AS29" s="25">
        <v>0</v>
      </c>
      <c r="AT29" s="25">
        <v>0</v>
      </c>
      <c r="AU29" s="25">
        <v>0</v>
      </c>
      <c r="AV29" s="25">
        <v>0</v>
      </c>
      <c r="AW29" s="25">
        <v>0</v>
      </c>
      <c r="AX29" s="25">
        <v>0</v>
      </c>
      <c r="AY29" s="25">
        <v>0</v>
      </c>
      <c r="AZ29" s="25">
        <v>0</v>
      </c>
      <c r="BA29" s="25">
        <v>0</v>
      </c>
      <c r="BB29" s="25">
        <v>0</v>
      </c>
      <c r="BC29" s="25">
        <v>0</v>
      </c>
      <c r="BD29" s="25">
        <v>0</v>
      </c>
      <c r="BE29" s="25">
        <v>0</v>
      </c>
      <c r="BF29" s="25">
        <v>0</v>
      </c>
      <c r="BG29" s="25">
        <v>0</v>
      </c>
      <c r="BH29" s="25">
        <v>0</v>
      </c>
      <c r="BI29" s="25">
        <v>0</v>
      </c>
      <c r="BJ29" s="25">
        <v>0</v>
      </c>
      <c r="BK29" s="25">
        <v>0</v>
      </c>
      <c r="BL29" s="25">
        <v>0</v>
      </c>
      <c r="BM29" s="25">
        <v>0</v>
      </c>
      <c r="BN29" s="25">
        <v>0</v>
      </c>
      <c r="BO29" s="25">
        <v>0</v>
      </c>
      <c r="BP29" s="25">
        <v>0</v>
      </c>
      <c r="BQ29" s="25">
        <v>0</v>
      </c>
      <c r="BR29" s="25">
        <v>0</v>
      </c>
      <c r="BS29" s="25">
        <v>0</v>
      </c>
      <c r="BT29" s="25">
        <v>0</v>
      </c>
      <c r="BU29" s="25">
        <v>0</v>
      </c>
      <c r="BV29" s="25">
        <v>0</v>
      </c>
      <c r="BW29" s="25">
        <v>0</v>
      </c>
      <c r="BX29" s="25">
        <v>0</v>
      </c>
      <c r="BY29" s="25">
        <v>0</v>
      </c>
      <c r="BZ29" s="25">
        <v>0</v>
      </c>
      <c r="CA29" s="25">
        <v>0</v>
      </c>
      <c r="CB29" s="25">
        <v>0</v>
      </c>
      <c r="CC29" s="25">
        <v>0</v>
      </c>
    </row>
    <row r="30" spans="1:81" ht="15.75" customHeight="1" x14ac:dyDescent="0.2">
      <c r="A30" s="284">
        <v>46261</v>
      </c>
      <c r="B30" s="25">
        <v>0</v>
      </c>
      <c r="C30" s="25">
        <v>0</v>
      </c>
      <c r="D30" s="25">
        <v>0</v>
      </c>
      <c r="E30" s="25">
        <v>0</v>
      </c>
      <c r="F30" s="25">
        <v>0</v>
      </c>
      <c r="G30" s="25">
        <v>0</v>
      </c>
      <c r="H30" s="25">
        <v>0</v>
      </c>
      <c r="I30" s="25">
        <v>0</v>
      </c>
      <c r="J30" s="25">
        <v>0</v>
      </c>
      <c r="K30" s="25">
        <v>0</v>
      </c>
      <c r="L30" s="25">
        <v>0</v>
      </c>
      <c r="M30" s="25">
        <v>0</v>
      </c>
      <c r="N30" s="25">
        <v>0</v>
      </c>
      <c r="O30" s="25">
        <v>0</v>
      </c>
      <c r="P30" s="25">
        <v>0</v>
      </c>
      <c r="Q30" s="25">
        <v>0</v>
      </c>
      <c r="R30" s="25">
        <v>0</v>
      </c>
      <c r="S30" s="25">
        <v>0</v>
      </c>
      <c r="T30" s="25">
        <v>0</v>
      </c>
      <c r="U30" s="25">
        <v>0</v>
      </c>
      <c r="V30" s="25">
        <v>0</v>
      </c>
      <c r="W30" s="25">
        <v>0</v>
      </c>
      <c r="X30" s="25">
        <v>0</v>
      </c>
      <c r="Y30" s="25">
        <v>0</v>
      </c>
      <c r="Z30" s="25">
        <v>0</v>
      </c>
      <c r="AA30" s="25">
        <v>0</v>
      </c>
      <c r="AB30" s="25">
        <v>0</v>
      </c>
      <c r="AC30" s="25">
        <v>0</v>
      </c>
      <c r="AD30" s="25">
        <v>0</v>
      </c>
      <c r="AE30" s="25">
        <v>0</v>
      </c>
      <c r="AF30" s="25">
        <v>0</v>
      </c>
      <c r="AG30" s="25">
        <v>0</v>
      </c>
      <c r="AH30" s="25">
        <v>0</v>
      </c>
      <c r="AI30" s="25">
        <v>0</v>
      </c>
      <c r="AJ30" s="25">
        <v>0</v>
      </c>
      <c r="AK30" s="25">
        <v>0</v>
      </c>
      <c r="AL30" s="25">
        <v>0</v>
      </c>
      <c r="AM30" s="25">
        <v>0</v>
      </c>
      <c r="AN30" s="25">
        <v>0</v>
      </c>
      <c r="AO30" s="25">
        <v>0</v>
      </c>
      <c r="AP30" s="25">
        <v>0</v>
      </c>
      <c r="AQ30" s="25">
        <v>0</v>
      </c>
      <c r="AR30" s="25">
        <v>0</v>
      </c>
      <c r="AS30" s="25">
        <v>0</v>
      </c>
      <c r="AT30" s="25">
        <v>0</v>
      </c>
      <c r="AU30" s="25">
        <v>0</v>
      </c>
      <c r="AV30" s="25">
        <v>0</v>
      </c>
      <c r="AW30" s="25">
        <v>0</v>
      </c>
      <c r="AX30" s="25">
        <v>0</v>
      </c>
      <c r="AY30" s="25">
        <v>0</v>
      </c>
      <c r="AZ30" s="25">
        <v>0</v>
      </c>
      <c r="BA30" s="25">
        <v>0</v>
      </c>
      <c r="BB30" s="25">
        <v>0</v>
      </c>
      <c r="BC30" s="25">
        <v>0</v>
      </c>
      <c r="BD30" s="25">
        <v>0</v>
      </c>
      <c r="BE30" s="25">
        <v>0</v>
      </c>
      <c r="BF30" s="25">
        <v>0</v>
      </c>
      <c r="BG30" s="25">
        <v>0</v>
      </c>
      <c r="BH30" s="25">
        <v>0</v>
      </c>
      <c r="BI30" s="25">
        <v>0</v>
      </c>
      <c r="BJ30" s="25">
        <v>0</v>
      </c>
      <c r="BK30" s="25">
        <v>0</v>
      </c>
      <c r="BL30" s="25">
        <v>0</v>
      </c>
      <c r="BM30" s="25">
        <v>0</v>
      </c>
      <c r="BN30" s="25">
        <v>0</v>
      </c>
      <c r="BO30" s="25">
        <v>0</v>
      </c>
      <c r="BP30" s="25">
        <v>0</v>
      </c>
      <c r="BQ30" s="25">
        <v>0</v>
      </c>
      <c r="BR30" s="25">
        <v>0</v>
      </c>
      <c r="BS30" s="25">
        <v>0</v>
      </c>
      <c r="BT30" s="25">
        <v>0</v>
      </c>
      <c r="BU30" s="25">
        <v>0</v>
      </c>
      <c r="BV30" s="25">
        <v>0</v>
      </c>
      <c r="BW30" s="25">
        <v>0</v>
      </c>
      <c r="BX30" s="25">
        <v>0</v>
      </c>
      <c r="BY30" s="25">
        <v>0</v>
      </c>
      <c r="BZ30" s="25">
        <v>0</v>
      </c>
      <c r="CA30" s="25">
        <v>0</v>
      </c>
      <c r="CB30" s="25">
        <v>0</v>
      </c>
      <c r="CC30" s="25">
        <v>0</v>
      </c>
    </row>
    <row r="31" spans="1:81" ht="15.75" customHeight="1" x14ac:dyDescent="0.2">
      <c r="A31" s="284">
        <v>46262</v>
      </c>
      <c r="B31" s="25">
        <v>0</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5">
        <v>0</v>
      </c>
      <c r="AH31" s="25">
        <v>0</v>
      </c>
      <c r="AI31" s="25">
        <v>0</v>
      </c>
      <c r="AJ31" s="25">
        <v>0</v>
      </c>
      <c r="AK31" s="25">
        <v>0</v>
      </c>
      <c r="AL31" s="25">
        <v>0</v>
      </c>
      <c r="AM31" s="25">
        <v>0</v>
      </c>
      <c r="AN31" s="25">
        <v>0</v>
      </c>
      <c r="AO31" s="25">
        <v>0</v>
      </c>
      <c r="AP31" s="25">
        <v>0</v>
      </c>
      <c r="AQ31" s="25">
        <v>0</v>
      </c>
      <c r="AR31" s="25">
        <v>0</v>
      </c>
      <c r="AS31" s="25">
        <v>0</v>
      </c>
      <c r="AT31" s="25">
        <v>0</v>
      </c>
      <c r="AU31" s="25">
        <v>0</v>
      </c>
      <c r="AV31" s="25">
        <v>0</v>
      </c>
      <c r="AW31" s="25">
        <v>0</v>
      </c>
      <c r="AX31" s="25">
        <v>0</v>
      </c>
      <c r="AY31" s="25">
        <v>0</v>
      </c>
      <c r="AZ31" s="25">
        <v>0</v>
      </c>
      <c r="BA31" s="25">
        <v>0</v>
      </c>
      <c r="BB31" s="25">
        <v>0</v>
      </c>
      <c r="BC31" s="25">
        <v>0</v>
      </c>
      <c r="BD31" s="25">
        <v>0</v>
      </c>
      <c r="BE31" s="25">
        <v>0</v>
      </c>
      <c r="BF31" s="25">
        <v>0</v>
      </c>
      <c r="BG31" s="25">
        <v>0</v>
      </c>
      <c r="BH31" s="25">
        <v>0</v>
      </c>
      <c r="BI31" s="25">
        <v>0</v>
      </c>
      <c r="BJ31" s="25">
        <v>0</v>
      </c>
      <c r="BK31" s="25">
        <v>0</v>
      </c>
      <c r="BL31" s="25">
        <v>0</v>
      </c>
      <c r="BM31" s="25">
        <v>0</v>
      </c>
      <c r="BN31" s="25">
        <v>0</v>
      </c>
      <c r="BO31" s="25">
        <v>0</v>
      </c>
      <c r="BP31" s="25">
        <v>0</v>
      </c>
      <c r="BQ31" s="25">
        <v>0</v>
      </c>
      <c r="BR31" s="25">
        <v>0</v>
      </c>
      <c r="BS31" s="25">
        <v>0</v>
      </c>
      <c r="BT31" s="25">
        <v>0</v>
      </c>
      <c r="BU31" s="25">
        <v>0</v>
      </c>
      <c r="BV31" s="25">
        <v>0</v>
      </c>
      <c r="BW31" s="25">
        <v>0</v>
      </c>
      <c r="BX31" s="25">
        <v>0</v>
      </c>
      <c r="BY31" s="25">
        <v>0</v>
      </c>
      <c r="BZ31" s="25">
        <v>0</v>
      </c>
      <c r="CA31" s="25">
        <v>0</v>
      </c>
      <c r="CB31" s="25">
        <v>0</v>
      </c>
      <c r="CC31" s="25">
        <v>0</v>
      </c>
    </row>
    <row r="32" spans="1:81" ht="15.75" customHeight="1" x14ac:dyDescent="0.2">
      <c r="A32" s="284">
        <v>46263</v>
      </c>
      <c r="B32" s="25">
        <v>0</v>
      </c>
      <c r="C32" s="25">
        <v>0</v>
      </c>
      <c r="D32" s="25">
        <v>0</v>
      </c>
      <c r="E32" s="25">
        <v>0</v>
      </c>
      <c r="F32" s="25">
        <v>0</v>
      </c>
      <c r="G32" s="25">
        <v>0</v>
      </c>
      <c r="H32" s="25">
        <v>0</v>
      </c>
      <c r="I32" s="25">
        <v>0</v>
      </c>
      <c r="J32" s="25">
        <v>0</v>
      </c>
      <c r="K32" s="25">
        <v>0</v>
      </c>
      <c r="L32" s="25">
        <v>0</v>
      </c>
      <c r="M32" s="25">
        <v>0</v>
      </c>
      <c r="N32" s="25">
        <v>0</v>
      </c>
      <c r="O32" s="25">
        <v>0</v>
      </c>
      <c r="P32" s="25">
        <v>0</v>
      </c>
      <c r="Q32" s="25">
        <v>0</v>
      </c>
      <c r="R32" s="25">
        <v>0</v>
      </c>
      <c r="S32" s="25">
        <v>0</v>
      </c>
      <c r="T32" s="25">
        <v>0</v>
      </c>
      <c r="U32" s="25">
        <v>0</v>
      </c>
      <c r="V32" s="25">
        <v>0</v>
      </c>
      <c r="W32" s="25">
        <v>0</v>
      </c>
      <c r="X32" s="25">
        <v>0</v>
      </c>
      <c r="Y32" s="25">
        <v>0</v>
      </c>
      <c r="Z32" s="25">
        <v>0</v>
      </c>
      <c r="AA32" s="25">
        <v>0</v>
      </c>
      <c r="AB32" s="25">
        <v>0</v>
      </c>
      <c r="AC32" s="25">
        <v>0</v>
      </c>
      <c r="AD32" s="25">
        <v>0</v>
      </c>
      <c r="AE32" s="25">
        <v>0</v>
      </c>
      <c r="AF32" s="25">
        <v>0</v>
      </c>
      <c r="AG32" s="25">
        <v>0</v>
      </c>
      <c r="AH32" s="25">
        <v>0</v>
      </c>
      <c r="AI32" s="25">
        <v>0</v>
      </c>
      <c r="AJ32" s="25">
        <v>0</v>
      </c>
      <c r="AK32" s="25">
        <v>0</v>
      </c>
      <c r="AL32" s="25">
        <v>0</v>
      </c>
      <c r="AM32" s="25">
        <v>0</v>
      </c>
      <c r="AN32" s="25">
        <v>0</v>
      </c>
      <c r="AO32" s="25">
        <v>0</v>
      </c>
      <c r="AP32" s="25">
        <v>0</v>
      </c>
      <c r="AQ32" s="25">
        <v>0</v>
      </c>
      <c r="AR32" s="25">
        <v>0</v>
      </c>
      <c r="AS32" s="25">
        <v>0</v>
      </c>
      <c r="AT32" s="25">
        <v>0</v>
      </c>
      <c r="AU32" s="25">
        <v>0</v>
      </c>
      <c r="AV32" s="25">
        <v>0</v>
      </c>
      <c r="AW32" s="25">
        <v>0</v>
      </c>
      <c r="AX32" s="25">
        <v>0</v>
      </c>
      <c r="AY32" s="25">
        <v>0</v>
      </c>
      <c r="AZ32" s="25">
        <v>0</v>
      </c>
      <c r="BA32" s="25">
        <v>0</v>
      </c>
      <c r="BB32" s="25">
        <v>0</v>
      </c>
      <c r="BC32" s="25">
        <v>0</v>
      </c>
      <c r="BD32" s="25">
        <v>0</v>
      </c>
      <c r="BE32" s="25">
        <v>0</v>
      </c>
      <c r="BF32" s="25">
        <v>0</v>
      </c>
      <c r="BG32" s="25">
        <v>0</v>
      </c>
      <c r="BH32" s="25">
        <v>0</v>
      </c>
      <c r="BI32" s="25">
        <v>0</v>
      </c>
      <c r="BJ32" s="25">
        <v>0</v>
      </c>
      <c r="BK32" s="25">
        <v>0</v>
      </c>
      <c r="BL32" s="25">
        <v>0</v>
      </c>
      <c r="BM32" s="25">
        <v>0</v>
      </c>
      <c r="BN32" s="25">
        <v>0</v>
      </c>
      <c r="BO32" s="25">
        <v>0</v>
      </c>
      <c r="BP32" s="25">
        <v>0</v>
      </c>
      <c r="BQ32" s="25">
        <v>0</v>
      </c>
      <c r="BR32" s="25">
        <v>0</v>
      </c>
      <c r="BS32" s="25">
        <v>0</v>
      </c>
      <c r="BT32" s="25">
        <v>0</v>
      </c>
      <c r="BU32" s="25">
        <v>0</v>
      </c>
      <c r="BV32" s="25">
        <v>0</v>
      </c>
      <c r="BW32" s="25">
        <v>0</v>
      </c>
      <c r="BX32" s="25">
        <v>0</v>
      </c>
      <c r="BY32" s="25">
        <v>0</v>
      </c>
      <c r="BZ32" s="25">
        <v>0</v>
      </c>
      <c r="CA32" s="25">
        <v>0</v>
      </c>
      <c r="CB32" s="25">
        <v>0</v>
      </c>
      <c r="CC32" s="25">
        <v>0</v>
      </c>
    </row>
    <row r="33" spans="1:81" ht="15.75" customHeight="1" x14ac:dyDescent="0.2">
      <c r="A33" s="284">
        <v>46264</v>
      </c>
      <c r="B33" s="25">
        <v>0</v>
      </c>
      <c r="C33" s="25">
        <v>0</v>
      </c>
      <c r="D33" s="25">
        <v>0</v>
      </c>
      <c r="E33" s="25">
        <v>0</v>
      </c>
      <c r="F33" s="25">
        <v>0</v>
      </c>
      <c r="G33" s="25">
        <v>0</v>
      </c>
      <c r="H33" s="25">
        <v>0</v>
      </c>
      <c r="I33" s="25">
        <v>0</v>
      </c>
      <c r="J33" s="25">
        <v>0</v>
      </c>
      <c r="K33" s="25">
        <v>0</v>
      </c>
      <c r="L33" s="25">
        <v>0</v>
      </c>
      <c r="M33" s="25">
        <v>0</v>
      </c>
      <c r="N33" s="25">
        <v>0</v>
      </c>
      <c r="O33" s="25">
        <v>0</v>
      </c>
      <c r="P33" s="25">
        <v>0</v>
      </c>
      <c r="Q33" s="25">
        <v>0</v>
      </c>
      <c r="R33" s="25">
        <v>0</v>
      </c>
      <c r="S33" s="25">
        <v>0</v>
      </c>
      <c r="T33" s="25">
        <v>0</v>
      </c>
      <c r="U33" s="25">
        <v>0</v>
      </c>
      <c r="V33" s="25">
        <v>0</v>
      </c>
      <c r="W33" s="25">
        <v>0</v>
      </c>
      <c r="X33" s="25">
        <v>0</v>
      </c>
      <c r="Y33" s="25">
        <v>0</v>
      </c>
      <c r="Z33" s="25">
        <v>0</v>
      </c>
      <c r="AA33" s="25">
        <v>0</v>
      </c>
      <c r="AB33" s="25">
        <v>0</v>
      </c>
      <c r="AC33" s="25">
        <v>0</v>
      </c>
      <c r="AD33" s="25">
        <v>0</v>
      </c>
      <c r="AE33" s="25">
        <v>0</v>
      </c>
      <c r="AF33" s="25">
        <v>0</v>
      </c>
      <c r="AG33" s="25">
        <v>0</v>
      </c>
      <c r="AH33" s="25">
        <v>0</v>
      </c>
      <c r="AI33" s="25">
        <v>0</v>
      </c>
      <c r="AJ33" s="25">
        <v>0</v>
      </c>
      <c r="AK33" s="25">
        <v>0</v>
      </c>
      <c r="AL33" s="25">
        <v>0</v>
      </c>
      <c r="AM33" s="25">
        <v>0</v>
      </c>
      <c r="AN33" s="25">
        <v>0</v>
      </c>
      <c r="AO33" s="25">
        <v>0</v>
      </c>
      <c r="AP33" s="25">
        <v>0</v>
      </c>
      <c r="AQ33" s="25">
        <v>0</v>
      </c>
      <c r="AR33" s="25">
        <v>0</v>
      </c>
      <c r="AS33" s="25">
        <v>0</v>
      </c>
      <c r="AT33" s="25">
        <v>0</v>
      </c>
      <c r="AU33" s="25">
        <v>0</v>
      </c>
      <c r="AV33" s="25">
        <v>0</v>
      </c>
      <c r="AW33" s="25">
        <v>0</v>
      </c>
      <c r="AX33" s="25">
        <v>0</v>
      </c>
      <c r="AY33" s="25">
        <v>0</v>
      </c>
      <c r="AZ33" s="25">
        <v>0</v>
      </c>
      <c r="BA33" s="25">
        <v>0</v>
      </c>
      <c r="BB33" s="25">
        <v>0</v>
      </c>
      <c r="BC33" s="25">
        <v>0</v>
      </c>
      <c r="BD33" s="25">
        <v>0</v>
      </c>
      <c r="BE33" s="25">
        <v>0</v>
      </c>
      <c r="BF33" s="25">
        <v>0</v>
      </c>
      <c r="BG33" s="25">
        <v>0</v>
      </c>
      <c r="BH33" s="25">
        <v>0</v>
      </c>
      <c r="BI33" s="25">
        <v>0</v>
      </c>
      <c r="BJ33" s="25">
        <v>0</v>
      </c>
      <c r="BK33" s="25">
        <v>0</v>
      </c>
      <c r="BL33" s="25">
        <v>0</v>
      </c>
      <c r="BM33" s="25">
        <v>0</v>
      </c>
      <c r="BN33" s="25">
        <v>0</v>
      </c>
      <c r="BO33" s="25">
        <v>0</v>
      </c>
      <c r="BP33" s="25">
        <v>0</v>
      </c>
      <c r="BQ33" s="25">
        <v>0</v>
      </c>
      <c r="BR33" s="25">
        <v>0</v>
      </c>
      <c r="BS33" s="25">
        <v>0</v>
      </c>
      <c r="BT33" s="25">
        <v>0</v>
      </c>
      <c r="BU33" s="25">
        <v>0</v>
      </c>
      <c r="BV33" s="25">
        <v>0</v>
      </c>
      <c r="BW33" s="25">
        <v>0</v>
      </c>
      <c r="BX33" s="25">
        <v>0</v>
      </c>
      <c r="BY33" s="25">
        <v>0</v>
      </c>
      <c r="BZ33" s="25">
        <v>0</v>
      </c>
      <c r="CA33" s="25">
        <v>0</v>
      </c>
      <c r="CB33" s="25">
        <v>0</v>
      </c>
      <c r="CC33" s="25">
        <v>0</v>
      </c>
    </row>
    <row r="34" spans="1:81" ht="15.75" customHeight="1" x14ac:dyDescent="0.2">
      <c r="A34" s="284">
        <v>46265</v>
      </c>
      <c r="B34" s="25">
        <v>0</v>
      </c>
      <c r="C34" s="25">
        <v>0</v>
      </c>
      <c r="D34" s="25">
        <v>0</v>
      </c>
      <c r="E34" s="25">
        <v>0</v>
      </c>
      <c r="F34" s="25">
        <v>0</v>
      </c>
      <c r="G34" s="25">
        <v>0</v>
      </c>
      <c r="H34" s="25">
        <v>0</v>
      </c>
      <c r="I34" s="25">
        <v>0</v>
      </c>
      <c r="J34" s="25">
        <v>0</v>
      </c>
      <c r="K34" s="25">
        <v>0</v>
      </c>
      <c r="L34" s="25">
        <v>0</v>
      </c>
      <c r="M34" s="25">
        <v>0</v>
      </c>
      <c r="N34" s="25">
        <v>0</v>
      </c>
      <c r="O34" s="25">
        <v>0</v>
      </c>
      <c r="P34" s="25">
        <v>0</v>
      </c>
      <c r="Q34" s="25">
        <v>0</v>
      </c>
      <c r="R34" s="25">
        <v>0</v>
      </c>
      <c r="S34" s="25">
        <v>0</v>
      </c>
      <c r="T34" s="25">
        <v>0</v>
      </c>
      <c r="U34" s="25">
        <v>0</v>
      </c>
      <c r="V34" s="25">
        <v>0</v>
      </c>
      <c r="W34" s="25">
        <v>0</v>
      </c>
      <c r="X34" s="25">
        <v>0</v>
      </c>
      <c r="Y34" s="25">
        <v>0</v>
      </c>
      <c r="Z34" s="25">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c r="BL34" s="25">
        <v>0</v>
      </c>
      <c r="BM34" s="25">
        <v>0</v>
      </c>
      <c r="BN34" s="25">
        <v>0</v>
      </c>
      <c r="BO34" s="25">
        <v>0</v>
      </c>
      <c r="BP34" s="25">
        <v>0</v>
      </c>
      <c r="BQ34" s="25">
        <v>0</v>
      </c>
      <c r="BR34" s="25">
        <v>0</v>
      </c>
      <c r="BS34" s="25">
        <v>0</v>
      </c>
      <c r="BT34" s="25">
        <v>0</v>
      </c>
      <c r="BU34" s="25">
        <v>0</v>
      </c>
      <c r="BV34" s="25">
        <v>0</v>
      </c>
      <c r="BW34" s="25">
        <v>0</v>
      </c>
      <c r="BX34" s="25">
        <v>0</v>
      </c>
      <c r="BY34" s="25">
        <v>0</v>
      </c>
      <c r="BZ34" s="25">
        <v>0</v>
      </c>
      <c r="CA34" s="25">
        <v>0</v>
      </c>
      <c r="CB34" s="25">
        <v>0</v>
      </c>
      <c r="CC34" s="25">
        <v>0</v>
      </c>
    </row>
    <row r="35" spans="1:81" ht="15.75" customHeight="1" x14ac:dyDescent="0.2">
      <c r="A35" s="284"/>
    </row>
    <row r="36" spans="1:81" ht="15.75" customHeight="1" x14ac:dyDescent="0.2">
      <c r="A36" s="284"/>
    </row>
    <row r="37" spans="1:81" ht="15.75" customHeight="1" x14ac:dyDescent="0.2">
      <c r="A37" s="284"/>
    </row>
    <row r="38" spans="1:81" ht="15.75" customHeight="1" x14ac:dyDescent="0.2">
      <c r="A38" s="284"/>
    </row>
    <row r="39" spans="1:81" ht="15.75" customHeight="1" x14ac:dyDescent="0.2">
      <c r="A39" s="284"/>
    </row>
    <row r="40" spans="1:81" ht="15.75" customHeight="1" x14ac:dyDescent="0.2">
      <c r="A40" s="284"/>
    </row>
    <row r="41" spans="1:81" ht="15.75" customHeight="1" x14ac:dyDescent="0.2">
      <c r="A41" s="284"/>
    </row>
    <row r="42" spans="1:81" ht="15.75" customHeight="1" x14ac:dyDescent="0.2">
      <c r="A42" s="284"/>
    </row>
    <row r="43" spans="1:81" ht="15.75" customHeight="1" x14ac:dyDescent="0.2">
      <c r="A43" s="284"/>
    </row>
    <row r="44" spans="1:81" ht="15.75" customHeight="1" x14ac:dyDescent="0.2">
      <c r="A44" s="284"/>
    </row>
    <row r="45" spans="1:81" ht="15.75" customHeight="1" x14ac:dyDescent="0.2">
      <c r="A45" s="284"/>
    </row>
    <row r="46" spans="1:81" ht="15.75" customHeight="1" x14ac:dyDescent="0.2">
      <c r="A46" s="284"/>
    </row>
    <row r="47" spans="1:81" ht="15.75" customHeight="1" x14ac:dyDescent="0.2">
      <c r="A47" s="284"/>
    </row>
    <row r="48" spans="1:81" ht="15.75" customHeight="1" x14ac:dyDescent="0.2">
      <c r="A48" s="284"/>
    </row>
    <row r="49" spans="1:1" ht="15.75" customHeight="1" x14ac:dyDescent="0.2">
      <c r="A49" s="284"/>
    </row>
    <row r="50" spans="1:1" ht="15.75" customHeight="1" x14ac:dyDescent="0.2">
      <c r="A50" s="284"/>
    </row>
    <row r="51" spans="1:1" ht="15.75" customHeight="1" x14ac:dyDescent="0.2">
      <c r="A51" s="284"/>
    </row>
    <row r="52" spans="1:1" ht="15.75" customHeight="1" x14ac:dyDescent="0.2">
      <c r="A52" s="284"/>
    </row>
    <row r="53" spans="1:1" ht="15.75" customHeight="1" x14ac:dyDescent="0.2">
      <c r="A53" s="284"/>
    </row>
    <row r="54" spans="1:1" ht="15.75" customHeight="1" x14ac:dyDescent="0.2">
      <c r="A54" s="284"/>
    </row>
    <row r="55" spans="1:1" ht="15.75" customHeight="1" x14ac:dyDescent="0.2">
      <c r="A55" s="284"/>
    </row>
    <row r="56" spans="1:1" ht="15.75" customHeight="1" x14ac:dyDescent="0.2">
      <c r="A56" s="284"/>
    </row>
    <row r="57" spans="1:1" ht="15.75" customHeight="1" x14ac:dyDescent="0.2">
      <c r="A57" s="284"/>
    </row>
    <row r="58" spans="1:1" ht="15.75" customHeight="1" x14ac:dyDescent="0.2">
      <c r="A58" s="284"/>
    </row>
    <row r="59" spans="1:1" ht="15.75" customHeight="1" x14ac:dyDescent="0.2">
      <c r="A59" s="284"/>
    </row>
    <row r="60" spans="1:1" ht="15.75" customHeight="1" x14ac:dyDescent="0.2">
      <c r="A60" s="284"/>
    </row>
    <row r="61" spans="1:1" ht="15.75" customHeight="1" x14ac:dyDescent="0.2">
      <c r="A61" s="284"/>
    </row>
    <row r="62" spans="1:1" ht="15.75" customHeight="1" x14ac:dyDescent="0.2">
      <c r="A62" s="284"/>
    </row>
    <row r="63" spans="1:1" ht="15.75" customHeight="1" x14ac:dyDescent="0.2">
      <c r="A63" s="284"/>
    </row>
    <row r="64" spans="1:1" ht="15.75" customHeight="1" x14ac:dyDescent="0.2">
      <c r="A64" s="284"/>
    </row>
    <row r="65" spans="1:1" ht="15.75" customHeight="1" x14ac:dyDescent="0.2">
      <c r="A65" s="284"/>
    </row>
    <row r="66" spans="1:1" ht="15.75" customHeight="1" x14ac:dyDescent="0.2">
      <c r="A66" s="284"/>
    </row>
    <row r="67" spans="1:1" ht="15.75" customHeight="1" x14ac:dyDescent="0.2">
      <c r="A67" s="284"/>
    </row>
    <row r="68" spans="1:1" ht="15.75" customHeight="1" x14ac:dyDescent="0.2">
      <c r="A68" s="284"/>
    </row>
    <row r="69" spans="1:1" ht="15.75" customHeight="1" x14ac:dyDescent="0.2">
      <c r="A69" s="284"/>
    </row>
    <row r="70" spans="1:1" ht="15.75" customHeight="1" x14ac:dyDescent="0.2">
      <c r="A70" s="284"/>
    </row>
    <row r="71" spans="1:1" ht="15.75" customHeight="1" x14ac:dyDescent="0.2">
      <c r="A71" s="284"/>
    </row>
    <row r="72" spans="1:1" ht="15.75" customHeight="1" x14ac:dyDescent="0.2">
      <c r="A72" s="284"/>
    </row>
    <row r="73" spans="1:1" ht="15.75" customHeight="1" x14ac:dyDescent="0.2">
      <c r="A73" s="284"/>
    </row>
    <row r="74" spans="1:1" ht="15.75" customHeight="1" x14ac:dyDescent="0.2">
      <c r="A74" s="284"/>
    </row>
    <row r="75" spans="1:1" ht="15.75" customHeight="1" x14ac:dyDescent="0.2">
      <c r="A75" s="284"/>
    </row>
    <row r="76" spans="1:1" ht="15.75" customHeight="1" x14ac:dyDescent="0.2">
      <c r="A76" s="284"/>
    </row>
    <row r="77" spans="1:1" ht="15.75" customHeight="1" x14ac:dyDescent="0.2">
      <c r="A77" s="284"/>
    </row>
    <row r="78" spans="1:1" ht="15.75" customHeight="1" x14ac:dyDescent="0.2">
      <c r="A78" s="284"/>
    </row>
    <row r="79" spans="1:1" ht="15.75" customHeight="1" x14ac:dyDescent="0.2">
      <c r="A79" s="284"/>
    </row>
    <row r="80" spans="1:1" ht="15.75" customHeight="1" x14ac:dyDescent="0.2">
      <c r="A80" s="284"/>
    </row>
    <row r="81" spans="1:1" ht="15.75" customHeight="1" x14ac:dyDescent="0.2">
      <c r="A81" s="284"/>
    </row>
    <row r="82" spans="1:1" ht="15.75" customHeight="1" x14ac:dyDescent="0.2">
      <c r="A82" s="284"/>
    </row>
    <row r="83" spans="1:1" ht="15.75" customHeight="1" x14ac:dyDescent="0.2">
      <c r="A83" s="284"/>
    </row>
    <row r="84" spans="1:1" ht="15.75" customHeight="1" x14ac:dyDescent="0.2">
      <c r="A84" s="284"/>
    </row>
    <row r="85" spans="1:1" ht="15.75" customHeight="1" x14ac:dyDescent="0.2">
      <c r="A85" s="284"/>
    </row>
    <row r="86" spans="1:1" ht="15.75" customHeight="1" x14ac:dyDescent="0.2">
      <c r="A86" s="284"/>
    </row>
    <row r="87" spans="1:1" ht="15.75" customHeight="1" x14ac:dyDescent="0.2">
      <c r="A87" s="284"/>
    </row>
    <row r="88" spans="1:1" ht="15.75" customHeight="1" x14ac:dyDescent="0.2">
      <c r="A88" s="284"/>
    </row>
    <row r="89" spans="1:1" ht="15.75" customHeight="1" x14ac:dyDescent="0.2">
      <c r="A89" s="284"/>
    </row>
    <row r="90" spans="1:1" ht="15.75" customHeight="1" x14ac:dyDescent="0.2">
      <c r="A90" s="284"/>
    </row>
    <row r="91" spans="1:1" ht="15.75" customHeight="1" x14ac:dyDescent="0.2">
      <c r="A91" s="284"/>
    </row>
    <row r="92" spans="1:1" ht="15.75" customHeight="1" x14ac:dyDescent="0.2">
      <c r="A92" s="284"/>
    </row>
    <row r="93" spans="1:1" ht="15.75" customHeight="1" x14ac:dyDescent="0.2">
      <c r="A93" s="284"/>
    </row>
    <row r="94" spans="1:1" ht="15.75" customHeight="1" x14ac:dyDescent="0.2">
      <c r="A94" s="284"/>
    </row>
    <row r="95" spans="1:1" ht="15.75" customHeight="1" x14ac:dyDescent="0.2">
      <c r="A95" s="284"/>
    </row>
    <row r="96" spans="1:1" ht="15.75" customHeight="1" x14ac:dyDescent="0.2">
      <c r="A96" s="284"/>
    </row>
    <row r="97" spans="1:1" ht="15.75" customHeight="1" x14ac:dyDescent="0.2">
      <c r="A97" s="284"/>
    </row>
    <row r="98" spans="1:1" ht="15.75" customHeight="1" x14ac:dyDescent="0.2">
      <c r="A98" s="284"/>
    </row>
    <row r="99" spans="1:1" ht="15.75" customHeight="1" x14ac:dyDescent="0.2">
      <c r="A99" s="284"/>
    </row>
    <row r="100" spans="1:1" ht="15.75" customHeight="1" x14ac:dyDescent="0.2">
      <c r="A100" s="284"/>
    </row>
    <row r="101" spans="1:1" ht="15.75" customHeight="1" x14ac:dyDescent="0.2">
      <c r="A101" s="284"/>
    </row>
    <row r="102" spans="1:1" ht="15.75" customHeight="1" x14ac:dyDescent="0.2">
      <c r="A102" s="284"/>
    </row>
    <row r="103" spans="1:1" ht="15.75" customHeight="1" x14ac:dyDescent="0.2">
      <c r="A103" s="284"/>
    </row>
    <row r="104" spans="1:1" ht="15.75" customHeight="1" x14ac:dyDescent="0.2">
      <c r="A104" s="284"/>
    </row>
    <row r="105" spans="1:1" ht="15.75" customHeight="1" x14ac:dyDescent="0.2">
      <c r="A105" s="284"/>
    </row>
    <row r="106" spans="1:1" ht="15.75" customHeight="1" x14ac:dyDescent="0.2">
      <c r="A106" s="284"/>
    </row>
    <row r="107" spans="1:1" ht="15.75" customHeight="1" x14ac:dyDescent="0.2">
      <c r="A107" s="284"/>
    </row>
    <row r="108" spans="1:1" ht="15.75" customHeight="1" x14ac:dyDescent="0.2">
      <c r="A108" s="284"/>
    </row>
    <row r="109" spans="1:1" ht="15.75" customHeight="1" x14ac:dyDescent="0.2">
      <c r="A109" s="284"/>
    </row>
    <row r="110" spans="1:1" ht="15.75" customHeight="1" x14ac:dyDescent="0.2">
      <c r="A110" s="284"/>
    </row>
    <row r="111" spans="1:1" ht="15.75" customHeight="1" x14ac:dyDescent="0.2">
      <c r="A111" s="284"/>
    </row>
    <row r="112" spans="1:1" ht="15.75" customHeight="1" x14ac:dyDescent="0.2">
      <c r="A112" s="284"/>
    </row>
    <row r="113" spans="1:1" ht="15.75" customHeight="1" x14ac:dyDescent="0.2">
      <c r="A113" s="284"/>
    </row>
    <row r="114" spans="1:1" ht="15.75" customHeight="1" x14ac:dyDescent="0.2">
      <c r="A114" s="284"/>
    </row>
    <row r="115" spans="1:1" ht="15.75" customHeight="1" x14ac:dyDescent="0.2">
      <c r="A115" s="284"/>
    </row>
    <row r="116" spans="1:1" ht="15.75" customHeight="1" x14ac:dyDescent="0.2">
      <c r="A116" s="284"/>
    </row>
    <row r="117" spans="1:1" ht="15.75" customHeight="1" x14ac:dyDescent="0.2">
      <c r="A117" s="284"/>
    </row>
    <row r="118" spans="1:1" ht="15.75" customHeight="1" x14ac:dyDescent="0.2">
      <c r="A118" s="284"/>
    </row>
    <row r="119" spans="1:1" ht="15.75" customHeight="1" x14ac:dyDescent="0.2">
      <c r="A119" s="284"/>
    </row>
    <row r="120" spans="1:1" ht="15.75" customHeight="1" x14ac:dyDescent="0.2">
      <c r="A120" s="284"/>
    </row>
    <row r="121" spans="1:1" ht="15.75" customHeight="1" x14ac:dyDescent="0.2">
      <c r="A121" s="284"/>
    </row>
    <row r="122" spans="1:1" ht="15.75" customHeight="1" x14ac:dyDescent="0.2">
      <c r="A122" s="284"/>
    </row>
    <row r="123" spans="1:1" ht="15.75" customHeight="1" x14ac:dyDescent="0.2">
      <c r="A123" s="284"/>
    </row>
    <row r="124" spans="1:1" ht="15.75" customHeight="1" x14ac:dyDescent="0.2">
      <c r="A124" s="284"/>
    </row>
    <row r="125" spans="1:1" ht="15.75" customHeight="1" x14ac:dyDescent="0.2">
      <c r="A125" s="284"/>
    </row>
    <row r="126" spans="1:1" ht="15.75" customHeight="1" x14ac:dyDescent="0.2">
      <c r="A126" s="284"/>
    </row>
    <row r="127" spans="1:1" ht="15.75" customHeight="1" x14ac:dyDescent="0.2">
      <c r="A127" s="284"/>
    </row>
    <row r="128" spans="1:1" ht="15.75" customHeight="1" x14ac:dyDescent="0.2">
      <c r="A128" s="284"/>
    </row>
    <row r="129" spans="1:1" ht="15.75" customHeight="1" x14ac:dyDescent="0.2">
      <c r="A129" s="284"/>
    </row>
    <row r="130" spans="1:1" ht="15.75" customHeight="1" x14ac:dyDescent="0.2">
      <c r="A130" s="284"/>
    </row>
    <row r="131" spans="1:1" ht="15.75" customHeight="1" x14ac:dyDescent="0.2">
      <c r="A131" s="284"/>
    </row>
    <row r="132" spans="1:1" ht="15.75" customHeight="1" x14ac:dyDescent="0.2">
      <c r="A132" s="284"/>
    </row>
    <row r="133" spans="1:1" ht="15.75" customHeight="1" x14ac:dyDescent="0.2">
      <c r="A133" s="284"/>
    </row>
    <row r="134" spans="1:1" ht="15.75" customHeight="1" x14ac:dyDescent="0.2">
      <c r="A134" s="284"/>
    </row>
    <row r="135" spans="1:1" ht="15.75" customHeight="1" x14ac:dyDescent="0.2">
      <c r="A135" s="284"/>
    </row>
    <row r="136" spans="1:1" ht="15.75" customHeight="1" x14ac:dyDescent="0.2">
      <c r="A136" s="284"/>
    </row>
    <row r="137" spans="1:1" ht="15.75" customHeight="1" x14ac:dyDescent="0.2">
      <c r="A137" s="284"/>
    </row>
    <row r="138" spans="1:1" ht="15.75" customHeight="1" x14ac:dyDescent="0.2">
      <c r="A138" s="284"/>
    </row>
    <row r="139" spans="1:1" ht="15.75" customHeight="1" x14ac:dyDescent="0.2">
      <c r="A139" s="284"/>
    </row>
    <row r="140" spans="1:1" ht="15.75" customHeight="1" x14ac:dyDescent="0.2">
      <c r="A140" s="284"/>
    </row>
    <row r="141" spans="1:1" ht="15.75" customHeight="1" x14ac:dyDescent="0.2">
      <c r="A141" s="284"/>
    </row>
    <row r="142" spans="1:1" ht="15.75" customHeight="1" x14ac:dyDescent="0.2">
      <c r="A142" s="284"/>
    </row>
    <row r="143" spans="1:1" ht="15.75" customHeight="1" x14ac:dyDescent="0.2">
      <c r="A143" s="284"/>
    </row>
    <row r="144" spans="1:1" ht="15.75" customHeight="1" x14ac:dyDescent="0.2">
      <c r="A144" s="284"/>
    </row>
    <row r="145" spans="1:1" ht="15.75" customHeight="1" x14ac:dyDescent="0.2">
      <c r="A145" s="284"/>
    </row>
    <row r="146" spans="1:1" ht="15.75" customHeight="1" x14ac:dyDescent="0.2">
      <c r="A146" s="284"/>
    </row>
    <row r="147" spans="1:1" ht="15.75" customHeight="1" x14ac:dyDescent="0.2">
      <c r="A147" s="284"/>
    </row>
    <row r="148" spans="1:1" ht="15.75" customHeight="1" x14ac:dyDescent="0.2">
      <c r="A148" s="284"/>
    </row>
    <row r="149" spans="1:1" ht="15.75" customHeight="1" x14ac:dyDescent="0.2">
      <c r="A149" s="284"/>
    </row>
    <row r="150" spans="1:1" ht="15.75" customHeight="1" x14ac:dyDescent="0.2">
      <c r="A150" s="284"/>
    </row>
    <row r="151" spans="1:1" ht="15.75" customHeight="1" x14ac:dyDescent="0.2">
      <c r="A151" s="284"/>
    </row>
    <row r="152" spans="1:1" ht="15.75" customHeight="1" x14ac:dyDescent="0.2">
      <c r="A152" s="284"/>
    </row>
    <row r="153" spans="1:1" ht="15.75" customHeight="1" x14ac:dyDescent="0.2">
      <c r="A153" s="284"/>
    </row>
    <row r="154" spans="1:1" ht="15.75" customHeight="1" x14ac:dyDescent="0.2">
      <c r="A154" s="284"/>
    </row>
    <row r="155" spans="1:1" ht="15.75" customHeight="1" x14ac:dyDescent="0.2">
      <c r="A155" s="284"/>
    </row>
    <row r="156" spans="1:1" ht="15.75" customHeight="1" x14ac:dyDescent="0.2">
      <c r="A156" s="284"/>
    </row>
    <row r="157" spans="1:1" ht="15.75" customHeight="1" x14ac:dyDescent="0.2">
      <c r="A157" s="284"/>
    </row>
    <row r="158" spans="1:1" ht="15.75" customHeight="1" x14ac:dyDescent="0.2">
      <c r="A158" s="284"/>
    </row>
    <row r="159" spans="1:1" ht="15.75" customHeight="1" x14ac:dyDescent="0.2">
      <c r="A159" s="284"/>
    </row>
    <row r="160" spans="1:1" ht="15.75" customHeight="1" x14ac:dyDescent="0.2">
      <c r="A160" s="284"/>
    </row>
    <row r="161" spans="1:1" ht="15.75" customHeight="1" x14ac:dyDescent="0.2">
      <c r="A161" s="284"/>
    </row>
    <row r="162" spans="1:1" ht="15.75" customHeight="1" x14ac:dyDescent="0.2">
      <c r="A162" s="284"/>
    </row>
    <row r="163" spans="1:1" ht="15.75" customHeight="1" x14ac:dyDescent="0.2">
      <c r="A163" s="284"/>
    </row>
    <row r="164" spans="1:1" ht="15.75" customHeight="1" x14ac:dyDescent="0.2">
      <c r="A164" s="284"/>
    </row>
    <row r="165" spans="1:1" ht="15.75" customHeight="1" x14ac:dyDescent="0.2">
      <c r="A165" s="284"/>
    </row>
    <row r="166" spans="1:1" ht="15.75" customHeight="1" x14ac:dyDescent="0.2">
      <c r="A166" s="284"/>
    </row>
    <row r="167" spans="1:1" ht="15.75" customHeight="1" x14ac:dyDescent="0.2">
      <c r="A167" s="284"/>
    </row>
    <row r="168" spans="1:1" ht="15.75" customHeight="1" x14ac:dyDescent="0.2">
      <c r="A168" s="284"/>
    </row>
    <row r="169" spans="1:1" ht="15.75" customHeight="1" x14ac:dyDescent="0.2">
      <c r="A169" s="284"/>
    </row>
    <row r="170" spans="1:1" ht="15.75" customHeight="1" x14ac:dyDescent="0.2">
      <c r="A170" s="284"/>
    </row>
    <row r="171" spans="1:1" ht="15.75" customHeight="1" x14ac:dyDescent="0.2">
      <c r="A171" s="284"/>
    </row>
    <row r="172" spans="1:1" ht="15.75" customHeight="1" x14ac:dyDescent="0.2">
      <c r="A172" s="284"/>
    </row>
    <row r="173" spans="1:1" ht="15.75" customHeight="1" x14ac:dyDescent="0.2">
      <c r="A173" s="284"/>
    </row>
    <row r="174" spans="1:1" ht="15.75" customHeight="1" x14ac:dyDescent="0.2">
      <c r="A174" s="284"/>
    </row>
    <row r="175" spans="1:1" ht="15.75" customHeight="1" x14ac:dyDescent="0.2">
      <c r="A175" s="284"/>
    </row>
    <row r="176" spans="1:1" ht="15.75" customHeight="1" x14ac:dyDescent="0.2">
      <c r="A176" s="284"/>
    </row>
    <row r="177" spans="1:1" ht="15.75" customHeight="1" x14ac:dyDescent="0.2">
      <c r="A177" s="284"/>
    </row>
    <row r="178" spans="1:1" ht="15.75" customHeight="1" x14ac:dyDescent="0.2">
      <c r="A178" s="284"/>
    </row>
    <row r="179" spans="1:1" ht="15.75" customHeight="1" x14ac:dyDescent="0.2">
      <c r="A179" s="284"/>
    </row>
    <row r="180" spans="1:1" ht="15.75" customHeight="1" x14ac:dyDescent="0.2">
      <c r="A180" s="284"/>
    </row>
    <row r="181" spans="1:1" ht="15.75" customHeight="1" x14ac:dyDescent="0.2">
      <c r="A181" s="284"/>
    </row>
    <row r="182" spans="1:1" ht="15.75" customHeight="1" x14ac:dyDescent="0.2">
      <c r="A182" s="284"/>
    </row>
    <row r="183" spans="1:1" ht="15.75" customHeight="1" x14ac:dyDescent="0.2">
      <c r="A183" s="284"/>
    </row>
    <row r="184" spans="1:1" ht="15.75" customHeight="1" x14ac:dyDescent="0.2">
      <c r="A184" s="284"/>
    </row>
    <row r="185" spans="1:1" ht="15.75" customHeight="1" x14ac:dyDescent="0.2">
      <c r="A185" s="284"/>
    </row>
    <row r="186" spans="1:1" ht="15.75" customHeight="1" x14ac:dyDescent="0.2">
      <c r="A186" s="284"/>
    </row>
    <row r="187" spans="1:1" ht="15.75" customHeight="1" x14ac:dyDescent="0.2">
      <c r="A187" s="284"/>
    </row>
    <row r="188" spans="1:1" ht="15.75" customHeight="1" x14ac:dyDescent="0.2">
      <c r="A188" s="284"/>
    </row>
    <row r="189" spans="1:1" ht="15.75" customHeight="1" x14ac:dyDescent="0.2">
      <c r="A189" s="284"/>
    </row>
    <row r="190" spans="1:1" ht="15.75" customHeight="1" x14ac:dyDescent="0.2">
      <c r="A190" s="284"/>
    </row>
    <row r="191" spans="1:1" ht="15.75" customHeight="1" x14ac:dyDescent="0.2">
      <c r="A191" s="284"/>
    </row>
    <row r="192" spans="1:1" ht="15.75" customHeight="1" x14ac:dyDescent="0.2">
      <c r="A192" s="284"/>
    </row>
    <row r="193" spans="1:1" ht="15.75" customHeight="1" x14ac:dyDescent="0.2">
      <c r="A193" s="284"/>
    </row>
    <row r="194" spans="1:1" ht="15.75" customHeight="1" x14ac:dyDescent="0.2">
      <c r="A194" s="284"/>
    </row>
    <row r="195" spans="1:1" ht="15.75" customHeight="1" x14ac:dyDescent="0.2">
      <c r="A195" s="284"/>
    </row>
    <row r="196" spans="1:1" ht="15.75" customHeight="1" x14ac:dyDescent="0.2">
      <c r="A196" s="284"/>
    </row>
    <row r="197" spans="1:1" ht="15.75" customHeight="1" x14ac:dyDescent="0.2">
      <c r="A197" s="284"/>
    </row>
    <row r="198" spans="1:1" ht="15.75" customHeight="1" x14ac:dyDescent="0.2">
      <c r="A198" s="284"/>
    </row>
    <row r="199" spans="1:1" ht="15.75" customHeight="1" x14ac:dyDescent="0.2">
      <c r="A199" s="284"/>
    </row>
    <row r="200" spans="1:1" ht="15.75" customHeight="1" x14ac:dyDescent="0.2">
      <c r="A200" s="284"/>
    </row>
    <row r="201" spans="1:1" ht="15.75" customHeight="1" x14ac:dyDescent="0.2">
      <c r="A201" s="284"/>
    </row>
    <row r="202" spans="1:1" ht="15.75" customHeight="1" x14ac:dyDescent="0.2">
      <c r="A202" s="284"/>
    </row>
    <row r="203" spans="1:1" ht="15.75" customHeight="1" x14ac:dyDescent="0.2">
      <c r="A203" s="284"/>
    </row>
    <row r="204" spans="1:1" ht="15.75" customHeight="1" x14ac:dyDescent="0.2">
      <c r="A204" s="284"/>
    </row>
    <row r="205" spans="1:1" ht="15.75" customHeight="1" x14ac:dyDescent="0.2">
      <c r="A205" s="284"/>
    </row>
    <row r="206" spans="1:1" ht="15.75" customHeight="1" x14ac:dyDescent="0.2">
      <c r="A206" s="284"/>
    </row>
    <row r="207" spans="1:1" ht="15.75" customHeight="1" x14ac:dyDescent="0.2">
      <c r="A207" s="284"/>
    </row>
    <row r="208" spans="1:1" ht="15.75" customHeight="1" x14ac:dyDescent="0.2">
      <c r="A208" s="284"/>
    </row>
    <row r="209" spans="1:1" ht="15.75" customHeight="1" x14ac:dyDescent="0.2">
      <c r="A209" s="284"/>
    </row>
    <row r="210" spans="1:1" ht="15.75" customHeight="1" x14ac:dyDescent="0.2">
      <c r="A210" s="284"/>
    </row>
    <row r="211" spans="1:1" ht="15.75" customHeight="1" x14ac:dyDescent="0.2">
      <c r="A211" s="284"/>
    </row>
    <row r="212" spans="1:1" ht="15.75" customHeight="1" x14ac:dyDescent="0.2">
      <c r="A212" s="284"/>
    </row>
    <row r="213" spans="1:1" ht="15.75" customHeight="1" x14ac:dyDescent="0.2">
      <c r="A213" s="284"/>
    </row>
    <row r="214" spans="1:1" ht="15.75" customHeight="1" x14ac:dyDescent="0.2">
      <c r="A214" s="284"/>
    </row>
    <row r="215" spans="1:1" ht="15.75" customHeight="1" x14ac:dyDescent="0.2">
      <c r="A215" s="284"/>
    </row>
    <row r="216" spans="1:1" ht="15.75" customHeight="1" x14ac:dyDescent="0.2">
      <c r="A216" s="284"/>
    </row>
    <row r="217" spans="1:1" ht="15.75" customHeight="1" x14ac:dyDescent="0.2">
      <c r="A217" s="284"/>
    </row>
    <row r="218" spans="1:1" ht="15.75" customHeight="1" x14ac:dyDescent="0.2">
      <c r="A218" s="284"/>
    </row>
    <row r="219" spans="1:1" ht="15.75" customHeight="1" x14ac:dyDescent="0.2">
      <c r="A219" s="284"/>
    </row>
    <row r="220" spans="1:1" ht="15.75" customHeight="1" x14ac:dyDescent="0.2">
      <c r="A220" s="284"/>
    </row>
    <row r="221" spans="1:1" ht="15.75" customHeight="1" x14ac:dyDescent="0.2">
      <c r="A221" s="284"/>
    </row>
    <row r="222" spans="1:1" ht="15.75" customHeight="1" x14ac:dyDescent="0.2">
      <c r="A222" s="284"/>
    </row>
    <row r="223" spans="1:1" ht="15.75" customHeight="1" x14ac:dyDescent="0.2">
      <c r="A223" s="284"/>
    </row>
    <row r="224" spans="1:1" ht="15.75" customHeight="1" x14ac:dyDescent="0.2">
      <c r="A224" s="284"/>
    </row>
    <row r="225" spans="1:1" ht="15.75" customHeight="1" x14ac:dyDescent="0.2">
      <c r="A225" s="284"/>
    </row>
    <row r="226" spans="1:1" ht="15.75" customHeight="1" x14ac:dyDescent="0.2">
      <c r="A226" s="284"/>
    </row>
    <row r="227" spans="1:1" ht="15.75" customHeight="1" x14ac:dyDescent="0.2">
      <c r="A227" s="284"/>
    </row>
    <row r="228" spans="1:1" ht="15.75" customHeight="1" x14ac:dyDescent="0.2">
      <c r="A228" s="284"/>
    </row>
    <row r="229" spans="1:1" ht="15.75" customHeight="1" x14ac:dyDescent="0.2">
      <c r="A229" s="284"/>
    </row>
    <row r="230" spans="1:1" ht="15.75" customHeight="1" x14ac:dyDescent="0.2">
      <c r="A230" s="284"/>
    </row>
    <row r="231" spans="1:1" ht="15.75" customHeight="1" x14ac:dyDescent="0.2">
      <c r="A231" s="284"/>
    </row>
    <row r="232" spans="1:1" ht="15.75" customHeight="1" x14ac:dyDescent="0.2">
      <c r="A232" s="284"/>
    </row>
    <row r="233" spans="1:1" ht="15.75" customHeight="1" x14ac:dyDescent="0.2">
      <c r="A233" s="284"/>
    </row>
    <row r="234" spans="1:1" ht="15.75" customHeight="1" x14ac:dyDescent="0.2">
      <c r="A234" s="284"/>
    </row>
    <row r="235" spans="1:1" ht="15.75" customHeight="1" x14ac:dyDescent="0.2"/>
    <row r="236" spans="1:1" ht="15.75" customHeight="1" x14ac:dyDescent="0.2"/>
    <row r="237" spans="1:1" ht="15.75" customHeight="1" x14ac:dyDescent="0.2"/>
    <row r="238" spans="1:1" ht="15.75" customHeight="1" x14ac:dyDescent="0.2"/>
    <row r="239" spans="1:1" ht="15.75" customHeight="1" x14ac:dyDescent="0.2"/>
    <row r="240" spans="1:1"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W1000"/>
  <sheetViews>
    <sheetView showGridLines="0" workbookViewId="0">
      <selection sqref="A1:W1000"/>
    </sheetView>
  </sheetViews>
  <sheetFormatPr defaultColWidth="12.5703125" defaultRowHeight="15" customHeight="1" x14ac:dyDescent="0.2"/>
  <cols>
    <col min="1" max="1" width="6.42578125" customWidth="1"/>
    <col min="2" max="2" width="10" customWidth="1"/>
    <col min="3" max="3" width="16.5703125" customWidth="1"/>
    <col min="4" max="5" width="10.42578125" customWidth="1"/>
    <col min="6" max="6" width="7.7109375" customWidth="1"/>
    <col min="7" max="7" width="9" customWidth="1"/>
    <col min="8" max="8" width="16.5703125" customWidth="1"/>
    <col min="9" max="23" width="7.7109375" customWidth="1"/>
  </cols>
  <sheetData>
    <row r="1" spans="1:23" ht="15.75" customHeight="1" x14ac:dyDescent="0.25">
      <c r="A1" s="289"/>
      <c r="B1" s="290">
        <v>12272</v>
      </c>
      <c r="C1" s="291"/>
      <c r="D1" s="2"/>
      <c r="E1" s="2"/>
      <c r="F1" s="2"/>
      <c r="G1" s="2"/>
      <c r="H1" s="2"/>
      <c r="I1" s="2"/>
    </row>
    <row r="2" spans="1:23" ht="54.75" customHeight="1" x14ac:dyDescent="0.25">
      <c r="A2" s="2"/>
      <c r="B2" s="475"/>
      <c r="C2" s="476"/>
      <c r="D2" s="476"/>
      <c r="E2" s="476"/>
      <c r="F2" s="476"/>
      <c r="G2" s="476"/>
      <c r="H2" s="476"/>
      <c r="I2" s="477"/>
      <c r="J2" s="295"/>
      <c r="K2" s="295"/>
      <c r="L2" s="295"/>
      <c r="M2" s="295"/>
      <c r="N2" s="295"/>
      <c r="O2" s="295"/>
      <c r="P2" s="295"/>
      <c r="Q2" s="295"/>
      <c r="R2" s="295"/>
      <c r="S2" s="295"/>
    </row>
    <row r="3" spans="1:23" ht="15" customHeight="1" x14ac:dyDescent="0.25">
      <c r="A3" s="2"/>
      <c r="B3" s="389" t="s">
        <v>0</v>
      </c>
      <c r="C3" s="390">
        <v>46235.25</v>
      </c>
      <c r="D3" s="478" t="s">
        <v>441</v>
      </c>
      <c r="E3" s="479"/>
      <c r="F3" s="479"/>
      <c r="G3" s="391" t="s">
        <v>1</v>
      </c>
      <c r="H3" s="390">
        <v>46252.25</v>
      </c>
      <c r="I3" s="392">
        <v>60</v>
      </c>
      <c r="J3" s="2"/>
      <c r="K3" s="2"/>
      <c r="L3" s="2"/>
      <c r="M3" s="2"/>
      <c r="N3" s="2"/>
      <c r="O3" s="2"/>
      <c r="P3" s="2"/>
      <c r="Q3" s="2"/>
      <c r="R3" s="2"/>
      <c r="S3" s="2"/>
    </row>
    <row r="4" spans="1:23" ht="15" customHeight="1" x14ac:dyDescent="0.2">
      <c r="A4" s="300"/>
      <c r="B4" s="301" t="s">
        <v>442</v>
      </c>
      <c r="C4" s="302" t="s">
        <v>443</v>
      </c>
      <c r="D4" s="303" t="s">
        <v>139</v>
      </c>
      <c r="E4" s="303" t="s">
        <v>444</v>
      </c>
      <c r="F4" s="303" t="s">
        <v>445</v>
      </c>
      <c r="G4" s="303" t="s">
        <v>446</v>
      </c>
      <c r="H4" s="303" t="s">
        <v>447</v>
      </c>
      <c r="I4" s="304" t="s">
        <v>448</v>
      </c>
      <c r="J4" s="300"/>
      <c r="K4" s="300"/>
      <c r="L4" s="300"/>
      <c r="M4" s="300"/>
      <c r="N4" s="300"/>
      <c r="O4" s="300"/>
      <c r="P4" s="300"/>
      <c r="Q4" s="300"/>
      <c r="R4" s="300"/>
      <c r="S4" s="300"/>
      <c r="T4" s="300"/>
      <c r="U4" s="300"/>
      <c r="V4" s="300"/>
      <c r="W4" s="300"/>
    </row>
    <row r="5" spans="1:23" ht="15" customHeight="1" x14ac:dyDescent="0.25">
      <c r="A5" s="2"/>
      <c r="B5" s="305" t="s">
        <v>449</v>
      </c>
      <c r="C5" s="306" t="s">
        <v>450</v>
      </c>
      <c r="D5" s="307">
        <v>0</v>
      </c>
      <c r="E5" s="307">
        <v>0</v>
      </c>
      <c r="F5" s="307">
        <v>0</v>
      </c>
      <c r="G5" s="307">
        <v>0</v>
      </c>
      <c r="H5" s="307">
        <v>0</v>
      </c>
      <c r="I5" s="308">
        <v>0</v>
      </c>
      <c r="J5" s="2"/>
      <c r="K5" s="2"/>
      <c r="L5" s="2"/>
      <c r="M5" s="2"/>
      <c r="N5" s="2"/>
      <c r="O5" s="2"/>
      <c r="P5" s="2"/>
      <c r="Q5" s="2"/>
      <c r="R5" s="2"/>
      <c r="S5" s="2"/>
    </row>
    <row r="6" spans="1:23" ht="15" customHeight="1" x14ac:dyDescent="0.25">
      <c r="A6" s="2"/>
      <c r="B6" s="305" t="s">
        <v>451</v>
      </c>
      <c r="C6" s="306" t="s">
        <v>450</v>
      </c>
      <c r="D6" s="307">
        <v>0</v>
      </c>
      <c r="E6" s="307">
        <v>0</v>
      </c>
      <c r="F6" s="307">
        <v>0</v>
      </c>
      <c r="G6" s="307">
        <v>0</v>
      </c>
      <c r="H6" s="307">
        <v>0</v>
      </c>
      <c r="I6" s="308">
        <v>0</v>
      </c>
      <c r="J6" s="2"/>
      <c r="K6" s="2"/>
      <c r="L6" s="2"/>
      <c r="M6" s="2"/>
      <c r="N6" s="2"/>
      <c r="O6" s="2"/>
      <c r="P6" s="2"/>
      <c r="Q6" s="2"/>
      <c r="R6" s="2"/>
      <c r="S6" s="2"/>
    </row>
    <row r="7" spans="1:23" ht="15" customHeight="1" x14ac:dyDescent="0.25">
      <c r="A7" s="2"/>
      <c r="B7" s="305" t="s">
        <v>452</v>
      </c>
      <c r="C7" s="306" t="s">
        <v>450</v>
      </c>
      <c r="D7" s="307">
        <v>0</v>
      </c>
      <c r="E7" s="307">
        <v>0</v>
      </c>
      <c r="F7" s="307">
        <v>0</v>
      </c>
      <c r="G7" s="307">
        <v>0</v>
      </c>
      <c r="H7" s="307">
        <v>0</v>
      </c>
      <c r="I7" s="308">
        <v>0</v>
      </c>
      <c r="J7" s="2"/>
      <c r="K7" s="2"/>
      <c r="L7" s="2"/>
      <c r="M7" s="2"/>
      <c r="N7" s="2"/>
      <c r="O7" s="2"/>
      <c r="P7" s="2"/>
      <c r="Q7" s="2"/>
      <c r="R7" s="2"/>
      <c r="S7" s="2"/>
    </row>
    <row r="8" spans="1:23" ht="15" customHeight="1" x14ac:dyDescent="0.25">
      <c r="A8" s="2"/>
      <c r="B8" s="305" t="s">
        <v>35</v>
      </c>
      <c r="C8" s="306" t="s">
        <v>450</v>
      </c>
      <c r="D8" s="307">
        <v>0</v>
      </c>
      <c r="E8" s="307">
        <v>0</v>
      </c>
      <c r="F8" s="393" t="s">
        <v>450</v>
      </c>
      <c r="G8" s="393" t="s">
        <v>450</v>
      </c>
      <c r="H8" s="393" t="s">
        <v>450</v>
      </c>
      <c r="I8" s="394" t="s">
        <v>450</v>
      </c>
      <c r="J8" s="2"/>
      <c r="K8" s="2"/>
      <c r="L8" s="2"/>
      <c r="M8" s="2"/>
      <c r="N8" s="2"/>
      <c r="O8" s="2"/>
      <c r="P8" s="2"/>
      <c r="Q8" s="2"/>
      <c r="R8" s="2"/>
      <c r="S8" s="2"/>
    </row>
    <row r="9" spans="1:23" ht="15" customHeight="1" x14ac:dyDescent="0.2">
      <c r="B9" s="309"/>
      <c r="C9" s="310" t="s">
        <v>535</v>
      </c>
      <c r="E9" s="314"/>
      <c r="F9" s="314"/>
      <c r="G9" s="314"/>
      <c r="H9" s="314"/>
      <c r="I9" s="315"/>
    </row>
    <row r="10" spans="1:23" ht="15" customHeight="1" x14ac:dyDescent="0.2">
      <c r="B10" s="309"/>
      <c r="C10" s="310"/>
      <c r="D10" s="314"/>
      <c r="E10" s="314"/>
      <c r="F10" s="314"/>
      <c r="G10" s="314"/>
      <c r="H10" s="314"/>
      <c r="I10" s="315"/>
    </row>
    <row r="11" spans="1:23" ht="15" customHeight="1" x14ac:dyDescent="0.2">
      <c r="B11" s="309"/>
      <c r="C11" s="310"/>
      <c r="D11" s="314"/>
      <c r="E11" s="314"/>
      <c r="F11" s="314"/>
      <c r="G11" s="314"/>
      <c r="H11" s="314"/>
      <c r="I11" s="315"/>
    </row>
    <row r="12" spans="1:23" ht="15" customHeight="1" x14ac:dyDescent="0.2">
      <c r="B12" s="309"/>
      <c r="C12" s="310"/>
      <c r="D12" s="314"/>
      <c r="E12" s="314"/>
      <c r="F12" s="314"/>
      <c r="G12" s="314"/>
      <c r="H12" s="314"/>
      <c r="I12" s="315"/>
    </row>
    <row r="13" spans="1:23" ht="15" customHeight="1" x14ac:dyDescent="0.2">
      <c r="B13" s="309"/>
      <c r="C13" s="310"/>
      <c r="D13" s="314"/>
      <c r="E13" s="314"/>
      <c r="F13" s="314"/>
      <c r="G13" s="314"/>
      <c r="H13" s="314"/>
      <c r="I13" s="315"/>
    </row>
    <row r="14" spans="1:23" ht="15" customHeight="1" x14ac:dyDescent="0.2">
      <c r="B14" s="309"/>
      <c r="C14" s="310"/>
      <c r="D14" s="314"/>
      <c r="E14" s="314"/>
      <c r="F14" s="314"/>
      <c r="G14" s="314"/>
      <c r="H14" s="314"/>
      <c r="I14" s="315"/>
    </row>
    <row r="15" spans="1:23" ht="15" customHeight="1" x14ac:dyDescent="0.2">
      <c r="B15" s="309"/>
      <c r="C15" s="310"/>
      <c r="D15" s="314"/>
      <c r="E15" s="314"/>
      <c r="F15" s="314"/>
      <c r="G15" s="314"/>
      <c r="H15" s="314"/>
      <c r="I15" s="315"/>
    </row>
    <row r="16" spans="1:23" ht="15" customHeight="1" x14ac:dyDescent="0.2">
      <c r="B16" s="309"/>
      <c r="C16" s="310"/>
      <c r="D16" s="314"/>
      <c r="E16" s="314"/>
      <c r="F16" s="314"/>
      <c r="G16" s="314"/>
      <c r="H16" s="314"/>
      <c r="I16" s="315"/>
    </row>
    <row r="17" spans="2:9" ht="15" customHeight="1" x14ac:dyDescent="0.2">
      <c r="B17" s="309"/>
      <c r="C17" s="310"/>
      <c r="D17" s="314"/>
      <c r="E17" s="314"/>
      <c r="F17" s="314"/>
      <c r="G17" s="314"/>
      <c r="H17" s="314"/>
      <c r="I17" s="315"/>
    </row>
    <row r="18" spans="2:9" ht="15" customHeight="1" x14ac:dyDescent="0.2">
      <c r="B18" s="309"/>
      <c r="C18" s="310"/>
      <c r="D18" s="314"/>
      <c r="E18" s="314"/>
      <c r="F18" s="314"/>
      <c r="G18" s="314"/>
      <c r="H18" s="314"/>
      <c r="I18" s="315"/>
    </row>
    <row r="19" spans="2:9" ht="15" customHeight="1" x14ac:dyDescent="0.2">
      <c r="B19" s="309"/>
      <c r="C19" s="310"/>
      <c r="D19" s="314"/>
      <c r="E19" s="314"/>
      <c r="F19" s="314"/>
      <c r="G19" s="314"/>
      <c r="H19" s="314"/>
      <c r="I19" s="315"/>
    </row>
    <row r="20" spans="2:9" ht="15" customHeight="1" x14ac:dyDescent="0.2">
      <c r="B20" s="309"/>
      <c r="C20" s="310"/>
      <c r="D20" s="314"/>
      <c r="E20" s="314"/>
      <c r="F20" s="314"/>
      <c r="G20" s="314"/>
      <c r="H20" s="314"/>
      <c r="I20" s="315"/>
    </row>
    <row r="21" spans="2:9" ht="15" customHeight="1" x14ac:dyDescent="0.2">
      <c r="B21" s="309"/>
      <c r="C21" s="310"/>
      <c r="D21" s="314"/>
      <c r="E21" s="314"/>
      <c r="F21" s="314"/>
      <c r="G21" s="314"/>
      <c r="H21" s="314"/>
      <c r="I21" s="315"/>
    </row>
    <row r="22" spans="2:9" ht="15" customHeight="1" x14ac:dyDescent="0.2">
      <c r="B22" s="309"/>
      <c r="C22" s="310"/>
      <c r="D22" s="314"/>
      <c r="E22" s="314"/>
      <c r="F22" s="314"/>
      <c r="G22" s="314"/>
      <c r="H22" s="314"/>
      <c r="I22" s="315"/>
    </row>
    <row r="23" spans="2:9" ht="15" customHeight="1" x14ac:dyDescent="0.2">
      <c r="B23" s="309"/>
      <c r="C23" s="310"/>
      <c r="D23" s="314"/>
      <c r="E23" s="314"/>
      <c r="F23" s="314"/>
      <c r="G23" s="314"/>
      <c r="H23" s="314"/>
      <c r="I23" s="315"/>
    </row>
    <row r="24" spans="2:9" ht="15" customHeight="1" x14ac:dyDescent="0.2">
      <c r="B24" s="309"/>
      <c r="C24" s="310"/>
      <c r="D24" s="314"/>
      <c r="E24" s="314"/>
      <c r="F24" s="314"/>
      <c r="G24" s="314"/>
      <c r="H24" s="314"/>
      <c r="I24" s="315"/>
    </row>
    <row r="25" spans="2:9" ht="15" customHeight="1" x14ac:dyDescent="0.2">
      <c r="B25" s="309"/>
      <c r="C25" s="310"/>
      <c r="D25" s="314"/>
      <c r="E25" s="314"/>
      <c r="F25" s="314"/>
      <c r="G25" s="314"/>
      <c r="H25" s="314"/>
      <c r="I25" s="315"/>
    </row>
    <row r="26" spans="2:9" ht="15" customHeight="1" x14ac:dyDescent="0.2">
      <c r="B26" s="309"/>
      <c r="C26" s="310"/>
      <c r="D26" s="314"/>
      <c r="E26" s="314"/>
      <c r="F26" s="314"/>
      <c r="G26" s="314"/>
      <c r="H26" s="314"/>
      <c r="I26" s="315"/>
    </row>
    <row r="27" spans="2:9" ht="15" customHeight="1" x14ac:dyDescent="0.2">
      <c r="B27" s="309"/>
      <c r="C27" s="310"/>
      <c r="D27" s="314"/>
      <c r="E27" s="314"/>
      <c r="F27" s="314"/>
      <c r="G27" s="314"/>
      <c r="H27" s="314"/>
      <c r="I27" s="315"/>
    </row>
    <row r="28" spans="2:9" ht="15" customHeight="1" x14ac:dyDescent="0.2">
      <c r="B28" s="309"/>
      <c r="C28" s="310"/>
      <c r="D28" s="314"/>
      <c r="E28" s="314"/>
      <c r="F28" s="314"/>
      <c r="G28" s="314"/>
      <c r="H28" s="314"/>
      <c r="I28" s="315"/>
    </row>
    <row r="29" spans="2:9" ht="15" customHeight="1" x14ac:dyDescent="0.2">
      <c r="B29" s="309"/>
      <c r="C29" s="310"/>
      <c r="D29" s="314"/>
      <c r="E29" s="314"/>
      <c r="F29" s="314"/>
      <c r="G29" s="314"/>
      <c r="H29" s="314"/>
      <c r="I29" s="315"/>
    </row>
    <row r="30" spans="2:9" ht="15" customHeight="1" x14ac:dyDescent="0.2">
      <c r="B30" s="309"/>
      <c r="C30" s="310"/>
      <c r="D30" s="314"/>
      <c r="E30" s="314"/>
      <c r="F30" s="314"/>
      <c r="G30" s="314"/>
      <c r="H30" s="314"/>
      <c r="I30" s="315"/>
    </row>
    <row r="31" spans="2:9" ht="15" customHeight="1" x14ac:dyDescent="0.2">
      <c r="B31" s="309"/>
      <c r="C31" s="310"/>
      <c r="D31" s="314"/>
      <c r="E31" s="314"/>
      <c r="F31" s="314"/>
      <c r="G31" s="314"/>
      <c r="H31" s="314"/>
      <c r="I31" s="315"/>
    </row>
    <row r="32" spans="2:9" ht="15" customHeight="1" x14ac:dyDescent="0.2">
      <c r="B32" s="309"/>
      <c r="C32" s="310"/>
      <c r="D32" s="314"/>
      <c r="E32" s="314"/>
      <c r="F32" s="314"/>
      <c r="G32" s="314"/>
      <c r="H32" s="314"/>
      <c r="I32" s="315"/>
    </row>
    <row r="33" spans="2:9" ht="15.75" customHeight="1" x14ac:dyDescent="0.2">
      <c r="B33" s="309"/>
      <c r="C33" s="310"/>
      <c r="D33" s="314"/>
      <c r="E33" s="314"/>
      <c r="F33" s="314"/>
      <c r="G33" s="314"/>
      <c r="H33" s="314"/>
      <c r="I33" s="315"/>
    </row>
    <row r="34" spans="2:9" ht="15.75" customHeight="1" x14ac:dyDescent="0.2">
      <c r="B34" s="309"/>
      <c r="C34" s="310"/>
      <c r="D34" s="314"/>
      <c r="E34" s="314"/>
      <c r="F34" s="314"/>
      <c r="G34" s="314"/>
      <c r="H34" s="314"/>
      <c r="I34" s="315"/>
    </row>
    <row r="35" spans="2:9" ht="15" customHeight="1" x14ac:dyDescent="0.2">
      <c r="B35" s="309"/>
      <c r="C35" s="310"/>
      <c r="D35" s="314"/>
      <c r="E35" s="314"/>
      <c r="F35" s="314"/>
      <c r="G35" s="314"/>
      <c r="H35" s="314"/>
      <c r="I35" s="315"/>
    </row>
    <row r="36" spans="2:9" ht="15" customHeight="1" x14ac:dyDescent="0.2">
      <c r="B36" s="309"/>
      <c r="C36" s="310"/>
      <c r="D36" s="314"/>
      <c r="E36" s="314"/>
      <c r="F36" s="314"/>
      <c r="G36" s="314"/>
      <c r="H36" s="314"/>
      <c r="I36" s="315"/>
    </row>
    <row r="37" spans="2:9" ht="15.75" customHeight="1" x14ac:dyDescent="0.2">
      <c r="B37" s="309"/>
      <c r="C37" s="310"/>
      <c r="D37" s="314"/>
      <c r="E37" s="314"/>
      <c r="F37" s="314"/>
      <c r="G37" s="314"/>
      <c r="H37" s="314"/>
      <c r="I37" s="315"/>
    </row>
    <row r="38" spans="2:9" ht="15.75" customHeight="1" x14ac:dyDescent="0.2">
      <c r="B38" s="309"/>
      <c r="C38" s="310"/>
      <c r="D38" s="314"/>
      <c r="E38" s="314"/>
      <c r="F38" s="314"/>
      <c r="G38" s="314"/>
      <c r="H38" s="314"/>
      <c r="I38" s="315"/>
    </row>
    <row r="39" spans="2:9" ht="15.75" customHeight="1" x14ac:dyDescent="0.2">
      <c r="B39" s="309"/>
      <c r="C39" s="310"/>
      <c r="D39" s="314"/>
      <c r="E39" s="314"/>
      <c r="F39" s="314"/>
      <c r="G39" s="314"/>
      <c r="H39" s="314"/>
      <c r="I39" s="315"/>
    </row>
    <row r="40" spans="2:9" ht="15.75" customHeight="1" x14ac:dyDescent="0.2">
      <c r="B40" s="309"/>
      <c r="C40" s="310"/>
      <c r="D40" s="314"/>
      <c r="E40" s="314"/>
      <c r="F40" s="314"/>
      <c r="G40" s="314"/>
      <c r="H40" s="314"/>
      <c r="I40" s="315"/>
    </row>
    <row r="41" spans="2:9" ht="15.75" customHeight="1" x14ac:dyDescent="0.2">
      <c r="B41" s="309"/>
      <c r="C41" s="310"/>
      <c r="D41" s="314"/>
      <c r="E41" s="314"/>
      <c r="F41" s="314"/>
      <c r="G41" s="314"/>
      <c r="H41" s="314"/>
      <c r="I41" s="315"/>
    </row>
    <row r="42" spans="2:9" ht="15.75" customHeight="1" x14ac:dyDescent="0.2">
      <c r="B42" s="309"/>
      <c r="C42" s="310"/>
      <c r="D42" s="314"/>
      <c r="E42" s="314"/>
      <c r="F42" s="314"/>
      <c r="G42" s="314"/>
      <c r="H42" s="314"/>
      <c r="I42" s="315"/>
    </row>
    <row r="43" spans="2:9" ht="15.75" customHeight="1" x14ac:dyDescent="0.2">
      <c r="B43" s="309"/>
      <c r="C43" s="310"/>
      <c r="D43" s="314"/>
      <c r="E43" s="314"/>
      <c r="F43" s="314"/>
      <c r="G43" s="314"/>
      <c r="H43" s="314"/>
      <c r="I43" s="315"/>
    </row>
    <row r="44" spans="2:9" ht="15.75" customHeight="1" x14ac:dyDescent="0.2">
      <c r="B44" s="309"/>
      <c r="C44" s="310"/>
      <c r="D44" s="314"/>
      <c r="E44" s="314"/>
      <c r="F44" s="314"/>
      <c r="G44" s="314"/>
      <c r="H44" s="314"/>
      <c r="I44" s="315"/>
    </row>
    <row r="45" spans="2:9" ht="15.75" customHeight="1" x14ac:dyDescent="0.2">
      <c r="B45" s="309"/>
      <c r="C45" s="310"/>
      <c r="D45" s="314"/>
      <c r="E45" s="314"/>
      <c r="F45" s="314"/>
      <c r="G45" s="314"/>
      <c r="H45" s="314"/>
      <c r="I45" s="315"/>
    </row>
    <row r="46" spans="2:9" ht="15.75" customHeight="1" x14ac:dyDescent="0.2">
      <c r="B46" s="309"/>
      <c r="C46" s="310"/>
      <c r="D46" s="314"/>
      <c r="E46" s="314"/>
      <c r="F46" s="314"/>
      <c r="G46" s="314"/>
      <c r="H46" s="314"/>
      <c r="I46" s="315"/>
    </row>
    <row r="47" spans="2:9" ht="15.75" customHeight="1" x14ac:dyDescent="0.2">
      <c r="B47" s="309"/>
      <c r="C47" s="310"/>
      <c r="D47" s="314"/>
      <c r="E47" s="314"/>
      <c r="F47" s="314"/>
      <c r="G47" s="314"/>
      <c r="H47" s="314"/>
      <c r="I47" s="315"/>
    </row>
    <row r="48" spans="2:9" ht="15.75" customHeight="1" x14ac:dyDescent="0.2">
      <c r="B48" s="309"/>
      <c r="C48" s="310"/>
      <c r="D48" s="314"/>
      <c r="E48" s="314"/>
      <c r="F48" s="314"/>
      <c r="G48" s="314"/>
      <c r="H48" s="314"/>
      <c r="I48" s="315"/>
    </row>
    <row r="49" spans="2:9" ht="15.75" customHeight="1" x14ac:dyDescent="0.2">
      <c r="B49" s="309"/>
      <c r="C49" s="310"/>
      <c r="D49" s="314"/>
      <c r="E49" s="314"/>
      <c r="F49" s="314"/>
      <c r="G49" s="314"/>
      <c r="H49" s="314"/>
      <c r="I49" s="315"/>
    </row>
    <row r="50" spans="2:9" ht="15.75" customHeight="1" x14ac:dyDescent="0.2">
      <c r="B50" s="309"/>
      <c r="C50" s="310"/>
      <c r="D50" s="314"/>
      <c r="E50" s="314"/>
      <c r="F50" s="314"/>
      <c r="G50" s="314"/>
      <c r="H50" s="314"/>
      <c r="I50" s="315"/>
    </row>
    <row r="51" spans="2:9" ht="15.75" customHeight="1" x14ac:dyDescent="0.2">
      <c r="B51" s="309"/>
      <c r="C51" s="310"/>
      <c r="D51" s="314"/>
      <c r="E51" s="314"/>
      <c r="F51" s="314"/>
      <c r="G51" s="314"/>
      <c r="H51" s="314"/>
      <c r="I51" s="315"/>
    </row>
    <row r="52" spans="2:9" ht="15.75" customHeight="1" x14ac:dyDescent="0.2">
      <c r="B52" s="309"/>
      <c r="C52" s="310"/>
      <c r="D52" s="314"/>
      <c r="E52" s="314"/>
      <c r="F52" s="314"/>
      <c r="G52" s="314"/>
      <c r="H52" s="314"/>
      <c r="I52" s="315"/>
    </row>
    <row r="53" spans="2:9" ht="15.75" customHeight="1" x14ac:dyDescent="0.2">
      <c r="B53" s="309"/>
      <c r="C53" s="310"/>
      <c r="D53" s="314"/>
      <c r="E53" s="314"/>
      <c r="F53" s="314"/>
      <c r="G53" s="314"/>
      <c r="H53" s="314"/>
      <c r="I53" s="315"/>
    </row>
    <row r="54" spans="2:9" ht="15.75" customHeight="1" x14ac:dyDescent="0.2">
      <c r="B54" s="309"/>
      <c r="C54" s="310"/>
      <c r="D54" s="314"/>
      <c r="E54" s="314"/>
      <c r="F54" s="314"/>
      <c r="G54" s="314"/>
      <c r="H54" s="314"/>
      <c r="I54" s="315"/>
    </row>
    <row r="55" spans="2:9" ht="15.75" customHeight="1" x14ac:dyDescent="0.2">
      <c r="B55" s="309"/>
      <c r="C55" s="310"/>
      <c r="D55" s="314"/>
      <c r="E55" s="314"/>
      <c r="F55" s="314"/>
      <c r="G55" s="314"/>
      <c r="H55" s="314"/>
      <c r="I55" s="315"/>
    </row>
    <row r="56" spans="2:9" ht="15.75" customHeight="1" x14ac:dyDescent="0.2">
      <c r="B56" s="309"/>
      <c r="C56" s="310"/>
      <c r="D56" s="314"/>
      <c r="E56" s="314"/>
      <c r="F56" s="314"/>
      <c r="G56" s="314"/>
      <c r="H56" s="314"/>
      <c r="I56" s="315"/>
    </row>
    <row r="57" spans="2:9" ht="15.75" customHeight="1" x14ac:dyDescent="0.2">
      <c r="B57" s="309"/>
      <c r="C57" s="310"/>
      <c r="D57" s="314"/>
      <c r="E57" s="314"/>
      <c r="F57" s="314"/>
      <c r="G57" s="314"/>
      <c r="H57" s="314"/>
      <c r="I57" s="315"/>
    </row>
    <row r="58" spans="2:9" ht="15.75" customHeight="1" x14ac:dyDescent="0.2">
      <c r="B58" s="309"/>
      <c r="C58" s="310"/>
      <c r="D58" s="314"/>
      <c r="E58" s="314"/>
      <c r="F58" s="314"/>
      <c r="G58" s="314"/>
      <c r="H58" s="314"/>
      <c r="I58" s="315"/>
    </row>
    <row r="59" spans="2:9" ht="15.75" customHeight="1" x14ac:dyDescent="0.2">
      <c r="B59" s="309"/>
      <c r="C59" s="310"/>
      <c r="D59" s="314"/>
      <c r="E59" s="314"/>
      <c r="F59" s="314"/>
      <c r="G59" s="314"/>
      <c r="H59" s="314"/>
      <c r="I59" s="315"/>
    </row>
    <row r="60" spans="2:9" ht="15.75" customHeight="1" x14ac:dyDescent="0.2">
      <c r="B60" s="309"/>
      <c r="C60" s="310"/>
      <c r="D60" s="314"/>
      <c r="E60" s="314"/>
      <c r="F60" s="314"/>
      <c r="G60" s="314"/>
      <c r="H60" s="314"/>
      <c r="I60" s="315"/>
    </row>
    <row r="61" spans="2:9" ht="15.75" customHeight="1" x14ac:dyDescent="0.2">
      <c r="B61" s="309"/>
      <c r="C61" s="310"/>
      <c r="D61" s="314"/>
      <c r="E61" s="314"/>
      <c r="F61" s="314"/>
      <c r="G61" s="314"/>
      <c r="H61" s="314"/>
      <c r="I61" s="315"/>
    </row>
    <row r="62" spans="2:9" ht="15.75" customHeight="1" x14ac:dyDescent="0.2">
      <c r="B62" s="309"/>
      <c r="C62" s="310"/>
      <c r="D62" s="314"/>
      <c r="E62" s="314"/>
      <c r="F62" s="314"/>
      <c r="G62" s="314"/>
      <c r="H62" s="314"/>
      <c r="I62" s="315"/>
    </row>
    <row r="63" spans="2:9" ht="15.75" customHeight="1" x14ac:dyDescent="0.2">
      <c r="B63" s="309"/>
      <c r="C63" s="310"/>
      <c r="D63" s="314"/>
      <c r="E63" s="314"/>
      <c r="F63" s="314"/>
      <c r="G63" s="314"/>
      <c r="H63" s="314"/>
      <c r="I63" s="315"/>
    </row>
    <row r="64" spans="2:9" ht="15.75" customHeight="1" x14ac:dyDescent="0.2">
      <c r="B64" s="309"/>
      <c r="C64" s="310"/>
      <c r="D64" s="314"/>
      <c r="E64" s="314"/>
      <c r="F64" s="314"/>
      <c r="G64" s="314"/>
      <c r="H64" s="314"/>
      <c r="I64" s="315"/>
    </row>
    <row r="65" spans="2:9" ht="15.75" customHeight="1" x14ac:dyDescent="0.2">
      <c r="B65" s="309"/>
      <c r="C65" s="310"/>
      <c r="D65" s="314"/>
      <c r="E65" s="314"/>
      <c r="F65" s="314"/>
      <c r="G65" s="314"/>
      <c r="H65" s="314"/>
      <c r="I65" s="315"/>
    </row>
    <row r="66" spans="2:9" ht="15.75" customHeight="1" x14ac:dyDescent="0.2">
      <c r="B66" s="309"/>
      <c r="C66" s="310"/>
      <c r="D66" s="314"/>
      <c r="E66" s="314"/>
      <c r="F66" s="314"/>
      <c r="G66" s="314"/>
      <c r="H66" s="314"/>
      <c r="I66" s="315"/>
    </row>
    <row r="67" spans="2:9" ht="15.75" customHeight="1" x14ac:dyDescent="0.2">
      <c r="B67" s="309"/>
      <c r="C67" s="310"/>
      <c r="D67" s="314"/>
      <c r="E67" s="314"/>
      <c r="F67" s="314"/>
      <c r="G67" s="314"/>
      <c r="H67" s="314"/>
      <c r="I67" s="315"/>
    </row>
    <row r="68" spans="2:9" ht="15.75" customHeight="1" x14ac:dyDescent="0.2">
      <c r="B68" s="309"/>
      <c r="C68" s="310"/>
      <c r="D68" s="314"/>
      <c r="E68" s="314"/>
      <c r="F68" s="314"/>
      <c r="G68" s="314"/>
      <c r="H68" s="314"/>
      <c r="I68" s="315"/>
    </row>
    <row r="69" spans="2:9" ht="15.75" customHeight="1" x14ac:dyDescent="0.2">
      <c r="B69" s="309"/>
      <c r="C69" s="310"/>
      <c r="D69" s="314"/>
      <c r="E69" s="314"/>
      <c r="F69" s="314"/>
      <c r="G69" s="314"/>
      <c r="H69" s="314"/>
      <c r="I69" s="315"/>
    </row>
    <row r="70" spans="2:9" ht="15.75" customHeight="1" x14ac:dyDescent="0.2">
      <c r="B70" s="309"/>
      <c r="C70" s="310"/>
      <c r="D70" s="314"/>
      <c r="E70" s="314"/>
      <c r="F70" s="314"/>
      <c r="G70" s="314"/>
      <c r="H70" s="314"/>
      <c r="I70" s="315"/>
    </row>
    <row r="71" spans="2:9" ht="15.75" customHeight="1" x14ac:dyDescent="0.2">
      <c r="B71" s="309"/>
      <c r="C71" s="310"/>
      <c r="D71" s="314"/>
      <c r="E71" s="314"/>
      <c r="F71" s="314"/>
      <c r="G71" s="314"/>
      <c r="H71" s="314"/>
      <c r="I71" s="315"/>
    </row>
    <row r="72" spans="2:9" ht="15.75" customHeight="1" x14ac:dyDescent="0.2">
      <c r="B72" s="309"/>
      <c r="C72" s="310"/>
      <c r="D72" s="314"/>
      <c r="E72" s="314"/>
      <c r="F72" s="314"/>
      <c r="G72" s="314"/>
      <c r="H72" s="314"/>
      <c r="I72" s="315"/>
    </row>
    <row r="73" spans="2:9" ht="15.75" customHeight="1" x14ac:dyDescent="0.2">
      <c r="B73" s="309"/>
      <c r="C73" s="310"/>
      <c r="D73" s="314"/>
      <c r="E73" s="314"/>
      <c r="F73" s="314"/>
      <c r="G73" s="314"/>
      <c r="H73" s="314"/>
      <c r="I73" s="315"/>
    </row>
    <row r="74" spans="2:9" ht="15.75" customHeight="1" x14ac:dyDescent="0.2">
      <c r="B74" s="309"/>
      <c r="C74" s="310"/>
      <c r="D74" s="314"/>
      <c r="E74" s="314"/>
      <c r="F74" s="314"/>
      <c r="G74" s="314"/>
      <c r="H74" s="314"/>
      <c r="I74" s="315"/>
    </row>
    <row r="75" spans="2:9" ht="15.75" customHeight="1" x14ac:dyDescent="0.2">
      <c r="B75" s="309"/>
      <c r="C75" s="310"/>
      <c r="D75" s="314"/>
      <c r="E75" s="314"/>
      <c r="F75" s="314"/>
      <c r="G75" s="314"/>
      <c r="H75" s="314"/>
      <c r="I75" s="315"/>
    </row>
    <row r="76" spans="2:9" ht="15.75" customHeight="1" x14ac:dyDescent="0.2">
      <c r="B76" s="309"/>
      <c r="C76" s="310"/>
      <c r="D76" s="314"/>
      <c r="E76" s="314"/>
      <c r="F76" s="314"/>
      <c r="G76" s="314"/>
      <c r="H76" s="314"/>
      <c r="I76" s="315"/>
    </row>
    <row r="77" spans="2:9" ht="15.75" customHeight="1" x14ac:dyDescent="0.2">
      <c r="B77" s="309"/>
      <c r="C77" s="310"/>
      <c r="D77" s="314"/>
      <c r="E77" s="314"/>
      <c r="F77" s="314"/>
      <c r="G77" s="314"/>
      <c r="H77" s="314"/>
      <c r="I77" s="315"/>
    </row>
    <row r="78" spans="2:9" ht="15.75" customHeight="1" x14ac:dyDescent="0.2">
      <c r="B78" s="309"/>
      <c r="C78" s="310"/>
      <c r="D78" s="314"/>
      <c r="E78" s="314"/>
      <c r="F78" s="314"/>
      <c r="G78" s="314"/>
      <c r="H78" s="314"/>
      <c r="I78" s="315"/>
    </row>
    <row r="79" spans="2:9" ht="15.75" customHeight="1" x14ac:dyDescent="0.2">
      <c r="B79" s="309"/>
      <c r="C79" s="310"/>
      <c r="D79" s="314"/>
      <c r="E79" s="314"/>
      <c r="F79" s="314"/>
      <c r="G79" s="314"/>
      <c r="H79" s="314"/>
      <c r="I79" s="315"/>
    </row>
    <row r="80" spans="2:9" ht="15.75" customHeight="1" x14ac:dyDescent="0.2">
      <c r="B80" s="309"/>
      <c r="C80" s="310"/>
      <c r="D80" s="314"/>
      <c r="E80" s="314"/>
      <c r="F80" s="314"/>
      <c r="G80" s="314"/>
      <c r="H80" s="314"/>
      <c r="I80" s="315"/>
    </row>
    <row r="81" spans="2:9" ht="15.75" customHeight="1" x14ac:dyDescent="0.2">
      <c r="B81" s="309"/>
      <c r="C81" s="310"/>
      <c r="D81" s="314"/>
      <c r="E81" s="314"/>
      <c r="F81" s="314"/>
      <c r="G81" s="314"/>
      <c r="H81" s="314"/>
      <c r="I81" s="315"/>
    </row>
    <row r="82" spans="2:9" ht="15.75" customHeight="1" x14ac:dyDescent="0.2">
      <c r="B82" s="309"/>
      <c r="C82" s="310"/>
      <c r="D82" s="314"/>
      <c r="E82" s="314"/>
      <c r="F82" s="314"/>
      <c r="G82" s="314"/>
      <c r="H82" s="314"/>
      <c r="I82" s="315"/>
    </row>
    <row r="83" spans="2:9" ht="15.75" customHeight="1" x14ac:dyDescent="0.2">
      <c r="B83" s="309"/>
      <c r="C83" s="310"/>
      <c r="D83" s="314"/>
      <c r="E83" s="314"/>
      <c r="F83" s="314"/>
      <c r="G83" s="314"/>
      <c r="H83" s="314"/>
      <c r="I83" s="315"/>
    </row>
    <row r="84" spans="2:9" ht="15.75" customHeight="1" x14ac:dyDescent="0.2">
      <c r="B84" s="309"/>
      <c r="C84" s="310"/>
      <c r="D84" s="314"/>
      <c r="E84" s="314"/>
      <c r="F84" s="314"/>
      <c r="G84" s="314"/>
      <c r="H84" s="314"/>
      <c r="I84" s="315"/>
    </row>
    <row r="85" spans="2:9" ht="15.75" customHeight="1" x14ac:dyDescent="0.2">
      <c r="B85" s="309"/>
      <c r="C85" s="310"/>
      <c r="D85" s="314"/>
      <c r="E85" s="314"/>
      <c r="F85" s="314"/>
      <c r="G85" s="314"/>
      <c r="H85" s="314"/>
      <c r="I85" s="315"/>
    </row>
    <row r="86" spans="2:9" ht="15.75" customHeight="1" x14ac:dyDescent="0.2">
      <c r="B86" s="309"/>
      <c r="C86" s="310"/>
      <c r="D86" s="314"/>
      <c r="E86" s="314"/>
      <c r="F86" s="314"/>
      <c r="G86" s="314"/>
      <c r="H86" s="314"/>
      <c r="I86" s="315"/>
    </row>
    <row r="87" spans="2:9" ht="15.75" customHeight="1" x14ac:dyDescent="0.2">
      <c r="B87" s="309"/>
      <c r="C87" s="310"/>
      <c r="D87" s="314"/>
      <c r="E87" s="314"/>
      <c r="F87" s="314"/>
      <c r="G87" s="314"/>
      <c r="H87" s="314"/>
      <c r="I87" s="315"/>
    </row>
    <row r="88" spans="2:9" ht="15.75" customHeight="1" x14ac:dyDescent="0.2">
      <c r="B88" s="309"/>
      <c r="C88" s="310"/>
      <c r="D88" s="314"/>
      <c r="E88" s="314"/>
      <c r="F88" s="314"/>
      <c r="G88" s="314"/>
      <c r="H88" s="314"/>
      <c r="I88" s="315"/>
    </row>
    <row r="89" spans="2:9" ht="15.75" customHeight="1" x14ac:dyDescent="0.2">
      <c r="B89" s="309"/>
      <c r="C89" s="310"/>
      <c r="D89" s="314"/>
      <c r="E89" s="314"/>
      <c r="F89" s="314"/>
      <c r="G89" s="314"/>
      <c r="H89" s="314"/>
      <c r="I89" s="315"/>
    </row>
    <row r="90" spans="2:9" ht="15.75" customHeight="1" x14ac:dyDescent="0.2">
      <c r="B90" s="309"/>
      <c r="C90" s="310"/>
      <c r="D90" s="314"/>
      <c r="E90" s="314"/>
      <c r="F90" s="314"/>
      <c r="G90" s="314"/>
      <c r="H90" s="314"/>
      <c r="I90" s="315"/>
    </row>
    <row r="91" spans="2:9" ht="15.75" customHeight="1" x14ac:dyDescent="0.2">
      <c r="B91" s="309"/>
      <c r="C91" s="310"/>
      <c r="D91" s="314"/>
      <c r="E91" s="314"/>
      <c r="F91" s="314"/>
      <c r="G91" s="314"/>
      <c r="H91" s="314"/>
      <c r="I91" s="315"/>
    </row>
    <row r="92" spans="2:9" ht="15.75" customHeight="1" x14ac:dyDescent="0.2">
      <c r="B92" s="309"/>
      <c r="C92" s="310"/>
      <c r="D92" s="314"/>
      <c r="E92" s="314"/>
      <c r="F92" s="314"/>
      <c r="G92" s="314"/>
      <c r="H92" s="314"/>
      <c r="I92" s="315"/>
    </row>
    <row r="93" spans="2:9" ht="15.75" customHeight="1" x14ac:dyDescent="0.2">
      <c r="B93" s="309"/>
      <c r="C93" s="310"/>
      <c r="D93" s="314"/>
      <c r="E93" s="314"/>
      <c r="F93" s="314"/>
      <c r="G93" s="314"/>
      <c r="H93" s="314"/>
      <c r="I93" s="315"/>
    </row>
    <row r="94" spans="2:9" ht="15.75" customHeight="1" x14ac:dyDescent="0.2">
      <c r="B94" s="309"/>
      <c r="C94" s="310"/>
      <c r="D94" s="314"/>
      <c r="E94" s="314"/>
      <c r="F94" s="314"/>
      <c r="G94" s="314"/>
      <c r="H94" s="314"/>
      <c r="I94" s="315"/>
    </row>
    <row r="95" spans="2:9" ht="15.75" customHeight="1" x14ac:dyDescent="0.2">
      <c r="B95" s="309"/>
      <c r="C95" s="310"/>
      <c r="D95" s="314"/>
      <c r="E95" s="314"/>
      <c r="F95" s="314"/>
      <c r="G95" s="314"/>
      <c r="H95" s="314"/>
      <c r="I95" s="315"/>
    </row>
    <row r="96" spans="2:9" ht="15.75" customHeight="1" x14ac:dyDescent="0.2">
      <c r="B96" s="309"/>
      <c r="C96" s="310"/>
      <c r="D96" s="314"/>
      <c r="E96" s="314"/>
      <c r="F96" s="314"/>
      <c r="G96" s="314"/>
      <c r="H96" s="314"/>
      <c r="I96" s="315"/>
    </row>
    <row r="97" spans="2:9" ht="15.75" customHeight="1" x14ac:dyDescent="0.2">
      <c r="B97" s="309"/>
      <c r="C97" s="310"/>
      <c r="D97" s="314"/>
      <c r="E97" s="314"/>
      <c r="F97" s="314"/>
      <c r="G97" s="314"/>
      <c r="H97" s="314"/>
      <c r="I97" s="315"/>
    </row>
    <row r="98" spans="2:9" ht="15.75" customHeight="1" x14ac:dyDescent="0.2">
      <c r="B98" s="309"/>
      <c r="C98" s="310"/>
      <c r="D98" s="314"/>
      <c r="E98" s="314"/>
      <c r="F98" s="314"/>
      <c r="G98" s="314"/>
      <c r="H98" s="314"/>
      <c r="I98" s="315"/>
    </row>
    <row r="99" spans="2:9" ht="15.75" customHeight="1" x14ac:dyDescent="0.2">
      <c r="B99" s="309"/>
      <c r="C99" s="310"/>
      <c r="D99" s="314"/>
      <c r="E99" s="314"/>
      <c r="F99" s="314"/>
      <c r="G99" s="314"/>
      <c r="H99" s="314"/>
      <c r="I99" s="315"/>
    </row>
    <row r="100" spans="2:9" ht="15.75" customHeight="1" x14ac:dyDescent="0.2">
      <c r="B100" s="309"/>
      <c r="C100" s="310"/>
      <c r="D100" s="314"/>
      <c r="E100" s="314"/>
      <c r="F100" s="314"/>
      <c r="G100" s="314"/>
      <c r="H100" s="314"/>
      <c r="I100" s="315"/>
    </row>
    <row r="101" spans="2:9" ht="15.75" customHeight="1" x14ac:dyDescent="0.2">
      <c r="B101" s="309"/>
      <c r="C101" s="310"/>
      <c r="D101" s="314"/>
      <c r="E101" s="314"/>
      <c r="F101" s="314"/>
      <c r="G101" s="314"/>
      <c r="H101" s="314"/>
      <c r="I101" s="315"/>
    </row>
    <row r="102" spans="2:9" ht="15.75" customHeight="1" x14ac:dyDescent="0.2">
      <c r="B102" s="309"/>
      <c r="C102" s="310"/>
      <c r="D102" s="314"/>
      <c r="E102" s="314"/>
      <c r="F102" s="314"/>
      <c r="G102" s="314"/>
      <c r="H102" s="314"/>
      <c r="I102" s="315"/>
    </row>
    <row r="103" spans="2:9" ht="15.75" customHeight="1" x14ac:dyDescent="0.2">
      <c r="B103" s="309"/>
      <c r="C103" s="310"/>
      <c r="D103" s="314"/>
      <c r="E103" s="314"/>
      <c r="F103" s="314"/>
      <c r="G103" s="314"/>
      <c r="H103" s="314"/>
      <c r="I103" s="315"/>
    </row>
    <row r="104" spans="2:9" ht="15.75" customHeight="1" x14ac:dyDescent="0.2">
      <c r="B104" s="309"/>
      <c r="C104" s="310"/>
      <c r="D104" s="314"/>
      <c r="E104" s="314"/>
      <c r="F104" s="314"/>
      <c r="G104" s="314"/>
      <c r="H104" s="314"/>
      <c r="I104" s="315"/>
    </row>
    <row r="105" spans="2:9" ht="15.75" customHeight="1" x14ac:dyDescent="0.2">
      <c r="B105" s="309"/>
      <c r="C105" s="310"/>
      <c r="D105" s="314"/>
      <c r="E105" s="314"/>
      <c r="F105" s="314"/>
      <c r="G105" s="314"/>
      <c r="H105" s="314"/>
      <c r="I105" s="315"/>
    </row>
    <row r="106" spans="2:9" ht="15.75" customHeight="1" x14ac:dyDescent="0.2">
      <c r="B106" s="309"/>
      <c r="C106" s="310"/>
      <c r="D106" s="314"/>
      <c r="E106" s="314"/>
      <c r="F106" s="314"/>
      <c r="G106" s="314"/>
      <c r="H106" s="314"/>
      <c r="I106" s="315"/>
    </row>
    <row r="107" spans="2:9" ht="15.75" customHeight="1" x14ac:dyDescent="0.2">
      <c r="B107" s="309"/>
      <c r="C107" s="310"/>
      <c r="D107" s="314"/>
      <c r="E107" s="314"/>
      <c r="F107" s="314"/>
      <c r="G107" s="314"/>
      <c r="H107" s="314"/>
      <c r="I107" s="315"/>
    </row>
    <row r="108" spans="2:9" ht="15.75" customHeight="1" x14ac:dyDescent="0.2">
      <c r="B108" s="309"/>
      <c r="C108" s="310"/>
      <c r="D108" s="314"/>
      <c r="E108" s="314"/>
      <c r="F108" s="314"/>
      <c r="G108" s="314"/>
      <c r="H108" s="314"/>
      <c r="I108" s="315"/>
    </row>
    <row r="109" spans="2:9" ht="15.75" customHeight="1" x14ac:dyDescent="0.2">
      <c r="B109" s="309"/>
      <c r="C109" s="310"/>
      <c r="D109" s="314"/>
      <c r="E109" s="314"/>
      <c r="F109" s="314"/>
      <c r="G109" s="314"/>
      <c r="H109" s="314"/>
      <c r="I109" s="315"/>
    </row>
    <row r="110" spans="2:9" ht="15.75" customHeight="1" x14ac:dyDescent="0.2">
      <c r="B110" s="309"/>
      <c r="C110" s="310"/>
      <c r="D110" s="314"/>
      <c r="E110" s="314"/>
      <c r="F110" s="314"/>
      <c r="G110" s="314"/>
      <c r="H110" s="314"/>
      <c r="I110" s="315"/>
    </row>
    <row r="111" spans="2:9" ht="15.75" customHeight="1" x14ac:dyDescent="0.2">
      <c r="B111" s="309"/>
      <c r="C111" s="310"/>
      <c r="D111" s="314"/>
      <c r="E111" s="314"/>
      <c r="F111" s="314"/>
      <c r="G111" s="314"/>
      <c r="H111" s="314"/>
      <c r="I111" s="315"/>
    </row>
    <row r="112" spans="2:9" ht="15.75" customHeight="1" x14ac:dyDescent="0.2">
      <c r="B112" s="309"/>
      <c r="C112" s="310"/>
      <c r="D112" s="314"/>
      <c r="E112" s="314"/>
      <c r="F112" s="314"/>
      <c r="G112" s="314"/>
      <c r="H112" s="314"/>
      <c r="I112" s="315"/>
    </row>
    <row r="113" spans="2:9" ht="15.75" customHeight="1" x14ac:dyDescent="0.2">
      <c r="B113" s="309"/>
      <c r="C113" s="310"/>
      <c r="D113" s="314"/>
      <c r="E113" s="314"/>
      <c r="F113" s="314"/>
      <c r="G113" s="314"/>
      <c r="H113" s="314"/>
      <c r="I113" s="315"/>
    </row>
    <row r="114" spans="2:9" ht="15.75" customHeight="1" x14ac:dyDescent="0.2">
      <c r="B114" s="309"/>
      <c r="C114" s="310"/>
      <c r="D114" s="314"/>
      <c r="E114" s="314"/>
      <c r="F114" s="314"/>
      <c r="G114" s="314"/>
      <c r="H114" s="314"/>
      <c r="I114" s="315"/>
    </row>
    <row r="115" spans="2:9" ht="15.75" customHeight="1" x14ac:dyDescent="0.2">
      <c r="B115" s="309"/>
      <c r="C115" s="310"/>
      <c r="D115" s="314"/>
      <c r="E115" s="314"/>
      <c r="F115" s="314"/>
      <c r="G115" s="314"/>
      <c r="H115" s="314"/>
      <c r="I115" s="315"/>
    </row>
    <row r="116" spans="2:9" ht="15.75" customHeight="1" x14ac:dyDescent="0.2">
      <c r="B116" s="309"/>
      <c r="C116" s="310"/>
      <c r="D116" s="314"/>
      <c r="E116" s="314"/>
      <c r="F116" s="314"/>
      <c r="G116" s="314"/>
      <c r="H116" s="314"/>
      <c r="I116" s="315"/>
    </row>
    <row r="117" spans="2:9" ht="15.75" customHeight="1" x14ac:dyDescent="0.2">
      <c r="B117" s="309"/>
      <c r="C117" s="310"/>
      <c r="D117" s="314"/>
      <c r="E117" s="314"/>
      <c r="F117" s="314"/>
      <c r="G117" s="314"/>
      <c r="H117" s="314"/>
      <c r="I117" s="315"/>
    </row>
    <row r="118" spans="2:9" ht="15.75" customHeight="1" x14ac:dyDescent="0.2">
      <c r="B118" s="309"/>
      <c r="C118" s="310"/>
      <c r="D118" s="314"/>
      <c r="E118" s="314"/>
      <c r="F118" s="314"/>
      <c r="G118" s="314"/>
      <c r="H118" s="314"/>
      <c r="I118" s="315"/>
    </row>
    <row r="119" spans="2:9" ht="15.75" customHeight="1" x14ac:dyDescent="0.2">
      <c r="B119" s="309"/>
      <c r="C119" s="310"/>
      <c r="D119" s="314"/>
      <c r="E119" s="314"/>
      <c r="F119" s="314"/>
      <c r="G119" s="314"/>
      <c r="H119" s="314"/>
      <c r="I119" s="315"/>
    </row>
    <row r="120" spans="2:9" ht="15.75" customHeight="1" x14ac:dyDescent="0.2">
      <c r="B120" s="309"/>
      <c r="C120" s="310"/>
      <c r="D120" s="314"/>
      <c r="E120" s="314"/>
      <c r="F120" s="314"/>
      <c r="G120" s="314"/>
      <c r="H120" s="314"/>
      <c r="I120" s="315"/>
    </row>
    <row r="121" spans="2:9" ht="15.75" customHeight="1" x14ac:dyDescent="0.2">
      <c r="B121" s="309"/>
      <c r="C121" s="310"/>
      <c r="D121" s="314"/>
      <c r="E121" s="314"/>
      <c r="F121" s="314"/>
      <c r="G121" s="314"/>
      <c r="H121" s="314"/>
      <c r="I121" s="315"/>
    </row>
    <row r="122" spans="2:9" ht="15.75" customHeight="1" x14ac:dyDescent="0.2">
      <c r="B122" s="309"/>
      <c r="C122" s="310"/>
      <c r="D122" s="314"/>
      <c r="E122" s="314"/>
      <c r="F122" s="314"/>
      <c r="G122" s="314"/>
      <c r="H122" s="314"/>
      <c r="I122" s="315"/>
    </row>
    <row r="123" spans="2:9" ht="15.75" customHeight="1" x14ac:dyDescent="0.2">
      <c r="B123" s="309"/>
      <c r="C123" s="310"/>
      <c r="D123" s="314"/>
      <c r="E123" s="314"/>
      <c r="F123" s="314"/>
      <c r="G123" s="314"/>
      <c r="H123" s="314"/>
      <c r="I123" s="315"/>
    </row>
    <row r="124" spans="2:9" ht="15.75" customHeight="1" x14ac:dyDescent="0.2">
      <c r="B124" s="309"/>
      <c r="C124" s="310"/>
      <c r="D124" s="314"/>
      <c r="E124" s="314"/>
      <c r="F124" s="314"/>
      <c r="G124" s="314"/>
      <c r="H124" s="314"/>
      <c r="I124" s="315"/>
    </row>
    <row r="125" spans="2:9" ht="15.75" customHeight="1" x14ac:dyDescent="0.2">
      <c r="B125" s="309"/>
      <c r="C125" s="310"/>
      <c r="D125" s="314"/>
      <c r="E125" s="314"/>
      <c r="F125" s="314"/>
      <c r="G125" s="314"/>
      <c r="H125" s="314"/>
      <c r="I125" s="315"/>
    </row>
    <row r="126" spans="2:9" ht="15.75" customHeight="1" x14ac:dyDescent="0.2">
      <c r="B126" s="309"/>
      <c r="C126" s="310"/>
      <c r="D126" s="314"/>
      <c r="E126" s="314"/>
      <c r="F126" s="314"/>
      <c r="G126" s="314"/>
      <c r="H126" s="314"/>
      <c r="I126" s="315"/>
    </row>
    <row r="127" spans="2:9" ht="15.75" customHeight="1" x14ac:dyDescent="0.2">
      <c r="B127" s="309"/>
      <c r="C127" s="310"/>
      <c r="D127" s="314"/>
      <c r="E127" s="314"/>
      <c r="F127" s="314"/>
      <c r="G127" s="314"/>
      <c r="H127" s="314"/>
      <c r="I127" s="315"/>
    </row>
    <row r="128" spans="2:9" ht="15.75" customHeight="1" x14ac:dyDescent="0.2">
      <c r="B128" s="309"/>
      <c r="C128" s="310"/>
      <c r="D128" s="314"/>
      <c r="E128" s="314"/>
      <c r="F128" s="314"/>
      <c r="G128" s="314"/>
      <c r="H128" s="314"/>
      <c r="I128" s="315"/>
    </row>
    <row r="129" spans="2:9" ht="15.75" customHeight="1" x14ac:dyDescent="0.2">
      <c r="B129" s="309"/>
      <c r="C129" s="310"/>
      <c r="D129" s="314"/>
      <c r="E129" s="314"/>
      <c r="F129" s="314"/>
      <c r="G129" s="314"/>
      <c r="H129" s="314"/>
      <c r="I129" s="315"/>
    </row>
    <row r="130" spans="2:9" ht="15.75" customHeight="1" x14ac:dyDescent="0.2">
      <c r="B130" s="309"/>
      <c r="C130" s="310"/>
      <c r="D130" s="314"/>
      <c r="E130" s="314"/>
      <c r="F130" s="314"/>
      <c r="G130" s="314"/>
      <c r="H130" s="314"/>
      <c r="I130" s="315"/>
    </row>
    <row r="131" spans="2:9" ht="15.75" customHeight="1" x14ac:dyDescent="0.2">
      <c r="B131" s="309"/>
      <c r="C131" s="310"/>
      <c r="D131" s="314"/>
      <c r="E131" s="314"/>
      <c r="F131" s="314"/>
      <c r="G131" s="314"/>
      <c r="H131" s="314"/>
      <c r="I131" s="315"/>
    </row>
    <row r="132" spans="2:9" ht="15.75" customHeight="1" x14ac:dyDescent="0.2">
      <c r="B132" s="309"/>
      <c r="C132" s="310"/>
      <c r="D132" s="314"/>
      <c r="E132" s="314"/>
      <c r="F132" s="314"/>
      <c r="G132" s="314"/>
      <c r="H132" s="314"/>
      <c r="I132" s="315"/>
    </row>
    <row r="133" spans="2:9" ht="15.75" customHeight="1" x14ac:dyDescent="0.2">
      <c r="B133" s="309"/>
      <c r="C133" s="310"/>
      <c r="D133" s="314"/>
      <c r="E133" s="314"/>
      <c r="F133" s="314"/>
      <c r="G133" s="314"/>
      <c r="H133" s="314"/>
      <c r="I133" s="315"/>
    </row>
    <row r="134" spans="2:9" ht="15.75" customHeight="1" x14ac:dyDescent="0.2">
      <c r="B134" s="309"/>
      <c r="C134" s="310"/>
      <c r="D134" s="314"/>
      <c r="E134" s="314"/>
      <c r="F134" s="314"/>
      <c r="G134" s="314"/>
      <c r="H134" s="314"/>
      <c r="I134" s="315"/>
    </row>
    <row r="135" spans="2:9" ht="15.75" customHeight="1" x14ac:dyDescent="0.2">
      <c r="B135" s="309"/>
      <c r="C135" s="310"/>
      <c r="D135" s="314"/>
      <c r="E135" s="314"/>
      <c r="F135" s="314"/>
      <c r="G135" s="314"/>
      <c r="H135" s="314"/>
      <c r="I135" s="315"/>
    </row>
    <row r="136" spans="2:9" ht="15.75" customHeight="1" x14ac:dyDescent="0.2">
      <c r="B136" s="309"/>
      <c r="C136" s="310"/>
      <c r="D136" s="314"/>
      <c r="E136" s="314"/>
      <c r="F136" s="314"/>
      <c r="G136" s="314"/>
      <c r="H136" s="314"/>
      <c r="I136" s="315"/>
    </row>
    <row r="137" spans="2:9" ht="15.75" customHeight="1" x14ac:dyDescent="0.2">
      <c r="B137" s="309"/>
      <c r="C137" s="310"/>
      <c r="D137" s="314"/>
      <c r="E137" s="314"/>
      <c r="F137" s="314"/>
      <c r="G137" s="314"/>
      <c r="H137" s="314"/>
      <c r="I137" s="315"/>
    </row>
    <row r="138" spans="2:9" ht="15.75" customHeight="1" x14ac:dyDescent="0.2">
      <c r="B138" s="309"/>
      <c r="C138" s="310"/>
      <c r="D138" s="314"/>
      <c r="E138" s="314"/>
      <c r="F138" s="314"/>
      <c r="G138" s="314"/>
      <c r="H138" s="314"/>
      <c r="I138" s="315"/>
    </row>
    <row r="139" spans="2:9" ht="15.75" customHeight="1" x14ac:dyDescent="0.2">
      <c r="B139" s="309"/>
      <c r="C139" s="310"/>
      <c r="D139" s="314"/>
      <c r="E139" s="314"/>
      <c r="F139" s="314"/>
      <c r="G139" s="314"/>
      <c r="H139" s="314"/>
      <c r="I139" s="315"/>
    </row>
    <row r="140" spans="2:9" ht="15.75" customHeight="1" x14ac:dyDescent="0.2">
      <c r="B140" s="309"/>
      <c r="C140" s="310"/>
      <c r="D140" s="314"/>
      <c r="E140" s="314"/>
      <c r="F140" s="314"/>
      <c r="G140" s="314"/>
      <c r="H140" s="314"/>
      <c r="I140" s="315"/>
    </row>
    <row r="141" spans="2:9" ht="15.75" customHeight="1" x14ac:dyDescent="0.2">
      <c r="B141" s="309"/>
      <c r="C141" s="310"/>
      <c r="D141" s="314"/>
      <c r="E141" s="314"/>
      <c r="F141" s="314"/>
      <c r="G141" s="314"/>
      <c r="H141" s="314"/>
      <c r="I141" s="315"/>
    </row>
    <row r="142" spans="2:9" ht="15.75" customHeight="1" x14ac:dyDescent="0.2">
      <c r="B142" s="309"/>
      <c r="C142" s="310"/>
      <c r="D142" s="314"/>
      <c r="E142" s="314"/>
      <c r="F142" s="314"/>
      <c r="G142" s="314"/>
      <c r="H142" s="314"/>
      <c r="I142" s="315"/>
    </row>
    <row r="143" spans="2:9" ht="15.75" customHeight="1" x14ac:dyDescent="0.2">
      <c r="B143" s="309"/>
      <c r="C143" s="310"/>
      <c r="D143" s="314"/>
      <c r="E143" s="314"/>
      <c r="F143" s="314"/>
      <c r="G143" s="314"/>
      <c r="H143" s="314"/>
      <c r="I143" s="315"/>
    </row>
    <row r="144" spans="2:9" ht="15.75" customHeight="1" x14ac:dyDescent="0.2">
      <c r="B144" s="309"/>
      <c r="C144" s="310"/>
      <c r="D144" s="314"/>
      <c r="E144" s="314"/>
      <c r="F144" s="314"/>
      <c r="G144" s="314"/>
      <c r="H144" s="314"/>
      <c r="I144" s="315"/>
    </row>
    <row r="145" spans="2:9" ht="15.75" customHeight="1" x14ac:dyDescent="0.2">
      <c r="B145" s="309"/>
      <c r="C145" s="310"/>
      <c r="D145" s="314"/>
      <c r="E145" s="314"/>
      <c r="F145" s="314"/>
      <c r="G145" s="314"/>
      <c r="H145" s="314"/>
      <c r="I145" s="315"/>
    </row>
    <row r="146" spans="2:9" ht="15.75" customHeight="1" x14ac:dyDescent="0.2">
      <c r="B146" s="309"/>
      <c r="C146" s="310"/>
      <c r="D146" s="314"/>
      <c r="E146" s="314"/>
      <c r="F146" s="314"/>
      <c r="G146" s="314"/>
      <c r="H146" s="314"/>
      <c r="I146" s="315"/>
    </row>
    <row r="147" spans="2:9" ht="15.75" customHeight="1" x14ac:dyDescent="0.2">
      <c r="B147" s="309"/>
      <c r="C147" s="310"/>
      <c r="D147" s="314"/>
      <c r="E147" s="314"/>
      <c r="F147" s="314"/>
      <c r="G147" s="314"/>
      <c r="H147" s="314"/>
      <c r="I147" s="315"/>
    </row>
    <row r="148" spans="2:9" ht="15.75" customHeight="1" x14ac:dyDescent="0.2">
      <c r="B148" s="309"/>
      <c r="C148" s="310"/>
      <c r="D148" s="314"/>
      <c r="E148" s="314"/>
      <c r="F148" s="314"/>
      <c r="G148" s="314"/>
      <c r="H148" s="314"/>
      <c r="I148" s="315"/>
    </row>
    <row r="149" spans="2:9" ht="15.75" customHeight="1" x14ac:dyDescent="0.2">
      <c r="B149" s="309"/>
      <c r="C149" s="310"/>
      <c r="D149" s="314"/>
      <c r="E149" s="314"/>
      <c r="F149" s="314"/>
      <c r="G149" s="314"/>
      <c r="H149" s="314"/>
      <c r="I149" s="315"/>
    </row>
    <row r="150" spans="2:9" ht="15.75" customHeight="1" x14ac:dyDescent="0.2">
      <c r="B150" s="309"/>
      <c r="C150" s="310"/>
      <c r="D150" s="314"/>
      <c r="E150" s="314"/>
      <c r="F150" s="314"/>
      <c r="G150" s="314"/>
      <c r="H150" s="314"/>
      <c r="I150" s="315"/>
    </row>
    <row r="151" spans="2:9" ht="15.75" customHeight="1" x14ac:dyDescent="0.2">
      <c r="B151" s="309"/>
      <c r="C151" s="310"/>
      <c r="D151" s="314"/>
      <c r="E151" s="314"/>
      <c r="F151" s="314"/>
      <c r="G151" s="314"/>
      <c r="H151" s="314"/>
      <c r="I151" s="315"/>
    </row>
    <row r="152" spans="2:9" ht="15.75" customHeight="1" x14ac:dyDescent="0.2">
      <c r="B152" s="309"/>
      <c r="C152" s="310"/>
      <c r="D152" s="314"/>
      <c r="E152" s="314"/>
      <c r="F152" s="314"/>
      <c r="G152" s="314"/>
      <c r="H152" s="314"/>
      <c r="I152" s="315"/>
    </row>
    <row r="153" spans="2:9" ht="15.75" customHeight="1" x14ac:dyDescent="0.2">
      <c r="B153" s="309"/>
      <c r="C153" s="310"/>
      <c r="D153" s="314"/>
      <c r="E153" s="314"/>
      <c r="F153" s="314"/>
      <c r="G153" s="314"/>
      <c r="H153" s="314"/>
      <c r="I153" s="315"/>
    </row>
    <row r="154" spans="2:9" ht="15.75" customHeight="1" x14ac:dyDescent="0.2">
      <c r="B154" s="309"/>
      <c r="C154" s="310"/>
      <c r="D154" s="314"/>
      <c r="E154" s="314"/>
      <c r="F154" s="314"/>
      <c r="G154" s="314"/>
      <c r="H154" s="314"/>
      <c r="I154" s="315"/>
    </row>
    <row r="155" spans="2:9" ht="15.75" customHeight="1" x14ac:dyDescent="0.2">
      <c r="B155" s="309"/>
      <c r="C155" s="310"/>
      <c r="D155" s="314"/>
      <c r="E155" s="314"/>
      <c r="F155" s="314"/>
      <c r="G155" s="314"/>
      <c r="H155" s="314"/>
      <c r="I155" s="315"/>
    </row>
    <row r="156" spans="2:9" ht="15.75" customHeight="1" x14ac:dyDescent="0.2">
      <c r="B156" s="309"/>
      <c r="C156" s="310"/>
      <c r="D156" s="314"/>
      <c r="E156" s="314"/>
      <c r="F156" s="314"/>
      <c r="G156" s="314"/>
      <c r="H156" s="314"/>
      <c r="I156" s="315"/>
    </row>
    <row r="157" spans="2:9" ht="15.75" customHeight="1" x14ac:dyDescent="0.2">
      <c r="B157" s="309"/>
      <c r="C157" s="310"/>
      <c r="D157" s="314"/>
      <c r="E157" s="314"/>
      <c r="F157" s="314"/>
      <c r="G157" s="314"/>
      <c r="H157" s="314"/>
      <c r="I157" s="315"/>
    </row>
    <row r="158" spans="2:9" ht="15.75" customHeight="1" x14ac:dyDescent="0.2">
      <c r="B158" s="309"/>
      <c r="C158" s="310"/>
      <c r="D158" s="314"/>
      <c r="E158" s="314"/>
      <c r="F158" s="314"/>
      <c r="G158" s="314"/>
      <c r="H158" s="314"/>
      <c r="I158" s="315"/>
    </row>
    <row r="159" spans="2:9" ht="15.75" customHeight="1" x14ac:dyDescent="0.2">
      <c r="B159" s="309"/>
      <c r="C159" s="310"/>
      <c r="D159" s="314"/>
      <c r="E159" s="314"/>
      <c r="F159" s="314"/>
      <c r="G159" s="314"/>
      <c r="H159" s="314"/>
      <c r="I159" s="315"/>
    </row>
    <row r="160" spans="2:9" ht="15.75" customHeight="1" x14ac:dyDescent="0.2">
      <c r="B160" s="309"/>
      <c r="C160" s="310"/>
      <c r="D160" s="314"/>
      <c r="E160" s="314"/>
      <c r="F160" s="314"/>
      <c r="G160" s="314"/>
      <c r="H160" s="314"/>
      <c r="I160" s="315"/>
    </row>
    <row r="161" spans="2:9" ht="15.75" customHeight="1" x14ac:dyDescent="0.2">
      <c r="B161" s="309"/>
      <c r="C161" s="310"/>
      <c r="D161" s="314"/>
      <c r="E161" s="314"/>
      <c r="F161" s="314"/>
      <c r="G161" s="314"/>
      <c r="H161" s="314"/>
      <c r="I161" s="315"/>
    </row>
    <row r="162" spans="2:9" ht="15.75" customHeight="1" x14ac:dyDescent="0.2">
      <c r="B162" s="309"/>
      <c r="C162" s="310"/>
      <c r="D162" s="314"/>
      <c r="E162" s="314"/>
      <c r="F162" s="314"/>
      <c r="G162" s="314"/>
      <c r="H162" s="314"/>
      <c r="I162" s="315"/>
    </row>
    <row r="163" spans="2:9" ht="15.75" customHeight="1" x14ac:dyDescent="0.2">
      <c r="B163" s="309"/>
      <c r="C163" s="310"/>
      <c r="D163" s="314"/>
      <c r="E163" s="314"/>
      <c r="F163" s="314"/>
      <c r="G163" s="314"/>
      <c r="H163" s="314"/>
      <c r="I163" s="315"/>
    </row>
    <row r="164" spans="2:9" ht="15.75" customHeight="1" x14ac:dyDescent="0.2">
      <c r="B164" s="309"/>
      <c r="C164" s="310"/>
      <c r="D164" s="314"/>
      <c r="E164" s="314"/>
      <c r="F164" s="314"/>
      <c r="G164" s="314"/>
      <c r="H164" s="314"/>
      <c r="I164" s="315"/>
    </row>
    <row r="165" spans="2:9" ht="15.75" customHeight="1" x14ac:dyDescent="0.2">
      <c r="B165" s="309"/>
      <c r="C165" s="310"/>
      <c r="D165" s="314"/>
      <c r="E165" s="314"/>
      <c r="F165" s="314"/>
      <c r="G165" s="314"/>
      <c r="H165" s="314"/>
      <c r="I165" s="315"/>
    </row>
    <row r="166" spans="2:9" ht="15.75" customHeight="1" x14ac:dyDescent="0.2">
      <c r="B166" s="309"/>
      <c r="C166" s="310"/>
      <c r="D166" s="314"/>
      <c r="E166" s="314"/>
      <c r="F166" s="314"/>
      <c r="G166" s="314"/>
      <c r="H166" s="314"/>
      <c r="I166" s="315"/>
    </row>
    <row r="167" spans="2:9" ht="15.75" customHeight="1" x14ac:dyDescent="0.2">
      <c r="B167" s="309"/>
      <c r="C167" s="310"/>
      <c r="D167" s="314"/>
      <c r="E167" s="314"/>
      <c r="F167" s="314"/>
      <c r="G167" s="314"/>
      <c r="H167" s="314"/>
      <c r="I167" s="315"/>
    </row>
    <row r="168" spans="2:9" ht="15.75" customHeight="1" x14ac:dyDescent="0.2">
      <c r="B168" s="309"/>
      <c r="C168" s="310"/>
      <c r="D168" s="314"/>
      <c r="E168" s="314"/>
      <c r="F168" s="314"/>
      <c r="G168" s="314"/>
      <c r="H168" s="314"/>
      <c r="I168" s="315"/>
    </row>
    <row r="169" spans="2:9" ht="15.75" customHeight="1" x14ac:dyDescent="0.2">
      <c r="B169" s="309"/>
      <c r="C169" s="310"/>
      <c r="D169" s="314"/>
      <c r="E169" s="314"/>
      <c r="F169" s="314"/>
      <c r="G169" s="314"/>
      <c r="H169" s="314"/>
      <c r="I169" s="315"/>
    </row>
    <row r="170" spans="2:9" ht="15.75" customHeight="1" x14ac:dyDescent="0.2">
      <c r="B170" s="309"/>
      <c r="C170" s="310"/>
      <c r="D170" s="314"/>
      <c r="E170" s="314"/>
      <c r="F170" s="314"/>
      <c r="G170" s="314"/>
      <c r="H170" s="314"/>
      <c r="I170" s="315"/>
    </row>
    <row r="171" spans="2:9" ht="15.75" customHeight="1" x14ac:dyDescent="0.2">
      <c r="B171" s="309"/>
      <c r="C171" s="310"/>
      <c r="D171" s="314"/>
      <c r="E171" s="314"/>
      <c r="F171" s="314"/>
      <c r="G171" s="314"/>
      <c r="H171" s="314"/>
      <c r="I171" s="315"/>
    </row>
    <row r="172" spans="2:9" ht="15.75" customHeight="1" x14ac:dyDescent="0.2">
      <c r="B172" s="309"/>
      <c r="C172" s="310"/>
      <c r="D172" s="314"/>
      <c r="E172" s="314"/>
      <c r="F172" s="314"/>
      <c r="G172" s="314"/>
      <c r="H172" s="314"/>
      <c r="I172" s="315"/>
    </row>
    <row r="173" spans="2:9" ht="15.75" customHeight="1" x14ac:dyDescent="0.2">
      <c r="B173" s="309"/>
      <c r="C173" s="310"/>
      <c r="D173" s="314"/>
      <c r="E173" s="314"/>
      <c r="F173" s="314"/>
      <c r="G173" s="314"/>
      <c r="H173" s="314"/>
      <c r="I173" s="315"/>
    </row>
    <row r="174" spans="2:9" ht="15.75" customHeight="1" x14ac:dyDescent="0.2">
      <c r="B174" s="309"/>
      <c r="C174" s="310"/>
      <c r="D174" s="314"/>
      <c r="E174" s="314"/>
      <c r="F174" s="314"/>
      <c r="G174" s="314"/>
      <c r="H174" s="314"/>
      <c r="I174" s="315"/>
    </row>
    <row r="175" spans="2:9" ht="15.75" customHeight="1" x14ac:dyDescent="0.2">
      <c r="B175" s="309"/>
      <c r="C175" s="310"/>
      <c r="D175" s="314"/>
      <c r="E175" s="314"/>
      <c r="F175" s="314"/>
      <c r="G175" s="314"/>
      <c r="H175" s="314"/>
      <c r="I175" s="315"/>
    </row>
    <row r="176" spans="2:9" ht="15.75" customHeight="1" x14ac:dyDescent="0.2">
      <c r="B176" s="309"/>
      <c r="C176" s="310"/>
      <c r="D176" s="314"/>
      <c r="E176" s="314"/>
      <c r="F176" s="314"/>
      <c r="G176" s="314"/>
      <c r="H176" s="314"/>
      <c r="I176" s="315"/>
    </row>
    <row r="177" spans="2:9" ht="15.75" customHeight="1" x14ac:dyDescent="0.2">
      <c r="B177" s="309"/>
      <c r="C177" s="310"/>
      <c r="D177" s="314"/>
      <c r="E177" s="314"/>
      <c r="F177" s="314"/>
      <c r="G177" s="314"/>
      <c r="H177" s="314"/>
      <c r="I177" s="315"/>
    </row>
    <row r="178" spans="2:9" ht="15.75" customHeight="1" x14ac:dyDescent="0.2">
      <c r="B178" s="309"/>
      <c r="C178" s="310"/>
      <c r="D178" s="314"/>
      <c r="E178" s="314"/>
      <c r="F178" s="314"/>
      <c r="G178" s="314"/>
      <c r="H178" s="314"/>
      <c r="I178" s="315"/>
    </row>
    <row r="179" spans="2:9" ht="15.75" customHeight="1" x14ac:dyDescent="0.2">
      <c r="B179" s="309"/>
      <c r="C179" s="310"/>
      <c r="D179" s="314"/>
      <c r="E179" s="314"/>
      <c r="F179" s="314"/>
      <c r="G179" s="314"/>
      <c r="H179" s="314"/>
      <c r="I179" s="315"/>
    </row>
    <row r="180" spans="2:9" ht="15.75" customHeight="1" x14ac:dyDescent="0.2">
      <c r="B180" s="309"/>
      <c r="C180" s="310"/>
      <c r="D180" s="314"/>
      <c r="E180" s="314"/>
      <c r="F180" s="314"/>
      <c r="G180" s="314"/>
      <c r="H180" s="314"/>
      <c r="I180" s="315"/>
    </row>
    <row r="181" spans="2:9" ht="15.75" customHeight="1" x14ac:dyDescent="0.2">
      <c r="B181" s="309"/>
      <c r="C181" s="310"/>
      <c r="D181" s="314"/>
      <c r="E181" s="314"/>
      <c r="F181" s="314"/>
      <c r="G181" s="314"/>
      <c r="H181" s="314"/>
      <c r="I181" s="315"/>
    </row>
    <row r="182" spans="2:9" ht="15.75" customHeight="1" x14ac:dyDescent="0.2">
      <c r="B182" s="309"/>
      <c r="C182" s="310"/>
      <c r="D182" s="314"/>
      <c r="E182" s="314"/>
      <c r="F182" s="314"/>
      <c r="G182" s="314"/>
      <c r="H182" s="314"/>
      <c r="I182" s="315"/>
    </row>
    <row r="183" spans="2:9" ht="15.75" customHeight="1" x14ac:dyDescent="0.2">
      <c r="B183" s="309"/>
      <c r="C183" s="310"/>
      <c r="D183" s="314"/>
      <c r="E183" s="314"/>
      <c r="F183" s="314"/>
      <c r="G183" s="314"/>
      <c r="H183" s="314"/>
      <c r="I183" s="315"/>
    </row>
    <row r="184" spans="2:9" ht="15.75" customHeight="1" x14ac:dyDescent="0.2">
      <c r="B184" s="309"/>
      <c r="C184" s="310"/>
      <c r="D184" s="314"/>
      <c r="E184" s="314"/>
      <c r="F184" s="314"/>
      <c r="G184" s="314"/>
      <c r="H184" s="314"/>
      <c r="I184" s="315"/>
    </row>
    <row r="185" spans="2:9" ht="15.75" customHeight="1" x14ac:dyDescent="0.2">
      <c r="B185" s="309"/>
      <c r="C185" s="310"/>
      <c r="D185" s="314"/>
      <c r="E185" s="314"/>
      <c r="F185" s="314"/>
      <c r="G185" s="314"/>
      <c r="H185" s="314"/>
      <c r="I185" s="315"/>
    </row>
    <row r="186" spans="2:9" ht="15.75" customHeight="1" x14ac:dyDescent="0.2">
      <c r="B186" s="309"/>
      <c r="C186" s="310"/>
      <c r="D186" s="314"/>
      <c r="E186" s="314"/>
      <c r="F186" s="314"/>
      <c r="G186" s="314"/>
      <c r="H186" s="314"/>
      <c r="I186" s="315"/>
    </row>
    <row r="187" spans="2:9" ht="15.75" customHeight="1" x14ac:dyDescent="0.2">
      <c r="B187" s="309"/>
      <c r="C187" s="310"/>
      <c r="D187" s="314"/>
      <c r="E187" s="314"/>
      <c r="F187" s="314"/>
      <c r="G187" s="314"/>
      <c r="H187" s="314"/>
      <c r="I187" s="315"/>
    </row>
    <row r="188" spans="2:9" ht="15.75" customHeight="1" x14ac:dyDescent="0.2">
      <c r="B188" s="309"/>
      <c r="C188" s="310"/>
      <c r="D188" s="314"/>
      <c r="E188" s="314"/>
      <c r="F188" s="314"/>
      <c r="G188" s="314"/>
      <c r="H188" s="314"/>
      <c r="I188" s="315"/>
    </row>
    <row r="189" spans="2:9" ht="15.75" customHeight="1" x14ac:dyDescent="0.2">
      <c r="B189" s="309"/>
      <c r="C189" s="310"/>
      <c r="D189" s="314"/>
      <c r="E189" s="314"/>
      <c r="F189" s="314"/>
      <c r="G189" s="314"/>
      <c r="H189" s="314"/>
      <c r="I189" s="315"/>
    </row>
    <row r="190" spans="2:9" ht="15.75" customHeight="1" x14ac:dyDescent="0.2">
      <c r="B190" s="309"/>
      <c r="C190" s="310"/>
      <c r="D190" s="314"/>
      <c r="E190" s="314"/>
      <c r="F190" s="314"/>
      <c r="G190" s="314"/>
      <c r="H190" s="314"/>
      <c r="I190" s="315"/>
    </row>
    <row r="191" spans="2:9" ht="15.75" customHeight="1" x14ac:dyDescent="0.2">
      <c r="B191" s="309"/>
      <c r="C191" s="310"/>
      <c r="D191" s="314"/>
      <c r="E191" s="314"/>
      <c r="F191" s="314"/>
      <c r="G191" s="314"/>
      <c r="H191" s="314"/>
      <c r="I191" s="315"/>
    </row>
    <row r="192" spans="2:9" ht="15.75" customHeight="1" x14ac:dyDescent="0.2">
      <c r="B192" s="309"/>
      <c r="C192" s="310"/>
      <c r="D192" s="314"/>
      <c r="E192" s="314"/>
      <c r="F192" s="314"/>
      <c r="G192" s="314"/>
      <c r="H192" s="314"/>
      <c r="I192" s="315"/>
    </row>
    <row r="193" spans="2:9" ht="15.75" customHeight="1" x14ac:dyDescent="0.2">
      <c r="B193" s="309"/>
      <c r="C193" s="310"/>
      <c r="D193" s="314"/>
      <c r="E193" s="314"/>
      <c r="F193" s="314"/>
      <c r="G193" s="314"/>
      <c r="H193" s="314"/>
      <c r="I193" s="315"/>
    </row>
    <row r="194" spans="2:9" ht="15.75" customHeight="1" x14ac:dyDescent="0.2">
      <c r="B194" s="309"/>
      <c r="C194" s="310"/>
      <c r="D194" s="314"/>
      <c r="E194" s="314"/>
      <c r="F194" s="314"/>
      <c r="G194" s="314"/>
      <c r="H194" s="314"/>
      <c r="I194" s="315"/>
    </row>
    <row r="195" spans="2:9" ht="15.75" customHeight="1" x14ac:dyDescent="0.2">
      <c r="B195" s="309"/>
      <c r="C195" s="310"/>
      <c r="D195" s="314"/>
      <c r="E195" s="314"/>
      <c r="F195" s="314"/>
      <c r="G195" s="314"/>
      <c r="H195" s="314"/>
      <c r="I195" s="315"/>
    </row>
    <row r="196" spans="2:9" ht="15.75" customHeight="1" x14ac:dyDescent="0.2">
      <c r="B196" s="309"/>
      <c r="C196" s="310"/>
      <c r="D196" s="314"/>
      <c r="E196" s="314"/>
      <c r="F196" s="314"/>
      <c r="G196" s="314"/>
      <c r="H196" s="314"/>
      <c r="I196" s="315"/>
    </row>
    <row r="197" spans="2:9" ht="15.75" customHeight="1" x14ac:dyDescent="0.2">
      <c r="B197" s="309"/>
      <c r="C197" s="310"/>
      <c r="D197" s="314"/>
      <c r="E197" s="314"/>
      <c r="F197" s="314"/>
      <c r="G197" s="314"/>
      <c r="H197" s="314"/>
      <c r="I197" s="315"/>
    </row>
    <row r="198" spans="2:9" ht="15.75" customHeight="1" x14ac:dyDescent="0.2">
      <c r="B198" s="309"/>
      <c r="C198" s="310"/>
      <c r="D198" s="314"/>
      <c r="E198" s="314"/>
      <c r="F198" s="314"/>
      <c r="G198" s="314"/>
      <c r="H198" s="314"/>
      <c r="I198" s="315"/>
    </row>
    <row r="199" spans="2:9" ht="15.75" customHeight="1" x14ac:dyDescent="0.2">
      <c r="B199" s="309"/>
      <c r="C199" s="310"/>
      <c r="D199" s="314"/>
      <c r="E199" s="314"/>
      <c r="F199" s="314"/>
      <c r="G199" s="314"/>
      <c r="H199" s="314"/>
      <c r="I199" s="315"/>
    </row>
    <row r="200" spans="2:9" ht="15.75" customHeight="1" x14ac:dyDescent="0.2">
      <c r="B200" s="316"/>
      <c r="C200" s="317"/>
      <c r="D200" s="318"/>
      <c r="E200" s="318"/>
      <c r="F200" s="318"/>
      <c r="G200" s="318"/>
      <c r="H200" s="318"/>
      <c r="I200" s="319"/>
    </row>
    <row r="201" spans="2:9" ht="15.75" customHeight="1" x14ac:dyDescent="0.2">
      <c r="C201" s="395"/>
    </row>
    <row r="202" spans="2:9" ht="15.75" customHeight="1" x14ac:dyDescent="0.2">
      <c r="C202" s="395"/>
    </row>
    <row r="203" spans="2:9" ht="15.75" customHeight="1" x14ac:dyDescent="0.2">
      <c r="C203" s="395"/>
    </row>
    <row r="204" spans="2:9" ht="15.75" customHeight="1" x14ac:dyDescent="0.2">
      <c r="C204" s="395"/>
    </row>
    <row r="205" spans="2:9" ht="15.75" customHeight="1" x14ac:dyDescent="0.2">
      <c r="C205" s="395"/>
    </row>
    <row r="206" spans="2:9" ht="15.75" customHeight="1" x14ac:dyDescent="0.2">
      <c r="C206" s="395"/>
    </row>
    <row r="207" spans="2:9" ht="15.75" customHeight="1" x14ac:dyDescent="0.2">
      <c r="C207" s="395"/>
    </row>
    <row r="208" spans="2:9" ht="15.75" customHeight="1" x14ac:dyDescent="0.2">
      <c r="C208" s="395"/>
    </row>
    <row r="209" spans="3:3" ht="15.75" customHeight="1" x14ac:dyDescent="0.2">
      <c r="C209" s="395"/>
    </row>
    <row r="210" spans="3:3" ht="15.75" customHeight="1" x14ac:dyDescent="0.2">
      <c r="C210" s="395"/>
    </row>
    <row r="211" spans="3:3" ht="15.75" customHeight="1" x14ac:dyDescent="0.2">
      <c r="C211" s="395"/>
    </row>
    <row r="212" spans="3:3" ht="15.75" customHeight="1" x14ac:dyDescent="0.2">
      <c r="C212" s="395"/>
    </row>
    <row r="213" spans="3:3" ht="15.75" customHeight="1" x14ac:dyDescent="0.2">
      <c r="C213" s="395"/>
    </row>
    <row r="214" spans="3:3" ht="15.75" customHeight="1" x14ac:dyDescent="0.2">
      <c r="C214" s="395"/>
    </row>
    <row r="215" spans="3:3" ht="15.75" customHeight="1" x14ac:dyDescent="0.2">
      <c r="C215" s="395"/>
    </row>
    <row r="216" spans="3:3" ht="15.75" customHeight="1" x14ac:dyDescent="0.2">
      <c r="C216" s="395"/>
    </row>
    <row r="217" spans="3:3" ht="15.75" customHeight="1" x14ac:dyDescent="0.2">
      <c r="C217" s="395"/>
    </row>
    <row r="218" spans="3:3" ht="15.75" customHeight="1" x14ac:dyDescent="0.2">
      <c r="C218" s="395"/>
    </row>
    <row r="219" spans="3:3" ht="15.75" customHeight="1" x14ac:dyDescent="0.2">
      <c r="C219" s="395"/>
    </row>
    <row r="220" spans="3:3" ht="15.75" customHeight="1" x14ac:dyDescent="0.2">
      <c r="C220" s="395"/>
    </row>
    <row r="221" spans="3:3" ht="15.75" customHeight="1" x14ac:dyDescent="0.2">
      <c r="C221" s="395"/>
    </row>
    <row r="222" spans="3:3" ht="15.75" customHeight="1" x14ac:dyDescent="0.2">
      <c r="C222" s="395"/>
    </row>
    <row r="223" spans="3:3" ht="15.75" customHeight="1" x14ac:dyDescent="0.2">
      <c r="C223" s="395"/>
    </row>
    <row r="224" spans="3:3" ht="15.75" customHeight="1" x14ac:dyDescent="0.2">
      <c r="C224" s="395"/>
    </row>
    <row r="225" spans="3:3" ht="15.75" customHeight="1" x14ac:dyDescent="0.2">
      <c r="C225" s="395"/>
    </row>
    <row r="226" spans="3:3" ht="15.75" customHeight="1" x14ac:dyDescent="0.2">
      <c r="C226" s="395"/>
    </row>
    <row r="227" spans="3:3" ht="15.75" customHeight="1" x14ac:dyDescent="0.2">
      <c r="C227" s="395"/>
    </row>
    <row r="228" spans="3:3" ht="15.75" customHeight="1" x14ac:dyDescent="0.2">
      <c r="C228" s="395"/>
    </row>
    <row r="229" spans="3:3" ht="15.75" customHeight="1" x14ac:dyDescent="0.2">
      <c r="C229" s="395"/>
    </row>
    <row r="230" spans="3:3" ht="15.75" customHeight="1" x14ac:dyDescent="0.2">
      <c r="C230" s="395"/>
    </row>
    <row r="231" spans="3:3" ht="15.75" customHeight="1" x14ac:dyDescent="0.2">
      <c r="C231" s="395"/>
    </row>
    <row r="232" spans="3:3" ht="15.75" customHeight="1" x14ac:dyDescent="0.2">
      <c r="C232" s="395"/>
    </row>
    <row r="233" spans="3:3" ht="15.75" customHeight="1" x14ac:dyDescent="0.2">
      <c r="C233" s="395"/>
    </row>
    <row r="234" spans="3:3" ht="15.75" customHeight="1" x14ac:dyDescent="0.2">
      <c r="C234" s="395"/>
    </row>
    <row r="235" spans="3:3" ht="15.75" customHeight="1" x14ac:dyDescent="0.2">
      <c r="C235" s="395"/>
    </row>
    <row r="236" spans="3:3" ht="15.75" customHeight="1" x14ac:dyDescent="0.2">
      <c r="C236" s="395"/>
    </row>
    <row r="237" spans="3:3" ht="15.75" customHeight="1" x14ac:dyDescent="0.2">
      <c r="C237" s="395"/>
    </row>
    <row r="238" spans="3:3" ht="15.75" customHeight="1" x14ac:dyDescent="0.2">
      <c r="C238" s="395"/>
    </row>
    <row r="239" spans="3:3" ht="15.75" customHeight="1" x14ac:dyDescent="0.2">
      <c r="C239" s="395"/>
    </row>
    <row r="240" spans="3:3" ht="15.75" customHeight="1" x14ac:dyDescent="0.2">
      <c r="C240" s="395"/>
    </row>
    <row r="241" spans="3:3" ht="15.75" customHeight="1" x14ac:dyDescent="0.2">
      <c r="C241" s="395"/>
    </row>
    <row r="242" spans="3:3" ht="15.75" customHeight="1" x14ac:dyDescent="0.2">
      <c r="C242" s="395"/>
    </row>
    <row r="243" spans="3:3" ht="15.75" customHeight="1" x14ac:dyDescent="0.2">
      <c r="C243" s="395"/>
    </row>
    <row r="244" spans="3:3" ht="15.75" customHeight="1" x14ac:dyDescent="0.2">
      <c r="C244" s="395"/>
    </row>
    <row r="245" spans="3:3" ht="15.75" customHeight="1" x14ac:dyDescent="0.2">
      <c r="C245" s="395"/>
    </row>
    <row r="246" spans="3:3" ht="15.75" customHeight="1" x14ac:dyDescent="0.2">
      <c r="C246" s="395"/>
    </row>
    <row r="247" spans="3:3" ht="15.75" customHeight="1" x14ac:dyDescent="0.2">
      <c r="C247" s="395"/>
    </row>
    <row r="248" spans="3:3" ht="15.75" customHeight="1" x14ac:dyDescent="0.2">
      <c r="C248" s="395"/>
    </row>
    <row r="249" spans="3:3" ht="15.75" customHeight="1" x14ac:dyDescent="0.2">
      <c r="C249" s="395"/>
    </row>
    <row r="250" spans="3:3" ht="15.75" customHeight="1" x14ac:dyDescent="0.2">
      <c r="C250" s="395"/>
    </row>
    <row r="251" spans="3:3" ht="15.75" customHeight="1" x14ac:dyDescent="0.2">
      <c r="C251" s="395"/>
    </row>
    <row r="252" spans="3:3" ht="15.75" customHeight="1" x14ac:dyDescent="0.2">
      <c r="C252" s="395"/>
    </row>
    <row r="253" spans="3:3" ht="15.75" customHeight="1" x14ac:dyDescent="0.2">
      <c r="C253" s="395"/>
    </row>
    <row r="254" spans="3:3" ht="15.75" customHeight="1" x14ac:dyDescent="0.2">
      <c r="C254" s="395"/>
    </row>
    <row r="255" spans="3:3" ht="15.75" customHeight="1" x14ac:dyDescent="0.2">
      <c r="C255" s="395"/>
    </row>
    <row r="256" spans="3:3" ht="15.75" customHeight="1" x14ac:dyDescent="0.2">
      <c r="C256" s="395"/>
    </row>
    <row r="257" spans="3:3" ht="15.75" customHeight="1" x14ac:dyDescent="0.2">
      <c r="C257" s="395"/>
    </row>
    <row r="258" spans="3:3" ht="15.75" customHeight="1" x14ac:dyDescent="0.2">
      <c r="C258" s="395"/>
    </row>
    <row r="259" spans="3:3" ht="15.75" customHeight="1" x14ac:dyDescent="0.2">
      <c r="C259" s="395"/>
    </row>
    <row r="260" spans="3:3" ht="15.75" customHeight="1" x14ac:dyDescent="0.2">
      <c r="C260" s="395"/>
    </row>
    <row r="261" spans="3:3" ht="15.75" customHeight="1" x14ac:dyDescent="0.2">
      <c r="C261" s="395"/>
    </row>
    <row r="262" spans="3:3" ht="15.75" customHeight="1" x14ac:dyDescent="0.2">
      <c r="C262" s="395"/>
    </row>
    <row r="263" spans="3:3" ht="15.75" customHeight="1" x14ac:dyDescent="0.2">
      <c r="C263" s="395"/>
    </row>
    <row r="264" spans="3:3" ht="15.75" customHeight="1" x14ac:dyDescent="0.2">
      <c r="C264" s="395"/>
    </row>
    <row r="265" spans="3:3" ht="15.75" customHeight="1" x14ac:dyDescent="0.2">
      <c r="C265" s="395"/>
    </row>
    <row r="266" spans="3:3" ht="15.75" customHeight="1" x14ac:dyDescent="0.2">
      <c r="C266" s="395"/>
    </row>
    <row r="267" spans="3:3" ht="15.75" customHeight="1" x14ac:dyDescent="0.2">
      <c r="C267" s="395"/>
    </row>
    <row r="268" spans="3:3" ht="15.75" customHeight="1" x14ac:dyDescent="0.2">
      <c r="C268" s="395"/>
    </row>
    <row r="269" spans="3:3" ht="15.75" customHeight="1" x14ac:dyDescent="0.2">
      <c r="C269" s="395"/>
    </row>
    <row r="270" spans="3:3" ht="15.75" customHeight="1" x14ac:dyDescent="0.2">
      <c r="C270" s="395"/>
    </row>
    <row r="271" spans="3:3" ht="15.75" customHeight="1" x14ac:dyDescent="0.2">
      <c r="C271" s="395"/>
    </row>
    <row r="272" spans="3:3" ht="15.75" customHeight="1" x14ac:dyDescent="0.2">
      <c r="C272" s="395"/>
    </row>
    <row r="273" spans="3:3" ht="15.75" customHeight="1" x14ac:dyDescent="0.2">
      <c r="C273" s="395"/>
    </row>
    <row r="274" spans="3:3" ht="15.75" customHeight="1" x14ac:dyDescent="0.2">
      <c r="C274" s="395"/>
    </row>
    <row r="275" spans="3:3" ht="15.75" customHeight="1" x14ac:dyDescent="0.2">
      <c r="C275" s="395"/>
    </row>
    <row r="276" spans="3:3" ht="15.75" customHeight="1" x14ac:dyDescent="0.2">
      <c r="C276" s="395"/>
    </row>
    <row r="277" spans="3:3" ht="15.75" customHeight="1" x14ac:dyDescent="0.2">
      <c r="C277" s="395"/>
    </row>
    <row r="278" spans="3:3" ht="15.75" customHeight="1" x14ac:dyDescent="0.2">
      <c r="C278" s="395"/>
    </row>
    <row r="279" spans="3:3" ht="15.75" customHeight="1" x14ac:dyDescent="0.2">
      <c r="C279" s="395"/>
    </row>
    <row r="280" spans="3:3" ht="15.75" customHeight="1" x14ac:dyDescent="0.2">
      <c r="C280" s="395"/>
    </row>
    <row r="281" spans="3:3" ht="15.75" customHeight="1" x14ac:dyDescent="0.2">
      <c r="C281" s="395"/>
    </row>
    <row r="282" spans="3:3" ht="15.75" customHeight="1" x14ac:dyDescent="0.2">
      <c r="C282" s="395"/>
    </row>
    <row r="283" spans="3:3" ht="15.75" customHeight="1" x14ac:dyDescent="0.2">
      <c r="C283" s="395"/>
    </row>
    <row r="284" spans="3:3" ht="15.75" customHeight="1" x14ac:dyDescent="0.2">
      <c r="C284" s="395"/>
    </row>
    <row r="285" spans="3:3" ht="15.75" customHeight="1" x14ac:dyDescent="0.2">
      <c r="C285" s="395"/>
    </row>
    <row r="286" spans="3:3" ht="15.75" customHeight="1" x14ac:dyDescent="0.2">
      <c r="C286" s="395"/>
    </row>
    <row r="287" spans="3:3" ht="15.75" customHeight="1" x14ac:dyDescent="0.2">
      <c r="C287" s="395"/>
    </row>
    <row r="288" spans="3:3" ht="15.75" customHeight="1" x14ac:dyDescent="0.2">
      <c r="C288" s="395"/>
    </row>
    <row r="289" spans="3:3" ht="15.75" customHeight="1" x14ac:dyDescent="0.2">
      <c r="C289" s="395"/>
    </row>
    <row r="290" spans="3:3" ht="15.75" customHeight="1" x14ac:dyDescent="0.2">
      <c r="C290" s="395"/>
    </row>
    <row r="291" spans="3:3" ht="15.75" customHeight="1" x14ac:dyDescent="0.2">
      <c r="C291" s="395"/>
    </row>
    <row r="292" spans="3:3" ht="15.75" customHeight="1" x14ac:dyDescent="0.2">
      <c r="C292" s="395"/>
    </row>
    <row r="293" spans="3:3" ht="15.75" customHeight="1" x14ac:dyDescent="0.2">
      <c r="C293" s="395"/>
    </row>
    <row r="294" spans="3:3" ht="15.75" customHeight="1" x14ac:dyDescent="0.2">
      <c r="C294" s="395"/>
    </row>
    <row r="295" spans="3:3" ht="15.75" customHeight="1" x14ac:dyDescent="0.2">
      <c r="C295" s="395"/>
    </row>
    <row r="296" spans="3:3" ht="15.75" customHeight="1" x14ac:dyDescent="0.2">
      <c r="C296" s="395"/>
    </row>
    <row r="297" spans="3:3" ht="15.75" customHeight="1" x14ac:dyDescent="0.2">
      <c r="C297" s="395"/>
    </row>
    <row r="298" spans="3:3" ht="15.75" customHeight="1" x14ac:dyDescent="0.2">
      <c r="C298" s="395"/>
    </row>
    <row r="299" spans="3:3" ht="15.75" customHeight="1" x14ac:dyDescent="0.2">
      <c r="C299" s="395"/>
    </row>
    <row r="300" spans="3:3" ht="15.75" customHeight="1" x14ac:dyDescent="0.2">
      <c r="C300" s="395"/>
    </row>
    <row r="301" spans="3:3" ht="15.75" customHeight="1" x14ac:dyDescent="0.2">
      <c r="C301" s="395"/>
    </row>
    <row r="302" spans="3:3" ht="15.75" customHeight="1" x14ac:dyDescent="0.2">
      <c r="C302" s="395"/>
    </row>
    <row r="303" spans="3:3" ht="15.75" customHeight="1" x14ac:dyDescent="0.2">
      <c r="C303" s="395"/>
    </row>
    <row r="304" spans="3:3" ht="15.75" customHeight="1" x14ac:dyDescent="0.2">
      <c r="C304" s="395"/>
    </row>
    <row r="305" spans="3:3" ht="15.75" customHeight="1" x14ac:dyDescent="0.2">
      <c r="C305" s="395"/>
    </row>
    <row r="306" spans="3:3" ht="15.75" customHeight="1" x14ac:dyDescent="0.2">
      <c r="C306" s="395"/>
    </row>
    <row r="307" spans="3:3" ht="15.75" customHeight="1" x14ac:dyDescent="0.2">
      <c r="C307" s="395"/>
    </row>
    <row r="308" spans="3:3" ht="15.75" customHeight="1" x14ac:dyDescent="0.2">
      <c r="C308" s="395"/>
    </row>
    <row r="309" spans="3:3" ht="15.75" customHeight="1" x14ac:dyDescent="0.2">
      <c r="C309" s="395"/>
    </row>
    <row r="310" spans="3:3" ht="15.75" customHeight="1" x14ac:dyDescent="0.2">
      <c r="C310" s="395"/>
    </row>
    <row r="311" spans="3:3" ht="15.75" customHeight="1" x14ac:dyDescent="0.2">
      <c r="C311" s="395"/>
    </row>
    <row r="312" spans="3:3" ht="15.75" customHeight="1" x14ac:dyDescent="0.2">
      <c r="C312" s="395"/>
    </row>
    <row r="313" spans="3:3" ht="15.75" customHeight="1" x14ac:dyDescent="0.2">
      <c r="C313" s="395"/>
    </row>
    <row r="314" spans="3:3" ht="15.75" customHeight="1" x14ac:dyDescent="0.2">
      <c r="C314" s="395"/>
    </row>
    <row r="315" spans="3:3" ht="15.75" customHeight="1" x14ac:dyDescent="0.2">
      <c r="C315" s="395"/>
    </row>
    <row r="316" spans="3:3" ht="15.75" customHeight="1" x14ac:dyDescent="0.2">
      <c r="C316" s="395"/>
    </row>
    <row r="317" spans="3:3" ht="15.75" customHeight="1" x14ac:dyDescent="0.2">
      <c r="C317" s="395"/>
    </row>
    <row r="318" spans="3:3" ht="15.75" customHeight="1" x14ac:dyDescent="0.2">
      <c r="C318" s="395"/>
    </row>
    <row r="319" spans="3:3" ht="15.75" customHeight="1" x14ac:dyDescent="0.2">
      <c r="C319" s="395"/>
    </row>
    <row r="320" spans="3:3" ht="15.75" customHeight="1" x14ac:dyDescent="0.2">
      <c r="C320" s="395"/>
    </row>
    <row r="321" spans="3:3" ht="15.75" customHeight="1" x14ac:dyDescent="0.2">
      <c r="C321" s="395"/>
    </row>
    <row r="322" spans="3:3" ht="15.75" customHeight="1" x14ac:dyDescent="0.2">
      <c r="C322" s="395"/>
    </row>
    <row r="323" spans="3:3" ht="15.75" customHeight="1" x14ac:dyDescent="0.2">
      <c r="C323" s="395"/>
    </row>
    <row r="324" spans="3:3" ht="15.75" customHeight="1" x14ac:dyDescent="0.2">
      <c r="C324" s="395"/>
    </row>
    <row r="325" spans="3:3" ht="15.75" customHeight="1" x14ac:dyDescent="0.2">
      <c r="C325" s="395"/>
    </row>
    <row r="326" spans="3:3" ht="15.75" customHeight="1" x14ac:dyDescent="0.2">
      <c r="C326" s="395"/>
    </row>
    <row r="327" spans="3:3" ht="15.75" customHeight="1" x14ac:dyDescent="0.2">
      <c r="C327" s="395"/>
    </row>
    <row r="328" spans="3:3" ht="15.75" customHeight="1" x14ac:dyDescent="0.2">
      <c r="C328" s="395"/>
    </row>
    <row r="329" spans="3:3" ht="15.75" customHeight="1" x14ac:dyDescent="0.2">
      <c r="C329" s="395"/>
    </row>
    <row r="330" spans="3:3" ht="15.75" customHeight="1" x14ac:dyDescent="0.2">
      <c r="C330" s="395"/>
    </row>
    <row r="331" spans="3:3" ht="15.75" customHeight="1" x14ac:dyDescent="0.2">
      <c r="C331" s="395"/>
    </row>
    <row r="332" spans="3:3" ht="15.75" customHeight="1" x14ac:dyDescent="0.2">
      <c r="C332" s="395"/>
    </row>
    <row r="333" spans="3:3" ht="15.75" customHeight="1" x14ac:dyDescent="0.2">
      <c r="C333" s="395"/>
    </row>
    <row r="334" spans="3:3" ht="15.75" customHeight="1" x14ac:dyDescent="0.2">
      <c r="C334" s="395"/>
    </row>
    <row r="335" spans="3:3" ht="15.75" customHeight="1" x14ac:dyDescent="0.2">
      <c r="C335" s="395"/>
    </row>
    <row r="336" spans="3:3" ht="15.75" customHeight="1" x14ac:dyDescent="0.2">
      <c r="C336" s="395"/>
    </row>
    <row r="337" spans="3:3" ht="15.75" customHeight="1" x14ac:dyDescent="0.2">
      <c r="C337" s="395"/>
    </row>
    <row r="338" spans="3:3" ht="15.75" customHeight="1" x14ac:dyDescent="0.2">
      <c r="C338" s="395"/>
    </row>
    <row r="339" spans="3:3" ht="15.75" customHeight="1" x14ac:dyDescent="0.2">
      <c r="C339" s="395"/>
    </row>
    <row r="340" spans="3:3" ht="15.75" customHeight="1" x14ac:dyDescent="0.2">
      <c r="C340" s="395"/>
    </row>
    <row r="341" spans="3:3" ht="15.75" customHeight="1" x14ac:dyDescent="0.2">
      <c r="C341" s="395"/>
    </row>
    <row r="342" spans="3:3" ht="15.75" customHeight="1" x14ac:dyDescent="0.2">
      <c r="C342" s="395"/>
    </row>
    <row r="343" spans="3:3" ht="15.75" customHeight="1" x14ac:dyDescent="0.2">
      <c r="C343" s="395"/>
    </row>
    <row r="344" spans="3:3" ht="15.75" customHeight="1" x14ac:dyDescent="0.2">
      <c r="C344" s="395"/>
    </row>
    <row r="345" spans="3:3" ht="15.75" customHeight="1" x14ac:dyDescent="0.2">
      <c r="C345" s="395"/>
    </row>
    <row r="346" spans="3:3" ht="15.75" customHeight="1" x14ac:dyDescent="0.2">
      <c r="C346" s="395"/>
    </row>
    <row r="347" spans="3:3" ht="15.75" customHeight="1" x14ac:dyDescent="0.2">
      <c r="C347" s="395"/>
    </row>
    <row r="348" spans="3:3" ht="15.75" customHeight="1" x14ac:dyDescent="0.2">
      <c r="C348" s="395"/>
    </row>
    <row r="349" spans="3:3" ht="15.75" customHeight="1" x14ac:dyDescent="0.2">
      <c r="C349" s="395"/>
    </row>
    <row r="350" spans="3:3" ht="15.75" customHeight="1" x14ac:dyDescent="0.2">
      <c r="C350" s="395"/>
    </row>
    <row r="351" spans="3:3" ht="15.75" customHeight="1" x14ac:dyDescent="0.2">
      <c r="C351" s="395"/>
    </row>
    <row r="352" spans="3:3" ht="15.75" customHeight="1" x14ac:dyDescent="0.2">
      <c r="C352" s="395"/>
    </row>
    <row r="353" spans="3:3" ht="15.75" customHeight="1" x14ac:dyDescent="0.2">
      <c r="C353" s="395"/>
    </row>
    <row r="354" spans="3:3" ht="15.75" customHeight="1" x14ac:dyDescent="0.2">
      <c r="C354" s="395"/>
    </row>
    <row r="355" spans="3:3" ht="15.75" customHeight="1" x14ac:dyDescent="0.2">
      <c r="C355" s="395"/>
    </row>
    <row r="356" spans="3:3" ht="15.75" customHeight="1" x14ac:dyDescent="0.2">
      <c r="C356" s="395"/>
    </row>
    <row r="357" spans="3:3" ht="15.75" customHeight="1" x14ac:dyDescent="0.2">
      <c r="C357" s="395"/>
    </row>
    <row r="358" spans="3:3" ht="15.75" customHeight="1" x14ac:dyDescent="0.2">
      <c r="C358" s="395"/>
    </row>
    <row r="359" spans="3:3" ht="15.75" customHeight="1" x14ac:dyDescent="0.2">
      <c r="C359" s="395"/>
    </row>
    <row r="360" spans="3:3" ht="15.75" customHeight="1" x14ac:dyDescent="0.2">
      <c r="C360" s="395"/>
    </row>
    <row r="361" spans="3:3" ht="15.75" customHeight="1" x14ac:dyDescent="0.2">
      <c r="C361" s="395"/>
    </row>
    <row r="362" spans="3:3" ht="15.75" customHeight="1" x14ac:dyDescent="0.2">
      <c r="C362" s="395"/>
    </row>
    <row r="363" spans="3:3" ht="15.75" customHeight="1" x14ac:dyDescent="0.2">
      <c r="C363" s="395"/>
    </row>
    <row r="364" spans="3:3" ht="15.75" customHeight="1" x14ac:dyDescent="0.2">
      <c r="C364" s="395"/>
    </row>
    <row r="365" spans="3:3" ht="15.75" customHeight="1" x14ac:dyDescent="0.2">
      <c r="C365" s="395"/>
    </row>
    <row r="366" spans="3:3" ht="15.75" customHeight="1" x14ac:dyDescent="0.2">
      <c r="C366" s="395"/>
    </row>
    <row r="367" spans="3:3" ht="15.75" customHeight="1" x14ac:dyDescent="0.2">
      <c r="C367" s="395"/>
    </row>
    <row r="368" spans="3:3" ht="15.75" customHeight="1" x14ac:dyDescent="0.2">
      <c r="C368" s="395"/>
    </row>
    <row r="369" spans="3:3" ht="15.75" customHeight="1" x14ac:dyDescent="0.2">
      <c r="C369" s="395"/>
    </row>
    <row r="370" spans="3:3" ht="15.75" customHeight="1" x14ac:dyDescent="0.2">
      <c r="C370" s="395"/>
    </row>
    <row r="371" spans="3:3" ht="15.75" customHeight="1" x14ac:dyDescent="0.2">
      <c r="C371" s="395"/>
    </row>
    <row r="372" spans="3:3" ht="15.75" customHeight="1" x14ac:dyDescent="0.2">
      <c r="C372" s="395"/>
    </row>
    <row r="373" spans="3:3" ht="15.75" customHeight="1" x14ac:dyDescent="0.2">
      <c r="C373" s="395"/>
    </row>
    <row r="374" spans="3:3" ht="15.75" customHeight="1" x14ac:dyDescent="0.2">
      <c r="C374" s="395"/>
    </row>
    <row r="375" spans="3:3" ht="15.75" customHeight="1" x14ac:dyDescent="0.2">
      <c r="C375" s="395"/>
    </row>
    <row r="376" spans="3:3" ht="15.75" customHeight="1" x14ac:dyDescent="0.2">
      <c r="C376" s="395"/>
    </row>
    <row r="377" spans="3:3" ht="15.75" customHeight="1" x14ac:dyDescent="0.2">
      <c r="C377" s="395"/>
    </row>
    <row r="378" spans="3:3" ht="15.75" customHeight="1" x14ac:dyDescent="0.2">
      <c r="C378" s="395"/>
    </row>
    <row r="379" spans="3:3" ht="15.75" customHeight="1" x14ac:dyDescent="0.2">
      <c r="C379" s="395"/>
    </row>
    <row r="380" spans="3:3" ht="15.75" customHeight="1" x14ac:dyDescent="0.2">
      <c r="C380" s="395"/>
    </row>
    <row r="381" spans="3:3" ht="15.75" customHeight="1" x14ac:dyDescent="0.2">
      <c r="C381" s="395"/>
    </row>
    <row r="382" spans="3:3" ht="15.75" customHeight="1" x14ac:dyDescent="0.2">
      <c r="C382" s="395"/>
    </row>
    <row r="383" spans="3:3" ht="15.75" customHeight="1" x14ac:dyDescent="0.2">
      <c r="C383" s="395"/>
    </row>
    <row r="384" spans="3:3" ht="15.75" customHeight="1" x14ac:dyDescent="0.2">
      <c r="C384" s="395"/>
    </row>
    <row r="385" spans="3:3" ht="15.75" customHeight="1" x14ac:dyDescent="0.2">
      <c r="C385" s="395"/>
    </row>
    <row r="386" spans="3:3" ht="15.75" customHeight="1" x14ac:dyDescent="0.2">
      <c r="C386" s="395"/>
    </row>
    <row r="387" spans="3:3" ht="15.75" customHeight="1" x14ac:dyDescent="0.2">
      <c r="C387" s="395"/>
    </row>
    <row r="388" spans="3:3" ht="15.75" customHeight="1" x14ac:dyDescent="0.2">
      <c r="C388" s="395"/>
    </row>
    <row r="389" spans="3:3" ht="15.75" customHeight="1" x14ac:dyDescent="0.2">
      <c r="C389" s="395"/>
    </row>
    <row r="390" spans="3:3" ht="15.75" customHeight="1" x14ac:dyDescent="0.2">
      <c r="C390" s="395"/>
    </row>
    <row r="391" spans="3:3" ht="15.75" customHeight="1" x14ac:dyDescent="0.2">
      <c r="C391" s="395"/>
    </row>
    <row r="392" spans="3:3" ht="15.75" customHeight="1" x14ac:dyDescent="0.2">
      <c r="C392" s="395"/>
    </row>
    <row r="393" spans="3:3" ht="15.75" customHeight="1" x14ac:dyDescent="0.2">
      <c r="C393" s="395"/>
    </row>
    <row r="394" spans="3:3" ht="15.75" customHeight="1" x14ac:dyDescent="0.2">
      <c r="C394" s="395"/>
    </row>
    <row r="395" spans="3:3" ht="15.75" customHeight="1" x14ac:dyDescent="0.2">
      <c r="C395" s="395"/>
    </row>
    <row r="396" spans="3:3" ht="15.75" customHeight="1" x14ac:dyDescent="0.2">
      <c r="C396" s="395"/>
    </row>
    <row r="397" spans="3:3" ht="15.75" customHeight="1" x14ac:dyDescent="0.2">
      <c r="C397" s="395"/>
    </row>
    <row r="398" spans="3:3" ht="15.75" customHeight="1" x14ac:dyDescent="0.2">
      <c r="C398" s="395"/>
    </row>
    <row r="399" spans="3:3" ht="15.75" customHeight="1" x14ac:dyDescent="0.2">
      <c r="C399" s="395"/>
    </row>
    <row r="400" spans="3:3" ht="15.75" customHeight="1" x14ac:dyDescent="0.2">
      <c r="C400" s="395"/>
    </row>
    <row r="401" spans="3:3" ht="15.75" customHeight="1" x14ac:dyDescent="0.2">
      <c r="C401" s="395"/>
    </row>
    <row r="402" spans="3:3" ht="15.75" customHeight="1" x14ac:dyDescent="0.2">
      <c r="C402" s="395"/>
    </row>
    <row r="403" spans="3:3" ht="15.75" customHeight="1" x14ac:dyDescent="0.2">
      <c r="C403" s="395"/>
    </row>
    <row r="404" spans="3:3" ht="15.75" customHeight="1" x14ac:dyDescent="0.2">
      <c r="C404" s="395"/>
    </row>
    <row r="405" spans="3:3" ht="15.75" customHeight="1" x14ac:dyDescent="0.2">
      <c r="C405" s="395"/>
    </row>
    <row r="406" spans="3:3" ht="15.75" customHeight="1" x14ac:dyDescent="0.2">
      <c r="C406" s="395"/>
    </row>
    <row r="407" spans="3:3" ht="15.75" customHeight="1" x14ac:dyDescent="0.2">
      <c r="C407" s="395"/>
    </row>
    <row r="408" spans="3:3" ht="15.75" customHeight="1" x14ac:dyDescent="0.2">
      <c r="C408" s="395"/>
    </row>
    <row r="409" spans="3:3" ht="15.75" customHeight="1" x14ac:dyDescent="0.2">
      <c r="C409" s="395"/>
    </row>
    <row r="410" spans="3:3" ht="15.75" customHeight="1" x14ac:dyDescent="0.2">
      <c r="C410" s="395"/>
    </row>
    <row r="411" spans="3:3" ht="15.75" customHeight="1" x14ac:dyDescent="0.2">
      <c r="C411" s="395"/>
    </row>
    <row r="412" spans="3:3" ht="15.75" customHeight="1" x14ac:dyDescent="0.2">
      <c r="C412" s="395"/>
    </row>
    <row r="413" spans="3:3" ht="15.75" customHeight="1" x14ac:dyDescent="0.2">
      <c r="C413" s="395"/>
    </row>
    <row r="414" spans="3:3" ht="15.75" customHeight="1" x14ac:dyDescent="0.2">
      <c r="C414" s="395"/>
    </row>
    <row r="415" spans="3:3" ht="15.75" customHeight="1" x14ac:dyDescent="0.2">
      <c r="C415" s="395"/>
    </row>
    <row r="416" spans="3:3" ht="15.75" customHeight="1" x14ac:dyDescent="0.2">
      <c r="C416" s="395"/>
    </row>
    <row r="417" spans="3:3" ht="15.75" customHeight="1" x14ac:dyDescent="0.2">
      <c r="C417" s="395"/>
    </row>
    <row r="418" spans="3:3" ht="15.75" customHeight="1" x14ac:dyDescent="0.2">
      <c r="C418" s="395"/>
    </row>
    <row r="419" spans="3:3" ht="15.75" customHeight="1" x14ac:dyDescent="0.2">
      <c r="C419" s="395"/>
    </row>
    <row r="420" spans="3:3" ht="15.75" customHeight="1" x14ac:dyDescent="0.2">
      <c r="C420" s="395"/>
    </row>
    <row r="421" spans="3:3" ht="15.75" customHeight="1" x14ac:dyDescent="0.2">
      <c r="C421" s="395"/>
    </row>
    <row r="422" spans="3:3" ht="15.75" customHeight="1" x14ac:dyDescent="0.2">
      <c r="C422" s="395"/>
    </row>
    <row r="423" spans="3:3" ht="15.75" customHeight="1" x14ac:dyDescent="0.2">
      <c r="C423" s="395"/>
    </row>
    <row r="424" spans="3:3" ht="15.75" customHeight="1" x14ac:dyDescent="0.2">
      <c r="C424" s="395"/>
    </row>
    <row r="425" spans="3:3" ht="15.75" customHeight="1" x14ac:dyDescent="0.2">
      <c r="C425" s="395"/>
    </row>
    <row r="426" spans="3:3" ht="15.75" customHeight="1" x14ac:dyDescent="0.2">
      <c r="C426" s="395"/>
    </row>
    <row r="427" spans="3:3" ht="15.75" customHeight="1" x14ac:dyDescent="0.2">
      <c r="C427" s="395"/>
    </row>
    <row r="428" spans="3:3" ht="15.75" customHeight="1" x14ac:dyDescent="0.2">
      <c r="C428" s="395"/>
    </row>
    <row r="429" spans="3:3" ht="15.75" customHeight="1" x14ac:dyDescent="0.2">
      <c r="C429" s="395"/>
    </row>
    <row r="430" spans="3:3" ht="15.75" customHeight="1" x14ac:dyDescent="0.2">
      <c r="C430" s="395"/>
    </row>
    <row r="431" spans="3:3" ht="15.75" customHeight="1" x14ac:dyDescent="0.2">
      <c r="C431" s="395"/>
    </row>
    <row r="432" spans="3:3" ht="15.75" customHeight="1" x14ac:dyDescent="0.2">
      <c r="C432" s="395"/>
    </row>
    <row r="433" spans="3:3" ht="15.75" customHeight="1" x14ac:dyDescent="0.2">
      <c r="C433" s="395"/>
    </row>
    <row r="434" spans="3:3" ht="15.75" customHeight="1" x14ac:dyDescent="0.2">
      <c r="C434" s="395"/>
    </row>
    <row r="435" spans="3:3" ht="15.75" customHeight="1" x14ac:dyDescent="0.2">
      <c r="C435" s="395"/>
    </row>
    <row r="436" spans="3:3" ht="15.75" customHeight="1" x14ac:dyDescent="0.2">
      <c r="C436" s="395"/>
    </row>
    <row r="437" spans="3:3" ht="15.75" customHeight="1" x14ac:dyDescent="0.2">
      <c r="C437" s="395"/>
    </row>
    <row r="438" spans="3:3" ht="15.75" customHeight="1" x14ac:dyDescent="0.2">
      <c r="C438" s="395"/>
    </row>
    <row r="439" spans="3:3" ht="15.75" customHeight="1" x14ac:dyDescent="0.2">
      <c r="C439" s="395"/>
    </row>
    <row r="440" spans="3:3" ht="15.75" customHeight="1" x14ac:dyDescent="0.2">
      <c r="C440" s="395"/>
    </row>
    <row r="441" spans="3:3" ht="15.75" customHeight="1" x14ac:dyDescent="0.2">
      <c r="C441" s="395"/>
    </row>
    <row r="442" spans="3:3" ht="15.75" customHeight="1" x14ac:dyDescent="0.2">
      <c r="C442" s="395"/>
    </row>
    <row r="443" spans="3:3" ht="15.75" customHeight="1" x14ac:dyDescent="0.2">
      <c r="C443" s="395"/>
    </row>
    <row r="444" spans="3:3" ht="15.75" customHeight="1" x14ac:dyDescent="0.2">
      <c r="C444" s="395"/>
    </row>
    <row r="445" spans="3:3" ht="15.75" customHeight="1" x14ac:dyDescent="0.2">
      <c r="C445" s="395"/>
    </row>
    <row r="446" spans="3:3" ht="15.75" customHeight="1" x14ac:dyDescent="0.2">
      <c r="C446" s="395"/>
    </row>
    <row r="447" spans="3:3" ht="15.75" customHeight="1" x14ac:dyDescent="0.2">
      <c r="C447" s="395"/>
    </row>
    <row r="448" spans="3:3" ht="15.75" customHeight="1" x14ac:dyDescent="0.2">
      <c r="C448" s="395"/>
    </row>
    <row r="449" spans="3:3" ht="15.75" customHeight="1" x14ac:dyDescent="0.2">
      <c r="C449" s="395"/>
    </row>
    <row r="450" spans="3:3" ht="15.75" customHeight="1" x14ac:dyDescent="0.2">
      <c r="C450" s="395"/>
    </row>
    <row r="451" spans="3:3" ht="15.75" customHeight="1" x14ac:dyDescent="0.2">
      <c r="C451" s="395"/>
    </row>
    <row r="452" spans="3:3" ht="15.75" customHeight="1" x14ac:dyDescent="0.2">
      <c r="C452" s="395"/>
    </row>
    <row r="453" spans="3:3" ht="15.75" customHeight="1" x14ac:dyDescent="0.2">
      <c r="C453" s="395"/>
    </row>
    <row r="454" spans="3:3" ht="15.75" customHeight="1" x14ac:dyDescent="0.2">
      <c r="C454" s="395"/>
    </row>
    <row r="455" spans="3:3" ht="15.75" customHeight="1" x14ac:dyDescent="0.2">
      <c r="C455" s="395"/>
    </row>
    <row r="456" spans="3:3" ht="15.75" customHeight="1" x14ac:dyDescent="0.2">
      <c r="C456" s="395"/>
    </row>
    <row r="457" spans="3:3" ht="15.75" customHeight="1" x14ac:dyDescent="0.2">
      <c r="C457" s="395"/>
    </row>
    <row r="458" spans="3:3" ht="15.75" customHeight="1" x14ac:dyDescent="0.2">
      <c r="C458" s="395"/>
    </row>
    <row r="459" spans="3:3" ht="15.75" customHeight="1" x14ac:dyDescent="0.2">
      <c r="C459" s="395"/>
    </row>
    <row r="460" spans="3:3" ht="15.75" customHeight="1" x14ac:dyDescent="0.2">
      <c r="C460" s="395"/>
    </row>
    <row r="461" spans="3:3" ht="15.75" customHeight="1" x14ac:dyDescent="0.2">
      <c r="C461" s="395"/>
    </row>
    <row r="462" spans="3:3" ht="15.75" customHeight="1" x14ac:dyDescent="0.2">
      <c r="C462" s="395"/>
    </row>
    <row r="463" spans="3:3" ht="15.75" customHeight="1" x14ac:dyDescent="0.2">
      <c r="C463" s="395"/>
    </row>
    <row r="464" spans="3:3" ht="15.75" customHeight="1" x14ac:dyDescent="0.2">
      <c r="C464" s="395"/>
    </row>
    <row r="465" spans="3:3" ht="15.75" customHeight="1" x14ac:dyDescent="0.2">
      <c r="C465" s="395"/>
    </row>
    <row r="466" spans="3:3" ht="15.75" customHeight="1" x14ac:dyDescent="0.2">
      <c r="C466" s="395"/>
    </row>
    <row r="467" spans="3:3" ht="15.75" customHeight="1" x14ac:dyDescent="0.2">
      <c r="C467" s="395"/>
    </row>
    <row r="468" spans="3:3" ht="15.75" customHeight="1" x14ac:dyDescent="0.2">
      <c r="C468" s="395"/>
    </row>
    <row r="469" spans="3:3" ht="15.75" customHeight="1" x14ac:dyDescent="0.2">
      <c r="C469" s="395"/>
    </row>
    <row r="470" spans="3:3" ht="15.75" customHeight="1" x14ac:dyDescent="0.2">
      <c r="C470" s="395"/>
    </row>
    <row r="471" spans="3:3" ht="15.75" customHeight="1" x14ac:dyDescent="0.2">
      <c r="C471" s="395"/>
    </row>
    <row r="472" spans="3:3" ht="15.75" customHeight="1" x14ac:dyDescent="0.2">
      <c r="C472" s="395"/>
    </row>
    <row r="473" spans="3:3" ht="15.75" customHeight="1" x14ac:dyDescent="0.2">
      <c r="C473" s="395"/>
    </row>
    <row r="474" spans="3:3" ht="15.75" customHeight="1" x14ac:dyDescent="0.2">
      <c r="C474" s="395"/>
    </row>
    <row r="475" spans="3:3" ht="15.75" customHeight="1" x14ac:dyDescent="0.2">
      <c r="C475" s="395"/>
    </row>
    <row r="476" spans="3:3" ht="15.75" customHeight="1" x14ac:dyDescent="0.2">
      <c r="C476" s="395"/>
    </row>
    <row r="477" spans="3:3" ht="15.75" customHeight="1" x14ac:dyDescent="0.2">
      <c r="C477" s="395"/>
    </row>
    <row r="478" spans="3:3" ht="15.75" customHeight="1" x14ac:dyDescent="0.2">
      <c r="C478" s="395"/>
    </row>
    <row r="479" spans="3:3" ht="15.75" customHeight="1" x14ac:dyDescent="0.2">
      <c r="C479" s="395"/>
    </row>
    <row r="480" spans="3:3" ht="15.75" customHeight="1" x14ac:dyDescent="0.2">
      <c r="C480" s="395"/>
    </row>
    <row r="481" spans="3:3" ht="15.75" customHeight="1" x14ac:dyDescent="0.2">
      <c r="C481" s="395"/>
    </row>
    <row r="482" spans="3:3" ht="15.75" customHeight="1" x14ac:dyDescent="0.2">
      <c r="C482" s="395"/>
    </row>
    <row r="483" spans="3:3" ht="15.75" customHeight="1" x14ac:dyDescent="0.2">
      <c r="C483" s="395"/>
    </row>
    <row r="484" spans="3:3" ht="15.75" customHeight="1" x14ac:dyDescent="0.2">
      <c r="C484" s="395"/>
    </row>
    <row r="485" spans="3:3" ht="15.75" customHeight="1" x14ac:dyDescent="0.2">
      <c r="C485" s="395"/>
    </row>
    <row r="486" spans="3:3" ht="15.75" customHeight="1" x14ac:dyDescent="0.2">
      <c r="C486" s="395"/>
    </row>
    <row r="487" spans="3:3" ht="15.75" customHeight="1" x14ac:dyDescent="0.2">
      <c r="C487" s="395"/>
    </row>
    <row r="488" spans="3:3" ht="15.75" customHeight="1" x14ac:dyDescent="0.2">
      <c r="C488" s="395"/>
    </row>
    <row r="489" spans="3:3" ht="15.75" customHeight="1" x14ac:dyDescent="0.2">
      <c r="C489" s="395"/>
    </row>
    <row r="490" spans="3:3" ht="15.75" customHeight="1" x14ac:dyDescent="0.2">
      <c r="C490" s="395"/>
    </row>
    <row r="491" spans="3:3" ht="15.75" customHeight="1" x14ac:dyDescent="0.2">
      <c r="C491" s="395"/>
    </row>
    <row r="492" spans="3:3" ht="15.75" customHeight="1" x14ac:dyDescent="0.2">
      <c r="C492" s="395"/>
    </row>
    <row r="493" spans="3:3" ht="15.75" customHeight="1" x14ac:dyDescent="0.2">
      <c r="C493" s="395"/>
    </row>
    <row r="494" spans="3:3" ht="15.75" customHeight="1" x14ac:dyDescent="0.2">
      <c r="C494" s="395"/>
    </row>
    <row r="495" spans="3:3" ht="15.75" customHeight="1" x14ac:dyDescent="0.2">
      <c r="C495" s="395"/>
    </row>
    <row r="496" spans="3:3" ht="15.75" customHeight="1" x14ac:dyDescent="0.2">
      <c r="C496" s="395"/>
    </row>
    <row r="497" spans="3:3" ht="15.75" customHeight="1" x14ac:dyDescent="0.2">
      <c r="C497" s="395"/>
    </row>
    <row r="498" spans="3:3" ht="15.75" customHeight="1" x14ac:dyDescent="0.2">
      <c r="C498" s="395"/>
    </row>
    <row r="499" spans="3:3" ht="15.75" customHeight="1" x14ac:dyDescent="0.2">
      <c r="C499" s="395"/>
    </row>
    <row r="500" spans="3:3" ht="15.75" customHeight="1" x14ac:dyDescent="0.2">
      <c r="C500" s="395"/>
    </row>
    <row r="501" spans="3:3" ht="15.75" customHeight="1" x14ac:dyDescent="0.2">
      <c r="C501" s="395"/>
    </row>
    <row r="502" spans="3:3" ht="15.75" customHeight="1" x14ac:dyDescent="0.2">
      <c r="C502" s="395"/>
    </row>
    <row r="503" spans="3:3" ht="15.75" customHeight="1" x14ac:dyDescent="0.2">
      <c r="C503" s="395"/>
    </row>
    <row r="504" spans="3:3" ht="15.75" customHeight="1" x14ac:dyDescent="0.2">
      <c r="C504" s="395"/>
    </row>
    <row r="505" spans="3:3" ht="15.75" customHeight="1" x14ac:dyDescent="0.2">
      <c r="C505" s="395"/>
    </row>
    <row r="506" spans="3:3" ht="15.75" customHeight="1" x14ac:dyDescent="0.2">
      <c r="C506" s="395"/>
    </row>
    <row r="507" spans="3:3" ht="15.75" customHeight="1" x14ac:dyDescent="0.2">
      <c r="C507" s="395"/>
    </row>
    <row r="508" spans="3:3" ht="15.75" customHeight="1" x14ac:dyDescent="0.2">
      <c r="C508" s="395"/>
    </row>
    <row r="509" spans="3:3" ht="15.75" customHeight="1" x14ac:dyDescent="0.2">
      <c r="C509" s="395"/>
    </row>
    <row r="510" spans="3:3" ht="15.75" customHeight="1" x14ac:dyDescent="0.2">
      <c r="C510" s="395"/>
    </row>
    <row r="511" spans="3:3" ht="15.75" customHeight="1" x14ac:dyDescent="0.2">
      <c r="C511" s="395"/>
    </row>
    <row r="512" spans="3:3" ht="15.75" customHeight="1" x14ac:dyDescent="0.2">
      <c r="C512" s="395"/>
    </row>
    <row r="513" spans="3:3" ht="15.75" customHeight="1" x14ac:dyDescent="0.2">
      <c r="C513" s="395"/>
    </row>
    <row r="514" spans="3:3" ht="15.75" customHeight="1" x14ac:dyDescent="0.2">
      <c r="C514" s="395"/>
    </row>
    <row r="515" spans="3:3" ht="15.75" customHeight="1" x14ac:dyDescent="0.2">
      <c r="C515" s="395"/>
    </row>
    <row r="516" spans="3:3" ht="15.75" customHeight="1" x14ac:dyDescent="0.2">
      <c r="C516" s="395"/>
    </row>
    <row r="517" spans="3:3" ht="15.75" customHeight="1" x14ac:dyDescent="0.2">
      <c r="C517" s="395"/>
    </row>
    <row r="518" spans="3:3" ht="15.75" customHeight="1" x14ac:dyDescent="0.2">
      <c r="C518" s="395"/>
    </row>
    <row r="519" spans="3:3" ht="15.75" customHeight="1" x14ac:dyDescent="0.2">
      <c r="C519" s="395"/>
    </row>
    <row r="520" spans="3:3" ht="15.75" customHeight="1" x14ac:dyDescent="0.2">
      <c r="C520" s="395"/>
    </row>
    <row r="521" spans="3:3" ht="15.75" customHeight="1" x14ac:dyDescent="0.2">
      <c r="C521" s="395"/>
    </row>
    <row r="522" spans="3:3" ht="15.75" customHeight="1" x14ac:dyDescent="0.2">
      <c r="C522" s="395"/>
    </row>
    <row r="523" spans="3:3" ht="15.75" customHeight="1" x14ac:dyDescent="0.2">
      <c r="C523" s="395"/>
    </row>
    <row r="524" spans="3:3" ht="15.75" customHeight="1" x14ac:dyDescent="0.2">
      <c r="C524" s="395"/>
    </row>
    <row r="525" spans="3:3" ht="15.75" customHeight="1" x14ac:dyDescent="0.2">
      <c r="C525" s="395"/>
    </row>
    <row r="526" spans="3:3" ht="15.75" customHeight="1" x14ac:dyDescent="0.2">
      <c r="C526" s="395"/>
    </row>
    <row r="527" spans="3:3" ht="15.75" customHeight="1" x14ac:dyDescent="0.2">
      <c r="C527" s="395"/>
    </row>
    <row r="528" spans="3:3" ht="15.75" customHeight="1" x14ac:dyDescent="0.2">
      <c r="C528" s="395"/>
    </row>
    <row r="529" spans="3:3" ht="15.75" customHeight="1" x14ac:dyDescent="0.2">
      <c r="C529" s="395"/>
    </row>
    <row r="530" spans="3:3" ht="15.75" customHeight="1" x14ac:dyDescent="0.2">
      <c r="C530" s="395"/>
    </row>
    <row r="531" spans="3:3" ht="15.75" customHeight="1" x14ac:dyDescent="0.2">
      <c r="C531" s="395"/>
    </row>
    <row r="532" spans="3:3" ht="15.75" customHeight="1" x14ac:dyDescent="0.2">
      <c r="C532" s="395"/>
    </row>
    <row r="533" spans="3:3" ht="15.75" customHeight="1" x14ac:dyDescent="0.2">
      <c r="C533" s="395"/>
    </row>
    <row r="534" spans="3:3" ht="15.75" customHeight="1" x14ac:dyDescent="0.2">
      <c r="C534" s="395"/>
    </row>
    <row r="535" spans="3:3" ht="15.75" customHeight="1" x14ac:dyDescent="0.2">
      <c r="C535" s="395"/>
    </row>
    <row r="536" spans="3:3" ht="15.75" customHeight="1" x14ac:dyDescent="0.2">
      <c r="C536" s="395"/>
    </row>
    <row r="537" spans="3:3" ht="15.75" customHeight="1" x14ac:dyDescent="0.2">
      <c r="C537" s="395"/>
    </row>
    <row r="538" spans="3:3" ht="15.75" customHeight="1" x14ac:dyDescent="0.2">
      <c r="C538" s="395"/>
    </row>
    <row r="539" spans="3:3" ht="15.75" customHeight="1" x14ac:dyDescent="0.2">
      <c r="C539" s="395"/>
    </row>
    <row r="540" spans="3:3" ht="15.75" customHeight="1" x14ac:dyDescent="0.2">
      <c r="C540" s="395"/>
    </row>
    <row r="541" spans="3:3" ht="15.75" customHeight="1" x14ac:dyDescent="0.2">
      <c r="C541" s="395"/>
    </row>
    <row r="542" spans="3:3" ht="15.75" customHeight="1" x14ac:dyDescent="0.2">
      <c r="C542" s="395"/>
    </row>
    <row r="543" spans="3:3" ht="15.75" customHeight="1" x14ac:dyDescent="0.2">
      <c r="C543" s="395"/>
    </row>
    <row r="544" spans="3:3" ht="15.75" customHeight="1" x14ac:dyDescent="0.2">
      <c r="C544" s="395"/>
    </row>
    <row r="545" spans="3:3" ht="15.75" customHeight="1" x14ac:dyDescent="0.2">
      <c r="C545" s="395"/>
    </row>
    <row r="546" spans="3:3" ht="15.75" customHeight="1" x14ac:dyDescent="0.2">
      <c r="C546" s="395"/>
    </row>
    <row r="547" spans="3:3" ht="15.75" customHeight="1" x14ac:dyDescent="0.2">
      <c r="C547" s="395"/>
    </row>
    <row r="548" spans="3:3" ht="15.75" customHeight="1" x14ac:dyDescent="0.2">
      <c r="C548" s="395"/>
    </row>
    <row r="549" spans="3:3" ht="15.75" customHeight="1" x14ac:dyDescent="0.2">
      <c r="C549" s="395"/>
    </row>
    <row r="550" spans="3:3" ht="15.75" customHeight="1" x14ac:dyDescent="0.2">
      <c r="C550" s="395"/>
    </row>
    <row r="551" spans="3:3" ht="15.75" customHeight="1" x14ac:dyDescent="0.2">
      <c r="C551" s="395"/>
    </row>
    <row r="552" spans="3:3" ht="15.75" customHeight="1" x14ac:dyDescent="0.2">
      <c r="C552" s="395"/>
    </row>
    <row r="553" spans="3:3" ht="15.75" customHeight="1" x14ac:dyDescent="0.2">
      <c r="C553" s="395"/>
    </row>
    <row r="554" spans="3:3" ht="15.75" customHeight="1" x14ac:dyDescent="0.2">
      <c r="C554" s="395"/>
    </row>
    <row r="555" spans="3:3" ht="15.75" customHeight="1" x14ac:dyDescent="0.2">
      <c r="C555" s="395"/>
    </row>
    <row r="556" spans="3:3" ht="15.75" customHeight="1" x14ac:dyDescent="0.2">
      <c r="C556" s="395"/>
    </row>
    <row r="557" spans="3:3" ht="15.75" customHeight="1" x14ac:dyDescent="0.2">
      <c r="C557" s="395"/>
    </row>
    <row r="558" spans="3:3" ht="15.75" customHeight="1" x14ac:dyDescent="0.2">
      <c r="C558" s="395"/>
    </row>
    <row r="559" spans="3:3" ht="15.75" customHeight="1" x14ac:dyDescent="0.2">
      <c r="C559" s="395"/>
    </row>
    <row r="560" spans="3:3" ht="15.75" customHeight="1" x14ac:dyDescent="0.2">
      <c r="C560" s="395"/>
    </row>
    <row r="561" spans="3:3" ht="15.75" customHeight="1" x14ac:dyDescent="0.2">
      <c r="C561" s="395"/>
    </row>
    <row r="562" spans="3:3" ht="15.75" customHeight="1" x14ac:dyDescent="0.2">
      <c r="C562" s="395"/>
    </row>
    <row r="563" spans="3:3" ht="15.75" customHeight="1" x14ac:dyDescent="0.2">
      <c r="C563" s="395"/>
    </row>
    <row r="564" spans="3:3" ht="15.75" customHeight="1" x14ac:dyDescent="0.2">
      <c r="C564" s="395"/>
    </row>
    <row r="565" spans="3:3" ht="15.75" customHeight="1" x14ac:dyDescent="0.2">
      <c r="C565" s="395"/>
    </row>
    <row r="566" spans="3:3" ht="15.75" customHeight="1" x14ac:dyDescent="0.2">
      <c r="C566" s="395"/>
    </row>
    <row r="567" spans="3:3" ht="15.75" customHeight="1" x14ac:dyDescent="0.2">
      <c r="C567" s="395"/>
    </row>
    <row r="568" spans="3:3" ht="15.75" customHeight="1" x14ac:dyDescent="0.2">
      <c r="C568" s="395"/>
    </row>
    <row r="569" spans="3:3" ht="15.75" customHeight="1" x14ac:dyDescent="0.2">
      <c r="C569" s="395"/>
    </row>
    <row r="570" spans="3:3" ht="15.75" customHeight="1" x14ac:dyDescent="0.2">
      <c r="C570" s="395"/>
    </row>
    <row r="571" spans="3:3" ht="15.75" customHeight="1" x14ac:dyDescent="0.2">
      <c r="C571" s="395"/>
    </row>
    <row r="572" spans="3:3" ht="15.75" customHeight="1" x14ac:dyDescent="0.2">
      <c r="C572" s="395"/>
    </row>
    <row r="573" spans="3:3" ht="15.75" customHeight="1" x14ac:dyDescent="0.2">
      <c r="C573" s="395"/>
    </row>
    <row r="574" spans="3:3" ht="15.75" customHeight="1" x14ac:dyDescent="0.2">
      <c r="C574" s="395"/>
    </row>
    <row r="575" spans="3:3" ht="15.75" customHeight="1" x14ac:dyDescent="0.2">
      <c r="C575" s="395"/>
    </row>
    <row r="576" spans="3:3" ht="15.75" customHeight="1" x14ac:dyDescent="0.2">
      <c r="C576" s="395"/>
    </row>
    <row r="577" spans="3:3" ht="15.75" customHeight="1" x14ac:dyDescent="0.2">
      <c r="C577" s="395"/>
    </row>
    <row r="578" spans="3:3" ht="15.75" customHeight="1" x14ac:dyDescent="0.2">
      <c r="C578" s="395"/>
    </row>
    <row r="579" spans="3:3" ht="15.75" customHeight="1" x14ac:dyDescent="0.2">
      <c r="C579" s="395"/>
    </row>
    <row r="580" spans="3:3" ht="15.75" customHeight="1" x14ac:dyDescent="0.2">
      <c r="C580" s="395"/>
    </row>
    <row r="581" spans="3:3" ht="15.75" customHeight="1" x14ac:dyDescent="0.2">
      <c r="C581" s="395"/>
    </row>
    <row r="582" spans="3:3" ht="15.75" customHeight="1" x14ac:dyDescent="0.2">
      <c r="C582" s="395"/>
    </row>
    <row r="583" spans="3:3" ht="15.75" customHeight="1" x14ac:dyDescent="0.2">
      <c r="C583" s="395"/>
    </row>
    <row r="584" spans="3:3" ht="15.75" customHeight="1" x14ac:dyDescent="0.2">
      <c r="C584" s="395"/>
    </row>
    <row r="585" spans="3:3" ht="15.75" customHeight="1" x14ac:dyDescent="0.2">
      <c r="C585" s="395"/>
    </row>
    <row r="586" spans="3:3" ht="15.75" customHeight="1" x14ac:dyDescent="0.2">
      <c r="C586" s="395"/>
    </row>
    <row r="587" spans="3:3" ht="15.75" customHeight="1" x14ac:dyDescent="0.2">
      <c r="C587" s="395"/>
    </row>
    <row r="588" spans="3:3" ht="15.75" customHeight="1" x14ac:dyDescent="0.2">
      <c r="C588" s="395"/>
    </row>
    <row r="589" spans="3:3" ht="15.75" customHeight="1" x14ac:dyDescent="0.2">
      <c r="C589" s="395"/>
    </row>
    <row r="590" spans="3:3" ht="15.75" customHeight="1" x14ac:dyDescent="0.2">
      <c r="C590" s="395"/>
    </row>
    <row r="591" spans="3:3" ht="15.75" customHeight="1" x14ac:dyDescent="0.2">
      <c r="C591" s="395"/>
    </row>
    <row r="592" spans="3:3" ht="15.75" customHeight="1" x14ac:dyDescent="0.2">
      <c r="C592" s="395"/>
    </row>
    <row r="593" spans="3:3" ht="15.75" customHeight="1" x14ac:dyDescent="0.2">
      <c r="C593" s="395"/>
    </row>
    <row r="594" spans="3:3" ht="15.75" customHeight="1" x14ac:dyDescent="0.2">
      <c r="C594" s="395"/>
    </row>
    <row r="595" spans="3:3" ht="15.75" customHeight="1" x14ac:dyDescent="0.2">
      <c r="C595" s="395"/>
    </row>
    <row r="596" spans="3:3" ht="15.75" customHeight="1" x14ac:dyDescent="0.2">
      <c r="C596" s="395"/>
    </row>
    <row r="597" spans="3:3" ht="15.75" customHeight="1" x14ac:dyDescent="0.2">
      <c r="C597" s="395"/>
    </row>
    <row r="598" spans="3:3" ht="15.75" customHeight="1" x14ac:dyDescent="0.2">
      <c r="C598" s="395"/>
    </row>
    <row r="599" spans="3:3" ht="15.75" customHeight="1" x14ac:dyDescent="0.2">
      <c r="C599" s="395"/>
    </row>
    <row r="600" spans="3:3" ht="15.75" customHeight="1" x14ac:dyDescent="0.2">
      <c r="C600" s="395"/>
    </row>
    <row r="601" spans="3:3" ht="15.75" customHeight="1" x14ac:dyDescent="0.2">
      <c r="C601" s="395"/>
    </row>
    <row r="602" spans="3:3" ht="15.75" customHeight="1" x14ac:dyDescent="0.2">
      <c r="C602" s="395"/>
    </row>
    <row r="603" spans="3:3" ht="15.75" customHeight="1" x14ac:dyDescent="0.2">
      <c r="C603" s="395"/>
    </row>
    <row r="604" spans="3:3" ht="15.75" customHeight="1" x14ac:dyDescent="0.2">
      <c r="C604" s="395"/>
    </row>
    <row r="605" spans="3:3" ht="15.75" customHeight="1" x14ac:dyDescent="0.2">
      <c r="C605" s="395"/>
    </row>
    <row r="606" spans="3:3" ht="15.75" customHeight="1" x14ac:dyDescent="0.2">
      <c r="C606" s="395"/>
    </row>
    <row r="607" spans="3:3" ht="15.75" customHeight="1" x14ac:dyDescent="0.2">
      <c r="C607" s="395"/>
    </row>
    <row r="608" spans="3:3" ht="15.75" customHeight="1" x14ac:dyDescent="0.2">
      <c r="C608" s="395"/>
    </row>
    <row r="609" spans="3:3" ht="15.75" customHeight="1" x14ac:dyDescent="0.2">
      <c r="C609" s="395"/>
    </row>
    <row r="610" spans="3:3" ht="15.75" customHeight="1" x14ac:dyDescent="0.2">
      <c r="C610" s="395"/>
    </row>
    <row r="611" spans="3:3" ht="15.75" customHeight="1" x14ac:dyDescent="0.2">
      <c r="C611" s="395"/>
    </row>
    <row r="612" spans="3:3" ht="15.75" customHeight="1" x14ac:dyDescent="0.2">
      <c r="C612" s="395"/>
    </row>
    <row r="613" spans="3:3" ht="15.75" customHeight="1" x14ac:dyDescent="0.2">
      <c r="C613" s="395"/>
    </row>
    <row r="614" spans="3:3" ht="15.75" customHeight="1" x14ac:dyDescent="0.2">
      <c r="C614" s="395"/>
    </row>
    <row r="615" spans="3:3" ht="15.75" customHeight="1" x14ac:dyDescent="0.2">
      <c r="C615" s="395"/>
    </row>
    <row r="616" spans="3:3" ht="15.75" customHeight="1" x14ac:dyDescent="0.2">
      <c r="C616" s="395"/>
    </row>
    <row r="617" spans="3:3" ht="15.75" customHeight="1" x14ac:dyDescent="0.2"/>
    <row r="618" spans="3:3" ht="15.75" customHeight="1" x14ac:dyDescent="0.2"/>
    <row r="619" spans="3:3" ht="15.75" customHeight="1" x14ac:dyDescent="0.2"/>
    <row r="620" spans="3:3" ht="15.75" customHeight="1" x14ac:dyDescent="0.2"/>
    <row r="621" spans="3:3" ht="15.75" customHeight="1" x14ac:dyDescent="0.2"/>
    <row r="622" spans="3:3" ht="15.75" customHeight="1" x14ac:dyDescent="0.2"/>
    <row r="623" spans="3:3" ht="15.75" customHeight="1" x14ac:dyDescent="0.2"/>
    <row r="624" spans="3:3"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B2:I2"/>
    <mergeCell ref="D3:F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H1000"/>
  <sheetViews>
    <sheetView workbookViewId="0">
      <selection sqref="A1:H1000"/>
    </sheetView>
  </sheetViews>
  <sheetFormatPr defaultColWidth="12.5703125" defaultRowHeight="15" customHeight="1" x14ac:dyDescent="0.2"/>
  <cols>
    <col min="1" max="1" width="15.5703125" customWidth="1"/>
    <col min="2" max="2" width="16.140625" customWidth="1"/>
    <col min="3" max="3" width="19.28515625" customWidth="1"/>
    <col min="4" max="4" width="12.5703125" customWidth="1"/>
    <col min="5" max="5" width="14" customWidth="1"/>
    <col min="6" max="6" width="15" customWidth="1"/>
  </cols>
  <sheetData>
    <row r="1" spans="1:8" ht="15.75" customHeight="1" x14ac:dyDescent="0.2">
      <c r="A1" s="327"/>
      <c r="B1" s="327"/>
      <c r="C1" s="327"/>
      <c r="D1" s="327"/>
      <c r="E1" s="327"/>
      <c r="F1" s="396"/>
      <c r="G1" s="25"/>
    </row>
    <row r="2" spans="1:8" ht="15.75" customHeight="1" x14ac:dyDescent="0.2">
      <c r="A2" s="327"/>
      <c r="B2" s="327"/>
      <c r="C2" s="327"/>
      <c r="D2" s="327"/>
      <c r="E2" s="327"/>
      <c r="F2" s="327"/>
      <c r="G2" s="25"/>
    </row>
    <row r="3" spans="1:8" ht="15.75" customHeight="1" x14ac:dyDescent="0.2">
      <c r="A3" s="327"/>
      <c r="B3" s="327"/>
      <c r="C3" s="327"/>
      <c r="D3" s="327"/>
      <c r="E3" s="327"/>
      <c r="F3" s="327"/>
      <c r="G3" s="25"/>
    </row>
    <row r="4" spans="1:8" ht="15.75" customHeight="1" x14ac:dyDescent="0.2">
      <c r="A4" s="327"/>
      <c r="B4" s="327"/>
      <c r="C4" s="327"/>
      <c r="D4" s="327"/>
      <c r="E4" s="327"/>
      <c r="F4" s="327"/>
      <c r="H4" s="25"/>
    </row>
    <row r="5" spans="1:8" ht="15.75" customHeight="1" x14ac:dyDescent="0.2">
      <c r="A5" s="327"/>
      <c r="B5" s="327"/>
      <c r="C5" s="327"/>
      <c r="D5" s="327"/>
      <c r="E5" s="327"/>
      <c r="F5" s="327"/>
    </row>
    <row r="6" spans="1:8" ht="15.75" customHeight="1" x14ac:dyDescent="0.2">
      <c r="A6" s="327"/>
      <c r="B6" s="327"/>
      <c r="C6" s="327"/>
      <c r="D6" s="327"/>
      <c r="E6" s="327"/>
      <c r="F6" s="327"/>
    </row>
    <row r="7" spans="1:8" ht="15.75" customHeight="1" x14ac:dyDescent="0.2">
      <c r="A7" s="327"/>
      <c r="B7" s="327"/>
      <c r="C7" s="327"/>
      <c r="D7" s="327"/>
      <c r="E7" s="327"/>
      <c r="F7" s="327"/>
    </row>
    <row r="8" spans="1:8" ht="15.75" customHeight="1" x14ac:dyDescent="0.2">
      <c r="A8" s="327"/>
      <c r="B8" s="327"/>
      <c r="C8" s="327"/>
      <c r="D8" s="327"/>
      <c r="E8" s="327"/>
      <c r="F8" s="327"/>
    </row>
    <row r="9" spans="1:8" ht="15.75" customHeight="1" x14ac:dyDescent="0.2">
      <c r="A9" s="327"/>
      <c r="B9" s="327"/>
      <c r="C9" s="327"/>
      <c r="D9" s="327"/>
      <c r="E9" s="327"/>
      <c r="F9" s="327"/>
    </row>
    <row r="10" spans="1:8" ht="15.75" customHeight="1" x14ac:dyDescent="0.2">
      <c r="A10" s="327"/>
      <c r="B10" s="327"/>
      <c r="C10" s="327"/>
      <c r="D10" s="327"/>
      <c r="E10" s="327"/>
      <c r="F10" s="327"/>
    </row>
    <row r="11" spans="1:8" ht="15.75" customHeight="1" x14ac:dyDescent="0.2">
      <c r="A11" s="327"/>
      <c r="B11" s="327"/>
      <c r="C11" s="327"/>
      <c r="D11" s="327"/>
      <c r="E11" s="327"/>
      <c r="F11" s="327"/>
    </row>
    <row r="12" spans="1:8" ht="15.75" customHeight="1" x14ac:dyDescent="0.2">
      <c r="A12" s="327"/>
      <c r="B12" s="327"/>
      <c r="C12" s="327"/>
      <c r="D12" s="327"/>
      <c r="E12" s="327"/>
      <c r="F12" s="327"/>
    </row>
    <row r="13" spans="1:8" ht="15.75" customHeight="1" x14ac:dyDescent="0.2">
      <c r="A13" s="327"/>
      <c r="B13" s="327"/>
      <c r="C13" s="327"/>
      <c r="D13" s="327"/>
      <c r="E13" s="327"/>
      <c r="F13" s="327"/>
    </row>
    <row r="14" spans="1:8" ht="15.75" customHeight="1" x14ac:dyDescent="0.2">
      <c r="A14" s="327"/>
      <c r="B14" s="327"/>
      <c r="C14" s="327"/>
      <c r="D14" s="327"/>
      <c r="E14" s="327"/>
      <c r="F14" s="327"/>
    </row>
    <row r="15" spans="1:8" ht="15.75" customHeight="1" x14ac:dyDescent="0.2">
      <c r="A15" s="327"/>
      <c r="B15" s="327"/>
      <c r="C15" s="327"/>
      <c r="D15" s="327"/>
      <c r="E15" s="327"/>
      <c r="F15" s="327"/>
    </row>
    <row r="16" spans="1:8" ht="15.75" customHeight="1" x14ac:dyDescent="0.2">
      <c r="A16" s="327"/>
      <c r="B16" s="327"/>
      <c r="C16" s="327"/>
      <c r="D16" s="327"/>
      <c r="E16" s="327"/>
      <c r="F16" s="327"/>
    </row>
    <row r="17" spans="1:6" ht="15.75" customHeight="1" x14ac:dyDescent="0.2">
      <c r="A17" s="327"/>
      <c r="B17" s="327"/>
      <c r="C17" s="327"/>
      <c r="D17" s="327"/>
      <c r="E17" s="327"/>
      <c r="F17" s="327"/>
    </row>
    <row r="18" spans="1:6" ht="15.75" customHeight="1" x14ac:dyDescent="0.2">
      <c r="A18" s="327"/>
      <c r="B18" s="327"/>
      <c r="C18" s="327"/>
      <c r="D18" s="327"/>
      <c r="E18" s="327"/>
      <c r="F18" s="327"/>
    </row>
    <row r="19" spans="1:6" ht="15.75" customHeight="1" x14ac:dyDescent="0.2">
      <c r="A19" s="327"/>
      <c r="B19" s="327"/>
      <c r="C19" s="327"/>
      <c r="D19" s="327"/>
      <c r="E19" s="327"/>
      <c r="F19" s="327"/>
    </row>
    <row r="20" spans="1:6" ht="15.75" customHeight="1" x14ac:dyDescent="0.2">
      <c r="A20" s="327"/>
      <c r="B20" s="327"/>
      <c r="C20" s="327"/>
      <c r="D20" s="327"/>
      <c r="E20" s="327"/>
      <c r="F20" s="327"/>
    </row>
    <row r="21" spans="1:6" ht="15.75" customHeight="1" x14ac:dyDescent="0.2">
      <c r="A21" s="327"/>
      <c r="B21" s="327"/>
      <c r="C21" s="327"/>
      <c r="D21" s="327"/>
      <c r="E21" s="327"/>
      <c r="F21" s="327"/>
    </row>
    <row r="22" spans="1:6" ht="15.75" customHeight="1" x14ac:dyDescent="0.2">
      <c r="A22" s="327"/>
      <c r="B22" s="327"/>
      <c r="C22" s="327"/>
      <c r="D22" s="327"/>
      <c r="E22" s="327"/>
      <c r="F22" s="327"/>
    </row>
    <row r="23" spans="1:6" ht="15.75" customHeight="1" x14ac:dyDescent="0.2">
      <c r="A23" s="327"/>
      <c r="B23" s="327"/>
      <c r="C23" s="327"/>
      <c r="D23" s="327"/>
      <c r="E23" s="327"/>
      <c r="F23" s="327"/>
    </row>
    <row r="24" spans="1:6" ht="15.75" customHeight="1" x14ac:dyDescent="0.2">
      <c r="A24" s="327"/>
      <c r="B24" s="327"/>
      <c r="C24" s="327"/>
      <c r="D24" s="327"/>
      <c r="E24" s="327"/>
      <c r="F24" s="327"/>
    </row>
    <row r="25" spans="1:6" ht="15.75" customHeight="1" x14ac:dyDescent="0.2">
      <c r="A25" s="327"/>
      <c r="B25" s="327"/>
      <c r="C25" s="327"/>
      <c r="D25" s="327"/>
      <c r="E25" s="327"/>
      <c r="F25" s="327"/>
    </row>
    <row r="26" spans="1:6" ht="15.75" customHeight="1" x14ac:dyDescent="0.2">
      <c r="A26" s="327"/>
      <c r="B26" s="327"/>
      <c r="C26" s="327"/>
      <c r="D26" s="327"/>
      <c r="E26" s="327"/>
      <c r="F26" s="327"/>
    </row>
    <row r="27" spans="1:6" ht="15.75" customHeight="1" x14ac:dyDescent="0.2">
      <c r="A27" s="327"/>
      <c r="B27" s="327"/>
      <c r="C27" s="327"/>
      <c r="D27" s="327"/>
      <c r="E27" s="327"/>
      <c r="F27" s="327"/>
    </row>
    <row r="28" spans="1:6" ht="15.75" customHeight="1" x14ac:dyDescent="0.2">
      <c r="A28" s="327"/>
      <c r="B28" s="327"/>
      <c r="C28" s="327"/>
      <c r="D28" s="327"/>
      <c r="E28" s="327"/>
      <c r="F28" s="327"/>
    </row>
    <row r="29" spans="1:6" ht="15.75" customHeight="1" x14ac:dyDescent="0.2">
      <c r="A29" s="327"/>
      <c r="B29" s="327"/>
      <c r="C29" s="327"/>
      <c r="D29" s="327"/>
      <c r="E29" s="327"/>
      <c r="F29" s="327"/>
    </row>
    <row r="30" spans="1:6" ht="15.75" customHeight="1" x14ac:dyDescent="0.2">
      <c r="A30" s="327"/>
      <c r="B30" s="327"/>
      <c r="C30" s="327"/>
      <c r="D30" s="327"/>
      <c r="E30" s="327"/>
      <c r="F30" s="327"/>
    </row>
    <row r="31" spans="1:6" ht="15.75" customHeight="1" x14ac:dyDescent="0.2">
      <c r="A31" s="327"/>
      <c r="B31" s="327"/>
      <c r="C31" s="327"/>
      <c r="D31" s="327"/>
      <c r="E31" s="327"/>
      <c r="F31" s="327"/>
    </row>
    <row r="32" spans="1:6" ht="15.75" customHeight="1" x14ac:dyDescent="0.2">
      <c r="A32" s="327"/>
      <c r="B32" s="327"/>
      <c r="C32" s="327"/>
      <c r="D32" s="327"/>
      <c r="E32" s="327"/>
      <c r="F32" s="327"/>
    </row>
    <row r="33" spans="1:6" ht="15.75" customHeight="1" x14ac:dyDescent="0.2">
      <c r="A33" s="327"/>
      <c r="B33" s="327"/>
      <c r="C33" s="327"/>
      <c r="D33" s="327"/>
      <c r="E33" s="327"/>
      <c r="F33" s="327"/>
    </row>
    <row r="34" spans="1:6" ht="15.75" customHeight="1" x14ac:dyDescent="0.2">
      <c r="A34" s="327"/>
      <c r="B34" s="327"/>
      <c r="C34" s="327"/>
      <c r="D34" s="327"/>
      <c r="E34" s="327"/>
      <c r="F34" s="327"/>
    </row>
    <row r="35" spans="1:6" ht="15.75" customHeight="1" x14ac:dyDescent="0.2">
      <c r="A35" s="327"/>
      <c r="B35" s="327"/>
      <c r="C35" s="327"/>
      <c r="D35" s="327"/>
      <c r="E35" s="327"/>
      <c r="F35" s="327"/>
    </row>
    <row r="36" spans="1:6" ht="15.75" customHeight="1" x14ac:dyDescent="0.2">
      <c r="A36" s="327"/>
      <c r="B36" s="327"/>
      <c r="C36" s="327"/>
      <c r="D36" s="327"/>
      <c r="E36" s="327"/>
      <c r="F36" s="327"/>
    </row>
    <row r="37" spans="1:6" ht="15.75" customHeight="1" x14ac:dyDescent="0.2">
      <c r="A37" s="327"/>
      <c r="B37" s="327"/>
      <c r="C37" s="327"/>
      <c r="D37" s="327"/>
      <c r="E37" s="327"/>
      <c r="F37" s="327"/>
    </row>
    <row r="38" spans="1:6" ht="15.75" customHeight="1" x14ac:dyDescent="0.2">
      <c r="A38" s="327"/>
      <c r="B38" s="327"/>
      <c r="C38" s="327"/>
      <c r="D38" s="327"/>
      <c r="E38" s="327"/>
      <c r="F38" s="327"/>
    </row>
    <row r="39" spans="1:6" ht="15.75" customHeight="1" x14ac:dyDescent="0.2">
      <c r="A39" s="327"/>
      <c r="B39" s="327"/>
      <c r="C39" s="327"/>
      <c r="D39" s="327"/>
      <c r="E39" s="327"/>
      <c r="F39" s="327"/>
    </row>
    <row r="40" spans="1:6" ht="15.75" customHeight="1" x14ac:dyDescent="0.2">
      <c r="A40" s="327"/>
      <c r="B40" s="327"/>
      <c r="C40" s="327"/>
      <c r="D40" s="327"/>
      <c r="E40" s="327"/>
      <c r="F40" s="327"/>
    </row>
    <row r="41" spans="1:6" ht="15.75" customHeight="1" x14ac:dyDescent="0.2">
      <c r="A41" s="327"/>
      <c r="B41" s="327"/>
      <c r="C41" s="327"/>
      <c r="D41" s="327"/>
      <c r="E41" s="327"/>
      <c r="F41" s="327"/>
    </row>
    <row r="42" spans="1:6" ht="15.75" customHeight="1" x14ac:dyDescent="0.2">
      <c r="A42" s="327"/>
      <c r="B42" s="327"/>
      <c r="C42" s="327"/>
      <c r="D42" s="327"/>
      <c r="E42" s="327"/>
      <c r="F42" s="327"/>
    </row>
    <row r="43" spans="1:6" ht="15.75" customHeight="1" x14ac:dyDescent="0.2">
      <c r="A43" s="327"/>
      <c r="B43" s="327"/>
      <c r="C43" s="327"/>
      <c r="D43" s="327"/>
      <c r="E43" s="327"/>
      <c r="F43" s="327"/>
    </row>
    <row r="44" spans="1:6" ht="15.75" customHeight="1" x14ac:dyDescent="0.2">
      <c r="A44" s="327"/>
      <c r="B44" s="327"/>
      <c r="C44" s="327"/>
      <c r="D44" s="327"/>
      <c r="E44" s="327"/>
      <c r="F44" s="327"/>
    </row>
    <row r="45" spans="1:6" ht="15.75" customHeight="1" x14ac:dyDescent="0.2">
      <c r="A45" s="327"/>
      <c r="B45" s="327"/>
      <c r="C45" s="327"/>
      <c r="D45" s="327"/>
      <c r="E45" s="327"/>
      <c r="F45" s="327"/>
    </row>
    <row r="46" spans="1:6" ht="15.75" customHeight="1" x14ac:dyDescent="0.2">
      <c r="A46" s="327"/>
      <c r="B46" s="327"/>
      <c r="C46" s="327"/>
      <c r="D46" s="327"/>
      <c r="E46" s="327"/>
      <c r="F46" s="327"/>
    </row>
    <row r="47" spans="1:6" ht="15.75" customHeight="1" x14ac:dyDescent="0.2">
      <c r="A47" s="327"/>
      <c r="B47" s="327"/>
      <c r="C47" s="327"/>
      <c r="D47" s="327"/>
      <c r="E47" s="327"/>
      <c r="F47" s="327"/>
    </row>
    <row r="48" spans="1:6" ht="15.75" customHeight="1" x14ac:dyDescent="0.2">
      <c r="A48" s="327"/>
      <c r="B48" s="327"/>
      <c r="C48" s="327"/>
      <c r="D48" s="327"/>
      <c r="E48" s="327"/>
      <c r="F48" s="327"/>
    </row>
    <row r="49" spans="1:6" ht="15.75" customHeight="1" x14ac:dyDescent="0.2">
      <c r="A49" s="327"/>
      <c r="B49" s="327"/>
      <c r="C49" s="327"/>
      <c r="D49" s="327"/>
      <c r="E49" s="327"/>
      <c r="F49" s="327"/>
    </row>
    <row r="50" spans="1:6" ht="15.75" customHeight="1" x14ac:dyDescent="0.2">
      <c r="A50" s="327"/>
      <c r="B50" s="327"/>
      <c r="C50" s="327"/>
      <c r="D50" s="327"/>
      <c r="E50" s="327"/>
      <c r="F50" s="327"/>
    </row>
    <row r="51" spans="1:6" ht="15.75" customHeight="1" x14ac:dyDescent="0.2">
      <c r="A51" s="327"/>
      <c r="B51" s="327"/>
      <c r="C51" s="327"/>
      <c r="D51" s="327"/>
      <c r="E51" s="327"/>
      <c r="F51" s="327"/>
    </row>
    <row r="52" spans="1:6" ht="15.75" customHeight="1" x14ac:dyDescent="0.2">
      <c r="A52" s="327"/>
      <c r="B52" s="327"/>
      <c r="C52" s="327"/>
      <c r="D52" s="327"/>
      <c r="E52" s="327"/>
      <c r="F52" s="327"/>
    </row>
    <row r="53" spans="1:6" ht="15.75" customHeight="1" x14ac:dyDescent="0.2">
      <c r="A53" s="327"/>
      <c r="B53" s="327"/>
      <c r="C53" s="327"/>
      <c r="D53" s="327"/>
      <c r="E53" s="327"/>
      <c r="F53" s="327"/>
    </row>
    <row r="54" spans="1:6" ht="15.75" customHeight="1" x14ac:dyDescent="0.2">
      <c r="A54" s="327"/>
      <c r="B54" s="327"/>
      <c r="C54" s="327"/>
      <c r="D54" s="327"/>
      <c r="E54" s="327"/>
      <c r="F54" s="327"/>
    </row>
    <row r="55" spans="1:6" ht="15.75" customHeight="1" x14ac:dyDescent="0.2">
      <c r="A55" s="327"/>
      <c r="B55" s="327"/>
      <c r="C55" s="327"/>
      <c r="D55" s="327"/>
      <c r="E55" s="327"/>
      <c r="F55" s="327"/>
    </row>
    <row r="56" spans="1:6" ht="15.75" customHeight="1" x14ac:dyDescent="0.2">
      <c r="A56" s="327"/>
      <c r="B56" s="327"/>
      <c r="C56" s="327"/>
      <c r="D56" s="327"/>
      <c r="E56" s="327"/>
      <c r="F56" s="327"/>
    </row>
    <row r="57" spans="1:6" ht="15.75" customHeight="1" x14ac:dyDescent="0.2">
      <c r="A57" s="327"/>
      <c r="B57" s="327"/>
      <c r="C57" s="327"/>
      <c r="D57" s="327"/>
      <c r="E57" s="327"/>
      <c r="F57" s="327"/>
    </row>
    <row r="58" spans="1:6" ht="15.75" customHeight="1" x14ac:dyDescent="0.2">
      <c r="A58" s="327"/>
      <c r="B58" s="327"/>
      <c r="C58" s="327"/>
      <c r="D58" s="327"/>
      <c r="E58" s="327"/>
      <c r="F58" s="327"/>
    </row>
    <row r="59" spans="1:6" ht="15.75" customHeight="1" x14ac:dyDescent="0.2">
      <c r="A59" s="327"/>
      <c r="B59" s="327"/>
      <c r="C59" s="327"/>
      <c r="D59" s="327"/>
      <c r="E59" s="327"/>
      <c r="F59" s="327"/>
    </row>
    <row r="60" spans="1:6" ht="15.75" customHeight="1" x14ac:dyDescent="0.2">
      <c r="A60" s="327"/>
      <c r="B60" s="327"/>
      <c r="C60" s="327"/>
      <c r="D60" s="327"/>
      <c r="E60" s="327"/>
      <c r="F60" s="327"/>
    </row>
    <row r="61" spans="1:6" ht="15.75" customHeight="1" x14ac:dyDescent="0.2">
      <c r="A61" s="327"/>
      <c r="B61" s="327"/>
      <c r="C61" s="327"/>
      <c r="D61" s="327"/>
      <c r="E61" s="327"/>
      <c r="F61" s="327"/>
    </row>
    <row r="62" spans="1:6" ht="15.75" customHeight="1" x14ac:dyDescent="0.2">
      <c r="A62" s="327"/>
      <c r="B62" s="327"/>
      <c r="C62" s="327"/>
      <c r="D62" s="327"/>
      <c r="E62" s="327"/>
      <c r="F62" s="327"/>
    </row>
    <row r="63" spans="1:6" ht="15.75" customHeight="1" x14ac:dyDescent="0.2">
      <c r="A63" s="327"/>
      <c r="B63" s="327"/>
      <c r="C63" s="327"/>
      <c r="D63" s="327"/>
      <c r="E63" s="327"/>
      <c r="F63" s="327"/>
    </row>
    <row r="64" spans="1:6" ht="15.75" customHeight="1" x14ac:dyDescent="0.2">
      <c r="A64" s="327"/>
      <c r="B64" s="327"/>
      <c r="C64" s="327"/>
      <c r="D64" s="327"/>
      <c r="E64" s="327"/>
      <c r="F64" s="327"/>
    </row>
    <row r="65" spans="1:6" ht="15.75" customHeight="1" x14ac:dyDescent="0.2">
      <c r="A65" s="327"/>
      <c r="B65" s="327"/>
      <c r="C65" s="327"/>
      <c r="D65" s="327"/>
      <c r="E65" s="327"/>
      <c r="F65" s="327"/>
    </row>
    <row r="66" spans="1:6" ht="15.75" customHeight="1" x14ac:dyDescent="0.2">
      <c r="A66" s="327"/>
      <c r="B66" s="327"/>
      <c r="C66" s="327"/>
      <c r="D66" s="327"/>
      <c r="E66" s="327"/>
      <c r="F66" s="327"/>
    </row>
    <row r="67" spans="1:6" ht="15.75" customHeight="1" x14ac:dyDescent="0.2">
      <c r="A67" s="327"/>
      <c r="B67" s="327"/>
      <c r="C67" s="327"/>
      <c r="D67" s="327"/>
      <c r="E67" s="327"/>
      <c r="F67" s="327"/>
    </row>
    <row r="68" spans="1:6" ht="15.75" customHeight="1" x14ac:dyDescent="0.2">
      <c r="A68" s="327"/>
      <c r="B68" s="327"/>
      <c r="C68" s="327"/>
      <c r="D68" s="327"/>
      <c r="E68" s="327"/>
      <c r="F68" s="327"/>
    </row>
    <row r="69" spans="1:6" ht="15.75" customHeight="1" x14ac:dyDescent="0.2">
      <c r="A69" s="327"/>
      <c r="B69" s="327"/>
      <c r="C69" s="327"/>
      <c r="D69" s="327"/>
      <c r="E69" s="327"/>
      <c r="F69" s="327"/>
    </row>
    <row r="70" spans="1:6" ht="15.75" customHeight="1" x14ac:dyDescent="0.2">
      <c r="A70" s="327"/>
      <c r="B70" s="327"/>
      <c r="C70" s="327"/>
      <c r="D70" s="327"/>
      <c r="E70" s="327"/>
      <c r="F70" s="327"/>
    </row>
    <row r="71" spans="1:6" ht="15.75" customHeight="1" x14ac:dyDescent="0.2">
      <c r="A71" s="327"/>
      <c r="B71" s="327"/>
      <c r="C71" s="327"/>
      <c r="D71" s="327"/>
      <c r="E71" s="327"/>
      <c r="F71" s="327"/>
    </row>
    <row r="72" spans="1:6" ht="15.75" customHeight="1" x14ac:dyDescent="0.2">
      <c r="A72" s="327"/>
      <c r="B72" s="327"/>
      <c r="C72" s="327"/>
      <c r="D72" s="327"/>
      <c r="E72" s="327"/>
      <c r="F72" s="327"/>
    </row>
    <row r="73" spans="1:6" ht="15.75" customHeight="1" x14ac:dyDescent="0.2">
      <c r="A73" s="327"/>
      <c r="B73" s="327"/>
      <c r="C73" s="327"/>
      <c r="D73" s="327"/>
      <c r="E73" s="327"/>
      <c r="F73" s="327"/>
    </row>
    <row r="74" spans="1:6" ht="15.75" customHeight="1" x14ac:dyDescent="0.2">
      <c r="A74" s="327"/>
      <c r="B74" s="327"/>
      <c r="C74" s="327"/>
      <c r="D74" s="327"/>
      <c r="E74" s="327"/>
      <c r="F74" s="327"/>
    </row>
    <row r="75" spans="1:6" ht="15.75" customHeight="1" x14ac:dyDescent="0.2">
      <c r="A75" s="327"/>
      <c r="B75" s="327"/>
      <c r="C75" s="327"/>
      <c r="D75" s="327"/>
      <c r="E75" s="327"/>
      <c r="F75" s="327"/>
    </row>
    <row r="76" spans="1:6" ht="15.75" customHeight="1" x14ac:dyDescent="0.2">
      <c r="A76" s="327"/>
      <c r="B76" s="327"/>
      <c r="C76" s="327"/>
      <c r="D76" s="327"/>
      <c r="E76" s="327"/>
      <c r="F76" s="327"/>
    </row>
    <row r="77" spans="1:6" ht="15.75" customHeight="1" x14ac:dyDescent="0.2">
      <c r="A77" s="327"/>
      <c r="B77" s="327"/>
      <c r="C77" s="327"/>
      <c r="D77" s="327"/>
      <c r="E77" s="327"/>
      <c r="F77" s="327"/>
    </row>
    <row r="78" spans="1:6" ht="15.75" customHeight="1" x14ac:dyDescent="0.2">
      <c r="A78" s="327"/>
      <c r="B78" s="327"/>
      <c r="C78" s="327"/>
      <c r="D78" s="327"/>
      <c r="E78" s="327"/>
      <c r="F78" s="327"/>
    </row>
    <row r="79" spans="1:6" ht="15.75" customHeight="1" x14ac:dyDescent="0.2">
      <c r="A79" s="327"/>
      <c r="B79" s="327"/>
      <c r="C79" s="327"/>
      <c r="D79" s="327"/>
      <c r="E79" s="327"/>
      <c r="F79" s="327"/>
    </row>
    <row r="80" spans="1:6" ht="15.75" customHeight="1" x14ac:dyDescent="0.2">
      <c r="A80" s="327"/>
      <c r="B80" s="327"/>
      <c r="C80" s="327"/>
      <c r="D80" s="327"/>
      <c r="E80" s="327"/>
      <c r="F80" s="327"/>
    </row>
    <row r="81" spans="1:6" ht="15.75" customHeight="1" x14ac:dyDescent="0.2">
      <c r="A81" s="327"/>
      <c r="B81" s="327"/>
      <c r="C81" s="327"/>
      <c r="D81" s="327"/>
      <c r="E81" s="327"/>
      <c r="F81" s="327"/>
    </row>
    <row r="82" spans="1:6" ht="15.75" customHeight="1" x14ac:dyDescent="0.2">
      <c r="A82" s="327"/>
      <c r="B82" s="327"/>
      <c r="C82" s="327"/>
      <c r="D82" s="327"/>
      <c r="E82" s="327"/>
      <c r="F82" s="327"/>
    </row>
    <row r="83" spans="1:6" ht="15.75" customHeight="1" x14ac:dyDescent="0.2">
      <c r="A83" s="327"/>
      <c r="B83" s="327"/>
      <c r="C83" s="327"/>
      <c r="D83" s="327"/>
      <c r="E83" s="327"/>
      <c r="F83" s="327"/>
    </row>
    <row r="84" spans="1:6" ht="15.75" customHeight="1" x14ac:dyDescent="0.2">
      <c r="A84" s="327"/>
      <c r="B84" s="327"/>
      <c r="C84" s="327"/>
      <c r="D84" s="327"/>
      <c r="E84" s="327"/>
      <c r="F84" s="327"/>
    </row>
    <row r="85" spans="1:6" ht="15.75" customHeight="1" x14ac:dyDescent="0.2">
      <c r="A85" s="327"/>
      <c r="B85" s="327"/>
      <c r="C85" s="327"/>
      <c r="D85" s="327"/>
      <c r="E85" s="327"/>
      <c r="F85" s="327"/>
    </row>
    <row r="86" spans="1:6" ht="15.75" customHeight="1" x14ac:dyDescent="0.2">
      <c r="A86" s="327"/>
      <c r="B86" s="327"/>
      <c r="C86" s="327"/>
      <c r="D86" s="327"/>
      <c r="E86" s="327"/>
      <c r="F86" s="327"/>
    </row>
    <row r="87" spans="1:6" ht="15.75" customHeight="1" x14ac:dyDescent="0.2">
      <c r="A87" s="327"/>
      <c r="B87" s="327"/>
      <c r="C87" s="327"/>
      <c r="D87" s="327"/>
      <c r="E87" s="327"/>
      <c r="F87" s="327"/>
    </row>
    <row r="88" spans="1:6" ht="15.75" customHeight="1" x14ac:dyDescent="0.2">
      <c r="A88" s="327"/>
      <c r="B88" s="327"/>
      <c r="C88" s="327"/>
      <c r="D88" s="327"/>
      <c r="E88" s="327"/>
      <c r="F88" s="327"/>
    </row>
    <row r="89" spans="1:6" ht="15.75" customHeight="1" x14ac:dyDescent="0.2">
      <c r="A89" s="327"/>
      <c r="B89" s="327"/>
      <c r="C89" s="327"/>
      <c r="D89" s="327"/>
      <c r="E89" s="327"/>
      <c r="F89" s="327"/>
    </row>
    <row r="90" spans="1:6" ht="15.75" customHeight="1" x14ac:dyDescent="0.2">
      <c r="A90" s="327"/>
      <c r="B90" s="327"/>
      <c r="C90" s="327"/>
      <c r="D90" s="327"/>
      <c r="E90" s="327"/>
      <c r="F90" s="327"/>
    </row>
    <row r="91" spans="1:6" ht="15.75" customHeight="1" x14ac:dyDescent="0.2">
      <c r="A91" s="327"/>
      <c r="B91" s="327"/>
      <c r="C91" s="327"/>
      <c r="D91" s="327"/>
      <c r="E91" s="327"/>
      <c r="F91" s="327"/>
    </row>
    <row r="92" spans="1:6" ht="15.75" customHeight="1" x14ac:dyDescent="0.2">
      <c r="A92" s="327"/>
      <c r="B92" s="327"/>
      <c r="C92" s="327"/>
      <c r="D92" s="327"/>
      <c r="E92" s="327"/>
      <c r="F92" s="327"/>
    </row>
    <row r="93" spans="1:6" ht="15.75" customHeight="1" x14ac:dyDescent="0.2">
      <c r="A93" s="327"/>
      <c r="B93" s="327"/>
      <c r="C93" s="327"/>
      <c r="D93" s="327"/>
      <c r="E93" s="327"/>
      <c r="F93" s="327"/>
    </row>
    <row r="94" spans="1:6" ht="15.75" customHeight="1" x14ac:dyDescent="0.2">
      <c r="A94" s="327"/>
      <c r="B94" s="327"/>
      <c r="C94" s="327"/>
      <c r="D94" s="327"/>
      <c r="E94" s="327"/>
      <c r="F94" s="327"/>
    </row>
    <row r="95" spans="1:6" ht="15.75" customHeight="1" x14ac:dyDescent="0.2">
      <c r="A95" s="327"/>
      <c r="B95" s="327"/>
      <c r="C95" s="327"/>
      <c r="D95" s="327"/>
      <c r="E95" s="327"/>
      <c r="F95" s="327"/>
    </row>
    <row r="96" spans="1:6" ht="15.75" customHeight="1" x14ac:dyDescent="0.2">
      <c r="A96" s="327"/>
      <c r="B96" s="327"/>
      <c r="C96" s="327"/>
      <c r="D96" s="327"/>
      <c r="E96" s="327"/>
      <c r="F96" s="327"/>
    </row>
    <row r="97" spans="1:1" ht="15.75" customHeight="1" x14ac:dyDescent="0.2">
      <c r="A97" s="25"/>
    </row>
    <row r="98" spans="1:1" ht="15.75" customHeight="1" x14ac:dyDescent="0.2">
      <c r="A98" s="25"/>
    </row>
    <row r="99" spans="1:1" ht="15.75" customHeight="1" x14ac:dyDescent="0.2">
      <c r="A99" s="25"/>
    </row>
    <row r="100" spans="1:1" ht="15.75" customHeight="1" x14ac:dyDescent="0.2">
      <c r="A100" s="25"/>
    </row>
    <row r="101" spans="1:1" ht="15.75" customHeight="1" x14ac:dyDescent="0.2">
      <c r="A101" s="25"/>
    </row>
    <row r="102" spans="1:1" ht="15.75" customHeight="1" x14ac:dyDescent="0.2">
      <c r="A102" s="25"/>
    </row>
    <row r="103" spans="1:1" ht="15.75" customHeight="1" x14ac:dyDescent="0.2">
      <c r="A103" s="25"/>
    </row>
    <row r="104" spans="1:1" ht="15.75" customHeight="1" x14ac:dyDescent="0.2">
      <c r="A104" s="25"/>
    </row>
    <row r="105" spans="1:1" ht="15.75" customHeight="1" x14ac:dyDescent="0.2">
      <c r="A105" s="25"/>
    </row>
    <row r="106" spans="1:1" ht="15.75" customHeight="1" x14ac:dyDescent="0.2">
      <c r="A106" s="25"/>
    </row>
    <row r="107" spans="1:1" ht="15.75" customHeight="1" x14ac:dyDescent="0.2">
      <c r="A107" s="25"/>
    </row>
    <row r="108" spans="1:1" ht="15.75" customHeight="1" x14ac:dyDescent="0.2">
      <c r="A108" s="25"/>
    </row>
    <row r="109" spans="1:1" ht="15.75" customHeight="1" x14ac:dyDescent="0.2">
      <c r="A109" s="25"/>
    </row>
    <row r="110" spans="1:1" ht="15.75" customHeight="1" x14ac:dyDescent="0.2">
      <c r="A110" s="25"/>
    </row>
    <row r="111" spans="1:1" ht="15.75" customHeight="1" x14ac:dyDescent="0.2">
      <c r="A111" s="25"/>
    </row>
    <row r="112" spans="1:1" ht="15.75" customHeight="1" x14ac:dyDescent="0.2">
      <c r="A112" s="25"/>
    </row>
    <row r="113" spans="1:1" ht="15.75" customHeight="1" x14ac:dyDescent="0.2">
      <c r="A113" s="25"/>
    </row>
    <row r="114" spans="1:1" ht="15.75" customHeight="1" x14ac:dyDescent="0.2">
      <c r="A114" s="25"/>
    </row>
    <row r="115" spans="1:1" ht="15.75" customHeight="1" x14ac:dyDescent="0.2">
      <c r="A115" s="25"/>
    </row>
    <row r="116" spans="1:1" ht="15.75" customHeight="1" x14ac:dyDescent="0.2">
      <c r="A116" s="25"/>
    </row>
    <row r="117" spans="1:1" ht="15.75" customHeight="1" x14ac:dyDescent="0.2">
      <c r="A117" s="25"/>
    </row>
    <row r="118" spans="1:1" ht="15.75" customHeight="1" x14ac:dyDescent="0.2">
      <c r="A118" s="25"/>
    </row>
    <row r="119" spans="1:1" ht="15.75" customHeight="1" x14ac:dyDescent="0.2">
      <c r="A119" s="25"/>
    </row>
    <row r="120" spans="1:1" ht="15.75" customHeight="1" x14ac:dyDescent="0.2">
      <c r="A120" s="25"/>
    </row>
    <row r="121" spans="1:1" ht="15.75" customHeight="1" x14ac:dyDescent="0.2">
      <c r="A121" s="25"/>
    </row>
    <row r="122" spans="1:1" ht="15.75" customHeight="1" x14ac:dyDescent="0.2">
      <c r="A122" s="25"/>
    </row>
    <row r="123" spans="1:1" ht="15.75" customHeight="1" x14ac:dyDescent="0.2">
      <c r="A123" s="25"/>
    </row>
    <row r="124" spans="1:1" ht="15.75" customHeight="1" x14ac:dyDescent="0.2">
      <c r="A124" s="25"/>
    </row>
    <row r="125" spans="1:1" ht="15.75" customHeight="1" x14ac:dyDescent="0.2">
      <c r="A125" s="25"/>
    </row>
    <row r="126" spans="1:1" ht="15.75" customHeight="1" x14ac:dyDescent="0.2">
      <c r="A126" s="25"/>
    </row>
    <row r="127" spans="1:1" ht="15.75" customHeight="1" x14ac:dyDescent="0.2">
      <c r="A127" s="25"/>
    </row>
    <row r="128" spans="1:1" ht="15.75" customHeight="1" x14ac:dyDescent="0.2">
      <c r="A128" s="25"/>
    </row>
    <row r="129" spans="1:1" ht="15.75" customHeight="1" x14ac:dyDescent="0.2">
      <c r="A129" s="25"/>
    </row>
    <row r="130" spans="1:1" ht="15.75" customHeight="1" x14ac:dyDescent="0.2">
      <c r="A130" s="25"/>
    </row>
    <row r="131" spans="1:1" ht="15.75" customHeight="1" x14ac:dyDescent="0.2">
      <c r="A131" s="25"/>
    </row>
    <row r="132" spans="1:1" ht="15.75" customHeight="1" x14ac:dyDescent="0.2">
      <c r="A132" s="25"/>
    </row>
    <row r="133" spans="1:1" ht="15.75" customHeight="1" x14ac:dyDescent="0.2">
      <c r="A133" s="25"/>
    </row>
    <row r="134" spans="1:1" ht="15.75" customHeight="1" x14ac:dyDescent="0.2">
      <c r="A134" s="25"/>
    </row>
    <row r="135" spans="1:1" ht="15.75" customHeight="1" x14ac:dyDescent="0.2">
      <c r="A135" s="25"/>
    </row>
    <row r="136" spans="1:1" ht="15.75" customHeight="1" x14ac:dyDescent="0.2">
      <c r="A136" s="25"/>
    </row>
    <row r="137" spans="1:1" ht="15.75" customHeight="1" x14ac:dyDescent="0.2">
      <c r="A137" s="25"/>
    </row>
    <row r="138" spans="1:1" ht="15.75" customHeight="1" x14ac:dyDescent="0.2">
      <c r="A138" s="25"/>
    </row>
    <row r="139" spans="1:1" ht="15.75" customHeight="1" x14ac:dyDescent="0.2">
      <c r="A139" s="25"/>
    </row>
    <row r="140" spans="1:1" ht="15.75" customHeight="1" x14ac:dyDescent="0.2">
      <c r="A140" s="25"/>
    </row>
    <row r="141" spans="1:1" ht="15.75" customHeight="1" x14ac:dyDescent="0.2">
      <c r="A141" s="25"/>
    </row>
    <row r="142" spans="1:1" ht="15.75" customHeight="1" x14ac:dyDescent="0.2">
      <c r="A142" s="25"/>
    </row>
    <row r="143" spans="1:1" ht="15.75" customHeight="1" x14ac:dyDescent="0.2">
      <c r="A143" s="25"/>
    </row>
    <row r="144" spans="1:1" ht="15.75" customHeight="1" x14ac:dyDescent="0.2">
      <c r="A144" s="25"/>
    </row>
    <row r="145" spans="1:1" ht="15.75" customHeight="1" x14ac:dyDescent="0.2">
      <c r="A145" s="25"/>
    </row>
    <row r="146" spans="1:1" ht="15.75" customHeight="1" x14ac:dyDescent="0.2">
      <c r="A146" s="25"/>
    </row>
    <row r="147" spans="1:1" ht="15.75" customHeight="1" x14ac:dyDescent="0.2">
      <c r="A147" s="25"/>
    </row>
    <row r="148" spans="1:1" ht="15.75" customHeight="1" x14ac:dyDescent="0.2">
      <c r="A148" s="25"/>
    </row>
    <row r="149" spans="1:1" ht="15.75" customHeight="1" x14ac:dyDescent="0.2">
      <c r="A149" s="25"/>
    </row>
    <row r="150" spans="1:1" ht="15.75" customHeight="1" x14ac:dyDescent="0.2">
      <c r="A150" s="25"/>
    </row>
    <row r="151" spans="1:1" ht="15.75" customHeight="1" x14ac:dyDescent="0.2">
      <c r="A151" s="25"/>
    </row>
    <row r="152" spans="1:1" ht="15.75" customHeight="1" x14ac:dyDescent="0.2">
      <c r="A152" s="25"/>
    </row>
    <row r="153" spans="1:1" ht="15.75" customHeight="1" x14ac:dyDescent="0.2">
      <c r="A153" s="25"/>
    </row>
    <row r="154" spans="1:1" ht="15.75" customHeight="1" x14ac:dyDescent="0.2">
      <c r="A154" s="25"/>
    </row>
    <row r="155" spans="1:1" ht="15.75" customHeight="1" x14ac:dyDescent="0.2">
      <c r="A155" s="25"/>
    </row>
    <row r="156" spans="1:1" ht="15.75" customHeight="1" x14ac:dyDescent="0.2">
      <c r="A156" s="25"/>
    </row>
    <row r="157" spans="1:1" ht="15.75" customHeight="1" x14ac:dyDescent="0.2">
      <c r="A157" s="25"/>
    </row>
    <row r="158" spans="1:1" ht="15.75" customHeight="1" x14ac:dyDescent="0.2">
      <c r="A158" s="25"/>
    </row>
    <row r="159" spans="1:1" ht="15.75" customHeight="1" x14ac:dyDescent="0.2">
      <c r="A159" s="25"/>
    </row>
    <row r="160" spans="1:1" ht="15.75" customHeight="1" x14ac:dyDescent="0.2">
      <c r="A160" s="25"/>
    </row>
    <row r="161" spans="1:1" ht="15.75" customHeight="1" x14ac:dyDescent="0.2">
      <c r="A161" s="25"/>
    </row>
    <row r="162" spans="1:1" ht="15.75" customHeight="1" x14ac:dyDescent="0.2">
      <c r="A162" s="25"/>
    </row>
    <row r="163" spans="1:1" ht="15.75" customHeight="1" x14ac:dyDescent="0.2">
      <c r="A163" s="25"/>
    </row>
    <row r="164" spans="1:1" ht="15.75" customHeight="1" x14ac:dyDescent="0.2">
      <c r="A164" s="25"/>
    </row>
    <row r="165" spans="1:1" ht="15.75" customHeight="1" x14ac:dyDescent="0.2">
      <c r="A165" s="25"/>
    </row>
    <row r="166" spans="1:1" ht="15.75" customHeight="1" x14ac:dyDescent="0.2">
      <c r="A166" s="25"/>
    </row>
    <row r="167" spans="1:1" ht="15.75" customHeight="1" x14ac:dyDescent="0.2">
      <c r="A167" s="25"/>
    </row>
    <row r="168" spans="1:1" ht="15.75" customHeight="1" x14ac:dyDescent="0.2">
      <c r="A168" s="25"/>
    </row>
    <row r="169" spans="1:1" ht="15.75" customHeight="1" x14ac:dyDescent="0.2">
      <c r="A169" s="25"/>
    </row>
    <row r="170" spans="1:1" ht="15.75" customHeight="1" x14ac:dyDescent="0.2">
      <c r="A170" s="25"/>
    </row>
    <row r="171" spans="1:1" ht="15.75" customHeight="1" x14ac:dyDescent="0.2">
      <c r="A171" s="25"/>
    </row>
    <row r="172" spans="1:1" ht="15.75" customHeight="1" x14ac:dyDescent="0.2">
      <c r="A172" s="25"/>
    </row>
    <row r="173" spans="1:1" ht="15.75" customHeight="1" x14ac:dyDescent="0.2">
      <c r="A173" s="25"/>
    </row>
    <row r="174" spans="1:1" ht="15.75" customHeight="1" x14ac:dyDescent="0.2">
      <c r="A174" s="25"/>
    </row>
    <row r="175" spans="1:1" ht="15.75" customHeight="1" x14ac:dyDescent="0.2">
      <c r="A175" s="25"/>
    </row>
    <row r="176" spans="1:1" ht="15.75" customHeight="1" x14ac:dyDescent="0.2">
      <c r="A176" s="25"/>
    </row>
    <row r="177" spans="1:1" ht="15.75" customHeight="1" x14ac:dyDescent="0.2">
      <c r="A177" s="25"/>
    </row>
    <row r="178" spans="1:1" ht="15.75" customHeight="1" x14ac:dyDescent="0.2">
      <c r="A178" s="25"/>
    </row>
    <row r="179" spans="1:1" ht="15.75" customHeight="1" x14ac:dyDescent="0.2">
      <c r="A179" s="25"/>
    </row>
    <row r="180" spans="1:1" ht="15.75" customHeight="1" x14ac:dyDescent="0.2">
      <c r="A180" s="25"/>
    </row>
    <row r="181" spans="1:1" ht="15.75" customHeight="1" x14ac:dyDescent="0.2">
      <c r="A181" s="25"/>
    </row>
    <row r="182" spans="1:1" ht="15.75" customHeight="1" x14ac:dyDescent="0.2">
      <c r="A182" s="25"/>
    </row>
    <row r="183" spans="1:1" ht="15.75" customHeight="1" x14ac:dyDescent="0.2">
      <c r="A183" s="25"/>
    </row>
    <row r="184" spans="1:1" ht="15.75" customHeight="1" x14ac:dyDescent="0.2">
      <c r="A184" s="25"/>
    </row>
    <row r="185" spans="1:1" ht="15.75" customHeight="1" x14ac:dyDescent="0.2">
      <c r="A185" s="25"/>
    </row>
    <row r="186" spans="1:1" ht="15.75" customHeight="1" x14ac:dyDescent="0.2">
      <c r="A186" s="25"/>
    </row>
    <row r="187" spans="1:1" ht="15.75" customHeight="1" x14ac:dyDescent="0.2">
      <c r="A187" s="25"/>
    </row>
    <row r="188" spans="1:1" ht="15.75" customHeight="1" x14ac:dyDescent="0.2">
      <c r="A188" s="25"/>
    </row>
    <row r="189" spans="1:1" ht="15.75" customHeight="1" x14ac:dyDescent="0.2">
      <c r="A189" s="25"/>
    </row>
    <row r="190" spans="1:1" ht="15.75" customHeight="1" x14ac:dyDescent="0.2"/>
    <row r="191" spans="1:1" ht="15.75" customHeight="1" x14ac:dyDescent="0.2"/>
    <row r="192" spans="1:1"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Formulas_Overview</vt:lpstr>
      <vt:lpstr>Formulas_Consumption Summary</vt:lpstr>
      <vt:lpstr>Formulas_Carbon Footprint</vt:lpstr>
      <vt:lpstr>Formulas_Progressive Report</vt:lpstr>
      <vt:lpstr>Formulas_Past</vt:lpstr>
      <vt:lpstr>DAta 123</vt:lpstr>
      <vt:lpstr>123</vt:lpstr>
      <vt:lpstr>Sheet1</vt:lpstr>
      <vt:lpstr>Formulas_DG</vt:lpstr>
      <vt:lpstr>Formulas_Departments Summary</vt:lpstr>
      <vt:lpstr>Formulas_TODwise Consumption Re</vt:lpstr>
      <vt:lpstr>PF &amp; Demand</vt:lpstr>
      <vt:lpstr>Formulas_66KV CR panel</vt:lpstr>
      <vt:lpstr>TOD</vt:lpstr>
      <vt:lpstr>Morning peak</vt:lpstr>
      <vt:lpstr>Normal time</vt:lpstr>
      <vt:lpstr>night</vt:lpstr>
      <vt:lpstr>Evening Peak</vt:lpstr>
      <vt:lpstr>Formulas_Solar</vt:lpstr>
      <vt:lpstr>Formulas_Graphs</vt:lpstr>
      <vt:lpstr>shiftdata 24hours</vt:lpstr>
      <vt:lpstr>meta_sheet</vt:lpstr>
      <vt:lpstr>Raw-sheet</vt:lpstr>
      <vt:lpstr>Sheet27</vt:lpstr>
      <vt:lpstr>Sheet24</vt:lpstr>
      <vt:lpstr>Sheet17</vt:lpstr>
      <vt:lpstr>Environmental Chamber</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Smartsense  Reporting Server</cp:lastModifiedBy>
  <dcterms:modified xsi:type="dcterms:W3CDTF">2026-08-18T01:56:49Z</dcterms:modified>
</cp:coreProperties>
</file>